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360" yWindow="360" windowWidth="15450" windowHeight="9630" tabRatio="909"/>
  </bookViews>
  <sheets>
    <sheet name="Disclaimer" sheetId="161" r:id="rId1"/>
    <sheet name="Figure 3.3" sheetId="50" r:id="rId2"/>
    <sheet name="Figure 3.4 " sheetId="158" r:id="rId3"/>
    <sheet name="Figure 3.5" sheetId="159" r:id="rId4"/>
    <sheet name="Figure 3.6 " sheetId="160" r:id="rId5"/>
    <sheet name="Figure 3.7" sheetId="132" r:id="rId6"/>
    <sheet name="Figure 4.1" sheetId="43" r:id="rId7"/>
    <sheet name="Figure 4.2" sheetId="124" r:id="rId8"/>
    <sheet name="Figure 4.3" sheetId="44" r:id="rId9"/>
    <sheet name="Figure 4.4" sheetId="85" r:id="rId10"/>
    <sheet name="Figure 4.5" sheetId="36" r:id="rId11"/>
    <sheet name="Figure 4.6" sheetId="84" r:id="rId12"/>
    <sheet name="Figure 4.8" sheetId="90" r:id="rId13"/>
    <sheet name="Figure 4.10" sheetId="92" r:id="rId14"/>
    <sheet name="Figure 4.11" sheetId="87" r:id="rId15"/>
    <sheet name="Figure 4.12" sheetId="88" r:id="rId16"/>
    <sheet name="Figure 5.1" sheetId="83" r:id="rId17"/>
    <sheet name="Figure 6.1 --&gt; 6.6" sheetId="80" r:id="rId18"/>
    <sheet name="Figure 6.1" sheetId="55" r:id="rId19"/>
    <sheet name="Figure 6.2" sheetId="56" r:id="rId20"/>
    <sheet name="Figure 6.3" sheetId="57" r:id="rId21"/>
    <sheet name="Figure 6.4" sheetId="58" r:id="rId22"/>
    <sheet name="Figure 6.5" sheetId="59" r:id="rId23"/>
    <sheet name="Figure 6.6" sheetId="60" r:id="rId24"/>
    <sheet name="Figure 6.7 --&gt; 6.16" sheetId="81" r:id="rId25"/>
    <sheet name="Figure 6.7" sheetId="61" r:id="rId26"/>
    <sheet name="Figure 6.8" sheetId="62" r:id="rId27"/>
    <sheet name="Figure 6.9" sheetId="72" r:id="rId28"/>
    <sheet name="Figure 6.10" sheetId="64" r:id="rId29"/>
    <sheet name="Figure 6.11" sheetId="65" r:id="rId30"/>
    <sheet name="Figure 6.12" sheetId="66" r:id="rId31"/>
    <sheet name="Figure 6.13" sheetId="67" r:id="rId32"/>
    <sheet name="Figure 6.14" sheetId="68" r:id="rId33"/>
    <sheet name="Figure 6.15" sheetId="69" r:id="rId34"/>
    <sheet name="Figure 6.16" sheetId="70" r:id="rId35"/>
    <sheet name="Figure 6.17 --&gt; 6.22" sheetId="82" r:id="rId36"/>
    <sheet name="Figure 6.17" sheetId="71" r:id="rId37"/>
    <sheet name="Figure 6.18" sheetId="73" r:id="rId38"/>
    <sheet name="Figure 6.19" sheetId="74" r:id="rId39"/>
    <sheet name="Figure 6.20" sheetId="75" r:id="rId40"/>
    <sheet name="Figure 6.21" sheetId="77" r:id="rId41"/>
    <sheet name="Figure 6.22" sheetId="76" r:id="rId42"/>
    <sheet name="Figure 6.25" sheetId="155" r:id="rId43"/>
    <sheet name="Figure 6.26" sheetId="154" r:id="rId44"/>
    <sheet name="Figure 6.27" sheetId="156" r:id="rId45"/>
    <sheet name="Figure 7.2 --&gt;" sheetId="93" r:id="rId46"/>
    <sheet name="Figure 7.2" sheetId="95" r:id="rId47"/>
    <sheet name="Figure 7.3" sheetId="96" r:id="rId48"/>
    <sheet name="Figure 7.4 --&gt; 7.7" sheetId="97" r:id="rId49"/>
    <sheet name="Figure 7.4" sheetId="98" r:id="rId50"/>
    <sheet name="Figure 7.5" sheetId="99" r:id="rId51"/>
    <sheet name="Figure 7.6" sheetId="100" r:id="rId52"/>
    <sheet name="Figure 7.7" sheetId="101" r:id="rId53"/>
    <sheet name="Figure 7.8" sheetId="102" r:id="rId54"/>
    <sheet name="Figure 7.9 --&gt; 7.11" sheetId="103" r:id="rId55"/>
    <sheet name="Figure 7.9" sheetId="104" r:id="rId56"/>
    <sheet name="Figure 7.10" sheetId="105" r:id="rId57"/>
    <sheet name="Figure 7.11" sheetId="106" r:id="rId58"/>
    <sheet name="Figure 7.13" sheetId="108" r:id="rId59"/>
    <sheet name="Figure 7.14 --&gt; 7.23" sheetId="110" r:id="rId60"/>
    <sheet name="Figure 7.14" sheetId="114" r:id="rId61"/>
    <sheet name="Figure 7.15" sheetId="119" r:id="rId62"/>
    <sheet name="Figure 7.16" sheetId="118" r:id="rId63"/>
    <sheet name="Figure 7.17" sheetId="115" r:id="rId64"/>
    <sheet name="Figure 7.18" sheetId="120" r:id="rId65"/>
    <sheet name="Figure 7.19" sheetId="122" r:id="rId66"/>
    <sheet name="Figure 7.22" sheetId="117" r:id="rId67"/>
    <sheet name="Figure 7.23" sheetId="123" r:id="rId68"/>
  </sheets>
  <externalReferences>
    <externalReference r:id="rId69"/>
    <externalReference r:id="rId70"/>
  </externalReferences>
  <definedNames>
    <definedName name="_xlnm.Print_Area" localSheetId="17">'Figure 6.1 --&gt; 6.6'!$C$11:$J$69</definedName>
    <definedName name="_xlnm.Print_Area" localSheetId="35">'Figure 6.17 --&gt; 6.22'!$C$3:$S$116</definedName>
    <definedName name="_xlnm.Print_Area" localSheetId="24">'Figure 6.7 --&gt; 6.16'!$C$3:$S$150</definedName>
    <definedName name="lingua">[1]l!$C$5</definedName>
    <definedName name="rf" localSheetId="5">'[2]1'!#REF!</definedName>
    <definedName name="rf" localSheetId="7">'[2]1'!#REF!</definedName>
    <definedName name="rf" localSheetId="44">'[2]1'!#REF!</definedName>
    <definedName name="rf" localSheetId="61">'[2]1'!#REF!</definedName>
    <definedName name="rf" localSheetId="62">'[2]1'!#REF!</definedName>
    <definedName name="rf" localSheetId="64">'[2]1'!#REF!</definedName>
    <definedName name="rf" localSheetId="65">'[2]1'!#REF!</definedName>
    <definedName name="rf" localSheetId="67">'[2]1'!#REF!</definedName>
    <definedName name="rf">'[2]1'!#REF!</definedName>
  </definedNames>
  <calcPr calcId="152511"/>
</workbook>
</file>

<file path=xl/calcChain.xml><?xml version="1.0" encoding="utf-8"?>
<calcChain xmlns="http://schemas.openxmlformats.org/spreadsheetml/2006/main">
  <c r="D254" i="92" l="1"/>
  <c r="D255" i="92" s="1"/>
  <c r="D256" i="92" s="1"/>
  <c r="D257" i="92" s="1"/>
  <c r="D258" i="92" s="1"/>
  <c r="D259" i="92" s="1"/>
  <c r="D260" i="92" s="1"/>
  <c r="D261" i="92" s="1"/>
  <c r="D262" i="92" s="1"/>
  <c r="D263" i="92" s="1"/>
  <c r="D264" i="92" s="1"/>
  <c r="D265" i="92" s="1"/>
  <c r="D266" i="92" s="1"/>
  <c r="D267" i="92" s="1"/>
  <c r="D268" i="92" s="1"/>
  <c r="D269" i="92" s="1"/>
  <c r="D270" i="92" s="1"/>
  <c r="D271" i="92" s="1"/>
  <c r="D272" i="92" s="1"/>
  <c r="D273" i="92" s="1"/>
  <c r="D274" i="92" s="1"/>
  <c r="D275" i="92" s="1"/>
  <c r="D276" i="92" s="1"/>
  <c r="D277" i="92" s="1"/>
  <c r="D278" i="92" s="1"/>
  <c r="D279" i="92" s="1"/>
  <c r="D280" i="92" s="1"/>
  <c r="D281" i="92" s="1"/>
  <c r="D282" i="92" s="1"/>
  <c r="D283" i="92" s="1"/>
  <c r="D284" i="92" s="1"/>
  <c r="D285" i="92" s="1"/>
  <c r="D286" i="92" s="1"/>
  <c r="D287" i="92" s="1"/>
  <c r="D288" i="92" s="1"/>
  <c r="D289" i="92" s="1"/>
  <c r="D290" i="92" s="1"/>
  <c r="D291" i="92" s="1"/>
  <c r="D292" i="92" s="1"/>
  <c r="D293" i="92" s="1"/>
  <c r="D294" i="92" s="1"/>
  <c r="D295" i="92" s="1"/>
  <c r="D296" i="92" s="1"/>
  <c r="D297" i="92" s="1"/>
  <c r="D298" i="92" s="1"/>
  <c r="D299" i="92" s="1"/>
  <c r="D300" i="92" s="1"/>
  <c r="D301" i="92" s="1"/>
  <c r="D302" i="92" s="1"/>
  <c r="D303" i="92" s="1"/>
  <c r="D304" i="92" s="1"/>
  <c r="D305" i="92" s="1"/>
  <c r="D306" i="92" s="1"/>
  <c r="D307" i="92" s="1"/>
  <c r="D308" i="92" s="1"/>
  <c r="D309" i="92" s="1"/>
  <c r="D310" i="92" s="1"/>
  <c r="D311" i="92" s="1"/>
  <c r="D312" i="92" s="1"/>
  <c r="D313" i="92" s="1"/>
  <c r="D314" i="92" s="1"/>
  <c r="D315" i="92" s="1"/>
  <c r="D316" i="92" s="1"/>
  <c r="D317" i="92" s="1"/>
  <c r="D318" i="92" s="1"/>
  <c r="D319" i="92" s="1"/>
  <c r="D320" i="92" s="1"/>
  <c r="D321" i="92" s="1"/>
  <c r="D322" i="92" s="1"/>
  <c r="D323" i="92" s="1"/>
  <c r="D324" i="92" s="1"/>
  <c r="D325" i="92" s="1"/>
  <c r="D326" i="92" s="1"/>
  <c r="D327" i="92" s="1"/>
  <c r="D328" i="92" s="1"/>
  <c r="D329" i="92" s="1"/>
  <c r="D330" i="92" s="1"/>
  <c r="D331" i="92" s="1"/>
  <c r="D332" i="92" s="1"/>
  <c r="D333" i="92" s="1"/>
  <c r="D334" i="92" s="1"/>
  <c r="D335" i="92" s="1"/>
  <c r="D336" i="92" s="1"/>
  <c r="D337" i="92" s="1"/>
  <c r="D338" i="92" s="1"/>
  <c r="D339" i="92" s="1"/>
  <c r="D340" i="92" s="1"/>
  <c r="D341" i="92" s="1"/>
  <c r="D342" i="92" s="1"/>
  <c r="D343" i="92" s="1"/>
  <c r="D344" i="92" s="1"/>
  <c r="D345" i="92" s="1"/>
  <c r="D346" i="92" s="1"/>
  <c r="D347" i="92" s="1"/>
  <c r="D348" i="92" s="1"/>
  <c r="D349" i="92" s="1"/>
  <c r="D350" i="92" s="1"/>
  <c r="D351" i="92" s="1"/>
  <c r="D352" i="92" s="1"/>
  <c r="D353" i="92" s="1"/>
  <c r="D354" i="92" s="1"/>
  <c r="D355" i="92" s="1"/>
  <c r="D356" i="92" s="1"/>
  <c r="D357" i="92" s="1"/>
  <c r="D358" i="92" s="1"/>
  <c r="D359" i="92" s="1"/>
  <c r="D360" i="92" s="1"/>
  <c r="D361" i="92" s="1"/>
  <c r="D362" i="92" s="1"/>
  <c r="D363" i="92" s="1"/>
  <c r="D364" i="92" s="1"/>
  <c r="D365" i="92" s="1"/>
  <c r="D366" i="92" s="1"/>
  <c r="D367" i="92" s="1"/>
  <c r="D368" i="92" s="1"/>
  <c r="D369" i="92" s="1"/>
  <c r="D370" i="92" s="1"/>
  <c r="D371" i="92" s="1"/>
  <c r="D372" i="92" s="1"/>
  <c r="D373" i="92" s="1"/>
  <c r="H10" i="108" l="1"/>
  <c r="D22" i="160" l="1"/>
  <c r="I21" i="160"/>
  <c r="H21" i="160"/>
  <c r="G21" i="160"/>
  <c r="F21" i="160"/>
  <c r="E21" i="160"/>
  <c r="D21" i="160"/>
  <c r="I20" i="160"/>
  <c r="H20" i="160"/>
  <c r="G20" i="160"/>
  <c r="F20" i="160"/>
  <c r="E20" i="160"/>
  <c r="D20" i="160"/>
  <c r="I19" i="160"/>
  <c r="H19" i="160"/>
  <c r="D18" i="160"/>
  <c r="H15" i="160"/>
  <c r="I14" i="160"/>
  <c r="I15" i="160" s="1"/>
  <c r="I13" i="160"/>
  <c r="H13" i="160"/>
  <c r="F13" i="160"/>
  <c r="E13" i="160"/>
  <c r="D13" i="160"/>
  <c r="G12" i="160"/>
  <c r="G13" i="160" s="1"/>
  <c r="D11" i="160"/>
  <c r="E15" i="50"/>
  <c r="E17" i="50" s="1"/>
  <c r="E14" i="50"/>
  <c r="F10" i="50"/>
  <c r="F8" i="50"/>
  <c r="F7" i="50"/>
  <c r="F6" i="50"/>
  <c r="F15" i="50" s="1"/>
  <c r="F14" i="50" l="1"/>
  <c r="F18" i="50"/>
  <c r="E22" i="50"/>
  <c r="D24" i="160"/>
  <c r="E12" i="50"/>
  <c r="F23" i="50"/>
  <c r="F20" i="50"/>
  <c r="F12" i="50"/>
  <c r="F17" i="50"/>
  <c r="F22" i="50" s="1"/>
  <c r="G6" i="50"/>
  <c r="G7" i="50"/>
  <c r="G8" i="50"/>
  <c r="G10" i="50"/>
  <c r="E16" i="50"/>
  <c r="E21" i="50" s="1"/>
  <c r="E18" i="50"/>
  <c r="E23" i="50" s="1"/>
  <c r="F16" i="50"/>
  <c r="F21" i="50" s="1"/>
  <c r="E20" i="50"/>
  <c r="D16" i="160"/>
  <c r="E10" i="160" s="1"/>
  <c r="E22" i="160" l="1"/>
  <c r="E16" i="160"/>
  <c r="F10" i="160" s="1"/>
  <c r="E11" i="160"/>
  <c r="E19" i="160" s="1"/>
  <c r="E24" i="160" s="1"/>
  <c r="H8" i="50"/>
  <c r="G15" i="50"/>
  <c r="G17" i="50" s="1"/>
  <c r="H6" i="50"/>
  <c r="H10" i="50"/>
  <c r="G14" i="50"/>
  <c r="H7" i="50"/>
  <c r="G16" i="50"/>
  <c r="G18" i="50" l="1"/>
  <c r="G22" i="50"/>
  <c r="G20" i="50"/>
  <c r="G12" i="50"/>
  <c r="G23" i="50"/>
  <c r="G21" i="50"/>
  <c r="H15" i="50"/>
  <c r="H16" i="50" s="1"/>
  <c r="I6" i="50"/>
  <c r="I8" i="50"/>
  <c r="I7" i="50"/>
  <c r="H14" i="50"/>
  <c r="I10" i="50"/>
  <c r="F22" i="160"/>
  <c r="F16" i="160"/>
  <c r="G10" i="160" s="1"/>
  <c r="F11" i="160"/>
  <c r="F19" i="160" s="1"/>
  <c r="H18" i="50" l="1"/>
  <c r="F24" i="160"/>
  <c r="H17" i="50"/>
  <c r="H22" i="50" s="1"/>
  <c r="G22" i="160"/>
  <c r="G16" i="160"/>
  <c r="H10" i="160" s="1"/>
  <c r="G11" i="160"/>
  <c r="G19" i="160" s="1"/>
  <c r="G24" i="160" s="1"/>
  <c r="J10" i="50"/>
  <c r="I14" i="50"/>
  <c r="J7" i="50"/>
  <c r="J8" i="50"/>
  <c r="I15" i="50"/>
  <c r="I18" i="50" s="1"/>
  <c r="J6" i="50"/>
  <c r="H23" i="50"/>
  <c r="H21" i="50"/>
  <c r="H20" i="50"/>
  <c r="H12" i="50"/>
  <c r="I16" i="50" l="1"/>
  <c r="J15" i="50"/>
  <c r="K6" i="50"/>
  <c r="K15" i="50" s="1"/>
  <c r="J17" i="50"/>
  <c r="K8" i="50"/>
  <c r="J18" i="50"/>
  <c r="J16" i="50"/>
  <c r="K7" i="50"/>
  <c r="J14" i="50"/>
  <c r="K10" i="50"/>
  <c r="H22" i="160"/>
  <c r="H24" i="160" s="1"/>
  <c r="H16" i="160"/>
  <c r="I10" i="160" s="1"/>
  <c r="I20" i="50"/>
  <c r="I12" i="50"/>
  <c r="I23" i="50"/>
  <c r="I21" i="50"/>
  <c r="I17" i="50"/>
  <c r="I22" i="50" s="1"/>
  <c r="K14" i="50" l="1"/>
  <c r="K17" i="50"/>
  <c r="K22" i="50" s="1"/>
  <c r="I22" i="160"/>
  <c r="I24" i="160" s="1"/>
  <c r="D25" i="160" s="1"/>
  <c r="I16" i="160"/>
  <c r="K20" i="50"/>
  <c r="K12" i="50"/>
  <c r="K18" i="50"/>
  <c r="K16" i="50"/>
  <c r="K21" i="50" s="1"/>
  <c r="J23" i="50"/>
  <c r="J21" i="50"/>
  <c r="J22" i="50"/>
  <c r="J20" i="50"/>
  <c r="J12" i="50"/>
  <c r="K23" i="50" l="1"/>
  <c r="E14" i="159"/>
  <c r="E16" i="159" s="1"/>
  <c r="D10" i="159"/>
  <c r="D12" i="159" s="1"/>
  <c r="D7" i="159"/>
  <c r="D20" i="159" s="1"/>
  <c r="E12" i="158"/>
  <c r="G12" i="158" s="1"/>
  <c r="E11" i="158"/>
  <c r="G11" i="158" s="1"/>
  <c r="E10" i="158"/>
  <c r="G10" i="158" s="1"/>
  <c r="E9" i="158"/>
  <c r="G9" i="158" s="1"/>
  <c r="G8" i="158"/>
  <c r="F8" i="158"/>
  <c r="F11" i="158" l="1"/>
  <c r="F9" i="158"/>
  <c r="E15" i="159"/>
  <c r="E20" i="159"/>
  <c r="F10" i="158"/>
  <c r="F12" i="158"/>
  <c r="D15" i="159"/>
  <c r="D9" i="159"/>
  <c r="D17" i="159" s="1"/>
  <c r="D19" i="159" s="1"/>
  <c r="F14" i="159"/>
  <c r="E11" i="87"/>
  <c r="E17" i="87" s="1"/>
  <c r="E8" i="87"/>
  <c r="E62" i="87"/>
  <c r="E83" i="87"/>
  <c r="E104" i="87"/>
  <c r="E147" i="87"/>
  <c r="E168" i="87"/>
  <c r="E190" i="87"/>
  <c r="E232" i="87"/>
  <c r="E8" i="90"/>
  <c r="E10" i="84"/>
  <c r="E17" i="84" s="1"/>
  <c r="E8" i="84"/>
  <c r="E11" i="85"/>
  <c r="E8" i="85"/>
  <c r="D5" i="80"/>
  <c r="E42" i="80" s="1"/>
  <c r="E8" i="56" s="1"/>
  <c r="F31" i="80"/>
  <c r="F7" i="57" s="1"/>
  <c r="E27" i="80"/>
  <c r="D41" i="80"/>
  <c r="D47" i="80" s="1"/>
  <c r="D56" i="80" s="1"/>
  <c r="I46" i="80"/>
  <c r="I12" i="56" s="1"/>
  <c r="D45" i="80"/>
  <c r="I11" i="154"/>
  <c r="I14" i="154" s="1"/>
  <c r="D11" i="156"/>
  <c r="D14" i="156" s="1"/>
  <c r="D16" i="156" s="1"/>
  <c r="I10" i="156" s="1"/>
  <c r="I30" i="156"/>
  <c r="I35" i="156"/>
  <c r="K35" i="156"/>
  <c r="K30" i="156"/>
  <c r="N29" i="156"/>
  <c r="N32" i="156" s="1"/>
  <c r="N31" i="156"/>
  <c r="G13" i="155"/>
  <c r="G12" i="155" s="1"/>
  <c r="G16" i="155"/>
  <c r="H16" i="155" s="1"/>
  <c r="I16" i="155" s="1"/>
  <c r="J16" i="155" s="1"/>
  <c r="F19" i="155"/>
  <c r="E19" i="155"/>
  <c r="F7" i="155"/>
  <c r="E8" i="155"/>
  <c r="F12" i="155"/>
  <c r="E12" i="155"/>
  <c r="F14" i="155"/>
  <c r="E14" i="155"/>
  <c r="D12" i="154"/>
  <c r="D17" i="154"/>
  <c r="F17" i="154"/>
  <c r="F12" i="154"/>
  <c r="I13" i="154"/>
  <c r="Y77" i="110"/>
  <c r="X77" i="110"/>
  <c r="W77" i="110"/>
  <c r="V77" i="110"/>
  <c r="E5" i="123" s="1"/>
  <c r="T11" i="110"/>
  <c r="U77" i="110" s="1"/>
  <c r="S11" i="110"/>
  <c r="T77" i="110" s="1"/>
  <c r="D19" i="75"/>
  <c r="D5" i="76"/>
  <c r="G46" i="82"/>
  <c r="H40" i="82"/>
  <c r="C9" i="57"/>
  <c r="D8" i="57"/>
  <c r="C8" i="57"/>
  <c r="E7" i="57"/>
  <c r="D7" i="57"/>
  <c r="C7" i="57"/>
  <c r="C6" i="57"/>
  <c r="F6" i="57"/>
  <c r="E26" i="80"/>
  <c r="D26" i="80"/>
  <c r="D8" i="58"/>
  <c r="C8" i="58"/>
  <c r="D13" i="110"/>
  <c r="E13" i="114" s="1"/>
  <c r="D12" i="110"/>
  <c r="E9" i="81"/>
  <c r="D15" i="81" s="1"/>
  <c r="D20" i="81" s="1"/>
  <c r="E91" i="81" s="1"/>
  <c r="D95" i="81"/>
  <c r="E90" i="81" s="1"/>
  <c r="D25" i="81"/>
  <c r="D26" i="81" s="1"/>
  <c r="D9" i="67" s="1"/>
  <c r="G9" i="96"/>
  <c r="G10" i="96"/>
  <c r="G11" i="96"/>
  <c r="G12" i="96"/>
  <c r="G7" i="96"/>
  <c r="G8" i="96"/>
  <c r="G15" i="96"/>
  <c r="F9" i="96"/>
  <c r="F10" i="96"/>
  <c r="F7" i="96"/>
  <c r="F8" i="96"/>
  <c r="E22" i="96"/>
  <c r="E18" i="96"/>
  <c r="G6" i="96"/>
  <c r="F6" i="96"/>
  <c r="E21" i="96"/>
  <c r="G16" i="96"/>
  <c r="D14" i="88"/>
  <c r="E10" i="88"/>
  <c r="F297" i="88" s="1"/>
  <c r="F255" i="88"/>
  <c r="F316" i="88"/>
  <c r="F348" i="88"/>
  <c r="F372" i="88"/>
  <c r="E8" i="88"/>
  <c r="D14" i="87"/>
  <c r="E254" i="87"/>
  <c r="E256" i="87"/>
  <c r="E258" i="87"/>
  <c r="E262" i="87"/>
  <c r="E264" i="87"/>
  <c r="E266" i="87"/>
  <c r="E270" i="87"/>
  <c r="E272" i="87"/>
  <c r="E274" i="87"/>
  <c r="E278" i="87"/>
  <c r="E280" i="87"/>
  <c r="E282" i="87"/>
  <c r="E286" i="87"/>
  <c r="E288" i="87"/>
  <c r="E290" i="87"/>
  <c r="E294" i="87"/>
  <c r="E296" i="87"/>
  <c r="E298" i="87"/>
  <c r="E302" i="87"/>
  <c r="E304" i="87"/>
  <c r="E306" i="87"/>
  <c r="E310" i="87"/>
  <c r="E312" i="87"/>
  <c r="E314" i="87"/>
  <c r="E318" i="87"/>
  <c r="E320" i="87"/>
  <c r="E322" i="87"/>
  <c r="E326" i="87"/>
  <c r="E328" i="87"/>
  <c r="E330" i="87"/>
  <c r="E334" i="87"/>
  <c r="E336" i="87"/>
  <c r="E338" i="87"/>
  <c r="E342" i="87"/>
  <c r="E344" i="87"/>
  <c r="E346" i="87"/>
  <c r="E350" i="87"/>
  <c r="E352" i="87"/>
  <c r="E354" i="87"/>
  <c r="E358" i="87"/>
  <c r="E360" i="87"/>
  <c r="E362" i="87"/>
  <c r="E366" i="87"/>
  <c r="E368" i="87"/>
  <c r="E370" i="87"/>
  <c r="E8" i="92"/>
  <c r="G14" i="92"/>
  <c r="H254" i="92"/>
  <c r="H255" i="92"/>
  <c r="H256" i="92"/>
  <c r="H257" i="92"/>
  <c r="H258" i="92"/>
  <c r="H259" i="92"/>
  <c r="H260" i="92"/>
  <c r="H261" i="92"/>
  <c r="H262" i="92"/>
  <c r="H263" i="92"/>
  <c r="H264" i="92"/>
  <c r="H265" i="92"/>
  <c r="H266" i="92"/>
  <c r="H267" i="92"/>
  <c r="H268" i="92"/>
  <c r="H269" i="92"/>
  <c r="H270" i="92"/>
  <c r="H271" i="92"/>
  <c r="H272" i="92"/>
  <c r="H273" i="92"/>
  <c r="H274" i="92"/>
  <c r="H275" i="92"/>
  <c r="H276" i="92"/>
  <c r="H277" i="92"/>
  <c r="H278" i="92"/>
  <c r="H279" i="92"/>
  <c r="H280" i="92"/>
  <c r="H281" i="92"/>
  <c r="H282" i="92"/>
  <c r="H283" i="92"/>
  <c r="H284" i="92"/>
  <c r="H285" i="92"/>
  <c r="H286" i="92"/>
  <c r="H287" i="92"/>
  <c r="H288" i="92"/>
  <c r="H289" i="92"/>
  <c r="H290" i="92"/>
  <c r="H291" i="92"/>
  <c r="H292" i="92"/>
  <c r="H293" i="92"/>
  <c r="H294" i="92"/>
  <c r="H295" i="92"/>
  <c r="H296" i="92"/>
  <c r="H297" i="92"/>
  <c r="H298" i="92"/>
  <c r="H299" i="92"/>
  <c r="H300" i="92"/>
  <c r="H301" i="92"/>
  <c r="H302" i="92"/>
  <c r="H303" i="92"/>
  <c r="H304" i="92"/>
  <c r="H305" i="92"/>
  <c r="H306" i="92"/>
  <c r="H307" i="92"/>
  <c r="H308" i="92"/>
  <c r="H309" i="92"/>
  <c r="H310" i="92"/>
  <c r="H311" i="92"/>
  <c r="H312" i="92"/>
  <c r="H313" i="92"/>
  <c r="H314" i="92"/>
  <c r="H315" i="92"/>
  <c r="H316" i="92"/>
  <c r="H317" i="92"/>
  <c r="H318" i="92"/>
  <c r="H319" i="92"/>
  <c r="H320" i="92"/>
  <c r="H321" i="92"/>
  <c r="H322" i="92"/>
  <c r="H323" i="92"/>
  <c r="H324" i="92"/>
  <c r="H325" i="92"/>
  <c r="H326" i="92"/>
  <c r="H327" i="92"/>
  <c r="H328" i="92"/>
  <c r="H329" i="92"/>
  <c r="H330" i="92"/>
  <c r="H331" i="92"/>
  <c r="H332" i="92"/>
  <c r="H333" i="92"/>
  <c r="H334" i="92"/>
  <c r="H335" i="92"/>
  <c r="H336" i="92"/>
  <c r="H337" i="92"/>
  <c r="H338" i="92"/>
  <c r="H339" i="92"/>
  <c r="H340" i="92"/>
  <c r="H341" i="92"/>
  <c r="H342" i="92"/>
  <c r="H343" i="92"/>
  <c r="H344" i="92"/>
  <c r="H345" i="92"/>
  <c r="H346" i="92"/>
  <c r="H347" i="92"/>
  <c r="H348" i="92"/>
  <c r="H349" i="92"/>
  <c r="H350" i="92"/>
  <c r="H351" i="92"/>
  <c r="H352" i="92"/>
  <c r="H353" i="92"/>
  <c r="H354" i="92"/>
  <c r="H355" i="92"/>
  <c r="H356" i="92"/>
  <c r="H357" i="92"/>
  <c r="H358" i="92"/>
  <c r="H359" i="92"/>
  <c r="H360" i="92"/>
  <c r="H361" i="92"/>
  <c r="H362" i="92"/>
  <c r="H363" i="92"/>
  <c r="H364" i="92"/>
  <c r="H365" i="92"/>
  <c r="H366" i="92"/>
  <c r="H367" i="92"/>
  <c r="H368" i="92"/>
  <c r="H369" i="92"/>
  <c r="H370" i="92"/>
  <c r="H371" i="92"/>
  <c r="H372" i="92"/>
  <c r="H373" i="92"/>
  <c r="F14" i="90"/>
  <c r="D11" i="36"/>
  <c r="D16" i="36" s="1"/>
  <c r="D14" i="84"/>
  <c r="E15" i="84"/>
  <c r="E20" i="84"/>
  <c r="E26" i="84"/>
  <c r="E31" i="84"/>
  <c r="E36" i="84"/>
  <c r="E42" i="84"/>
  <c r="E47" i="84"/>
  <c r="E52" i="84"/>
  <c r="E58" i="84"/>
  <c r="E63" i="84"/>
  <c r="E68" i="84"/>
  <c r="E74" i="84"/>
  <c r="E79" i="84"/>
  <c r="E84" i="84"/>
  <c r="E90" i="84"/>
  <c r="E95" i="84"/>
  <c r="E100" i="84"/>
  <c r="E106" i="84"/>
  <c r="E111" i="84"/>
  <c r="E116" i="84"/>
  <c r="E122" i="84"/>
  <c r="E127" i="84"/>
  <c r="E132" i="84"/>
  <c r="E138" i="84"/>
  <c r="E143" i="84"/>
  <c r="E148" i="84"/>
  <c r="E154" i="84"/>
  <c r="E159" i="84"/>
  <c r="E164" i="84"/>
  <c r="E170" i="84"/>
  <c r="E175" i="84"/>
  <c r="E180" i="84"/>
  <c r="E186" i="84"/>
  <c r="E191" i="84"/>
  <c r="E196" i="84"/>
  <c r="E202" i="84"/>
  <c r="E207" i="84"/>
  <c r="E212" i="84"/>
  <c r="E218" i="84"/>
  <c r="E223" i="84"/>
  <c r="E228" i="84"/>
  <c r="E233" i="84"/>
  <c r="E237" i="84"/>
  <c r="E241" i="84"/>
  <c r="E245" i="84"/>
  <c r="E249" i="84"/>
  <c r="E253" i="84"/>
  <c r="E257" i="84"/>
  <c r="E261" i="84"/>
  <c r="E265" i="84"/>
  <c r="E269" i="84"/>
  <c r="E273" i="84"/>
  <c r="E277" i="84"/>
  <c r="E281" i="84"/>
  <c r="E285" i="84"/>
  <c r="E289" i="84"/>
  <c r="E293" i="84"/>
  <c r="E297" i="84"/>
  <c r="E301" i="84"/>
  <c r="E305" i="84"/>
  <c r="E309" i="84"/>
  <c r="E313" i="84"/>
  <c r="E317" i="84"/>
  <c r="E321" i="84"/>
  <c r="E325" i="84"/>
  <c r="E329" i="84"/>
  <c r="E333" i="84"/>
  <c r="E337" i="84"/>
  <c r="E341" i="84"/>
  <c r="E345" i="84"/>
  <c r="E349" i="84"/>
  <c r="E353" i="84"/>
  <c r="E357" i="84"/>
  <c r="E361" i="84"/>
  <c r="E365" i="84"/>
  <c r="E369" i="84"/>
  <c r="E373" i="84"/>
  <c r="D14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E104" i="85"/>
  <c r="E105" i="85"/>
  <c r="E106" i="85"/>
  <c r="E107" i="85"/>
  <c r="E108" i="85"/>
  <c r="E109" i="85"/>
  <c r="E110" i="85"/>
  <c r="E111" i="85"/>
  <c r="E112" i="85"/>
  <c r="E113" i="85"/>
  <c r="E114" i="85"/>
  <c r="E115" i="85"/>
  <c r="E116" i="85"/>
  <c r="E117" i="85"/>
  <c r="E118" i="85"/>
  <c r="E119" i="85"/>
  <c r="E120" i="85"/>
  <c r="E121" i="85"/>
  <c r="E122" i="85"/>
  <c r="E123" i="85"/>
  <c r="E124" i="85"/>
  <c r="E125" i="85"/>
  <c r="E126" i="85"/>
  <c r="E127" i="85"/>
  <c r="E128" i="85"/>
  <c r="E129" i="85"/>
  <c r="E130" i="85"/>
  <c r="E131" i="85"/>
  <c r="E132" i="85"/>
  <c r="E133" i="85"/>
  <c r="E134" i="85"/>
  <c r="E135" i="85"/>
  <c r="E136" i="85"/>
  <c r="E137" i="85"/>
  <c r="E138" i="85"/>
  <c r="E139" i="85"/>
  <c r="E140" i="85"/>
  <c r="E141" i="85"/>
  <c r="E142" i="85"/>
  <c r="E143" i="85"/>
  <c r="E144" i="85"/>
  <c r="E145" i="85"/>
  <c r="E146" i="85"/>
  <c r="E147" i="85"/>
  <c r="E148" i="85"/>
  <c r="E149" i="85"/>
  <c r="E150" i="85"/>
  <c r="E151" i="85"/>
  <c r="E152" i="85"/>
  <c r="E153" i="85"/>
  <c r="E154" i="85"/>
  <c r="E155" i="85"/>
  <c r="E156" i="85"/>
  <c r="E157" i="85"/>
  <c r="E158" i="85"/>
  <c r="E159" i="85"/>
  <c r="E160" i="85"/>
  <c r="E161" i="85"/>
  <c r="E162" i="85"/>
  <c r="E163" i="85"/>
  <c r="E164" i="85"/>
  <c r="E165" i="85"/>
  <c r="E166" i="85"/>
  <c r="E167" i="85"/>
  <c r="E168" i="85"/>
  <c r="E169" i="85"/>
  <c r="E170" i="85"/>
  <c r="E171" i="85"/>
  <c r="E172" i="85"/>
  <c r="E173" i="85"/>
  <c r="E174" i="85"/>
  <c r="E175" i="85"/>
  <c r="E176" i="85"/>
  <c r="E177" i="85"/>
  <c r="E178" i="85"/>
  <c r="E179" i="85"/>
  <c r="E180" i="85"/>
  <c r="E181" i="85"/>
  <c r="E182" i="85"/>
  <c r="E183" i="85"/>
  <c r="E184" i="85"/>
  <c r="E185" i="85"/>
  <c r="E186" i="85"/>
  <c r="E187" i="85"/>
  <c r="E188" i="85"/>
  <c r="E189" i="85"/>
  <c r="E190" i="85"/>
  <c r="E191" i="85"/>
  <c r="E192" i="85"/>
  <c r="E193" i="85"/>
  <c r="E194" i="85"/>
  <c r="E195" i="85"/>
  <c r="E196" i="85"/>
  <c r="E197" i="85"/>
  <c r="E198" i="85"/>
  <c r="E199" i="85"/>
  <c r="E200" i="85"/>
  <c r="E201" i="85"/>
  <c r="E202" i="85"/>
  <c r="E203" i="85"/>
  <c r="E204" i="85"/>
  <c r="E205" i="85"/>
  <c r="E206" i="85"/>
  <c r="E207" i="85"/>
  <c r="E208" i="85"/>
  <c r="E209" i="85"/>
  <c r="E210" i="85"/>
  <c r="E211" i="85"/>
  <c r="E212" i="85"/>
  <c r="E213" i="85"/>
  <c r="E214" i="85"/>
  <c r="E215" i="85"/>
  <c r="E216" i="85"/>
  <c r="E217" i="85"/>
  <c r="E218" i="85"/>
  <c r="E219" i="85"/>
  <c r="E220" i="85"/>
  <c r="E221" i="85"/>
  <c r="E222" i="85"/>
  <c r="E223" i="85"/>
  <c r="E224" i="85"/>
  <c r="E225" i="85"/>
  <c r="E226" i="85"/>
  <c r="E227" i="85"/>
  <c r="E228" i="85"/>
  <c r="E229" i="85"/>
  <c r="E230" i="85"/>
  <c r="E231" i="85"/>
  <c r="E232" i="85"/>
  <c r="E233" i="85"/>
  <c r="E234" i="85"/>
  <c r="E235" i="85"/>
  <c r="E236" i="85"/>
  <c r="E237" i="85"/>
  <c r="E238" i="85"/>
  <c r="E239" i="85"/>
  <c r="E240" i="85"/>
  <c r="E241" i="85"/>
  <c r="E242" i="85"/>
  <c r="E243" i="85"/>
  <c r="E244" i="85"/>
  <c r="E245" i="85"/>
  <c r="E246" i="85"/>
  <c r="E247" i="85"/>
  <c r="E248" i="85"/>
  <c r="E249" i="85"/>
  <c r="E250" i="85"/>
  <c r="E251" i="85"/>
  <c r="E252" i="85"/>
  <c r="E253" i="85"/>
  <c r="E254" i="85"/>
  <c r="E255" i="85"/>
  <c r="E256" i="85"/>
  <c r="E257" i="85"/>
  <c r="E258" i="85"/>
  <c r="E259" i="85"/>
  <c r="E260" i="85"/>
  <c r="E261" i="85"/>
  <c r="E262" i="85"/>
  <c r="E263" i="85"/>
  <c r="E264" i="85"/>
  <c r="E265" i="85"/>
  <c r="E266" i="85"/>
  <c r="E267" i="85"/>
  <c r="E268" i="85"/>
  <c r="E269" i="85"/>
  <c r="E270" i="85"/>
  <c r="E271" i="85"/>
  <c r="E272" i="85"/>
  <c r="E273" i="85"/>
  <c r="E274" i="85"/>
  <c r="E275" i="85"/>
  <c r="E276" i="85"/>
  <c r="E277" i="85"/>
  <c r="E278" i="85"/>
  <c r="E279" i="85"/>
  <c r="E280" i="85"/>
  <c r="E281" i="85"/>
  <c r="E282" i="85"/>
  <c r="E283" i="85"/>
  <c r="E284" i="85"/>
  <c r="E285" i="85"/>
  <c r="E286" i="85"/>
  <c r="E287" i="85"/>
  <c r="E288" i="85"/>
  <c r="E289" i="85"/>
  <c r="E290" i="85"/>
  <c r="E291" i="85"/>
  <c r="E292" i="85"/>
  <c r="E293" i="85"/>
  <c r="E294" i="85"/>
  <c r="E295" i="85"/>
  <c r="E296" i="85"/>
  <c r="E297" i="85"/>
  <c r="E298" i="85"/>
  <c r="E299" i="85"/>
  <c r="E300" i="85"/>
  <c r="E301" i="85"/>
  <c r="E302" i="85"/>
  <c r="E303" i="85"/>
  <c r="E304" i="85"/>
  <c r="E305" i="85"/>
  <c r="E306" i="85"/>
  <c r="E307" i="85"/>
  <c r="E308" i="85"/>
  <c r="E309" i="85"/>
  <c r="E310" i="85"/>
  <c r="E311" i="85"/>
  <c r="E312" i="85"/>
  <c r="E313" i="85"/>
  <c r="E314" i="85"/>
  <c r="E315" i="85"/>
  <c r="E316" i="85"/>
  <c r="E317" i="85"/>
  <c r="E318" i="85"/>
  <c r="E319" i="85"/>
  <c r="E320" i="85"/>
  <c r="E321" i="85"/>
  <c r="E322" i="85"/>
  <c r="E323" i="85"/>
  <c r="E324" i="85"/>
  <c r="E325" i="85"/>
  <c r="E326" i="85"/>
  <c r="E327" i="85"/>
  <c r="E328" i="85"/>
  <c r="E329" i="85"/>
  <c r="E330" i="85"/>
  <c r="E331" i="85"/>
  <c r="E332" i="85"/>
  <c r="E333" i="85"/>
  <c r="E334" i="85"/>
  <c r="E335" i="85"/>
  <c r="E336" i="85"/>
  <c r="E337" i="85"/>
  <c r="E338" i="85"/>
  <c r="E339" i="85"/>
  <c r="E340" i="85"/>
  <c r="E341" i="85"/>
  <c r="E342" i="85"/>
  <c r="E343" i="85"/>
  <c r="E344" i="85"/>
  <c r="E345" i="85"/>
  <c r="E346" i="85"/>
  <c r="E347" i="85"/>
  <c r="E348" i="85"/>
  <c r="E349" i="85"/>
  <c r="E350" i="85"/>
  <c r="E351" i="85"/>
  <c r="E352" i="85"/>
  <c r="E353" i="85"/>
  <c r="E354" i="85"/>
  <c r="E355" i="85"/>
  <c r="E356" i="85"/>
  <c r="E357" i="85"/>
  <c r="E358" i="85"/>
  <c r="E359" i="85"/>
  <c r="E360" i="85"/>
  <c r="E361" i="85"/>
  <c r="E362" i="85"/>
  <c r="E363" i="85"/>
  <c r="E364" i="85"/>
  <c r="E365" i="85"/>
  <c r="E366" i="85"/>
  <c r="E367" i="85"/>
  <c r="E368" i="85"/>
  <c r="E369" i="85"/>
  <c r="E370" i="85"/>
  <c r="E371" i="85"/>
  <c r="E372" i="85"/>
  <c r="E373" i="85"/>
  <c r="D12" i="44"/>
  <c r="D17" i="44" s="1"/>
  <c r="E15" i="44"/>
  <c r="F15" i="44"/>
  <c r="G15" i="44"/>
  <c r="H15" i="44"/>
  <c r="D13" i="124"/>
  <c r="E16" i="124"/>
  <c r="F16" i="124"/>
  <c r="G16" i="124"/>
  <c r="H16" i="124"/>
  <c r="I16" i="124"/>
  <c r="D11" i="43"/>
  <c r="E16" i="132"/>
  <c r="F15" i="132"/>
  <c r="G15" i="132" s="1"/>
  <c r="D105" i="81"/>
  <c r="E100" i="81" s="1"/>
  <c r="E15" i="81"/>
  <c r="E8" i="64" s="1"/>
  <c r="D7" i="95"/>
  <c r="E7" i="95" s="1"/>
  <c r="F7" i="95" s="1"/>
  <c r="F9" i="93"/>
  <c r="F11" i="93" s="1"/>
  <c r="E11" i="93"/>
  <c r="D11" i="93"/>
  <c r="D16" i="93" s="1"/>
  <c r="D6" i="95" s="1"/>
  <c r="C7" i="95"/>
  <c r="E7" i="58"/>
  <c r="E6" i="58"/>
  <c r="C6" i="55"/>
  <c r="D18" i="82"/>
  <c r="D24" i="82" s="1"/>
  <c r="E18" i="82"/>
  <c r="E24" i="82" s="1"/>
  <c r="F18" i="82"/>
  <c r="G18" i="82"/>
  <c r="G24" i="82" s="1"/>
  <c r="H18" i="82"/>
  <c r="H24" i="82" s="1"/>
  <c r="I18" i="82"/>
  <c r="I24" i="82" s="1"/>
  <c r="J18" i="82"/>
  <c r="J24" i="82" s="1"/>
  <c r="K18" i="82"/>
  <c r="L18" i="82"/>
  <c r="L24" i="82" s="1"/>
  <c r="M18" i="82"/>
  <c r="M24" i="82" s="1"/>
  <c r="N18" i="82"/>
  <c r="N24" i="82" s="1"/>
  <c r="O18" i="82"/>
  <c r="O24" i="82" s="1"/>
  <c r="P12" i="82"/>
  <c r="P18" i="82" s="1"/>
  <c r="D19" i="82"/>
  <c r="D20" i="82"/>
  <c r="E19" i="82"/>
  <c r="E20" i="82"/>
  <c r="E15" i="71" s="1"/>
  <c r="F19" i="82"/>
  <c r="F20" i="82"/>
  <c r="G19" i="82"/>
  <c r="G20" i="82"/>
  <c r="H19" i="82"/>
  <c r="H20" i="82"/>
  <c r="I19" i="82"/>
  <c r="I20" i="82"/>
  <c r="I15" i="71" s="1"/>
  <c r="J19" i="82"/>
  <c r="J20" i="82"/>
  <c r="K19" i="82"/>
  <c r="K14" i="71" s="1"/>
  <c r="K20" i="82"/>
  <c r="K15" i="71" s="1"/>
  <c r="L19" i="82"/>
  <c r="L20" i="82"/>
  <c r="M19" i="82"/>
  <c r="M20" i="82"/>
  <c r="N19" i="82"/>
  <c r="N20" i="82"/>
  <c r="O19" i="82"/>
  <c r="O20" i="82"/>
  <c r="P13" i="82"/>
  <c r="P19" i="82" s="1"/>
  <c r="P14" i="82"/>
  <c r="E34" i="82"/>
  <c r="F34" i="82"/>
  <c r="G34" i="82"/>
  <c r="H34" i="82"/>
  <c r="I34" i="82"/>
  <c r="J34" i="82"/>
  <c r="K34" i="82"/>
  <c r="L34" i="82"/>
  <c r="M34" i="82"/>
  <c r="Q36" i="82"/>
  <c r="D17" i="82"/>
  <c r="E17" i="82"/>
  <c r="F17" i="82"/>
  <c r="G17" i="82"/>
  <c r="G12" i="71" s="1"/>
  <c r="H17" i="82"/>
  <c r="I17" i="82"/>
  <c r="J17" i="82"/>
  <c r="K17" i="82"/>
  <c r="K12" i="71" s="1"/>
  <c r="L17" i="82"/>
  <c r="M17" i="82"/>
  <c r="N17" i="82"/>
  <c r="O17" i="82"/>
  <c r="P11" i="82"/>
  <c r="P17" i="82" s="1"/>
  <c r="G42" i="82"/>
  <c r="G44" i="82" s="1"/>
  <c r="E76" i="82"/>
  <c r="D83" i="82"/>
  <c r="D97" i="82" s="1"/>
  <c r="E12" i="58"/>
  <c r="D27" i="80"/>
  <c r="D12" i="58" s="1"/>
  <c r="C12" i="58"/>
  <c r="E11" i="58"/>
  <c r="D11" i="58"/>
  <c r="C11" i="58"/>
  <c r="E10" i="58"/>
  <c r="D10" i="58"/>
  <c r="C14" i="56"/>
  <c r="Y89" i="110"/>
  <c r="H17" i="123" s="1"/>
  <c r="X89" i="110"/>
  <c r="G17" i="123" s="1"/>
  <c r="W89" i="110"/>
  <c r="F17" i="123" s="1"/>
  <c r="V89" i="110"/>
  <c r="E17" i="123" s="1"/>
  <c r="U89" i="110"/>
  <c r="D17" i="123" s="1"/>
  <c r="J12" i="110"/>
  <c r="J13" i="110" s="1"/>
  <c r="Y88" i="110"/>
  <c r="X88" i="110"/>
  <c r="W88" i="110"/>
  <c r="F16" i="123" s="1"/>
  <c r="V88" i="110"/>
  <c r="U88" i="110"/>
  <c r="D16" i="123" s="1"/>
  <c r="Y87" i="110"/>
  <c r="H15" i="123" s="1"/>
  <c r="X87" i="110"/>
  <c r="W87" i="110"/>
  <c r="F15" i="123" s="1"/>
  <c r="V87" i="110"/>
  <c r="E15" i="123" s="1"/>
  <c r="U87" i="110"/>
  <c r="D15" i="123" s="1"/>
  <c r="Y86" i="110"/>
  <c r="H14" i="123" s="1"/>
  <c r="X86" i="110"/>
  <c r="G14" i="123" s="1"/>
  <c r="W86" i="110"/>
  <c r="F14" i="123" s="1"/>
  <c r="V86" i="110"/>
  <c r="U86" i="110"/>
  <c r="Y85" i="110"/>
  <c r="H13" i="123" s="1"/>
  <c r="X85" i="110"/>
  <c r="W85" i="110"/>
  <c r="V85" i="110"/>
  <c r="E13" i="123" s="1"/>
  <c r="U85" i="110"/>
  <c r="Y84" i="110"/>
  <c r="X84" i="110"/>
  <c r="G12" i="123" s="1"/>
  <c r="W84" i="110"/>
  <c r="V84" i="110"/>
  <c r="U84" i="110"/>
  <c r="D12" i="123" s="1"/>
  <c r="Y83" i="110"/>
  <c r="H11" i="123" s="1"/>
  <c r="X83" i="110"/>
  <c r="W83" i="110"/>
  <c r="F11" i="123" s="1"/>
  <c r="V83" i="110"/>
  <c r="E11" i="123" s="1"/>
  <c r="U83" i="110"/>
  <c r="Y82" i="110"/>
  <c r="X82" i="110"/>
  <c r="W82" i="110"/>
  <c r="F10" i="123" s="1"/>
  <c r="V82" i="110"/>
  <c r="U82" i="110"/>
  <c r="Y81" i="110"/>
  <c r="H9" i="123" s="1"/>
  <c r="X81" i="110"/>
  <c r="W81" i="110"/>
  <c r="F9" i="123" s="1"/>
  <c r="V81" i="110"/>
  <c r="E9" i="123" s="1"/>
  <c r="U81" i="110"/>
  <c r="Y80" i="110"/>
  <c r="X80" i="110"/>
  <c r="G8" i="123" s="1"/>
  <c r="W80" i="110"/>
  <c r="F8" i="123" s="1"/>
  <c r="V80" i="110"/>
  <c r="U80" i="110"/>
  <c r="D8" i="123" s="1"/>
  <c r="Y79" i="110"/>
  <c r="H7" i="123" s="1"/>
  <c r="X79" i="110"/>
  <c r="W79" i="110"/>
  <c r="F7" i="123" s="1"/>
  <c r="V79" i="110"/>
  <c r="E7" i="123" s="1"/>
  <c r="U79" i="110"/>
  <c r="D7" i="123" s="1"/>
  <c r="Y78" i="110"/>
  <c r="X78" i="110"/>
  <c r="G6" i="123" s="1"/>
  <c r="W78" i="110"/>
  <c r="F6" i="123" s="1"/>
  <c r="V78" i="110"/>
  <c r="U78" i="110"/>
  <c r="H5" i="123"/>
  <c r="G5" i="123"/>
  <c r="F5" i="123"/>
  <c r="D5" i="123"/>
  <c r="C5" i="123"/>
  <c r="J10" i="122"/>
  <c r="I10" i="122"/>
  <c r="G10" i="122"/>
  <c r="F10" i="122"/>
  <c r="E10" i="122"/>
  <c r="D11" i="110"/>
  <c r="C10" i="122"/>
  <c r="J9" i="122"/>
  <c r="I9" i="122"/>
  <c r="H9" i="122"/>
  <c r="G9" i="122"/>
  <c r="F9" i="122"/>
  <c r="E9" i="122"/>
  <c r="D60" i="110"/>
  <c r="D68" i="110" s="1"/>
  <c r="C9" i="122"/>
  <c r="J8" i="122"/>
  <c r="I8" i="122"/>
  <c r="H8" i="122"/>
  <c r="G8" i="122"/>
  <c r="F8" i="122"/>
  <c r="E8" i="122"/>
  <c r="C8" i="122"/>
  <c r="J7" i="122"/>
  <c r="I7" i="122"/>
  <c r="H7" i="122"/>
  <c r="G7" i="122"/>
  <c r="F7" i="122"/>
  <c r="E7" i="122"/>
  <c r="D58" i="110"/>
  <c r="D66" i="110" s="1"/>
  <c r="C7" i="122"/>
  <c r="J6" i="122"/>
  <c r="I6" i="122"/>
  <c r="H6" i="122"/>
  <c r="G6" i="122"/>
  <c r="F6" i="122"/>
  <c r="E6" i="122"/>
  <c r="D57" i="110"/>
  <c r="C6" i="122"/>
  <c r="J5" i="122"/>
  <c r="I5" i="122"/>
  <c r="H5" i="122"/>
  <c r="G5" i="122"/>
  <c r="F5" i="122"/>
  <c r="E5" i="122"/>
  <c r="D5" i="122"/>
  <c r="I6" i="120"/>
  <c r="H6" i="120"/>
  <c r="G6" i="120"/>
  <c r="F6" i="120"/>
  <c r="E6" i="120"/>
  <c r="D6" i="120"/>
  <c r="C6" i="120"/>
  <c r="I5" i="120"/>
  <c r="H5" i="120"/>
  <c r="G5" i="120"/>
  <c r="F5" i="120"/>
  <c r="E5" i="120"/>
  <c r="D5" i="120"/>
  <c r="C5" i="120"/>
  <c r="G21" i="119"/>
  <c r="F21" i="119"/>
  <c r="E21" i="119"/>
  <c r="D21" i="119"/>
  <c r="E24" i="110"/>
  <c r="E28" i="110"/>
  <c r="D20" i="119"/>
  <c r="D31" i="110"/>
  <c r="E19" i="119" s="1"/>
  <c r="D19" i="119"/>
  <c r="D18" i="119"/>
  <c r="D29" i="110"/>
  <c r="E17" i="119" s="1"/>
  <c r="D17" i="119"/>
  <c r="G16" i="119"/>
  <c r="E16" i="119"/>
  <c r="C28" i="110"/>
  <c r="D16" i="119" s="1"/>
  <c r="G15" i="119"/>
  <c r="F15" i="119"/>
  <c r="E15" i="119"/>
  <c r="D15" i="119"/>
  <c r="D14" i="119"/>
  <c r="G13" i="119"/>
  <c r="D13" i="119"/>
  <c r="E12" i="119"/>
  <c r="D12" i="119"/>
  <c r="D11" i="119"/>
  <c r="G10" i="119"/>
  <c r="D10" i="119"/>
  <c r="G9" i="119"/>
  <c r="F9" i="119"/>
  <c r="E9" i="119"/>
  <c r="D9" i="119"/>
  <c r="D8" i="119"/>
  <c r="G7" i="119"/>
  <c r="F7" i="119"/>
  <c r="E7" i="119"/>
  <c r="D7" i="119"/>
  <c r="G6" i="119"/>
  <c r="F6" i="119"/>
  <c r="C18" i="110"/>
  <c r="D6" i="119" s="1"/>
  <c r="G5" i="119"/>
  <c r="F5" i="119"/>
  <c r="C17" i="110"/>
  <c r="F10" i="118"/>
  <c r="E39" i="110"/>
  <c r="E10" i="118" s="1"/>
  <c r="D10" i="118"/>
  <c r="C10" i="118"/>
  <c r="F9" i="118"/>
  <c r="E38" i="110"/>
  <c r="E9" i="118" s="1"/>
  <c r="D9" i="118"/>
  <c r="C9" i="118"/>
  <c r="F8" i="118"/>
  <c r="E37" i="110"/>
  <c r="E8" i="118" s="1"/>
  <c r="D8" i="118"/>
  <c r="C8" i="118"/>
  <c r="F7" i="118"/>
  <c r="E36" i="110"/>
  <c r="E7" i="118" s="1"/>
  <c r="D7" i="118"/>
  <c r="C7" i="118"/>
  <c r="F6" i="118"/>
  <c r="E6" i="118"/>
  <c r="D6" i="118"/>
  <c r="C6" i="118"/>
  <c r="F5" i="118"/>
  <c r="E5" i="118"/>
  <c r="D5" i="118"/>
  <c r="C5" i="118"/>
  <c r="H5" i="117"/>
  <c r="G5" i="117"/>
  <c r="F5" i="117"/>
  <c r="E5" i="117"/>
  <c r="G18" i="115"/>
  <c r="F18" i="115"/>
  <c r="E18" i="115"/>
  <c r="D18" i="115"/>
  <c r="C18" i="115"/>
  <c r="G17" i="115"/>
  <c r="F17" i="115"/>
  <c r="E17" i="115"/>
  <c r="D17" i="115"/>
  <c r="C17" i="115"/>
  <c r="G16" i="115"/>
  <c r="F16" i="115"/>
  <c r="E16" i="115"/>
  <c r="D16" i="115"/>
  <c r="C16" i="115"/>
  <c r="J15" i="115"/>
  <c r="G15" i="115"/>
  <c r="F15" i="115"/>
  <c r="E15" i="115"/>
  <c r="D15" i="115"/>
  <c r="C15" i="115"/>
  <c r="G14" i="115"/>
  <c r="F14" i="115"/>
  <c r="E14" i="115"/>
  <c r="D14" i="115"/>
  <c r="C14" i="115"/>
  <c r="J13" i="115"/>
  <c r="J12" i="115"/>
  <c r="J11" i="115"/>
  <c r="J10" i="115"/>
  <c r="J9" i="115"/>
  <c r="I9" i="115"/>
  <c r="H9" i="115"/>
  <c r="G9" i="115"/>
  <c r="F9" i="115"/>
  <c r="D9" i="115"/>
  <c r="C9" i="115"/>
  <c r="J8" i="115"/>
  <c r="I8" i="115"/>
  <c r="H8" i="115"/>
  <c r="G8" i="115"/>
  <c r="F8" i="115"/>
  <c r="E8" i="115"/>
  <c r="J7" i="115"/>
  <c r="I7" i="115"/>
  <c r="H7" i="115"/>
  <c r="G7" i="115"/>
  <c r="F7" i="115"/>
  <c r="E7" i="115"/>
  <c r="J6" i="115"/>
  <c r="I6" i="115"/>
  <c r="H6" i="115"/>
  <c r="G6" i="115"/>
  <c r="F6" i="115"/>
  <c r="E6" i="115"/>
  <c r="J5" i="115"/>
  <c r="I5" i="115"/>
  <c r="H5" i="115"/>
  <c r="G5" i="115"/>
  <c r="F5" i="115"/>
  <c r="E5" i="115"/>
  <c r="D5" i="115"/>
  <c r="D15" i="114"/>
  <c r="D14" i="114"/>
  <c r="D13" i="114"/>
  <c r="D12" i="114"/>
  <c r="D11" i="114"/>
  <c r="E10" i="114"/>
  <c r="D10" i="114"/>
  <c r="E9" i="114"/>
  <c r="E8" i="114"/>
  <c r="D8" i="114"/>
  <c r="E7" i="114"/>
  <c r="D7" i="114"/>
  <c r="E6" i="114"/>
  <c r="D6" i="114"/>
  <c r="E5" i="114"/>
  <c r="D5" i="114"/>
  <c r="U94" i="110"/>
  <c r="P94" i="110"/>
  <c r="L94" i="110"/>
  <c r="P77" i="110"/>
  <c r="L77" i="110"/>
  <c r="E56" i="110"/>
  <c r="C56" i="110"/>
  <c r="G49" i="110"/>
  <c r="G13" i="115" s="1"/>
  <c r="G48" i="110"/>
  <c r="G12" i="115" s="1"/>
  <c r="C48" i="110"/>
  <c r="C12" i="115" s="1"/>
  <c r="G47" i="110"/>
  <c r="G11" i="115" s="1"/>
  <c r="C47" i="110"/>
  <c r="G46" i="110"/>
  <c r="G10" i="115" s="1"/>
  <c r="C46" i="110"/>
  <c r="E45" i="110"/>
  <c r="E9" i="115" s="1"/>
  <c r="C44" i="110"/>
  <c r="C43" i="110"/>
  <c r="C7" i="115" s="1"/>
  <c r="C41" i="110"/>
  <c r="C5" i="115" s="1"/>
  <c r="AA28" i="110"/>
  <c r="O28" i="110"/>
  <c r="K28" i="110"/>
  <c r="X23" i="110"/>
  <c r="W23" i="110"/>
  <c r="G17" i="117" s="1"/>
  <c r="V23" i="110"/>
  <c r="U23" i="110"/>
  <c r="T23" i="110"/>
  <c r="X22" i="110"/>
  <c r="H16" i="117" s="1"/>
  <c r="W22" i="110"/>
  <c r="V22" i="110"/>
  <c r="U22" i="110"/>
  <c r="T22" i="110"/>
  <c r="X21" i="110"/>
  <c r="W21" i="110"/>
  <c r="V21" i="110"/>
  <c r="F15" i="117" s="1"/>
  <c r="U21" i="110"/>
  <c r="T21" i="110"/>
  <c r="X20" i="110"/>
  <c r="W20" i="110"/>
  <c r="G14" i="117" s="1"/>
  <c r="V20" i="110"/>
  <c r="F14" i="117" s="1"/>
  <c r="U20" i="110"/>
  <c r="T20" i="110"/>
  <c r="X19" i="110"/>
  <c r="H13" i="117" s="1"/>
  <c r="W19" i="110"/>
  <c r="V19" i="110"/>
  <c r="U19" i="110"/>
  <c r="T19" i="110"/>
  <c r="X18" i="110"/>
  <c r="W18" i="110"/>
  <c r="V18" i="110"/>
  <c r="U18" i="110"/>
  <c r="T18" i="110"/>
  <c r="X17" i="110"/>
  <c r="W17" i="110"/>
  <c r="G11" i="117" s="1"/>
  <c r="V17" i="110"/>
  <c r="U17" i="110"/>
  <c r="E11" i="117" s="1"/>
  <c r="T17" i="110"/>
  <c r="X16" i="110"/>
  <c r="W16" i="110"/>
  <c r="V16" i="110"/>
  <c r="U16" i="110"/>
  <c r="T16" i="110"/>
  <c r="X15" i="110"/>
  <c r="W15" i="110"/>
  <c r="G9" i="117" s="1"/>
  <c r="V15" i="110"/>
  <c r="U15" i="110"/>
  <c r="T15" i="110"/>
  <c r="X14" i="110"/>
  <c r="H8" i="117" s="1"/>
  <c r="W14" i="110"/>
  <c r="V14" i="110"/>
  <c r="F8" i="117" s="1"/>
  <c r="U14" i="110"/>
  <c r="E8" i="117" s="1"/>
  <c r="T14" i="110"/>
  <c r="D8" i="117" s="1"/>
  <c r="X13" i="110"/>
  <c r="H7" i="117" s="1"/>
  <c r="W13" i="110"/>
  <c r="V13" i="110"/>
  <c r="U13" i="110"/>
  <c r="T13" i="110"/>
  <c r="D7" i="117" s="1"/>
  <c r="X12" i="110"/>
  <c r="H6" i="117" s="1"/>
  <c r="W12" i="110"/>
  <c r="V12" i="110"/>
  <c r="U12" i="110"/>
  <c r="E6" i="117" s="1"/>
  <c r="T12" i="110"/>
  <c r="O11" i="110"/>
  <c r="K14" i="108"/>
  <c r="J14" i="108"/>
  <c r="I14" i="108"/>
  <c r="H14" i="108"/>
  <c r="G14" i="108"/>
  <c r="F14" i="108"/>
  <c r="E14" i="108"/>
  <c r="C14" i="108"/>
  <c r="K13" i="108"/>
  <c r="J13" i="108"/>
  <c r="I13" i="108"/>
  <c r="H13" i="108"/>
  <c r="G13" i="108"/>
  <c r="F13" i="108"/>
  <c r="E13" i="108"/>
  <c r="C13" i="108"/>
  <c r="K12" i="108"/>
  <c r="J12" i="108"/>
  <c r="I12" i="108"/>
  <c r="H12" i="108"/>
  <c r="G12" i="108"/>
  <c r="F12" i="108"/>
  <c r="E12" i="108"/>
  <c r="C12" i="108"/>
  <c r="K11" i="108"/>
  <c r="J11" i="108"/>
  <c r="I11" i="108"/>
  <c r="H11" i="108"/>
  <c r="G11" i="108"/>
  <c r="F11" i="108"/>
  <c r="E11" i="108"/>
  <c r="C11" i="108"/>
  <c r="K10" i="108"/>
  <c r="J10" i="108"/>
  <c r="I10" i="108"/>
  <c r="G10" i="108"/>
  <c r="F10" i="108"/>
  <c r="E10" i="108"/>
  <c r="C10" i="108"/>
  <c r="K9" i="108"/>
  <c r="J9" i="108"/>
  <c r="I9" i="108"/>
  <c r="H9" i="108"/>
  <c r="G9" i="108"/>
  <c r="F9" i="108"/>
  <c r="E9" i="108"/>
  <c r="C9" i="108"/>
  <c r="K8" i="108"/>
  <c r="J8" i="108"/>
  <c r="I8" i="108"/>
  <c r="H8" i="108"/>
  <c r="G8" i="108"/>
  <c r="F8" i="108"/>
  <c r="E8" i="108"/>
  <c r="C8" i="108"/>
  <c r="K7" i="108"/>
  <c r="J7" i="108"/>
  <c r="I7" i="108"/>
  <c r="H7" i="108"/>
  <c r="G7" i="108"/>
  <c r="F7" i="108"/>
  <c r="E7" i="108"/>
  <c r="D7" i="108"/>
  <c r="C7" i="108"/>
  <c r="E6" i="108"/>
  <c r="E5" i="108"/>
  <c r="D19" i="106"/>
  <c r="D18" i="106"/>
  <c r="D16" i="106"/>
  <c r="K15" i="106"/>
  <c r="J15" i="106"/>
  <c r="I15" i="106"/>
  <c r="H15" i="106"/>
  <c r="G15" i="106"/>
  <c r="F15" i="106"/>
  <c r="E15" i="106"/>
  <c r="D15" i="106"/>
  <c r="L14" i="106"/>
  <c r="D14" i="106"/>
  <c r="L13" i="106"/>
  <c r="D13" i="106"/>
  <c r="D12" i="106"/>
  <c r="D11" i="106"/>
  <c r="D10" i="106"/>
  <c r="D9" i="106"/>
  <c r="D8" i="106"/>
  <c r="E7" i="106"/>
  <c r="D7" i="106"/>
  <c r="D6" i="106"/>
  <c r="M5" i="106"/>
  <c r="E5" i="106"/>
  <c r="C5" i="106"/>
  <c r="D15" i="105"/>
  <c r="D14" i="105"/>
  <c r="D13" i="105"/>
  <c r="D12" i="105"/>
  <c r="D11" i="105"/>
  <c r="D10" i="105"/>
  <c r="E9" i="105"/>
  <c r="D9" i="105"/>
  <c r="D8" i="105"/>
  <c r="L7" i="105"/>
  <c r="K7" i="105"/>
  <c r="J7" i="105"/>
  <c r="I7" i="105"/>
  <c r="H7" i="105"/>
  <c r="G7" i="105"/>
  <c r="F7" i="105"/>
  <c r="E7" i="105"/>
  <c r="D7" i="105"/>
  <c r="L6" i="105"/>
  <c r="K6" i="105"/>
  <c r="J6" i="105"/>
  <c r="I6" i="105"/>
  <c r="H6" i="105"/>
  <c r="G6" i="105"/>
  <c r="F6" i="105"/>
  <c r="E6" i="105"/>
  <c r="D6" i="105"/>
  <c r="M5" i="105"/>
  <c r="E5" i="105"/>
  <c r="C5" i="105"/>
  <c r="E7" i="104"/>
  <c r="D7" i="104"/>
  <c r="C7" i="104"/>
  <c r="E6" i="104"/>
  <c r="D6" i="104"/>
  <c r="C6" i="104"/>
  <c r="E5" i="104"/>
  <c r="D5" i="104"/>
  <c r="C5" i="104"/>
  <c r="E35" i="103"/>
  <c r="D8" i="108" s="1"/>
  <c r="G33" i="103"/>
  <c r="F6" i="108" s="1"/>
  <c r="C25" i="103"/>
  <c r="C14" i="106" s="1"/>
  <c r="L10" i="103"/>
  <c r="K10" i="103"/>
  <c r="K8" i="105" s="1"/>
  <c r="J10" i="103"/>
  <c r="I10" i="103"/>
  <c r="H10" i="103"/>
  <c r="H12" i="103" s="1"/>
  <c r="G10" i="103"/>
  <c r="G8" i="105" s="1"/>
  <c r="F10" i="103"/>
  <c r="F14" i="103" s="1"/>
  <c r="F12" i="105" s="1"/>
  <c r="E10" i="103"/>
  <c r="E14" i="103" s="1"/>
  <c r="M9" i="103"/>
  <c r="M7" i="105" s="1"/>
  <c r="M8" i="103"/>
  <c r="F7" i="103"/>
  <c r="G7" i="103" s="1"/>
  <c r="G5" i="105" s="1"/>
  <c r="J14" i="102"/>
  <c r="I14" i="102"/>
  <c r="H14" i="102"/>
  <c r="G14" i="102"/>
  <c r="F14" i="102"/>
  <c r="E14" i="102"/>
  <c r="C14" i="102"/>
  <c r="J13" i="102"/>
  <c r="I13" i="102"/>
  <c r="H13" i="102"/>
  <c r="G13" i="102"/>
  <c r="F13" i="102"/>
  <c r="E13" i="102"/>
  <c r="C13" i="102"/>
  <c r="J12" i="102"/>
  <c r="I12" i="102"/>
  <c r="H12" i="102"/>
  <c r="G12" i="102"/>
  <c r="F12" i="102"/>
  <c r="E12" i="102"/>
  <c r="C12" i="102"/>
  <c r="J11" i="102"/>
  <c r="I11" i="102"/>
  <c r="H11" i="102"/>
  <c r="G11" i="102"/>
  <c r="F11" i="102"/>
  <c r="E11" i="102"/>
  <c r="C11" i="102"/>
  <c r="J10" i="102"/>
  <c r="I10" i="102"/>
  <c r="G10" i="102"/>
  <c r="F10" i="102"/>
  <c r="E10" i="102"/>
  <c r="C10" i="102"/>
  <c r="J9" i="102"/>
  <c r="I9" i="102"/>
  <c r="H9" i="102"/>
  <c r="G9" i="102"/>
  <c r="F9" i="102"/>
  <c r="E9" i="102"/>
  <c r="C9" i="102"/>
  <c r="J8" i="102"/>
  <c r="I8" i="102"/>
  <c r="H8" i="102"/>
  <c r="G8" i="102"/>
  <c r="F8" i="102"/>
  <c r="E8" i="102"/>
  <c r="C8" i="102"/>
  <c r="J7" i="102"/>
  <c r="I7" i="102"/>
  <c r="H7" i="102"/>
  <c r="G7" i="102"/>
  <c r="F7" i="102"/>
  <c r="E7" i="102"/>
  <c r="D7" i="102"/>
  <c r="C7" i="102"/>
  <c r="E6" i="102"/>
  <c r="E5" i="102"/>
  <c r="D9" i="101"/>
  <c r="D8" i="101"/>
  <c r="D7" i="101"/>
  <c r="D6" i="101"/>
  <c r="C5" i="101"/>
  <c r="D16" i="100"/>
  <c r="D15" i="100"/>
  <c r="D14" i="100"/>
  <c r="D13" i="100"/>
  <c r="D12" i="100"/>
  <c r="D11" i="100"/>
  <c r="K7" i="100"/>
  <c r="E5" i="100"/>
  <c r="C5" i="100"/>
  <c r="D11" i="99"/>
  <c r="D10" i="99"/>
  <c r="D9" i="99"/>
  <c r="D8" i="99"/>
  <c r="D7" i="99"/>
  <c r="J6" i="99"/>
  <c r="I6" i="99"/>
  <c r="H6" i="99"/>
  <c r="G6" i="99"/>
  <c r="F6" i="99"/>
  <c r="D6" i="99"/>
  <c r="E5" i="99"/>
  <c r="C5" i="99"/>
  <c r="F11" i="98"/>
  <c r="E11" i="98"/>
  <c r="D11" i="98"/>
  <c r="C11" i="98"/>
  <c r="E10" i="98"/>
  <c r="D10" i="98"/>
  <c r="C10" i="98"/>
  <c r="F9" i="98"/>
  <c r="E9" i="98"/>
  <c r="D9" i="98"/>
  <c r="C9" i="98"/>
  <c r="D8" i="98"/>
  <c r="C8" i="98"/>
  <c r="D7" i="98"/>
  <c r="C7" i="98"/>
  <c r="D6" i="98"/>
  <c r="C6" i="98"/>
  <c r="D5" i="98"/>
  <c r="C5" i="98"/>
  <c r="E42" i="97"/>
  <c r="E43" i="97" s="1"/>
  <c r="G40" i="97"/>
  <c r="F6" i="102" s="1"/>
  <c r="E33" i="97"/>
  <c r="E5" i="101" s="1"/>
  <c r="E27" i="97"/>
  <c r="K27" i="97" s="1"/>
  <c r="K12" i="100" s="1"/>
  <c r="D25" i="97"/>
  <c r="D10" i="100" s="1"/>
  <c r="D24" i="97"/>
  <c r="D9" i="100" s="1"/>
  <c r="D23" i="97"/>
  <c r="D8" i="100" s="1"/>
  <c r="D22" i="97"/>
  <c r="D7" i="100" s="1"/>
  <c r="D21" i="97"/>
  <c r="D6" i="100" s="1"/>
  <c r="F20" i="97"/>
  <c r="E15" i="97"/>
  <c r="J16" i="97" s="1"/>
  <c r="F13" i="97"/>
  <c r="F14" i="97" s="1"/>
  <c r="E12" i="97"/>
  <c r="E21" i="97" s="1"/>
  <c r="F11" i="97"/>
  <c r="C10" i="95"/>
  <c r="C8" i="95"/>
  <c r="C6" i="95"/>
  <c r="F5" i="95"/>
  <c r="E5" i="95"/>
  <c r="D5" i="95"/>
  <c r="F18" i="93"/>
  <c r="E18" i="93"/>
  <c r="D18" i="93"/>
  <c r="E17" i="93"/>
  <c r="D17" i="93"/>
  <c r="H8" i="105"/>
  <c r="I19" i="103"/>
  <c r="I8" i="106" s="1"/>
  <c r="C5" i="117"/>
  <c r="D5" i="117"/>
  <c r="K16" i="83"/>
  <c r="G16" i="83"/>
  <c r="E13" i="83"/>
  <c r="E14" i="83" s="1"/>
  <c r="I12" i="83"/>
  <c r="I9" i="83"/>
  <c r="I13" i="83" s="1"/>
  <c r="I8" i="83"/>
  <c r="I10" i="83" s="1"/>
  <c r="I19" i="83" s="1"/>
  <c r="G12" i="83"/>
  <c r="K12" i="83" s="1"/>
  <c r="E10" i="83"/>
  <c r="E19" i="83" s="1"/>
  <c r="K8" i="83"/>
  <c r="G8" i="83"/>
  <c r="D5" i="73"/>
  <c r="G5" i="65"/>
  <c r="M10" i="62"/>
  <c r="K9" i="62"/>
  <c r="J8" i="62"/>
  <c r="I7" i="62"/>
  <c r="G6" i="62"/>
  <c r="G9" i="83"/>
  <c r="G13" i="83" s="1"/>
  <c r="G14" i="83" s="1"/>
  <c r="C8" i="77"/>
  <c r="C7" i="77"/>
  <c r="C15" i="76"/>
  <c r="M103" i="82"/>
  <c r="M14" i="76" s="1"/>
  <c r="L103" i="82"/>
  <c r="L14" i="76" s="1"/>
  <c r="K103" i="82"/>
  <c r="K14" i="76" s="1"/>
  <c r="J103" i="82"/>
  <c r="J14" i="76" s="1"/>
  <c r="I103" i="82"/>
  <c r="I14" i="76" s="1"/>
  <c r="H103" i="82"/>
  <c r="H14" i="76" s="1"/>
  <c r="G103" i="82"/>
  <c r="G14" i="76" s="1"/>
  <c r="F103" i="82"/>
  <c r="F14" i="76" s="1"/>
  <c r="E103" i="82"/>
  <c r="E14" i="76" s="1"/>
  <c r="D103" i="82"/>
  <c r="O101" i="82"/>
  <c r="N101" i="82"/>
  <c r="N12" i="76" s="1"/>
  <c r="C11" i="76"/>
  <c r="C9" i="76"/>
  <c r="D98" i="82"/>
  <c r="C7" i="76"/>
  <c r="C6" i="76"/>
  <c r="C24" i="75"/>
  <c r="C21" i="75"/>
  <c r="C20" i="75"/>
  <c r="G63" i="82"/>
  <c r="G65" i="82" s="1"/>
  <c r="G9" i="75" s="1"/>
  <c r="E63" i="82"/>
  <c r="E65" i="82" s="1"/>
  <c r="E9" i="75" s="1"/>
  <c r="I63" i="82"/>
  <c r="I65" i="82" s="1"/>
  <c r="I9" i="75" s="1"/>
  <c r="J63" i="82"/>
  <c r="J65" i="82" s="1"/>
  <c r="J9" i="75" s="1"/>
  <c r="M63" i="82"/>
  <c r="N63" i="82"/>
  <c r="N7" i="75" s="1"/>
  <c r="E41" i="82"/>
  <c r="E42" i="82"/>
  <c r="E7" i="73" s="1"/>
  <c r="P71" i="82"/>
  <c r="O71" i="82"/>
  <c r="N71" i="82"/>
  <c r="N15" i="75" s="1"/>
  <c r="M71" i="82"/>
  <c r="M15" i="75" s="1"/>
  <c r="L71" i="82"/>
  <c r="L15" i="75" s="1"/>
  <c r="F71" i="82"/>
  <c r="F15" i="75" s="1"/>
  <c r="E71" i="82"/>
  <c r="E15" i="75" s="1"/>
  <c r="C15" i="75"/>
  <c r="C14" i="75"/>
  <c r="K69" i="82"/>
  <c r="K13" i="75" s="1"/>
  <c r="J69" i="82"/>
  <c r="J13" i="75" s="1"/>
  <c r="I69" i="82"/>
  <c r="I13" i="75" s="1"/>
  <c r="H69" i="82"/>
  <c r="H13" i="75" s="1"/>
  <c r="G69" i="82"/>
  <c r="G13" i="75" s="1"/>
  <c r="F69" i="82"/>
  <c r="F13" i="75" s="1"/>
  <c r="E69" i="82"/>
  <c r="E13" i="75" s="1"/>
  <c r="C13" i="75"/>
  <c r="D49" i="82"/>
  <c r="D50" i="82" s="1"/>
  <c r="P68" i="82"/>
  <c r="O68" i="82"/>
  <c r="N68" i="82"/>
  <c r="M68" i="82"/>
  <c r="M12" i="75" s="1"/>
  <c r="L68" i="82"/>
  <c r="L12" i="75" s="1"/>
  <c r="C10" i="75"/>
  <c r="C8" i="75"/>
  <c r="C7" i="75"/>
  <c r="D59" i="82"/>
  <c r="C9" i="74"/>
  <c r="G49" i="82"/>
  <c r="F8" i="74" s="1"/>
  <c r="C8" i="74"/>
  <c r="E48" i="82"/>
  <c r="E49" i="82" s="1"/>
  <c r="E8" i="74" s="1"/>
  <c r="F5" i="74"/>
  <c r="C9" i="73"/>
  <c r="C8" i="73"/>
  <c r="F5" i="73"/>
  <c r="J15" i="71"/>
  <c r="F15" i="71"/>
  <c r="L14" i="71"/>
  <c r="H14" i="71"/>
  <c r="G14" i="71"/>
  <c r="D14" i="71"/>
  <c r="C14" i="71"/>
  <c r="I12" i="71"/>
  <c r="H12" i="71"/>
  <c r="E12" i="71"/>
  <c r="C8" i="71"/>
  <c r="C6" i="71"/>
  <c r="C5" i="71"/>
  <c r="P139" i="81"/>
  <c r="O139" i="81"/>
  <c r="N139" i="81"/>
  <c r="M139" i="81"/>
  <c r="L139" i="81"/>
  <c r="K139" i="81"/>
  <c r="J139" i="81"/>
  <c r="I139" i="81"/>
  <c r="H139" i="81"/>
  <c r="G139" i="81"/>
  <c r="F139" i="81"/>
  <c r="P138" i="81"/>
  <c r="O138" i="81"/>
  <c r="N138" i="81"/>
  <c r="M138" i="81"/>
  <c r="L138" i="81"/>
  <c r="K138" i="81"/>
  <c r="J138" i="81"/>
  <c r="I138" i="81"/>
  <c r="H138" i="81"/>
  <c r="G138" i="81"/>
  <c r="F138" i="81"/>
  <c r="D137" i="81"/>
  <c r="D138" i="81" s="1"/>
  <c r="C19" i="69"/>
  <c r="D131" i="81"/>
  <c r="C17" i="69"/>
  <c r="D130" i="81"/>
  <c r="C15" i="69"/>
  <c r="C14" i="69"/>
  <c r="C11" i="69"/>
  <c r="C10" i="69"/>
  <c r="D122" i="81"/>
  <c r="D132" i="81" s="1"/>
  <c r="C8" i="69"/>
  <c r="E121" i="81"/>
  <c r="D7" i="69" s="1"/>
  <c r="D121" i="81"/>
  <c r="P120" i="81"/>
  <c r="O120" i="81"/>
  <c r="N120" i="81"/>
  <c r="M6" i="69" s="1"/>
  <c r="M120" i="81"/>
  <c r="L6" i="69" s="1"/>
  <c r="L120" i="81"/>
  <c r="K6" i="69" s="1"/>
  <c r="K120" i="81"/>
  <c r="J6" i="69" s="1"/>
  <c r="J120" i="81"/>
  <c r="I6" i="69" s="1"/>
  <c r="I120" i="81"/>
  <c r="H6" i="69" s="1"/>
  <c r="H120" i="81"/>
  <c r="G6" i="69" s="1"/>
  <c r="G120" i="81"/>
  <c r="F6" i="69" s="1"/>
  <c r="F120" i="81"/>
  <c r="E6" i="69" s="1"/>
  <c r="D120" i="81"/>
  <c r="C6" i="69"/>
  <c r="C5" i="69"/>
  <c r="D117" i="81"/>
  <c r="C33" i="68"/>
  <c r="D115" i="81"/>
  <c r="E110" i="81" s="1"/>
  <c r="C31" i="68"/>
  <c r="P113" i="81"/>
  <c r="O113" i="81"/>
  <c r="N113" i="81"/>
  <c r="M113" i="81"/>
  <c r="L29" i="68" s="1"/>
  <c r="L113" i="81"/>
  <c r="K29" i="68" s="1"/>
  <c r="K113" i="81"/>
  <c r="J29" i="68" s="1"/>
  <c r="J113" i="81"/>
  <c r="I29" i="68" s="1"/>
  <c r="I113" i="81"/>
  <c r="H29" i="68" s="1"/>
  <c r="H113" i="81"/>
  <c r="G113" i="81"/>
  <c r="F113" i="81"/>
  <c r="C29" i="68"/>
  <c r="P112" i="81"/>
  <c r="O112" i="81"/>
  <c r="N112" i="81"/>
  <c r="M28" i="68" s="1"/>
  <c r="M112" i="81"/>
  <c r="L28" i="68" s="1"/>
  <c r="L112" i="81"/>
  <c r="K28" i="68" s="1"/>
  <c r="K112" i="81"/>
  <c r="J28" i="68" s="1"/>
  <c r="J112" i="81"/>
  <c r="I112" i="81"/>
  <c r="H112" i="81"/>
  <c r="G28" i="68" s="1"/>
  <c r="G112" i="81"/>
  <c r="F112" i="81"/>
  <c r="E28" i="68" s="1"/>
  <c r="P110" i="81"/>
  <c r="O110" i="81"/>
  <c r="N110" i="81"/>
  <c r="M26" i="68" s="1"/>
  <c r="M110" i="81"/>
  <c r="L26" i="68" s="1"/>
  <c r="L110" i="81"/>
  <c r="K26" i="68" s="1"/>
  <c r="K110" i="81"/>
  <c r="J26" i="68" s="1"/>
  <c r="D107" i="81"/>
  <c r="C23" i="68"/>
  <c r="C22" i="68"/>
  <c r="C20" i="68"/>
  <c r="P103" i="81"/>
  <c r="O103" i="81"/>
  <c r="N103" i="81"/>
  <c r="M19" i="68" s="1"/>
  <c r="M103" i="81"/>
  <c r="L19" i="68" s="1"/>
  <c r="L103" i="81"/>
  <c r="K103" i="81"/>
  <c r="J19" i="68" s="1"/>
  <c r="J103" i="81"/>
  <c r="I103" i="81"/>
  <c r="H19" i="68" s="1"/>
  <c r="H103" i="81"/>
  <c r="G19" i="68" s="1"/>
  <c r="G103" i="81"/>
  <c r="F19" i="68" s="1"/>
  <c r="F103" i="81"/>
  <c r="E19" i="68" s="1"/>
  <c r="C19" i="68"/>
  <c r="P102" i="81"/>
  <c r="O102" i="81"/>
  <c r="N102" i="81"/>
  <c r="M102" i="81"/>
  <c r="L18" i="68" s="1"/>
  <c r="L102" i="81"/>
  <c r="K18" i="68" s="1"/>
  <c r="K102" i="81"/>
  <c r="J18" i="68" s="1"/>
  <c r="J102" i="81"/>
  <c r="I18" i="68" s="1"/>
  <c r="I102" i="81"/>
  <c r="H18" i="68" s="1"/>
  <c r="H102" i="81"/>
  <c r="G18" i="68" s="1"/>
  <c r="G102" i="81"/>
  <c r="F18" i="68" s="1"/>
  <c r="F102" i="81"/>
  <c r="C18" i="68"/>
  <c r="C17" i="68"/>
  <c r="D97" i="81"/>
  <c r="C13" i="68"/>
  <c r="D6" i="68"/>
  <c r="C10" i="68"/>
  <c r="P93" i="81"/>
  <c r="O93" i="81"/>
  <c r="N93" i="81"/>
  <c r="M9" i="68" s="1"/>
  <c r="M93" i="81"/>
  <c r="L9" i="68" s="1"/>
  <c r="L93" i="81"/>
  <c r="K9" i="68" s="1"/>
  <c r="K93" i="81"/>
  <c r="J9" i="68" s="1"/>
  <c r="J93" i="81"/>
  <c r="I9" i="68" s="1"/>
  <c r="I93" i="81"/>
  <c r="H9" i="68" s="1"/>
  <c r="H93" i="81"/>
  <c r="G9" i="68" s="1"/>
  <c r="G93" i="81"/>
  <c r="F9" i="68" s="1"/>
  <c r="F93" i="81"/>
  <c r="E9" i="68" s="1"/>
  <c r="C9" i="68"/>
  <c r="P92" i="81"/>
  <c r="O92" i="81"/>
  <c r="N92" i="81"/>
  <c r="M8" i="68" s="1"/>
  <c r="M92" i="81"/>
  <c r="L8" i="68" s="1"/>
  <c r="L92" i="81"/>
  <c r="K8" i="68" s="1"/>
  <c r="K92" i="81"/>
  <c r="J8" i="68" s="1"/>
  <c r="J92" i="81"/>
  <c r="I8" i="68" s="1"/>
  <c r="I92" i="81"/>
  <c r="H8" i="68" s="1"/>
  <c r="H92" i="81"/>
  <c r="G8" i="68" s="1"/>
  <c r="G92" i="81"/>
  <c r="F8" i="68" s="1"/>
  <c r="F92" i="81"/>
  <c r="E8" i="68" s="1"/>
  <c r="C9" i="66"/>
  <c r="C8" i="66"/>
  <c r="D74" i="81"/>
  <c r="D72" i="81"/>
  <c r="D73" i="81" s="1"/>
  <c r="D71" i="81"/>
  <c r="D77" i="81" s="1"/>
  <c r="C12" i="72"/>
  <c r="C9" i="72"/>
  <c r="P53" i="81"/>
  <c r="O53" i="81"/>
  <c r="N53" i="81"/>
  <c r="N6" i="72" s="1"/>
  <c r="M53" i="81"/>
  <c r="M6" i="72" s="1"/>
  <c r="L53" i="81"/>
  <c r="L6" i="72" s="1"/>
  <c r="K53" i="81"/>
  <c r="K6" i="72" s="1"/>
  <c r="J53" i="81"/>
  <c r="J6" i="72" s="1"/>
  <c r="I53" i="81"/>
  <c r="I6" i="72" s="1"/>
  <c r="H53" i="81"/>
  <c r="G53" i="81"/>
  <c r="G6" i="72" s="1"/>
  <c r="F53" i="81"/>
  <c r="F6" i="72" s="1"/>
  <c r="D53" i="81"/>
  <c r="D59" i="81" s="1"/>
  <c r="D65" i="81" s="1"/>
  <c r="D78" i="81" s="1"/>
  <c r="C5" i="72"/>
  <c r="D49" i="81"/>
  <c r="D48" i="81"/>
  <c r="D47" i="81"/>
  <c r="D46" i="81"/>
  <c r="D45" i="81"/>
  <c r="O44" i="81"/>
  <c r="P44" i="81" s="1"/>
  <c r="E44" i="81"/>
  <c r="M43" i="81"/>
  <c r="N43" i="81" s="1"/>
  <c r="O43" i="81" s="1"/>
  <c r="P43" i="81" s="1"/>
  <c r="E43" i="81"/>
  <c r="F43" i="81" s="1"/>
  <c r="L42" i="81"/>
  <c r="K8" i="62" s="1"/>
  <c r="E42" i="81"/>
  <c r="K41" i="81"/>
  <c r="J7" i="62" s="1"/>
  <c r="E41" i="81"/>
  <c r="I40" i="81"/>
  <c r="J40" i="81" s="1"/>
  <c r="E40" i="81"/>
  <c r="C6" i="62"/>
  <c r="E39" i="81"/>
  <c r="E53" i="81" s="1"/>
  <c r="C10" i="67"/>
  <c r="F25" i="81"/>
  <c r="F26" i="81" s="1"/>
  <c r="E25" i="81"/>
  <c r="E26" i="81" s="1"/>
  <c r="E9" i="67" s="1"/>
  <c r="C8" i="67"/>
  <c r="E23" i="81"/>
  <c r="F23" i="81" s="1"/>
  <c r="F6" i="67" s="1"/>
  <c r="C5" i="67"/>
  <c r="C11" i="64"/>
  <c r="F17" i="81"/>
  <c r="F10" i="64" s="1"/>
  <c r="C9" i="64"/>
  <c r="C7" i="64"/>
  <c r="C6" i="64"/>
  <c r="G19" i="81"/>
  <c r="F8" i="81"/>
  <c r="E10" i="61" s="1"/>
  <c r="F7" i="81"/>
  <c r="E9" i="61" s="1"/>
  <c r="C9" i="61"/>
  <c r="F6" i="81"/>
  <c r="E8" i="61" s="1"/>
  <c r="C8" i="61"/>
  <c r="F5" i="81"/>
  <c r="G4" i="81"/>
  <c r="E7" i="65" s="1"/>
  <c r="F4" i="81"/>
  <c r="E6" i="61" s="1"/>
  <c r="G6" i="65"/>
  <c r="F6" i="65"/>
  <c r="E6" i="65"/>
  <c r="E5" i="61"/>
  <c r="F5" i="61"/>
  <c r="D5" i="61"/>
  <c r="C18" i="59"/>
  <c r="C15" i="59"/>
  <c r="C14" i="59"/>
  <c r="C11" i="59"/>
  <c r="C7" i="59"/>
  <c r="C6" i="59"/>
  <c r="C12" i="56"/>
  <c r="C9" i="56"/>
  <c r="D11" i="59"/>
  <c r="D6" i="80"/>
  <c r="F37" i="80" s="1"/>
  <c r="F38" i="80" s="1"/>
  <c r="C5" i="55"/>
  <c r="C10" i="58"/>
  <c r="C5" i="58"/>
  <c r="C9" i="77"/>
  <c r="C6" i="77"/>
  <c r="L5" i="77"/>
  <c r="K5" i="77"/>
  <c r="J5" i="77"/>
  <c r="I5" i="77"/>
  <c r="H5" i="77"/>
  <c r="G5" i="77"/>
  <c r="F5" i="77"/>
  <c r="E5" i="77"/>
  <c r="D5" i="77"/>
  <c r="C16" i="76"/>
  <c r="C14" i="76"/>
  <c r="D13" i="76"/>
  <c r="C13" i="76"/>
  <c r="D12" i="76"/>
  <c r="C12" i="76"/>
  <c r="D11" i="76"/>
  <c r="C8" i="76"/>
  <c r="P5" i="76"/>
  <c r="O5" i="76"/>
  <c r="N5" i="76"/>
  <c r="M5" i="76"/>
  <c r="L5" i="76"/>
  <c r="K5" i="76"/>
  <c r="J5" i="76"/>
  <c r="I5" i="76"/>
  <c r="H5" i="76"/>
  <c r="G5" i="76"/>
  <c r="F5" i="76"/>
  <c r="E5" i="76"/>
  <c r="D24" i="75"/>
  <c r="C23" i="75"/>
  <c r="C22" i="75"/>
  <c r="D20" i="75"/>
  <c r="O19" i="75"/>
  <c r="N19" i="75"/>
  <c r="M19" i="75"/>
  <c r="L19" i="75"/>
  <c r="K19" i="75"/>
  <c r="J19" i="75"/>
  <c r="I19" i="75"/>
  <c r="H19" i="75"/>
  <c r="G19" i="75"/>
  <c r="F19" i="75"/>
  <c r="E19" i="75"/>
  <c r="C19" i="75"/>
  <c r="C17" i="75"/>
  <c r="D16" i="75"/>
  <c r="C16" i="75"/>
  <c r="D15" i="75"/>
  <c r="D14" i="75"/>
  <c r="D13" i="75"/>
  <c r="D12" i="75"/>
  <c r="C12" i="75"/>
  <c r="C11" i="75"/>
  <c r="D10" i="75"/>
  <c r="D9" i="75"/>
  <c r="C9" i="75"/>
  <c r="D8" i="75"/>
  <c r="D6" i="75"/>
  <c r="C6" i="75"/>
  <c r="O5" i="75"/>
  <c r="N5" i="75"/>
  <c r="M5" i="75"/>
  <c r="L5" i="75"/>
  <c r="K5" i="75"/>
  <c r="J5" i="75"/>
  <c r="I5" i="75"/>
  <c r="H5" i="75"/>
  <c r="G5" i="75"/>
  <c r="F5" i="75"/>
  <c r="E5" i="75"/>
  <c r="D5" i="75"/>
  <c r="C5" i="75"/>
  <c r="D7" i="74"/>
  <c r="C7" i="74"/>
  <c r="F6" i="74"/>
  <c r="E6" i="74"/>
  <c r="D6" i="74"/>
  <c r="C6" i="74"/>
  <c r="E5" i="74"/>
  <c r="D5" i="74"/>
  <c r="G6" i="73"/>
  <c r="E6" i="73"/>
  <c r="C6" i="73"/>
  <c r="F7" i="73"/>
  <c r="D7" i="73"/>
  <c r="C7" i="73"/>
  <c r="D8" i="73"/>
  <c r="N19" i="72"/>
  <c r="M19" i="72"/>
  <c r="L19" i="72"/>
  <c r="K19" i="72"/>
  <c r="J19" i="72"/>
  <c r="I19" i="72"/>
  <c r="H19" i="72"/>
  <c r="G19" i="72"/>
  <c r="F19" i="72"/>
  <c r="E19" i="72"/>
  <c r="D19" i="72"/>
  <c r="C19" i="72"/>
  <c r="D17" i="72"/>
  <c r="C17" i="72"/>
  <c r="D16" i="72"/>
  <c r="C16" i="72"/>
  <c r="D15" i="72"/>
  <c r="D14" i="72"/>
  <c r="D13" i="72"/>
  <c r="C13" i="72"/>
  <c r="D11" i="72"/>
  <c r="C11" i="72"/>
  <c r="D10" i="72"/>
  <c r="C10" i="72"/>
  <c r="D9" i="72"/>
  <c r="D8" i="72"/>
  <c r="C8" i="72"/>
  <c r="D7" i="72"/>
  <c r="C7" i="72"/>
  <c r="C6" i="72"/>
  <c r="N5" i="72"/>
  <c r="M5" i="72"/>
  <c r="L5" i="72"/>
  <c r="K5" i="72"/>
  <c r="J5" i="72"/>
  <c r="I5" i="72"/>
  <c r="H5" i="72"/>
  <c r="G5" i="72"/>
  <c r="F5" i="72"/>
  <c r="E5" i="72"/>
  <c r="D5" i="72"/>
  <c r="C16" i="71"/>
  <c r="M15" i="71"/>
  <c r="L15" i="71"/>
  <c r="H15" i="71"/>
  <c r="G15" i="71"/>
  <c r="D15" i="71"/>
  <c r="C15" i="71"/>
  <c r="N14" i="71"/>
  <c r="I14" i="71"/>
  <c r="N13" i="71"/>
  <c r="M13" i="71"/>
  <c r="J13" i="71"/>
  <c r="I13" i="71"/>
  <c r="E13" i="71"/>
  <c r="C13" i="71"/>
  <c r="M12" i="71"/>
  <c r="L12" i="71"/>
  <c r="C12" i="71"/>
  <c r="O11" i="71"/>
  <c r="N11" i="71"/>
  <c r="M11" i="71"/>
  <c r="L11" i="71"/>
  <c r="K11" i="71"/>
  <c r="J11" i="71"/>
  <c r="I11" i="71"/>
  <c r="H11" i="71"/>
  <c r="G11" i="71"/>
  <c r="F11" i="71"/>
  <c r="E11" i="71"/>
  <c r="D11" i="71"/>
  <c r="N9" i="71"/>
  <c r="M9" i="71"/>
  <c r="L9" i="71"/>
  <c r="K9" i="71"/>
  <c r="J9" i="71"/>
  <c r="I9" i="71"/>
  <c r="H9" i="71"/>
  <c r="G9" i="71"/>
  <c r="F9" i="71"/>
  <c r="E9" i="71"/>
  <c r="D9" i="71"/>
  <c r="C9" i="71"/>
  <c r="N8" i="71"/>
  <c r="M8" i="71"/>
  <c r="L8" i="71"/>
  <c r="K8" i="71"/>
  <c r="J8" i="71"/>
  <c r="I8" i="71"/>
  <c r="H8" i="71"/>
  <c r="G8" i="71"/>
  <c r="F8" i="71"/>
  <c r="E8" i="71"/>
  <c r="D8" i="71"/>
  <c r="N7" i="71"/>
  <c r="M7" i="71"/>
  <c r="L7" i="71"/>
  <c r="K7" i="71"/>
  <c r="J7" i="71"/>
  <c r="I7" i="71"/>
  <c r="H7" i="71"/>
  <c r="G7" i="71"/>
  <c r="F7" i="71"/>
  <c r="E7" i="71"/>
  <c r="D7" i="71"/>
  <c r="C7" i="71"/>
  <c r="N6" i="71"/>
  <c r="M6" i="71"/>
  <c r="L6" i="71"/>
  <c r="K6" i="71"/>
  <c r="J6" i="71"/>
  <c r="I6" i="71"/>
  <c r="H6" i="71"/>
  <c r="G6" i="71"/>
  <c r="F6" i="71"/>
  <c r="E6" i="71"/>
  <c r="D6" i="71"/>
  <c r="N5" i="71"/>
  <c r="M5" i="71"/>
  <c r="L5" i="71"/>
  <c r="K5" i="71"/>
  <c r="J5" i="71"/>
  <c r="I5" i="71"/>
  <c r="H5" i="71"/>
  <c r="G5" i="71"/>
  <c r="F5" i="71"/>
  <c r="E5" i="71"/>
  <c r="D5" i="71"/>
  <c r="C8" i="70"/>
  <c r="C7" i="70"/>
  <c r="C6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C18" i="69"/>
  <c r="C16" i="69"/>
  <c r="C13" i="69"/>
  <c r="C12" i="69"/>
  <c r="C9" i="69"/>
  <c r="C7" i="69"/>
  <c r="N5" i="69"/>
  <c r="M5" i="69"/>
  <c r="L5" i="69"/>
  <c r="K5" i="69"/>
  <c r="J5" i="69"/>
  <c r="I5" i="69"/>
  <c r="H5" i="69"/>
  <c r="G5" i="69"/>
  <c r="F5" i="69"/>
  <c r="E5" i="69"/>
  <c r="D5" i="69"/>
  <c r="C32" i="68"/>
  <c r="M31" i="68"/>
  <c r="L31" i="68"/>
  <c r="K31" i="68"/>
  <c r="J31" i="68"/>
  <c r="I31" i="68"/>
  <c r="D30" i="68"/>
  <c r="C30" i="68"/>
  <c r="C28" i="68"/>
  <c r="M27" i="68"/>
  <c r="L27" i="68"/>
  <c r="K27" i="68"/>
  <c r="J27" i="68"/>
  <c r="I27" i="68"/>
  <c r="H27" i="68"/>
  <c r="G27" i="68"/>
  <c r="F27" i="68"/>
  <c r="E27" i="68"/>
  <c r="C27" i="68"/>
  <c r="C26" i="68"/>
  <c r="N25" i="68"/>
  <c r="M25" i="68"/>
  <c r="L25" i="68"/>
  <c r="K25" i="68"/>
  <c r="J25" i="68"/>
  <c r="I25" i="68"/>
  <c r="H25" i="68"/>
  <c r="G25" i="68"/>
  <c r="F25" i="68"/>
  <c r="E25" i="68"/>
  <c r="D25" i="68"/>
  <c r="C25" i="68"/>
  <c r="C21" i="68"/>
  <c r="D20" i="68"/>
  <c r="M17" i="68"/>
  <c r="L17" i="68"/>
  <c r="K17" i="68"/>
  <c r="J17" i="68"/>
  <c r="I17" i="68"/>
  <c r="H17" i="68"/>
  <c r="G17" i="68"/>
  <c r="F17" i="68"/>
  <c r="E17" i="68"/>
  <c r="C16" i="68"/>
  <c r="N15" i="68"/>
  <c r="M15" i="68"/>
  <c r="L15" i="68"/>
  <c r="K15" i="68"/>
  <c r="J15" i="68"/>
  <c r="I15" i="68"/>
  <c r="H15" i="68"/>
  <c r="G15" i="68"/>
  <c r="F15" i="68"/>
  <c r="E15" i="68"/>
  <c r="D15" i="68"/>
  <c r="C15" i="68"/>
  <c r="C12" i="68"/>
  <c r="C11" i="68"/>
  <c r="D10" i="68"/>
  <c r="C8" i="68"/>
  <c r="M7" i="68"/>
  <c r="L7" i="68"/>
  <c r="K7" i="68"/>
  <c r="J7" i="68"/>
  <c r="I7" i="68"/>
  <c r="H7" i="68"/>
  <c r="G7" i="68"/>
  <c r="F7" i="68"/>
  <c r="E7" i="68"/>
  <c r="C7" i="68"/>
  <c r="C6" i="68"/>
  <c r="N5" i="68"/>
  <c r="M5" i="68"/>
  <c r="L5" i="68"/>
  <c r="K5" i="68"/>
  <c r="J5" i="68"/>
  <c r="I5" i="68"/>
  <c r="H5" i="68"/>
  <c r="G5" i="68"/>
  <c r="F5" i="68"/>
  <c r="E5" i="68"/>
  <c r="D5" i="68"/>
  <c r="C5" i="68"/>
  <c r="C9" i="67"/>
  <c r="F7" i="67"/>
  <c r="E7" i="67"/>
  <c r="D7" i="67"/>
  <c r="C7" i="67"/>
  <c r="D6" i="67"/>
  <c r="C6" i="67"/>
  <c r="F5" i="67"/>
  <c r="E5" i="67"/>
  <c r="D5" i="67"/>
  <c r="E11" i="66"/>
  <c r="C11" i="66"/>
  <c r="E10" i="66"/>
  <c r="C10" i="66"/>
  <c r="E9" i="66"/>
  <c r="E8" i="66"/>
  <c r="E7" i="66"/>
  <c r="C7" i="66"/>
  <c r="E6" i="66"/>
  <c r="C6" i="66"/>
  <c r="N5" i="66"/>
  <c r="M5" i="66"/>
  <c r="L5" i="66"/>
  <c r="K5" i="66"/>
  <c r="J5" i="66"/>
  <c r="I5" i="66"/>
  <c r="H5" i="66"/>
  <c r="G5" i="66"/>
  <c r="F5" i="66"/>
  <c r="E5" i="66"/>
  <c r="C12" i="65"/>
  <c r="D11" i="65"/>
  <c r="C11" i="65"/>
  <c r="D10" i="65"/>
  <c r="C10" i="65"/>
  <c r="D9" i="65"/>
  <c r="C9" i="65"/>
  <c r="D8" i="65"/>
  <c r="C8" i="65"/>
  <c r="D7" i="65"/>
  <c r="C7" i="65"/>
  <c r="D12" i="64"/>
  <c r="C12" i="64"/>
  <c r="C10" i="64"/>
  <c r="F9" i="64"/>
  <c r="C8" i="64"/>
  <c r="F7" i="64"/>
  <c r="E7" i="64"/>
  <c r="D7" i="64"/>
  <c r="F6" i="64"/>
  <c r="E6" i="64"/>
  <c r="D6" i="64"/>
  <c r="F5" i="64"/>
  <c r="E5" i="64"/>
  <c r="D5" i="64"/>
  <c r="C5" i="64"/>
  <c r="C10" i="62"/>
  <c r="C9" i="62"/>
  <c r="C8" i="62"/>
  <c r="C7" i="62"/>
  <c r="M5" i="62"/>
  <c r="L5" i="62"/>
  <c r="K5" i="62"/>
  <c r="J5" i="62"/>
  <c r="I5" i="62"/>
  <c r="H5" i="62"/>
  <c r="G5" i="62"/>
  <c r="F5" i="62"/>
  <c r="E5" i="62"/>
  <c r="D5" i="62"/>
  <c r="D11" i="61"/>
  <c r="C11" i="61"/>
  <c r="F10" i="61"/>
  <c r="C10" i="61"/>
  <c r="F9" i="61"/>
  <c r="F8" i="61"/>
  <c r="F7" i="61"/>
  <c r="C7" i="61"/>
  <c r="F6" i="61"/>
  <c r="C6" i="61"/>
  <c r="C8" i="60"/>
  <c r="C7" i="60"/>
  <c r="C6" i="60"/>
  <c r="J5" i="60"/>
  <c r="I5" i="60"/>
  <c r="H5" i="60"/>
  <c r="G5" i="60"/>
  <c r="F5" i="60"/>
  <c r="E5" i="60"/>
  <c r="D5" i="60"/>
  <c r="C5" i="60"/>
  <c r="C17" i="59"/>
  <c r="C16" i="59"/>
  <c r="C13" i="59"/>
  <c r="C12" i="59"/>
  <c r="C10" i="59"/>
  <c r="C9" i="59"/>
  <c r="C8" i="59"/>
  <c r="I5" i="59"/>
  <c r="H5" i="59"/>
  <c r="G5" i="59"/>
  <c r="F5" i="59"/>
  <c r="E5" i="59"/>
  <c r="D5" i="59"/>
  <c r="C5" i="59"/>
  <c r="D7" i="58"/>
  <c r="C7" i="58"/>
  <c r="D6" i="58"/>
  <c r="C6" i="58"/>
  <c r="F5" i="57"/>
  <c r="E5" i="57"/>
  <c r="D5" i="57"/>
  <c r="C13" i="56"/>
  <c r="D11" i="56"/>
  <c r="C11" i="56"/>
  <c r="C10" i="56"/>
  <c r="C8" i="56"/>
  <c r="D6" i="56"/>
  <c r="C6" i="56"/>
  <c r="I5" i="56"/>
  <c r="H5" i="56"/>
  <c r="G5" i="56"/>
  <c r="F5" i="56"/>
  <c r="E5" i="56"/>
  <c r="D5" i="56"/>
  <c r="D5" i="55"/>
  <c r="E8" i="67"/>
  <c r="F14" i="71"/>
  <c r="H13" i="71"/>
  <c r="J14" i="71"/>
  <c r="L13" i="71"/>
  <c r="G13" i="71"/>
  <c r="F12" i="71"/>
  <c r="J12" i="71"/>
  <c r="N12" i="71"/>
  <c r="N15" i="71"/>
  <c r="D8" i="64"/>
  <c r="G7" i="81"/>
  <c r="G20" i="81"/>
  <c r="D12" i="65"/>
  <c r="F11" i="61"/>
  <c r="G5" i="81"/>
  <c r="G8" i="81"/>
  <c r="E11" i="65" s="1"/>
  <c r="F15" i="81"/>
  <c r="E35" i="81"/>
  <c r="G6" i="81"/>
  <c r="E9" i="65" s="1"/>
  <c r="D6" i="65"/>
  <c r="C15" i="72"/>
  <c r="C14" i="72"/>
  <c r="C18" i="72"/>
  <c r="C7" i="55"/>
  <c r="D87" i="82"/>
  <c r="D21" i="75" s="1"/>
  <c r="F41" i="81"/>
  <c r="G41" i="81" s="1"/>
  <c r="H41" i="81" s="1"/>
  <c r="I41" i="81" s="1"/>
  <c r="D124" i="81"/>
  <c r="P101" i="82"/>
  <c r="I108" i="82"/>
  <c r="M65" i="82"/>
  <c r="M9" i="75" s="1"/>
  <c r="M7" i="75"/>
  <c r="G7" i="75"/>
  <c r="Q91" i="81"/>
  <c r="N7" i="68" s="1"/>
  <c r="D7" i="68"/>
  <c r="E370" i="84" l="1"/>
  <c r="E366" i="84"/>
  <c r="E362" i="84"/>
  <c r="E358" i="84"/>
  <c r="E354" i="84"/>
  <c r="E350" i="84"/>
  <c r="E346" i="84"/>
  <c r="E342" i="84"/>
  <c r="E338" i="84"/>
  <c r="E334" i="84"/>
  <c r="E330" i="84"/>
  <c r="E326" i="84"/>
  <c r="E322" i="84"/>
  <c r="E318" i="84"/>
  <c r="E314" i="84"/>
  <c r="E310" i="84"/>
  <c r="E306" i="84"/>
  <c r="E302" i="84"/>
  <c r="E298" i="84"/>
  <c r="E294" i="84"/>
  <c r="E290" i="84"/>
  <c r="E286" i="84"/>
  <c r="E282" i="84"/>
  <c r="E278" i="84"/>
  <c r="E274" i="84"/>
  <c r="E270" i="84"/>
  <c r="E266" i="84"/>
  <c r="E262" i="84"/>
  <c r="E258" i="84"/>
  <c r="E254" i="84"/>
  <c r="E250" i="84"/>
  <c r="E246" i="84"/>
  <c r="E242" i="84"/>
  <c r="E238" i="84"/>
  <c r="E234" i="84"/>
  <c r="E230" i="84"/>
  <c r="E224" i="84"/>
  <c r="E219" i="84"/>
  <c r="E214" i="84"/>
  <c r="E208" i="84"/>
  <c r="E203" i="84"/>
  <c r="E198" i="84"/>
  <c r="E192" i="84"/>
  <c r="E187" i="84"/>
  <c r="E182" i="84"/>
  <c r="E176" i="84"/>
  <c r="E171" i="84"/>
  <c r="E166" i="84"/>
  <c r="E160" i="84"/>
  <c r="E155" i="84"/>
  <c r="E150" i="84"/>
  <c r="E144" i="84"/>
  <c r="E139" i="84"/>
  <c r="E134" i="84"/>
  <c r="E128" i="84"/>
  <c r="E123" i="84"/>
  <c r="E118" i="84"/>
  <c r="E112" i="84"/>
  <c r="E107" i="84"/>
  <c r="E102" i="84"/>
  <c r="E96" i="84"/>
  <c r="E91" i="84"/>
  <c r="E86" i="84"/>
  <c r="E80" i="84"/>
  <c r="E75" i="84"/>
  <c r="E70" i="84"/>
  <c r="E64" i="84"/>
  <c r="E59" i="84"/>
  <c r="E54" i="84"/>
  <c r="E48" i="84"/>
  <c r="E43" i="84"/>
  <c r="E38" i="84"/>
  <c r="E32" i="84"/>
  <c r="E27" i="84"/>
  <c r="E22" i="84"/>
  <c r="E16" i="84"/>
  <c r="F364" i="88"/>
  <c r="F308" i="88"/>
  <c r="E211" i="87"/>
  <c r="E126" i="87"/>
  <c r="E35" i="87"/>
  <c r="E372" i="84"/>
  <c r="E368" i="84"/>
  <c r="E364" i="84"/>
  <c r="E360" i="84"/>
  <c r="E356" i="84"/>
  <c r="E352" i="84"/>
  <c r="E348" i="84"/>
  <c r="E344" i="84"/>
  <c r="E340" i="84"/>
  <c r="E336" i="84"/>
  <c r="E332" i="84"/>
  <c r="E328" i="84"/>
  <c r="E324" i="84"/>
  <c r="E320" i="84"/>
  <c r="E316" i="84"/>
  <c r="E312" i="84"/>
  <c r="E308" i="84"/>
  <c r="E304" i="84"/>
  <c r="E300" i="84"/>
  <c r="E296" i="84"/>
  <c r="E292" i="84"/>
  <c r="E288" i="84"/>
  <c r="E284" i="84"/>
  <c r="E280" i="84"/>
  <c r="E276" i="84"/>
  <c r="E272" i="84"/>
  <c r="E268" i="84"/>
  <c r="E264" i="84"/>
  <c r="E260" i="84"/>
  <c r="E256" i="84"/>
  <c r="E252" i="84"/>
  <c r="E248" i="84"/>
  <c r="E244" i="84"/>
  <c r="E240" i="84"/>
  <c r="E236" i="84"/>
  <c r="E232" i="84"/>
  <c r="E227" i="84"/>
  <c r="E222" i="84"/>
  <c r="E216" i="84"/>
  <c r="E211" i="84"/>
  <c r="E206" i="84"/>
  <c r="E200" i="84"/>
  <c r="E195" i="84"/>
  <c r="E190" i="84"/>
  <c r="E184" i="84"/>
  <c r="E179" i="84"/>
  <c r="E174" i="84"/>
  <c r="E168" i="84"/>
  <c r="E163" i="84"/>
  <c r="E158" i="84"/>
  <c r="E152" i="84"/>
  <c r="E147" i="84"/>
  <c r="E142" i="84"/>
  <c r="E136" i="84"/>
  <c r="E131" i="84"/>
  <c r="E126" i="84"/>
  <c r="E120" i="84"/>
  <c r="E115" i="84"/>
  <c r="E110" i="84"/>
  <c r="E104" i="84"/>
  <c r="E99" i="84"/>
  <c r="E94" i="84"/>
  <c r="E88" i="84"/>
  <c r="E83" i="84"/>
  <c r="E78" i="84"/>
  <c r="E72" i="84"/>
  <c r="E67" i="84"/>
  <c r="E62" i="84"/>
  <c r="E56" i="84"/>
  <c r="E51" i="84"/>
  <c r="E46" i="84"/>
  <c r="E40" i="84"/>
  <c r="E35" i="84"/>
  <c r="E30" i="84"/>
  <c r="E24" i="84"/>
  <c r="E19" i="84"/>
  <c r="E14" i="84"/>
  <c r="F332" i="88"/>
  <c r="F200" i="88"/>
  <c r="E371" i="84"/>
  <c r="E367" i="84"/>
  <c r="E363" i="84"/>
  <c r="E359" i="84"/>
  <c r="E355" i="84"/>
  <c r="E351" i="84"/>
  <c r="E347" i="84"/>
  <c r="E343" i="84"/>
  <c r="E339" i="84"/>
  <c r="E335" i="84"/>
  <c r="E331" i="84"/>
  <c r="E327" i="84"/>
  <c r="E323" i="84"/>
  <c r="E319" i="84"/>
  <c r="E315" i="84"/>
  <c r="E311" i="84"/>
  <c r="E307" i="84"/>
  <c r="E303" i="84"/>
  <c r="E299" i="84"/>
  <c r="E295" i="84"/>
  <c r="E291" i="84"/>
  <c r="E287" i="84"/>
  <c r="E283" i="84"/>
  <c r="E279" i="84"/>
  <c r="E275" i="84"/>
  <c r="E271" i="84"/>
  <c r="E267" i="84"/>
  <c r="E263" i="84"/>
  <c r="E259" i="84"/>
  <c r="E255" i="84"/>
  <c r="E251" i="84"/>
  <c r="E247" i="84"/>
  <c r="E243" i="84"/>
  <c r="E239" i="84"/>
  <c r="E235" i="84"/>
  <c r="E231" i="84"/>
  <c r="E226" i="84"/>
  <c r="E220" i="84"/>
  <c r="E215" i="84"/>
  <c r="E210" i="84"/>
  <c r="E204" i="84"/>
  <c r="E199" i="84"/>
  <c r="E194" i="84"/>
  <c r="E188" i="84"/>
  <c r="E183" i="84"/>
  <c r="E178" i="84"/>
  <c r="E172" i="84"/>
  <c r="E167" i="84"/>
  <c r="E162" i="84"/>
  <c r="E156" i="84"/>
  <c r="E151" i="84"/>
  <c r="E146" i="84"/>
  <c r="E140" i="84"/>
  <c r="E135" i="84"/>
  <c r="E130" i="84"/>
  <c r="E124" i="84"/>
  <c r="E119" i="84"/>
  <c r="E114" i="84"/>
  <c r="E108" i="84"/>
  <c r="E103" i="84"/>
  <c r="E98" i="84"/>
  <c r="E92" i="84"/>
  <c r="E87" i="84"/>
  <c r="E82" i="84"/>
  <c r="E76" i="84"/>
  <c r="E71" i="84"/>
  <c r="E66" i="84"/>
  <c r="E60" i="84"/>
  <c r="E55" i="84"/>
  <c r="E50" i="84"/>
  <c r="E44" i="84"/>
  <c r="E39" i="84"/>
  <c r="E34" i="84"/>
  <c r="E28" i="84"/>
  <c r="E23" i="84"/>
  <c r="E18" i="84"/>
  <c r="E9" i="92"/>
  <c r="E15" i="92"/>
  <c r="D6" i="55"/>
  <c r="D18" i="110"/>
  <c r="E6" i="119" s="1"/>
  <c r="O108" i="82"/>
  <c r="L63" i="82"/>
  <c r="L65" i="82" s="1"/>
  <c r="L9" i="75" s="1"/>
  <c r="D27" i="81"/>
  <c r="D10" i="67" s="1"/>
  <c r="D13" i="71"/>
  <c r="M42" i="81"/>
  <c r="N42" i="81" s="1"/>
  <c r="D8" i="67"/>
  <c r="F340" i="88"/>
  <c r="I14" i="83"/>
  <c r="F21" i="88"/>
  <c r="F279" i="88"/>
  <c r="F324" i="88"/>
  <c r="F356" i="88"/>
  <c r="E229" i="84"/>
  <c r="E225" i="84"/>
  <c r="E221" i="84"/>
  <c r="E217" i="84"/>
  <c r="E213" i="84"/>
  <c r="E209" i="84"/>
  <c r="E205" i="84"/>
  <c r="E201" i="84"/>
  <c r="E197" i="84"/>
  <c r="E193" i="84"/>
  <c r="E189" i="84"/>
  <c r="E185" i="84"/>
  <c r="E181" i="84"/>
  <c r="E177" i="84"/>
  <c r="E173" i="84"/>
  <c r="E169" i="84"/>
  <c r="E165" i="84"/>
  <c r="E161" i="84"/>
  <c r="E157" i="84"/>
  <c r="E153" i="84"/>
  <c r="E149" i="84"/>
  <c r="E145" i="84"/>
  <c r="E141" i="84"/>
  <c r="E137" i="84"/>
  <c r="E133" i="84"/>
  <c r="E129" i="84"/>
  <c r="E125" i="84"/>
  <c r="E121" i="84"/>
  <c r="E117" i="84"/>
  <c r="E113" i="84"/>
  <c r="E109" i="84"/>
  <c r="E105" i="84"/>
  <c r="E101" i="84"/>
  <c r="E97" i="84"/>
  <c r="E93" i="84"/>
  <c r="E89" i="84"/>
  <c r="E85" i="84"/>
  <c r="E81" i="84"/>
  <c r="E77" i="84"/>
  <c r="E73" i="84"/>
  <c r="E69" i="84"/>
  <c r="E65" i="84"/>
  <c r="E61" i="84"/>
  <c r="E57" i="84"/>
  <c r="E53" i="84"/>
  <c r="E49" i="84"/>
  <c r="E45" i="84"/>
  <c r="E41" i="84"/>
  <c r="E37" i="84"/>
  <c r="E33" i="84"/>
  <c r="E29" i="84"/>
  <c r="E25" i="84"/>
  <c r="E21" i="84"/>
  <c r="E372" i="87"/>
  <c r="E364" i="87"/>
  <c r="E356" i="87"/>
  <c r="E348" i="87"/>
  <c r="E340" i="87"/>
  <c r="E332" i="87"/>
  <c r="E324" i="87"/>
  <c r="E316" i="87"/>
  <c r="E308" i="87"/>
  <c r="E300" i="87"/>
  <c r="E292" i="87"/>
  <c r="E284" i="87"/>
  <c r="E276" i="87"/>
  <c r="E268" i="87"/>
  <c r="E260" i="87"/>
  <c r="D11" i="154"/>
  <c r="E243" i="87"/>
  <c r="E222" i="87"/>
  <c r="E200" i="87"/>
  <c r="E179" i="87"/>
  <c r="E158" i="87"/>
  <c r="E136" i="87"/>
  <c r="E115" i="87"/>
  <c r="E94" i="87"/>
  <c r="E72" i="87"/>
  <c r="E51" i="87"/>
  <c r="E14" i="87"/>
  <c r="E238" i="87"/>
  <c r="E216" i="87"/>
  <c r="E195" i="87"/>
  <c r="E174" i="87"/>
  <c r="E152" i="87"/>
  <c r="E131" i="87"/>
  <c r="E110" i="87"/>
  <c r="E88" i="87"/>
  <c r="E67" i="87"/>
  <c r="E46" i="87"/>
  <c r="E248" i="87"/>
  <c r="E227" i="87"/>
  <c r="E206" i="87"/>
  <c r="E184" i="87"/>
  <c r="E163" i="87"/>
  <c r="E142" i="87"/>
  <c r="E120" i="87"/>
  <c r="E99" i="87"/>
  <c r="E78" i="87"/>
  <c r="E56" i="87"/>
  <c r="E24" i="87"/>
  <c r="F72" i="82"/>
  <c r="F16" i="75" s="1"/>
  <c r="L130" i="81"/>
  <c r="K16" i="69" s="1"/>
  <c r="E251" i="87"/>
  <c r="E246" i="87"/>
  <c r="E240" i="87"/>
  <c r="E235" i="87"/>
  <c r="E230" i="87"/>
  <c r="E224" i="87"/>
  <c r="E219" i="87"/>
  <c r="E214" i="87"/>
  <c r="E208" i="87"/>
  <c r="E203" i="87"/>
  <c r="E198" i="87"/>
  <c r="E192" i="87"/>
  <c r="E187" i="87"/>
  <c r="E182" i="87"/>
  <c r="E176" i="87"/>
  <c r="E171" i="87"/>
  <c r="E166" i="87"/>
  <c r="E160" i="87"/>
  <c r="E155" i="87"/>
  <c r="E150" i="87"/>
  <c r="E144" i="87"/>
  <c r="E139" i="87"/>
  <c r="E134" i="87"/>
  <c r="E128" i="87"/>
  <c r="E123" i="87"/>
  <c r="E118" i="87"/>
  <c r="E112" i="87"/>
  <c r="E107" i="87"/>
  <c r="E102" i="87"/>
  <c r="E96" i="87"/>
  <c r="E91" i="87"/>
  <c r="E86" i="87"/>
  <c r="E80" i="87"/>
  <c r="E75" i="87"/>
  <c r="E70" i="87"/>
  <c r="E64" i="87"/>
  <c r="E59" i="87"/>
  <c r="E54" i="87"/>
  <c r="E48" i="87"/>
  <c r="E40" i="87"/>
  <c r="E30" i="87"/>
  <c r="E19" i="87"/>
  <c r="L21" i="82"/>
  <c r="L16" i="71" s="1"/>
  <c r="H21" i="82"/>
  <c r="H16" i="71" s="1"/>
  <c r="D21" i="82"/>
  <c r="E373" i="87"/>
  <c r="E371" i="87"/>
  <c r="E369" i="87"/>
  <c r="E367" i="87"/>
  <c r="E365" i="87"/>
  <c r="E363" i="87"/>
  <c r="E361" i="87"/>
  <c r="E359" i="87"/>
  <c r="E357" i="87"/>
  <c r="E355" i="87"/>
  <c r="E353" i="87"/>
  <c r="E351" i="87"/>
  <c r="E349" i="87"/>
  <c r="E347" i="87"/>
  <c r="E345" i="87"/>
  <c r="E343" i="87"/>
  <c r="E341" i="87"/>
  <c r="E339" i="87"/>
  <c r="E337" i="87"/>
  <c r="E335" i="87"/>
  <c r="E333" i="87"/>
  <c r="E331" i="87"/>
  <c r="E329" i="87"/>
  <c r="E327" i="87"/>
  <c r="E325" i="87"/>
  <c r="E323" i="87"/>
  <c r="E321" i="87"/>
  <c r="E319" i="87"/>
  <c r="E317" i="87"/>
  <c r="E315" i="87"/>
  <c r="E313" i="87"/>
  <c r="E311" i="87"/>
  <c r="E309" i="87"/>
  <c r="E307" i="87"/>
  <c r="E305" i="87"/>
  <c r="E303" i="87"/>
  <c r="E301" i="87"/>
  <c r="E299" i="87"/>
  <c r="E297" i="87"/>
  <c r="E295" i="87"/>
  <c r="E293" i="87"/>
  <c r="E291" i="87"/>
  <c r="E289" i="87"/>
  <c r="E287" i="87"/>
  <c r="E285" i="87"/>
  <c r="E283" i="87"/>
  <c r="E281" i="87"/>
  <c r="E279" i="87"/>
  <c r="E277" i="87"/>
  <c r="E275" i="87"/>
  <c r="E273" i="87"/>
  <c r="E271" i="87"/>
  <c r="E269" i="87"/>
  <c r="E267" i="87"/>
  <c r="E265" i="87"/>
  <c r="E263" i="87"/>
  <c r="E261" i="87"/>
  <c r="E259" i="87"/>
  <c r="E257" i="87"/>
  <c r="E255" i="87"/>
  <c r="E253" i="87"/>
  <c r="F368" i="88"/>
  <c r="F360" i="88"/>
  <c r="F352" i="88"/>
  <c r="F344" i="88"/>
  <c r="F336" i="88"/>
  <c r="F328" i="88"/>
  <c r="F320" i="88"/>
  <c r="F312" i="88"/>
  <c r="F304" i="88"/>
  <c r="F289" i="88"/>
  <c r="F267" i="88"/>
  <c r="F239" i="88"/>
  <c r="F136" i="88"/>
  <c r="E252" i="87"/>
  <c r="E250" i="87"/>
  <c r="E247" i="87"/>
  <c r="E244" i="87"/>
  <c r="E242" i="87"/>
  <c r="E239" i="87"/>
  <c r="E236" i="87"/>
  <c r="E234" i="87"/>
  <c r="E231" i="87"/>
  <c r="E228" i="87"/>
  <c r="E226" i="87"/>
  <c r="E223" i="87"/>
  <c r="E220" i="87"/>
  <c r="E218" i="87"/>
  <c r="E215" i="87"/>
  <c r="E212" i="87"/>
  <c r="E210" i="87"/>
  <c r="E207" i="87"/>
  <c r="E204" i="87"/>
  <c r="E202" i="87"/>
  <c r="E199" i="87"/>
  <c r="E196" i="87"/>
  <c r="E194" i="87"/>
  <c r="E191" i="87"/>
  <c r="E188" i="87"/>
  <c r="E186" i="87"/>
  <c r="E183" i="87"/>
  <c r="E180" i="87"/>
  <c r="E178" i="87"/>
  <c r="E175" i="87"/>
  <c r="E172" i="87"/>
  <c r="E170" i="87"/>
  <c r="E167" i="87"/>
  <c r="E164" i="87"/>
  <c r="E162" i="87"/>
  <c r="E159" i="87"/>
  <c r="E156" i="87"/>
  <c r="E154" i="87"/>
  <c r="E151" i="87"/>
  <c r="E148" i="87"/>
  <c r="E146" i="87"/>
  <c r="E143" i="87"/>
  <c r="E140" i="87"/>
  <c r="E138" i="87"/>
  <c r="E135" i="87"/>
  <c r="E132" i="87"/>
  <c r="E130" i="87"/>
  <c r="E127" i="87"/>
  <c r="E124" i="87"/>
  <c r="E122" i="87"/>
  <c r="E119" i="87"/>
  <c r="E116" i="87"/>
  <c r="E114" i="87"/>
  <c r="E111" i="87"/>
  <c r="E108" i="87"/>
  <c r="E106" i="87"/>
  <c r="E103" i="87"/>
  <c r="E100" i="87"/>
  <c r="E98" i="87"/>
  <c r="E95" i="87"/>
  <c r="E92" i="87"/>
  <c r="E90" i="87"/>
  <c r="E87" i="87"/>
  <c r="E84" i="87"/>
  <c r="E82" i="87"/>
  <c r="E79" i="87"/>
  <c r="E76" i="87"/>
  <c r="E74" i="87"/>
  <c r="E71" i="87"/>
  <c r="E68" i="87"/>
  <c r="E66" i="87"/>
  <c r="E63" i="87"/>
  <c r="E60" i="87"/>
  <c r="E58" i="87"/>
  <c r="E55" i="87"/>
  <c r="E52" i="87"/>
  <c r="E50" i="87"/>
  <c r="E47" i="87"/>
  <c r="E43" i="87"/>
  <c r="E38" i="87"/>
  <c r="E32" i="87"/>
  <c r="E27" i="87"/>
  <c r="E22" i="87"/>
  <c r="E16" i="87"/>
  <c r="E57" i="81"/>
  <c r="K16" i="97"/>
  <c r="K10" i="99" s="1"/>
  <c r="I12" i="103"/>
  <c r="I10" i="105" s="1"/>
  <c r="D21" i="159"/>
  <c r="E17" i="159"/>
  <c r="J28" i="97"/>
  <c r="J35" i="97" s="1"/>
  <c r="J7" i="101" s="1"/>
  <c r="F16" i="159"/>
  <c r="F20" i="159" s="1"/>
  <c r="G14" i="159"/>
  <c r="F15" i="159"/>
  <c r="E57" i="110"/>
  <c r="E29" i="110"/>
  <c r="F17" i="119" s="1"/>
  <c r="E35" i="97"/>
  <c r="E7" i="101" s="1"/>
  <c r="P130" i="81"/>
  <c r="C10" i="115"/>
  <c r="H16" i="97"/>
  <c r="F19" i="103"/>
  <c r="F8" i="106" s="1"/>
  <c r="E9" i="99"/>
  <c r="E24" i="97"/>
  <c r="E9" i="100" s="1"/>
  <c r="K15" i="97"/>
  <c r="K9" i="99" s="1"/>
  <c r="M25" i="82"/>
  <c r="M26" i="82" s="1"/>
  <c r="E44" i="87"/>
  <c r="E42" i="87"/>
  <c r="E39" i="87"/>
  <c r="E36" i="87"/>
  <c r="E34" i="87"/>
  <c r="E31" i="87"/>
  <c r="E28" i="87"/>
  <c r="E26" i="87"/>
  <c r="E23" i="87"/>
  <c r="E20" i="87"/>
  <c r="E18" i="87"/>
  <c r="E15" i="87"/>
  <c r="N65" i="82"/>
  <c r="N9" i="75" s="1"/>
  <c r="E6" i="67"/>
  <c r="O130" i="81"/>
  <c r="F223" i="88"/>
  <c r="F168" i="88"/>
  <c r="F77" i="88"/>
  <c r="F9" i="67"/>
  <c r="O116" i="81"/>
  <c r="I18" i="83"/>
  <c r="L8" i="62"/>
  <c r="N72" i="82"/>
  <c r="N16" i="75" s="1"/>
  <c r="E7" i="74"/>
  <c r="H63" i="82"/>
  <c r="H7" i="75" s="1"/>
  <c r="G10" i="83"/>
  <c r="G18" i="83" s="1"/>
  <c r="E36" i="97"/>
  <c r="E8" i="101" s="1"/>
  <c r="G28" i="97"/>
  <c r="G35" i="97" s="1"/>
  <c r="G7" i="101" s="1"/>
  <c r="D8" i="102"/>
  <c r="G25" i="82"/>
  <c r="G26" i="82" s="1"/>
  <c r="E18" i="81"/>
  <c r="E108" i="82"/>
  <c r="E72" i="82"/>
  <c r="E16" i="75" s="1"/>
  <c r="M14" i="71"/>
  <c r="O63" i="82"/>
  <c r="O65" i="82" s="1"/>
  <c r="D63" i="82"/>
  <c r="E34" i="97"/>
  <c r="E6" i="101" s="1"/>
  <c r="Z29" i="110"/>
  <c r="H28" i="97"/>
  <c r="F8" i="105"/>
  <c r="E12" i="100"/>
  <c r="K28" i="97"/>
  <c r="F5" i="106"/>
  <c r="I8" i="105"/>
  <c r="F12" i="119"/>
  <c r="N21" i="82"/>
  <c r="G21" i="82"/>
  <c r="D25" i="82"/>
  <c r="F108" i="82"/>
  <c r="F112" i="82" s="1"/>
  <c r="F8" i="67"/>
  <c r="D75" i="81"/>
  <c r="E70" i="81" s="1"/>
  <c r="O131" i="81"/>
  <c r="D12" i="71"/>
  <c r="F28" i="97"/>
  <c r="E36" i="103"/>
  <c r="I28" i="97"/>
  <c r="O21" i="82"/>
  <c r="F373" i="88"/>
  <c r="F369" i="88"/>
  <c r="F365" i="88"/>
  <c r="F361" i="88"/>
  <c r="F357" i="88"/>
  <c r="F353" i="88"/>
  <c r="F349" i="88"/>
  <c r="F345" i="88"/>
  <c r="F341" i="88"/>
  <c r="F337" i="88"/>
  <c r="F333" i="88"/>
  <c r="F329" i="88"/>
  <c r="F325" i="88"/>
  <c r="F321" i="88"/>
  <c r="F317" i="88"/>
  <c r="F313" i="88"/>
  <c r="F309" i="88"/>
  <c r="F305" i="88"/>
  <c r="F299" i="88"/>
  <c r="F291" i="88"/>
  <c r="F281" i="88"/>
  <c r="F271" i="88"/>
  <c r="F257" i="88"/>
  <c r="F241" i="88"/>
  <c r="F225" i="88"/>
  <c r="F204" i="88"/>
  <c r="F172" i="88"/>
  <c r="F140" i="88"/>
  <c r="F85" i="88"/>
  <c r="E19" i="96"/>
  <c r="F29" i="88"/>
  <c r="F61" i="88"/>
  <c r="F93" i="88"/>
  <c r="F125" i="88"/>
  <c r="F144" i="88"/>
  <c r="F160" i="88"/>
  <c r="F176" i="88"/>
  <c r="F192" i="88"/>
  <c r="F208" i="88"/>
  <c r="F219" i="88"/>
  <c r="F227" i="88"/>
  <c r="F235" i="88"/>
  <c r="F243" i="88"/>
  <c r="F251" i="88"/>
  <c r="F259" i="88"/>
  <c r="F37" i="88"/>
  <c r="F69" i="88"/>
  <c r="F101" i="88"/>
  <c r="F132" i="88"/>
  <c r="F148" i="88"/>
  <c r="F164" i="88"/>
  <c r="F180" i="88"/>
  <c r="F196" i="88"/>
  <c r="F212" i="88"/>
  <c r="F221" i="88"/>
  <c r="F229" i="88"/>
  <c r="F237" i="88"/>
  <c r="F245" i="88"/>
  <c r="F253" i="88"/>
  <c r="F261" i="88"/>
  <c r="F269" i="88"/>
  <c r="F277" i="88"/>
  <c r="F285" i="88"/>
  <c r="F371" i="88"/>
  <c r="F367" i="88"/>
  <c r="F363" i="88"/>
  <c r="F359" i="88"/>
  <c r="F355" i="88"/>
  <c r="F351" i="88"/>
  <c r="F347" i="88"/>
  <c r="F343" i="88"/>
  <c r="F339" i="88"/>
  <c r="F335" i="88"/>
  <c r="F331" i="88"/>
  <c r="F327" i="88"/>
  <c r="F323" i="88"/>
  <c r="F319" i="88"/>
  <c r="F315" i="88"/>
  <c r="F311" i="88"/>
  <c r="F307" i="88"/>
  <c r="F303" i="88"/>
  <c r="F295" i="88"/>
  <c r="F287" i="88"/>
  <c r="F275" i="88"/>
  <c r="F265" i="88"/>
  <c r="F249" i="88"/>
  <c r="F233" i="88"/>
  <c r="F217" i="88"/>
  <c r="F188" i="88"/>
  <c r="F156" i="88"/>
  <c r="F117" i="88"/>
  <c r="F53" i="88"/>
  <c r="E14" i="92"/>
  <c r="F370" i="88"/>
  <c r="F366" i="88"/>
  <c r="F362" i="88"/>
  <c r="F358" i="88"/>
  <c r="F354" i="88"/>
  <c r="F350" i="88"/>
  <c r="F346" i="88"/>
  <c r="F342" i="88"/>
  <c r="F338" i="88"/>
  <c r="F334" i="88"/>
  <c r="F330" i="88"/>
  <c r="F326" i="88"/>
  <c r="F322" i="88"/>
  <c r="F318" i="88"/>
  <c r="F314" i="88"/>
  <c r="F310" i="88"/>
  <c r="F306" i="88"/>
  <c r="F301" i="88"/>
  <c r="F293" i="88"/>
  <c r="F283" i="88"/>
  <c r="F273" i="88"/>
  <c r="F263" i="88"/>
  <c r="F247" i="88"/>
  <c r="F231" i="88"/>
  <c r="F215" i="88"/>
  <c r="F184" i="88"/>
  <c r="F152" i="88"/>
  <c r="F109" i="88"/>
  <c r="F45" i="88"/>
  <c r="E10" i="155"/>
  <c r="E9" i="155"/>
  <c r="K29" i="156"/>
  <c r="N33" i="156"/>
  <c r="E249" i="87"/>
  <c r="E245" i="87"/>
  <c r="E241" i="87"/>
  <c r="E237" i="87"/>
  <c r="E233" i="87"/>
  <c r="E229" i="87"/>
  <c r="E225" i="87"/>
  <c r="E221" i="87"/>
  <c r="E217" i="87"/>
  <c r="E213" i="87"/>
  <c r="E209" i="87"/>
  <c r="E205" i="87"/>
  <c r="E201" i="87"/>
  <c r="E197" i="87"/>
  <c r="E193" i="87"/>
  <c r="E189" i="87"/>
  <c r="E185" i="87"/>
  <c r="E181" i="87"/>
  <c r="E177" i="87"/>
  <c r="E173" i="87"/>
  <c r="E169" i="87"/>
  <c r="E165" i="87"/>
  <c r="E161" i="87"/>
  <c r="E157" i="87"/>
  <c r="E153" i="87"/>
  <c r="E149" i="87"/>
  <c r="E145" i="87"/>
  <c r="E141" i="87"/>
  <c r="E137" i="87"/>
  <c r="E133" i="87"/>
  <c r="E129" i="87"/>
  <c r="E125" i="87"/>
  <c r="E121" i="87"/>
  <c r="E117" i="87"/>
  <c r="E113" i="87"/>
  <c r="E109" i="87"/>
  <c r="E105" i="87"/>
  <c r="E101" i="87"/>
  <c r="E97" i="87"/>
  <c r="E93" i="87"/>
  <c r="E89" i="87"/>
  <c r="E85" i="87"/>
  <c r="E81" i="87"/>
  <c r="E77" i="87"/>
  <c r="E73" i="87"/>
  <c r="E69" i="87"/>
  <c r="E65" i="87"/>
  <c r="E61" i="87"/>
  <c r="E57" i="87"/>
  <c r="E53" i="87"/>
  <c r="E49" i="87"/>
  <c r="E45" i="87"/>
  <c r="E41" i="87"/>
  <c r="E37" i="87"/>
  <c r="E33" i="87"/>
  <c r="E29" i="87"/>
  <c r="E25" i="87"/>
  <c r="E21" i="87"/>
  <c r="E24" i="96"/>
  <c r="D48" i="80"/>
  <c r="D9" i="102"/>
  <c r="E44" i="97"/>
  <c r="G16" i="71"/>
  <c r="G94" i="82"/>
  <c r="G6" i="76" s="1"/>
  <c r="F19" i="93"/>
  <c r="F8" i="95" s="1"/>
  <c r="F9" i="95" s="1"/>
  <c r="F16" i="93"/>
  <c r="F6" i="95" s="1"/>
  <c r="D94" i="82"/>
  <c r="D16" i="71"/>
  <c r="E64" i="82"/>
  <c r="E8" i="75" s="1"/>
  <c r="K130" i="81"/>
  <c r="J16" i="69" s="1"/>
  <c r="K131" i="81"/>
  <c r="J17" i="69" s="1"/>
  <c r="M130" i="81"/>
  <c r="L16" i="69" s="1"/>
  <c r="L72" i="82"/>
  <c r="L16" i="75" s="1"/>
  <c r="D8" i="74"/>
  <c r="E60" i="81"/>
  <c r="F131" i="81"/>
  <c r="E17" i="69" s="1"/>
  <c r="P72" i="82"/>
  <c r="K25" i="97"/>
  <c r="K10" i="100" s="1"/>
  <c r="K24" i="97"/>
  <c r="C11" i="115"/>
  <c r="G12" i="103"/>
  <c r="G10" i="105" s="1"/>
  <c r="J8" i="105"/>
  <c r="G16" i="97"/>
  <c r="F17" i="93"/>
  <c r="J21" i="82"/>
  <c r="J94" i="82" s="1"/>
  <c r="J6" i="76" s="1"/>
  <c r="H25" i="82"/>
  <c r="F17" i="88"/>
  <c r="F25" i="88"/>
  <c r="F33" i="88"/>
  <c r="F41" i="88"/>
  <c r="F49" i="88"/>
  <c r="F57" i="88"/>
  <c r="F65" i="88"/>
  <c r="F73" i="88"/>
  <c r="F81" i="88"/>
  <c r="F89" i="88"/>
  <c r="F97" i="88"/>
  <c r="F105" i="88"/>
  <c r="F113" i="88"/>
  <c r="F121" i="88"/>
  <c r="F129" i="88"/>
  <c r="F134" i="88"/>
  <c r="F138" i="88"/>
  <c r="F142" i="88"/>
  <c r="F146" i="88"/>
  <c r="F150" i="88"/>
  <c r="F154" i="88"/>
  <c r="F158" i="88"/>
  <c r="F162" i="88"/>
  <c r="F166" i="88"/>
  <c r="F170" i="88"/>
  <c r="F174" i="88"/>
  <c r="F178" i="88"/>
  <c r="F182" i="88"/>
  <c r="F186" i="88"/>
  <c r="F190" i="88"/>
  <c r="F194" i="88"/>
  <c r="F198" i="88"/>
  <c r="F202" i="88"/>
  <c r="F206" i="88"/>
  <c r="F210" i="88"/>
  <c r="F214" i="88"/>
  <c r="F216" i="88"/>
  <c r="F218" i="88"/>
  <c r="F220" i="88"/>
  <c r="F222" i="88"/>
  <c r="F224" i="88"/>
  <c r="F226" i="88"/>
  <c r="F228" i="88"/>
  <c r="F230" i="88"/>
  <c r="F232" i="88"/>
  <c r="F234" i="88"/>
  <c r="F236" i="88"/>
  <c r="F238" i="88"/>
  <c r="F240" i="88"/>
  <c r="F242" i="88"/>
  <c r="F244" i="88"/>
  <c r="F246" i="88"/>
  <c r="F248" i="88"/>
  <c r="F250" i="88"/>
  <c r="F252" i="88"/>
  <c r="F254" i="88"/>
  <c r="F256" i="88"/>
  <c r="F258" i="88"/>
  <c r="F260" i="88"/>
  <c r="F262" i="88"/>
  <c r="F264" i="88"/>
  <c r="F266" i="88"/>
  <c r="F268" i="88"/>
  <c r="F270" i="88"/>
  <c r="F272" i="88"/>
  <c r="F274" i="88"/>
  <c r="F276" i="88"/>
  <c r="F278" i="88"/>
  <c r="F280" i="88"/>
  <c r="F282" i="88"/>
  <c r="F284" i="88"/>
  <c r="F286" i="88"/>
  <c r="F288" i="88"/>
  <c r="F290" i="88"/>
  <c r="F292" i="88"/>
  <c r="F294" i="88"/>
  <c r="F296" i="88"/>
  <c r="F298" i="88"/>
  <c r="F300" i="88"/>
  <c r="F302" i="88"/>
  <c r="D16" i="117"/>
  <c r="D7" i="122"/>
  <c r="P24" i="82"/>
  <c r="P63" i="82"/>
  <c r="P65" i="82" s="1"/>
  <c r="M110" i="82"/>
  <c r="P110" i="82"/>
  <c r="L110" i="82"/>
  <c r="E110" i="82"/>
  <c r="O110" i="82"/>
  <c r="F110" i="82"/>
  <c r="F114" i="82" s="1"/>
  <c r="E7" i="77" s="1"/>
  <c r="H110" i="82"/>
  <c r="N110" i="82"/>
  <c r="O42" i="81"/>
  <c r="P42" i="81" s="1"/>
  <c r="M8" i="62"/>
  <c r="J14" i="110"/>
  <c r="J30" i="110"/>
  <c r="N30" i="110" s="1"/>
  <c r="N13" i="110"/>
  <c r="K79" i="110"/>
  <c r="K96" i="110" s="1"/>
  <c r="O96" i="110" s="1"/>
  <c r="Z30" i="110"/>
  <c r="S13" i="110"/>
  <c r="O72" i="82"/>
  <c r="I20" i="83"/>
  <c r="E50" i="82"/>
  <c r="E9" i="74" s="1"/>
  <c r="M72" i="82"/>
  <c r="M16" i="75" s="1"/>
  <c r="L116" i="81"/>
  <c r="F40" i="81"/>
  <c r="G40" i="81" s="1"/>
  <c r="E48" i="81"/>
  <c r="F48" i="81" s="1"/>
  <c r="L41" i="81"/>
  <c r="L9" i="62"/>
  <c r="E63" i="81"/>
  <c r="E16" i="72" s="1"/>
  <c r="E45" i="81"/>
  <c r="D6" i="62" s="1"/>
  <c r="J130" i="81"/>
  <c r="I16" i="69" s="1"/>
  <c r="I131" i="81"/>
  <c r="H17" i="69" s="1"/>
  <c r="P131" i="81"/>
  <c r="G50" i="82"/>
  <c r="G19" i="83"/>
  <c r="I35" i="97"/>
  <c r="I7" i="101" s="1"/>
  <c r="J29" i="110"/>
  <c r="N29" i="110" s="1"/>
  <c r="S12" i="110"/>
  <c r="N12" i="110"/>
  <c r="F5" i="105"/>
  <c r="H7" i="103"/>
  <c r="H40" i="97"/>
  <c r="L12" i="103"/>
  <c r="L10" i="105" s="1"/>
  <c r="F20" i="93"/>
  <c r="F10" i="95" s="1"/>
  <c r="G5" i="106"/>
  <c r="M6" i="105"/>
  <c r="K78" i="110"/>
  <c r="M21" i="82"/>
  <c r="L25" i="82"/>
  <c r="L26" i="82" s="1"/>
  <c r="D26" i="82"/>
  <c r="P108" i="82"/>
  <c r="H26" i="82"/>
  <c r="H29" i="82" s="1"/>
  <c r="H37" i="82" s="1"/>
  <c r="H15" i="132"/>
  <c r="D18" i="124"/>
  <c r="E10" i="36"/>
  <c r="F21" i="96"/>
  <c r="E25" i="96"/>
  <c r="F16" i="88"/>
  <c r="F15" i="88"/>
  <c r="F19" i="88"/>
  <c r="F23" i="88"/>
  <c r="F27" i="88"/>
  <c r="F31" i="88"/>
  <c r="F35" i="88"/>
  <c r="F39" i="88"/>
  <c r="F43" i="88"/>
  <c r="F47" i="88"/>
  <c r="F51" i="88"/>
  <c r="F55" i="88"/>
  <c r="F59" i="88"/>
  <c r="F63" i="88"/>
  <c r="F67" i="88"/>
  <c r="F71" i="88"/>
  <c r="F75" i="88"/>
  <c r="F79" i="88"/>
  <c r="F83" i="88"/>
  <c r="F87" i="88"/>
  <c r="F91" i="88"/>
  <c r="F95" i="88"/>
  <c r="F99" i="88"/>
  <c r="F103" i="88"/>
  <c r="F107" i="88"/>
  <c r="F111" i="88"/>
  <c r="F115" i="88"/>
  <c r="F119" i="88"/>
  <c r="F123" i="88"/>
  <c r="F127" i="88"/>
  <c r="F131" i="88"/>
  <c r="F133" i="88"/>
  <c r="F135" i="88"/>
  <c r="F137" i="88"/>
  <c r="F139" i="88"/>
  <c r="F141" i="88"/>
  <c r="F143" i="88"/>
  <c r="F145" i="88"/>
  <c r="F147" i="88"/>
  <c r="F149" i="88"/>
  <c r="F151" i="88"/>
  <c r="F153" i="88"/>
  <c r="F155" i="88"/>
  <c r="F157" i="88"/>
  <c r="F159" i="88"/>
  <c r="F161" i="88"/>
  <c r="F163" i="88"/>
  <c r="F165" i="88"/>
  <c r="F167" i="88"/>
  <c r="F169" i="88"/>
  <c r="F171" i="88"/>
  <c r="F173" i="88"/>
  <c r="F175" i="88"/>
  <c r="F177" i="88"/>
  <c r="F179" i="88"/>
  <c r="F181" i="88"/>
  <c r="F183" i="88"/>
  <c r="F185" i="88"/>
  <c r="F187" i="88"/>
  <c r="F189" i="88"/>
  <c r="F191" i="88"/>
  <c r="F193" i="88"/>
  <c r="F195" i="88"/>
  <c r="F197" i="88"/>
  <c r="F199" i="88"/>
  <c r="F201" i="88"/>
  <c r="F203" i="88"/>
  <c r="F205" i="88"/>
  <c r="F207" i="88"/>
  <c r="F209" i="88"/>
  <c r="F211" i="88"/>
  <c r="F213" i="88"/>
  <c r="G18" i="96"/>
  <c r="F18" i="96"/>
  <c r="F19" i="96" s="1"/>
  <c r="F22" i="96"/>
  <c r="G22" i="96"/>
  <c r="E95" i="81"/>
  <c r="I15" i="154"/>
  <c r="F11" i="154"/>
  <c r="F21" i="154" s="1"/>
  <c r="I16" i="154" s="1"/>
  <c r="E11" i="155"/>
  <c r="E18" i="155" s="1"/>
  <c r="G19" i="155"/>
  <c r="I29" i="156"/>
  <c r="K39" i="156" s="1"/>
  <c r="N34" i="156" s="1"/>
  <c r="E9" i="117"/>
  <c r="H12" i="117"/>
  <c r="F6" i="117"/>
  <c r="G10" i="117"/>
  <c r="J19" i="103"/>
  <c r="J8" i="106" s="1"/>
  <c r="J12" i="103"/>
  <c r="J10" i="105" s="1"/>
  <c r="F12" i="103"/>
  <c r="F10" i="105" s="1"/>
  <c r="G13" i="117"/>
  <c r="E13" i="117"/>
  <c r="E7" i="117"/>
  <c r="H15" i="117"/>
  <c r="F10" i="117"/>
  <c r="G16" i="123"/>
  <c r="D12" i="117"/>
  <c r="D11" i="123"/>
  <c r="E17" i="117"/>
  <c r="H14" i="117"/>
  <c r="D14" i="117"/>
  <c r="D10" i="117"/>
  <c r="G9" i="123"/>
  <c r="H11" i="117"/>
  <c r="F7" i="117"/>
  <c r="F11" i="117"/>
  <c r="G6" i="117"/>
  <c r="H9" i="117"/>
  <c r="H17" i="117"/>
  <c r="D15" i="117"/>
  <c r="D6" i="117"/>
  <c r="H6" i="123"/>
  <c r="G13" i="123"/>
  <c r="D17" i="117"/>
  <c r="D13" i="117"/>
  <c r="D9" i="117"/>
  <c r="F13" i="117"/>
  <c r="F16" i="117"/>
  <c r="F12" i="117"/>
  <c r="G7" i="117"/>
  <c r="G15" i="117"/>
  <c r="E12" i="114"/>
  <c r="E12" i="117"/>
  <c r="E16" i="117"/>
  <c r="E15" i="117"/>
  <c r="E58" i="110"/>
  <c r="D15" i="110"/>
  <c r="G36" i="97"/>
  <c r="G8" i="101" s="1"/>
  <c r="G13" i="100"/>
  <c r="E12" i="105"/>
  <c r="P114" i="82"/>
  <c r="P112" i="82"/>
  <c r="E112" i="82"/>
  <c r="E114" i="82"/>
  <c r="H28" i="68"/>
  <c r="I130" i="81"/>
  <c r="H16" i="69" s="1"/>
  <c r="E6" i="72"/>
  <c r="K40" i="81"/>
  <c r="I6" i="62"/>
  <c r="E56" i="81"/>
  <c r="E62" i="81"/>
  <c r="E47" i="81"/>
  <c r="F42" i="81"/>
  <c r="E64" i="81"/>
  <c r="E49" i="81"/>
  <c r="D10" i="62" s="1"/>
  <c r="F44" i="81"/>
  <c r="D12" i="72"/>
  <c r="F29" i="68"/>
  <c r="G131" i="81"/>
  <c r="F17" i="69" s="1"/>
  <c r="D139" i="81"/>
  <c r="D14" i="76"/>
  <c r="F12" i="123"/>
  <c r="D6" i="76"/>
  <c r="Q53" i="81"/>
  <c r="K116" i="81"/>
  <c r="J116" i="81"/>
  <c r="N116" i="81"/>
  <c r="M116" i="81"/>
  <c r="P116" i="81"/>
  <c r="E10" i="72"/>
  <c r="K19" i="68"/>
  <c r="L131" i="81"/>
  <c r="K17" i="69" s="1"/>
  <c r="F28" i="68"/>
  <c r="G130" i="81"/>
  <c r="F16" i="69" s="1"/>
  <c r="H131" i="81"/>
  <c r="G17" i="69" s="1"/>
  <c r="D9" i="74"/>
  <c r="E44" i="82"/>
  <c r="E8" i="73"/>
  <c r="E23" i="97"/>
  <c r="E6" i="100"/>
  <c r="F8" i="99"/>
  <c r="E6" i="123"/>
  <c r="G7" i="123"/>
  <c r="F21" i="82"/>
  <c r="Q17" i="82"/>
  <c r="O12" i="71" s="1"/>
  <c r="F24" i="82"/>
  <c r="G108" i="82"/>
  <c r="J108" i="82"/>
  <c r="F63" i="82"/>
  <c r="M108" i="82"/>
  <c r="Q18" i="82"/>
  <c r="O13" i="71" s="1"/>
  <c r="N108" i="82"/>
  <c r="F13" i="71"/>
  <c r="H108" i="82"/>
  <c r="K108" i="82"/>
  <c r="L108" i="82"/>
  <c r="D16" i="43"/>
  <c r="D147" i="81"/>
  <c r="D18" i="72"/>
  <c r="D146" i="81"/>
  <c r="K32" i="68"/>
  <c r="D50" i="81"/>
  <c r="D123" i="81" s="1"/>
  <c r="E55" i="81"/>
  <c r="E46" i="81"/>
  <c r="H6" i="72"/>
  <c r="M18" i="68"/>
  <c r="N130" i="81"/>
  <c r="M16" i="69" s="1"/>
  <c r="E8" i="65"/>
  <c r="G9" i="81"/>
  <c r="E12" i="65" s="1"/>
  <c r="O112" i="82"/>
  <c r="O114" i="82"/>
  <c r="D65" i="110"/>
  <c r="F13" i="123"/>
  <c r="E13" i="72"/>
  <c r="F64" i="82"/>
  <c r="M9" i="62"/>
  <c r="D104" i="82"/>
  <c r="D133" i="81"/>
  <c r="E9" i="62"/>
  <c r="G43" i="81"/>
  <c r="G48" i="81" s="1"/>
  <c r="F9" i="81"/>
  <c r="E58" i="81"/>
  <c r="F8" i="64"/>
  <c r="E10" i="65"/>
  <c r="H6" i="62"/>
  <c r="E7" i="61"/>
  <c r="E61" i="81"/>
  <c r="F63" i="81"/>
  <c r="D140" i="81"/>
  <c r="D141" i="81" s="1"/>
  <c r="M29" i="68"/>
  <c r="N131" i="81"/>
  <c r="M17" i="69" s="1"/>
  <c r="D26" i="68"/>
  <c r="N12" i="75"/>
  <c r="E18" i="83"/>
  <c r="E20" i="83" s="1"/>
  <c r="E45" i="97"/>
  <c r="D10" i="102"/>
  <c r="J10" i="99"/>
  <c r="J25" i="97"/>
  <c r="D61" i="110"/>
  <c r="D30" i="110"/>
  <c r="D14" i="110"/>
  <c r="D32" i="110"/>
  <c r="E11" i="114"/>
  <c r="D59" i="110"/>
  <c r="D10" i="123"/>
  <c r="G10" i="123"/>
  <c r="E16" i="123"/>
  <c r="H16" i="123"/>
  <c r="O94" i="82"/>
  <c r="E25" i="82"/>
  <c r="E26" i="82" s="1"/>
  <c r="Q19" i="82"/>
  <c r="E14" i="71"/>
  <c r="K24" i="82"/>
  <c r="I110" i="82"/>
  <c r="I114" i="82" s="1"/>
  <c r="H7" i="77" s="1"/>
  <c r="K63" i="82"/>
  <c r="K13" i="71"/>
  <c r="J110" i="82"/>
  <c r="K110" i="82"/>
  <c r="G110" i="82"/>
  <c r="H30" i="82"/>
  <c r="H32" i="82"/>
  <c r="D16" i="68"/>
  <c r="E18" i="68"/>
  <c r="I19" i="68"/>
  <c r="J131" i="81"/>
  <c r="I17" i="69" s="1"/>
  <c r="K9" i="100"/>
  <c r="K34" i="97"/>
  <c r="K6" i="101" s="1"/>
  <c r="F5" i="99"/>
  <c r="G11" i="97"/>
  <c r="E8" i="105"/>
  <c r="E12" i="103"/>
  <c r="M10" i="103"/>
  <c r="C10" i="103"/>
  <c r="C8" i="105" s="1"/>
  <c r="E19" i="103"/>
  <c r="F16" i="119"/>
  <c r="D9" i="123"/>
  <c r="E11" i="44"/>
  <c r="J7" i="75"/>
  <c r="E7" i="75"/>
  <c r="H65" i="82"/>
  <c r="H9" i="75" s="1"/>
  <c r="F130" i="81"/>
  <c r="E16" i="69" s="1"/>
  <c r="H130" i="81"/>
  <c r="G16" i="69" s="1"/>
  <c r="E54" i="81"/>
  <c r="D9" i="62"/>
  <c r="I7" i="75"/>
  <c r="K9" i="83"/>
  <c r="K13" i="83" s="1"/>
  <c r="K14" i="83" s="1"/>
  <c r="D6" i="72"/>
  <c r="I28" i="68"/>
  <c r="E29" i="68"/>
  <c r="G29" i="68"/>
  <c r="F9" i="74"/>
  <c r="D8" i="76"/>
  <c r="H33" i="103"/>
  <c r="F5" i="100"/>
  <c r="F33" i="97"/>
  <c r="F5" i="101" s="1"/>
  <c r="G20" i="97"/>
  <c r="E10" i="123"/>
  <c r="G11" i="123"/>
  <c r="D13" i="123"/>
  <c r="D14" i="123"/>
  <c r="I21" i="82"/>
  <c r="P20" i="82"/>
  <c r="O25" i="82"/>
  <c r="O26" i="82" s="1"/>
  <c r="D19" i="93"/>
  <c r="F16" i="132"/>
  <c r="E17" i="132"/>
  <c r="E20" i="132"/>
  <c r="G21" i="132" s="1"/>
  <c r="G12" i="117"/>
  <c r="F17" i="117"/>
  <c r="D11" i="117"/>
  <c r="J13" i="100"/>
  <c r="J36" i="97"/>
  <c r="J8" i="101" s="1"/>
  <c r="G10" i="99"/>
  <c r="G25" i="97"/>
  <c r="H14" i="103"/>
  <c r="H12" i="105" s="1"/>
  <c r="H19" i="103"/>
  <c r="H8" i="106" s="1"/>
  <c r="D5" i="119"/>
  <c r="D9" i="122"/>
  <c r="T79" i="110"/>
  <c r="O79" i="110"/>
  <c r="T96" i="110"/>
  <c r="E8" i="123"/>
  <c r="H8" i="123"/>
  <c r="E14" i="123"/>
  <c r="G15" i="123"/>
  <c r="K21" i="82"/>
  <c r="K25" i="82"/>
  <c r="I25" i="82"/>
  <c r="I26" i="82" s="1"/>
  <c r="F25" i="82"/>
  <c r="D30" i="82"/>
  <c r="D29" i="82"/>
  <c r="D32" i="82"/>
  <c r="M131" i="81"/>
  <c r="L17" i="69" s="1"/>
  <c r="K13" i="100"/>
  <c r="K35" i="97"/>
  <c r="G13" i="97"/>
  <c r="F7" i="99"/>
  <c r="F22" i="97"/>
  <c r="K19" i="103"/>
  <c r="K8" i="106" s="1"/>
  <c r="K12" i="103"/>
  <c r="K10" i="105" s="1"/>
  <c r="G8" i="117"/>
  <c r="F9" i="117"/>
  <c r="E10" i="117"/>
  <c r="E14" i="117"/>
  <c r="G16" i="117"/>
  <c r="C8" i="115"/>
  <c r="C42" i="110"/>
  <c r="D6" i="123"/>
  <c r="E12" i="123"/>
  <c r="H12" i="123"/>
  <c r="E82" i="82"/>
  <c r="E15" i="93"/>
  <c r="E16" i="93" s="1"/>
  <c r="E6" i="95" s="1"/>
  <c r="E19" i="93"/>
  <c r="E6" i="99"/>
  <c r="E14" i="97"/>
  <c r="G14" i="103"/>
  <c r="G12" i="105" s="1"/>
  <c r="G19" i="103"/>
  <c r="G8" i="106" s="1"/>
  <c r="L19" i="103"/>
  <c r="L8" i="106" s="1"/>
  <c r="L8" i="105"/>
  <c r="T78" i="110"/>
  <c r="T95" i="110"/>
  <c r="E21" i="82"/>
  <c r="J25" i="82"/>
  <c r="J26" i="82" s="1"/>
  <c r="I16" i="97"/>
  <c r="F16" i="97"/>
  <c r="F17" i="97" s="1"/>
  <c r="F11" i="99" s="1"/>
  <c r="N25" i="82"/>
  <c r="N26" i="82" s="1"/>
  <c r="F14" i="85"/>
  <c r="H14" i="36"/>
  <c r="E12" i="36"/>
  <c r="I14" i="36"/>
  <c r="F14" i="36"/>
  <c r="F14" i="84"/>
  <c r="G14" i="84" s="1"/>
  <c r="F14" i="87"/>
  <c r="E14" i="88"/>
  <c r="G7" i="155"/>
  <c r="F8" i="155"/>
  <c r="E43" i="80"/>
  <c r="E44" i="80" s="1"/>
  <c r="F42" i="80"/>
  <c r="E41" i="80"/>
  <c r="G19" i="96"/>
  <c r="E17" i="155"/>
  <c r="D18" i="156"/>
  <c r="D21" i="156" s="1"/>
  <c r="I9" i="156"/>
  <c r="I12" i="154"/>
  <c r="I11" i="156"/>
  <c r="G21" i="96"/>
  <c r="E93" i="81"/>
  <c r="E92" i="81"/>
  <c r="F130" i="88"/>
  <c r="F126" i="88"/>
  <c r="F122" i="88"/>
  <c r="F118" i="88"/>
  <c r="F114" i="88"/>
  <c r="F110" i="88"/>
  <c r="F106" i="88"/>
  <c r="F102" i="88"/>
  <c r="F98" i="88"/>
  <c r="F94" i="88"/>
  <c r="F90" i="88"/>
  <c r="F86" i="88"/>
  <c r="F82" i="88"/>
  <c r="F78" i="88"/>
  <c r="F74" i="88"/>
  <c r="F70" i="88"/>
  <c r="F66" i="88"/>
  <c r="F62" i="88"/>
  <c r="F58" i="88"/>
  <c r="F54" i="88"/>
  <c r="F50" i="88"/>
  <c r="F46" i="88"/>
  <c r="F42" i="88"/>
  <c r="F38" i="88"/>
  <c r="F34" i="88"/>
  <c r="F30" i="88"/>
  <c r="F26" i="88"/>
  <c r="F22" i="88"/>
  <c r="F18" i="88"/>
  <c r="F14" i="88"/>
  <c r="F24" i="96"/>
  <c r="H13" i="155"/>
  <c r="I12" i="156"/>
  <c r="N30" i="156"/>
  <c r="E14" i="90"/>
  <c r="F128" i="88"/>
  <c r="F124" i="88"/>
  <c r="F120" i="88"/>
  <c r="F116" i="88"/>
  <c r="F112" i="88"/>
  <c r="F108" i="88"/>
  <c r="F104" i="88"/>
  <c r="F100" i="88"/>
  <c r="F96" i="88"/>
  <c r="F92" i="88"/>
  <c r="F88" i="88"/>
  <c r="F84" i="88"/>
  <c r="F80" i="88"/>
  <c r="F76" i="88"/>
  <c r="F72" i="88"/>
  <c r="F68" i="88"/>
  <c r="F64" i="88"/>
  <c r="F60" i="88"/>
  <c r="F56" i="88"/>
  <c r="F52" i="88"/>
  <c r="F48" i="88"/>
  <c r="F44" i="88"/>
  <c r="F40" i="88"/>
  <c r="F36" i="88"/>
  <c r="F32" i="88"/>
  <c r="F28" i="88"/>
  <c r="F24" i="88"/>
  <c r="F20" i="88"/>
  <c r="G14" i="155"/>
  <c r="D42" i="110" l="1"/>
  <c r="D6" i="115" s="1"/>
  <c r="F45" i="81"/>
  <c r="F60" i="81"/>
  <c r="J16" i="71"/>
  <c r="L94" i="82"/>
  <c r="L6" i="76" s="1"/>
  <c r="L7" i="75"/>
  <c r="H94" i="82"/>
  <c r="H6" i="76" s="1"/>
  <c r="F54" i="81"/>
  <c r="F57" i="110"/>
  <c r="E18" i="159"/>
  <c r="E19" i="159" s="1"/>
  <c r="G15" i="159"/>
  <c r="G16" i="159"/>
  <c r="G20" i="159" s="1"/>
  <c r="H14" i="159"/>
  <c r="F29" i="110"/>
  <c r="G20" i="83"/>
  <c r="H25" i="97"/>
  <c r="F58" i="110"/>
  <c r="F15" i="92"/>
  <c r="I13" i="100"/>
  <c r="I36" i="97"/>
  <c r="I8" i="101" s="1"/>
  <c r="H21" i="132"/>
  <c r="D67" i="80"/>
  <c r="D6" i="60" s="1"/>
  <c r="D14" i="56"/>
  <c r="E37" i="103"/>
  <c r="D9" i="108"/>
  <c r="H36" i="97"/>
  <c r="H8" i="101" s="1"/>
  <c r="H13" i="100"/>
  <c r="H35" i="97"/>
  <c r="H7" i="101" s="1"/>
  <c r="F14" i="92"/>
  <c r="F36" i="97"/>
  <c r="F8" i="101" s="1"/>
  <c r="F35" i="97"/>
  <c r="F7" i="101" s="1"/>
  <c r="F13" i="100"/>
  <c r="N94" i="82"/>
  <c r="N6" i="76" s="1"/>
  <c r="N16" i="71"/>
  <c r="D67" i="82"/>
  <c r="D73" i="82"/>
  <c r="D7" i="75"/>
  <c r="E20" i="81"/>
  <c r="E11" i="64"/>
  <c r="G57" i="81"/>
  <c r="G10" i="72" s="1"/>
  <c r="L29" i="82"/>
  <c r="L37" i="82" s="1"/>
  <c r="L32" i="82"/>
  <c r="L30" i="82"/>
  <c r="E50" i="81"/>
  <c r="G14" i="87"/>
  <c r="K26" i="82"/>
  <c r="K29" i="82" s="1"/>
  <c r="K37" i="82" s="1"/>
  <c r="F26" i="82"/>
  <c r="F32" i="82" s="1"/>
  <c r="M16" i="71"/>
  <c r="M94" i="82"/>
  <c r="M6" i="76" s="1"/>
  <c r="G6" i="102"/>
  <c r="I40" i="97"/>
  <c r="F57" i="81"/>
  <c r="F10" i="72" s="1"/>
  <c r="C7" i="117"/>
  <c r="G25" i="96"/>
  <c r="H14" i="84"/>
  <c r="D15" i="84" s="1"/>
  <c r="K10" i="83"/>
  <c r="K19" i="83" s="1"/>
  <c r="D143" i="81"/>
  <c r="E96" i="81"/>
  <c r="D12" i="68" s="1"/>
  <c r="D11" i="68"/>
  <c r="F90" i="81"/>
  <c r="E6" i="68" s="1"/>
  <c r="F25" i="96"/>
  <c r="E14" i="36"/>
  <c r="G14" i="36"/>
  <c r="E12" i="124"/>
  <c r="I15" i="132"/>
  <c r="K95" i="110"/>
  <c r="O95" i="110" s="1"/>
  <c r="O78" i="110"/>
  <c r="H5" i="105"/>
  <c r="H5" i="106"/>
  <c r="I7" i="103"/>
  <c r="C6" i="117"/>
  <c r="K7" i="62"/>
  <c r="M41" i="81"/>
  <c r="Z31" i="110"/>
  <c r="N14" i="110"/>
  <c r="J15" i="110"/>
  <c r="K80" i="110"/>
  <c r="J31" i="110"/>
  <c r="N31" i="110" s="1"/>
  <c r="S14" i="110"/>
  <c r="E30" i="110"/>
  <c r="E15" i="114"/>
  <c r="D43" i="110"/>
  <c r="H52" i="110"/>
  <c r="E59" i="110"/>
  <c r="E136" i="81"/>
  <c r="N29" i="82"/>
  <c r="N32" i="82"/>
  <c r="N30" i="82"/>
  <c r="H14" i="87"/>
  <c r="G14" i="90"/>
  <c r="I13" i="155"/>
  <c r="H19" i="155"/>
  <c r="H14" i="155"/>
  <c r="D8" i="68"/>
  <c r="Q92" i="81"/>
  <c r="N8" i="68" s="1"/>
  <c r="G42" i="80"/>
  <c r="F41" i="80"/>
  <c r="F8" i="56"/>
  <c r="H14" i="88"/>
  <c r="E47" i="80"/>
  <c r="E6" i="56"/>
  <c r="G8" i="155"/>
  <c r="H7" i="155"/>
  <c r="D15" i="87"/>
  <c r="J30" i="82"/>
  <c r="J32" i="82"/>
  <c r="J29" i="82"/>
  <c r="J37" i="82" s="1"/>
  <c r="F7" i="100"/>
  <c r="F23" i="97"/>
  <c r="M30" i="82"/>
  <c r="M32" i="82"/>
  <c r="M29" i="82"/>
  <c r="M37" i="82" s="1"/>
  <c r="C7" i="123"/>
  <c r="I16" i="71"/>
  <c r="I94" i="82"/>
  <c r="I6" i="76" s="1"/>
  <c r="K32" i="82"/>
  <c r="K30" i="82"/>
  <c r="E30" i="82"/>
  <c r="E32" i="82"/>
  <c r="E29" i="82"/>
  <c r="D69" i="110"/>
  <c r="D11" i="102"/>
  <c r="E46" i="97"/>
  <c r="E11" i="72"/>
  <c r="D148" i="81"/>
  <c r="D6" i="122"/>
  <c r="E8" i="72"/>
  <c r="D6" i="70"/>
  <c r="H114" i="82"/>
  <c r="G7" i="77" s="1"/>
  <c r="H112" i="82"/>
  <c r="M112" i="82"/>
  <c r="M114" i="82"/>
  <c r="L7" i="77" s="1"/>
  <c r="F29" i="82"/>
  <c r="F37" i="82" s="1"/>
  <c r="E8" i="100"/>
  <c r="E26" i="97"/>
  <c r="I32" i="68"/>
  <c r="G42" i="81"/>
  <c r="G24" i="96"/>
  <c r="E32" i="80"/>
  <c r="H32" i="80" s="1"/>
  <c r="E48" i="80"/>
  <c r="E10" i="56"/>
  <c r="G14" i="85"/>
  <c r="E13" i="36"/>
  <c r="G32" i="82"/>
  <c r="G29" i="82"/>
  <c r="G37" i="82" s="1"/>
  <c r="G30" i="82"/>
  <c r="C6" i="123"/>
  <c r="I30" i="82"/>
  <c r="I29" i="82"/>
  <c r="I37" i="82" s="1"/>
  <c r="I32" i="82"/>
  <c r="K16" i="71"/>
  <c r="K94" i="82"/>
  <c r="K6" i="76" s="1"/>
  <c r="F17" i="132"/>
  <c r="G16" i="132"/>
  <c r="G6" i="108"/>
  <c r="I33" i="103"/>
  <c r="E7" i="72"/>
  <c r="M8" i="105"/>
  <c r="G5" i="99"/>
  <c r="H11" i="97"/>
  <c r="D67" i="110"/>
  <c r="D44" i="110"/>
  <c r="E14" i="114"/>
  <c r="J34" i="97"/>
  <c r="J6" i="101" s="1"/>
  <c r="J10" i="100"/>
  <c r="G54" i="81"/>
  <c r="G45" i="81"/>
  <c r="E6" i="62"/>
  <c r="F36" i="81"/>
  <c r="E11" i="61"/>
  <c r="E100" i="82"/>
  <c r="D15" i="76"/>
  <c r="I112" i="82"/>
  <c r="F65" i="82"/>
  <c r="F7" i="75"/>
  <c r="Q63" i="82"/>
  <c r="O7" i="75" s="1"/>
  <c r="F16" i="71"/>
  <c r="F94" i="82"/>
  <c r="F6" i="76" s="1"/>
  <c r="J32" i="68"/>
  <c r="G44" i="81"/>
  <c r="F56" i="81"/>
  <c r="F9" i="72" s="1"/>
  <c r="F47" i="81"/>
  <c r="D8" i="62"/>
  <c r="L40" i="81"/>
  <c r="J6" i="62"/>
  <c r="F13" i="72"/>
  <c r="G60" i="81"/>
  <c r="O32" i="82"/>
  <c r="O29" i="82"/>
  <c r="O30" i="82"/>
  <c r="F10" i="99"/>
  <c r="F25" i="97"/>
  <c r="E8" i="99"/>
  <c r="E17" i="97"/>
  <c r="C6" i="115"/>
  <c r="G22" i="97"/>
  <c r="H13" i="97"/>
  <c r="G14" i="97"/>
  <c r="G7" i="99"/>
  <c r="G10" i="100"/>
  <c r="G34" i="97"/>
  <c r="G6" i="101" s="1"/>
  <c r="D20" i="93"/>
  <c r="D10" i="95" s="1"/>
  <c r="D8" i="95"/>
  <c r="D9" i="95" s="1"/>
  <c r="P21" i="82"/>
  <c r="Q21" i="82" s="1"/>
  <c r="O16" i="71" s="1"/>
  <c r="Q20" i="82"/>
  <c r="O15" i="71" s="1"/>
  <c r="H20" i="97"/>
  <c r="G5" i="100"/>
  <c r="G33" i="97"/>
  <c r="G5" i="101" s="1"/>
  <c r="E17" i="44"/>
  <c r="E13" i="44"/>
  <c r="D37" i="82"/>
  <c r="E10" i="105"/>
  <c r="M12" i="103"/>
  <c r="M10" i="105" s="1"/>
  <c r="E13" i="103"/>
  <c r="K7" i="75"/>
  <c r="K65" i="82"/>
  <c r="K9" i="75" s="1"/>
  <c r="E18" i="119"/>
  <c r="D48" i="110"/>
  <c r="D49" i="110"/>
  <c r="D46" i="110"/>
  <c r="D47" i="110"/>
  <c r="D11" i="62"/>
  <c r="E123" i="81"/>
  <c r="G63" i="81"/>
  <c r="F16" i="72"/>
  <c r="H43" i="81"/>
  <c r="F9" i="62"/>
  <c r="L114" i="82"/>
  <c r="K7" i="77" s="1"/>
  <c r="L112" i="82"/>
  <c r="N114" i="82"/>
  <c r="N112" i="82"/>
  <c r="J112" i="82"/>
  <c r="J114" i="82"/>
  <c r="I7" i="77" s="1"/>
  <c r="L32" i="68"/>
  <c r="H14" i="90"/>
  <c r="D149" i="81"/>
  <c r="F58" i="81"/>
  <c r="F11" i="72" s="1"/>
  <c r="F49" i="81"/>
  <c r="F62" i="81"/>
  <c r="E15" i="72"/>
  <c r="E59" i="81"/>
  <c r="E127" i="81"/>
  <c r="H77" i="82"/>
  <c r="H80" i="82"/>
  <c r="H38" i="82"/>
  <c r="H95" i="82" s="1"/>
  <c r="E15" i="90"/>
  <c r="D9" i="68"/>
  <c r="Q93" i="81"/>
  <c r="N9" i="68" s="1"/>
  <c r="F43" i="80"/>
  <c r="D7" i="55"/>
  <c r="E9" i="56"/>
  <c r="F10" i="155"/>
  <c r="F11" i="155" s="1"/>
  <c r="F9" i="155"/>
  <c r="G14" i="88"/>
  <c r="I10" i="99"/>
  <c r="I25" i="97"/>
  <c r="E16" i="71"/>
  <c r="E94" i="82"/>
  <c r="E8" i="95"/>
  <c r="E9" i="95" s="1"/>
  <c r="E20" i="93"/>
  <c r="E10" i="95" s="1"/>
  <c r="K7" i="101"/>
  <c r="D31" i="82"/>
  <c r="D35" i="82" s="1"/>
  <c r="E28" i="82" s="1"/>
  <c r="E31" i="82" s="1"/>
  <c r="E33" i="82" s="1"/>
  <c r="E35" i="82" s="1"/>
  <c r="F28" i="82" s="1"/>
  <c r="D33" i="82"/>
  <c r="P25" i="82"/>
  <c r="P26" i="82" s="1"/>
  <c r="E22" i="132"/>
  <c r="F21" i="132"/>
  <c r="M19" i="103"/>
  <c r="M8" i="106" s="1"/>
  <c r="E20" i="103"/>
  <c r="E8" i="106"/>
  <c r="O14" i="71"/>
  <c r="I42" i="82"/>
  <c r="E20" i="119"/>
  <c r="F7" i="72"/>
  <c r="F61" i="81"/>
  <c r="E14" i="72"/>
  <c r="F8" i="75"/>
  <c r="G64" i="82"/>
  <c r="H64" i="82" s="1"/>
  <c r="F46" i="81"/>
  <c r="F55" i="81"/>
  <c r="F8" i="72" s="1"/>
  <c r="D7" i="62"/>
  <c r="E10" i="43"/>
  <c r="K114" i="82"/>
  <c r="J7" i="77" s="1"/>
  <c r="K112" i="82"/>
  <c r="G112" i="82"/>
  <c r="G114" i="82"/>
  <c r="F7" i="77" s="1"/>
  <c r="E9" i="73"/>
  <c r="M32" i="68"/>
  <c r="F64" i="81"/>
  <c r="E17" i="72"/>
  <c r="E9" i="72"/>
  <c r="D7" i="77"/>
  <c r="D150" i="81" l="1"/>
  <c r="E97" i="81"/>
  <c r="G17" i="119"/>
  <c r="H15" i="159"/>
  <c r="H16" i="159"/>
  <c r="H20" i="159" s="1"/>
  <c r="I14" i="159"/>
  <c r="E21" i="159"/>
  <c r="F17" i="159"/>
  <c r="F16" i="92"/>
  <c r="E16" i="92"/>
  <c r="H34" i="97"/>
  <c r="H6" i="101" s="1"/>
  <c r="I14" i="92"/>
  <c r="H14" i="92"/>
  <c r="F30" i="82"/>
  <c r="F31" i="82" s="1"/>
  <c r="F33" i="82" s="1"/>
  <c r="F35" i="82" s="1"/>
  <c r="G28" i="82" s="1"/>
  <c r="G31" i="82" s="1"/>
  <c r="G33" i="82" s="1"/>
  <c r="G35" i="82" s="1"/>
  <c r="H28" i="82" s="1"/>
  <c r="H31" i="82" s="1"/>
  <c r="H33" i="82" s="1"/>
  <c r="H35" i="82" s="1"/>
  <c r="I28" i="82" s="1"/>
  <c r="I31" i="82" s="1"/>
  <c r="I33" i="82" s="1"/>
  <c r="I35" i="82" s="1"/>
  <c r="J28" i="82" s="1"/>
  <c r="J31" i="82" s="1"/>
  <c r="J33" i="82" s="1"/>
  <c r="J35" i="82" s="1"/>
  <c r="K28" i="82" s="1"/>
  <c r="K31" i="82" s="1"/>
  <c r="K33" i="82" s="1"/>
  <c r="K35" i="82" s="1"/>
  <c r="L28" i="82" s="1"/>
  <c r="L31" i="82" s="1"/>
  <c r="L33" i="82" s="1"/>
  <c r="L35" i="82" s="1"/>
  <c r="M28" i="82" s="1"/>
  <c r="M31" i="82" s="1"/>
  <c r="M33" i="82" s="1"/>
  <c r="M35" i="82" s="1"/>
  <c r="N28" i="82" s="1"/>
  <c r="N31" i="82" s="1"/>
  <c r="N33" i="82" s="1"/>
  <c r="K18" i="83"/>
  <c r="K20" i="83" s="1"/>
  <c r="E101" i="81"/>
  <c r="E27" i="81"/>
  <c r="E10" i="67" s="1"/>
  <c r="F18" i="81"/>
  <c r="E12" i="64"/>
  <c r="D10" i="108"/>
  <c r="E38" i="103"/>
  <c r="E62" i="82"/>
  <c r="D11" i="75"/>
  <c r="C35" i="97"/>
  <c r="C7" i="101" s="1"/>
  <c r="D96" i="82"/>
  <c r="D7" i="76" s="1"/>
  <c r="D17" i="75"/>
  <c r="L38" i="82"/>
  <c r="L95" i="82" s="1"/>
  <c r="L80" i="82"/>
  <c r="L77" i="82"/>
  <c r="F59" i="81"/>
  <c r="F65" i="81" s="1"/>
  <c r="N15" i="110"/>
  <c r="J16" i="110"/>
  <c r="Z32" i="110"/>
  <c r="J32" i="110"/>
  <c r="N32" i="110" s="1"/>
  <c r="K81" i="110"/>
  <c r="S15" i="110"/>
  <c r="I21" i="132"/>
  <c r="J15" i="132"/>
  <c r="J40" i="97"/>
  <c r="H6" i="102"/>
  <c r="C8" i="117"/>
  <c r="T97" i="110"/>
  <c r="K97" i="110"/>
  <c r="O97" i="110" s="1"/>
  <c r="O80" i="110"/>
  <c r="T80" i="110"/>
  <c r="L7" i="62"/>
  <c r="N41" i="81"/>
  <c r="J7" i="103"/>
  <c r="I5" i="105"/>
  <c r="I5" i="106"/>
  <c r="E18" i="124"/>
  <c r="E14" i="124"/>
  <c r="E16" i="36"/>
  <c r="D7" i="115"/>
  <c r="F59" i="110"/>
  <c r="H16" i="115"/>
  <c r="I52" i="110"/>
  <c r="D20" i="110"/>
  <c r="F18" i="119"/>
  <c r="T94" i="110"/>
  <c r="F30" i="110"/>
  <c r="F17" i="92"/>
  <c r="E17" i="92"/>
  <c r="G77" i="82"/>
  <c r="G80" i="82"/>
  <c r="G38" i="82"/>
  <c r="G95" i="82" s="1"/>
  <c r="D8" i="70"/>
  <c r="F77" i="82"/>
  <c r="F80" i="82"/>
  <c r="F38" i="82"/>
  <c r="F95" i="82" s="1"/>
  <c r="I77" i="82"/>
  <c r="I80" i="82"/>
  <c r="I38" i="82"/>
  <c r="I95" i="82" s="1"/>
  <c r="K77" i="82"/>
  <c r="K80" i="82"/>
  <c r="K38" i="82"/>
  <c r="K95" i="82" s="1"/>
  <c r="G64" i="81"/>
  <c r="F17" i="72"/>
  <c r="I64" i="82"/>
  <c r="J64" i="82" s="1"/>
  <c r="F12" i="72"/>
  <c r="F17" i="155"/>
  <c r="F18" i="155"/>
  <c r="G43" i="80"/>
  <c r="G44" i="80" s="1"/>
  <c r="F9" i="56"/>
  <c r="G62" i="81"/>
  <c r="F15" i="72"/>
  <c r="I43" i="81"/>
  <c r="G16" i="72"/>
  <c r="H63" i="81"/>
  <c r="D12" i="115"/>
  <c r="E48" i="110"/>
  <c r="P94" i="82"/>
  <c r="Q94" i="82" s="1"/>
  <c r="O6" i="76" s="1"/>
  <c r="I13" i="97"/>
  <c r="H7" i="99"/>
  <c r="H22" i="97"/>
  <c r="H14" i="97"/>
  <c r="F127" i="81"/>
  <c r="E13" i="69" s="1"/>
  <c r="G47" i="81"/>
  <c r="G56" i="81"/>
  <c r="F9" i="75"/>
  <c r="Q65" i="82"/>
  <c r="O9" i="75" s="1"/>
  <c r="H16" i="132"/>
  <c r="G17" i="132"/>
  <c r="H14" i="85"/>
  <c r="D15" i="85"/>
  <c r="E8" i="62"/>
  <c r="M77" i="82"/>
  <c r="M38" i="82"/>
  <c r="M95" i="82" s="1"/>
  <c r="M80" i="82"/>
  <c r="J77" i="82"/>
  <c r="J80" i="82"/>
  <c r="J38" i="82"/>
  <c r="J95" i="82" s="1"/>
  <c r="F15" i="84"/>
  <c r="H42" i="80"/>
  <c r="G41" i="80"/>
  <c r="G8" i="56"/>
  <c r="E9" i="106"/>
  <c r="F19" i="132"/>
  <c r="E24" i="132"/>
  <c r="E30" i="132"/>
  <c r="E6" i="76"/>
  <c r="I10" i="100"/>
  <c r="I34" i="97"/>
  <c r="I6" i="101" s="1"/>
  <c r="H79" i="82"/>
  <c r="E65" i="81"/>
  <c r="E12" i="72"/>
  <c r="G58" i="81"/>
  <c r="G11" i="72" s="1"/>
  <c r="G49" i="81"/>
  <c r="F10" i="62" s="1"/>
  <c r="L79" i="82"/>
  <c r="D9" i="69"/>
  <c r="D11" i="115"/>
  <c r="E47" i="110"/>
  <c r="E14" i="44"/>
  <c r="G7" i="100"/>
  <c r="G23" i="97"/>
  <c r="E11" i="99"/>
  <c r="E11" i="76"/>
  <c r="E102" i="82"/>
  <c r="H54" i="81"/>
  <c r="H45" i="81"/>
  <c r="F6" i="62"/>
  <c r="D8" i="115"/>
  <c r="I11" i="97"/>
  <c r="H5" i="99"/>
  <c r="D13" i="68"/>
  <c r="H42" i="81"/>
  <c r="E11" i="100"/>
  <c r="E29" i="97"/>
  <c r="D7" i="70"/>
  <c r="F26" i="97"/>
  <c r="F8" i="100"/>
  <c r="F15" i="87"/>
  <c r="J13" i="155"/>
  <c r="I19" i="155"/>
  <c r="I14" i="155"/>
  <c r="G55" i="81"/>
  <c r="G8" i="72" s="1"/>
  <c r="G46" i="81"/>
  <c r="E7" i="62"/>
  <c r="H8" i="75"/>
  <c r="G7" i="73"/>
  <c r="I44" i="82"/>
  <c r="P29" i="82"/>
  <c r="Q29" i="82" s="1"/>
  <c r="P32" i="82"/>
  <c r="Q32" i="82" s="1"/>
  <c r="P30" i="82"/>
  <c r="Q30" i="82" s="1"/>
  <c r="E16" i="90"/>
  <c r="D13" i="69"/>
  <c r="D10" i="115"/>
  <c r="E46" i="110"/>
  <c r="E15" i="103"/>
  <c r="E11" i="105"/>
  <c r="F11" i="44"/>
  <c r="H33" i="97"/>
  <c r="H5" i="101" s="1"/>
  <c r="I20" i="97"/>
  <c r="H5" i="100"/>
  <c r="M40" i="81"/>
  <c r="K6" i="62"/>
  <c r="H44" i="81"/>
  <c r="F50" i="81"/>
  <c r="E15" i="36"/>
  <c r="E8" i="57"/>
  <c r="F32" i="80"/>
  <c r="E37" i="82"/>
  <c r="H8" i="155"/>
  <c r="I7" i="155"/>
  <c r="F47" i="80"/>
  <c r="F6" i="56"/>
  <c r="H57" i="81"/>
  <c r="Q114" i="82"/>
  <c r="E16" i="43"/>
  <c r="E12" i="43"/>
  <c r="G8" i="75"/>
  <c r="G61" i="81"/>
  <c r="F14" i="72"/>
  <c r="R21" i="82"/>
  <c r="S21" i="82" s="1"/>
  <c r="D13" i="115"/>
  <c r="D38" i="82"/>
  <c r="G8" i="99"/>
  <c r="G17" i="97"/>
  <c r="G11" i="99" s="1"/>
  <c r="F10" i="100"/>
  <c r="F34" i="97"/>
  <c r="G13" i="72"/>
  <c r="H60" i="81"/>
  <c r="E10" i="62"/>
  <c r="G7" i="72"/>
  <c r="D8" i="122"/>
  <c r="H6" i="108"/>
  <c r="J33" i="103"/>
  <c r="E67" i="80"/>
  <c r="E14" i="56"/>
  <c r="D12" i="102"/>
  <c r="E47" i="97"/>
  <c r="D10" i="122"/>
  <c r="Q26" i="82"/>
  <c r="G10" i="155"/>
  <c r="G11" i="155" s="1"/>
  <c r="G9" i="155"/>
  <c r="D15" i="88"/>
  <c r="F44" i="80"/>
  <c r="I14" i="90"/>
  <c r="H48" i="81"/>
  <c r="E142" i="81"/>
  <c r="R94" i="82" l="1"/>
  <c r="S94" i="82" s="1"/>
  <c r="P6" i="76" s="1"/>
  <c r="G59" i="81"/>
  <c r="G12" i="72" s="1"/>
  <c r="I15" i="159"/>
  <c r="F18" i="159"/>
  <c r="F19" i="159" s="1"/>
  <c r="I16" i="159"/>
  <c r="I20" i="159" s="1"/>
  <c r="J14" i="159"/>
  <c r="E66" i="82"/>
  <c r="E6" i="75"/>
  <c r="F20" i="81"/>
  <c r="F11" i="64"/>
  <c r="E39" i="103"/>
  <c r="D11" i="108"/>
  <c r="J14" i="92"/>
  <c r="Q101" i="81"/>
  <c r="N17" i="68" s="1"/>
  <c r="D17" i="68"/>
  <c r="E105" i="81"/>
  <c r="E102" i="81"/>
  <c r="E103" i="81"/>
  <c r="F10" i="36"/>
  <c r="J5" i="106"/>
  <c r="J5" i="105"/>
  <c r="K7" i="103"/>
  <c r="I6" i="102"/>
  <c r="K40" i="97"/>
  <c r="J6" i="102" s="1"/>
  <c r="C9" i="117"/>
  <c r="N16" i="110"/>
  <c r="Z33" i="110"/>
  <c r="J33" i="110"/>
  <c r="N33" i="110" s="1"/>
  <c r="K82" i="110"/>
  <c r="S16" i="110"/>
  <c r="J17" i="110"/>
  <c r="E15" i="124"/>
  <c r="F12" i="124"/>
  <c r="M7" i="62"/>
  <c r="O41" i="81"/>
  <c r="P41" i="81" s="1"/>
  <c r="C8" i="123"/>
  <c r="K15" i="132"/>
  <c r="J21" i="132"/>
  <c r="O81" i="110"/>
  <c r="K98" i="110"/>
  <c r="O98" i="110" s="1"/>
  <c r="T81" i="110"/>
  <c r="T98" i="110"/>
  <c r="J52" i="110"/>
  <c r="I16" i="115"/>
  <c r="C49" i="110"/>
  <c r="G18" i="119"/>
  <c r="D22" i="110"/>
  <c r="E8" i="119"/>
  <c r="E20" i="110"/>
  <c r="F20" i="110" s="1"/>
  <c r="F18" i="92"/>
  <c r="E18" i="92"/>
  <c r="F48" i="80"/>
  <c r="F10" i="56"/>
  <c r="H15" i="88"/>
  <c r="E15" i="88"/>
  <c r="E48" i="97"/>
  <c r="D14" i="102" s="1"/>
  <c r="D13" i="102"/>
  <c r="K33" i="103"/>
  <c r="I6" i="108"/>
  <c r="G65" i="81"/>
  <c r="F6" i="101"/>
  <c r="C34" i="97"/>
  <c r="C6" i="101" s="1"/>
  <c r="I8" i="155"/>
  <c r="J7" i="155"/>
  <c r="J8" i="155" s="1"/>
  <c r="F8" i="57"/>
  <c r="F33" i="80"/>
  <c r="E11" i="62"/>
  <c r="F123" i="81"/>
  <c r="L6" i="62"/>
  <c r="N40" i="81"/>
  <c r="F46" i="110"/>
  <c r="E10" i="115"/>
  <c r="H55" i="81"/>
  <c r="H8" i="72" s="1"/>
  <c r="H46" i="81"/>
  <c r="F7" i="62"/>
  <c r="F11" i="100"/>
  <c r="F29" i="97"/>
  <c r="H7" i="72"/>
  <c r="E11" i="115"/>
  <c r="G10" i="56"/>
  <c r="M79" i="82"/>
  <c r="H56" i="81"/>
  <c r="H9" i="72" s="1"/>
  <c r="H47" i="81"/>
  <c r="E12" i="115"/>
  <c r="H43" i="80"/>
  <c r="G9" i="56"/>
  <c r="H64" i="81"/>
  <c r="G17" i="72"/>
  <c r="F79" i="82"/>
  <c r="I57" i="81"/>
  <c r="I10" i="72" s="1"/>
  <c r="I48" i="81"/>
  <c r="H13" i="72"/>
  <c r="I60" i="81"/>
  <c r="F10" i="43"/>
  <c r="H9" i="155"/>
  <c r="H11" i="155"/>
  <c r="I44" i="81"/>
  <c r="F17" i="44"/>
  <c r="F13" i="44"/>
  <c r="E17" i="90"/>
  <c r="G15" i="87"/>
  <c r="G50" i="81"/>
  <c r="F15" i="85"/>
  <c r="I7" i="99"/>
  <c r="I22" i="97"/>
  <c r="I14" i="97"/>
  <c r="J13" i="97"/>
  <c r="J43" i="81"/>
  <c r="H62" i="81"/>
  <c r="G15" i="72"/>
  <c r="F18" i="72"/>
  <c r="F68" i="81"/>
  <c r="F146" i="81"/>
  <c r="F6" i="70" s="1"/>
  <c r="G17" i="155"/>
  <c r="G18" i="155"/>
  <c r="G127" i="81"/>
  <c r="D95" i="82"/>
  <c r="G14" i="72"/>
  <c r="H61" i="81"/>
  <c r="J8" i="75"/>
  <c r="E77" i="82"/>
  <c r="E80" i="82"/>
  <c r="E38" i="82"/>
  <c r="E95" i="82" s="1"/>
  <c r="J20" i="97"/>
  <c r="I5" i="100"/>
  <c r="I33" i="97"/>
  <c r="I5" i="101" s="1"/>
  <c r="J19" i="155"/>
  <c r="J14" i="155"/>
  <c r="F8" i="62"/>
  <c r="E13" i="76"/>
  <c r="G8" i="100"/>
  <c r="G26" i="97"/>
  <c r="E16" i="44"/>
  <c r="N34" i="82"/>
  <c r="F24" i="132"/>
  <c r="F22" i="132"/>
  <c r="G47" i="80"/>
  <c r="G48" i="80" s="1"/>
  <c r="G6" i="56"/>
  <c r="I16" i="132"/>
  <c r="H17" i="132"/>
  <c r="H8" i="99"/>
  <c r="H17" i="97"/>
  <c r="G9" i="62"/>
  <c r="I8" i="75"/>
  <c r="J14" i="90"/>
  <c r="E6" i="60"/>
  <c r="K64" i="82"/>
  <c r="E13" i="43"/>
  <c r="F11" i="103"/>
  <c r="E13" i="105"/>
  <c r="E16" i="103"/>
  <c r="O88" i="82"/>
  <c r="H88" i="82"/>
  <c r="H22" i="75" s="1"/>
  <c r="K88" i="82"/>
  <c r="K22" i="75" s="1"/>
  <c r="P88" i="82"/>
  <c r="E88" i="82"/>
  <c r="E22" i="75" s="1"/>
  <c r="I88" i="82"/>
  <c r="I22" i="75" s="1"/>
  <c r="F88" i="82"/>
  <c r="F22" i="75" s="1"/>
  <c r="L88" i="82"/>
  <c r="L22" i="75" s="1"/>
  <c r="D88" i="82"/>
  <c r="J88" i="82"/>
  <c r="J22" i="75" s="1"/>
  <c r="M88" i="82"/>
  <c r="M22" i="75" s="1"/>
  <c r="G88" i="82"/>
  <c r="G22" i="75" s="1"/>
  <c r="N88" i="82"/>
  <c r="N22" i="75" s="1"/>
  <c r="G9" i="73"/>
  <c r="G87" i="82"/>
  <c r="G21" i="75" s="1"/>
  <c r="K87" i="82"/>
  <c r="K21" i="75" s="1"/>
  <c r="F87" i="82"/>
  <c r="F21" i="75" s="1"/>
  <c r="M87" i="82"/>
  <c r="M21" i="75" s="1"/>
  <c r="L87" i="82"/>
  <c r="L21" i="75" s="1"/>
  <c r="J87" i="82"/>
  <c r="J21" i="75" s="1"/>
  <c r="N87" i="82"/>
  <c r="N21" i="75" s="1"/>
  <c r="H87" i="82"/>
  <c r="H21" i="75" s="1"/>
  <c r="O87" i="82"/>
  <c r="P87" i="82"/>
  <c r="I87" i="82"/>
  <c r="I21" i="75" s="1"/>
  <c r="E87" i="82"/>
  <c r="E14" i="100"/>
  <c r="E31" i="97"/>
  <c r="I42" i="81"/>
  <c r="J11" i="97"/>
  <c r="I5" i="99"/>
  <c r="I45" i="81"/>
  <c r="I54" i="81"/>
  <c r="H58" i="81"/>
  <c r="H11" i="72" s="1"/>
  <c r="H49" i="81"/>
  <c r="G10" i="62" s="1"/>
  <c r="E146" i="81"/>
  <c r="E18" i="72"/>
  <c r="E68" i="81"/>
  <c r="I42" i="80"/>
  <c r="H41" i="80"/>
  <c r="H8" i="56"/>
  <c r="G15" i="84"/>
  <c r="J79" i="82"/>
  <c r="G9" i="72"/>
  <c r="H7" i="100"/>
  <c r="H23" i="97"/>
  <c r="H16" i="72"/>
  <c r="I63" i="81"/>
  <c r="K79" i="82"/>
  <c r="I79" i="82"/>
  <c r="G79" i="82"/>
  <c r="J16" i="159" l="1"/>
  <c r="K14" i="159"/>
  <c r="F21" i="159"/>
  <c r="G17" i="159"/>
  <c r="J20" i="159"/>
  <c r="J15" i="159"/>
  <c r="Q102" i="81"/>
  <c r="N18" i="68" s="1"/>
  <c r="D18" i="68"/>
  <c r="K14" i="92"/>
  <c r="E106" i="81"/>
  <c r="D21" i="68"/>
  <c r="F100" i="81"/>
  <c r="E16" i="68" s="1"/>
  <c r="D35" i="81"/>
  <c r="F27" i="81"/>
  <c r="E111" i="81"/>
  <c r="F12" i="64"/>
  <c r="D19" i="68"/>
  <c r="Q103" i="81"/>
  <c r="N19" i="68" s="1"/>
  <c r="D12" i="108"/>
  <c r="E40" i="103"/>
  <c r="E10" i="75"/>
  <c r="E67" i="82"/>
  <c r="C9" i="123"/>
  <c r="J18" i="110"/>
  <c r="Z34" i="110"/>
  <c r="K83" i="110"/>
  <c r="S17" i="110"/>
  <c r="N17" i="110"/>
  <c r="J34" i="110"/>
  <c r="N34" i="110" s="1"/>
  <c r="T82" i="110"/>
  <c r="T99" i="110"/>
  <c r="O82" i="110"/>
  <c r="K99" i="110"/>
  <c r="O99" i="110" s="1"/>
  <c r="K5" i="106"/>
  <c r="L7" i="103"/>
  <c r="K5" i="105"/>
  <c r="F12" i="36"/>
  <c r="F16" i="36"/>
  <c r="L15" i="132"/>
  <c r="K21" i="132"/>
  <c r="F14" i="124"/>
  <c r="F18" i="124"/>
  <c r="E17" i="124"/>
  <c r="C10" i="117"/>
  <c r="G8" i="119"/>
  <c r="F8" i="119"/>
  <c r="E22" i="110"/>
  <c r="J16" i="115"/>
  <c r="D23" i="110"/>
  <c r="E10" i="119"/>
  <c r="E49" i="110"/>
  <c r="C13" i="115"/>
  <c r="F19" i="92"/>
  <c r="E19" i="92"/>
  <c r="G67" i="80"/>
  <c r="G14" i="56"/>
  <c r="I16" i="72"/>
  <c r="J63" i="81"/>
  <c r="H47" i="80"/>
  <c r="H6" i="56"/>
  <c r="D22" i="75"/>
  <c r="D89" i="82"/>
  <c r="Q88" i="82"/>
  <c r="O22" i="75" s="1"/>
  <c r="N37" i="82"/>
  <c r="E79" i="82"/>
  <c r="E78" i="82"/>
  <c r="E81" i="82"/>
  <c r="I61" i="81"/>
  <c r="H14" i="72"/>
  <c r="D99" i="82"/>
  <c r="K43" i="81"/>
  <c r="H17" i="155"/>
  <c r="H18" i="155"/>
  <c r="I43" i="80"/>
  <c r="I9" i="56" s="1"/>
  <c r="H9" i="56"/>
  <c r="F10" i="115"/>
  <c r="H46" i="110"/>
  <c r="E9" i="69"/>
  <c r="H15" i="84"/>
  <c r="H44" i="80"/>
  <c r="I7" i="72"/>
  <c r="K11" i="97"/>
  <c r="J5" i="99"/>
  <c r="E16" i="100"/>
  <c r="E37" i="97"/>
  <c r="E14" i="105"/>
  <c r="E17" i="103"/>
  <c r="E15" i="43"/>
  <c r="F15" i="90"/>
  <c r="J16" i="132"/>
  <c r="I17" i="132"/>
  <c r="G19" i="132"/>
  <c r="F30" i="132"/>
  <c r="N35" i="82"/>
  <c r="O28" i="82" s="1"/>
  <c r="O31" i="82" s="1"/>
  <c r="O33" i="82" s="1"/>
  <c r="G11" i="100"/>
  <c r="G29" i="97"/>
  <c r="J7" i="99"/>
  <c r="J22" i="97"/>
  <c r="J14" i="97"/>
  <c r="G123" i="81"/>
  <c r="F11" i="62"/>
  <c r="G11" i="44"/>
  <c r="J57" i="81"/>
  <c r="J48" i="81"/>
  <c r="I46" i="81"/>
  <c r="G7" i="62"/>
  <c r="I55" i="81"/>
  <c r="J10" i="155"/>
  <c r="J11" i="155" s="1"/>
  <c r="J9" i="155"/>
  <c r="D16" i="88"/>
  <c r="F67" i="80"/>
  <c r="F14" i="56"/>
  <c r="H8" i="100"/>
  <c r="H26" i="97"/>
  <c r="I41" i="80"/>
  <c r="I8" i="56"/>
  <c r="E6" i="70"/>
  <c r="J54" i="81"/>
  <c r="J45" i="81"/>
  <c r="J42" i="81"/>
  <c r="K8" i="75"/>
  <c r="L64" i="82"/>
  <c r="F13" i="69"/>
  <c r="I62" i="81"/>
  <c r="H15" i="72"/>
  <c r="I8" i="99"/>
  <c r="I17" i="97"/>
  <c r="I11" i="99" s="1"/>
  <c r="G15" i="85"/>
  <c r="D16" i="87"/>
  <c r="H15" i="87"/>
  <c r="H127" i="81"/>
  <c r="G13" i="69" s="1"/>
  <c r="H17" i="72"/>
  <c r="I64" i="81"/>
  <c r="I127" i="81" s="1"/>
  <c r="H13" i="69" s="1"/>
  <c r="I47" i="81"/>
  <c r="I56" i="81"/>
  <c r="F14" i="100"/>
  <c r="F31" i="97"/>
  <c r="M6" i="62"/>
  <c r="O40" i="81"/>
  <c r="P40" i="81" s="1"/>
  <c r="D52" i="80"/>
  <c r="F9" i="57"/>
  <c r="I9" i="155"/>
  <c r="I10" i="155"/>
  <c r="I11" i="155" s="1"/>
  <c r="G68" i="81"/>
  <c r="G18" i="72"/>
  <c r="G146" i="81"/>
  <c r="G6" i="70" s="1"/>
  <c r="J6" i="108"/>
  <c r="L33" i="103"/>
  <c r="K6" i="108" s="1"/>
  <c r="E74" i="81"/>
  <c r="E71" i="81"/>
  <c r="E77" i="81" s="1"/>
  <c r="E137" i="81"/>
  <c r="E72" i="81"/>
  <c r="E73" i="81" s="1"/>
  <c r="E75" i="81" s="1"/>
  <c r="F70" i="81" s="1"/>
  <c r="I49" i="81"/>
  <c r="I58" i="81"/>
  <c r="I11" i="72" s="1"/>
  <c r="H50" i="81"/>
  <c r="G8" i="62"/>
  <c r="E21" i="75"/>
  <c r="Q87" i="82"/>
  <c r="O21" i="75" s="1"/>
  <c r="F9" i="105"/>
  <c r="F13" i="103"/>
  <c r="H11" i="99"/>
  <c r="F25" i="132"/>
  <c r="J5" i="100"/>
  <c r="J33" i="97"/>
  <c r="J5" i="101" s="1"/>
  <c r="K20" i="97"/>
  <c r="F71" i="81"/>
  <c r="F77" i="81" s="1"/>
  <c r="F74" i="81"/>
  <c r="F72" i="81"/>
  <c r="H9" i="62"/>
  <c r="I7" i="100"/>
  <c r="I23" i="97"/>
  <c r="E18" i="90"/>
  <c r="F14" i="44"/>
  <c r="J44" i="81"/>
  <c r="F12" i="43"/>
  <c r="F16" i="43"/>
  <c r="J60" i="81"/>
  <c r="I13" i="72"/>
  <c r="F47" i="110"/>
  <c r="H59" i="81"/>
  <c r="G15" i="88"/>
  <c r="G18" i="159" l="1"/>
  <c r="G19" i="159" s="1"/>
  <c r="K16" i="159"/>
  <c r="L14" i="159"/>
  <c r="K15" i="159"/>
  <c r="K20" i="159"/>
  <c r="H6" i="81"/>
  <c r="H7" i="81"/>
  <c r="H35" i="81"/>
  <c r="J35" i="81" s="1"/>
  <c r="H4" i="81"/>
  <c r="H5" i="81"/>
  <c r="G15" i="92"/>
  <c r="E41" i="103"/>
  <c r="D14" i="108" s="1"/>
  <c r="D13" i="108"/>
  <c r="Q111" i="81"/>
  <c r="N27" i="68" s="1"/>
  <c r="E120" i="81"/>
  <c r="E113" i="81"/>
  <c r="E112" i="81"/>
  <c r="D27" i="68"/>
  <c r="E115" i="81"/>
  <c r="E11" i="75"/>
  <c r="E107" i="82"/>
  <c r="E68" i="82"/>
  <c r="F62" i="82"/>
  <c r="F10" i="67"/>
  <c r="G36" i="81"/>
  <c r="H36" i="81" s="1"/>
  <c r="J36" i="81" s="1"/>
  <c r="E107" i="81"/>
  <c r="D23" i="68" s="1"/>
  <c r="D22" i="68"/>
  <c r="F73" i="81"/>
  <c r="G12" i="124"/>
  <c r="F15" i="124"/>
  <c r="F13" i="36"/>
  <c r="L5" i="105"/>
  <c r="L5" i="106"/>
  <c r="C11" i="117"/>
  <c r="M15" i="132"/>
  <c r="L21" i="132"/>
  <c r="G10" i="36"/>
  <c r="C10" i="123"/>
  <c r="O83" i="110"/>
  <c r="T100" i="110"/>
  <c r="T83" i="110"/>
  <c r="K100" i="110"/>
  <c r="O100" i="110" s="1"/>
  <c r="J19" i="110"/>
  <c r="S18" i="110"/>
  <c r="N18" i="110"/>
  <c r="Z35" i="110"/>
  <c r="J35" i="110"/>
  <c r="N35" i="110" s="1"/>
  <c r="K84" i="110"/>
  <c r="E13" i="115"/>
  <c r="E11" i="119"/>
  <c r="E23" i="110"/>
  <c r="F23" i="110" s="1"/>
  <c r="F48" i="110"/>
  <c r="F49" i="110" s="1"/>
  <c r="F10" i="119"/>
  <c r="E20" i="92"/>
  <c r="F20" i="92"/>
  <c r="J17" i="155"/>
  <c r="J18" i="155"/>
  <c r="H65" i="81"/>
  <c r="H12" i="72"/>
  <c r="G10" i="43"/>
  <c r="F140" i="81"/>
  <c r="F78" i="81"/>
  <c r="F147" i="81" s="1"/>
  <c r="G71" i="81"/>
  <c r="G77" i="81" s="1"/>
  <c r="G74" i="81"/>
  <c r="G72" i="81"/>
  <c r="D57" i="80"/>
  <c r="D54" i="80"/>
  <c r="D9" i="59" s="1"/>
  <c r="D55" i="80"/>
  <c r="D10" i="59" s="1"/>
  <c r="D53" i="80"/>
  <c r="D8" i="59" s="1"/>
  <c r="D7" i="59"/>
  <c r="J47" i="81"/>
  <c r="J56" i="81"/>
  <c r="J9" i="72" s="1"/>
  <c r="I50" i="81"/>
  <c r="J10" i="72"/>
  <c r="J17" i="97"/>
  <c r="J8" i="99"/>
  <c r="F78" i="82"/>
  <c r="F16" i="44"/>
  <c r="F26" i="132"/>
  <c r="H15" i="85"/>
  <c r="D16" i="85"/>
  <c r="H8" i="62"/>
  <c r="H16" i="88"/>
  <c r="E16" i="88"/>
  <c r="J23" i="97"/>
  <c r="J7" i="100"/>
  <c r="G24" i="132"/>
  <c r="G22" i="132"/>
  <c r="F13" i="43"/>
  <c r="F11" i="105"/>
  <c r="F15" i="103"/>
  <c r="F75" i="81"/>
  <c r="G70" i="81" s="1"/>
  <c r="J64" i="81"/>
  <c r="I17" i="72"/>
  <c r="F16" i="87"/>
  <c r="J62" i="81"/>
  <c r="I15" i="72"/>
  <c r="I8" i="62"/>
  <c r="I47" i="80"/>
  <c r="I13" i="56" s="1"/>
  <c r="I6" i="56"/>
  <c r="F9" i="69"/>
  <c r="O34" i="82"/>
  <c r="H15" i="90"/>
  <c r="G15" i="90"/>
  <c r="H48" i="80"/>
  <c r="D9" i="76"/>
  <c r="D105" i="82"/>
  <c r="F76" i="82"/>
  <c r="E86" i="82"/>
  <c r="D23" i="75"/>
  <c r="K44" i="81"/>
  <c r="I8" i="100"/>
  <c r="I26" i="97"/>
  <c r="E140" i="81"/>
  <c r="E78" i="81"/>
  <c r="I17" i="155"/>
  <c r="I18" i="155"/>
  <c r="L8" i="75"/>
  <c r="H11" i="100"/>
  <c r="H29" i="97"/>
  <c r="G14" i="100"/>
  <c r="G31" i="97"/>
  <c r="J17" i="132"/>
  <c r="K16" i="132"/>
  <c r="E6" i="106"/>
  <c r="E21" i="103"/>
  <c r="E23" i="103" s="1"/>
  <c r="E15" i="105"/>
  <c r="I59" i="81"/>
  <c r="F11" i="115"/>
  <c r="H47" i="110"/>
  <c r="I47" i="110" s="1"/>
  <c r="K5" i="100"/>
  <c r="K33" i="97"/>
  <c r="K5" i="101" s="1"/>
  <c r="J49" i="81"/>
  <c r="J58" i="81"/>
  <c r="J11" i="72" s="1"/>
  <c r="E139" i="81"/>
  <c r="Q139" i="81" s="1"/>
  <c r="E138" i="81"/>
  <c r="Q138" i="81" s="1"/>
  <c r="Q137" i="81"/>
  <c r="E141" i="81"/>
  <c r="J7" i="72"/>
  <c r="I8" i="72"/>
  <c r="G13" i="44"/>
  <c r="G17" i="44"/>
  <c r="I14" i="72"/>
  <c r="J61" i="81"/>
  <c r="K60" i="81"/>
  <c r="J13" i="72"/>
  <c r="E19" i="90"/>
  <c r="H123" i="81"/>
  <c r="G11" i="62"/>
  <c r="F16" i="100"/>
  <c r="F37" i="97"/>
  <c r="F9" i="101" s="1"/>
  <c r="I9" i="72"/>
  <c r="M64" i="82"/>
  <c r="K45" i="81"/>
  <c r="K54" i="81"/>
  <c r="I44" i="80"/>
  <c r="F6" i="60"/>
  <c r="J46" i="81"/>
  <c r="J55" i="81"/>
  <c r="J8" i="72" s="1"/>
  <c r="H7" i="62"/>
  <c r="K57" i="81"/>
  <c r="K10" i="72" s="1"/>
  <c r="K48" i="81"/>
  <c r="J9" i="62" s="1"/>
  <c r="E9" i="101"/>
  <c r="K5" i="99"/>
  <c r="K12" i="97"/>
  <c r="D16" i="84"/>
  <c r="I46" i="110"/>
  <c r="I9" i="62"/>
  <c r="E83" i="82"/>
  <c r="N77" i="82"/>
  <c r="N80" i="82"/>
  <c r="N38" i="82"/>
  <c r="K63" i="81"/>
  <c r="J16" i="72"/>
  <c r="G6" i="60"/>
  <c r="G73" i="81" l="1"/>
  <c r="G75" i="81" s="1"/>
  <c r="H70" i="81" s="1"/>
  <c r="G21" i="159"/>
  <c r="H17" i="159"/>
  <c r="L15" i="159"/>
  <c r="L16" i="159"/>
  <c r="L20" i="159" s="1"/>
  <c r="M14" i="159"/>
  <c r="F6" i="75"/>
  <c r="F66" i="82"/>
  <c r="F10" i="75" s="1"/>
  <c r="F110" i="81"/>
  <c r="E26" i="68" s="1"/>
  <c r="E122" i="81"/>
  <c r="D31" i="68"/>
  <c r="E116" i="81"/>
  <c r="D6" i="69"/>
  <c r="Q120" i="81"/>
  <c r="N6" i="69" s="1"/>
  <c r="H9" i="81"/>
  <c r="F12" i="65" s="1"/>
  <c r="F7" i="65"/>
  <c r="I4" i="81"/>
  <c r="E12" i="75"/>
  <c r="E70" i="82"/>
  <c r="H15" i="92"/>
  <c r="I15" i="92"/>
  <c r="E113" i="82"/>
  <c r="E109" i="82"/>
  <c r="E116" i="82"/>
  <c r="D9" i="77" s="1"/>
  <c r="D6" i="77"/>
  <c r="E111" i="82"/>
  <c r="E115" i="82"/>
  <c r="D8" i="77" s="1"/>
  <c r="E130" i="81"/>
  <c r="Q112" i="81"/>
  <c r="N28" i="68" s="1"/>
  <c r="D28" i="68"/>
  <c r="E117" i="81"/>
  <c r="D33" i="68" s="1"/>
  <c r="F8" i="65"/>
  <c r="I5" i="81"/>
  <c r="F10" i="65"/>
  <c r="I7" i="81"/>
  <c r="E131" i="81"/>
  <c r="Q113" i="81"/>
  <c r="N29" i="68" s="1"/>
  <c r="D29" i="68"/>
  <c r="I8" i="81"/>
  <c r="F11" i="65"/>
  <c r="F9" i="65"/>
  <c r="I6" i="81"/>
  <c r="E143" i="81"/>
  <c r="E149" i="81" s="1"/>
  <c r="T101" i="110"/>
  <c r="T84" i="110"/>
  <c r="K101" i="110"/>
  <c r="O101" i="110" s="1"/>
  <c r="O84" i="110"/>
  <c r="C12" i="117"/>
  <c r="G12" i="36"/>
  <c r="G16" i="36"/>
  <c r="F15" i="36"/>
  <c r="F17" i="124"/>
  <c r="J59" i="81"/>
  <c r="J20" i="110"/>
  <c r="S19" i="110"/>
  <c r="Z36" i="110"/>
  <c r="K85" i="110"/>
  <c r="N19" i="110"/>
  <c r="J36" i="110"/>
  <c r="N36" i="110" s="1"/>
  <c r="C11" i="123"/>
  <c r="M21" i="132"/>
  <c r="N15" i="132"/>
  <c r="G14" i="124"/>
  <c r="G18" i="124"/>
  <c r="F12" i="115"/>
  <c r="H48" i="110"/>
  <c r="I48" i="110" s="1"/>
  <c r="F13" i="115"/>
  <c r="H49" i="110"/>
  <c r="H13" i="115" s="1"/>
  <c r="G11" i="119"/>
  <c r="F24" i="110"/>
  <c r="F11" i="119"/>
  <c r="F21" i="92"/>
  <c r="E21" i="92"/>
  <c r="G78" i="81"/>
  <c r="G147" i="81" s="1"/>
  <c r="G140" i="81"/>
  <c r="F16" i="84"/>
  <c r="M8" i="75"/>
  <c r="K58" i="81"/>
  <c r="K11" i="72" s="1"/>
  <c r="K49" i="81"/>
  <c r="E10" i="106"/>
  <c r="E24" i="103"/>
  <c r="E22" i="103"/>
  <c r="D16" i="76"/>
  <c r="H67" i="80"/>
  <c r="H14" i="56"/>
  <c r="G16" i="87"/>
  <c r="G11" i="103"/>
  <c r="F16" i="103"/>
  <c r="F13" i="105"/>
  <c r="F27" i="132"/>
  <c r="L63" i="81"/>
  <c r="K16" i="72"/>
  <c r="F136" i="81"/>
  <c r="E97" i="82"/>
  <c r="E20" i="90"/>
  <c r="K61" i="81"/>
  <c r="J14" i="72"/>
  <c r="H11" i="44"/>
  <c r="J12" i="72"/>
  <c r="J65" i="81"/>
  <c r="E12" i="106"/>
  <c r="H14" i="100"/>
  <c r="H31" i="97"/>
  <c r="I29" i="97"/>
  <c r="I11" i="100"/>
  <c r="H19" i="132"/>
  <c r="G30" i="132"/>
  <c r="G16" i="88"/>
  <c r="F16" i="85"/>
  <c r="J11" i="99"/>
  <c r="E51" i="80"/>
  <c r="D12" i="59"/>
  <c r="H68" i="81"/>
  <c r="H18" i="72"/>
  <c r="H146" i="81"/>
  <c r="N95" i="82"/>
  <c r="K14" i="97"/>
  <c r="K21" i="97"/>
  <c r="K6" i="99"/>
  <c r="K7" i="72"/>
  <c r="I11" i="115"/>
  <c r="E147" i="81"/>
  <c r="E89" i="82"/>
  <c r="E20" i="75"/>
  <c r="F15" i="43"/>
  <c r="G25" i="132"/>
  <c r="I10" i="115"/>
  <c r="L54" i="81"/>
  <c r="L45" i="81"/>
  <c r="G9" i="69"/>
  <c r="K13" i="72"/>
  <c r="L60" i="81"/>
  <c r="G14" i="44"/>
  <c r="H11" i="115"/>
  <c r="I10" i="62"/>
  <c r="I15" i="90"/>
  <c r="O37" i="82"/>
  <c r="J15" i="72"/>
  <c r="K62" i="81"/>
  <c r="K64" i="81"/>
  <c r="J17" i="72"/>
  <c r="D17" i="88"/>
  <c r="G78" i="82"/>
  <c r="H78" i="82" s="1"/>
  <c r="N79" i="82"/>
  <c r="L48" i="81"/>
  <c r="L57" i="81"/>
  <c r="L10" i="72" s="1"/>
  <c r="K46" i="81"/>
  <c r="K55" i="81"/>
  <c r="I48" i="80"/>
  <c r="I10" i="56"/>
  <c r="J50" i="81"/>
  <c r="J127" i="81"/>
  <c r="I65" i="81"/>
  <c r="I12" i="72"/>
  <c r="K17" i="132"/>
  <c r="L16" i="132"/>
  <c r="G16" i="100"/>
  <c r="G37" i="97"/>
  <c r="G9" i="101" s="1"/>
  <c r="L44" i="81"/>
  <c r="F82" i="82"/>
  <c r="F81" i="82"/>
  <c r="O35" i="82"/>
  <c r="P28" i="82" s="1"/>
  <c r="P31" i="82" s="1"/>
  <c r="P33" i="82" s="1"/>
  <c r="J8" i="100"/>
  <c r="J26" i="97"/>
  <c r="I123" i="81"/>
  <c r="H11" i="62"/>
  <c r="K56" i="81"/>
  <c r="K47" i="81"/>
  <c r="D60" i="80"/>
  <c r="G16" i="43"/>
  <c r="G12" i="43"/>
  <c r="N64" i="82"/>
  <c r="M15" i="159" l="1"/>
  <c r="M16" i="159"/>
  <c r="M20" i="159" s="1"/>
  <c r="N14" i="159"/>
  <c r="N16" i="159" s="1"/>
  <c r="H18" i="159"/>
  <c r="H19" i="159" s="1"/>
  <c r="D17" i="69"/>
  <c r="Q131" i="81"/>
  <c r="N17" i="69" s="1"/>
  <c r="D16" i="69"/>
  <c r="Q130" i="81"/>
  <c r="N16" i="69" s="1"/>
  <c r="J15" i="92"/>
  <c r="F82" i="81"/>
  <c r="I9" i="81"/>
  <c r="G12" i="65" s="1"/>
  <c r="G7" i="65"/>
  <c r="F86" i="81"/>
  <c r="F10" i="66" s="1"/>
  <c r="G11" i="65"/>
  <c r="F85" i="81"/>
  <c r="F9" i="66" s="1"/>
  <c r="G10" i="65"/>
  <c r="D32" i="68"/>
  <c r="E126" i="81"/>
  <c r="F67" i="82"/>
  <c r="G9" i="65"/>
  <c r="F84" i="81"/>
  <c r="F8" i="66" s="1"/>
  <c r="E14" i="75"/>
  <c r="E73" i="82"/>
  <c r="F83" i="81"/>
  <c r="F7" i="66" s="1"/>
  <c r="G8" i="65"/>
  <c r="E132" i="81"/>
  <c r="D18" i="69" s="1"/>
  <c r="D8" i="69"/>
  <c r="E124" i="81"/>
  <c r="K59" i="81"/>
  <c r="H12" i="124"/>
  <c r="T85" i="110"/>
  <c r="O85" i="110"/>
  <c r="K102" i="110"/>
  <c r="O102" i="110" s="1"/>
  <c r="T102" i="110"/>
  <c r="C13" i="117"/>
  <c r="G13" i="36"/>
  <c r="K50" i="81"/>
  <c r="K123" i="81" s="1"/>
  <c r="G15" i="124"/>
  <c r="O15" i="132"/>
  <c r="N21" i="132"/>
  <c r="J37" i="110"/>
  <c r="N37" i="110" s="1"/>
  <c r="J21" i="110"/>
  <c r="Z37" i="110"/>
  <c r="K86" i="110"/>
  <c r="N20" i="110"/>
  <c r="S20" i="110"/>
  <c r="C12" i="123"/>
  <c r="H12" i="115"/>
  <c r="H50" i="110"/>
  <c r="I49" i="110"/>
  <c r="I50" i="110" s="1"/>
  <c r="E25" i="110"/>
  <c r="G12" i="119"/>
  <c r="D25" i="110"/>
  <c r="F22" i="92"/>
  <c r="E22" i="92"/>
  <c r="K65" i="81"/>
  <c r="K12" i="72"/>
  <c r="J11" i="62"/>
  <c r="L56" i="81"/>
  <c r="L9" i="72" s="1"/>
  <c r="L47" i="81"/>
  <c r="K8" i="99"/>
  <c r="K17" i="97"/>
  <c r="C14" i="97"/>
  <c r="C8" i="99" s="1"/>
  <c r="H6" i="70"/>
  <c r="F83" i="82"/>
  <c r="H16" i="100"/>
  <c r="H37" i="97"/>
  <c r="H9" i="101" s="1"/>
  <c r="F14" i="105"/>
  <c r="F17" i="103"/>
  <c r="K9" i="72"/>
  <c r="P34" i="82"/>
  <c r="M16" i="132"/>
  <c r="L17" i="132"/>
  <c r="L64" i="81"/>
  <c r="K17" i="72"/>
  <c r="L7" i="72"/>
  <c r="G26" i="132"/>
  <c r="E56" i="80"/>
  <c r="E11" i="59" s="1"/>
  <c r="E58" i="80"/>
  <c r="E6" i="59"/>
  <c r="J146" i="81"/>
  <c r="J6" i="70" s="1"/>
  <c r="J68" i="81"/>
  <c r="J18" i="72"/>
  <c r="M63" i="81"/>
  <c r="L16" i="72"/>
  <c r="G13" i="103"/>
  <c r="G9" i="105"/>
  <c r="H6" i="60"/>
  <c r="H10" i="43"/>
  <c r="J11" i="100"/>
  <c r="J29" i="97"/>
  <c r="M44" i="81"/>
  <c r="I67" i="80"/>
  <c r="I14" i="56"/>
  <c r="M48" i="81"/>
  <c r="M57" i="81"/>
  <c r="M10" i="72" s="1"/>
  <c r="L62" i="81"/>
  <c r="K15" i="72"/>
  <c r="O77" i="82"/>
  <c r="O80" i="82"/>
  <c r="O38" i="82"/>
  <c r="G16" i="44"/>
  <c r="H72" i="81"/>
  <c r="H73" i="81" s="1"/>
  <c r="H74" i="81"/>
  <c r="H71" i="81"/>
  <c r="H77" i="81" s="1"/>
  <c r="H16" i="87"/>
  <c r="D17" i="87"/>
  <c r="E13" i="106"/>
  <c r="E25" i="103"/>
  <c r="E27" i="103"/>
  <c r="I13" i="69"/>
  <c r="L55" i="81"/>
  <c r="L8" i="72" s="1"/>
  <c r="L46" i="81"/>
  <c r="L13" i="72"/>
  <c r="M60" i="81"/>
  <c r="M45" i="81"/>
  <c r="M54" i="81"/>
  <c r="G16" i="85"/>
  <c r="H17" i="44"/>
  <c r="H13" i="44"/>
  <c r="F29" i="132"/>
  <c r="F28" i="132"/>
  <c r="F18" i="103"/>
  <c r="E11" i="106"/>
  <c r="L49" i="81"/>
  <c r="L58" i="81"/>
  <c r="L11" i="72" s="1"/>
  <c r="G13" i="43"/>
  <c r="I78" i="82"/>
  <c r="J10" i="62"/>
  <c r="I18" i="72"/>
  <c r="I146" i="81"/>
  <c r="I6" i="70" s="1"/>
  <c r="I68" i="81"/>
  <c r="I12" i="115"/>
  <c r="K127" i="81"/>
  <c r="J13" i="69" s="1"/>
  <c r="H24" i="132"/>
  <c r="H22" i="132"/>
  <c r="G16" i="84"/>
  <c r="N8" i="75"/>
  <c r="O64" i="82"/>
  <c r="D68" i="80"/>
  <c r="D15" i="59"/>
  <c r="H9" i="69"/>
  <c r="G76" i="82"/>
  <c r="I11" i="62"/>
  <c r="J123" i="81"/>
  <c r="K8" i="72"/>
  <c r="H17" i="88"/>
  <c r="E17" i="88"/>
  <c r="J15" i="90"/>
  <c r="F86" i="82"/>
  <c r="E23" i="75"/>
  <c r="E90" i="82"/>
  <c r="K6" i="100"/>
  <c r="K23" i="97"/>
  <c r="I14" i="100"/>
  <c r="I31" i="97"/>
  <c r="K14" i="72"/>
  <c r="L61" i="81"/>
  <c r="E21" i="90"/>
  <c r="F142" i="81"/>
  <c r="F141" i="81"/>
  <c r="H21" i="159" l="1"/>
  <c r="I17" i="159"/>
  <c r="N20" i="159"/>
  <c r="N15" i="159"/>
  <c r="F107" i="82"/>
  <c r="F11" i="75"/>
  <c r="F68" i="82"/>
  <c r="G62" i="82"/>
  <c r="D12" i="69"/>
  <c r="E128" i="81"/>
  <c r="E133" i="81"/>
  <c r="G82" i="81"/>
  <c r="F6" i="66"/>
  <c r="F114" i="81"/>
  <c r="G84" i="81"/>
  <c r="G8" i="66" s="1"/>
  <c r="G83" i="81"/>
  <c r="G7" i="66" s="1"/>
  <c r="F87" i="81"/>
  <c r="F11" i="66" s="1"/>
  <c r="G85" i="81"/>
  <c r="G9" i="66" s="1"/>
  <c r="D10" i="69"/>
  <c r="E125" i="81"/>
  <c r="D11" i="69" s="1"/>
  <c r="E96" i="82"/>
  <c r="E7" i="76" s="1"/>
  <c r="E17" i="75"/>
  <c r="G86" i="81"/>
  <c r="G10" i="66" s="1"/>
  <c r="K15" i="92"/>
  <c r="G17" i="124"/>
  <c r="G15" i="36"/>
  <c r="C13" i="123"/>
  <c r="H14" i="124"/>
  <c r="H18" i="124"/>
  <c r="H12" i="36"/>
  <c r="H16" i="36"/>
  <c r="C14" i="117"/>
  <c r="O86" i="110"/>
  <c r="K103" i="110"/>
  <c r="O103" i="110" s="1"/>
  <c r="T103" i="110"/>
  <c r="T86" i="110"/>
  <c r="Z38" i="110"/>
  <c r="N21" i="110"/>
  <c r="S21" i="110"/>
  <c r="J38" i="110"/>
  <c r="N38" i="110" s="1"/>
  <c r="J22" i="110"/>
  <c r="K87" i="110"/>
  <c r="P15" i="132"/>
  <c r="O21" i="132"/>
  <c r="H14" i="115"/>
  <c r="H53" i="110"/>
  <c r="H54" i="110" s="1"/>
  <c r="J28" i="110" s="1"/>
  <c r="I13" i="115"/>
  <c r="E26" i="110"/>
  <c r="F13" i="119"/>
  <c r="E13" i="119"/>
  <c r="D26" i="110"/>
  <c r="F23" i="92"/>
  <c r="E23" i="92"/>
  <c r="H78" i="81"/>
  <c r="H140" i="81"/>
  <c r="L14" i="72"/>
  <c r="M61" i="81"/>
  <c r="F89" i="82"/>
  <c r="F20" i="75"/>
  <c r="I14" i="115"/>
  <c r="I53" i="110"/>
  <c r="J50" i="110"/>
  <c r="I51" i="110" s="1"/>
  <c r="G17" i="88"/>
  <c r="P64" i="82"/>
  <c r="M7" i="72"/>
  <c r="F17" i="87"/>
  <c r="K8" i="100"/>
  <c r="K26" i="97"/>
  <c r="C23" i="97"/>
  <c r="F16" i="90"/>
  <c r="I72" i="81"/>
  <c r="I74" i="81"/>
  <c r="I71" i="81"/>
  <c r="I77" i="81" s="1"/>
  <c r="F7" i="106"/>
  <c r="F20" i="103"/>
  <c r="M13" i="72"/>
  <c r="N60" i="81"/>
  <c r="I6" i="60"/>
  <c r="L17" i="72"/>
  <c r="M64" i="81"/>
  <c r="K11" i="99"/>
  <c r="C17" i="97"/>
  <c r="C11" i="99" s="1"/>
  <c r="M47" i="81"/>
  <c r="M56" i="81"/>
  <c r="M9" i="72" s="1"/>
  <c r="G136" i="81"/>
  <c r="I37" i="97"/>
  <c r="I16" i="100"/>
  <c r="G81" i="82"/>
  <c r="G82" i="82"/>
  <c r="I19" i="132"/>
  <c r="H30" i="132"/>
  <c r="M58" i="81"/>
  <c r="M11" i="72" s="1"/>
  <c r="M49" i="81"/>
  <c r="L10" i="62" s="1"/>
  <c r="L50" i="81"/>
  <c r="E14" i="106"/>
  <c r="H75" i="81"/>
  <c r="I70" i="81" s="1"/>
  <c r="O95" i="82"/>
  <c r="M62" i="81"/>
  <c r="L15" i="72"/>
  <c r="K10" i="62"/>
  <c r="J67" i="80"/>
  <c r="J6" i="60" s="1"/>
  <c r="G15" i="103"/>
  <c r="G11" i="105"/>
  <c r="E59" i="80"/>
  <c r="E13" i="59"/>
  <c r="G27" i="132"/>
  <c r="P37" i="82"/>
  <c r="Q34" i="82"/>
  <c r="J9" i="69"/>
  <c r="F143" i="81"/>
  <c r="E22" i="90"/>
  <c r="E98" i="82"/>
  <c r="E24" i="75"/>
  <c r="D18" i="88"/>
  <c r="I9" i="69"/>
  <c r="H25" i="132"/>
  <c r="H14" i="44"/>
  <c r="N54" i="81"/>
  <c r="N45" i="81"/>
  <c r="M46" i="81"/>
  <c r="M55" i="81"/>
  <c r="M8" i="72" s="1"/>
  <c r="N57" i="81"/>
  <c r="N10" i="72" s="1"/>
  <c r="N48" i="81"/>
  <c r="H16" i="43"/>
  <c r="H12" i="43"/>
  <c r="E57" i="80"/>
  <c r="L59" i="81"/>
  <c r="P35" i="82"/>
  <c r="J78" i="82"/>
  <c r="D7" i="60"/>
  <c r="D69" i="80"/>
  <c r="H16" i="84"/>
  <c r="G15" i="43"/>
  <c r="I11" i="44"/>
  <c r="D17" i="85"/>
  <c r="H16" i="85"/>
  <c r="L127" i="81"/>
  <c r="E16" i="106"/>
  <c r="E29" i="103"/>
  <c r="O79" i="82"/>
  <c r="J14" i="100"/>
  <c r="J31" i="97"/>
  <c r="M16" i="72"/>
  <c r="N63" i="81"/>
  <c r="J74" i="81"/>
  <c r="J72" i="81"/>
  <c r="J71" i="81"/>
  <c r="J77" i="81" s="1"/>
  <c r="N16" i="132"/>
  <c r="M17" i="132"/>
  <c r="F6" i="106"/>
  <c r="F21" i="103"/>
  <c r="F23" i="103" s="1"/>
  <c r="F15" i="105"/>
  <c r="F97" i="82"/>
  <c r="K68" i="81"/>
  <c r="K18" i="72"/>
  <c r="K146" i="81"/>
  <c r="K6" i="70" s="1"/>
  <c r="I18" i="159" l="1"/>
  <c r="I19" i="159" s="1"/>
  <c r="G6" i="66"/>
  <c r="H85" i="81"/>
  <c r="H9" i="66" s="1"/>
  <c r="G87" i="81"/>
  <c r="G11" i="66" s="1"/>
  <c r="H83" i="81"/>
  <c r="H7" i="66" s="1"/>
  <c r="H84" i="81"/>
  <c r="H8" i="66" s="1"/>
  <c r="H82" i="81"/>
  <c r="H86" i="81"/>
  <c r="G66" i="82"/>
  <c r="G6" i="75"/>
  <c r="E148" i="81"/>
  <c r="D19" i="69"/>
  <c r="F70" i="82"/>
  <c r="F12" i="75"/>
  <c r="F115" i="81"/>
  <c r="F104" i="81"/>
  <c r="E30" i="68"/>
  <c r="E129" i="81"/>
  <c r="D15" i="69" s="1"/>
  <c r="D14" i="69"/>
  <c r="G16" i="92"/>
  <c r="F113" i="82"/>
  <c r="E6" i="77"/>
  <c r="F111" i="82"/>
  <c r="F115" i="82"/>
  <c r="F109" i="82"/>
  <c r="K104" i="110"/>
  <c r="O104" i="110" s="1"/>
  <c r="O87" i="110"/>
  <c r="T87" i="110"/>
  <c r="T104" i="110"/>
  <c r="C14" i="123"/>
  <c r="H13" i="36"/>
  <c r="I12" i="124"/>
  <c r="P21" i="132"/>
  <c r="Q15" i="132"/>
  <c r="J23" i="110"/>
  <c r="K88" i="110"/>
  <c r="Z39" i="110"/>
  <c r="J39" i="110"/>
  <c r="N39" i="110" s="1"/>
  <c r="N22" i="110"/>
  <c r="S22" i="110"/>
  <c r="C15" i="117"/>
  <c r="I10" i="36"/>
  <c r="H15" i="124"/>
  <c r="H17" i="115"/>
  <c r="E60" i="110"/>
  <c r="H18" i="115"/>
  <c r="E31" i="110"/>
  <c r="E14" i="119"/>
  <c r="F26" i="110"/>
  <c r="F14" i="119"/>
  <c r="E32" i="110"/>
  <c r="F24" i="92"/>
  <c r="E24" i="92"/>
  <c r="F12" i="106"/>
  <c r="J140" i="81"/>
  <c r="J78" i="81"/>
  <c r="J147" i="81" s="1"/>
  <c r="F17" i="85"/>
  <c r="D17" i="84"/>
  <c r="L65" i="81"/>
  <c r="L12" i="72"/>
  <c r="N62" i="81"/>
  <c r="M15" i="72"/>
  <c r="I24" i="132"/>
  <c r="I22" i="132"/>
  <c r="N56" i="81"/>
  <c r="N9" i="72" s="1"/>
  <c r="N47" i="81"/>
  <c r="I78" i="81"/>
  <c r="I147" i="81" s="1"/>
  <c r="I140" i="81"/>
  <c r="H16" i="90"/>
  <c r="G16" i="90"/>
  <c r="K71" i="81"/>
  <c r="K77" i="81" s="1"/>
  <c r="K74" i="81"/>
  <c r="K72" i="81"/>
  <c r="K78" i="82"/>
  <c r="L78" i="82" s="1"/>
  <c r="H13" i="43"/>
  <c r="O48" i="81"/>
  <c r="O57" i="81"/>
  <c r="O45" i="81"/>
  <c r="O54" i="81"/>
  <c r="H26" i="132"/>
  <c r="H18" i="88"/>
  <c r="E18" i="88"/>
  <c r="P77" i="82"/>
  <c r="P80" i="82"/>
  <c r="Q80" i="82" s="1"/>
  <c r="P38" i="82"/>
  <c r="Q37" i="82"/>
  <c r="F9" i="106"/>
  <c r="F22" i="103"/>
  <c r="C8" i="100"/>
  <c r="K30" i="97"/>
  <c r="M59" i="81"/>
  <c r="I15" i="115"/>
  <c r="N61" i="81"/>
  <c r="M14" i="72"/>
  <c r="H147" i="81"/>
  <c r="O16" i="132"/>
  <c r="N17" i="132"/>
  <c r="J16" i="100"/>
  <c r="J37" i="97"/>
  <c r="J9" i="101" s="1"/>
  <c r="K13" i="69"/>
  <c r="I15" i="44"/>
  <c r="I13" i="44"/>
  <c r="D8" i="60"/>
  <c r="F51" i="80"/>
  <c r="E12" i="59"/>
  <c r="E63" i="80"/>
  <c r="E18" i="59" s="1"/>
  <c r="I10" i="43"/>
  <c r="M50" i="81"/>
  <c r="H16" i="44"/>
  <c r="E8" i="76"/>
  <c r="E99" i="82"/>
  <c r="E23" i="90"/>
  <c r="E14" i="59"/>
  <c r="E60" i="80"/>
  <c r="E61" i="80"/>
  <c r="G13" i="105"/>
  <c r="G16" i="103"/>
  <c r="H11" i="103"/>
  <c r="G83" i="82"/>
  <c r="I9" i="101"/>
  <c r="G142" i="81"/>
  <c r="G141" i="81"/>
  <c r="M17" i="72"/>
  <c r="N64" i="81"/>
  <c r="M127" i="81"/>
  <c r="L13" i="69" s="1"/>
  <c r="K29" i="97"/>
  <c r="K11" i="100"/>
  <c r="C26" i="97"/>
  <c r="C11" i="100" s="1"/>
  <c r="G17" i="87"/>
  <c r="I54" i="110"/>
  <c r="E61" i="110"/>
  <c r="I17" i="115"/>
  <c r="J53" i="110"/>
  <c r="G86" i="82"/>
  <c r="F23" i="75"/>
  <c r="F90" i="82"/>
  <c r="F24" i="103"/>
  <c r="F10" i="106"/>
  <c r="O63" i="81"/>
  <c r="P63" i="81" s="1"/>
  <c r="Q63" i="81" s="1"/>
  <c r="N16" i="72"/>
  <c r="E18" i="106"/>
  <c r="N55" i="81"/>
  <c r="N8" i="72" s="1"/>
  <c r="N46" i="81"/>
  <c r="N7" i="72"/>
  <c r="F149" i="81"/>
  <c r="G29" i="132"/>
  <c r="G28" i="132"/>
  <c r="I73" i="81"/>
  <c r="I75" i="81" s="1"/>
  <c r="J70" i="81" s="1"/>
  <c r="J73" i="81" s="1"/>
  <c r="J75" i="81" s="1"/>
  <c r="K70" i="81" s="1"/>
  <c r="K11" i="62"/>
  <c r="L123" i="81"/>
  <c r="N49" i="81"/>
  <c r="N58" i="81"/>
  <c r="N11" i="72" s="1"/>
  <c r="H76" i="82"/>
  <c r="O60" i="81"/>
  <c r="N13" i="72"/>
  <c r="Q64" i="82"/>
  <c r="O8" i="75" s="1"/>
  <c r="J14" i="115"/>
  <c r="H51" i="110"/>
  <c r="I21" i="159" l="1"/>
  <c r="J17" i="159"/>
  <c r="F116" i="82"/>
  <c r="E9" i="77" s="1"/>
  <c r="E8" i="77"/>
  <c r="F14" i="75"/>
  <c r="F73" i="82"/>
  <c r="G67" i="82"/>
  <c r="G10" i="75"/>
  <c r="I16" i="92"/>
  <c r="H16" i="92"/>
  <c r="F94" i="81"/>
  <c r="E20" i="68"/>
  <c r="F105" i="81"/>
  <c r="G110" i="81"/>
  <c r="E31" i="68"/>
  <c r="F116" i="81"/>
  <c r="E150" i="81"/>
  <c r="E8" i="70" s="1"/>
  <c r="E7" i="70"/>
  <c r="I82" i="81"/>
  <c r="H6" i="66"/>
  <c r="I85" i="81"/>
  <c r="I9" i="66" s="1"/>
  <c r="H87" i="81"/>
  <c r="H11" i="66" s="1"/>
  <c r="I86" i="81"/>
  <c r="I10" i="66" s="1"/>
  <c r="I84" i="81"/>
  <c r="I8" i="66" s="1"/>
  <c r="I83" i="81"/>
  <c r="I7" i="66" s="1"/>
  <c r="C16" i="117"/>
  <c r="T88" i="110"/>
  <c r="O88" i="110"/>
  <c r="K105" i="110"/>
  <c r="O105" i="110" s="1"/>
  <c r="T105" i="110"/>
  <c r="Q21" i="132"/>
  <c r="R15" i="132"/>
  <c r="H17" i="124"/>
  <c r="I12" i="36"/>
  <c r="I16" i="36"/>
  <c r="K89" i="110"/>
  <c r="J40" i="110"/>
  <c r="N40" i="110" s="1"/>
  <c r="Z40" i="110"/>
  <c r="S23" i="110"/>
  <c r="N23" i="110"/>
  <c r="I14" i="124"/>
  <c r="I18" i="124"/>
  <c r="H15" i="36"/>
  <c r="C15" i="123"/>
  <c r="F60" i="110"/>
  <c r="K94" i="110"/>
  <c r="F32" i="110"/>
  <c r="O77" i="110"/>
  <c r="F20" i="119"/>
  <c r="G14" i="119"/>
  <c r="F31" i="110"/>
  <c r="F19" i="119"/>
  <c r="K77" i="110"/>
  <c r="F25" i="92"/>
  <c r="E25" i="92"/>
  <c r="P60" i="81"/>
  <c r="F98" i="82"/>
  <c r="F24" i="75"/>
  <c r="D18" i="87"/>
  <c r="H17" i="87"/>
  <c r="H136" i="81"/>
  <c r="H9" i="105"/>
  <c r="H13" i="103"/>
  <c r="E68" i="80"/>
  <c r="E15" i="59"/>
  <c r="E24" i="90"/>
  <c r="M123" i="81"/>
  <c r="L11" i="62"/>
  <c r="M12" i="72"/>
  <c r="M65" i="81"/>
  <c r="P95" i="82"/>
  <c r="Q38" i="82"/>
  <c r="D19" i="88"/>
  <c r="P48" i="81"/>
  <c r="P57" i="81"/>
  <c r="Q57" i="81" s="1"/>
  <c r="O47" i="81"/>
  <c r="O56" i="81"/>
  <c r="O62" i="81"/>
  <c r="P62" i="81" s="1"/>
  <c r="Q62" i="81" s="1"/>
  <c r="N15" i="72"/>
  <c r="L146" i="81"/>
  <c r="L6" i="70" s="1"/>
  <c r="L68" i="81"/>
  <c r="L18" i="72"/>
  <c r="G17" i="85"/>
  <c r="H15" i="115"/>
  <c r="H82" i="82"/>
  <c r="H83" i="82" s="1"/>
  <c r="H97" i="82" s="1"/>
  <c r="H81" i="82"/>
  <c r="K73" i="81"/>
  <c r="K75" i="81" s="1"/>
  <c r="L70" i="81" s="1"/>
  <c r="O46" i="81"/>
  <c r="O55" i="81"/>
  <c r="F25" i="103"/>
  <c r="F27" i="103"/>
  <c r="F13" i="106"/>
  <c r="K14" i="100"/>
  <c r="K31" i="97"/>
  <c r="C29" i="97"/>
  <c r="C14" i="100" s="1"/>
  <c r="O64" i="81"/>
  <c r="P64" i="81" s="1"/>
  <c r="Q64" i="81" s="1"/>
  <c r="N17" i="72"/>
  <c r="G143" i="81"/>
  <c r="G14" i="105"/>
  <c r="G17" i="103"/>
  <c r="O17" i="132"/>
  <c r="P16" i="132"/>
  <c r="O61" i="81"/>
  <c r="P61" i="81" s="1"/>
  <c r="Q61" i="81" s="1"/>
  <c r="N14" i="72"/>
  <c r="K15" i="100"/>
  <c r="K36" i="97"/>
  <c r="P54" i="81"/>
  <c r="P45" i="81"/>
  <c r="H15" i="43"/>
  <c r="M78" i="82"/>
  <c r="N78" i="82" s="1"/>
  <c r="I16" i="90"/>
  <c r="J19" i="132"/>
  <c r="I30" i="132"/>
  <c r="N127" i="81"/>
  <c r="M13" i="69" s="1"/>
  <c r="G89" i="82"/>
  <c r="G20" i="75"/>
  <c r="O94" i="110"/>
  <c r="F61" i="110"/>
  <c r="I17" i="44"/>
  <c r="P79" i="82"/>
  <c r="Q79" i="82" s="1"/>
  <c r="Q77" i="82"/>
  <c r="G18" i="88"/>
  <c r="H27" i="132"/>
  <c r="K140" i="81"/>
  <c r="K78" i="81"/>
  <c r="K147" i="81" s="1"/>
  <c r="I25" i="132"/>
  <c r="F17" i="84"/>
  <c r="O49" i="81"/>
  <c r="O58" i="81"/>
  <c r="O59" i="81" s="1"/>
  <c r="K9" i="69"/>
  <c r="N59" i="81"/>
  <c r="J54" i="110"/>
  <c r="J17" i="115"/>
  <c r="I18" i="115"/>
  <c r="N28" i="110"/>
  <c r="G97" i="82"/>
  <c r="E62" i="80"/>
  <c r="E17" i="59" s="1"/>
  <c r="E16" i="59"/>
  <c r="E101" i="82"/>
  <c r="E9" i="76"/>
  <c r="E105" i="82"/>
  <c r="I14" i="43"/>
  <c r="I16" i="43" s="1"/>
  <c r="I12" i="43"/>
  <c r="F56" i="80"/>
  <c r="F11" i="59" s="1"/>
  <c r="F58" i="80"/>
  <c r="F6" i="59"/>
  <c r="I14" i="44"/>
  <c r="F11" i="106"/>
  <c r="G18" i="103"/>
  <c r="N50" i="81"/>
  <c r="J18" i="159" l="1"/>
  <c r="J19" i="159" s="1"/>
  <c r="E21" i="68"/>
  <c r="F106" i="81"/>
  <c r="G100" i="81"/>
  <c r="F17" i="75"/>
  <c r="F96" i="82"/>
  <c r="F7" i="76" s="1"/>
  <c r="O65" i="81"/>
  <c r="O68" i="81" s="1"/>
  <c r="F117" i="81"/>
  <c r="E33" i="68" s="1"/>
  <c r="E32" i="68"/>
  <c r="F57" i="80"/>
  <c r="F63" i="80" s="1"/>
  <c r="F18" i="59" s="1"/>
  <c r="J83" i="81"/>
  <c r="J7" i="66" s="1"/>
  <c r="J85" i="81"/>
  <c r="J9" i="66" s="1"/>
  <c r="J82" i="81"/>
  <c r="J86" i="81"/>
  <c r="J10" i="66" s="1"/>
  <c r="J84" i="81"/>
  <c r="J8" i="66" s="1"/>
  <c r="I6" i="66"/>
  <c r="I87" i="81"/>
  <c r="I11" i="66" s="1"/>
  <c r="F121" i="81"/>
  <c r="E7" i="69" s="1"/>
  <c r="F95" i="81"/>
  <c r="F122" i="81" s="1"/>
  <c r="E10" i="68"/>
  <c r="F26" i="68"/>
  <c r="G114" i="81"/>
  <c r="J16" i="92"/>
  <c r="G68" i="82"/>
  <c r="G107" i="82"/>
  <c r="G71" i="82"/>
  <c r="G11" i="75"/>
  <c r="H62" i="82"/>
  <c r="O78" i="82"/>
  <c r="P78" i="82" s="1"/>
  <c r="I16" i="44"/>
  <c r="I15" i="124"/>
  <c r="C17" i="117"/>
  <c r="I13" i="36"/>
  <c r="T89" i="110"/>
  <c r="O89" i="110"/>
  <c r="T106" i="110"/>
  <c r="K106" i="110"/>
  <c r="O106" i="110" s="1"/>
  <c r="S15" i="132"/>
  <c r="R21" i="132"/>
  <c r="C16" i="123"/>
  <c r="J11" i="110"/>
  <c r="G19" i="119"/>
  <c r="N11" i="110"/>
  <c r="G20" i="119"/>
  <c r="E26" i="92"/>
  <c r="F26" i="92"/>
  <c r="Q54" i="81"/>
  <c r="G149" i="81"/>
  <c r="K37" i="97"/>
  <c r="K16" i="100"/>
  <c r="C31" i="97"/>
  <c r="F16" i="106"/>
  <c r="F29" i="103"/>
  <c r="I76" i="82"/>
  <c r="H17" i="85"/>
  <c r="D18" i="85"/>
  <c r="L72" i="81"/>
  <c r="L73" i="81" s="1"/>
  <c r="L71" i="81"/>
  <c r="L77" i="81" s="1"/>
  <c r="L74" i="81"/>
  <c r="H19" i="88"/>
  <c r="E19" i="88"/>
  <c r="R95" i="82"/>
  <c r="S95" i="82" s="1"/>
  <c r="Q95" i="82"/>
  <c r="M18" i="72"/>
  <c r="M68" i="81"/>
  <c r="M146" i="81"/>
  <c r="M6" i="70" s="1"/>
  <c r="L9" i="69"/>
  <c r="E25" i="90"/>
  <c r="F18" i="87"/>
  <c r="F8" i="76"/>
  <c r="M11" i="62"/>
  <c r="N123" i="81"/>
  <c r="G20" i="103"/>
  <c r="G7" i="106"/>
  <c r="I13" i="43"/>
  <c r="I15" i="43" s="1"/>
  <c r="E12" i="76"/>
  <c r="E104" i="82"/>
  <c r="N65" i="81"/>
  <c r="N12" i="72"/>
  <c r="H11" i="105"/>
  <c r="H15" i="103"/>
  <c r="J18" i="115"/>
  <c r="Z28" i="110"/>
  <c r="P49" i="81"/>
  <c r="P58" i="81"/>
  <c r="Q58" i="81" s="1"/>
  <c r="H29" i="132"/>
  <c r="H28" i="132"/>
  <c r="F13" i="59"/>
  <c r="F59" i="80"/>
  <c r="E16" i="76"/>
  <c r="H86" i="82"/>
  <c r="G23" i="75"/>
  <c r="G90" i="82"/>
  <c r="J24" i="132"/>
  <c r="J22" i="132"/>
  <c r="K8" i="101"/>
  <c r="C36" i="97"/>
  <c r="C8" i="101" s="1"/>
  <c r="Q16" i="132"/>
  <c r="P17" i="132"/>
  <c r="G15" i="105"/>
  <c r="G21" i="103"/>
  <c r="G23" i="103" s="1"/>
  <c r="G6" i="106"/>
  <c r="F14" i="106"/>
  <c r="P55" i="81"/>
  <c r="Q55" i="81" s="1"/>
  <c r="P46" i="81"/>
  <c r="P56" i="81"/>
  <c r="Q56" i="81" s="1"/>
  <c r="P47" i="81"/>
  <c r="P127" i="81"/>
  <c r="Q60" i="81"/>
  <c r="G17" i="84"/>
  <c r="I26" i="132"/>
  <c r="J16" i="90"/>
  <c r="O50" i="81"/>
  <c r="O123" i="81" s="1"/>
  <c r="E7" i="60"/>
  <c r="E69" i="80"/>
  <c r="H142" i="81"/>
  <c r="H141" i="81"/>
  <c r="O127" i="81"/>
  <c r="O146" i="81" l="1"/>
  <c r="F12" i="59"/>
  <c r="J21" i="159"/>
  <c r="K17" i="159"/>
  <c r="F124" i="81"/>
  <c r="F132" i="81"/>
  <c r="E18" i="69" s="1"/>
  <c r="E8" i="69"/>
  <c r="K86" i="81"/>
  <c r="K10" i="66" s="1"/>
  <c r="F16" i="68"/>
  <c r="G51" i="80"/>
  <c r="G58" i="80" s="1"/>
  <c r="G72" i="82"/>
  <c r="G16" i="75" s="1"/>
  <c r="G15" i="75"/>
  <c r="K16" i="92"/>
  <c r="J6" i="66"/>
  <c r="J87" i="81"/>
  <c r="J11" i="66" s="1"/>
  <c r="K84" i="81"/>
  <c r="K8" i="66" s="1"/>
  <c r="K82" i="81"/>
  <c r="E22" i="68"/>
  <c r="F107" i="81"/>
  <c r="E23" i="68" s="1"/>
  <c r="G115" i="82"/>
  <c r="F8" i="77" s="1"/>
  <c r="F6" i="77"/>
  <c r="G113" i="82"/>
  <c r="G111" i="82"/>
  <c r="G109" i="82"/>
  <c r="G104" i="81"/>
  <c r="G105" i="81" s="1"/>
  <c r="G115" i="81"/>
  <c r="F30" i="68"/>
  <c r="F99" i="82"/>
  <c r="F105" i="82" s="1"/>
  <c r="H66" i="82"/>
  <c r="H6" i="75"/>
  <c r="G12" i="75"/>
  <c r="G70" i="82"/>
  <c r="G90" i="81"/>
  <c r="F96" i="81"/>
  <c r="E11" i="68"/>
  <c r="K83" i="81"/>
  <c r="K7" i="66" s="1"/>
  <c r="K85" i="81"/>
  <c r="K9" i="66" s="1"/>
  <c r="L75" i="81"/>
  <c r="M70" i="81" s="1"/>
  <c r="I15" i="36"/>
  <c r="Q127" i="81"/>
  <c r="N13" i="69" s="1"/>
  <c r="P50" i="81"/>
  <c r="P123" i="81" s="1"/>
  <c r="P124" i="81" s="1"/>
  <c r="T15" i="132"/>
  <c r="S21" i="132"/>
  <c r="C17" i="123"/>
  <c r="I17" i="124"/>
  <c r="E27" i="92"/>
  <c r="F27" i="92"/>
  <c r="I136" i="81"/>
  <c r="O129" i="81"/>
  <c r="O124" i="81"/>
  <c r="O128" i="81"/>
  <c r="O125" i="81"/>
  <c r="G12" i="106"/>
  <c r="K19" i="132"/>
  <c r="J30" i="132"/>
  <c r="H89" i="82"/>
  <c r="H20" i="75"/>
  <c r="Q78" i="82"/>
  <c r="N18" i="72"/>
  <c r="N68" i="81"/>
  <c r="N146" i="81"/>
  <c r="N6" i="70" s="1"/>
  <c r="E26" i="90"/>
  <c r="G19" i="88"/>
  <c r="F18" i="106"/>
  <c r="O71" i="81"/>
  <c r="O77" i="81" s="1"/>
  <c r="O74" i="81"/>
  <c r="O72" i="81"/>
  <c r="H143" i="81"/>
  <c r="F17" i="90"/>
  <c r="I27" i="132"/>
  <c r="G22" i="103"/>
  <c r="G9" i="106"/>
  <c r="L140" i="81"/>
  <c r="L78" i="81"/>
  <c r="L147" i="81" s="1"/>
  <c r="K9" i="101"/>
  <c r="C37" i="97"/>
  <c r="C9" i="101" s="1"/>
  <c r="H17" i="84"/>
  <c r="J25" i="132"/>
  <c r="G98" i="82"/>
  <c r="G24" i="75"/>
  <c r="F60" i="80"/>
  <c r="F14" i="59"/>
  <c r="F61" i="80"/>
  <c r="I11" i="103"/>
  <c r="H16" i="103"/>
  <c r="H13" i="105"/>
  <c r="N128" i="81"/>
  <c r="M14" i="69" s="1"/>
  <c r="N124" i="81"/>
  <c r="M10" i="69" s="1"/>
  <c r="M9" i="69"/>
  <c r="N125" i="81"/>
  <c r="M11" i="69" s="1"/>
  <c r="N129" i="81"/>
  <c r="M15" i="69" s="1"/>
  <c r="D20" i="88"/>
  <c r="F18" i="85"/>
  <c r="I81" i="82"/>
  <c r="I82" i="82"/>
  <c r="I83" i="82" s="1"/>
  <c r="I97" i="82" s="1"/>
  <c r="E8" i="60"/>
  <c r="G10" i="106"/>
  <c r="G24" i="103"/>
  <c r="R16" i="132"/>
  <c r="Q17" i="132"/>
  <c r="E10" i="69"/>
  <c r="F125" i="81"/>
  <c r="E11" i="69" s="1"/>
  <c r="F100" i="82"/>
  <c r="E15" i="76"/>
  <c r="F101" i="82"/>
  <c r="G18" i="87"/>
  <c r="M74" i="81"/>
  <c r="M72" i="81"/>
  <c r="M73" i="81" s="1"/>
  <c r="M71" i="81"/>
  <c r="M77" i="81" s="1"/>
  <c r="C16" i="100"/>
  <c r="E40" i="97"/>
  <c r="D6" i="102" s="1"/>
  <c r="P59" i="81"/>
  <c r="P125" i="81" l="1"/>
  <c r="K18" i="159"/>
  <c r="K19" i="159" s="1"/>
  <c r="G116" i="82"/>
  <c r="F9" i="77" s="1"/>
  <c r="G94" i="81"/>
  <c r="G14" i="75"/>
  <c r="G73" i="82"/>
  <c r="K114" i="81"/>
  <c r="L84" i="81"/>
  <c r="L8" i="66" s="1"/>
  <c r="L86" i="81"/>
  <c r="L10" i="66" s="1"/>
  <c r="K6" i="66"/>
  <c r="L82" i="81"/>
  <c r="M83" i="81" s="1"/>
  <c r="M7" i="66" s="1"/>
  <c r="L85" i="81"/>
  <c r="L9" i="66" s="1"/>
  <c r="K87" i="81"/>
  <c r="K11" i="66" s="1"/>
  <c r="L83" i="81"/>
  <c r="L7" i="66" s="1"/>
  <c r="G17" i="92"/>
  <c r="F9" i="76"/>
  <c r="G6" i="59"/>
  <c r="P129" i="81"/>
  <c r="F21" i="68"/>
  <c r="H100" i="81"/>
  <c r="G16" i="68" s="1"/>
  <c r="G106" i="81"/>
  <c r="F22" i="68" s="1"/>
  <c r="G56" i="80"/>
  <c r="G11" i="59" s="1"/>
  <c r="E12" i="68"/>
  <c r="F97" i="81"/>
  <c r="E13" i="68" s="1"/>
  <c r="F126" i="81"/>
  <c r="H110" i="81"/>
  <c r="F31" i="68"/>
  <c r="G116" i="81"/>
  <c r="F6" i="68"/>
  <c r="G95" i="81"/>
  <c r="H67" i="82"/>
  <c r="F20" i="68"/>
  <c r="T21" i="132"/>
  <c r="U15" i="132"/>
  <c r="M75" i="81"/>
  <c r="N70" i="81" s="1"/>
  <c r="P128" i="81"/>
  <c r="E28" i="92"/>
  <c r="F28" i="92"/>
  <c r="P65" i="81"/>
  <c r="Q59" i="81"/>
  <c r="M140" i="81"/>
  <c r="M78" i="81"/>
  <c r="M147" i="81" s="1"/>
  <c r="S16" i="132"/>
  <c r="R17" i="132"/>
  <c r="F16" i="59"/>
  <c r="F62" i="80"/>
  <c r="F17" i="59" s="1"/>
  <c r="H17" i="90"/>
  <c r="G17" i="90"/>
  <c r="H20" i="88"/>
  <c r="E20" i="88"/>
  <c r="G8" i="76"/>
  <c r="D18" i="84"/>
  <c r="O78" i="81"/>
  <c r="O147" i="81" s="1"/>
  <c r="O140" i="81"/>
  <c r="E27" i="90"/>
  <c r="G13" i="59"/>
  <c r="G59" i="80"/>
  <c r="I141" i="81"/>
  <c r="J136" i="81" s="1"/>
  <c r="I142" i="81"/>
  <c r="I143" i="81" s="1"/>
  <c r="I149" i="81" s="1"/>
  <c r="H18" i="87"/>
  <c r="D19" i="87"/>
  <c r="F16" i="76"/>
  <c r="G25" i="103"/>
  <c r="G13" i="106"/>
  <c r="G27" i="103"/>
  <c r="G18" i="85"/>
  <c r="H14" i="105"/>
  <c r="H17" i="103"/>
  <c r="F68" i="80"/>
  <c r="F15" i="59"/>
  <c r="J26" i="132"/>
  <c r="I29" i="132"/>
  <c r="I28" i="132"/>
  <c r="H149" i="81"/>
  <c r="G57" i="80"/>
  <c r="K24" i="132"/>
  <c r="K22" i="132"/>
  <c r="F12" i="76"/>
  <c r="F11" i="76"/>
  <c r="F102" i="82"/>
  <c r="J76" i="82"/>
  <c r="I13" i="103"/>
  <c r="I14" i="103"/>
  <c r="I9" i="105"/>
  <c r="G11" i="106"/>
  <c r="H18" i="103"/>
  <c r="N74" i="81"/>
  <c r="N72" i="81"/>
  <c r="N71" i="81"/>
  <c r="N77" i="81" s="1"/>
  <c r="I86" i="82"/>
  <c r="H23" i="75"/>
  <c r="H90" i="82"/>
  <c r="M82" i="81" l="1"/>
  <c r="M6" i="66" s="1"/>
  <c r="K21" i="159"/>
  <c r="L17" i="159"/>
  <c r="G121" i="81"/>
  <c r="F7" i="69" s="1"/>
  <c r="F10" i="68"/>
  <c r="E12" i="69"/>
  <c r="F128" i="81"/>
  <c r="F133" i="81"/>
  <c r="H107" i="82"/>
  <c r="I62" i="82"/>
  <c r="H68" i="82"/>
  <c r="H11" i="75"/>
  <c r="H71" i="82"/>
  <c r="G117" i="81"/>
  <c r="F33" i="68" s="1"/>
  <c r="F32" i="68"/>
  <c r="M86" i="81"/>
  <c r="M10" i="66" s="1"/>
  <c r="I17" i="92"/>
  <c r="H17" i="92"/>
  <c r="L114" i="81"/>
  <c r="L87" i="81"/>
  <c r="L11" i="66" s="1"/>
  <c r="L6" i="66"/>
  <c r="K117" i="81"/>
  <c r="J33" i="68" s="1"/>
  <c r="J30" i="68"/>
  <c r="G107" i="81"/>
  <c r="F23" i="68" s="1"/>
  <c r="G96" i="81"/>
  <c r="H90" i="81"/>
  <c r="G6" i="68" s="1"/>
  <c r="F11" i="68"/>
  <c r="M84" i="81"/>
  <c r="M85" i="81"/>
  <c r="M9" i="66" s="1"/>
  <c r="G96" i="82"/>
  <c r="G17" i="75"/>
  <c r="G26" i="68"/>
  <c r="H114" i="81"/>
  <c r="G122" i="81"/>
  <c r="N73" i="81"/>
  <c r="N75" i="81" s="1"/>
  <c r="O70" i="81" s="1"/>
  <c r="O73" i="81" s="1"/>
  <c r="O75" i="81" s="1"/>
  <c r="P70" i="81" s="1"/>
  <c r="U21" i="132"/>
  <c r="V15" i="132"/>
  <c r="F29" i="92"/>
  <c r="E29" i="92"/>
  <c r="N78" i="81"/>
  <c r="N147" i="81" s="1"/>
  <c r="N140" i="81"/>
  <c r="H21" i="103"/>
  <c r="H23" i="103" s="1"/>
  <c r="H6" i="106"/>
  <c r="H15" i="105"/>
  <c r="G14" i="106"/>
  <c r="F19" i="87"/>
  <c r="F18" i="84"/>
  <c r="D21" i="88"/>
  <c r="S17" i="132"/>
  <c r="T16" i="132"/>
  <c r="P146" i="81"/>
  <c r="P68" i="81"/>
  <c r="Q65" i="81"/>
  <c r="H98" i="82"/>
  <c r="H24" i="75"/>
  <c r="H7" i="106"/>
  <c r="H20" i="103"/>
  <c r="F13" i="76"/>
  <c r="D19" i="85"/>
  <c r="H18" i="85"/>
  <c r="J142" i="81"/>
  <c r="J143" i="81" s="1"/>
  <c r="J149" i="81" s="1"/>
  <c r="J141" i="81"/>
  <c r="K136" i="81" s="1"/>
  <c r="I12" i="105"/>
  <c r="L19" i="132"/>
  <c r="K30" i="132"/>
  <c r="H51" i="80"/>
  <c r="G12" i="59"/>
  <c r="G63" i="80"/>
  <c r="G18" i="59" s="1"/>
  <c r="J27" i="132"/>
  <c r="F7" i="60"/>
  <c r="F69" i="80"/>
  <c r="G16" i="106"/>
  <c r="G29" i="103"/>
  <c r="G60" i="80"/>
  <c r="G14" i="59"/>
  <c r="G61" i="80"/>
  <c r="E28" i="90"/>
  <c r="G20" i="88"/>
  <c r="I17" i="90"/>
  <c r="I89" i="82"/>
  <c r="I20" i="75"/>
  <c r="I15" i="103"/>
  <c r="I11" i="105"/>
  <c r="J82" i="82"/>
  <c r="J83" i="82" s="1"/>
  <c r="J97" i="82" s="1"/>
  <c r="J81" i="82"/>
  <c r="K76" i="82" s="1"/>
  <c r="F104" i="82"/>
  <c r="K25" i="132"/>
  <c r="N84" i="81" l="1"/>
  <c r="N8" i="66" s="1"/>
  <c r="N83" i="81"/>
  <c r="N7" i="66" s="1"/>
  <c r="L18" i="159"/>
  <c r="L19" i="159" s="1"/>
  <c r="J17" i="92"/>
  <c r="H115" i="81"/>
  <c r="H104" i="81"/>
  <c r="G30" i="68"/>
  <c r="G7" i="76"/>
  <c r="G99" i="82"/>
  <c r="H15" i="75"/>
  <c r="H72" i="82"/>
  <c r="H16" i="75" s="1"/>
  <c r="H113" i="82"/>
  <c r="H109" i="82"/>
  <c r="G6" i="77"/>
  <c r="H115" i="82"/>
  <c r="H111" i="82"/>
  <c r="F148" i="81"/>
  <c r="E19" i="69"/>
  <c r="F12" i="68"/>
  <c r="G97" i="81"/>
  <c r="F13" i="68" s="1"/>
  <c r="K30" i="68"/>
  <c r="L117" i="81"/>
  <c r="K33" i="68" s="1"/>
  <c r="G126" i="81"/>
  <c r="F129" i="81"/>
  <c r="E15" i="69" s="1"/>
  <c r="E14" i="69"/>
  <c r="F8" i="69"/>
  <c r="G124" i="81"/>
  <c r="G132" i="81"/>
  <c r="F18" i="69" s="1"/>
  <c r="M8" i="66"/>
  <c r="M114" i="81"/>
  <c r="N82" i="81"/>
  <c r="H70" i="82"/>
  <c r="H12" i="75"/>
  <c r="N85" i="81"/>
  <c r="N9" i="66" s="1"/>
  <c r="I6" i="75"/>
  <c r="I66" i="82"/>
  <c r="N86" i="81"/>
  <c r="N10" i="66" s="1"/>
  <c r="M87" i="81"/>
  <c r="M11" i="66" s="1"/>
  <c r="W15" i="132"/>
  <c r="V21" i="132"/>
  <c r="F30" i="92"/>
  <c r="E30" i="92"/>
  <c r="K82" i="82"/>
  <c r="K83" i="82" s="1"/>
  <c r="K97" i="82" s="1"/>
  <c r="K81" i="82"/>
  <c r="L76" i="82" s="1"/>
  <c r="I23" i="75"/>
  <c r="I90" i="82"/>
  <c r="J86" i="82"/>
  <c r="J17" i="90"/>
  <c r="H12" i="106"/>
  <c r="G68" i="80"/>
  <c r="G15" i="59"/>
  <c r="F8" i="60"/>
  <c r="L24" i="132"/>
  <c r="L22" i="132"/>
  <c r="F19" i="85"/>
  <c r="H9" i="106"/>
  <c r="H22" i="103"/>
  <c r="H8" i="76"/>
  <c r="U16" i="132"/>
  <c r="T17" i="132"/>
  <c r="G18" i="84"/>
  <c r="G19" i="87"/>
  <c r="K26" i="132"/>
  <c r="E29" i="90"/>
  <c r="J29" i="132"/>
  <c r="J28" i="132"/>
  <c r="H58" i="80"/>
  <c r="H56" i="80"/>
  <c r="H11" i="59" s="1"/>
  <c r="H6" i="59"/>
  <c r="K141" i="81"/>
  <c r="L136" i="81" s="1"/>
  <c r="K142" i="81"/>
  <c r="K143" i="81" s="1"/>
  <c r="K149" i="81" s="1"/>
  <c r="P71" i="81"/>
  <c r="P77" i="81" s="1"/>
  <c r="P72" i="81"/>
  <c r="P73" i="81" s="1"/>
  <c r="P74" i="81"/>
  <c r="Q68" i="81"/>
  <c r="H21" i="88"/>
  <c r="E21" i="88"/>
  <c r="F15" i="76"/>
  <c r="G100" i="82"/>
  <c r="I13" i="105"/>
  <c r="I16" i="103"/>
  <c r="J11" i="103"/>
  <c r="G62" i="80"/>
  <c r="G17" i="59" s="1"/>
  <c r="G16" i="59"/>
  <c r="G18" i="106"/>
  <c r="Q146" i="81"/>
  <c r="O6" i="70" s="1"/>
  <c r="R146" i="81"/>
  <c r="S146" i="81" s="1"/>
  <c r="P6" i="70" s="1"/>
  <c r="H24" i="103"/>
  <c r="L21" i="159" l="1"/>
  <c r="M17" i="159"/>
  <c r="L30" i="68"/>
  <c r="M117" i="81"/>
  <c r="L33" i="68" s="1"/>
  <c r="H94" i="81"/>
  <c r="H121" i="81" s="1"/>
  <c r="G7" i="69" s="1"/>
  <c r="G20" i="68"/>
  <c r="H105" i="81"/>
  <c r="I10" i="75"/>
  <c r="F7" i="70"/>
  <c r="F150" i="81"/>
  <c r="F8" i="70" s="1"/>
  <c r="G9" i="76"/>
  <c r="G101" i="82"/>
  <c r="G12" i="76" s="1"/>
  <c r="G105" i="82"/>
  <c r="G16" i="76" s="1"/>
  <c r="I110" i="81"/>
  <c r="H116" i="81"/>
  <c r="G31" i="68"/>
  <c r="I67" i="82"/>
  <c r="H14" i="75"/>
  <c r="H73" i="82"/>
  <c r="N87" i="81"/>
  <c r="N11" i="66" s="1"/>
  <c r="O86" i="81"/>
  <c r="N114" i="81"/>
  <c r="O82" i="81"/>
  <c r="O83" i="81"/>
  <c r="O85" i="81"/>
  <c r="N6" i="66"/>
  <c r="O84" i="81"/>
  <c r="G125" i="81"/>
  <c r="F11" i="69" s="1"/>
  <c r="F10" i="69"/>
  <c r="G133" i="81"/>
  <c r="F12" i="69"/>
  <c r="G128" i="81"/>
  <c r="H116" i="82"/>
  <c r="G9" i="77" s="1"/>
  <c r="G8" i="77"/>
  <c r="K17" i="92"/>
  <c r="W21" i="132"/>
  <c r="X15" i="132"/>
  <c r="F31" i="92"/>
  <c r="E31" i="92"/>
  <c r="G11" i="76"/>
  <c r="G102" i="82"/>
  <c r="D22" i="88"/>
  <c r="P140" i="81"/>
  <c r="P78" i="81"/>
  <c r="Q77" i="81"/>
  <c r="E30" i="90"/>
  <c r="M19" i="132"/>
  <c r="L30" i="132"/>
  <c r="I98" i="82"/>
  <c r="I24" i="75"/>
  <c r="I14" i="105"/>
  <c r="I17" i="103"/>
  <c r="L142" i="81"/>
  <c r="L143" i="81" s="1"/>
  <c r="L149" i="81" s="1"/>
  <c r="L141" i="81"/>
  <c r="M136" i="81" s="1"/>
  <c r="H59" i="80"/>
  <c r="H13" i="59"/>
  <c r="H18" i="84"/>
  <c r="V16" i="132"/>
  <c r="U17" i="132"/>
  <c r="I18" i="103"/>
  <c r="H11" i="106"/>
  <c r="L25" i="132"/>
  <c r="G7" i="60"/>
  <c r="G69" i="80"/>
  <c r="F18" i="90"/>
  <c r="H25" i="103"/>
  <c r="H13" i="106"/>
  <c r="H27" i="103"/>
  <c r="G21" i="88"/>
  <c r="P75" i="81"/>
  <c r="G19" i="85"/>
  <c r="L82" i="82"/>
  <c r="L83" i="82" s="1"/>
  <c r="L97" i="82" s="1"/>
  <c r="L81" i="82"/>
  <c r="M76" i="82" s="1"/>
  <c r="J13" i="103"/>
  <c r="J14" i="103"/>
  <c r="J9" i="105"/>
  <c r="H57" i="80"/>
  <c r="K27" i="132"/>
  <c r="D20" i="87"/>
  <c r="H19" i="87"/>
  <c r="J89" i="82"/>
  <c r="J20" i="75"/>
  <c r="M18" i="159" l="1"/>
  <c r="M19" i="159" s="1"/>
  <c r="G18" i="92"/>
  <c r="P83" i="81"/>
  <c r="Q83" i="81" s="1"/>
  <c r="O87" i="81"/>
  <c r="P82" i="81"/>
  <c r="O114" i="81"/>
  <c r="O117" i="81" s="1"/>
  <c r="P85" i="81"/>
  <c r="Q85" i="81" s="1"/>
  <c r="P84" i="81"/>
  <c r="Q84" i="81" s="1"/>
  <c r="P86" i="81"/>
  <c r="Q86" i="81" s="1"/>
  <c r="H117" i="81"/>
  <c r="G33" i="68" s="1"/>
  <c r="G32" i="68"/>
  <c r="G10" i="68"/>
  <c r="H95" i="81"/>
  <c r="F19" i="69"/>
  <c r="G148" i="81"/>
  <c r="N117" i="81"/>
  <c r="M33" i="68" s="1"/>
  <c r="M30" i="68"/>
  <c r="I114" i="81"/>
  <c r="I115" i="81" s="1"/>
  <c r="H26" i="68"/>
  <c r="G21" i="68"/>
  <c r="H106" i="81"/>
  <c r="H122" i="81"/>
  <c r="I100" i="81"/>
  <c r="H16" i="68" s="1"/>
  <c r="F14" i="69"/>
  <c r="G129" i="81"/>
  <c r="F15" i="69" s="1"/>
  <c r="H96" i="82"/>
  <c r="H17" i="75"/>
  <c r="G104" i="82"/>
  <c r="G15" i="76" s="1"/>
  <c r="I11" i="75"/>
  <c r="I71" i="82"/>
  <c r="I107" i="82"/>
  <c r="I68" i="82"/>
  <c r="J62" i="82"/>
  <c r="X21" i="132"/>
  <c r="Y15" i="132"/>
  <c r="E32" i="92"/>
  <c r="F32" i="92"/>
  <c r="K29" i="132"/>
  <c r="K28" i="132"/>
  <c r="I51" i="80"/>
  <c r="H12" i="59"/>
  <c r="H63" i="80"/>
  <c r="H18" i="59" s="1"/>
  <c r="H19" i="85"/>
  <c r="D20" i="85"/>
  <c r="H16" i="106"/>
  <c r="H29" i="103"/>
  <c r="H22" i="88"/>
  <c r="E22" i="88"/>
  <c r="H100" i="82"/>
  <c r="G8" i="60"/>
  <c r="I6" i="106"/>
  <c r="I21" i="103"/>
  <c r="I23" i="103" s="1"/>
  <c r="I15" i="105"/>
  <c r="P147" i="81"/>
  <c r="Q78" i="81"/>
  <c r="K86" i="82"/>
  <c r="J23" i="75"/>
  <c r="J90" i="82"/>
  <c r="F20" i="87"/>
  <c r="J12" i="105"/>
  <c r="H14" i="106"/>
  <c r="H18" i="90"/>
  <c r="G18" i="90"/>
  <c r="I7" i="106"/>
  <c r="I20" i="103"/>
  <c r="V17" i="132"/>
  <c r="W16" i="132"/>
  <c r="D19" i="84"/>
  <c r="H60" i="80"/>
  <c r="H14" i="59"/>
  <c r="H61" i="80"/>
  <c r="I8" i="76"/>
  <c r="M24" i="132"/>
  <c r="M22" i="132"/>
  <c r="Q140" i="81"/>
  <c r="G13" i="76"/>
  <c r="J15" i="103"/>
  <c r="J11" i="105"/>
  <c r="M81" i="82"/>
  <c r="N76" i="82" s="1"/>
  <c r="M82" i="82"/>
  <c r="M83" i="82" s="1"/>
  <c r="M97" i="82" s="1"/>
  <c r="L26" i="132"/>
  <c r="M141" i="81"/>
  <c r="N136" i="81" s="1"/>
  <c r="M142" i="81"/>
  <c r="M143" i="81" s="1"/>
  <c r="M149" i="81" s="1"/>
  <c r="E31" i="90"/>
  <c r="M21" i="159" l="1"/>
  <c r="N17" i="159"/>
  <c r="I72" i="82"/>
  <c r="I15" i="75"/>
  <c r="J110" i="81"/>
  <c r="H31" i="68"/>
  <c r="I116" i="81"/>
  <c r="H124" i="81"/>
  <c r="H132" i="81"/>
  <c r="G18" i="69" s="1"/>
  <c r="G8" i="69"/>
  <c r="G150" i="81"/>
  <c r="G8" i="70" s="1"/>
  <c r="G7" i="70"/>
  <c r="I12" i="75"/>
  <c r="I70" i="82"/>
  <c r="H107" i="81"/>
  <c r="G23" i="68" s="1"/>
  <c r="G22" i="68"/>
  <c r="H30" i="68"/>
  <c r="I104" i="81"/>
  <c r="H18" i="92"/>
  <c r="I18" i="92"/>
  <c r="J66" i="82"/>
  <c r="J67" i="82" s="1"/>
  <c r="J6" i="75"/>
  <c r="H7" i="76"/>
  <c r="H99" i="82"/>
  <c r="I109" i="82"/>
  <c r="I115" i="82"/>
  <c r="H8" i="77" s="1"/>
  <c r="I111" i="82"/>
  <c r="H6" i="77"/>
  <c r="I113" i="82"/>
  <c r="I116" i="82"/>
  <c r="H9" i="77" s="1"/>
  <c r="H96" i="81"/>
  <c r="H126" i="81" s="1"/>
  <c r="I90" i="81"/>
  <c r="H6" i="68" s="1"/>
  <c r="G11" i="68"/>
  <c r="P87" i="81"/>
  <c r="P114" i="81"/>
  <c r="P117" i="81" s="1"/>
  <c r="Q82" i="81"/>
  <c r="Q87" i="81" s="1"/>
  <c r="Y21" i="132"/>
  <c r="Z15" i="132"/>
  <c r="E33" i="92"/>
  <c r="F33" i="92"/>
  <c r="N142" i="81"/>
  <c r="N143" i="81" s="1"/>
  <c r="N149" i="81" s="1"/>
  <c r="N141" i="81"/>
  <c r="O136" i="81" s="1"/>
  <c r="L27" i="132"/>
  <c r="N82" i="82"/>
  <c r="N83" i="82" s="1"/>
  <c r="N97" i="82" s="1"/>
  <c r="N81" i="82"/>
  <c r="O76" i="82" s="1"/>
  <c r="J13" i="105"/>
  <c r="J16" i="103"/>
  <c r="K11" i="103"/>
  <c r="H15" i="59"/>
  <c r="H68" i="80"/>
  <c r="I18" i="90"/>
  <c r="G20" i="87"/>
  <c r="J98" i="82"/>
  <c r="J24" i="75"/>
  <c r="R147" i="81"/>
  <c r="S147" i="81" s="1"/>
  <c r="Q147" i="81"/>
  <c r="G22" i="88"/>
  <c r="H18" i="106"/>
  <c r="F20" i="85"/>
  <c r="N19" i="132"/>
  <c r="M30" i="132"/>
  <c r="H62" i="80"/>
  <c r="H17" i="59" s="1"/>
  <c r="H16" i="59"/>
  <c r="F19" i="84"/>
  <c r="I9" i="106"/>
  <c r="I22" i="103"/>
  <c r="K89" i="82"/>
  <c r="K20" i="75"/>
  <c r="I12" i="106"/>
  <c r="D23" i="88"/>
  <c r="I58" i="80"/>
  <c r="I6" i="59"/>
  <c r="I56" i="80"/>
  <c r="I11" i="59" s="1"/>
  <c r="E32" i="90"/>
  <c r="M25" i="132"/>
  <c r="X16" i="132"/>
  <c r="W17" i="132"/>
  <c r="I24" i="103"/>
  <c r="I10" i="106"/>
  <c r="H102" i="82"/>
  <c r="H11" i="76"/>
  <c r="N18" i="159" l="1"/>
  <c r="N19" i="159" s="1"/>
  <c r="N21" i="159" s="1"/>
  <c r="J68" i="82"/>
  <c r="J107" i="82"/>
  <c r="J71" i="82"/>
  <c r="J11" i="75"/>
  <c r="K62" i="82"/>
  <c r="H128" i="81"/>
  <c r="G12" i="69"/>
  <c r="H133" i="81"/>
  <c r="H101" i="82"/>
  <c r="H12" i="76" s="1"/>
  <c r="H105" i="82"/>
  <c r="H16" i="76" s="1"/>
  <c r="H9" i="76"/>
  <c r="J18" i="92"/>
  <c r="I14" i="75"/>
  <c r="I73" i="82"/>
  <c r="G12" i="68"/>
  <c r="H97" i="81"/>
  <c r="G13" i="68" s="1"/>
  <c r="I26" i="68"/>
  <c r="J114" i="81"/>
  <c r="J10" i="75"/>
  <c r="I105" i="81"/>
  <c r="I94" i="81"/>
  <c r="H20" i="68"/>
  <c r="G10" i="69"/>
  <c r="H125" i="81"/>
  <c r="G11" i="69" s="1"/>
  <c r="Q116" i="81"/>
  <c r="N32" i="68" s="1"/>
  <c r="H32" i="68"/>
  <c r="I117" i="81"/>
  <c r="I16" i="75"/>
  <c r="AA15" i="132"/>
  <c r="Z21" i="132"/>
  <c r="I57" i="80"/>
  <c r="I12" i="59" s="1"/>
  <c r="E34" i="92"/>
  <c r="F34" i="92"/>
  <c r="H13" i="76"/>
  <c r="X17" i="132"/>
  <c r="Y16" i="132"/>
  <c r="E33" i="90"/>
  <c r="I59" i="80"/>
  <c r="I13" i="59"/>
  <c r="J8" i="76"/>
  <c r="J18" i="90"/>
  <c r="J14" i="105"/>
  <c r="J17" i="103"/>
  <c r="I13" i="106"/>
  <c r="I27" i="103"/>
  <c r="I25" i="103"/>
  <c r="M26" i="132"/>
  <c r="L86" i="82"/>
  <c r="K23" i="75"/>
  <c r="K90" i="82"/>
  <c r="G19" i="84"/>
  <c r="H23" i="88"/>
  <c r="E23" i="88"/>
  <c r="I11" i="106"/>
  <c r="J18" i="103"/>
  <c r="N24" i="132"/>
  <c r="N22" i="132"/>
  <c r="G20" i="85"/>
  <c r="H104" i="82"/>
  <c r="K13" i="103"/>
  <c r="K9" i="105"/>
  <c r="K14" i="103"/>
  <c r="O82" i="82"/>
  <c r="O83" i="82" s="1"/>
  <c r="O97" i="82" s="1"/>
  <c r="O81" i="82"/>
  <c r="P76" i="82" s="1"/>
  <c r="H20" i="87"/>
  <c r="D21" i="87"/>
  <c r="H7" i="60"/>
  <c r="H69" i="80"/>
  <c r="L29" i="132"/>
  <c r="L28" i="132"/>
  <c r="O142" i="81"/>
  <c r="O143" i="81" s="1"/>
  <c r="O149" i="81" s="1"/>
  <c r="O141" i="81"/>
  <c r="P136" i="81" s="1"/>
  <c r="I121" i="81" l="1"/>
  <c r="H7" i="69" s="1"/>
  <c r="I95" i="81"/>
  <c r="H148" i="81"/>
  <c r="G19" i="69"/>
  <c r="J117" i="81"/>
  <c r="I33" i="68" s="1"/>
  <c r="I30" i="68"/>
  <c r="Q114" i="81"/>
  <c r="N30" i="68" s="1"/>
  <c r="I17" i="75"/>
  <c r="I96" i="82"/>
  <c r="J72" i="82"/>
  <c r="J15" i="75"/>
  <c r="H33" i="68"/>
  <c r="Q117" i="81"/>
  <c r="N33" i="68" s="1"/>
  <c r="H21" i="68"/>
  <c r="I106" i="81"/>
  <c r="J100" i="81"/>
  <c r="J104" i="81" s="1"/>
  <c r="I20" i="68" s="1"/>
  <c r="G14" i="69"/>
  <c r="H129" i="81"/>
  <c r="G15" i="69" s="1"/>
  <c r="J111" i="82"/>
  <c r="J113" i="82"/>
  <c r="J115" i="82"/>
  <c r="I8" i="77" s="1"/>
  <c r="I6" i="77"/>
  <c r="J109" i="82"/>
  <c r="K18" i="92"/>
  <c r="K66" i="82"/>
  <c r="K6" i="75"/>
  <c r="J12" i="75"/>
  <c r="J70" i="82"/>
  <c r="AB15" i="132"/>
  <c r="AA21" i="132"/>
  <c r="F35" i="92"/>
  <c r="E35" i="92"/>
  <c r="P141" i="81"/>
  <c r="Q141" i="81" s="1"/>
  <c r="P142" i="81"/>
  <c r="Q136" i="81"/>
  <c r="O19" i="132"/>
  <c r="N30" i="132"/>
  <c r="D24" i="88"/>
  <c r="I16" i="106"/>
  <c r="I29" i="103"/>
  <c r="F19" i="90"/>
  <c r="H8" i="60"/>
  <c r="K12" i="105"/>
  <c r="H19" i="84"/>
  <c r="L89" i="82"/>
  <c r="L20" i="75"/>
  <c r="M27" i="132"/>
  <c r="I60" i="80"/>
  <c r="I14" i="59"/>
  <c r="I61" i="80"/>
  <c r="E34" i="90"/>
  <c r="D21" i="85"/>
  <c r="H20" i="85"/>
  <c r="N25" i="132"/>
  <c r="G23" i="88"/>
  <c r="J15" i="105"/>
  <c r="J21" i="103"/>
  <c r="J23" i="103" s="1"/>
  <c r="J12" i="106" s="1"/>
  <c r="J6" i="106"/>
  <c r="Y17" i="132"/>
  <c r="Z16" i="132"/>
  <c r="F21" i="87"/>
  <c r="P82" i="82"/>
  <c r="P81" i="82"/>
  <c r="Q81" i="82" s="1"/>
  <c r="Q76" i="82"/>
  <c r="K15" i="103"/>
  <c r="K11" i="105"/>
  <c r="I100" i="82"/>
  <c r="H15" i="76"/>
  <c r="J7" i="106"/>
  <c r="J20" i="103"/>
  <c r="K24" i="75"/>
  <c r="K98" i="82"/>
  <c r="I14" i="106"/>
  <c r="J14" i="75" l="1"/>
  <c r="J73" i="82"/>
  <c r="J16" i="75"/>
  <c r="H150" i="81"/>
  <c r="H8" i="70" s="1"/>
  <c r="H7" i="70"/>
  <c r="I96" i="81"/>
  <c r="H11" i="68"/>
  <c r="J90" i="81"/>
  <c r="I122" i="81"/>
  <c r="J116" i="82"/>
  <c r="I9" i="77" s="1"/>
  <c r="I16" i="68"/>
  <c r="J105" i="81"/>
  <c r="G19" i="92"/>
  <c r="I7" i="76"/>
  <c r="I99" i="82"/>
  <c r="K67" i="82"/>
  <c r="K10" i="75"/>
  <c r="H22" i="68"/>
  <c r="I107" i="81"/>
  <c r="H23" i="68" s="1"/>
  <c r="AB21" i="132"/>
  <c r="AC15" i="132"/>
  <c r="F36" i="92"/>
  <c r="E36" i="92"/>
  <c r="Q82" i="82"/>
  <c r="P83" i="82"/>
  <c r="J24" i="103"/>
  <c r="J10" i="106"/>
  <c r="N26" i="132"/>
  <c r="I16" i="59"/>
  <c r="I62" i="80"/>
  <c r="I17" i="59" s="1"/>
  <c r="H19" i="90"/>
  <c r="G19" i="90"/>
  <c r="Q142" i="81"/>
  <c r="P143" i="81"/>
  <c r="Z17" i="132"/>
  <c r="AA16" i="132"/>
  <c r="I15" i="59"/>
  <c r="I68" i="80"/>
  <c r="M86" i="82"/>
  <c r="L23" i="75"/>
  <c r="L90" i="82"/>
  <c r="H24" i="88"/>
  <c r="E24" i="88"/>
  <c r="O24" i="132"/>
  <c r="O22" i="132"/>
  <c r="K8" i="76"/>
  <c r="G21" i="87"/>
  <c r="F21" i="85"/>
  <c r="E35" i="90"/>
  <c r="M28" i="132"/>
  <c r="M29" i="132"/>
  <c r="D20" i="84"/>
  <c r="J9" i="106"/>
  <c r="J22" i="103"/>
  <c r="I102" i="82"/>
  <c r="I11" i="76"/>
  <c r="L11" i="103"/>
  <c r="K13" i="105"/>
  <c r="K16" i="103"/>
  <c r="I18" i="106"/>
  <c r="H19" i="92" l="1"/>
  <c r="I19" i="92"/>
  <c r="I126" i="81"/>
  <c r="I97" i="81"/>
  <c r="H13" i="68" s="1"/>
  <c r="H12" i="68"/>
  <c r="L62" i="82"/>
  <c r="K68" i="82"/>
  <c r="K107" i="82"/>
  <c r="K71" i="82"/>
  <c r="K11" i="75"/>
  <c r="I124" i="81"/>
  <c r="I132" i="81"/>
  <c r="H18" i="69" s="1"/>
  <c r="H8" i="69"/>
  <c r="J17" i="75"/>
  <c r="J96" i="82"/>
  <c r="I9" i="76"/>
  <c r="I101" i="82"/>
  <c r="I12" i="76" s="1"/>
  <c r="I105" i="82"/>
  <c r="I16" i="76" s="1"/>
  <c r="K100" i="81"/>
  <c r="J106" i="81"/>
  <c r="I21" i="68"/>
  <c r="I6" i="68"/>
  <c r="J94" i="81"/>
  <c r="AD15" i="132"/>
  <c r="AC21" i="132"/>
  <c r="E37" i="92"/>
  <c r="F37" i="92"/>
  <c r="D25" i="88"/>
  <c r="I7" i="60"/>
  <c r="I69" i="80"/>
  <c r="J68" i="80"/>
  <c r="J7" i="60" s="1"/>
  <c r="AB16" i="132"/>
  <c r="AA17" i="132"/>
  <c r="P97" i="82"/>
  <c r="Q83" i="82"/>
  <c r="L13" i="103"/>
  <c r="L14" i="103"/>
  <c r="L9" i="105"/>
  <c r="I13" i="76"/>
  <c r="E36" i="90"/>
  <c r="H21" i="87"/>
  <c r="D22" i="87"/>
  <c r="O25" i="132"/>
  <c r="L98" i="82"/>
  <c r="L24" i="75"/>
  <c r="P149" i="81"/>
  <c r="Q143" i="81"/>
  <c r="K18" i="103"/>
  <c r="J11" i="106"/>
  <c r="G24" i="88"/>
  <c r="I19" i="90"/>
  <c r="K14" i="105"/>
  <c r="K17" i="103"/>
  <c r="F20" i="84"/>
  <c r="G21" i="85"/>
  <c r="P19" i="132"/>
  <c r="O30" i="132"/>
  <c r="M89" i="82"/>
  <c r="M20" i="75"/>
  <c r="N27" i="132"/>
  <c r="J27" i="103"/>
  <c r="J25" i="103"/>
  <c r="J14" i="106" s="1"/>
  <c r="J13" i="106"/>
  <c r="J7" i="76" l="1"/>
  <c r="J99" i="82"/>
  <c r="I125" i="81"/>
  <c r="H11" i="69" s="1"/>
  <c r="K12" i="75"/>
  <c r="K70" i="82"/>
  <c r="Q68" i="82"/>
  <c r="O12" i="75" s="1"/>
  <c r="H12" i="69"/>
  <c r="I133" i="81"/>
  <c r="I128" i="81"/>
  <c r="L66" i="82"/>
  <c r="L6" i="75"/>
  <c r="J107" i="81"/>
  <c r="I23" i="68" s="1"/>
  <c r="I22" i="68"/>
  <c r="K15" i="75"/>
  <c r="K72" i="82"/>
  <c r="J19" i="92"/>
  <c r="J95" i="81"/>
  <c r="I10" i="68"/>
  <c r="J121" i="81"/>
  <c r="J16" i="68"/>
  <c r="K104" i="81"/>
  <c r="I104" i="82"/>
  <c r="K109" i="82"/>
  <c r="K115" i="82"/>
  <c r="J8" i="77" s="1"/>
  <c r="K113" i="82"/>
  <c r="K111" i="82"/>
  <c r="J6" i="77"/>
  <c r="AE15" i="132"/>
  <c r="AD21" i="132"/>
  <c r="F38" i="92"/>
  <c r="E38" i="92"/>
  <c r="F22" i="87"/>
  <c r="Q97" i="82"/>
  <c r="R97" i="82"/>
  <c r="S97" i="82" s="1"/>
  <c r="H25" i="88"/>
  <c r="E25" i="88"/>
  <c r="G20" i="84"/>
  <c r="K20" i="103"/>
  <c r="K7" i="106"/>
  <c r="E37" i="90"/>
  <c r="L15" i="103"/>
  <c r="L11" i="105"/>
  <c r="N29" i="132"/>
  <c r="N28" i="132"/>
  <c r="L8" i="76"/>
  <c r="L12" i="105"/>
  <c r="M14" i="103"/>
  <c r="M12" i="105" s="1"/>
  <c r="AB17" i="132"/>
  <c r="AC16" i="132"/>
  <c r="I8" i="60"/>
  <c r="J69" i="80"/>
  <c r="J8" i="60" s="1"/>
  <c r="P24" i="132"/>
  <c r="P22" i="132"/>
  <c r="J16" i="106"/>
  <c r="J29" i="103"/>
  <c r="N86" i="82"/>
  <c r="M23" i="75"/>
  <c r="M90" i="82"/>
  <c r="H21" i="85"/>
  <c r="D22" i="85"/>
  <c r="K6" i="106"/>
  <c r="K15" i="105"/>
  <c r="K21" i="103"/>
  <c r="K23" i="103" s="1"/>
  <c r="K12" i="106" s="1"/>
  <c r="J19" i="90"/>
  <c r="Q149" i="81"/>
  <c r="R149" i="81"/>
  <c r="S149" i="81" s="1"/>
  <c r="O26" i="132"/>
  <c r="K105" i="81" l="1"/>
  <c r="J20" i="68"/>
  <c r="J122" i="81"/>
  <c r="J96" i="81"/>
  <c r="K90" i="81"/>
  <c r="I11" i="68"/>
  <c r="K19" i="92"/>
  <c r="I7" i="69"/>
  <c r="I129" i="81"/>
  <c r="H15" i="69" s="1"/>
  <c r="H14" i="69"/>
  <c r="K14" i="75"/>
  <c r="K73" i="82"/>
  <c r="J105" i="82"/>
  <c r="J16" i="76" s="1"/>
  <c r="J9" i="76"/>
  <c r="J101" i="82"/>
  <c r="J12" i="76" s="1"/>
  <c r="L67" i="82"/>
  <c r="L10" i="75"/>
  <c r="K116" i="82"/>
  <c r="J9" i="77" s="1"/>
  <c r="I15" i="76"/>
  <c r="J100" i="82"/>
  <c r="K16" i="75"/>
  <c r="Q72" i="82"/>
  <c r="O16" i="75" s="1"/>
  <c r="I148" i="81"/>
  <c r="H19" i="69"/>
  <c r="M30" i="103"/>
  <c r="M19" i="106" s="1"/>
  <c r="AE21" i="132"/>
  <c r="AF15" i="132"/>
  <c r="F39" i="92"/>
  <c r="E39" i="92"/>
  <c r="F20" i="90"/>
  <c r="N89" i="82"/>
  <c r="N20" i="75"/>
  <c r="K9" i="106"/>
  <c r="K22" i="103"/>
  <c r="M24" i="75"/>
  <c r="M98" i="82"/>
  <c r="P25" i="132"/>
  <c r="AC17" i="132"/>
  <c r="AD16" i="132"/>
  <c r="G22" i="87"/>
  <c r="K10" i="106"/>
  <c r="K24" i="103"/>
  <c r="F22" i="85"/>
  <c r="D26" i="88"/>
  <c r="O27" i="132"/>
  <c r="J18" i="106"/>
  <c r="Q19" i="132"/>
  <c r="P30" i="132"/>
  <c r="L13" i="105"/>
  <c r="L16" i="103"/>
  <c r="E38" i="90"/>
  <c r="H20" i="84"/>
  <c r="G25" i="88"/>
  <c r="J11" i="76" l="1"/>
  <c r="J102" i="82"/>
  <c r="J13" i="76" s="1"/>
  <c r="G20" i="92"/>
  <c r="I8" i="69"/>
  <c r="J124" i="81"/>
  <c r="J132" i="81"/>
  <c r="I18" i="69" s="1"/>
  <c r="M62" i="82"/>
  <c r="L11" i="75"/>
  <c r="L69" i="82"/>
  <c r="L107" i="82"/>
  <c r="J6" i="68"/>
  <c r="K106" i="81"/>
  <c r="L100" i="81"/>
  <c r="J21" i="68"/>
  <c r="I150" i="81"/>
  <c r="I8" i="70" s="1"/>
  <c r="I7" i="70"/>
  <c r="K17" i="75"/>
  <c r="K96" i="82"/>
  <c r="J97" i="81"/>
  <c r="I13" i="68" s="1"/>
  <c r="I12" i="68"/>
  <c r="J126" i="81"/>
  <c r="K94" i="81"/>
  <c r="K95" i="81" s="1"/>
  <c r="AG15" i="132"/>
  <c r="AF21" i="132"/>
  <c r="E40" i="92"/>
  <c r="F40" i="92"/>
  <c r="H20" i="90"/>
  <c r="G20" i="90"/>
  <c r="D21" i="84"/>
  <c r="Q24" i="132"/>
  <c r="Q22" i="132"/>
  <c r="G22" i="85"/>
  <c r="M8" i="76"/>
  <c r="O29" i="132"/>
  <c r="O28" i="132"/>
  <c r="H26" i="88"/>
  <c r="E26" i="88"/>
  <c r="K13" i="106"/>
  <c r="K27" i="103"/>
  <c r="K25" i="103"/>
  <c r="M24" i="103"/>
  <c r="P26" i="132"/>
  <c r="K11" i="106"/>
  <c r="L18" i="103"/>
  <c r="O86" i="82"/>
  <c r="O89" i="82" s="1"/>
  <c r="N23" i="75"/>
  <c r="N90" i="82"/>
  <c r="E39" i="90"/>
  <c r="L14" i="105"/>
  <c r="M16" i="103"/>
  <c r="M14" i="105" s="1"/>
  <c r="L17" i="103"/>
  <c r="H22" i="87"/>
  <c r="D23" i="87"/>
  <c r="AE16" i="132"/>
  <c r="AD17" i="132"/>
  <c r="I12" i="69" l="1"/>
  <c r="J128" i="81"/>
  <c r="J133" i="81"/>
  <c r="K16" i="68"/>
  <c r="L104" i="81"/>
  <c r="L109" i="82"/>
  <c r="L113" i="82"/>
  <c r="L115" i="82"/>
  <c r="K8" i="77" s="1"/>
  <c r="K6" i="77"/>
  <c r="L111" i="82"/>
  <c r="L116" i="82"/>
  <c r="K9" i="77" s="1"/>
  <c r="I20" i="92"/>
  <c r="H20" i="92"/>
  <c r="L90" i="81"/>
  <c r="J11" i="68"/>
  <c r="K122" i="81"/>
  <c r="K96" i="81"/>
  <c r="J22" i="68"/>
  <c r="K107" i="81"/>
  <c r="J23" i="68" s="1"/>
  <c r="L13" i="75"/>
  <c r="L70" i="82"/>
  <c r="J125" i="81"/>
  <c r="I11" i="69" s="1"/>
  <c r="I10" i="69"/>
  <c r="J104" i="82"/>
  <c r="K121" i="81"/>
  <c r="J7" i="69" s="1"/>
  <c r="J10" i="68"/>
  <c r="K7" i="76"/>
  <c r="K99" i="82"/>
  <c r="M6" i="75"/>
  <c r="M66" i="82"/>
  <c r="AH15" i="132"/>
  <c r="AG21" i="132"/>
  <c r="E41" i="92"/>
  <c r="F41" i="92"/>
  <c r="F23" i="87"/>
  <c r="E40" i="90"/>
  <c r="P86" i="82"/>
  <c r="O90" i="82"/>
  <c r="O98" i="82" s="1"/>
  <c r="F21" i="84"/>
  <c r="L20" i="103"/>
  <c r="L7" i="106"/>
  <c r="G26" i="88"/>
  <c r="R19" i="132"/>
  <c r="Q30" i="132"/>
  <c r="I20" i="90"/>
  <c r="AF16" i="132"/>
  <c r="AE17" i="132"/>
  <c r="L15" i="105"/>
  <c r="L21" i="103"/>
  <c r="L23" i="103" s="1"/>
  <c r="L6" i="106"/>
  <c r="C17" i="103"/>
  <c r="M17" i="103"/>
  <c r="N98" i="82"/>
  <c r="N8" i="76" s="1"/>
  <c r="N24" i="75"/>
  <c r="P27" i="132"/>
  <c r="K14" i="106"/>
  <c r="L26" i="103"/>
  <c r="M25" i="103"/>
  <c r="M14" i="106" s="1"/>
  <c r="Q25" i="132"/>
  <c r="K16" i="106"/>
  <c r="K29" i="103"/>
  <c r="K18" i="106" s="1"/>
  <c r="D27" i="88"/>
  <c r="H22" i="85"/>
  <c r="D23" i="85"/>
  <c r="M67" i="82" l="1"/>
  <c r="M10" i="75"/>
  <c r="K6" i="68"/>
  <c r="I19" i="69"/>
  <c r="J148" i="81"/>
  <c r="L14" i="75"/>
  <c r="L73" i="82"/>
  <c r="J12" i="68"/>
  <c r="K126" i="81"/>
  <c r="K97" i="81"/>
  <c r="J13" i="68" s="1"/>
  <c r="J20" i="92"/>
  <c r="I14" i="69"/>
  <c r="J129" i="81"/>
  <c r="I15" i="69" s="1"/>
  <c r="K105" i="82"/>
  <c r="K16" i="76" s="1"/>
  <c r="K9" i="76"/>
  <c r="K101" i="82"/>
  <c r="K12" i="76" s="1"/>
  <c r="J15" i="76"/>
  <c r="K100" i="82"/>
  <c r="K132" i="81"/>
  <c r="J18" i="69" s="1"/>
  <c r="J8" i="69"/>
  <c r="K124" i="81"/>
  <c r="L105" i="81"/>
  <c r="K20" i="68"/>
  <c r="L94" i="81"/>
  <c r="L95" i="81" s="1"/>
  <c r="AI15" i="132"/>
  <c r="AH21" i="132"/>
  <c r="F42" i="92"/>
  <c r="E42" i="92"/>
  <c r="L12" i="106"/>
  <c r="C23" i="103"/>
  <c r="C12" i="106" s="1"/>
  <c r="M23" i="103"/>
  <c r="M12" i="106" s="1"/>
  <c r="H27" i="88"/>
  <c r="E27" i="88"/>
  <c r="C15" i="105"/>
  <c r="C6" i="106"/>
  <c r="G21" i="84"/>
  <c r="Q26" i="132"/>
  <c r="L15" i="106"/>
  <c r="L27" i="103"/>
  <c r="L9" i="106"/>
  <c r="L22" i="103"/>
  <c r="L11" i="106" s="1"/>
  <c r="G23" i="87"/>
  <c r="E41" i="90"/>
  <c r="AG16" i="132"/>
  <c r="AF17" i="132"/>
  <c r="J20" i="90"/>
  <c r="R24" i="132"/>
  <c r="R22" i="132"/>
  <c r="F23" i="85"/>
  <c r="P29" i="132"/>
  <c r="P28" i="132"/>
  <c r="M6" i="106"/>
  <c r="M15" i="105"/>
  <c r="L10" i="106"/>
  <c r="M21" i="103"/>
  <c r="M10" i="106" s="1"/>
  <c r="P89" i="82"/>
  <c r="P90" i="82" s="1"/>
  <c r="Q86" i="82"/>
  <c r="L96" i="82" l="1"/>
  <c r="L17" i="75"/>
  <c r="K20" i="92"/>
  <c r="M100" i="81"/>
  <c r="K21" i="68"/>
  <c r="L106" i="81"/>
  <c r="K102" i="82"/>
  <c r="K13" i="76" s="1"/>
  <c r="K11" i="76"/>
  <c r="N62" i="82"/>
  <c r="M11" i="75"/>
  <c r="M107" i="82"/>
  <c r="M69" i="82"/>
  <c r="L121" i="81"/>
  <c r="K7" i="69" s="1"/>
  <c r="K10" i="68"/>
  <c r="J10" i="69"/>
  <c r="K125" i="81"/>
  <c r="J11" i="69" s="1"/>
  <c r="L122" i="81"/>
  <c r="M90" i="81"/>
  <c r="L6" i="68" s="1"/>
  <c r="K11" i="68"/>
  <c r="L96" i="81"/>
  <c r="K12" i="68" s="1"/>
  <c r="J12" i="69"/>
  <c r="K128" i="81"/>
  <c r="J7" i="70"/>
  <c r="J150" i="81"/>
  <c r="J8" i="70" s="1"/>
  <c r="K133" i="81"/>
  <c r="AJ15" i="132"/>
  <c r="AI21" i="132"/>
  <c r="E43" i="92"/>
  <c r="F43" i="92"/>
  <c r="R25" i="132"/>
  <c r="AH16" i="132"/>
  <c r="AG17" i="132"/>
  <c r="L16" i="106"/>
  <c r="M27" i="103"/>
  <c r="M16" i="106" s="1"/>
  <c r="C27" i="103"/>
  <c r="C16" i="106" s="1"/>
  <c r="L29" i="103"/>
  <c r="G23" i="85"/>
  <c r="F21" i="90"/>
  <c r="E42" i="90"/>
  <c r="D24" i="87"/>
  <c r="H23" i="87"/>
  <c r="D28" i="88"/>
  <c r="P98" i="82"/>
  <c r="Q98" i="82" s="1"/>
  <c r="O8" i="76" s="1"/>
  <c r="Q90" i="82"/>
  <c r="O24" i="75" s="1"/>
  <c r="S19" i="132"/>
  <c r="R30" i="132"/>
  <c r="Q27" i="132"/>
  <c r="H21" i="84"/>
  <c r="G27" i="88"/>
  <c r="K104" i="82" l="1"/>
  <c r="L100" i="82" s="1"/>
  <c r="K148" i="81"/>
  <c r="J19" i="69"/>
  <c r="L132" i="81"/>
  <c r="K18" i="69" s="1"/>
  <c r="L124" i="81"/>
  <c r="K8" i="69"/>
  <c r="N66" i="82"/>
  <c r="N67" i="82" s="1"/>
  <c r="N6" i="75"/>
  <c r="K22" i="68"/>
  <c r="L107" i="81"/>
  <c r="K23" i="68" s="1"/>
  <c r="L126" i="81"/>
  <c r="M13" i="75"/>
  <c r="M70" i="82"/>
  <c r="L6" i="77"/>
  <c r="M111" i="82"/>
  <c r="M115" i="82"/>
  <c r="L8" i="77" s="1"/>
  <c r="M113" i="82"/>
  <c r="M109" i="82"/>
  <c r="M116" i="82"/>
  <c r="L9" i="77" s="1"/>
  <c r="L16" i="68"/>
  <c r="M104" i="81"/>
  <c r="M105" i="81" s="1"/>
  <c r="L7" i="76"/>
  <c r="L99" i="82"/>
  <c r="K15" i="76"/>
  <c r="J14" i="69"/>
  <c r="K129" i="81"/>
  <c r="J15" i="69" s="1"/>
  <c r="G21" i="92"/>
  <c r="L97" i="81"/>
  <c r="K13" i="68" s="1"/>
  <c r="AK15" i="132"/>
  <c r="AJ21" i="132"/>
  <c r="E44" i="92"/>
  <c r="F44" i="92"/>
  <c r="R26" i="132"/>
  <c r="D22" i="84"/>
  <c r="Q29" i="132"/>
  <c r="Q28" i="132"/>
  <c r="H28" i="88"/>
  <c r="E28" i="88"/>
  <c r="H23" i="85"/>
  <c r="D24" i="85"/>
  <c r="S24" i="132"/>
  <c r="S22" i="132"/>
  <c r="E43" i="90"/>
  <c r="H21" i="90"/>
  <c r="G21" i="90"/>
  <c r="AH17" i="132"/>
  <c r="AI16" i="132"/>
  <c r="F24" i="87"/>
  <c r="L18" i="106"/>
  <c r="C29" i="103"/>
  <c r="M29" i="103"/>
  <c r="M18" i="106" s="1"/>
  <c r="L21" i="68" l="1"/>
  <c r="M106" i="81"/>
  <c r="M107" i="81" s="1"/>
  <c r="L23" i="68" s="1"/>
  <c r="N100" i="81"/>
  <c r="N69" i="82"/>
  <c r="O62" i="82"/>
  <c r="N11" i="75"/>
  <c r="N107" i="82"/>
  <c r="I21" i="92"/>
  <c r="H21" i="92"/>
  <c r="K10" i="69"/>
  <c r="L125" i="81"/>
  <c r="K11" i="69" s="1"/>
  <c r="L102" i="82"/>
  <c r="L13" i="76" s="1"/>
  <c r="L11" i="76"/>
  <c r="L105" i="82"/>
  <c r="L16" i="76" s="1"/>
  <c r="L9" i="76"/>
  <c r="L101" i="82"/>
  <c r="L104" i="82" s="1"/>
  <c r="N10" i="75"/>
  <c r="L20" i="68"/>
  <c r="M94" i="81"/>
  <c r="M121" i="81" s="1"/>
  <c r="L133" i="81"/>
  <c r="K12" i="69"/>
  <c r="L128" i="81"/>
  <c r="M14" i="75"/>
  <c r="M73" i="82"/>
  <c r="K150" i="81"/>
  <c r="K8" i="70" s="1"/>
  <c r="K7" i="70"/>
  <c r="AL15" i="132"/>
  <c r="AK21" i="132"/>
  <c r="E45" i="92"/>
  <c r="F45" i="92"/>
  <c r="F22" i="84"/>
  <c r="R27" i="132"/>
  <c r="G24" i="87"/>
  <c r="S25" i="132"/>
  <c r="D29" i="88"/>
  <c r="AJ16" i="132"/>
  <c r="AI17" i="132"/>
  <c r="E44" i="90"/>
  <c r="F24" i="85"/>
  <c r="E33" i="103"/>
  <c r="D6" i="108" s="1"/>
  <c r="C18" i="106"/>
  <c r="I21" i="90"/>
  <c r="T19" i="132"/>
  <c r="S30" i="132"/>
  <c r="G28" i="88"/>
  <c r="L7" i="69" l="1"/>
  <c r="L15" i="76"/>
  <c r="M100" i="82"/>
  <c r="L129" i="81"/>
  <c r="K15" i="69" s="1"/>
  <c r="K14" i="69"/>
  <c r="N113" i="82"/>
  <c r="N115" i="82"/>
  <c r="N109" i="82"/>
  <c r="N111" i="82"/>
  <c r="N116" i="82"/>
  <c r="M16" i="68"/>
  <c r="N104" i="81"/>
  <c r="O66" i="82"/>
  <c r="O67" i="82" s="1"/>
  <c r="M96" i="82"/>
  <c r="M17" i="75"/>
  <c r="L12" i="76"/>
  <c r="J21" i="92"/>
  <c r="L22" i="68"/>
  <c r="L148" i="81"/>
  <c r="K19" i="69"/>
  <c r="M95" i="81"/>
  <c r="L10" i="68"/>
  <c r="N70" i="82"/>
  <c r="N13" i="75"/>
  <c r="AL21" i="132"/>
  <c r="AM15" i="132"/>
  <c r="F46" i="92"/>
  <c r="E46" i="92"/>
  <c r="AK16" i="132"/>
  <c r="AJ17" i="132"/>
  <c r="H29" i="88"/>
  <c r="E29" i="88"/>
  <c r="G22" i="84"/>
  <c r="S26" i="132"/>
  <c r="H24" i="87"/>
  <c r="D25" i="87"/>
  <c r="T24" i="132"/>
  <c r="T22" i="132"/>
  <c r="J21" i="90"/>
  <c r="G24" i="85"/>
  <c r="E45" i="90"/>
  <c r="R29" i="132"/>
  <c r="R28" i="132"/>
  <c r="M102" i="82" l="1"/>
  <c r="M13" i="76" s="1"/>
  <c r="M11" i="76"/>
  <c r="N14" i="75"/>
  <c r="N73" i="82"/>
  <c r="L11" i="68"/>
  <c r="M96" i="81"/>
  <c r="N90" i="81"/>
  <c r="N94" i="81" s="1"/>
  <c r="M122" i="81"/>
  <c r="O107" i="82"/>
  <c r="P62" i="82"/>
  <c r="P66" i="82" s="1"/>
  <c r="Q66" i="82" s="1"/>
  <c r="O10" i="75" s="1"/>
  <c r="O69" i="82"/>
  <c r="L7" i="70"/>
  <c r="L150" i="81"/>
  <c r="L8" i="70" s="1"/>
  <c r="K21" i="92"/>
  <c r="M20" i="68"/>
  <c r="N105" i="81"/>
  <c r="M7" i="76"/>
  <c r="M99" i="82"/>
  <c r="AM21" i="132"/>
  <c r="AN15" i="132"/>
  <c r="E47" i="92"/>
  <c r="F47" i="92"/>
  <c r="U19" i="132"/>
  <c r="T30" i="132"/>
  <c r="F25" i="87"/>
  <c r="S27" i="132"/>
  <c r="G29" i="88"/>
  <c r="AK17" i="132"/>
  <c r="AL16" i="132"/>
  <c r="E46" i="90"/>
  <c r="F22" i="90"/>
  <c r="T25" i="132"/>
  <c r="H22" i="84"/>
  <c r="D30" i="88"/>
  <c r="D25" i="85"/>
  <c r="H24" i="85"/>
  <c r="N121" i="81" l="1"/>
  <c r="M7" i="69" s="1"/>
  <c r="M10" i="68"/>
  <c r="O113" i="82"/>
  <c r="O109" i="82"/>
  <c r="O111" i="82"/>
  <c r="O115" i="82"/>
  <c r="O116" i="82"/>
  <c r="M9" i="76"/>
  <c r="M101" i="82"/>
  <c r="M105" i="82"/>
  <c r="M16" i="76" s="1"/>
  <c r="M132" i="81"/>
  <c r="L18" i="69" s="1"/>
  <c r="M124" i="81"/>
  <c r="L8" i="69"/>
  <c r="G22" i="92"/>
  <c r="O70" i="82"/>
  <c r="M6" i="68"/>
  <c r="N95" i="81"/>
  <c r="O100" i="81"/>
  <c r="O104" i="81" s="1"/>
  <c r="O105" i="81" s="1"/>
  <c r="M21" i="68"/>
  <c r="N106" i="81"/>
  <c r="P67" i="82"/>
  <c r="L12" i="68"/>
  <c r="M97" i="81"/>
  <c r="L13" i="68" s="1"/>
  <c r="M126" i="81"/>
  <c r="N17" i="75"/>
  <c r="N96" i="82"/>
  <c r="AN21" i="132"/>
  <c r="F48" i="92"/>
  <c r="E48" i="92"/>
  <c r="F25" i="85"/>
  <c r="D23" i="84"/>
  <c r="H22" i="90"/>
  <c r="G22" i="90"/>
  <c r="T26" i="132"/>
  <c r="AM16" i="132"/>
  <c r="AL17" i="132"/>
  <c r="P100" i="81"/>
  <c r="O106" i="81"/>
  <c r="H30" i="88"/>
  <c r="E30" i="88"/>
  <c r="E47" i="90"/>
  <c r="S28" i="132"/>
  <c r="S29" i="132"/>
  <c r="G25" i="87"/>
  <c r="U24" i="132"/>
  <c r="U22" i="132"/>
  <c r="N7" i="76" l="1"/>
  <c r="N99" i="82"/>
  <c r="O73" i="82"/>
  <c r="L10" i="69"/>
  <c r="M125" i="81"/>
  <c r="L11" i="69" s="1"/>
  <c r="Q124" i="81"/>
  <c r="N10" i="69" s="1"/>
  <c r="M128" i="81"/>
  <c r="L12" i="69"/>
  <c r="M133" i="81"/>
  <c r="P107" i="82"/>
  <c r="P69" i="82"/>
  <c r="M11" i="68"/>
  <c r="O90" i="81"/>
  <c r="N96" i="81"/>
  <c r="N122" i="81"/>
  <c r="H22" i="92"/>
  <c r="I22" i="92"/>
  <c r="M12" i="76"/>
  <c r="Q101" i="82"/>
  <c r="O12" i="76" s="1"/>
  <c r="M104" i="82"/>
  <c r="M22" i="68"/>
  <c r="N107" i="81"/>
  <c r="M23" i="68" s="1"/>
  <c r="F49" i="92"/>
  <c r="E49" i="92"/>
  <c r="U25" i="132"/>
  <c r="H25" i="87"/>
  <c r="D26" i="87"/>
  <c r="E48" i="90"/>
  <c r="AN16" i="132"/>
  <c r="AM17" i="132"/>
  <c r="F23" i="84"/>
  <c r="I22" i="90"/>
  <c r="V19" i="132"/>
  <c r="U30" i="132"/>
  <c r="D31" i="88"/>
  <c r="P104" i="81"/>
  <c r="P105" i="81" s="1"/>
  <c r="G25" i="85"/>
  <c r="G30" i="88"/>
  <c r="O107" i="81"/>
  <c r="T27" i="132"/>
  <c r="N100" i="82" l="1"/>
  <c r="M15" i="76"/>
  <c r="J22" i="92"/>
  <c r="O94" i="81"/>
  <c r="O121" i="81" s="1"/>
  <c r="M148" i="81"/>
  <c r="L19" i="69"/>
  <c r="N132" i="81"/>
  <c r="M18" i="69" s="1"/>
  <c r="M8" i="69"/>
  <c r="P70" i="82"/>
  <c r="Q69" i="82"/>
  <c r="O13" i="75" s="1"/>
  <c r="L14" i="69"/>
  <c r="Q128" i="81"/>
  <c r="N14" i="69" s="1"/>
  <c r="M129" i="81"/>
  <c r="L15" i="69" s="1"/>
  <c r="N9" i="76"/>
  <c r="N126" i="81"/>
  <c r="N97" i="81"/>
  <c r="M13" i="68" s="1"/>
  <c r="M12" i="68"/>
  <c r="P115" i="82"/>
  <c r="Q115" i="82" s="1"/>
  <c r="P116" i="82"/>
  <c r="P111" i="82"/>
  <c r="P113" i="82"/>
  <c r="P109" i="82"/>
  <c r="Q107" i="82"/>
  <c r="O96" i="82"/>
  <c r="E50" i="92"/>
  <c r="F50" i="92"/>
  <c r="H25" i="85"/>
  <c r="D26" i="85"/>
  <c r="E49" i="90"/>
  <c r="U26" i="132"/>
  <c r="T29" i="132"/>
  <c r="T28" i="132"/>
  <c r="H31" i="88"/>
  <c r="E31" i="88"/>
  <c r="G23" i="84"/>
  <c r="P106" i="81"/>
  <c r="F26" i="87"/>
  <c r="P107" i="81"/>
  <c r="Q107" i="81" s="1"/>
  <c r="N23" i="68" s="1"/>
  <c r="Q104" i="81"/>
  <c r="N20" i="68" s="1"/>
  <c r="V24" i="132"/>
  <c r="V22" i="132"/>
  <c r="J22" i="90"/>
  <c r="AN17" i="132"/>
  <c r="P73" i="82" l="1"/>
  <c r="Q70" i="82"/>
  <c r="O14" i="75" s="1"/>
  <c r="M150" i="81"/>
  <c r="M8" i="70" s="1"/>
  <c r="M7" i="70"/>
  <c r="K22" i="92"/>
  <c r="O99" i="82"/>
  <c r="O95" i="81"/>
  <c r="M12" i="69"/>
  <c r="N133" i="81"/>
  <c r="N11" i="76"/>
  <c r="N102" i="82"/>
  <c r="N13" i="76" s="1"/>
  <c r="F51" i="92"/>
  <c r="E51" i="92"/>
  <c r="W19" i="132"/>
  <c r="V30" i="132"/>
  <c r="H23" i="84"/>
  <c r="D32" i="88"/>
  <c r="F26" i="85"/>
  <c r="Q106" i="81"/>
  <c r="N22" i="68" s="1"/>
  <c r="G31" i="88"/>
  <c r="F23" i="90"/>
  <c r="V25" i="132"/>
  <c r="U27" i="132"/>
  <c r="E50" i="90"/>
  <c r="G26" i="87"/>
  <c r="G23" i="92" l="1"/>
  <c r="N148" i="81"/>
  <c r="M19" i="69"/>
  <c r="N103" i="82"/>
  <c r="P90" i="81"/>
  <c r="P94" i="81" s="1"/>
  <c r="O122" i="81"/>
  <c r="O132" i="81" s="1"/>
  <c r="O96" i="81"/>
  <c r="P96" i="82"/>
  <c r="Q73" i="82"/>
  <c r="O17" i="75" s="1"/>
  <c r="F52" i="92"/>
  <c r="E52" i="92"/>
  <c r="H26" i="87"/>
  <c r="D27" i="87"/>
  <c r="G26" i="85"/>
  <c r="H32" i="88"/>
  <c r="E32" i="88"/>
  <c r="W24" i="132"/>
  <c r="W22" i="132"/>
  <c r="E51" i="90"/>
  <c r="D24" i="84"/>
  <c r="H23" i="90"/>
  <c r="G23" i="90"/>
  <c r="U29" i="132"/>
  <c r="U28" i="132"/>
  <c r="V26" i="132"/>
  <c r="P99" i="82" l="1"/>
  <c r="Q96" i="82"/>
  <c r="O7" i="76" s="1"/>
  <c r="R96" i="82"/>
  <c r="S96" i="82" s="1"/>
  <c r="P7" i="76" s="1"/>
  <c r="O126" i="81"/>
  <c r="O133" i="81" s="1"/>
  <c r="O148" i="81" s="1"/>
  <c r="O150" i="81" s="1"/>
  <c r="O97" i="81"/>
  <c r="N7" i="70"/>
  <c r="N150" i="81"/>
  <c r="N8" i="70" s="1"/>
  <c r="P95" i="81"/>
  <c r="Q94" i="81"/>
  <c r="N10" i="68" s="1"/>
  <c r="P121" i="81"/>
  <c r="Q121" i="81" s="1"/>
  <c r="N7" i="69" s="1"/>
  <c r="N104" i="82"/>
  <c r="N14" i="76"/>
  <c r="N105" i="82"/>
  <c r="N16" i="76" s="1"/>
  <c r="H23" i="92"/>
  <c r="I23" i="92"/>
  <c r="F53" i="92"/>
  <c r="E53" i="92"/>
  <c r="X19" i="132"/>
  <c r="W30" i="132"/>
  <c r="V27" i="132"/>
  <c r="D33" i="88"/>
  <c r="F27" i="87"/>
  <c r="I23" i="90"/>
  <c r="E52" i="90"/>
  <c r="W25" i="132"/>
  <c r="F24" i="84"/>
  <c r="G32" i="88"/>
  <c r="H26" i="85"/>
  <c r="D27" i="85"/>
  <c r="J23" i="92" l="1"/>
  <c r="O100" i="82"/>
  <c r="N15" i="76"/>
  <c r="P96" i="81"/>
  <c r="P122" i="81"/>
  <c r="R99" i="82"/>
  <c r="S99" i="82" s="1"/>
  <c r="P9" i="76" s="1"/>
  <c r="Q99" i="82"/>
  <c r="O9" i="76" s="1"/>
  <c r="E54" i="92"/>
  <c r="F54" i="92"/>
  <c r="H33" i="88"/>
  <c r="E33" i="88"/>
  <c r="V29" i="132"/>
  <c r="V28" i="132"/>
  <c r="F27" i="85"/>
  <c r="G24" i="84"/>
  <c r="W26" i="132"/>
  <c r="E53" i="90"/>
  <c r="X24" i="132"/>
  <c r="X22" i="132"/>
  <c r="J23" i="90"/>
  <c r="G27" i="87"/>
  <c r="Q96" i="81" l="1"/>
  <c r="N12" i="68" s="1"/>
  <c r="P126" i="81"/>
  <c r="P97" i="81"/>
  <c r="Q97" i="81" s="1"/>
  <c r="N13" i="68" s="1"/>
  <c r="O102" i="82"/>
  <c r="O103" i="82" s="1"/>
  <c r="K23" i="92"/>
  <c r="P132" i="81"/>
  <c r="Q132" i="81" s="1"/>
  <c r="N18" i="69" s="1"/>
  <c r="Q122" i="81"/>
  <c r="E55" i="92"/>
  <c r="F55" i="92"/>
  <c r="F24" i="90"/>
  <c r="X25" i="132"/>
  <c r="G27" i="85"/>
  <c r="E54" i="90"/>
  <c r="G33" i="88"/>
  <c r="D28" i="87"/>
  <c r="H27" i="87"/>
  <c r="Y19" i="132"/>
  <c r="X30" i="132"/>
  <c r="W27" i="132"/>
  <c r="H24" i="84"/>
  <c r="D34" i="88"/>
  <c r="O105" i="82" l="1"/>
  <c r="Q126" i="81"/>
  <c r="N12" i="69" s="1"/>
  <c r="P133" i="81"/>
  <c r="G24" i="92"/>
  <c r="O104" i="82"/>
  <c r="P100" i="82" s="1"/>
  <c r="E56" i="92"/>
  <c r="F56" i="92"/>
  <c r="D25" i="84"/>
  <c r="Y24" i="132"/>
  <c r="Y22" i="132"/>
  <c r="E55" i="90"/>
  <c r="X26" i="132"/>
  <c r="F28" i="87"/>
  <c r="W29" i="132"/>
  <c r="W28" i="132"/>
  <c r="H34" i="88"/>
  <c r="E34" i="88"/>
  <c r="D28" i="85"/>
  <c r="H27" i="85"/>
  <c r="H24" i="90"/>
  <c r="G24" i="90"/>
  <c r="Q133" i="81" l="1"/>
  <c r="N19" i="69" s="1"/>
  <c r="P148" i="81"/>
  <c r="P102" i="82"/>
  <c r="Q102" i="82" s="1"/>
  <c r="O13" i="76" s="1"/>
  <c r="Q100" i="82"/>
  <c r="I24" i="92"/>
  <c r="H24" i="92"/>
  <c r="E57" i="92"/>
  <c r="F57" i="92"/>
  <c r="G28" i="87"/>
  <c r="E56" i="90"/>
  <c r="F28" i="85"/>
  <c r="G34" i="88"/>
  <c r="F25" i="84"/>
  <c r="I24" i="90"/>
  <c r="X27" i="132"/>
  <c r="Z19" i="132"/>
  <c r="Y30" i="132"/>
  <c r="D35" i="88"/>
  <c r="Y25" i="132"/>
  <c r="P103" i="82" l="1"/>
  <c r="P105" i="82" s="1"/>
  <c r="R148" i="81"/>
  <c r="S148" i="81" s="1"/>
  <c r="P7" i="70" s="1"/>
  <c r="P150" i="81"/>
  <c r="Q148" i="81"/>
  <c r="O7" i="70" s="1"/>
  <c r="J24" i="92"/>
  <c r="P104" i="82"/>
  <c r="Q104" i="82" s="1"/>
  <c r="E58" i="92"/>
  <c r="F58" i="92"/>
  <c r="H28" i="87"/>
  <c r="D29" i="87"/>
  <c r="Z22" i="132"/>
  <c r="Z26" i="132"/>
  <c r="G25" i="84"/>
  <c r="H35" i="88"/>
  <c r="E35" i="88"/>
  <c r="X29" i="132"/>
  <c r="X28" i="132"/>
  <c r="J24" i="90"/>
  <c r="G28" i="85"/>
  <c r="E57" i="90"/>
  <c r="Y26" i="132"/>
  <c r="Q103" i="82" l="1"/>
  <c r="O14" i="76" s="1"/>
  <c r="Q150" i="81"/>
  <c r="O8" i="70" s="1"/>
  <c r="R150" i="81"/>
  <c r="S150" i="81" s="1"/>
  <c r="P8" i="70" s="1"/>
  <c r="K24" i="92"/>
  <c r="R105" i="82"/>
  <c r="S105" i="82" s="1"/>
  <c r="P16" i="76" s="1"/>
  <c r="Q105" i="82"/>
  <c r="O16" i="76" s="1"/>
  <c r="F59" i="92"/>
  <c r="E59" i="92"/>
  <c r="D36" i="88"/>
  <c r="AA19" i="132"/>
  <c r="Z30" i="132"/>
  <c r="F25" i="90"/>
  <c r="H25" i="84"/>
  <c r="Y27" i="132"/>
  <c r="E58" i="90"/>
  <c r="G35" i="88"/>
  <c r="F29" i="87"/>
  <c r="H28" i="85"/>
  <c r="D29" i="85"/>
  <c r="Z27" i="132"/>
  <c r="G25" i="92" l="1"/>
  <c r="E60" i="92"/>
  <c r="F60" i="92"/>
  <c r="E59" i="90"/>
  <c r="H36" i="88"/>
  <c r="E36" i="88"/>
  <c r="Z29" i="132"/>
  <c r="Z28" i="132"/>
  <c r="Z24" i="132"/>
  <c r="G29" i="87"/>
  <c r="Y29" i="132"/>
  <c r="Y28" i="132"/>
  <c r="H25" i="90"/>
  <c r="G25" i="90"/>
  <c r="D26" i="84"/>
  <c r="AA26" i="132"/>
  <c r="AA22" i="132"/>
  <c r="F29" i="85"/>
  <c r="I25" i="92" l="1"/>
  <c r="H25" i="92"/>
  <c r="F61" i="92"/>
  <c r="E61" i="92"/>
  <c r="G29" i="85"/>
  <c r="AA27" i="132"/>
  <c r="G36" i="88"/>
  <c r="I25" i="90"/>
  <c r="Z25" i="132"/>
  <c r="E60" i="90"/>
  <c r="AB19" i="132"/>
  <c r="AA30" i="132"/>
  <c r="F26" i="84"/>
  <c r="H29" i="87"/>
  <c r="D30" i="87"/>
  <c r="D37" i="88"/>
  <c r="J25" i="92" l="1"/>
  <c r="E62" i="92"/>
  <c r="F62" i="92"/>
  <c r="F30" i="87"/>
  <c r="H37" i="88"/>
  <c r="E37" i="88"/>
  <c r="E61" i="90"/>
  <c r="D30" i="85"/>
  <c r="H29" i="85"/>
  <c r="G26" i="84"/>
  <c r="AB22" i="132"/>
  <c r="AB26" i="132"/>
  <c r="J25" i="90"/>
  <c r="AA28" i="132"/>
  <c r="AA24" i="132"/>
  <c r="AA29" i="132"/>
  <c r="K25" i="92" l="1"/>
  <c r="E63" i="92"/>
  <c r="F63" i="92"/>
  <c r="D38" i="88"/>
  <c r="AB27" i="132"/>
  <c r="E62" i="90"/>
  <c r="AC19" i="132"/>
  <c r="AB30" i="132"/>
  <c r="F30" i="85"/>
  <c r="G37" i="88"/>
  <c r="H26" i="84"/>
  <c r="G30" i="87"/>
  <c r="AA25" i="132"/>
  <c r="F26" i="90"/>
  <c r="G26" i="92" l="1"/>
  <c r="F64" i="92"/>
  <c r="E64" i="92"/>
  <c r="D31" i="87"/>
  <c r="H30" i="87"/>
  <c r="H38" i="88"/>
  <c r="E38" i="88"/>
  <c r="H26" i="90"/>
  <c r="G26" i="90"/>
  <c r="D27" i="84"/>
  <c r="G30" i="85"/>
  <c r="AC22" i="132"/>
  <c r="AC26" i="132"/>
  <c r="E63" i="90"/>
  <c r="AB24" i="132"/>
  <c r="AB28" i="132"/>
  <c r="AB29" i="132"/>
  <c r="I26" i="92" l="1"/>
  <c r="H26" i="92"/>
  <c r="F65" i="92"/>
  <c r="E65" i="92"/>
  <c r="E64" i="90"/>
  <c r="D31" i="85"/>
  <c r="H30" i="85"/>
  <c r="D39" i="88"/>
  <c r="AC27" i="132"/>
  <c r="F27" i="84"/>
  <c r="I26" i="90"/>
  <c r="AB25" i="132"/>
  <c r="G38" i="88"/>
  <c r="F31" i="87"/>
  <c r="AD19" i="132"/>
  <c r="AC30" i="132"/>
  <c r="J26" i="92" l="1"/>
  <c r="E66" i="92"/>
  <c r="F66" i="92"/>
  <c r="G27" i="84"/>
  <c r="G31" i="87"/>
  <c r="H39" i="88"/>
  <c r="E39" i="88"/>
  <c r="F31" i="85"/>
  <c r="AD22" i="132"/>
  <c r="AD26" i="132"/>
  <c r="J26" i="90"/>
  <c r="AC29" i="132"/>
  <c r="AC28" i="132"/>
  <c r="AC24" i="132"/>
  <c r="E65" i="90"/>
  <c r="K26" i="92" l="1"/>
  <c r="F67" i="92"/>
  <c r="E67" i="92"/>
  <c r="AC25" i="132"/>
  <c r="D40" i="88"/>
  <c r="AD27" i="132"/>
  <c r="G31" i="85"/>
  <c r="F27" i="90"/>
  <c r="E66" i="90"/>
  <c r="AE19" i="132"/>
  <c r="AD30" i="132"/>
  <c r="G39" i="88"/>
  <c r="D32" i="87"/>
  <c r="H31" i="87"/>
  <c r="H27" i="84"/>
  <c r="G27" i="92" l="1"/>
  <c r="E68" i="92"/>
  <c r="F68" i="92"/>
  <c r="AE26" i="132"/>
  <c r="AE22" i="132"/>
  <c r="E67" i="90"/>
  <c r="AD29" i="132"/>
  <c r="AD24" i="132"/>
  <c r="AD28" i="132"/>
  <c r="H40" i="88"/>
  <c r="E40" i="88"/>
  <c r="H27" i="90"/>
  <c r="G27" i="90"/>
  <c r="D28" i="84"/>
  <c r="F32" i="87"/>
  <c r="H31" i="85"/>
  <c r="D32" i="85"/>
  <c r="H27" i="92" l="1"/>
  <c r="I27" i="92"/>
  <c r="E69" i="92"/>
  <c r="F69" i="92"/>
  <c r="F32" i="85"/>
  <c r="D41" i="88"/>
  <c r="AF19" i="132"/>
  <c r="AE30" i="132"/>
  <c r="I27" i="90"/>
  <c r="G40" i="88"/>
  <c r="AD25" i="132"/>
  <c r="E68" i="90"/>
  <c r="AE27" i="132"/>
  <c r="G32" i="87"/>
  <c r="F28" i="84"/>
  <c r="J27" i="92" l="1"/>
  <c r="E70" i="92"/>
  <c r="F70" i="92"/>
  <c r="AF22" i="132"/>
  <c r="AF26" i="132"/>
  <c r="H41" i="88"/>
  <c r="E41" i="88"/>
  <c r="E69" i="90"/>
  <c r="H32" i="87"/>
  <c r="D33" i="87"/>
  <c r="J27" i="90"/>
  <c r="G28" i="84"/>
  <c r="AE29" i="132"/>
  <c r="AE28" i="132"/>
  <c r="AE24" i="132"/>
  <c r="G32" i="85"/>
  <c r="K27" i="92" l="1"/>
  <c r="E71" i="92"/>
  <c r="F71" i="92"/>
  <c r="F33" i="87"/>
  <c r="E70" i="90"/>
  <c r="AE25" i="132"/>
  <c r="H28" i="84"/>
  <c r="G41" i="88"/>
  <c r="AF27" i="132"/>
  <c r="F28" i="90"/>
  <c r="AG19" i="132"/>
  <c r="AF30" i="132"/>
  <c r="D33" i="85"/>
  <c r="H32" i="85"/>
  <c r="D42" i="88"/>
  <c r="G28" i="92" l="1"/>
  <c r="E72" i="92"/>
  <c r="F72" i="92"/>
  <c r="E71" i="90"/>
  <c r="H42" i="88"/>
  <c r="E42" i="88"/>
  <c r="H28" i="90"/>
  <c r="G28" i="90"/>
  <c r="D29" i="84"/>
  <c r="F33" i="85"/>
  <c r="AG22" i="132"/>
  <c r="AG26" i="132"/>
  <c r="AF24" i="132"/>
  <c r="AF28" i="132"/>
  <c r="AF29" i="132"/>
  <c r="G33" i="87"/>
  <c r="I28" i="92" l="1"/>
  <c r="H28" i="92"/>
  <c r="F73" i="92"/>
  <c r="E73" i="92"/>
  <c r="AF25" i="132"/>
  <c r="G33" i="85"/>
  <c r="I28" i="90"/>
  <c r="G42" i="88"/>
  <c r="H33" i="87"/>
  <c r="D34" i="87"/>
  <c r="AH19" i="132"/>
  <c r="AG30" i="132"/>
  <c r="F29" i="84"/>
  <c r="D43" i="88"/>
  <c r="E72" i="90"/>
  <c r="AG27" i="132"/>
  <c r="J28" i="92" l="1"/>
  <c r="E74" i="92"/>
  <c r="F74" i="92"/>
  <c r="J28" i="90"/>
  <c r="E73" i="90"/>
  <c r="F34" i="87"/>
  <c r="H43" i="88"/>
  <c r="E43" i="88"/>
  <c r="H33" i="85"/>
  <c r="D34" i="85"/>
  <c r="AG29" i="132"/>
  <c r="AG24" i="132"/>
  <c r="AG28" i="132"/>
  <c r="G29" i="84"/>
  <c r="AH22" i="132"/>
  <c r="AH26" i="132"/>
  <c r="K28" i="92" l="1"/>
  <c r="F75" i="92"/>
  <c r="E75" i="92"/>
  <c r="F34" i="85"/>
  <c r="E74" i="90"/>
  <c r="AH27" i="132"/>
  <c r="AG25" i="132"/>
  <c r="G43" i="88"/>
  <c r="H29" i="84"/>
  <c r="AI19" i="132"/>
  <c r="AH30" i="132"/>
  <c r="D44" i="88"/>
  <c r="G34" i="87"/>
  <c r="F29" i="90"/>
  <c r="G29" i="92" l="1"/>
  <c r="E76" i="92"/>
  <c r="F76" i="92"/>
  <c r="AH24" i="132"/>
  <c r="AH29" i="132"/>
  <c r="AH28" i="132"/>
  <c r="AI26" i="132"/>
  <c r="AI22" i="132"/>
  <c r="H34" i="87"/>
  <c r="D35" i="87"/>
  <c r="H44" i="88"/>
  <c r="E44" i="88"/>
  <c r="E75" i="90"/>
  <c r="H29" i="90"/>
  <c r="G29" i="90"/>
  <c r="D30" i="84"/>
  <c r="G34" i="85"/>
  <c r="H29" i="92" l="1"/>
  <c r="I29" i="92"/>
  <c r="F77" i="92"/>
  <c r="E77" i="92"/>
  <c r="I29" i="90"/>
  <c r="F35" i="87"/>
  <c r="E76" i="90"/>
  <c r="D45" i="88"/>
  <c r="AI27" i="132"/>
  <c r="AH25" i="132"/>
  <c r="F30" i="84"/>
  <c r="G44" i="88"/>
  <c r="AJ19" i="132"/>
  <c r="AI30" i="132"/>
  <c r="D35" i="85"/>
  <c r="H34" i="85"/>
  <c r="J29" i="92" l="1"/>
  <c r="F78" i="92"/>
  <c r="E78" i="92"/>
  <c r="F35" i="85"/>
  <c r="AJ22" i="132"/>
  <c r="AJ26" i="132"/>
  <c r="G30" i="84"/>
  <c r="G35" i="87"/>
  <c r="H45" i="88"/>
  <c r="E45" i="88"/>
  <c r="E77" i="90"/>
  <c r="AI28" i="132"/>
  <c r="AI29" i="132"/>
  <c r="AI24" i="132"/>
  <c r="J29" i="90"/>
  <c r="K29" i="92" l="1"/>
  <c r="F79" i="92"/>
  <c r="E79" i="92"/>
  <c r="AI25" i="132"/>
  <c r="D46" i="88"/>
  <c r="E78" i="90"/>
  <c r="H30" i="84"/>
  <c r="AJ27" i="132"/>
  <c r="F30" i="90"/>
  <c r="G45" i="88"/>
  <c r="AK19" i="132"/>
  <c r="AJ30" i="132"/>
  <c r="D36" i="87"/>
  <c r="H35" i="87"/>
  <c r="G35" i="85"/>
  <c r="G30" i="92" l="1"/>
  <c r="E80" i="92"/>
  <c r="F80" i="92"/>
  <c r="F36" i="87"/>
  <c r="H46" i="88"/>
  <c r="E46" i="88"/>
  <c r="D31" i="84"/>
  <c r="D36" i="85"/>
  <c r="H35" i="85"/>
  <c r="AJ24" i="132"/>
  <c r="AJ28" i="132"/>
  <c r="AJ29" i="132"/>
  <c r="E79" i="90"/>
  <c r="AK22" i="132"/>
  <c r="AK26" i="132"/>
  <c r="H30" i="90"/>
  <c r="G30" i="90"/>
  <c r="H30" i="92" l="1"/>
  <c r="I30" i="92"/>
  <c r="E81" i="92"/>
  <c r="F81" i="92"/>
  <c r="F31" i="84"/>
  <c r="AJ25" i="132"/>
  <c r="F36" i="85"/>
  <c r="G46" i="88"/>
  <c r="G36" i="87"/>
  <c r="E80" i="90"/>
  <c r="I30" i="90"/>
  <c r="AK27" i="132"/>
  <c r="AL19" i="132"/>
  <c r="AK30" i="132"/>
  <c r="D47" i="88"/>
  <c r="J30" i="92" l="1"/>
  <c r="E82" i="92"/>
  <c r="F82" i="92"/>
  <c r="AL22" i="132"/>
  <c r="AL26" i="132"/>
  <c r="AK29" i="132"/>
  <c r="AK28" i="132"/>
  <c r="AK24" i="132"/>
  <c r="E81" i="90"/>
  <c r="G36" i="85"/>
  <c r="G31" i="84"/>
  <c r="J30" i="90"/>
  <c r="H36" i="87"/>
  <c r="D37" i="87"/>
  <c r="H47" i="88"/>
  <c r="E47" i="88"/>
  <c r="K30" i="92" l="1"/>
  <c r="E83" i="92"/>
  <c r="F83" i="92"/>
  <c r="H31" i="84"/>
  <c r="D48" i="88"/>
  <c r="AK25" i="132"/>
  <c r="AL27" i="132"/>
  <c r="H36" i="85"/>
  <c r="D37" i="85"/>
  <c r="AM19" i="132"/>
  <c r="AL30" i="132"/>
  <c r="F31" i="90"/>
  <c r="G47" i="88"/>
  <c r="F37" i="87"/>
  <c r="E82" i="90"/>
  <c r="G31" i="92" l="1"/>
  <c r="E84" i="92"/>
  <c r="F84" i="92"/>
  <c r="H48" i="88"/>
  <c r="E48" i="88"/>
  <c r="D32" i="84"/>
  <c r="F37" i="85"/>
  <c r="E83" i="90"/>
  <c r="G37" i="87"/>
  <c r="AM26" i="132"/>
  <c r="AM22" i="132"/>
  <c r="AL29" i="132"/>
  <c r="AL28" i="132"/>
  <c r="AL24" i="132"/>
  <c r="H31" i="90"/>
  <c r="G31" i="90"/>
  <c r="H31" i="92" l="1"/>
  <c r="I31" i="92"/>
  <c r="F85" i="92"/>
  <c r="E85" i="92"/>
  <c r="F32" i="84"/>
  <c r="AL25" i="132"/>
  <c r="I31" i="90"/>
  <c r="AN19" i="132"/>
  <c r="AM30" i="132"/>
  <c r="E84" i="90"/>
  <c r="G37" i="85"/>
  <c r="G48" i="88"/>
  <c r="AM27" i="132"/>
  <c r="D38" i="87"/>
  <c r="H37" i="87"/>
  <c r="D49" i="88"/>
  <c r="J31" i="92" l="1"/>
  <c r="F86" i="92"/>
  <c r="E86" i="92"/>
  <c r="H49" i="88"/>
  <c r="E49" i="88"/>
  <c r="F38" i="87"/>
  <c r="AN22" i="132"/>
  <c r="AN26" i="132"/>
  <c r="E85" i="90"/>
  <c r="AM24" i="132"/>
  <c r="AM29" i="132"/>
  <c r="AM28" i="132"/>
  <c r="H37" i="85"/>
  <c r="D38" i="85"/>
  <c r="J31" i="90"/>
  <c r="G32" i="84"/>
  <c r="K31" i="92" l="1"/>
  <c r="F87" i="92"/>
  <c r="E87" i="92"/>
  <c r="G38" i="87"/>
  <c r="AM25" i="132"/>
  <c r="AN27" i="132"/>
  <c r="G49" i="88"/>
  <c r="F38" i="85"/>
  <c r="E86" i="90"/>
  <c r="D50" i="88"/>
  <c r="H32" i="84"/>
  <c r="F32" i="90"/>
  <c r="AN30" i="132"/>
  <c r="G32" i="92" l="1"/>
  <c r="E88" i="92"/>
  <c r="F88" i="92"/>
  <c r="D33" i="84"/>
  <c r="E87" i="90"/>
  <c r="G38" i="85"/>
  <c r="H32" i="90"/>
  <c r="G32" i="90"/>
  <c r="H50" i="88"/>
  <c r="E50" i="88"/>
  <c r="AN24" i="132"/>
  <c r="AN28" i="132"/>
  <c r="AN29" i="132"/>
  <c r="H38" i="87"/>
  <c r="D39" i="87"/>
  <c r="I32" i="92" l="1"/>
  <c r="H32" i="92"/>
  <c r="E89" i="92"/>
  <c r="F89" i="92"/>
  <c r="F39" i="87"/>
  <c r="AN25" i="132"/>
  <c r="E88" i="90"/>
  <c r="I32" i="90"/>
  <c r="G50" i="88"/>
  <c r="D39" i="85"/>
  <c r="H38" i="85"/>
  <c r="F33" i="84"/>
  <c r="D51" i="88"/>
  <c r="J32" i="92" l="1"/>
  <c r="E90" i="92"/>
  <c r="F90" i="92"/>
  <c r="G33" i="84"/>
  <c r="F39" i="85"/>
  <c r="E89" i="90"/>
  <c r="H51" i="88"/>
  <c r="E51" i="88"/>
  <c r="J32" i="90"/>
  <c r="G39" i="87"/>
  <c r="K32" i="92" l="1"/>
  <c r="E91" i="92"/>
  <c r="F91" i="92"/>
  <c r="F33" i="90"/>
  <c r="D52" i="88"/>
  <c r="E90" i="90"/>
  <c r="G39" i="85"/>
  <c r="H39" i="87"/>
  <c r="D40" i="87"/>
  <c r="G51" i="88"/>
  <c r="H33" i="84"/>
  <c r="G33" i="92" l="1"/>
  <c r="E92" i="92"/>
  <c r="F92" i="92"/>
  <c r="D34" i="84"/>
  <c r="F40" i="87"/>
  <c r="H52" i="88"/>
  <c r="E52" i="88"/>
  <c r="E91" i="90"/>
  <c r="H39" i="85"/>
  <c r="D40" i="85"/>
  <c r="H33" i="90"/>
  <c r="G33" i="90"/>
  <c r="H33" i="92" l="1"/>
  <c r="I33" i="92"/>
  <c r="F93" i="92"/>
  <c r="E93" i="92"/>
  <c r="F40" i="85"/>
  <c r="G52" i="88"/>
  <c r="E92" i="90"/>
  <c r="D53" i="88"/>
  <c r="G40" i="87"/>
  <c r="I33" i="90"/>
  <c r="F34" i="84"/>
  <c r="J33" i="92" l="1"/>
  <c r="E94" i="92"/>
  <c r="F94" i="92"/>
  <c r="J33" i="90"/>
  <c r="E93" i="90"/>
  <c r="D41" i="87"/>
  <c r="H40" i="87"/>
  <c r="G34" i="84"/>
  <c r="H53" i="88"/>
  <c r="E53" i="88"/>
  <c r="G40" i="85"/>
  <c r="K33" i="92" l="1"/>
  <c r="F95" i="92"/>
  <c r="E95" i="92"/>
  <c r="H40" i="85"/>
  <c r="D41" i="85"/>
  <c r="D54" i="88"/>
  <c r="E94" i="90"/>
  <c r="G53" i="88"/>
  <c r="H34" i="84"/>
  <c r="F41" i="87"/>
  <c r="F34" i="90"/>
  <c r="G34" i="92" l="1"/>
  <c r="E96" i="92"/>
  <c r="F96" i="92"/>
  <c r="G41" i="87"/>
  <c r="H34" i="90"/>
  <c r="G34" i="90"/>
  <c r="H54" i="88"/>
  <c r="E54" i="88"/>
  <c r="E95" i="90"/>
  <c r="F41" i="85"/>
  <c r="D35" i="84"/>
  <c r="H34" i="92" l="1"/>
  <c r="I34" i="92"/>
  <c r="E97" i="92"/>
  <c r="F97" i="92"/>
  <c r="G41" i="85"/>
  <c r="I34" i="90"/>
  <c r="E96" i="90"/>
  <c r="G54" i="88"/>
  <c r="F35" i="84"/>
  <c r="H41" i="87"/>
  <c r="D42" i="87"/>
  <c r="D55" i="88"/>
  <c r="J34" i="92" l="1"/>
  <c r="E98" i="92"/>
  <c r="F98" i="92"/>
  <c r="E97" i="90"/>
  <c r="G35" i="84"/>
  <c r="H41" i="85"/>
  <c r="D42" i="85"/>
  <c r="F42" i="87"/>
  <c r="H55" i="88"/>
  <c r="E55" i="88"/>
  <c r="J34" i="90"/>
  <c r="K34" i="92" l="1"/>
  <c r="F99" i="92"/>
  <c r="E99" i="92"/>
  <c r="G42" i="87"/>
  <c r="E98" i="90"/>
  <c r="G55" i="88"/>
  <c r="H35" i="84"/>
  <c r="F35" i="90"/>
  <c r="F42" i="85"/>
  <c r="D56" i="88"/>
  <c r="G35" i="92" l="1"/>
  <c r="E100" i="92"/>
  <c r="F100" i="92"/>
  <c r="E99" i="90"/>
  <c r="D36" i="84"/>
  <c r="H42" i="87"/>
  <c r="D43" i="87"/>
  <c r="H56" i="88"/>
  <c r="E56" i="88"/>
  <c r="G42" i="85"/>
  <c r="H35" i="90"/>
  <c r="G35" i="90"/>
  <c r="H35" i="92" l="1"/>
  <c r="I35" i="92"/>
  <c r="F101" i="92"/>
  <c r="E101" i="92"/>
  <c r="F43" i="87"/>
  <c r="H42" i="85"/>
  <c r="D43" i="85"/>
  <c r="E100" i="90"/>
  <c r="F36" i="84"/>
  <c r="G56" i="88"/>
  <c r="I35" i="90"/>
  <c r="D57" i="88"/>
  <c r="J35" i="92" l="1"/>
  <c r="E102" i="92"/>
  <c r="F102" i="92"/>
  <c r="J35" i="90"/>
  <c r="F43" i="85"/>
  <c r="G36" i="84"/>
  <c r="G43" i="87"/>
  <c r="H57" i="88"/>
  <c r="E57" i="88"/>
  <c r="E101" i="90"/>
  <c r="K35" i="92" l="1"/>
  <c r="F103" i="92"/>
  <c r="E103" i="92"/>
  <c r="E102" i="90"/>
  <c r="G57" i="88"/>
  <c r="D58" i="88"/>
  <c r="F36" i="90"/>
  <c r="H36" i="84"/>
  <c r="D44" i="87"/>
  <c r="H43" i="87"/>
  <c r="G43" i="85"/>
  <c r="G36" i="92" l="1"/>
  <c r="E104" i="92"/>
  <c r="F104" i="92"/>
  <c r="F44" i="87"/>
  <c r="D37" i="84"/>
  <c r="D44" i="85"/>
  <c r="H43" i="85"/>
  <c r="H36" i="90"/>
  <c r="G36" i="90"/>
  <c r="H58" i="88"/>
  <c r="E58" i="88"/>
  <c r="E103" i="90"/>
  <c r="I36" i="92" l="1"/>
  <c r="H36" i="92"/>
  <c r="F105" i="92"/>
  <c r="E105" i="92"/>
  <c r="E104" i="90"/>
  <c r="D59" i="88"/>
  <c r="F37" i="84"/>
  <c r="G58" i="88"/>
  <c r="I36" i="90"/>
  <c r="F44" i="85"/>
  <c r="G44" i="87"/>
  <c r="J36" i="92" l="1"/>
  <c r="E106" i="92"/>
  <c r="F106" i="92"/>
  <c r="G44" i="85"/>
  <c r="G37" i="84"/>
  <c r="J36" i="90"/>
  <c r="H44" i="87"/>
  <c r="D45" i="87"/>
  <c r="H59" i="88"/>
  <c r="E59" i="88"/>
  <c r="E105" i="90"/>
  <c r="K36" i="92" l="1"/>
  <c r="F107" i="92"/>
  <c r="E107" i="92"/>
  <c r="G59" i="88"/>
  <c r="D60" i="88"/>
  <c r="F37" i="90"/>
  <c r="H37" i="84"/>
  <c r="D45" i="85"/>
  <c r="H44" i="85"/>
  <c r="E106" i="90"/>
  <c r="F45" i="87"/>
  <c r="G37" i="92" l="1"/>
  <c r="E108" i="92"/>
  <c r="F108" i="92"/>
  <c r="F45" i="85"/>
  <c r="D38" i="84"/>
  <c r="H37" i="90"/>
  <c r="G37" i="90"/>
  <c r="G45" i="87"/>
  <c r="E107" i="90"/>
  <c r="H60" i="88"/>
  <c r="E60" i="88"/>
  <c r="H37" i="92" l="1"/>
  <c r="I37" i="92"/>
  <c r="F109" i="92"/>
  <c r="E109" i="92"/>
  <c r="G45" i="85"/>
  <c r="D61" i="88"/>
  <c r="E108" i="90"/>
  <c r="I37" i="90"/>
  <c r="F38" i="84"/>
  <c r="D46" i="87"/>
  <c r="H45" i="87"/>
  <c r="G60" i="88"/>
  <c r="J37" i="92" l="1"/>
  <c r="E110" i="92"/>
  <c r="F110" i="92"/>
  <c r="G38" i="84"/>
  <c r="H61" i="88"/>
  <c r="E61" i="88"/>
  <c r="D46" i="85"/>
  <c r="H45" i="85"/>
  <c r="F46" i="87"/>
  <c r="J37" i="90"/>
  <c r="E109" i="90"/>
  <c r="K37" i="92" l="1"/>
  <c r="F111" i="92"/>
  <c r="E111" i="92"/>
  <c r="E110" i="90"/>
  <c r="F38" i="90"/>
  <c r="G46" i="87"/>
  <c r="F46" i="85"/>
  <c r="D62" i="88"/>
  <c r="H38" i="84"/>
  <c r="G61" i="88"/>
  <c r="G38" i="92" l="1"/>
  <c r="F112" i="92"/>
  <c r="E112" i="92"/>
  <c r="E111" i="90"/>
  <c r="H62" i="88"/>
  <c r="E62" i="88"/>
  <c r="D39" i="84"/>
  <c r="D47" i="87"/>
  <c r="H46" i="87"/>
  <c r="G46" i="85"/>
  <c r="H38" i="90"/>
  <c r="G38" i="90"/>
  <c r="H38" i="92" l="1"/>
  <c r="I38" i="92"/>
  <c r="E113" i="92"/>
  <c r="F113" i="92"/>
  <c r="D47" i="85"/>
  <c r="H46" i="85"/>
  <c r="F39" i="84"/>
  <c r="F47" i="87"/>
  <c r="D63" i="88"/>
  <c r="I38" i="90"/>
  <c r="G62" i="88"/>
  <c r="E112" i="90"/>
  <c r="J38" i="92" l="1"/>
  <c r="E114" i="92"/>
  <c r="F114" i="92"/>
  <c r="J38" i="90"/>
  <c r="F47" i="85"/>
  <c r="E113" i="90"/>
  <c r="G47" i="87"/>
  <c r="G39" i="84"/>
  <c r="H63" i="88"/>
  <c r="E63" i="88"/>
  <c r="K38" i="92" l="1"/>
  <c r="F115" i="92"/>
  <c r="E115" i="92"/>
  <c r="E114" i="90"/>
  <c r="G47" i="85"/>
  <c r="F39" i="90"/>
  <c r="G63" i="88"/>
  <c r="H39" i="84"/>
  <c r="D48" i="87"/>
  <c r="H47" i="87"/>
  <c r="D64" i="88"/>
  <c r="G39" i="92" l="1"/>
  <c r="F116" i="92"/>
  <c r="E116" i="92"/>
  <c r="H64" i="88"/>
  <c r="E64" i="88"/>
  <c r="D40" i="84"/>
  <c r="H39" i="90"/>
  <c r="G39" i="90"/>
  <c r="F48" i="87"/>
  <c r="D48" i="85"/>
  <c r="H47" i="85"/>
  <c r="E115" i="90"/>
  <c r="H39" i="92" l="1"/>
  <c r="I39" i="92"/>
  <c r="E117" i="92"/>
  <c r="F117" i="92"/>
  <c r="G64" i="88"/>
  <c r="F48" i="85"/>
  <c r="G48" i="87"/>
  <c r="D65" i="88"/>
  <c r="F40" i="84"/>
  <c r="E116" i="90"/>
  <c r="I39" i="90"/>
  <c r="J39" i="92" l="1"/>
  <c r="E118" i="92"/>
  <c r="F118" i="92"/>
  <c r="E117" i="90"/>
  <c r="G48" i="85"/>
  <c r="J39" i="90"/>
  <c r="G40" i="84"/>
  <c r="H65" i="88"/>
  <c r="E65" i="88"/>
  <c r="H48" i="87"/>
  <c r="D49" i="87"/>
  <c r="K39" i="92" l="1"/>
  <c r="F119" i="92"/>
  <c r="E119" i="92"/>
  <c r="F49" i="87"/>
  <c r="D66" i="88"/>
  <c r="G65" i="88"/>
  <c r="H40" i="84"/>
  <c r="F40" i="90"/>
  <c r="H48" i="85"/>
  <c r="D49" i="85"/>
  <c r="E118" i="90"/>
  <c r="G40" i="92" l="1"/>
  <c r="F120" i="92"/>
  <c r="E120" i="92"/>
  <c r="H66" i="88"/>
  <c r="E66" i="88"/>
  <c r="F49" i="85"/>
  <c r="H40" i="90"/>
  <c r="G40" i="90"/>
  <c r="D41" i="84"/>
  <c r="G49" i="87"/>
  <c r="E119" i="90"/>
  <c r="I40" i="92" l="1"/>
  <c r="H40" i="92"/>
  <c r="F121" i="92"/>
  <c r="E121" i="92"/>
  <c r="I40" i="90"/>
  <c r="G66" i="88"/>
  <c r="E120" i="90"/>
  <c r="F41" i="84"/>
  <c r="D50" i="87"/>
  <c r="H49" i="87"/>
  <c r="G49" i="85"/>
  <c r="D67" i="88"/>
  <c r="J40" i="92" l="1"/>
  <c r="E122" i="92"/>
  <c r="F122" i="92"/>
  <c r="J40" i="90"/>
  <c r="H67" i="88"/>
  <c r="E67" i="88"/>
  <c r="F50" i="87"/>
  <c r="G41" i="84"/>
  <c r="E121" i="90"/>
  <c r="H49" i="85"/>
  <c r="D50" i="85"/>
  <c r="K40" i="92" l="1"/>
  <c r="F123" i="92"/>
  <c r="E123" i="92"/>
  <c r="H41" i="84"/>
  <c r="G50" i="87"/>
  <c r="D68" i="88"/>
  <c r="F50" i="85"/>
  <c r="G67" i="88"/>
  <c r="E122" i="90"/>
  <c r="F41" i="90"/>
  <c r="G41" i="92" l="1"/>
  <c r="E124" i="92"/>
  <c r="F124" i="92"/>
  <c r="G50" i="85"/>
  <c r="D42" i="84"/>
  <c r="H68" i="88"/>
  <c r="E68" i="88"/>
  <c r="E123" i="90"/>
  <c r="H41" i="90"/>
  <c r="G41" i="90"/>
  <c r="H50" i="87"/>
  <c r="D51" i="87"/>
  <c r="H41" i="92" l="1"/>
  <c r="I41" i="92"/>
  <c r="F125" i="92"/>
  <c r="E125" i="92"/>
  <c r="F51" i="87"/>
  <c r="E124" i="90"/>
  <c r="H50" i="85"/>
  <c r="D51" i="85"/>
  <c r="I41" i="90"/>
  <c r="G68" i="88"/>
  <c r="D69" i="88"/>
  <c r="F42" i="84"/>
  <c r="J41" i="92" l="1"/>
  <c r="E126" i="92"/>
  <c r="F126" i="92"/>
  <c r="J41" i="90"/>
  <c r="F51" i="85"/>
  <c r="G42" i="84"/>
  <c r="H69" i="88"/>
  <c r="E69" i="88"/>
  <c r="G51" i="87"/>
  <c r="E125" i="90"/>
  <c r="K41" i="92" l="1"/>
  <c r="F127" i="92"/>
  <c r="E127" i="92"/>
  <c r="D70" i="88"/>
  <c r="F42" i="90"/>
  <c r="D52" i="87"/>
  <c r="H51" i="87"/>
  <c r="H42" i="84"/>
  <c r="E126" i="90"/>
  <c r="G69" i="88"/>
  <c r="G51" i="85"/>
  <c r="G42" i="92" l="1"/>
  <c r="F128" i="92"/>
  <c r="E128" i="92"/>
  <c r="E127" i="90"/>
  <c r="D43" i="84"/>
  <c r="D52" i="85"/>
  <c r="H51" i="85"/>
  <c r="H70" i="88"/>
  <c r="E70" i="88"/>
  <c r="F52" i="87"/>
  <c r="H42" i="90"/>
  <c r="G42" i="90"/>
  <c r="H42" i="92" l="1"/>
  <c r="I42" i="92"/>
  <c r="F129" i="92"/>
  <c r="E129" i="92"/>
  <c r="G52" i="87"/>
  <c r="D71" i="88"/>
  <c r="F52" i="85"/>
  <c r="I42" i="90"/>
  <c r="G70" i="88"/>
  <c r="F43" i="84"/>
  <c r="E128" i="90"/>
  <c r="J42" i="92" l="1"/>
  <c r="F130" i="92"/>
  <c r="E130" i="92"/>
  <c r="E129" i="90"/>
  <c r="H52" i="87"/>
  <c r="D53" i="87"/>
  <c r="G52" i="85"/>
  <c r="J42" i="90"/>
  <c r="G43" i="84"/>
  <c r="H71" i="88"/>
  <c r="E71" i="88"/>
  <c r="K42" i="92" l="1"/>
  <c r="F131" i="92"/>
  <c r="E131" i="92"/>
  <c r="D72" i="88"/>
  <c r="F53" i="87"/>
  <c r="H52" i="85"/>
  <c r="D53" i="85"/>
  <c r="G71" i="88"/>
  <c r="H43" i="84"/>
  <c r="F43" i="90"/>
  <c r="E130" i="90"/>
  <c r="G43" i="92" l="1"/>
  <c r="F132" i="92"/>
  <c r="E132" i="92"/>
  <c r="D44" i="84"/>
  <c r="G53" i="87"/>
  <c r="E131" i="90"/>
  <c r="H43" i="90"/>
  <c r="G43" i="90"/>
  <c r="F53" i="85"/>
  <c r="H72" i="88"/>
  <c r="E72" i="88"/>
  <c r="I43" i="92" l="1"/>
  <c r="H43" i="92"/>
  <c r="F133" i="92"/>
  <c r="E133" i="92"/>
  <c r="G72" i="88"/>
  <c r="G53" i="85"/>
  <c r="E132" i="90"/>
  <c r="D73" i="88"/>
  <c r="I43" i="90"/>
  <c r="D54" i="87"/>
  <c r="H53" i="87"/>
  <c r="F44" i="84"/>
  <c r="J43" i="92" l="1"/>
  <c r="F134" i="92"/>
  <c r="E134" i="92"/>
  <c r="H73" i="88"/>
  <c r="E73" i="88"/>
  <c r="H53" i="85"/>
  <c r="D54" i="85"/>
  <c r="G44" i="84"/>
  <c r="J43" i="90"/>
  <c r="F54" i="87"/>
  <c r="E133" i="90"/>
  <c r="K43" i="92" l="1"/>
  <c r="F135" i="92"/>
  <c r="E135" i="92"/>
  <c r="F44" i="90"/>
  <c r="G73" i="88"/>
  <c r="G54" i="87"/>
  <c r="H44" i="84"/>
  <c r="F54" i="85"/>
  <c r="E134" i="90"/>
  <c r="D74" i="88"/>
  <c r="G44" i="92" l="1"/>
  <c r="F136" i="92"/>
  <c r="E136" i="92"/>
  <c r="H74" i="88"/>
  <c r="E74" i="88"/>
  <c r="E135" i="90"/>
  <c r="G54" i="85"/>
  <c r="H44" i="90"/>
  <c r="G44" i="90"/>
  <c r="D45" i="84"/>
  <c r="D55" i="87"/>
  <c r="H54" i="87"/>
  <c r="I44" i="92" l="1"/>
  <c r="H44" i="92"/>
  <c r="F137" i="92"/>
  <c r="E137" i="92"/>
  <c r="G74" i="88"/>
  <c r="I44" i="90"/>
  <c r="F45" i="84"/>
  <c r="D55" i="85"/>
  <c r="H54" i="85"/>
  <c r="F55" i="87"/>
  <c r="E136" i="90"/>
  <c r="D75" i="88"/>
  <c r="J44" i="92" l="1"/>
  <c r="E138" i="92"/>
  <c r="F138" i="92"/>
  <c r="H75" i="88"/>
  <c r="E75" i="88"/>
  <c r="F55" i="85"/>
  <c r="G45" i="84"/>
  <c r="G55" i="87"/>
  <c r="J44" i="90"/>
  <c r="E137" i="90"/>
  <c r="K44" i="92" l="1"/>
  <c r="F139" i="92"/>
  <c r="E139" i="92"/>
  <c r="G75" i="88"/>
  <c r="D56" i="87"/>
  <c r="H55" i="87"/>
  <c r="E138" i="90"/>
  <c r="H45" i="84"/>
  <c r="D76" i="88"/>
  <c r="F45" i="90"/>
  <c r="G55" i="85"/>
  <c r="G45" i="92" l="1"/>
  <c r="E140" i="92"/>
  <c r="F140" i="92"/>
  <c r="D56" i="85"/>
  <c r="H55" i="85"/>
  <c r="D46" i="84"/>
  <c r="E139" i="90"/>
  <c r="H45" i="90"/>
  <c r="G45" i="90"/>
  <c r="H76" i="88"/>
  <c r="E76" i="88"/>
  <c r="F56" i="87"/>
  <c r="H45" i="92" l="1"/>
  <c r="I45" i="92"/>
  <c r="E141" i="92"/>
  <c r="F141" i="92"/>
  <c r="I45" i="90"/>
  <c r="G76" i="88"/>
  <c r="E140" i="90"/>
  <c r="F56" i="85"/>
  <c r="G56" i="87"/>
  <c r="D77" i="88"/>
  <c r="F46" i="84"/>
  <c r="J45" i="92" l="1"/>
  <c r="E142" i="92"/>
  <c r="F142" i="92"/>
  <c r="H56" i="87"/>
  <c r="D57" i="87"/>
  <c r="G56" i="85"/>
  <c r="E141" i="90"/>
  <c r="G46" i="84"/>
  <c r="H77" i="88"/>
  <c r="E77" i="88"/>
  <c r="J45" i="90"/>
  <c r="K45" i="92" l="1"/>
  <c r="F143" i="92"/>
  <c r="E143" i="92"/>
  <c r="D78" i="88"/>
  <c r="F57" i="87"/>
  <c r="F46" i="90"/>
  <c r="E142" i="90"/>
  <c r="G77" i="88"/>
  <c r="H46" i="84"/>
  <c r="D57" i="85"/>
  <c r="H56" i="85"/>
  <c r="G46" i="92" l="1"/>
  <c r="E144" i="92"/>
  <c r="F144" i="92"/>
  <c r="D47" i="84"/>
  <c r="G57" i="87"/>
  <c r="F57" i="85"/>
  <c r="H46" i="90"/>
  <c r="G46" i="90"/>
  <c r="E143" i="90"/>
  <c r="H78" i="88"/>
  <c r="E78" i="88"/>
  <c r="H46" i="92" l="1"/>
  <c r="I46" i="92"/>
  <c r="E145" i="92"/>
  <c r="F145" i="92"/>
  <c r="I46" i="90"/>
  <c r="G78" i="88"/>
  <c r="D79" i="88"/>
  <c r="E144" i="90"/>
  <c r="G57" i="85"/>
  <c r="D58" i="87"/>
  <c r="H57" i="87"/>
  <c r="F47" i="84"/>
  <c r="J46" i="92" l="1"/>
  <c r="E146" i="92"/>
  <c r="F146" i="92"/>
  <c r="H57" i="85"/>
  <c r="D58" i="85"/>
  <c r="H79" i="88"/>
  <c r="E79" i="88"/>
  <c r="F58" i="87"/>
  <c r="G47" i="84"/>
  <c r="E145" i="90"/>
  <c r="J46" i="90"/>
  <c r="K46" i="92" l="1"/>
  <c r="E147" i="92"/>
  <c r="F147" i="92"/>
  <c r="E146" i="90"/>
  <c r="H47" i="84"/>
  <c r="G58" i="87"/>
  <c r="G79" i="88"/>
  <c r="F47" i="90"/>
  <c r="F58" i="85"/>
  <c r="D80" i="88"/>
  <c r="G47" i="92" l="1"/>
  <c r="F148" i="92"/>
  <c r="E148" i="92"/>
  <c r="G58" i="85"/>
  <c r="E147" i="90"/>
  <c r="H80" i="88"/>
  <c r="E80" i="88"/>
  <c r="H47" i="90"/>
  <c r="G47" i="90"/>
  <c r="D48" i="84"/>
  <c r="D59" i="87"/>
  <c r="H58" i="87"/>
  <c r="H47" i="92" l="1"/>
  <c r="I47" i="92"/>
  <c r="E149" i="92"/>
  <c r="F149" i="92"/>
  <c r="F48" i="84"/>
  <c r="F59" i="87"/>
  <c r="E148" i="90"/>
  <c r="D81" i="88"/>
  <c r="G80" i="88"/>
  <c r="D59" i="85"/>
  <c r="H58" i="85"/>
  <c r="I47" i="90"/>
  <c r="J47" i="92" l="1"/>
  <c r="E150" i="92"/>
  <c r="F150" i="92"/>
  <c r="J47" i="90"/>
  <c r="F59" i="85"/>
  <c r="H81" i="88"/>
  <c r="E81" i="88"/>
  <c r="E149" i="90"/>
  <c r="G59" i="87"/>
  <c r="G48" i="84"/>
  <c r="K47" i="92" l="1"/>
  <c r="E151" i="92"/>
  <c r="F151" i="92"/>
  <c r="G59" i="85"/>
  <c r="G81" i="88"/>
  <c r="H59" i="87"/>
  <c r="D60" i="87"/>
  <c r="D82" i="88"/>
  <c r="H48" i="84"/>
  <c r="E150" i="90"/>
  <c r="F48" i="90"/>
  <c r="G48" i="92" l="1"/>
  <c r="F152" i="92"/>
  <c r="E152" i="92"/>
  <c r="F60" i="87"/>
  <c r="H48" i="90"/>
  <c r="G48" i="90"/>
  <c r="H82" i="88"/>
  <c r="E82" i="88"/>
  <c r="E151" i="90"/>
  <c r="D49" i="84"/>
  <c r="D60" i="85"/>
  <c r="H59" i="85"/>
  <c r="H48" i="92" l="1"/>
  <c r="I48" i="92"/>
  <c r="E153" i="92"/>
  <c r="F153" i="92"/>
  <c r="F49" i="84"/>
  <c r="F60" i="85"/>
  <c r="G82" i="88"/>
  <c r="E152" i="90"/>
  <c r="I48" i="90"/>
  <c r="G60" i="87"/>
  <c r="D83" i="88"/>
  <c r="J48" i="92" l="1"/>
  <c r="E154" i="92"/>
  <c r="F154" i="92"/>
  <c r="H83" i="88"/>
  <c r="E83" i="88"/>
  <c r="E153" i="90"/>
  <c r="J48" i="90"/>
  <c r="D61" i="87"/>
  <c r="H60" i="87"/>
  <c r="G60" i="85"/>
  <c r="G49" i="84"/>
  <c r="K48" i="92" l="1"/>
  <c r="E155" i="92"/>
  <c r="F155" i="92"/>
  <c r="H49" i="84"/>
  <c r="D61" i="85"/>
  <c r="H60" i="85"/>
  <c r="G83" i="88"/>
  <c r="F49" i="90"/>
  <c r="F61" i="87"/>
  <c r="D84" i="88"/>
  <c r="E154" i="90"/>
  <c r="G49" i="92" l="1"/>
  <c r="F156" i="92"/>
  <c r="E156" i="92"/>
  <c r="H84" i="88"/>
  <c r="E84" i="88"/>
  <c r="F61" i="85"/>
  <c r="E155" i="90"/>
  <c r="G61" i="87"/>
  <c r="H49" i="90"/>
  <c r="G49" i="90"/>
  <c r="D50" i="84"/>
  <c r="I49" i="92" l="1"/>
  <c r="H49" i="92"/>
  <c r="F157" i="92"/>
  <c r="E157" i="92"/>
  <c r="E156" i="90"/>
  <c r="G84" i="88"/>
  <c r="F50" i="84"/>
  <c r="I49" i="90"/>
  <c r="H61" i="87"/>
  <c r="D62" i="87"/>
  <c r="G61" i="85"/>
  <c r="D85" i="88"/>
  <c r="J49" i="92" l="1"/>
  <c r="F158" i="92"/>
  <c r="E158" i="92"/>
  <c r="F62" i="87"/>
  <c r="J49" i="90"/>
  <c r="H61" i="85"/>
  <c r="D62" i="85"/>
  <c r="E157" i="90"/>
  <c r="H85" i="88"/>
  <c r="E85" i="88"/>
  <c r="G50" i="84"/>
  <c r="K49" i="92" l="1"/>
  <c r="E159" i="92"/>
  <c r="F159" i="92"/>
  <c r="H50" i="84"/>
  <c r="D86" i="88"/>
  <c r="E158" i="90"/>
  <c r="G85" i="88"/>
  <c r="F62" i="85"/>
  <c r="F50" i="90"/>
  <c r="G62" i="87"/>
  <c r="G50" i="92" l="1"/>
  <c r="F160" i="92"/>
  <c r="E160" i="92"/>
  <c r="H86" i="88"/>
  <c r="E86" i="88"/>
  <c r="H62" i="87"/>
  <c r="D63" i="87"/>
  <c r="H50" i="90"/>
  <c r="G50" i="90"/>
  <c r="G62" i="85"/>
  <c r="E159" i="90"/>
  <c r="D51" i="84"/>
  <c r="H50" i="92" l="1"/>
  <c r="I50" i="92"/>
  <c r="F161" i="92"/>
  <c r="E161" i="92"/>
  <c r="F51" i="84"/>
  <c r="E160" i="90"/>
  <c r="I50" i="90"/>
  <c r="F63" i="87"/>
  <c r="H62" i="85"/>
  <c r="D63" i="85"/>
  <c r="G86" i="88"/>
  <c r="D87" i="88"/>
  <c r="J50" i="92" l="1"/>
  <c r="E162" i="92"/>
  <c r="F162" i="92"/>
  <c r="G51" i="84"/>
  <c r="F63" i="85"/>
  <c r="H87" i="88"/>
  <c r="E87" i="88"/>
  <c r="J50" i="90"/>
  <c r="G63" i="87"/>
  <c r="E161" i="90"/>
  <c r="K50" i="92" l="1"/>
  <c r="E163" i="92"/>
  <c r="F163" i="92"/>
  <c r="G87" i="88"/>
  <c r="G63" i="85"/>
  <c r="D64" i="87"/>
  <c r="H63" i="87"/>
  <c r="E162" i="90"/>
  <c r="F51" i="90"/>
  <c r="D88" i="88"/>
  <c r="H51" i="84"/>
  <c r="G51" i="92" l="1"/>
  <c r="E164" i="92"/>
  <c r="F164" i="92"/>
  <c r="D52" i="84"/>
  <c r="E163" i="90"/>
  <c r="H51" i="90"/>
  <c r="G51" i="90"/>
  <c r="H63" i="85"/>
  <c r="D64" i="85"/>
  <c r="F64" i="87"/>
  <c r="H88" i="88"/>
  <c r="E88" i="88"/>
  <c r="H51" i="92" l="1"/>
  <c r="I51" i="92"/>
  <c r="E165" i="92"/>
  <c r="F165" i="92"/>
  <c r="G64" i="87"/>
  <c r="I51" i="90"/>
  <c r="D89" i="88"/>
  <c r="F64" i="85"/>
  <c r="E164" i="90"/>
  <c r="G88" i="88"/>
  <c r="F52" i="84"/>
  <c r="J51" i="92" l="1"/>
  <c r="E166" i="92"/>
  <c r="F166" i="92"/>
  <c r="J51" i="90"/>
  <c r="G64" i="85"/>
  <c r="H64" i="87"/>
  <c r="D65" i="87"/>
  <c r="H89" i="88"/>
  <c r="E89" i="88"/>
  <c r="E165" i="90"/>
  <c r="G52" i="84"/>
  <c r="K51" i="92" l="1"/>
  <c r="F167" i="92"/>
  <c r="E167" i="92"/>
  <c r="F52" i="90"/>
  <c r="H52" i="84"/>
  <c r="G89" i="88"/>
  <c r="D65" i="85"/>
  <c r="H64" i="85"/>
  <c r="D90" i="88"/>
  <c r="E166" i="90"/>
  <c r="F65" i="87"/>
  <c r="G52" i="92" l="1"/>
  <c r="F168" i="92"/>
  <c r="E168" i="92"/>
  <c r="H90" i="88"/>
  <c r="E90" i="88"/>
  <c r="F65" i="85"/>
  <c r="G65" i="87"/>
  <c r="D53" i="84"/>
  <c r="H52" i="90"/>
  <c r="G52" i="90"/>
  <c r="E167" i="90"/>
  <c r="H52" i="92" l="1"/>
  <c r="I52" i="92"/>
  <c r="F169" i="92"/>
  <c r="E169" i="92"/>
  <c r="E168" i="90"/>
  <c r="H65" i="87"/>
  <c r="D66" i="87"/>
  <c r="G90" i="88"/>
  <c r="F53" i="84"/>
  <c r="I52" i="90"/>
  <c r="G65" i="85"/>
  <c r="D91" i="88"/>
  <c r="J52" i="92" l="1"/>
  <c r="E170" i="92"/>
  <c r="F170" i="92"/>
  <c r="H65" i="85"/>
  <c r="D66" i="85"/>
  <c r="F66" i="87"/>
  <c r="J52" i="90"/>
  <c r="H91" i="88"/>
  <c r="E91" i="88"/>
  <c r="G53" i="84"/>
  <c r="E169" i="90"/>
  <c r="K52" i="92" l="1"/>
  <c r="F171" i="92"/>
  <c r="E171" i="92"/>
  <c r="G91" i="88"/>
  <c r="H53" i="84"/>
  <c r="D92" i="88"/>
  <c r="F53" i="90"/>
  <c r="G66" i="87"/>
  <c r="E170" i="90"/>
  <c r="F66" i="85"/>
  <c r="G53" i="92" l="1"/>
  <c r="E172" i="92"/>
  <c r="F172" i="92"/>
  <c r="H92" i="88"/>
  <c r="E92" i="88"/>
  <c r="D67" i="87"/>
  <c r="H66" i="87"/>
  <c r="D54" i="84"/>
  <c r="E171" i="90"/>
  <c r="G66" i="85"/>
  <c r="H53" i="90"/>
  <c r="G53" i="90"/>
  <c r="I53" i="92" l="1"/>
  <c r="H53" i="92"/>
  <c r="F173" i="92"/>
  <c r="E173" i="92"/>
  <c r="F67" i="87"/>
  <c r="D93" i="88"/>
  <c r="H66" i="85"/>
  <c r="D67" i="85"/>
  <c r="I53" i="90"/>
  <c r="E172" i="90"/>
  <c r="F54" i="84"/>
  <c r="G92" i="88"/>
  <c r="J53" i="92" l="1"/>
  <c r="F174" i="92"/>
  <c r="E174" i="92"/>
  <c r="G54" i="84"/>
  <c r="E173" i="90"/>
  <c r="G67" i="87"/>
  <c r="J53" i="90"/>
  <c r="F67" i="85"/>
  <c r="H93" i="88"/>
  <c r="E93" i="88"/>
  <c r="K53" i="92" l="1"/>
  <c r="E175" i="92"/>
  <c r="F175" i="92"/>
  <c r="G67" i="85"/>
  <c r="G93" i="88"/>
  <c r="H54" i="84"/>
  <c r="D94" i="88"/>
  <c r="H67" i="87"/>
  <c r="D68" i="87"/>
  <c r="E174" i="90"/>
  <c r="F54" i="90"/>
  <c r="G54" i="92" l="1"/>
  <c r="E176" i="92"/>
  <c r="F176" i="92"/>
  <c r="F68" i="87"/>
  <c r="D68" i="85"/>
  <c r="H67" i="85"/>
  <c r="H54" i="90"/>
  <c r="G54" i="90"/>
  <c r="H94" i="88"/>
  <c r="E94" i="88"/>
  <c r="E175" i="90"/>
  <c r="D55" i="84"/>
  <c r="H54" i="92" l="1"/>
  <c r="I54" i="92"/>
  <c r="F177" i="92"/>
  <c r="E177" i="92"/>
  <c r="D95" i="88"/>
  <c r="I54" i="90"/>
  <c r="F55" i="84"/>
  <c r="E176" i="90"/>
  <c r="G94" i="88"/>
  <c r="F68" i="85"/>
  <c r="G68" i="87"/>
  <c r="J54" i="92" l="1"/>
  <c r="F178" i="92"/>
  <c r="E178" i="92"/>
  <c r="E177" i="90"/>
  <c r="H95" i="88"/>
  <c r="E95" i="88"/>
  <c r="H68" i="87"/>
  <c r="D69" i="87"/>
  <c r="G68" i="85"/>
  <c r="G55" i="84"/>
  <c r="J54" i="90"/>
  <c r="K54" i="92" l="1"/>
  <c r="E179" i="92"/>
  <c r="F179" i="92"/>
  <c r="H55" i="84"/>
  <c r="D96" i="88"/>
  <c r="F69" i="87"/>
  <c r="D69" i="85"/>
  <c r="H68" i="85"/>
  <c r="F55" i="90"/>
  <c r="G95" i="88"/>
  <c r="E178" i="90"/>
  <c r="G55" i="92" l="1"/>
  <c r="E180" i="92"/>
  <c r="F180" i="92"/>
  <c r="H55" i="90"/>
  <c r="G55" i="90"/>
  <c r="E179" i="90"/>
  <c r="F69" i="85"/>
  <c r="H96" i="88"/>
  <c r="E96" i="88"/>
  <c r="G69" i="87"/>
  <c r="D56" i="84"/>
  <c r="I55" i="92" l="1"/>
  <c r="H55" i="92"/>
  <c r="E181" i="92"/>
  <c r="F181" i="92"/>
  <c r="H69" i="87"/>
  <c r="D70" i="87"/>
  <c r="D97" i="88"/>
  <c r="E180" i="90"/>
  <c r="I55" i="90"/>
  <c r="G96" i="88"/>
  <c r="F56" i="84"/>
  <c r="G69" i="85"/>
  <c r="J55" i="92" l="1"/>
  <c r="E182" i="92"/>
  <c r="F182" i="92"/>
  <c r="J55" i="90"/>
  <c r="F70" i="87"/>
  <c r="E181" i="90"/>
  <c r="H69" i="85"/>
  <c r="D70" i="85"/>
  <c r="G56" i="84"/>
  <c r="H97" i="88"/>
  <c r="E97" i="88"/>
  <c r="K55" i="92" l="1"/>
  <c r="E183" i="92"/>
  <c r="F183" i="92"/>
  <c r="F70" i="85"/>
  <c r="F56" i="90"/>
  <c r="G97" i="88"/>
  <c r="G70" i="87"/>
  <c r="D98" i="88"/>
  <c r="H56" i="84"/>
  <c r="E182" i="90"/>
  <c r="G56" i="92" l="1"/>
  <c r="E184" i="92"/>
  <c r="F184" i="92"/>
  <c r="E183" i="90"/>
  <c r="D71" i="87"/>
  <c r="H70" i="87"/>
  <c r="G70" i="85"/>
  <c r="H98" i="88"/>
  <c r="E98" i="88"/>
  <c r="D57" i="84"/>
  <c r="H56" i="90"/>
  <c r="G56" i="90"/>
  <c r="H56" i="92" l="1"/>
  <c r="I56" i="92"/>
  <c r="E185" i="92"/>
  <c r="F185" i="92"/>
  <c r="I56" i="90"/>
  <c r="G98" i="88"/>
  <c r="F71" i="87"/>
  <c r="F57" i="84"/>
  <c r="E184" i="90"/>
  <c r="D99" i="88"/>
  <c r="D71" i="85"/>
  <c r="H70" i="85"/>
  <c r="J56" i="92" l="1"/>
  <c r="E186" i="92"/>
  <c r="F186" i="92"/>
  <c r="G57" i="84"/>
  <c r="H99" i="88"/>
  <c r="E99" i="88"/>
  <c r="E185" i="90"/>
  <c r="J56" i="90"/>
  <c r="F71" i="85"/>
  <c r="G71" i="87"/>
  <c r="K56" i="92" l="1"/>
  <c r="E187" i="92"/>
  <c r="F187" i="92"/>
  <c r="D72" i="87"/>
  <c r="H71" i="87"/>
  <c r="G71" i="85"/>
  <c r="F57" i="90"/>
  <c r="G99" i="88"/>
  <c r="H57" i="84"/>
  <c r="D100" i="88"/>
  <c r="E186" i="90"/>
  <c r="G57" i="92" l="1"/>
  <c r="E188" i="92"/>
  <c r="F188" i="92"/>
  <c r="D58" i="84"/>
  <c r="H71" i="85"/>
  <c r="D72" i="85"/>
  <c r="F72" i="87"/>
  <c r="E187" i="90"/>
  <c r="H100" i="88"/>
  <c r="E100" i="88"/>
  <c r="H57" i="90"/>
  <c r="G57" i="90"/>
  <c r="I57" i="92" l="1"/>
  <c r="H57" i="92"/>
  <c r="F189" i="92"/>
  <c r="E189" i="92"/>
  <c r="I57" i="90"/>
  <c r="F58" i="84"/>
  <c r="G72" i="87"/>
  <c r="F72" i="85"/>
  <c r="D101" i="88"/>
  <c r="G100" i="88"/>
  <c r="E188" i="90"/>
  <c r="J57" i="92" l="1"/>
  <c r="E190" i="92"/>
  <c r="F190" i="92"/>
  <c r="H72" i="87"/>
  <c r="D73" i="87"/>
  <c r="G58" i="84"/>
  <c r="E189" i="90"/>
  <c r="H101" i="88"/>
  <c r="E101" i="88"/>
  <c r="G72" i="85"/>
  <c r="J57" i="90"/>
  <c r="K57" i="92" l="1"/>
  <c r="E191" i="92"/>
  <c r="F191" i="92"/>
  <c r="D73" i="85"/>
  <c r="H72" i="85"/>
  <c r="F73" i="87"/>
  <c r="F58" i="90"/>
  <c r="H58" i="84"/>
  <c r="G101" i="88"/>
  <c r="D102" i="88"/>
  <c r="E190" i="90"/>
  <c r="G58" i="92" l="1"/>
  <c r="F192" i="92"/>
  <c r="E192" i="92"/>
  <c r="D59" i="84"/>
  <c r="E191" i="90"/>
  <c r="H58" i="90"/>
  <c r="G58" i="90"/>
  <c r="H102" i="88"/>
  <c r="E102" i="88"/>
  <c r="G73" i="87"/>
  <c r="F73" i="85"/>
  <c r="I58" i="92" l="1"/>
  <c r="H58" i="92"/>
  <c r="F193" i="92"/>
  <c r="E193" i="92"/>
  <c r="G73" i="85"/>
  <c r="H73" i="87"/>
  <c r="D74" i="87"/>
  <c r="G102" i="88"/>
  <c r="E192" i="90"/>
  <c r="D103" i="88"/>
  <c r="F59" i="84"/>
  <c r="I58" i="90"/>
  <c r="J58" i="92" l="1"/>
  <c r="E194" i="92"/>
  <c r="F194" i="92"/>
  <c r="G59" i="84"/>
  <c r="J58" i="90"/>
  <c r="H103" i="88"/>
  <c r="E103" i="88"/>
  <c r="E193" i="90"/>
  <c r="D74" i="85"/>
  <c r="H73" i="85"/>
  <c r="F74" i="87"/>
  <c r="K58" i="92" l="1"/>
  <c r="E195" i="92"/>
  <c r="F195" i="92"/>
  <c r="E194" i="90"/>
  <c r="F59" i="90"/>
  <c r="G74" i="87"/>
  <c r="F74" i="85"/>
  <c r="D104" i="88"/>
  <c r="G103" i="88"/>
  <c r="H59" i="84"/>
  <c r="G59" i="92" l="1"/>
  <c r="F196" i="92"/>
  <c r="E196" i="92"/>
  <c r="D60" i="84"/>
  <c r="G74" i="85"/>
  <c r="H59" i="90"/>
  <c r="G59" i="90"/>
  <c r="H104" i="88"/>
  <c r="E104" i="88"/>
  <c r="H74" i="87"/>
  <c r="D75" i="87"/>
  <c r="E195" i="90"/>
  <c r="I59" i="92" l="1"/>
  <c r="H59" i="92"/>
  <c r="F197" i="92"/>
  <c r="E197" i="92"/>
  <c r="I59" i="90"/>
  <c r="D75" i="85"/>
  <c r="H74" i="85"/>
  <c r="F60" i="84"/>
  <c r="E196" i="90"/>
  <c r="G104" i="88"/>
  <c r="F75" i="87"/>
  <c r="D105" i="88"/>
  <c r="J59" i="92" l="1"/>
  <c r="E198" i="92"/>
  <c r="F198" i="92"/>
  <c r="G75" i="87"/>
  <c r="G60" i="84"/>
  <c r="F75" i="85"/>
  <c r="J59" i="90"/>
  <c r="E197" i="90"/>
  <c r="H105" i="88"/>
  <c r="E105" i="88"/>
  <c r="K59" i="92" l="1"/>
  <c r="F199" i="92"/>
  <c r="E199" i="92"/>
  <c r="G75" i="85"/>
  <c r="G105" i="88"/>
  <c r="H60" i="84"/>
  <c r="D76" i="87"/>
  <c r="H75" i="87"/>
  <c r="F60" i="90"/>
  <c r="D106" i="88"/>
  <c r="E198" i="90"/>
  <c r="G60" i="92" l="1"/>
  <c r="F200" i="92"/>
  <c r="E200" i="92"/>
  <c r="H60" i="90"/>
  <c r="G60" i="90"/>
  <c r="H106" i="88"/>
  <c r="E106" i="88"/>
  <c r="F76" i="87"/>
  <c r="E199" i="90"/>
  <c r="D61" i="84"/>
  <c r="D76" i="85"/>
  <c r="H75" i="85"/>
  <c r="I60" i="92" l="1"/>
  <c r="H60" i="92"/>
  <c r="F201" i="92"/>
  <c r="E201" i="92"/>
  <c r="E200" i="90"/>
  <c r="F61" i="84"/>
  <c r="G76" i="87"/>
  <c r="D107" i="88"/>
  <c r="F76" i="85"/>
  <c r="I60" i="90"/>
  <c r="G106" i="88"/>
  <c r="J60" i="92" l="1"/>
  <c r="E202" i="92"/>
  <c r="F202" i="92"/>
  <c r="H107" i="88"/>
  <c r="E107" i="88"/>
  <c r="J60" i="90"/>
  <c r="H76" i="87"/>
  <c r="D77" i="87"/>
  <c r="G61" i="84"/>
  <c r="E201" i="90"/>
  <c r="G76" i="85"/>
  <c r="K60" i="92" l="1"/>
  <c r="F203" i="92"/>
  <c r="E203" i="92"/>
  <c r="F61" i="90"/>
  <c r="G107" i="88"/>
  <c r="D77" i="85"/>
  <c r="H76" i="85"/>
  <c r="F77" i="87"/>
  <c r="E202" i="90"/>
  <c r="D108" i="88"/>
  <c r="H61" i="84"/>
  <c r="G61" i="92" l="1"/>
  <c r="E204" i="92"/>
  <c r="F204" i="92"/>
  <c r="D62" i="84"/>
  <c r="G77" i="87"/>
  <c r="F77" i="85"/>
  <c r="E203" i="90"/>
  <c r="H61" i="90"/>
  <c r="G61" i="90"/>
  <c r="H108" i="88"/>
  <c r="E108" i="88"/>
  <c r="I61" i="92" l="1"/>
  <c r="H61" i="92"/>
  <c r="F205" i="92"/>
  <c r="E205" i="92"/>
  <c r="E204" i="90"/>
  <c r="D109" i="88"/>
  <c r="I61" i="90"/>
  <c r="G108" i="88"/>
  <c r="G77" i="85"/>
  <c r="H77" i="87"/>
  <c r="D78" i="87"/>
  <c r="F62" i="84"/>
  <c r="J61" i="92" l="1"/>
  <c r="F206" i="92"/>
  <c r="E206" i="92"/>
  <c r="G62" i="84"/>
  <c r="H109" i="88"/>
  <c r="E109" i="88"/>
  <c r="D78" i="85"/>
  <c r="H77" i="85"/>
  <c r="F78" i="87"/>
  <c r="J61" i="90"/>
  <c r="E205" i="90"/>
  <c r="K61" i="92" l="1"/>
  <c r="F207" i="92"/>
  <c r="E207" i="92"/>
  <c r="G109" i="88"/>
  <c r="E206" i="90"/>
  <c r="F62" i="90"/>
  <c r="D110" i="88"/>
  <c r="G78" i="87"/>
  <c r="F78" i="85"/>
  <c r="H62" i="84"/>
  <c r="G62" i="92" l="1"/>
  <c r="E208" i="92"/>
  <c r="F208" i="92"/>
  <c r="D63" i="84"/>
  <c r="G78" i="85"/>
  <c r="H62" i="90"/>
  <c r="G62" i="90"/>
  <c r="D79" i="87"/>
  <c r="H78" i="87"/>
  <c r="H110" i="88"/>
  <c r="E110" i="88"/>
  <c r="E207" i="90"/>
  <c r="H62" i="92" l="1"/>
  <c r="I62" i="92"/>
  <c r="E209" i="92"/>
  <c r="F209" i="92"/>
  <c r="G110" i="88"/>
  <c r="F79" i="87"/>
  <c r="I62" i="90"/>
  <c r="D111" i="88"/>
  <c r="F63" i="84"/>
  <c r="E208" i="90"/>
  <c r="H78" i="85"/>
  <c r="D79" i="85"/>
  <c r="J62" i="92" l="1"/>
  <c r="E210" i="92"/>
  <c r="F210" i="92"/>
  <c r="J62" i="90"/>
  <c r="G79" i="87"/>
  <c r="G63" i="84"/>
  <c r="F79" i="85"/>
  <c r="E209" i="90"/>
  <c r="H111" i="88"/>
  <c r="E111" i="88"/>
  <c r="K62" i="92" l="1"/>
  <c r="E211" i="92"/>
  <c r="F211" i="92"/>
  <c r="G111" i="88"/>
  <c r="D80" i="87"/>
  <c r="H79" i="87"/>
  <c r="D112" i="88"/>
  <c r="E210" i="90"/>
  <c r="G79" i="85"/>
  <c r="H63" i="84"/>
  <c r="F63" i="90"/>
  <c r="G63" i="92" l="1"/>
  <c r="F212" i="92"/>
  <c r="E212" i="92"/>
  <c r="H63" i="90"/>
  <c r="G63" i="90"/>
  <c r="F80" i="87"/>
  <c r="D64" i="84"/>
  <c r="H112" i="88"/>
  <c r="E112" i="88"/>
  <c r="D80" i="85"/>
  <c r="H79" i="85"/>
  <c r="E211" i="90"/>
  <c r="I63" i="92" l="1"/>
  <c r="H63" i="92"/>
  <c r="F213" i="92"/>
  <c r="E213" i="92"/>
  <c r="D113" i="88"/>
  <c r="F80" i="85"/>
  <c r="F64" i="84"/>
  <c r="I63" i="90"/>
  <c r="E212" i="90"/>
  <c r="G112" i="88"/>
  <c r="G80" i="87"/>
  <c r="J63" i="92" l="1"/>
  <c r="E214" i="92"/>
  <c r="F214" i="92"/>
  <c r="H80" i="87"/>
  <c r="D81" i="87"/>
  <c r="J63" i="90"/>
  <c r="G64" i="84"/>
  <c r="G80" i="85"/>
  <c r="E213" i="90"/>
  <c r="H113" i="88"/>
  <c r="E113" i="88"/>
  <c r="K63" i="92" l="1"/>
  <c r="E215" i="92"/>
  <c r="F215" i="92"/>
  <c r="G113" i="88"/>
  <c r="E214" i="90"/>
  <c r="H80" i="85"/>
  <c r="D81" i="85"/>
  <c r="H64" i="84"/>
  <c r="F81" i="87"/>
  <c r="F64" i="90"/>
  <c r="D114" i="88"/>
  <c r="G64" i="92" l="1"/>
  <c r="E216" i="92"/>
  <c r="F216" i="92"/>
  <c r="G81" i="87"/>
  <c r="E215" i="90"/>
  <c r="F81" i="85"/>
  <c r="H114" i="88"/>
  <c r="E114" i="88"/>
  <c r="H64" i="90"/>
  <c r="G64" i="90"/>
  <c r="D65" i="84"/>
  <c r="I64" i="92" l="1"/>
  <c r="H64" i="92"/>
  <c r="F217" i="92"/>
  <c r="E217" i="92"/>
  <c r="G81" i="85"/>
  <c r="I64" i="90"/>
  <c r="G114" i="88"/>
  <c r="D115" i="88"/>
  <c r="E216" i="90"/>
  <c r="F65" i="84"/>
  <c r="H81" i="87"/>
  <c r="D82" i="87"/>
  <c r="J64" i="92" l="1"/>
  <c r="E218" i="92"/>
  <c r="F218" i="92"/>
  <c r="H115" i="88"/>
  <c r="E115" i="88"/>
  <c r="H81" i="85"/>
  <c r="D82" i="85"/>
  <c r="G65" i="84"/>
  <c r="E217" i="90"/>
  <c r="J64" i="90"/>
  <c r="F82" i="87"/>
  <c r="K64" i="92" l="1"/>
  <c r="F219" i="92"/>
  <c r="E219" i="92"/>
  <c r="D116" i="88"/>
  <c r="F65" i="90"/>
  <c r="F82" i="85"/>
  <c r="E218" i="90"/>
  <c r="G82" i="87"/>
  <c r="H65" i="84"/>
  <c r="G115" i="88"/>
  <c r="G65" i="92" l="1"/>
  <c r="E220" i="92"/>
  <c r="F220" i="92"/>
  <c r="G82" i="85"/>
  <c r="H65" i="90"/>
  <c r="G65" i="90"/>
  <c r="E219" i="90"/>
  <c r="D66" i="84"/>
  <c r="H82" i="87"/>
  <c r="D83" i="87"/>
  <c r="H116" i="88"/>
  <c r="E116" i="88"/>
  <c r="I65" i="92" l="1"/>
  <c r="H65" i="92"/>
  <c r="E221" i="92"/>
  <c r="F221" i="92"/>
  <c r="I65" i="90"/>
  <c r="G116" i="88"/>
  <c r="F66" i="84"/>
  <c r="F83" i="87"/>
  <c r="D117" i="88"/>
  <c r="E220" i="90"/>
  <c r="H82" i="85"/>
  <c r="D83" i="85"/>
  <c r="J65" i="92" l="1"/>
  <c r="F222" i="92"/>
  <c r="E222" i="92"/>
  <c r="H117" i="88"/>
  <c r="E117" i="88"/>
  <c r="F83" i="85"/>
  <c r="G66" i="84"/>
  <c r="G83" i="87"/>
  <c r="E221" i="90"/>
  <c r="J65" i="90"/>
  <c r="K65" i="92" l="1"/>
  <c r="F223" i="92"/>
  <c r="E223" i="92"/>
  <c r="H83" i="87"/>
  <c r="D84" i="87"/>
  <c r="F66" i="90"/>
  <c r="G83" i="85"/>
  <c r="G117" i="88"/>
  <c r="H66" i="84"/>
  <c r="E222" i="90"/>
  <c r="D118" i="88"/>
  <c r="G66" i="92" l="1"/>
  <c r="E224" i="92"/>
  <c r="F224" i="92"/>
  <c r="E223" i="90"/>
  <c r="H83" i="85"/>
  <c r="D84" i="85"/>
  <c r="H66" i="90"/>
  <c r="G66" i="90"/>
  <c r="F84" i="87"/>
  <c r="H118" i="88"/>
  <c r="E118" i="88"/>
  <c r="D67" i="84"/>
  <c r="H66" i="92" l="1"/>
  <c r="I66" i="92"/>
  <c r="E225" i="92"/>
  <c r="F225" i="92"/>
  <c r="F67" i="84"/>
  <c r="I66" i="90"/>
  <c r="E224" i="90"/>
  <c r="G118" i="88"/>
  <c r="D119" i="88"/>
  <c r="G84" i="87"/>
  <c r="F84" i="85"/>
  <c r="J66" i="92" l="1"/>
  <c r="E226" i="92"/>
  <c r="F226" i="92"/>
  <c r="G84" i="85"/>
  <c r="H119" i="88"/>
  <c r="E119" i="88"/>
  <c r="J66" i="90"/>
  <c r="H84" i="87"/>
  <c r="D85" i="87"/>
  <c r="G67" i="84"/>
  <c r="E225" i="90"/>
  <c r="K66" i="92" l="1"/>
  <c r="E227" i="92"/>
  <c r="F227" i="92"/>
  <c r="H67" i="84"/>
  <c r="F67" i="90"/>
  <c r="E226" i="90"/>
  <c r="F85" i="87"/>
  <c r="D120" i="88"/>
  <c r="D85" i="85"/>
  <c r="H84" i="85"/>
  <c r="G119" i="88"/>
  <c r="G67" i="92" l="1"/>
  <c r="E228" i="92"/>
  <c r="F228" i="92"/>
  <c r="H67" i="90"/>
  <c r="G67" i="90"/>
  <c r="F85" i="85"/>
  <c r="H120" i="88"/>
  <c r="E120" i="88"/>
  <c r="G85" i="87"/>
  <c r="E227" i="90"/>
  <c r="D68" i="84"/>
  <c r="H67" i="92" l="1"/>
  <c r="I67" i="92"/>
  <c r="F229" i="92"/>
  <c r="E229" i="92"/>
  <c r="D121" i="88"/>
  <c r="F68" i="84"/>
  <c r="E228" i="90"/>
  <c r="G120" i="88"/>
  <c r="I67" i="90"/>
  <c r="H85" i="87"/>
  <c r="D86" i="87"/>
  <c r="G85" i="85"/>
  <c r="J67" i="92" l="1"/>
  <c r="E230" i="92"/>
  <c r="F230" i="92"/>
  <c r="H121" i="88"/>
  <c r="E121" i="88"/>
  <c r="F86" i="87"/>
  <c r="J67" i="90"/>
  <c r="G68" i="84"/>
  <c r="H85" i="85"/>
  <c r="D86" i="85"/>
  <c r="E229" i="90"/>
  <c r="K67" i="92" l="1"/>
  <c r="E231" i="92"/>
  <c r="F231" i="92"/>
  <c r="F86" i="85"/>
  <c r="H68" i="84"/>
  <c r="F68" i="90"/>
  <c r="G121" i="88"/>
  <c r="E230" i="90"/>
  <c r="G86" i="87"/>
  <c r="D122" i="88"/>
  <c r="G68" i="92" l="1"/>
  <c r="E232" i="92"/>
  <c r="F232" i="92"/>
  <c r="D87" i="87"/>
  <c r="H86" i="87"/>
  <c r="E231" i="90"/>
  <c r="H122" i="88"/>
  <c r="E122" i="88"/>
  <c r="D69" i="84"/>
  <c r="G86" i="85"/>
  <c r="H68" i="90"/>
  <c r="G68" i="90"/>
  <c r="I68" i="92" l="1"/>
  <c r="H68" i="92"/>
  <c r="F233" i="92"/>
  <c r="E233" i="92"/>
  <c r="E232" i="90"/>
  <c r="F69" i="84"/>
  <c r="G122" i="88"/>
  <c r="F87" i="87"/>
  <c r="H86" i="85"/>
  <c r="D87" i="85"/>
  <c r="D123" i="88"/>
  <c r="I68" i="90"/>
  <c r="J68" i="92" l="1"/>
  <c r="E234" i="92"/>
  <c r="F234" i="92"/>
  <c r="H123" i="88"/>
  <c r="E123" i="88"/>
  <c r="F87" i="85"/>
  <c r="J68" i="90"/>
  <c r="G69" i="84"/>
  <c r="E233" i="90"/>
  <c r="G87" i="87"/>
  <c r="K68" i="92" l="1"/>
  <c r="F235" i="92"/>
  <c r="E235" i="92"/>
  <c r="G123" i="88"/>
  <c r="F69" i="90"/>
  <c r="D88" i="87"/>
  <c r="H87" i="87"/>
  <c r="E234" i="90"/>
  <c r="G87" i="85"/>
  <c r="H69" i="84"/>
  <c r="D124" i="88"/>
  <c r="G69" i="92" l="1"/>
  <c r="F236" i="92"/>
  <c r="E236" i="92"/>
  <c r="F88" i="87"/>
  <c r="H124" i="88"/>
  <c r="E124" i="88"/>
  <c r="H87" i="85"/>
  <c r="D88" i="85"/>
  <c r="E235" i="90"/>
  <c r="D70" i="84"/>
  <c r="H69" i="90"/>
  <c r="G69" i="90"/>
  <c r="H69" i="92" l="1"/>
  <c r="I69" i="92"/>
  <c r="F237" i="92"/>
  <c r="E237" i="92"/>
  <c r="E236" i="90"/>
  <c r="D125" i="88"/>
  <c r="G88" i="87"/>
  <c r="I69" i="90"/>
  <c r="F88" i="85"/>
  <c r="F70" i="84"/>
  <c r="G124" i="88"/>
  <c r="J69" i="92" l="1"/>
  <c r="F238" i="92"/>
  <c r="E238" i="92"/>
  <c r="G88" i="85"/>
  <c r="H125" i="88"/>
  <c r="E125" i="88"/>
  <c r="G70" i="84"/>
  <c r="H88" i="87"/>
  <c r="D89" i="87"/>
  <c r="J69" i="90"/>
  <c r="E237" i="90"/>
  <c r="K69" i="92" l="1"/>
  <c r="F239" i="92"/>
  <c r="E239" i="92"/>
  <c r="F89" i="87"/>
  <c r="H70" i="84"/>
  <c r="G125" i="88"/>
  <c r="F70" i="90"/>
  <c r="D126" i="88"/>
  <c r="E238" i="90"/>
  <c r="H88" i="85"/>
  <c r="D89" i="85"/>
  <c r="G70" i="92" l="1"/>
  <c r="F240" i="92"/>
  <c r="E240" i="92"/>
  <c r="E239" i="90"/>
  <c r="D71" i="84"/>
  <c r="H70" i="90"/>
  <c r="G70" i="90"/>
  <c r="G89" i="87"/>
  <c r="F89" i="85"/>
  <c r="H126" i="88"/>
  <c r="E126" i="88"/>
  <c r="H70" i="92" l="1"/>
  <c r="I70" i="92"/>
  <c r="F241" i="92"/>
  <c r="E241" i="92"/>
  <c r="I70" i="90"/>
  <c r="G126" i="88"/>
  <c r="G89" i="85"/>
  <c r="D90" i="87"/>
  <c r="H89" i="87"/>
  <c r="D127" i="88"/>
  <c r="F71" i="84"/>
  <c r="E240" i="90"/>
  <c r="J70" i="92" l="1"/>
  <c r="E242" i="92"/>
  <c r="F242" i="92"/>
  <c r="H127" i="88"/>
  <c r="E127" i="88"/>
  <c r="D90" i="85"/>
  <c r="H89" i="85"/>
  <c r="G71" i="84"/>
  <c r="F90" i="87"/>
  <c r="E241" i="90"/>
  <c r="J70" i="90"/>
  <c r="K70" i="92" l="1"/>
  <c r="E243" i="92"/>
  <c r="F243" i="92"/>
  <c r="H71" i="84"/>
  <c r="G127" i="88"/>
  <c r="F71" i="90"/>
  <c r="E242" i="90"/>
  <c r="G90" i="87"/>
  <c r="F90" i="85"/>
  <c r="D128" i="88"/>
  <c r="G71" i="92" l="1"/>
  <c r="F244" i="92"/>
  <c r="E244" i="92"/>
  <c r="D91" i="87"/>
  <c r="H90" i="87"/>
  <c r="G90" i="85"/>
  <c r="H71" i="90"/>
  <c r="G71" i="90"/>
  <c r="D72" i="84"/>
  <c r="H128" i="88"/>
  <c r="E128" i="88"/>
  <c r="E243" i="90"/>
  <c r="I71" i="92" l="1"/>
  <c r="H71" i="92"/>
  <c r="E245" i="92"/>
  <c r="F245" i="92"/>
  <c r="G128" i="88"/>
  <c r="F72" i="84"/>
  <c r="F91" i="87"/>
  <c r="I71" i="90"/>
  <c r="D129" i="88"/>
  <c r="E244" i="90"/>
  <c r="D91" i="85"/>
  <c r="H90" i="85"/>
  <c r="J71" i="92" l="1"/>
  <c r="E246" i="92"/>
  <c r="F246" i="92"/>
  <c r="J71" i="90"/>
  <c r="F91" i="85"/>
  <c r="E245" i="90"/>
  <c r="H129" i="88"/>
  <c r="E129" i="88"/>
  <c r="G91" i="87"/>
  <c r="G72" i="84"/>
  <c r="K71" i="92" l="1"/>
  <c r="E247" i="92"/>
  <c r="F247" i="92"/>
  <c r="G129" i="88"/>
  <c r="F72" i="90"/>
  <c r="H72" i="84"/>
  <c r="D92" i="87"/>
  <c r="H91" i="87"/>
  <c r="D130" i="88"/>
  <c r="E246" i="90"/>
  <c r="G91" i="85"/>
  <c r="G72" i="92" l="1"/>
  <c r="F248" i="92"/>
  <c r="E248" i="92"/>
  <c r="H72" i="90"/>
  <c r="G72" i="90"/>
  <c r="H130" i="88"/>
  <c r="E130" i="88"/>
  <c r="D73" i="84"/>
  <c r="H91" i="85"/>
  <c r="D92" i="85"/>
  <c r="E247" i="90"/>
  <c r="F92" i="87"/>
  <c r="H72" i="92" l="1"/>
  <c r="I72" i="92"/>
  <c r="F249" i="92"/>
  <c r="E249" i="92"/>
  <c r="E248" i="90"/>
  <c r="F73" i="84"/>
  <c r="I72" i="90"/>
  <c r="F92" i="85"/>
  <c r="G130" i="88"/>
  <c r="G92" i="87"/>
  <c r="D131" i="88"/>
  <c r="J72" i="92" l="1"/>
  <c r="E250" i="92"/>
  <c r="F250" i="92"/>
  <c r="H131" i="88"/>
  <c r="E131" i="88"/>
  <c r="G92" i="85"/>
  <c r="E249" i="90"/>
  <c r="D93" i="87"/>
  <c r="H92" i="87"/>
  <c r="J72" i="90"/>
  <c r="G73" i="84"/>
  <c r="K72" i="92" l="1"/>
  <c r="F251" i="92"/>
  <c r="E251" i="92"/>
  <c r="F93" i="87"/>
  <c r="G131" i="88"/>
  <c r="F73" i="90"/>
  <c r="E250" i="90"/>
  <c r="D93" i="85"/>
  <c r="H92" i="85"/>
  <c r="D132" i="88"/>
  <c r="H73" i="84"/>
  <c r="G73" i="92" l="1"/>
  <c r="F252" i="92"/>
  <c r="E252" i="92"/>
  <c r="H132" i="88"/>
  <c r="E132" i="88"/>
  <c r="E251" i="90"/>
  <c r="G93" i="87"/>
  <c r="D74" i="84"/>
  <c r="F93" i="85"/>
  <c r="H73" i="90"/>
  <c r="G73" i="90"/>
  <c r="H73" i="92" l="1"/>
  <c r="I73" i="92"/>
  <c r="E253" i="92"/>
  <c r="F253" i="92"/>
  <c r="E252" i="90"/>
  <c r="G132" i="88"/>
  <c r="I73" i="90"/>
  <c r="G93" i="85"/>
  <c r="F74" i="84"/>
  <c r="D94" i="87"/>
  <c r="H93" i="87"/>
  <c r="D133" i="88"/>
  <c r="J73" i="92" l="1"/>
  <c r="F254" i="92"/>
  <c r="H133" i="88"/>
  <c r="E133" i="88"/>
  <c r="F94" i="87"/>
  <c r="G74" i="84"/>
  <c r="D94" i="85"/>
  <c r="H93" i="85"/>
  <c r="J73" i="90"/>
  <c r="E253" i="90"/>
  <c r="D254" i="90"/>
  <c r="K73" i="92" l="1"/>
  <c r="F255" i="92"/>
  <c r="F74" i="90"/>
  <c r="E254" i="90"/>
  <c r="D255" i="90"/>
  <c r="F94" i="85"/>
  <c r="G94" i="87"/>
  <c r="G133" i="88"/>
  <c r="H74" i="84"/>
  <c r="D134" i="88"/>
  <c r="G74" i="92" l="1"/>
  <c r="F256" i="92"/>
  <c r="D95" i="87"/>
  <c r="H94" i="87"/>
  <c r="H134" i="88"/>
  <c r="E134" i="88"/>
  <c r="D75" i="84"/>
  <c r="G94" i="85"/>
  <c r="D256" i="90"/>
  <c r="E255" i="90"/>
  <c r="H74" i="90"/>
  <c r="G74" i="90"/>
  <c r="H74" i="92" l="1"/>
  <c r="I74" i="92"/>
  <c r="F257" i="92"/>
  <c r="G134" i="88"/>
  <c r="F95" i="87"/>
  <c r="F75" i="84"/>
  <c r="D135" i="88"/>
  <c r="I74" i="90"/>
  <c r="D95" i="85"/>
  <c r="H94" i="85"/>
  <c r="E256" i="90"/>
  <c r="D257" i="90"/>
  <c r="J74" i="92" l="1"/>
  <c r="F258" i="92"/>
  <c r="G95" i="87"/>
  <c r="E257" i="90"/>
  <c r="D258" i="90"/>
  <c r="F95" i="85"/>
  <c r="J74" i="90"/>
  <c r="H135" i="88"/>
  <c r="E135" i="88"/>
  <c r="G75" i="84"/>
  <c r="K74" i="92" l="1"/>
  <c r="F259" i="92"/>
  <c r="D136" i="88"/>
  <c r="F75" i="90"/>
  <c r="E258" i="90"/>
  <c r="D259" i="90"/>
  <c r="G95" i="85"/>
  <c r="H75" i="84"/>
  <c r="G135" i="88"/>
  <c r="H95" i="87"/>
  <c r="D96" i="87"/>
  <c r="G75" i="92" l="1"/>
  <c r="F260" i="92"/>
  <c r="D260" i="90"/>
  <c r="E259" i="90"/>
  <c r="H75" i="90"/>
  <c r="G75" i="90"/>
  <c r="F96" i="87"/>
  <c r="D76" i="84"/>
  <c r="H95" i="85"/>
  <c r="D96" i="85"/>
  <c r="H136" i="88"/>
  <c r="E136" i="88"/>
  <c r="I75" i="92" l="1"/>
  <c r="H75" i="92"/>
  <c r="F261" i="92"/>
  <c r="G136" i="88"/>
  <c r="F76" i="84"/>
  <c r="I75" i="90"/>
  <c r="D137" i="88"/>
  <c r="G96" i="87"/>
  <c r="D261" i="90"/>
  <c r="E260" i="90"/>
  <c r="F96" i="85"/>
  <c r="J75" i="92" l="1"/>
  <c r="F262" i="92"/>
  <c r="G96" i="85"/>
  <c r="D97" i="87"/>
  <c r="H96" i="87"/>
  <c r="J75" i="90"/>
  <c r="H137" i="88"/>
  <c r="E137" i="88"/>
  <c r="E261" i="90"/>
  <c r="D262" i="90"/>
  <c r="G76" i="84"/>
  <c r="K75" i="92" l="1"/>
  <c r="F263" i="92"/>
  <c r="F97" i="87"/>
  <c r="D138" i="88"/>
  <c r="H96" i="85"/>
  <c r="D97" i="85"/>
  <c r="G137" i="88"/>
  <c r="H76" i="84"/>
  <c r="E262" i="90"/>
  <c r="D263" i="90"/>
  <c r="F76" i="90"/>
  <c r="G76" i="92" l="1"/>
  <c r="F264" i="92"/>
  <c r="H76" i="90"/>
  <c r="G76" i="90"/>
  <c r="D77" i="84"/>
  <c r="G97" i="87"/>
  <c r="D264" i="90"/>
  <c r="E263" i="90"/>
  <c r="F97" i="85"/>
  <c r="H138" i="88"/>
  <c r="E138" i="88"/>
  <c r="H76" i="92" l="1"/>
  <c r="I76" i="92"/>
  <c r="F265" i="92"/>
  <c r="D139" i="88"/>
  <c r="G138" i="88"/>
  <c r="H97" i="87"/>
  <c r="D98" i="87"/>
  <c r="I76" i="90"/>
  <c r="G97" i="85"/>
  <c r="D265" i="90"/>
  <c r="E264" i="90"/>
  <c r="F77" i="84"/>
  <c r="J76" i="92" l="1"/>
  <c r="F266" i="92"/>
  <c r="E265" i="90"/>
  <c r="D266" i="90"/>
  <c r="G77" i="84"/>
  <c r="H97" i="85"/>
  <c r="D98" i="85"/>
  <c r="F98" i="87"/>
  <c r="H139" i="88"/>
  <c r="E139" i="88"/>
  <c r="J76" i="90"/>
  <c r="K76" i="92" l="1"/>
  <c r="F267" i="92"/>
  <c r="E266" i="90"/>
  <c r="D267" i="90"/>
  <c r="D140" i="88"/>
  <c r="G98" i="87"/>
  <c r="H77" i="84"/>
  <c r="F98" i="85"/>
  <c r="F77" i="90"/>
  <c r="G139" i="88"/>
  <c r="G77" i="92" l="1"/>
  <c r="F268" i="92"/>
  <c r="H77" i="90"/>
  <c r="G77" i="90"/>
  <c r="H98" i="87"/>
  <c r="D99" i="87"/>
  <c r="D268" i="90"/>
  <c r="E267" i="90"/>
  <c r="G98" i="85"/>
  <c r="H140" i="88"/>
  <c r="E140" i="88"/>
  <c r="D78" i="84"/>
  <c r="H77" i="92" l="1"/>
  <c r="I77" i="92"/>
  <c r="F269" i="92"/>
  <c r="D141" i="88"/>
  <c r="I77" i="90"/>
  <c r="G140" i="88"/>
  <c r="H98" i="85"/>
  <c r="D99" i="85"/>
  <c r="D269" i="90"/>
  <c r="E268" i="90"/>
  <c r="F78" i="84"/>
  <c r="F99" i="87"/>
  <c r="J77" i="92" l="1"/>
  <c r="F270" i="92"/>
  <c r="E269" i="90"/>
  <c r="D270" i="90"/>
  <c r="G78" i="84"/>
  <c r="F99" i="85"/>
  <c r="G99" i="87"/>
  <c r="J77" i="90"/>
  <c r="H141" i="88"/>
  <c r="E141" i="88"/>
  <c r="K77" i="92" l="1"/>
  <c r="F271" i="92"/>
  <c r="D100" i="87"/>
  <c r="H99" i="87"/>
  <c r="E270" i="90"/>
  <c r="D271" i="90"/>
  <c r="G141" i="88"/>
  <c r="G99" i="85"/>
  <c r="H78" i="84"/>
  <c r="F78" i="90"/>
  <c r="D142" i="88"/>
  <c r="G78" i="92" l="1"/>
  <c r="F272" i="92"/>
  <c r="D79" i="84"/>
  <c r="H99" i="85"/>
  <c r="D100" i="85"/>
  <c r="H142" i="88"/>
  <c r="E142" i="88"/>
  <c r="D272" i="90"/>
  <c r="E271" i="90"/>
  <c r="F100" i="87"/>
  <c r="H78" i="90"/>
  <c r="G78" i="90"/>
  <c r="H78" i="92" l="1"/>
  <c r="I78" i="92"/>
  <c r="F273" i="92"/>
  <c r="I78" i="90"/>
  <c r="G100" i="87"/>
  <c r="E272" i="90"/>
  <c r="D273" i="90"/>
  <c r="G142" i="88"/>
  <c r="D143" i="88"/>
  <c r="F100" i="85"/>
  <c r="F79" i="84"/>
  <c r="J78" i="92" l="1"/>
  <c r="F274" i="92"/>
  <c r="E273" i="90"/>
  <c r="D274" i="90"/>
  <c r="G79" i="84"/>
  <c r="G100" i="85"/>
  <c r="J78" i="90"/>
  <c r="H143" i="88"/>
  <c r="E143" i="88"/>
  <c r="H100" i="87"/>
  <c r="D101" i="87"/>
  <c r="K78" i="92" l="1"/>
  <c r="F275" i="92"/>
  <c r="D144" i="88"/>
  <c r="H100" i="85"/>
  <c r="D101" i="85"/>
  <c r="F79" i="90"/>
  <c r="E274" i="90"/>
  <c r="D275" i="90"/>
  <c r="G143" i="88"/>
  <c r="H79" i="84"/>
  <c r="F101" i="87"/>
  <c r="G79" i="92" l="1"/>
  <c r="F276" i="92"/>
  <c r="D80" i="84"/>
  <c r="G101" i="87"/>
  <c r="D276" i="90"/>
  <c r="E275" i="90"/>
  <c r="H79" i="90"/>
  <c r="G79" i="90"/>
  <c r="F101" i="85"/>
  <c r="H144" i="88"/>
  <c r="E144" i="88"/>
  <c r="I79" i="92" l="1"/>
  <c r="H79" i="92"/>
  <c r="F277" i="92"/>
  <c r="D145" i="88"/>
  <c r="G144" i="88"/>
  <c r="G101" i="85"/>
  <c r="E276" i="90"/>
  <c r="D277" i="90"/>
  <c r="I79" i="90"/>
  <c r="D102" i="87"/>
  <c r="H101" i="87"/>
  <c r="F80" i="84"/>
  <c r="J79" i="92" l="1"/>
  <c r="F278" i="92"/>
  <c r="H101" i="85"/>
  <c r="D102" i="85"/>
  <c r="G80" i="84"/>
  <c r="J79" i="90"/>
  <c r="E277" i="90"/>
  <c r="D278" i="90"/>
  <c r="F102" i="87"/>
  <c r="H145" i="88"/>
  <c r="E145" i="88"/>
  <c r="K79" i="92" l="1"/>
  <c r="F279" i="92"/>
  <c r="D146" i="88"/>
  <c r="G102" i="87"/>
  <c r="F80" i="90"/>
  <c r="G145" i="88"/>
  <c r="E278" i="90"/>
  <c r="D279" i="90"/>
  <c r="H80" i="84"/>
  <c r="F102" i="85"/>
  <c r="G80" i="92" l="1"/>
  <c r="F280" i="92"/>
  <c r="G102" i="85"/>
  <c r="H146" i="88"/>
  <c r="E146" i="88"/>
  <c r="D280" i="90"/>
  <c r="E279" i="90"/>
  <c r="D81" i="84"/>
  <c r="H80" i="90"/>
  <c r="G80" i="90"/>
  <c r="H102" i="87"/>
  <c r="D103" i="87"/>
  <c r="I80" i="92" l="1"/>
  <c r="H80" i="92"/>
  <c r="F281" i="92"/>
  <c r="G146" i="88"/>
  <c r="F81" i="84"/>
  <c r="H102" i="85"/>
  <c r="D103" i="85"/>
  <c r="F103" i="87"/>
  <c r="I80" i="90"/>
  <c r="D147" i="88"/>
  <c r="E280" i="90"/>
  <c r="D281" i="90"/>
  <c r="J80" i="92" l="1"/>
  <c r="F282" i="92"/>
  <c r="H147" i="88"/>
  <c r="E147" i="88"/>
  <c r="F103" i="85"/>
  <c r="G81" i="84"/>
  <c r="G103" i="87"/>
  <c r="E281" i="90"/>
  <c r="D282" i="90"/>
  <c r="J80" i="90"/>
  <c r="K80" i="92" l="1"/>
  <c r="F283" i="92"/>
  <c r="D104" i="87"/>
  <c r="H103" i="87"/>
  <c r="G147" i="88"/>
  <c r="D283" i="90"/>
  <c r="E282" i="90"/>
  <c r="H81" i="84"/>
  <c r="G103" i="85"/>
  <c r="D148" i="88"/>
  <c r="F81" i="90"/>
  <c r="G81" i="92" l="1"/>
  <c r="F284" i="92"/>
  <c r="H103" i="85"/>
  <c r="D104" i="85"/>
  <c r="F104" i="87"/>
  <c r="H81" i="90"/>
  <c r="G81" i="90"/>
  <c r="D82" i="84"/>
  <c r="H148" i="88"/>
  <c r="E148" i="88"/>
  <c r="D284" i="90"/>
  <c r="E283" i="90"/>
  <c r="H81" i="92" l="1"/>
  <c r="I81" i="92"/>
  <c r="F285" i="92"/>
  <c r="G148" i="88"/>
  <c r="G104" i="87"/>
  <c r="D285" i="90"/>
  <c r="E284" i="90"/>
  <c r="F82" i="84"/>
  <c r="D149" i="88"/>
  <c r="I81" i="90"/>
  <c r="F104" i="85"/>
  <c r="J81" i="92" l="1"/>
  <c r="F286" i="92"/>
  <c r="G82" i="84"/>
  <c r="J81" i="90"/>
  <c r="E285" i="90"/>
  <c r="D286" i="90"/>
  <c r="G104" i="85"/>
  <c r="H149" i="88"/>
  <c r="E149" i="88"/>
  <c r="H104" i="87"/>
  <c r="D105" i="87"/>
  <c r="K81" i="92" l="1"/>
  <c r="F287" i="92"/>
  <c r="D287" i="90"/>
  <c r="E286" i="90"/>
  <c r="D150" i="88"/>
  <c r="F82" i="90"/>
  <c r="F105" i="87"/>
  <c r="H104" i="85"/>
  <c r="D105" i="85"/>
  <c r="G149" i="88"/>
  <c r="H82" i="84"/>
  <c r="G82" i="92" l="1"/>
  <c r="F288" i="92"/>
  <c r="F105" i="85"/>
  <c r="D83" i="84"/>
  <c r="G105" i="87"/>
  <c r="H150" i="88"/>
  <c r="E150" i="88"/>
  <c r="H82" i="90"/>
  <c r="G82" i="90"/>
  <c r="D288" i="90"/>
  <c r="E287" i="90"/>
  <c r="H82" i="92" l="1"/>
  <c r="I82" i="92"/>
  <c r="F289" i="92"/>
  <c r="G150" i="88"/>
  <c r="H105" i="87"/>
  <c r="D106" i="87"/>
  <c r="E288" i="90"/>
  <c r="D289" i="90"/>
  <c r="G105" i="85"/>
  <c r="I82" i="90"/>
  <c r="D151" i="88"/>
  <c r="F83" i="84"/>
  <c r="J82" i="92" l="1"/>
  <c r="F290" i="92"/>
  <c r="H151" i="88"/>
  <c r="E151" i="88"/>
  <c r="J82" i="90"/>
  <c r="E289" i="90"/>
  <c r="D290" i="90"/>
  <c r="D106" i="85"/>
  <c r="H105" i="85"/>
  <c r="G83" i="84"/>
  <c r="F106" i="87"/>
  <c r="K82" i="92" l="1"/>
  <c r="F291" i="92"/>
  <c r="F83" i="90"/>
  <c r="D152" i="88"/>
  <c r="G106" i="87"/>
  <c r="H83" i="84"/>
  <c r="F106" i="85"/>
  <c r="D291" i="90"/>
  <c r="E290" i="90"/>
  <c r="G151" i="88"/>
  <c r="G83" i="92" l="1"/>
  <c r="F292" i="92"/>
  <c r="G106" i="85"/>
  <c r="D107" i="87"/>
  <c r="H106" i="87"/>
  <c r="D292" i="90"/>
  <c r="E291" i="90"/>
  <c r="H83" i="90"/>
  <c r="G83" i="90"/>
  <c r="H152" i="88"/>
  <c r="E152" i="88"/>
  <c r="D84" i="84"/>
  <c r="I83" i="92" l="1"/>
  <c r="H83" i="92"/>
  <c r="F293" i="92"/>
  <c r="I83" i="90"/>
  <c r="E292" i="90"/>
  <c r="D293" i="90"/>
  <c r="H106" i="85"/>
  <c r="D107" i="85"/>
  <c r="G152" i="88"/>
  <c r="D153" i="88"/>
  <c r="F84" i="84"/>
  <c r="F107" i="87"/>
  <c r="J83" i="92" l="1"/>
  <c r="F294" i="92"/>
  <c r="E293" i="90"/>
  <c r="D294" i="90"/>
  <c r="G84" i="84"/>
  <c r="F107" i="85"/>
  <c r="H153" i="88"/>
  <c r="E153" i="88"/>
  <c r="G107" i="87"/>
  <c r="J83" i="90"/>
  <c r="K83" i="92" l="1"/>
  <c r="F295" i="92"/>
  <c r="G107" i="85"/>
  <c r="F84" i="90"/>
  <c r="D154" i="88"/>
  <c r="E294" i="90"/>
  <c r="D295" i="90"/>
  <c r="D108" i="87"/>
  <c r="H107" i="87"/>
  <c r="G153" i="88"/>
  <c r="H84" i="84"/>
  <c r="G84" i="92" l="1"/>
  <c r="F296" i="92"/>
  <c r="D85" i="84"/>
  <c r="F108" i="87"/>
  <c r="H84" i="90"/>
  <c r="G84" i="90"/>
  <c r="H154" i="88"/>
  <c r="E154" i="88"/>
  <c r="H107" i="85"/>
  <c r="D108" i="85"/>
  <c r="D296" i="90"/>
  <c r="E295" i="90"/>
  <c r="H84" i="92" l="1"/>
  <c r="I84" i="92"/>
  <c r="F297" i="92"/>
  <c r="I84" i="90"/>
  <c r="D155" i="88"/>
  <c r="F108" i="85"/>
  <c r="E296" i="90"/>
  <c r="D297" i="90"/>
  <c r="G154" i="88"/>
  <c r="G108" i="87"/>
  <c r="F85" i="84"/>
  <c r="J84" i="92" l="1"/>
  <c r="F298" i="92"/>
  <c r="G108" i="85"/>
  <c r="G85" i="84"/>
  <c r="E297" i="90"/>
  <c r="D298" i="90"/>
  <c r="D109" i="87"/>
  <c r="H108" i="87"/>
  <c r="H155" i="88"/>
  <c r="E155" i="88"/>
  <c r="J84" i="90"/>
  <c r="K84" i="92" l="1"/>
  <c r="F299" i="92"/>
  <c r="D299" i="90"/>
  <c r="E298" i="90"/>
  <c r="F85" i="90"/>
  <c r="D156" i="88"/>
  <c r="F109" i="87"/>
  <c r="H108" i="85"/>
  <c r="D109" i="85"/>
  <c r="H85" i="84"/>
  <c r="G155" i="88"/>
  <c r="G85" i="92" l="1"/>
  <c r="F300" i="92"/>
  <c r="F109" i="85"/>
  <c r="H85" i="90"/>
  <c r="G85" i="90"/>
  <c r="D86" i="84"/>
  <c r="H156" i="88"/>
  <c r="E156" i="88"/>
  <c r="D300" i="90"/>
  <c r="E299" i="90"/>
  <c r="G109" i="87"/>
  <c r="I85" i="92" l="1"/>
  <c r="H85" i="92"/>
  <c r="F301" i="92"/>
  <c r="D110" i="87"/>
  <c r="H109" i="87"/>
  <c r="I85" i="90"/>
  <c r="D157" i="88"/>
  <c r="D301" i="90"/>
  <c r="E300" i="90"/>
  <c r="G109" i="85"/>
  <c r="G156" i="88"/>
  <c r="F86" i="84"/>
  <c r="J85" i="92" l="1"/>
  <c r="F302" i="92"/>
  <c r="H157" i="88"/>
  <c r="E157" i="88"/>
  <c r="J85" i="90"/>
  <c r="G86" i="84"/>
  <c r="D110" i="85"/>
  <c r="H109" i="85"/>
  <c r="E301" i="90"/>
  <c r="D302" i="90"/>
  <c r="F110" i="87"/>
  <c r="K85" i="92" l="1"/>
  <c r="F303" i="92"/>
  <c r="G110" i="87"/>
  <c r="F110" i="85"/>
  <c r="G157" i="88"/>
  <c r="D303" i="90"/>
  <c r="E302" i="90"/>
  <c r="H86" i="84"/>
  <c r="F86" i="90"/>
  <c r="D158" i="88"/>
  <c r="G86" i="92" l="1"/>
  <c r="F304" i="92"/>
  <c r="D304" i="90"/>
  <c r="E303" i="90"/>
  <c r="G110" i="85"/>
  <c r="H86" i="90"/>
  <c r="G86" i="90"/>
  <c r="H158" i="88"/>
  <c r="E158" i="88"/>
  <c r="D111" i="87"/>
  <c r="H110" i="87"/>
  <c r="D87" i="84"/>
  <c r="H86" i="92" l="1"/>
  <c r="I86" i="92"/>
  <c r="F305" i="92"/>
  <c r="I86" i="90"/>
  <c r="H110" i="85"/>
  <c r="D111" i="85"/>
  <c r="E304" i="90"/>
  <c r="D305" i="90"/>
  <c r="F87" i="84"/>
  <c r="G158" i="88"/>
  <c r="F111" i="87"/>
  <c r="D159" i="88"/>
  <c r="J86" i="92" l="1"/>
  <c r="F306" i="92"/>
  <c r="H159" i="88"/>
  <c r="E159" i="88"/>
  <c r="G111" i="87"/>
  <c r="E305" i="90"/>
  <c r="D306" i="90"/>
  <c r="G87" i="84"/>
  <c r="F111" i="85"/>
  <c r="J86" i="90"/>
  <c r="K86" i="92" l="1"/>
  <c r="F307" i="92"/>
  <c r="F87" i="90"/>
  <c r="G111" i="85"/>
  <c r="G159" i="88"/>
  <c r="H87" i="84"/>
  <c r="D307" i="90"/>
  <c r="E306" i="90"/>
  <c r="D112" i="87"/>
  <c r="H111" i="87"/>
  <c r="D160" i="88"/>
  <c r="G87" i="92" l="1"/>
  <c r="F308" i="92"/>
  <c r="H160" i="88"/>
  <c r="E160" i="88"/>
  <c r="D308" i="90"/>
  <c r="E307" i="90"/>
  <c r="D88" i="84"/>
  <c r="H111" i="85"/>
  <c r="D112" i="85"/>
  <c r="F112" i="87"/>
  <c r="H87" i="90"/>
  <c r="G87" i="90"/>
  <c r="I87" i="92" l="1"/>
  <c r="H87" i="92"/>
  <c r="F309" i="92"/>
  <c r="G112" i="87"/>
  <c r="I87" i="90"/>
  <c r="F112" i="85"/>
  <c r="F88" i="84"/>
  <c r="D161" i="88"/>
  <c r="E308" i="90"/>
  <c r="D309" i="90"/>
  <c r="G160" i="88"/>
  <c r="J87" i="92" l="1"/>
  <c r="F310" i="92"/>
  <c r="E309" i="90"/>
  <c r="D310" i="90"/>
  <c r="G88" i="84"/>
  <c r="G112" i="85"/>
  <c r="J87" i="90"/>
  <c r="H112" i="87"/>
  <c r="D113" i="87"/>
  <c r="H161" i="88"/>
  <c r="E161" i="88"/>
  <c r="K87" i="92" l="1"/>
  <c r="F311" i="92"/>
  <c r="F113" i="87"/>
  <c r="D162" i="88"/>
  <c r="H88" i="84"/>
  <c r="E310" i="90"/>
  <c r="D311" i="90"/>
  <c r="G161" i="88"/>
  <c r="F88" i="90"/>
  <c r="H112" i="85"/>
  <c r="D113" i="85"/>
  <c r="G88" i="92" l="1"/>
  <c r="F312" i="92"/>
  <c r="D89" i="84"/>
  <c r="H162" i="88"/>
  <c r="E162" i="88"/>
  <c r="F113" i="85"/>
  <c r="H88" i="90"/>
  <c r="G88" i="90"/>
  <c r="D312" i="90"/>
  <c r="E311" i="90"/>
  <c r="G113" i="87"/>
  <c r="I88" i="92" l="1"/>
  <c r="H88" i="92"/>
  <c r="F313" i="92"/>
  <c r="E312" i="90"/>
  <c r="D313" i="90"/>
  <c r="D163" i="88"/>
  <c r="G113" i="85"/>
  <c r="G162" i="88"/>
  <c r="F89" i="84"/>
  <c r="H113" i="87"/>
  <c r="D114" i="87"/>
  <c r="I88" i="90"/>
  <c r="J88" i="92" l="1"/>
  <c r="F314" i="92"/>
  <c r="H163" i="88"/>
  <c r="E163" i="88"/>
  <c r="J88" i="90"/>
  <c r="F114" i="87"/>
  <c r="G89" i="84"/>
  <c r="E313" i="90"/>
  <c r="D314" i="90"/>
  <c r="D114" i="85"/>
  <c r="H113" i="85"/>
  <c r="K88" i="92" l="1"/>
  <c r="F315" i="92"/>
  <c r="E314" i="90"/>
  <c r="D315" i="90"/>
  <c r="H89" i="84"/>
  <c r="F89" i="90"/>
  <c r="D164" i="88"/>
  <c r="G114" i="87"/>
  <c r="F114" i="85"/>
  <c r="G163" i="88"/>
  <c r="G89" i="92" l="1"/>
  <c r="F316" i="92"/>
  <c r="H164" i="88"/>
  <c r="E164" i="88"/>
  <c r="G114" i="85"/>
  <c r="D115" i="87"/>
  <c r="H114" i="87"/>
  <c r="D316" i="90"/>
  <c r="E315" i="90"/>
  <c r="H89" i="90"/>
  <c r="G89" i="90"/>
  <c r="D90" i="84"/>
  <c r="H89" i="92" l="1"/>
  <c r="I89" i="92"/>
  <c r="F317" i="92"/>
  <c r="D115" i="85"/>
  <c r="H114" i="85"/>
  <c r="D317" i="90"/>
  <c r="E316" i="90"/>
  <c r="F90" i="84"/>
  <c r="G164" i="88"/>
  <c r="I89" i="90"/>
  <c r="F115" i="87"/>
  <c r="D165" i="88"/>
  <c r="J89" i="92" l="1"/>
  <c r="F318" i="92"/>
  <c r="H165" i="88"/>
  <c r="E165" i="88"/>
  <c r="G115" i="87"/>
  <c r="G90" i="84"/>
  <c r="J89" i="90"/>
  <c r="F115" i="85"/>
  <c r="E317" i="90"/>
  <c r="D318" i="90"/>
  <c r="K89" i="92" l="1"/>
  <c r="F319" i="92"/>
  <c r="F90" i="90"/>
  <c r="H90" i="84"/>
  <c r="G165" i="88"/>
  <c r="E318" i="90"/>
  <c r="D319" i="90"/>
  <c r="G115" i="85"/>
  <c r="D116" i="87"/>
  <c r="H115" i="87"/>
  <c r="D166" i="88"/>
  <c r="G90" i="92" l="1"/>
  <c r="F320" i="92"/>
  <c r="H90" i="90"/>
  <c r="G90" i="90"/>
  <c r="H115" i="85"/>
  <c r="D116" i="85"/>
  <c r="F116" i="87"/>
  <c r="H166" i="88"/>
  <c r="E166" i="88"/>
  <c r="D91" i="84"/>
  <c r="D320" i="90"/>
  <c r="E319" i="90"/>
  <c r="I90" i="92" l="1"/>
  <c r="H90" i="92"/>
  <c r="F321" i="92"/>
  <c r="G166" i="88"/>
  <c r="G116" i="87"/>
  <c r="E320" i="90"/>
  <c r="D321" i="90"/>
  <c r="F91" i="84"/>
  <c r="F116" i="85"/>
  <c r="D167" i="88"/>
  <c r="I90" i="90"/>
  <c r="J90" i="92" l="1"/>
  <c r="F322" i="92"/>
  <c r="E321" i="90"/>
  <c r="D322" i="90"/>
  <c r="J90" i="90"/>
  <c r="G116" i="85"/>
  <c r="H167" i="88"/>
  <c r="E167" i="88"/>
  <c r="G91" i="84"/>
  <c r="D117" i="87"/>
  <c r="H116" i="87"/>
  <c r="K90" i="92" l="1"/>
  <c r="F323" i="92"/>
  <c r="F117" i="87"/>
  <c r="D117" i="85"/>
  <c r="H116" i="85"/>
  <c r="G167" i="88"/>
  <c r="E322" i="90"/>
  <c r="D323" i="90"/>
  <c r="H91" i="84"/>
  <c r="F91" i="90"/>
  <c r="D168" i="88"/>
  <c r="G91" i="92" l="1"/>
  <c r="F324" i="92"/>
  <c r="H168" i="88"/>
  <c r="E168" i="88"/>
  <c r="H91" i="90"/>
  <c r="G91" i="90"/>
  <c r="D324" i="90"/>
  <c r="E323" i="90"/>
  <c r="D92" i="84"/>
  <c r="F117" i="85"/>
  <c r="G117" i="87"/>
  <c r="H91" i="92" l="1"/>
  <c r="I91" i="92"/>
  <c r="F325" i="92"/>
  <c r="G168" i="88"/>
  <c r="H117" i="87"/>
  <c r="D118" i="87"/>
  <c r="G117" i="85"/>
  <c r="E324" i="90"/>
  <c r="D325" i="90"/>
  <c r="F92" i="84"/>
  <c r="I91" i="90"/>
  <c r="D169" i="88"/>
  <c r="J91" i="92" l="1"/>
  <c r="F326" i="92"/>
  <c r="H169" i="88"/>
  <c r="E169" i="88"/>
  <c r="J91" i="90"/>
  <c r="G92" i="84"/>
  <c r="E325" i="90"/>
  <c r="D326" i="90"/>
  <c r="F118" i="87"/>
  <c r="D118" i="85"/>
  <c r="H117" i="85"/>
  <c r="K91" i="92" l="1"/>
  <c r="F327" i="92"/>
  <c r="F118" i="85"/>
  <c r="H92" i="84"/>
  <c r="G118" i="87"/>
  <c r="G169" i="88"/>
  <c r="E326" i="90"/>
  <c r="D327" i="90"/>
  <c r="F92" i="90"/>
  <c r="D170" i="88"/>
  <c r="G92" i="92" l="1"/>
  <c r="F328" i="92"/>
  <c r="H170" i="88"/>
  <c r="E170" i="88"/>
  <c r="D93" i="84"/>
  <c r="G118" i="85"/>
  <c r="D328" i="90"/>
  <c r="E327" i="90"/>
  <c r="H118" i="87"/>
  <c r="D119" i="87"/>
  <c r="H92" i="90"/>
  <c r="G92" i="90"/>
  <c r="I92" i="92" l="1"/>
  <c r="H92" i="92"/>
  <c r="F329" i="92"/>
  <c r="I92" i="90"/>
  <c r="F93" i="84"/>
  <c r="E328" i="90"/>
  <c r="D329" i="90"/>
  <c r="H118" i="85"/>
  <c r="D119" i="85"/>
  <c r="G170" i="88"/>
  <c r="F119" i="87"/>
  <c r="D171" i="88"/>
  <c r="J92" i="92" l="1"/>
  <c r="F330" i="92"/>
  <c r="H171" i="88"/>
  <c r="E171" i="88"/>
  <c r="G119" i="87"/>
  <c r="G93" i="84"/>
  <c r="J92" i="90"/>
  <c r="F119" i="85"/>
  <c r="E329" i="90"/>
  <c r="D330" i="90"/>
  <c r="K92" i="92" l="1"/>
  <c r="F331" i="92"/>
  <c r="E330" i="90"/>
  <c r="D331" i="90"/>
  <c r="H93" i="84"/>
  <c r="D120" i="87"/>
  <c r="H119" i="87"/>
  <c r="D172" i="88"/>
  <c r="G119" i="85"/>
  <c r="F93" i="90"/>
  <c r="G171" i="88"/>
  <c r="G93" i="92" l="1"/>
  <c r="F332" i="92"/>
  <c r="H172" i="88"/>
  <c r="E172" i="88"/>
  <c r="D94" i="84"/>
  <c r="F120" i="87"/>
  <c r="H93" i="90"/>
  <c r="G93" i="90"/>
  <c r="H119" i="85"/>
  <c r="D120" i="85"/>
  <c r="D332" i="90"/>
  <c r="E331" i="90"/>
  <c r="I93" i="92" l="1"/>
  <c r="H93" i="92"/>
  <c r="F333" i="92"/>
  <c r="F120" i="85"/>
  <c r="D173" i="88"/>
  <c r="G120" i="87"/>
  <c r="F94" i="84"/>
  <c r="D333" i="90"/>
  <c r="E332" i="90"/>
  <c r="I93" i="90"/>
  <c r="G172" i="88"/>
  <c r="J93" i="92" l="1"/>
  <c r="F334" i="92"/>
  <c r="G94" i="84"/>
  <c r="D121" i="87"/>
  <c r="H120" i="87"/>
  <c r="H173" i="88"/>
  <c r="E173" i="88"/>
  <c r="G120" i="85"/>
  <c r="J93" i="90"/>
  <c r="E333" i="90"/>
  <c r="D334" i="90"/>
  <c r="K93" i="92" l="1"/>
  <c r="F335" i="92"/>
  <c r="F94" i="90"/>
  <c r="G173" i="88"/>
  <c r="F121" i="87"/>
  <c r="E334" i="90"/>
  <c r="D335" i="90"/>
  <c r="D121" i="85"/>
  <c r="H120" i="85"/>
  <c r="D174" i="88"/>
  <c r="H94" i="84"/>
  <c r="G94" i="92" l="1"/>
  <c r="F336" i="92"/>
  <c r="F121" i="85"/>
  <c r="H94" i="90"/>
  <c r="G94" i="90"/>
  <c r="H174" i="88"/>
  <c r="E174" i="88"/>
  <c r="D336" i="90"/>
  <c r="E335" i="90"/>
  <c r="D95" i="84"/>
  <c r="G121" i="87"/>
  <c r="H94" i="92" l="1"/>
  <c r="I94" i="92"/>
  <c r="F337" i="92"/>
  <c r="D122" i="87"/>
  <c r="H121" i="87"/>
  <c r="G174" i="88"/>
  <c r="I94" i="90"/>
  <c r="D175" i="88"/>
  <c r="G121" i="85"/>
  <c r="F95" i="84"/>
  <c r="E336" i="90"/>
  <c r="D337" i="90"/>
  <c r="J94" i="92" l="1"/>
  <c r="F338" i="92"/>
  <c r="G95" i="84"/>
  <c r="H175" i="88"/>
  <c r="E175" i="88"/>
  <c r="D122" i="85"/>
  <c r="H121" i="85"/>
  <c r="F122" i="87"/>
  <c r="E337" i="90"/>
  <c r="D338" i="90"/>
  <c r="J94" i="90"/>
  <c r="K94" i="92" l="1"/>
  <c r="F339" i="92"/>
  <c r="G175" i="88"/>
  <c r="F95" i="90"/>
  <c r="G122" i="87"/>
  <c r="D176" i="88"/>
  <c r="H95" i="84"/>
  <c r="E338" i="90"/>
  <c r="D339" i="90"/>
  <c r="F122" i="85"/>
  <c r="G95" i="92" l="1"/>
  <c r="F340" i="92"/>
  <c r="H122" i="87"/>
  <c r="D123" i="87"/>
  <c r="G122" i="85"/>
  <c r="H176" i="88"/>
  <c r="E176" i="88"/>
  <c r="D96" i="84"/>
  <c r="H95" i="90"/>
  <c r="G95" i="90"/>
  <c r="D340" i="90"/>
  <c r="E339" i="90"/>
  <c r="H95" i="92" l="1"/>
  <c r="I95" i="92"/>
  <c r="F341" i="92"/>
  <c r="G176" i="88"/>
  <c r="D341" i="90"/>
  <c r="E340" i="90"/>
  <c r="I95" i="90"/>
  <c r="D177" i="88"/>
  <c r="F96" i="84"/>
  <c r="D123" i="85"/>
  <c r="H122" i="85"/>
  <c r="F123" i="87"/>
  <c r="J95" i="92" l="1"/>
  <c r="F342" i="92"/>
  <c r="J95" i="90"/>
  <c r="F123" i="85"/>
  <c r="G96" i="84"/>
  <c r="G123" i="87"/>
  <c r="H177" i="88"/>
  <c r="E177" i="88"/>
  <c r="E341" i="90"/>
  <c r="D342" i="90"/>
  <c r="K95" i="92" l="1"/>
  <c r="F343" i="92"/>
  <c r="D178" i="88"/>
  <c r="G123" i="85"/>
  <c r="D124" i="87"/>
  <c r="H123" i="87"/>
  <c r="F96" i="90"/>
  <c r="G177" i="88"/>
  <c r="E342" i="90"/>
  <c r="D343" i="90"/>
  <c r="H96" i="84"/>
  <c r="G96" i="92" l="1"/>
  <c r="F344" i="92"/>
  <c r="D344" i="90"/>
  <c r="E343" i="90"/>
  <c r="H96" i="90"/>
  <c r="G96" i="90"/>
  <c r="H178" i="88"/>
  <c r="E178" i="88"/>
  <c r="D97" i="84"/>
  <c r="D124" i="85"/>
  <c r="H123" i="85"/>
  <c r="F124" i="87"/>
  <c r="H96" i="92" l="1"/>
  <c r="I96" i="92"/>
  <c r="F345" i="92"/>
  <c r="F97" i="84"/>
  <c r="G124" i="87"/>
  <c r="G178" i="88"/>
  <c r="F124" i="85"/>
  <c r="D179" i="88"/>
  <c r="I96" i="90"/>
  <c r="D345" i="90"/>
  <c r="E344" i="90"/>
  <c r="J96" i="92" l="1"/>
  <c r="F346" i="92"/>
  <c r="E345" i="90"/>
  <c r="D346" i="90"/>
  <c r="H179" i="88"/>
  <c r="E179" i="88"/>
  <c r="J96" i="90"/>
  <c r="G124" i="85"/>
  <c r="H124" i="87"/>
  <c r="D125" i="87"/>
  <c r="G97" i="84"/>
  <c r="K96" i="92" l="1"/>
  <c r="F347" i="92"/>
  <c r="G179" i="88"/>
  <c r="D347" i="90"/>
  <c r="E346" i="90"/>
  <c r="H97" i="84"/>
  <c r="D125" i="85"/>
  <c r="H124" i="85"/>
  <c r="D180" i="88"/>
  <c r="F125" i="87"/>
  <c r="F97" i="90"/>
  <c r="G97" i="92" l="1"/>
  <c r="F348" i="92"/>
  <c r="G125" i="87"/>
  <c r="F125" i="85"/>
  <c r="D348" i="90"/>
  <c r="E347" i="90"/>
  <c r="H97" i="90"/>
  <c r="G97" i="90"/>
  <c r="D98" i="84"/>
  <c r="H180" i="88"/>
  <c r="E180" i="88"/>
  <c r="I97" i="92" l="1"/>
  <c r="H97" i="92"/>
  <c r="F349" i="92"/>
  <c r="I97" i="90"/>
  <c r="G125" i="85"/>
  <c r="G180" i="88"/>
  <c r="D349" i="90"/>
  <c r="E348" i="90"/>
  <c r="D181" i="88"/>
  <c r="H125" i="87"/>
  <c r="D126" i="87"/>
  <c r="F98" i="84"/>
  <c r="J97" i="92" l="1"/>
  <c r="F350" i="92"/>
  <c r="G98" i="84"/>
  <c r="H125" i="85"/>
  <c r="D126" i="85"/>
  <c r="J97" i="90"/>
  <c r="F126" i="87"/>
  <c r="E349" i="90"/>
  <c r="D350" i="90"/>
  <c r="H181" i="88"/>
  <c r="E181" i="88"/>
  <c r="K97" i="92" l="1"/>
  <c r="F351" i="92"/>
  <c r="D182" i="88"/>
  <c r="D351" i="90"/>
  <c r="E350" i="90"/>
  <c r="F126" i="85"/>
  <c r="G126" i="87"/>
  <c r="H98" i="84"/>
  <c r="G181" i="88"/>
  <c r="F98" i="90"/>
  <c r="G98" i="92" l="1"/>
  <c r="F352" i="92"/>
  <c r="D99" i="84"/>
  <c r="H182" i="88"/>
  <c r="E182" i="88"/>
  <c r="H98" i="90"/>
  <c r="G98" i="90"/>
  <c r="H126" i="87"/>
  <c r="D127" i="87"/>
  <c r="D352" i="90"/>
  <c r="E351" i="90"/>
  <c r="G126" i="85"/>
  <c r="I98" i="92" l="1"/>
  <c r="H98" i="92"/>
  <c r="F353" i="92"/>
  <c r="I98" i="90"/>
  <c r="G182" i="88"/>
  <c r="F99" i="84"/>
  <c r="F127" i="87"/>
  <c r="H126" i="85"/>
  <c r="D127" i="85"/>
  <c r="E352" i="90"/>
  <c r="D353" i="90"/>
  <c r="D183" i="88"/>
  <c r="J98" i="92" l="1"/>
  <c r="F354" i="92"/>
  <c r="G127" i="87"/>
  <c r="H183" i="88"/>
  <c r="E183" i="88"/>
  <c r="F127" i="85"/>
  <c r="E353" i="90"/>
  <c r="D354" i="90"/>
  <c r="G99" i="84"/>
  <c r="J98" i="90"/>
  <c r="K98" i="92" l="1"/>
  <c r="F355" i="92"/>
  <c r="F99" i="90"/>
  <c r="D184" i="88"/>
  <c r="D355" i="90"/>
  <c r="E354" i="90"/>
  <c r="G127" i="85"/>
  <c r="H99" i="84"/>
  <c r="G183" i="88"/>
  <c r="D128" i="87"/>
  <c r="H127" i="87"/>
  <c r="G99" i="92" l="1"/>
  <c r="F356" i="92"/>
  <c r="H127" i="85"/>
  <c r="D128" i="85"/>
  <c r="F128" i="87"/>
  <c r="D356" i="90"/>
  <c r="E355" i="90"/>
  <c r="H99" i="90"/>
  <c r="G99" i="90"/>
  <c r="D100" i="84"/>
  <c r="H184" i="88"/>
  <c r="E184" i="88"/>
  <c r="I99" i="92" l="1"/>
  <c r="H99" i="92"/>
  <c r="F357" i="92"/>
  <c r="G184" i="88"/>
  <c r="E356" i="90"/>
  <c r="D357" i="90"/>
  <c r="D185" i="88"/>
  <c r="F100" i="84"/>
  <c r="F128" i="85"/>
  <c r="I99" i="90"/>
  <c r="G128" i="87"/>
  <c r="J99" i="92" l="1"/>
  <c r="F358" i="92"/>
  <c r="J99" i="90"/>
  <c r="H185" i="88"/>
  <c r="E185" i="88"/>
  <c r="H128" i="87"/>
  <c r="D129" i="87"/>
  <c r="G100" i="84"/>
  <c r="E357" i="90"/>
  <c r="D358" i="90"/>
  <c r="G128" i="85"/>
  <c r="K99" i="92" l="1"/>
  <c r="F359" i="92"/>
  <c r="E358" i="90"/>
  <c r="D359" i="90"/>
  <c r="D186" i="88"/>
  <c r="D129" i="85"/>
  <c r="H128" i="85"/>
  <c r="F100" i="90"/>
  <c r="H100" i="84"/>
  <c r="F129" i="87"/>
  <c r="G185" i="88"/>
  <c r="G100" i="92" l="1"/>
  <c r="F360" i="92"/>
  <c r="D101" i="84"/>
  <c r="H100" i="90"/>
  <c r="G100" i="90"/>
  <c r="F129" i="85"/>
  <c r="D360" i="90"/>
  <c r="E359" i="90"/>
  <c r="G129" i="87"/>
  <c r="H186" i="88"/>
  <c r="E186" i="88"/>
  <c r="H100" i="92" l="1"/>
  <c r="I100" i="92"/>
  <c r="F361" i="92"/>
  <c r="D187" i="88"/>
  <c r="E360" i="90"/>
  <c r="D361" i="90"/>
  <c r="I100" i="90"/>
  <c r="H129" i="87"/>
  <c r="D130" i="87"/>
  <c r="F101" i="84"/>
  <c r="G186" i="88"/>
  <c r="G129" i="85"/>
  <c r="J100" i="92" l="1"/>
  <c r="F362" i="92"/>
  <c r="H187" i="88"/>
  <c r="E187" i="88"/>
  <c r="D130" i="85"/>
  <c r="H129" i="85"/>
  <c r="E361" i="90"/>
  <c r="D362" i="90"/>
  <c r="F130" i="87"/>
  <c r="G101" i="84"/>
  <c r="J100" i="90"/>
  <c r="K100" i="92" l="1"/>
  <c r="F363" i="92"/>
  <c r="H101" i="84"/>
  <c r="F130" i="85"/>
  <c r="D188" i="88"/>
  <c r="G130" i="87"/>
  <c r="D363" i="90"/>
  <c r="E362" i="90"/>
  <c r="F101" i="90"/>
  <c r="G187" i="88"/>
  <c r="G101" i="92" l="1"/>
  <c r="F364" i="92"/>
  <c r="H188" i="88"/>
  <c r="E188" i="88"/>
  <c r="H101" i="90"/>
  <c r="G101" i="90"/>
  <c r="H130" i="87"/>
  <c r="D131" i="87"/>
  <c r="D364" i="90"/>
  <c r="E363" i="90"/>
  <c r="G130" i="85"/>
  <c r="D102" i="84"/>
  <c r="H101" i="92" l="1"/>
  <c r="I101" i="92"/>
  <c r="F365" i="92"/>
  <c r="F102" i="84"/>
  <c r="H130" i="85"/>
  <c r="D131" i="85"/>
  <c r="D365" i="90"/>
  <c r="E364" i="90"/>
  <c r="G188" i="88"/>
  <c r="F131" i="87"/>
  <c r="I101" i="90"/>
  <c r="D189" i="88"/>
  <c r="J101" i="92" l="1"/>
  <c r="F366" i="92"/>
  <c r="H189" i="88"/>
  <c r="E189" i="88"/>
  <c r="F131" i="85"/>
  <c r="J101" i="90"/>
  <c r="G102" i="84"/>
  <c r="G131" i="87"/>
  <c r="E365" i="90"/>
  <c r="D366" i="90"/>
  <c r="K101" i="92" l="1"/>
  <c r="F367" i="92"/>
  <c r="H102" i="84"/>
  <c r="D190" i="88"/>
  <c r="D132" i="87"/>
  <c r="H131" i="87"/>
  <c r="F102" i="90"/>
  <c r="G131" i="85"/>
  <c r="D367" i="90"/>
  <c r="E366" i="90"/>
  <c r="G189" i="88"/>
  <c r="G102" i="92" l="1"/>
  <c r="F368" i="92"/>
  <c r="H190" i="88"/>
  <c r="E190" i="88"/>
  <c r="H131" i="85"/>
  <c r="D132" i="85"/>
  <c r="F132" i="87"/>
  <c r="D103" i="84"/>
  <c r="D368" i="90"/>
  <c r="E367" i="90"/>
  <c r="H102" i="90"/>
  <c r="G102" i="90"/>
  <c r="I102" i="92" l="1"/>
  <c r="H102" i="92"/>
  <c r="F369" i="92"/>
  <c r="I102" i="90"/>
  <c r="F103" i="84"/>
  <c r="D191" i="88"/>
  <c r="G132" i="87"/>
  <c r="E368" i="90"/>
  <c r="D369" i="90"/>
  <c r="G190" i="88"/>
  <c r="F132" i="85"/>
  <c r="J102" i="92" l="1"/>
  <c r="F370" i="92"/>
  <c r="H132" i="87"/>
  <c r="D133" i="87"/>
  <c r="H191" i="88"/>
  <c r="E191" i="88"/>
  <c r="E369" i="90"/>
  <c r="D370" i="90"/>
  <c r="G103" i="84"/>
  <c r="J102" i="90"/>
  <c r="G132" i="85"/>
  <c r="K102" i="92" l="1"/>
  <c r="F371" i="92"/>
  <c r="D371" i="90"/>
  <c r="E370" i="90"/>
  <c r="D192" i="88"/>
  <c r="D133" i="85"/>
  <c r="H132" i="85"/>
  <c r="H103" i="84"/>
  <c r="G191" i="88"/>
  <c r="F103" i="90"/>
  <c r="F133" i="87"/>
  <c r="G103" i="92" l="1"/>
  <c r="F372" i="92"/>
  <c r="D104" i="84"/>
  <c r="D372" i="90"/>
  <c r="E371" i="90"/>
  <c r="G133" i="87"/>
  <c r="H192" i="88"/>
  <c r="E192" i="88"/>
  <c r="H103" i="90"/>
  <c r="G103" i="90"/>
  <c r="F133" i="85"/>
  <c r="H103" i="92" l="1"/>
  <c r="I103" i="92"/>
  <c r="F373" i="92"/>
  <c r="G133" i="85"/>
  <c r="D193" i="88"/>
  <c r="F104" i="84"/>
  <c r="G192" i="88"/>
  <c r="E372" i="90"/>
  <c r="D373" i="90"/>
  <c r="I103" i="90"/>
  <c r="H133" i="87"/>
  <c r="D134" i="87"/>
  <c r="J103" i="92" l="1"/>
  <c r="G104" i="84"/>
  <c r="F134" i="87"/>
  <c r="E373" i="90"/>
  <c r="H133" i="85"/>
  <c r="D134" i="85"/>
  <c r="J103" i="90"/>
  <c r="H193" i="88"/>
  <c r="E193" i="88"/>
  <c r="K103" i="92" l="1"/>
  <c r="G134" i="87"/>
  <c r="G193" i="88"/>
  <c r="F104" i="90"/>
  <c r="F134" i="85"/>
  <c r="D194" i="88"/>
  <c r="H104" i="84"/>
  <c r="G104" i="92" l="1"/>
  <c r="D105" i="84"/>
  <c r="H194" i="88"/>
  <c r="E194" i="88"/>
  <c r="D135" i="87"/>
  <c r="H134" i="87"/>
  <c r="H104" i="90"/>
  <c r="G104" i="90"/>
  <c r="G134" i="85"/>
  <c r="I104" i="92" l="1"/>
  <c r="H104" i="92"/>
  <c r="I104" i="90"/>
  <c r="F105" i="84"/>
  <c r="F135" i="87"/>
  <c r="D195" i="88"/>
  <c r="H134" i="85"/>
  <c r="D135" i="85"/>
  <c r="G194" i="88"/>
  <c r="J104" i="92" l="1"/>
  <c r="F135" i="85"/>
  <c r="H195" i="88"/>
  <c r="E195" i="88"/>
  <c r="G105" i="84"/>
  <c r="J104" i="90"/>
  <c r="G135" i="87"/>
  <c r="K104" i="92" l="1"/>
  <c r="H105" i="84"/>
  <c r="G195" i="88"/>
  <c r="H135" i="87"/>
  <c r="D136" i="87"/>
  <c r="F105" i="90"/>
  <c r="D196" i="88"/>
  <c r="G135" i="85"/>
  <c r="G105" i="92" l="1"/>
  <c r="H105" i="90"/>
  <c r="G105" i="90"/>
  <c r="F136" i="87"/>
  <c r="H196" i="88"/>
  <c r="E196" i="88"/>
  <c r="D106" i="84"/>
  <c r="D136" i="85"/>
  <c r="H135" i="85"/>
  <c r="H105" i="92" l="1"/>
  <c r="I105" i="92"/>
  <c r="F136" i="85"/>
  <c r="F106" i="84"/>
  <c r="G136" i="87"/>
  <c r="G196" i="88"/>
  <c r="D197" i="88"/>
  <c r="I105" i="90"/>
  <c r="J105" i="92" l="1"/>
  <c r="H197" i="88"/>
  <c r="E197" i="88"/>
  <c r="J105" i="90"/>
  <c r="H136" i="87"/>
  <c r="D137" i="87"/>
  <c r="G106" i="84"/>
  <c r="G136" i="85"/>
  <c r="K105" i="92" l="1"/>
  <c r="D137" i="85"/>
  <c r="H136" i="85"/>
  <c r="F137" i="87"/>
  <c r="D198" i="88"/>
  <c r="F106" i="90"/>
  <c r="H106" i="84"/>
  <c r="G197" i="88"/>
  <c r="G106" i="92" l="1"/>
  <c r="H198" i="88"/>
  <c r="E198" i="88"/>
  <c r="H106" i="90"/>
  <c r="G106" i="90"/>
  <c r="G137" i="87"/>
  <c r="D107" i="84"/>
  <c r="F137" i="85"/>
  <c r="I106" i="92" l="1"/>
  <c r="H106" i="92"/>
  <c r="F107" i="84"/>
  <c r="H137" i="87"/>
  <c r="D138" i="87"/>
  <c r="D199" i="88"/>
  <c r="G137" i="85"/>
  <c r="I106" i="90"/>
  <c r="G198" i="88"/>
  <c r="J106" i="92" l="1"/>
  <c r="J106" i="90"/>
  <c r="H199" i="88"/>
  <c r="E199" i="88"/>
  <c r="H137" i="85"/>
  <c r="D138" i="85"/>
  <c r="F138" i="87"/>
  <c r="G107" i="84"/>
  <c r="K106" i="92" l="1"/>
  <c r="G138" i="87"/>
  <c r="G199" i="88"/>
  <c r="H107" i="84"/>
  <c r="F138" i="85"/>
  <c r="D200" i="88"/>
  <c r="F107" i="90"/>
  <c r="G107" i="92" l="1"/>
  <c r="G138" i="85"/>
  <c r="H200" i="88"/>
  <c r="E200" i="88"/>
  <c r="H107" i="90"/>
  <c r="G107" i="90"/>
  <c r="D108" i="84"/>
  <c r="D139" i="87"/>
  <c r="H138" i="87"/>
  <c r="I107" i="92" l="1"/>
  <c r="H107" i="92"/>
  <c r="D139" i="85"/>
  <c r="H138" i="85"/>
  <c r="F108" i="84"/>
  <c r="D201" i="88"/>
  <c r="F139" i="87"/>
  <c r="I107" i="90"/>
  <c r="G200" i="88"/>
  <c r="J107" i="92" l="1"/>
  <c r="G108" i="84"/>
  <c r="H201" i="88"/>
  <c r="E201" i="88"/>
  <c r="F139" i="85"/>
  <c r="J107" i="90"/>
  <c r="G139" i="87"/>
  <c r="K107" i="92" l="1"/>
  <c r="F108" i="90"/>
  <c r="G201" i="88"/>
  <c r="H139" i="87"/>
  <c r="D140" i="87"/>
  <c r="D202" i="88"/>
  <c r="G139" i="85"/>
  <c r="H108" i="84"/>
  <c r="G108" i="92" l="1"/>
  <c r="D109" i="84"/>
  <c r="H108" i="90"/>
  <c r="G108" i="90"/>
  <c r="H202" i="88"/>
  <c r="E202" i="88"/>
  <c r="D140" i="85"/>
  <c r="H139" i="85"/>
  <c r="F140" i="87"/>
  <c r="H108" i="92" l="1"/>
  <c r="I108" i="92"/>
  <c r="F140" i="85"/>
  <c r="D203" i="88"/>
  <c r="G140" i="87"/>
  <c r="I108" i="90"/>
  <c r="G202" i="88"/>
  <c r="F109" i="84"/>
  <c r="J108" i="92" l="1"/>
  <c r="G109" i="84"/>
  <c r="H140" i="87"/>
  <c r="D141" i="87"/>
  <c r="H203" i="88"/>
  <c r="E203" i="88"/>
  <c r="G140" i="85"/>
  <c r="J108" i="90"/>
  <c r="K108" i="92" l="1"/>
  <c r="H109" i="84"/>
  <c r="H140" i="85"/>
  <c r="D141" i="85"/>
  <c r="D204" i="88"/>
  <c r="F141" i="87"/>
  <c r="F109" i="90"/>
  <c r="G203" i="88"/>
  <c r="G109" i="92" l="1"/>
  <c r="H204" i="88"/>
  <c r="E204" i="88"/>
  <c r="D110" i="84"/>
  <c r="F141" i="85"/>
  <c r="H109" i="90"/>
  <c r="G109" i="90"/>
  <c r="G141" i="87"/>
  <c r="H109" i="92" l="1"/>
  <c r="I109" i="92"/>
  <c r="I109" i="90"/>
  <c r="F110" i="84"/>
  <c r="G204" i="88"/>
  <c r="D142" i="87"/>
  <c r="H141" i="87"/>
  <c r="G141" i="85"/>
  <c r="D205" i="88"/>
  <c r="J109" i="92" l="1"/>
  <c r="H205" i="88"/>
  <c r="E205" i="88"/>
  <c r="F142" i="87"/>
  <c r="G110" i="84"/>
  <c r="D142" i="85"/>
  <c r="H141" i="85"/>
  <c r="J109" i="90"/>
  <c r="K109" i="92" l="1"/>
  <c r="F110" i="90"/>
  <c r="H110" i="84"/>
  <c r="D206" i="88"/>
  <c r="G142" i="87"/>
  <c r="F142" i="85"/>
  <c r="G205" i="88"/>
  <c r="G110" i="92" l="1"/>
  <c r="G142" i="85"/>
  <c r="H206" i="88"/>
  <c r="E206" i="88"/>
  <c r="H110" i="90"/>
  <c r="G110" i="90"/>
  <c r="D143" i="87"/>
  <c r="H142" i="87"/>
  <c r="D111" i="84"/>
  <c r="I110" i="92" l="1"/>
  <c r="H110" i="92"/>
  <c r="I110" i="90"/>
  <c r="G206" i="88"/>
  <c r="D143" i="85"/>
  <c r="H142" i="85"/>
  <c r="F111" i="84"/>
  <c r="F143" i="87"/>
  <c r="D207" i="88"/>
  <c r="J110" i="92" l="1"/>
  <c r="H207" i="88"/>
  <c r="E207" i="88"/>
  <c r="F143" i="85"/>
  <c r="G143" i="87"/>
  <c r="G111" i="84"/>
  <c r="J110" i="90"/>
  <c r="K110" i="92" l="1"/>
  <c r="H111" i="84"/>
  <c r="G207" i="88"/>
  <c r="F111" i="90"/>
  <c r="H143" i="87"/>
  <c r="D144" i="87"/>
  <c r="G143" i="85"/>
  <c r="D208" i="88"/>
  <c r="G111" i="92" l="1"/>
  <c r="F144" i="87"/>
  <c r="H111" i="90"/>
  <c r="G111" i="90"/>
  <c r="H208" i="88"/>
  <c r="E208" i="88"/>
  <c r="D144" i="85"/>
  <c r="H143" i="85"/>
  <c r="D112" i="84"/>
  <c r="H111" i="92" l="1"/>
  <c r="I111" i="92"/>
  <c r="F112" i="84"/>
  <c r="F144" i="85"/>
  <c r="D209" i="88"/>
  <c r="I111" i="90"/>
  <c r="G208" i="88"/>
  <c r="G144" i="87"/>
  <c r="J111" i="92" l="1"/>
  <c r="G112" i="84"/>
  <c r="H209" i="88"/>
  <c r="E209" i="88"/>
  <c r="G144" i="85"/>
  <c r="J111" i="90"/>
  <c r="H144" i="87"/>
  <c r="D145" i="87"/>
  <c r="K111" i="92" l="1"/>
  <c r="F112" i="90"/>
  <c r="G209" i="88"/>
  <c r="F145" i="87"/>
  <c r="H144" i="85"/>
  <c r="D145" i="85"/>
  <c r="D210" i="88"/>
  <c r="H112" i="84"/>
  <c r="G112" i="92" l="1"/>
  <c r="H210" i="88"/>
  <c r="E210" i="88"/>
  <c r="D113" i="84"/>
  <c r="F145" i="85"/>
  <c r="G145" i="87"/>
  <c r="H112" i="90"/>
  <c r="G112" i="90"/>
  <c r="I112" i="92" l="1"/>
  <c r="H112" i="92"/>
  <c r="I112" i="90"/>
  <c r="H145" i="87"/>
  <c r="D146" i="87"/>
  <c r="D211" i="88"/>
  <c r="F113" i="84"/>
  <c r="G145" i="85"/>
  <c r="G210" i="88"/>
  <c r="J112" i="92" l="1"/>
  <c r="D146" i="85"/>
  <c r="H145" i="85"/>
  <c r="G113" i="84"/>
  <c r="H211" i="88"/>
  <c r="E211" i="88"/>
  <c r="J112" i="90"/>
  <c r="F146" i="87"/>
  <c r="K112" i="92" l="1"/>
  <c r="G146" i="87"/>
  <c r="G211" i="88"/>
  <c r="F146" i="85"/>
  <c r="F113" i="90"/>
  <c r="D212" i="88"/>
  <c r="H113" i="84"/>
  <c r="G113" i="92" l="1"/>
  <c r="H113" i="90"/>
  <c r="G113" i="90"/>
  <c r="H212" i="88"/>
  <c r="E212" i="88"/>
  <c r="D114" i="84"/>
  <c r="G146" i="85"/>
  <c r="D147" i="87"/>
  <c r="H146" i="87"/>
  <c r="I113" i="92" l="1"/>
  <c r="H113" i="92"/>
  <c r="F147" i="87"/>
  <c r="F114" i="84"/>
  <c r="H146" i="85"/>
  <c r="D147" i="85"/>
  <c r="G212" i="88"/>
  <c r="I113" i="90"/>
  <c r="D213" i="88"/>
  <c r="J113" i="92" l="1"/>
  <c r="H213" i="88"/>
  <c r="E213" i="88"/>
  <c r="J113" i="90"/>
  <c r="F147" i="85"/>
  <c r="G114" i="84"/>
  <c r="G147" i="87"/>
  <c r="K113" i="92" l="1"/>
  <c r="D214" i="88"/>
  <c r="H147" i="87"/>
  <c r="D148" i="87"/>
  <c r="G147" i="85"/>
  <c r="F114" i="90"/>
  <c r="G213" i="88"/>
  <c r="H114" i="84"/>
  <c r="G114" i="92" l="1"/>
  <c r="D115" i="84"/>
  <c r="H114" i="90"/>
  <c r="G114" i="90"/>
  <c r="H147" i="85"/>
  <c r="D148" i="85"/>
  <c r="F148" i="87"/>
  <c r="H214" i="88"/>
  <c r="E214" i="88"/>
  <c r="H114" i="92" l="1"/>
  <c r="I114" i="92"/>
  <c r="G148" i="87"/>
  <c r="D215" i="88"/>
  <c r="F148" i="85"/>
  <c r="I114" i="90"/>
  <c r="G214" i="88"/>
  <c r="F115" i="84"/>
  <c r="J114" i="92" l="1"/>
  <c r="G148" i="85"/>
  <c r="G115" i="84"/>
  <c r="J114" i="90"/>
  <c r="H215" i="88"/>
  <c r="E215" i="88"/>
  <c r="H148" i="87"/>
  <c r="D149" i="87"/>
  <c r="K114" i="92" l="1"/>
  <c r="H115" i="84"/>
  <c r="F149" i="87"/>
  <c r="D216" i="88"/>
  <c r="F115" i="90"/>
  <c r="D149" i="85"/>
  <c r="H148" i="85"/>
  <c r="G215" i="88"/>
  <c r="G115" i="92" l="1"/>
  <c r="H115" i="90"/>
  <c r="G115" i="90"/>
  <c r="F149" i="85"/>
  <c r="H216" i="88"/>
  <c r="E216" i="88"/>
  <c r="G149" i="87"/>
  <c r="D116" i="84"/>
  <c r="H115" i="92" l="1"/>
  <c r="I115" i="92"/>
  <c r="H149" i="87"/>
  <c r="D150" i="87"/>
  <c r="D217" i="88"/>
  <c r="F116" i="84"/>
  <c r="I115" i="90"/>
  <c r="G216" i="88"/>
  <c r="G149" i="85"/>
  <c r="J115" i="92" l="1"/>
  <c r="H149" i="85"/>
  <c r="D150" i="85"/>
  <c r="H217" i="88"/>
  <c r="E217" i="88"/>
  <c r="F150" i="87"/>
  <c r="J115" i="90"/>
  <c r="G116" i="84"/>
  <c r="K115" i="92" l="1"/>
  <c r="D218" i="88"/>
  <c r="F116" i="90"/>
  <c r="F150" i="85"/>
  <c r="G217" i="88"/>
  <c r="H116" i="84"/>
  <c r="G150" i="87"/>
  <c r="G116" i="92" l="1"/>
  <c r="D151" i="87"/>
  <c r="H150" i="87"/>
  <c r="H218" i="88"/>
  <c r="E218" i="88"/>
  <c r="D117" i="84"/>
  <c r="H116" i="90"/>
  <c r="G116" i="90"/>
  <c r="G150" i="85"/>
  <c r="H116" i="92" l="1"/>
  <c r="I116" i="92"/>
  <c r="I116" i="90"/>
  <c r="D219" i="88"/>
  <c r="H150" i="85"/>
  <c r="D151" i="85"/>
  <c r="F117" i="84"/>
  <c r="G218" i="88"/>
  <c r="F151" i="87"/>
  <c r="J116" i="92" l="1"/>
  <c r="G117" i="84"/>
  <c r="F151" i="85"/>
  <c r="H219" i="88"/>
  <c r="E219" i="88"/>
  <c r="G151" i="87"/>
  <c r="J116" i="90"/>
  <c r="K116" i="92" l="1"/>
  <c r="D220" i="88"/>
  <c r="G151" i="85"/>
  <c r="H117" i="84"/>
  <c r="G219" i="88"/>
  <c r="F117" i="90"/>
  <c r="D152" i="87"/>
  <c r="H151" i="87"/>
  <c r="G117" i="92" l="1"/>
  <c r="H117" i="90"/>
  <c r="G117" i="90"/>
  <c r="D118" i="84"/>
  <c r="F152" i="87"/>
  <c r="H220" i="88"/>
  <c r="E220" i="88"/>
  <c r="D152" i="85"/>
  <c r="H151" i="85"/>
  <c r="H117" i="92" l="1"/>
  <c r="I117" i="92"/>
  <c r="G220" i="88"/>
  <c r="I117" i="90"/>
  <c r="G152" i="87"/>
  <c r="F152" i="85"/>
  <c r="D221" i="88"/>
  <c r="F118" i="84"/>
  <c r="J117" i="92" l="1"/>
  <c r="H152" i="87"/>
  <c r="D153" i="87"/>
  <c r="H221" i="88"/>
  <c r="E221" i="88"/>
  <c r="G152" i="85"/>
  <c r="J117" i="90"/>
  <c r="G118" i="84"/>
  <c r="K117" i="92" l="1"/>
  <c r="F153" i="87"/>
  <c r="F118" i="90"/>
  <c r="G221" i="88"/>
  <c r="H118" i="84"/>
  <c r="D153" i="85"/>
  <c r="H152" i="85"/>
  <c r="D222" i="88"/>
  <c r="G118" i="92" l="1"/>
  <c r="H222" i="88"/>
  <c r="E222" i="88"/>
  <c r="D119" i="84"/>
  <c r="F153" i="85"/>
  <c r="H118" i="90"/>
  <c r="G118" i="90"/>
  <c r="G153" i="87"/>
  <c r="I118" i="92" l="1"/>
  <c r="H118" i="92"/>
  <c r="D154" i="87"/>
  <c r="H153" i="87"/>
  <c r="F119" i="84"/>
  <c r="G153" i="85"/>
  <c r="G222" i="88"/>
  <c r="I118" i="90"/>
  <c r="D223" i="88"/>
  <c r="J118" i="92" l="1"/>
  <c r="D154" i="85"/>
  <c r="H153" i="85"/>
  <c r="G119" i="84"/>
  <c r="J118" i="90"/>
  <c r="H223" i="88"/>
  <c r="E223" i="88"/>
  <c r="F154" i="87"/>
  <c r="K118" i="92" l="1"/>
  <c r="D224" i="88"/>
  <c r="F119" i="90"/>
  <c r="G223" i="88"/>
  <c r="F154" i="85"/>
  <c r="G154" i="87"/>
  <c r="H119" i="84"/>
  <c r="G119" i="92" l="1"/>
  <c r="H154" i="87"/>
  <c r="D155" i="87"/>
  <c r="G154" i="85"/>
  <c r="H119" i="90"/>
  <c r="G119" i="90"/>
  <c r="D120" i="84"/>
  <c r="H224" i="88"/>
  <c r="E224" i="88"/>
  <c r="I119" i="92" l="1"/>
  <c r="H119" i="92"/>
  <c r="I119" i="90"/>
  <c r="D155" i="85"/>
  <c r="H154" i="85"/>
  <c r="D225" i="88"/>
  <c r="F155" i="87"/>
  <c r="G224" i="88"/>
  <c r="F120" i="84"/>
  <c r="J119" i="92" l="1"/>
  <c r="F155" i="85"/>
  <c r="G120" i="84"/>
  <c r="G155" i="87"/>
  <c r="H225" i="88"/>
  <c r="E225" i="88"/>
  <c r="J119" i="90"/>
  <c r="K119" i="92" l="1"/>
  <c r="G225" i="88"/>
  <c r="H120" i="84"/>
  <c r="F120" i="90"/>
  <c r="D226" i="88"/>
  <c r="G155" i="85"/>
  <c r="D156" i="87"/>
  <c r="H155" i="87"/>
  <c r="G120" i="92" l="1"/>
  <c r="H155" i="85"/>
  <c r="D156" i="85"/>
  <c r="H120" i="90"/>
  <c r="G120" i="90"/>
  <c r="F156" i="87"/>
  <c r="D121" i="84"/>
  <c r="H226" i="88"/>
  <c r="E226" i="88"/>
  <c r="H120" i="92" l="1"/>
  <c r="I120" i="92"/>
  <c r="D227" i="88"/>
  <c r="F156" i="85"/>
  <c r="G226" i="88"/>
  <c r="F121" i="84"/>
  <c r="G156" i="87"/>
  <c r="I120" i="90"/>
  <c r="J120" i="92" l="1"/>
  <c r="H156" i="87"/>
  <c r="D157" i="87"/>
  <c r="G121" i="84"/>
  <c r="J120" i="90"/>
  <c r="G156" i="85"/>
  <c r="H227" i="88"/>
  <c r="E227" i="88"/>
  <c r="K120" i="92" l="1"/>
  <c r="D228" i="88"/>
  <c r="D157" i="85"/>
  <c r="H156" i="85"/>
  <c r="H121" i="84"/>
  <c r="G227" i="88"/>
  <c r="F121" i="90"/>
  <c r="F157" i="87"/>
  <c r="G121" i="92" l="1"/>
  <c r="G157" i="87"/>
  <c r="F157" i="85"/>
  <c r="D122" i="84"/>
  <c r="H121" i="90"/>
  <c r="G121" i="90"/>
  <c r="H228" i="88"/>
  <c r="E228" i="88"/>
  <c r="I121" i="92" l="1"/>
  <c r="H121" i="92"/>
  <c r="D229" i="88"/>
  <c r="G157" i="85"/>
  <c r="I121" i="90"/>
  <c r="D158" i="87"/>
  <c r="H157" i="87"/>
  <c r="G228" i="88"/>
  <c r="F122" i="84"/>
  <c r="J121" i="92" l="1"/>
  <c r="J121" i="90"/>
  <c r="H157" i="85"/>
  <c r="D158" i="85"/>
  <c r="G122" i="84"/>
  <c r="F158" i="87"/>
  <c r="H229" i="88"/>
  <c r="E229" i="88"/>
  <c r="K121" i="92" l="1"/>
  <c r="G229" i="88"/>
  <c r="G158" i="87"/>
  <c r="H122" i="84"/>
  <c r="D230" i="88"/>
  <c r="F122" i="90"/>
  <c r="F158" i="85"/>
  <c r="G122" i="92" l="1"/>
  <c r="D159" i="87"/>
  <c r="H158" i="87"/>
  <c r="H230" i="88"/>
  <c r="E230" i="88"/>
  <c r="H122" i="90"/>
  <c r="G122" i="90"/>
  <c r="D123" i="84"/>
  <c r="G158" i="85"/>
  <c r="H122" i="92" l="1"/>
  <c r="I122" i="92"/>
  <c r="H158" i="85"/>
  <c r="D159" i="85"/>
  <c r="D231" i="88"/>
  <c r="I122" i="90"/>
  <c r="G230" i="88"/>
  <c r="F159" i="87"/>
  <c r="F123" i="84"/>
  <c r="J122" i="92" l="1"/>
  <c r="H231" i="88"/>
  <c r="E231" i="88"/>
  <c r="F159" i="85"/>
  <c r="G123" i="84"/>
  <c r="J122" i="90"/>
  <c r="G159" i="87"/>
  <c r="K122" i="92" l="1"/>
  <c r="G159" i="85"/>
  <c r="H159" i="87"/>
  <c r="D160" i="87"/>
  <c r="F123" i="90"/>
  <c r="G231" i="88"/>
  <c r="H123" i="84"/>
  <c r="D232" i="88"/>
  <c r="G123" i="92" l="1"/>
  <c r="H232" i="88"/>
  <c r="E232" i="88"/>
  <c r="D124" i="84"/>
  <c r="H123" i="90"/>
  <c r="G123" i="90"/>
  <c r="D160" i="85"/>
  <c r="H159" i="85"/>
  <c r="F160" i="87"/>
  <c r="H123" i="92" l="1"/>
  <c r="I123" i="92"/>
  <c r="G160" i="87"/>
  <c r="I123" i="90"/>
  <c r="G232" i="88"/>
  <c r="F124" i="84"/>
  <c r="F160" i="85"/>
  <c r="D233" i="88"/>
  <c r="J123" i="92" l="1"/>
  <c r="H233" i="88"/>
  <c r="E233" i="88"/>
  <c r="G160" i="85"/>
  <c r="H160" i="87"/>
  <c r="D161" i="87"/>
  <c r="J123" i="90"/>
  <c r="G124" i="84"/>
  <c r="K123" i="92" l="1"/>
  <c r="H124" i="84"/>
  <c r="F124" i="90"/>
  <c r="H160" i="85"/>
  <c r="D161" i="85"/>
  <c r="G233" i="88"/>
  <c r="F161" i="87"/>
  <c r="D234" i="88"/>
  <c r="G124" i="92" l="1"/>
  <c r="F161" i="85"/>
  <c r="H124" i="90"/>
  <c r="G124" i="90"/>
  <c r="H234" i="88"/>
  <c r="E234" i="88"/>
  <c r="G161" i="87"/>
  <c r="D125" i="84"/>
  <c r="H124" i="92" l="1"/>
  <c r="I124" i="92"/>
  <c r="F125" i="84"/>
  <c r="G161" i="85"/>
  <c r="H161" i="87"/>
  <c r="D162" i="87"/>
  <c r="D235" i="88"/>
  <c r="I124" i="90"/>
  <c r="G234" i="88"/>
  <c r="J124" i="92" l="1"/>
  <c r="J124" i="90"/>
  <c r="F162" i="87"/>
  <c r="H235" i="88"/>
  <c r="E235" i="88"/>
  <c r="H161" i="85"/>
  <c r="D162" i="85"/>
  <c r="G125" i="84"/>
  <c r="K124" i="92" l="1"/>
  <c r="F162" i="85"/>
  <c r="H125" i="84"/>
  <c r="G235" i="88"/>
  <c r="G162" i="87"/>
  <c r="F125" i="90"/>
  <c r="D236" i="88"/>
  <c r="G125" i="92" l="1"/>
  <c r="H125" i="90"/>
  <c r="G125" i="90"/>
  <c r="D163" i="87"/>
  <c r="H162" i="87"/>
  <c r="D126" i="84"/>
  <c r="G162" i="85"/>
  <c r="H236" i="88"/>
  <c r="E236" i="88"/>
  <c r="I125" i="92" l="1"/>
  <c r="H125" i="92"/>
  <c r="G236" i="88"/>
  <c r="F163" i="87"/>
  <c r="F126" i="84"/>
  <c r="I125" i="90"/>
  <c r="D237" i="88"/>
  <c r="D163" i="85"/>
  <c r="H162" i="85"/>
  <c r="J125" i="92" l="1"/>
  <c r="H237" i="88"/>
  <c r="E237" i="88"/>
  <c r="G126" i="84"/>
  <c r="G163" i="87"/>
  <c r="F163" i="85"/>
  <c r="J125" i="90"/>
  <c r="K125" i="92" l="1"/>
  <c r="G163" i="85"/>
  <c r="H163" i="87"/>
  <c r="D164" i="87"/>
  <c r="G237" i="88"/>
  <c r="F126" i="90"/>
  <c r="H126" i="84"/>
  <c r="D238" i="88"/>
  <c r="G126" i="92" l="1"/>
  <c r="H126" i="90"/>
  <c r="G126" i="90"/>
  <c r="D127" i="84"/>
  <c r="H238" i="88"/>
  <c r="E238" i="88"/>
  <c r="D164" i="85"/>
  <c r="H163" i="85"/>
  <c r="F164" i="87"/>
  <c r="I126" i="92" l="1"/>
  <c r="H126" i="92"/>
  <c r="I126" i="90"/>
  <c r="G164" i="87"/>
  <c r="G238" i="88"/>
  <c r="F164" i="85"/>
  <c r="D239" i="88"/>
  <c r="F127" i="84"/>
  <c r="J126" i="92" l="1"/>
  <c r="G127" i="84"/>
  <c r="H164" i="87"/>
  <c r="D165" i="87"/>
  <c r="H239" i="88"/>
  <c r="E239" i="88"/>
  <c r="G164" i="85"/>
  <c r="J126" i="90"/>
  <c r="K126" i="92" l="1"/>
  <c r="F127" i="90"/>
  <c r="D165" i="85"/>
  <c r="H164" i="85"/>
  <c r="D240" i="88"/>
  <c r="F165" i="87"/>
  <c r="G239" i="88"/>
  <c r="H127" i="84"/>
  <c r="G127" i="92" l="1"/>
  <c r="G165" i="87"/>
  <c r="F165" i="85"/>
  <c r="D128" i="84"/>
  <c r="H240" i="88"/>
  <c r="E240" i="88"/>
  <c r="H127" i="90"/>
  <c r="G127" i="90"/>
  <c r="H127" i="92" l="1"/>
  <c r="I127" i="92"/>
  <c r="G165" i="85"/>
  <c r="D241" i="88"/>
  <c r="F128" i="84"/>
  <c r="D166" i="87"/>
  <c r="H165" i="87"/>
  <c r="I127" i="90"/>
  <c r="G240" i="88"/>
  <c r="J127" i="92" l="1"/>
  <c r="J127" i="90"/>
  <c r="H241" i="88"/>
  <c r="E241" i="88"/>
  <c r="H165" i="85"/>
  <c r="D166" i="85"/>
  <c r="F166" i="87"/>
  <c r="G128" i="84"/>
  <c r="K127" i="92" l="1"/>
  <c r="H128" i="84"/>
  <c r="F128" i="90"/>
  <c r="G166" i="87"/>
  <c r="G241" i="88"/>
  <c r="F166" i="85"/>
  <c r="D242" i="88"/>
  <c r="G128" i="92" l="1"/>
  <c r="H128" i="90"/>
  <c r="G128" i="90"/>
  <c r="G166" i="85"/>
  <c r="H166" i="87"/>
  <c r="D167" i="87"/>
  <c r="D129" i="84"/>
  <c r="H242" i="88"/>
  <c r="E242" i="88"/>
  <c r="H128" i="92" l="1"/>
  <c r="I128" i="92"/>
  <c r="I128" i="90"/>
  <c r="G242" i="88"/>
  <c r="D243" i="88"/>
  <c r="F129" i="84"/>
  <c r="D167" i="85"/>
  <c r="H166" i="85"/>
  <c r="F167" i="87"/>
  <c r="J128" i="92" l="1"/>
  <c r="G167" i="87"/>
  <c r="H243" i="88"/>
  <c r="E243" i="88"/>
  <c r="J128" i="90"/>
  <c r="F167" i="85"/>
  <c r="G129" i="84"/>
  <c r="K128" i="92" l="1"/>
  <c r="H129" i="84"/>
  <c r="D244" i="88"/>
  <c r="G167" i="85"/>
  <c r="H167" i="87"/>
  <c r="D168" i="87"/>
  <c r="F129" i="90"/>
  <c r="G243" i="88"/>
  <c r="G129" i="92" l="1"/>
  <c r="H244" i="88"/>
  <c r="E244" i="88"/>
  <c r="H129" i="90"/>
  <c r="G129" i="90"/>
  <c r="H167" i="85"/>
  <c r="D168" i="85"/>
  <c r="D130" i="84"/>
  <c r="F168" i="87"/>
  <c r="I129" i="92" l="1"/>
  <c r="H129" i="92"/>
  <c r="F130" i="84"/>
  <c r="D245" i="88"/>
  <c r="G168" i="87"/>
  <c r="F168" i="85"/>
  <c r="I129" i="90"/>
  <c r="G244" i="88"/>
  <c r="J129" i="92" l="1"/>
  <c r="G168" i="85"/>
  <c r="H245" i="88"/>
  <c r="E245" i="88"/>
  <c r="J129" i="90"/>
  <c r="D169" i="87"/>
  <c r="H168" i="87"/>
  <c r="G130" i="84"/>
  <c r="K129" i="92" l="1"/>
  <c r="F130" i="90"/>
  <c r="D246" i="88"/>
  <c r="H168" i="85"/>
  <c r="D169" i="85"/>
  <c r="F169" i="87"/>
  <c r="G245" i="88"/>
  <c r="H130" i="84"/>
  <c r="G130" i="92" l="1"/>
  <c r="G169" i="87"/>
  <c r="D131" i="84"/>
  <c r="F169" i="85"/>
  <c r="H246" i="88"/>
  <c r="E246" i="88"/>
  <c r="H130" i="90"/>
  <c r="G130" i="90"/>
  <c r="H130" i="92" l="1"/>
  <c r="I130" i="92"/>
  <c r="D170" i="87"/>
  <c r="H169" i="87"/>
  <c r="I130" i="90"/>
  <c r="G246" i="88"/>
  <c r="F131" i="84"/>
  <c r="D247" i="88"/>
  <c r="G169" i="85"/>
  <c r="J130" i="92" l="1"/>
  <c r="D170" i="85"/>
  <c r="H169" i="85"/>
  <c r="G131" i="84"/>
  <c r="J130" i="90"/>
  <c r="H247" i="88"/>
  <c r="E247" i="88"/>
  <c r="F170" i="87"/>
  <c r="K130" i="92" l="1"/>
  <c r="G247" i="88"/>
  <c r="H131" i="84"/>
  <c r="G170" i="87"/>
  <c r="D248" i="88"/>
  <c r="F170" i="85"/>
  <c r="F131" i="90"/>
  <c r="G131" i="92" l="1"/>
  <c r="D132" i="84"/>
  <c r="H248" i="88"/>
  <c r="E248" i="88"/>
  <c r="G170" i="85"/>
  <c r="D171" i="87"/>
  <c r="H170" i="87"/>
  <c r="H131" i="90"/>
  <c r="G131" i="90"/>
  <c r="I131" i="92" l="1"/>
  <c r="H131" i="92"/>
  <c r="F171" i="87"/>
  <c r="G248" i="88"/>
  <c r="F132" i="84"/>
  <c r="I131" i="90"/>
  <c r="D171" i="85"/>
  <c r="H170" i="85"/>
  <c r="D249" i="88"/>
  <c r="J131" i="92" l="1"/>
  <c r="F171" i="85"/>
  <c r="J131" i="90"/>
  <c r="G132" i="84"/>
  <c r="G171" i="87"/>
  <c r="H249" i="88"/>
  <c r="E249" i="88"/>
  <c r="K131" i="92" l="1"/>
  <c r="H132" i="84"/>
  <c r="D250" i="88"/>
  <c r="D172" i="87"/>
  <c r="H171" i="87"/>
  <c r="F132" i="90"/>
  <c r="G249" i="88"/>
  <c r="G171" i="85"/>
  <c r="G132" i="92" l="1"/>
  <c r="F172" i="87"/>
  <c r="D133" i="84"/>
  <c r="D172" i="85"/>
  <c r="H171" i="85"/>
  <c r="H132" i="90"/>
  <c r="G132" i="90"/>
  <c r="H250" i="88"/>
  <c r="E250" i="88"/>
  <c r="H132" i="92" l="1"/>
  <c r="I132" i="92"/>
  <c r="G250" i="88"/>
  <c r="I132" i="90"/>
  <c r="F133" i="84"/>
  <c r="G172" i="87"/>
  <c r="D251" i="88"/>
  <c r="F172" i="85"/>
  <c r="J132" i="92" l="1"/>
  <c r="G172" i="85"/>
  <c r="J132" i="90"/>
  <c r="H251" i="88"/>
  <c r="E251" i="88"/>
  <c r="H172" i="87"/>
  <c r="D173" i="87"/>
  <c r="G133" i="84"/>
  <c r="K132" i="92" l="1"/>
  <c r="F173" i="87"/>
  <c r="F133" i="90"/>
  <c r="G251" i="88"/>
  <c r="H133" i="84"/>
  <c r="D173" i="85"/>
  <c r="H172" i="85"/>
  <c r="D252" i="88"/>
  <c r="G133" i="92" l="1"/>
  <c r="H252" i="88"/>
  <c r="E252" i="88"/>
  <c r="D134" i="84"/>
  <c r="F173" i="85"/>
  <c r="H133" i="90"/>
  <c r="G133" i="90"/>
  <c r="G173" i="87"/>
  <c r="I133" i="92" l="1"/>
  <c r="H133" i="92"/>
  <c r="I133" i="90"/>
  <c r="G173" i="85"/>
  <c r="G252" i="88"/>
  <c r="F134" i="84"/>
  <c r="D174" i="87"/>
  <c r="H173" i="87"/>
  <c r="D253" i="88"/>
  <c r="J133" i="92" l="1"/>
  <c r="D174" i="85"/>
  <c r="H173" i="85"/>
  <c r="J133" i="90"/>
  <c r="G134" i="84"/>
  <c r="H253" i="88"/>
  <c r="E253" i="88"/>
  <c r="F174" i="87"/>
  <c r="K133" i="92" l="1"/>
  <c r="G253" i="88"/>
  <c r="F134" i="90"/>
  <c r="D254" i="88"/>
  <c r="F174" i="85"/>
  <c r="G174" i="87"/>
  <c r="H134" i="84"/>
  <c r="G134" i="92" l="1"/>
  <c r="H174" i="87"/>
  <c r="D175" i="87"/>
  <c r="D135" i="84"/>
  <c r="G174" i="85"/>
  <c r="H134" i="90"/>
  <c r="G134" i="90"/>
  <c r="H254" i="88"/>
  <c r="E254" i="88"/>
  <c r="I134" i="92" l="1"/>
  <c r="H134" i="92"/>
  <c r="F135" i="84"/>
  <c r="G254" i="88"/>
  <c r="F175" i="87"/>
  <c r="D255" i="88"/>
  <c r="I134" i="90"/>
  <c r="H174" i="85"/>
  <c r="D175" i="85"/>
  <c r="J134" i="92" l="1"/>
  <c r="G175" i="87"/>
  <c r="F175" i="85"/>
  <c r="J134" i="90"/>
  <c r="H255" i="88"/>
  <c r="E255" i="88"/>
  <c r="G135" i="84"/>
  <c r="K134" i="92" l="1"/>
  <c r="F135" i="90"/>
  <c r="H135" i="84"/>
  <c r="G175" i="85"/>
  <c r="G255" i="88"/>
  <c r="D176" i="87"/>
  <c r="H175" i="87"/>
  <c r="D256" i="88"/>
  <c r="G135" i="92" l="1"/>
  <c r="E256" i="88"/>
  <c r="H256" i="88"/>
  <c r="D136" i="84"/>
  <c r="F176" i="87"/>
  <c r="H175" i="85"/>
  <c r="D176" i="85"/>
  <c r="H135" i="90"/>
  <c r="G135" i="90"/>
  <c r="H135" i="92" l="1"/>
  <c r="I135" i="92"/>
  <c r="F176" i="85"/>
  <c r="F136" i="84"/>
  <c r="D257" i="88"/>
  <c r="I135" i="90"/>
  <c r="G176" i="87"/>
  <c r="G256" i="88"/>
  <c r="J135" i="92" l="1"/>
  <c r="H257" i="88"/>
  <c r="E257" i="88"/>
  <c r="H176" i="87"/>
  <c r="D177" i="87"/>
  <c r="J135" i="90"/>
  <c r="G136" i="84"/>
  <c r="G176" i="85"/>
  <c r="K135" i="92" l="1"/>
  <c r="D177" i="85"/>
  <c r="H176" i="85"/>
  <c r="H136" i="84"/>
  <c r="F136" i="90"/>
  <c r="F177" i="87"/>
  <c r="G257" i="88"/>
  <c r="D258" i="88"/>
  <c r="G136" i="92" l="1"/>
  <c r="H258" i="88"/>
  <c r="E258" i="88"/>
  <c r="G177" i="87"/>
  <c r="H136" i="90"/>
  <c r="G136" i="90"/>
  <c r="F177" i="85"/>
  <c r="D137" i="84"/>
  <c r="I136" i="92" l="1"/>
  <c r="H136" i="92"/>
  <c r="G177" i="85"/>
  <c r="G258" i="88"/>
  <c r="F137" i="84"/>
  <c r="I136" i="90"/>
  <c r="D178" i="87"/>
  <c r="H177" i="87"/>
  <c r="D259" i="88"/>
  <c r="J136" i="92" l="1"/>
  <c r="D178" i="85"/>
  <c r="H177" i="85"/>
  <c r="H259" i="88"/>
  <c r="E259" i="88"/>
  <c r="J136" i="90"/>
  <c r="G137" i="84"/>
  <c r="F178" i="87"/>
  <c r="K136" i="92" l="1"/>
  <c r="F137" i="90"/>
  <c r="D260" i="88"/>
  <c r="G178" i="87"/>
  <c r="H137" i="84"/>
  <c r="F178" i="85"/>
  <c r="G259" i="88"/>
  <c r="G137" i="92" l="1"/>
  <c r="D179" i="87"/>
  <c r="H178" i="87"/>
  <c r="D138" i="84"/>
  <c r="E260" i="88"/>
  <c r="H260" i="88"/>
  <c r="G178" i="85"/>
  <c r="H137" i="90"/>
  <c r="G137" i="90"/>
  <c r="I137" i="92" l="1"/>
  <c r="H137" i="92"/>
  <c r="D261" i="88"/>
  <c r="F138" i="84"/>
  <c r="I137" i="90"/>
  <c r="D179" i="85"/>
  <c r="H178" i="85"/>
  <c r="G260" i="88"/>
  <c r="F179" i="87"/>
  <c r="J137" i="92" l="1"/>
  <c r="G179" i="87"/>
  <c r="F179" i="85"/>
  <c r="H261" i="88"/>
  <c r="E261" i="88"/>
  <c r="G138" i="84"/>
  <c r="J137" i="90"/>
  <c r="K137" i="92" l="1"/>
  <c r="G261" i="88"/>
  <c r="H138" i="84"/>
  <c r="D262" i="88"/>
  <c r="G179" i="85"/>
  <c r="H179" i="87"/>
  <c r="D180" i="87"/>
  <c r="F138" i="90"/>
  <c r="G138" i="92" l="1"/>
  <c r="H179" i="85"/>
  <c r="D180" i="85"/>
  <c r="D139" i="84"/>
  <c r="F180" i="87"/>
  <c r="H138" i="90"/>
  <c r="G138" i="90"/>
  <c r="H262" i="88"/>
  <c r="E262" i="88"/>
  <c r="I138" i="92" l="1"/>
  <c r="H138" i="92"/>
  <c r="G180" i="87"/>
  <c r="I138" i="90"/>
  <c r="D263" i="88"/>
  <c r="F139" i="84"/>
  <c r="G262" i="88"/>
  <c r="F180" i="85"/>
  <c r="J138" i="92" l="1"/>
  <c r="J138" i="90"/>
  <c r="D181" i="87"/>
  <c r="H180" i="87"/>
  <c r="G180" i="85"/>
  <c r="G139" i="84"/>
  <c r="H263" i="88"/>
  <c r="E263" i="88"/>
  <c r="K138" i="92" l="1"/>
  <c r="D264" i="88"/>
  <c r="F139" i="90"/>
  <c r="F181" i="87"/>
  <c r="D181" i="85"/>
  <c r="H180" i="85"/>
  <c r="G263" i="88"/>
  <c r="H139" i="84"/>
  <c r="G139" i="92" l="1"/>
  <c r="F181" i="85"/>
  <c r="D140" i="84"/>
  <c r="H139" i="90"/>
  <c r="G139" i="90"/>
  <c r="G181" i="87"/>
  <c r="E264" i="88"/>
  <c r="H264" i="88"/>
  <c r="H139" i="92" l="1"/>
  <c r="I139" i="92"/>
  <c r="G181" i="85"/>
  <c r="G264" i="88"/>
  <c r="H181" i="87"/>
  <c r="D182" i="87"/>
  <c r="I139" i="90"/>
  <c r="D265" i="88"/>
  <c r="F140" i="84"/>
  <c r="J139" i="92" l="1"/>
  <c r="H265" i="88"/>
  <c r="E265" i="88"/>
  <c r="J139" i="90"/>
  <c r="G140" i="84"/>
  <c r="D182" i="85"/>
  <c r="H181" i="85"/>
  <c r="F182" i="87"/>
  <c r="K139" i="92" l="1"/>
  <c r="F182" i="85"/>
  <c r="H140" i="84"/>
  <c r="G265" i="88"/>
  <c r="G182" i="87"/>
  <c r="F140" i="90"/>
  <c r="D266" i="88"/>
  <c r="G140" i="92" l="1"/>
  <c r="H140" i="90"/>
  <c r="G140" i="90"/>
  <c r="D183" i="87"/>
  <c r="H182" i="87"/>
  <c r="D141" i="84"/>
  <c r="G182" i="85"/>
  <c r="H266" i="88"/>
  <c r="E266" i="88"/>
  <c r="H140" i="92" l="1"/>
  <c r="I140" i="92"/>
  <c r="I140" i="90"/>
  <c r="G266" i="88"/>
  <c r="D183" i="85"/>
  <c r="H182" i="85"/>
  <c r="F141" i="84"/>
  <c r="D267" i="88"/>
  <c r="F183" i="87"/>
  <c r="J140" i="92" l="1"/>
  <c r="G141" i="84"/>
  <c r="F183" i="85"/>
  <c r="J140" i="90"/>
  <c r="G183" i="87"/>
  <c r="H267" i="88"/>
  <c r="E267" i="88"/>
  <c r="K140" i="92" l="1"/>
  <c r="G267" i="88"/>
  <c r="F141" i="90"/>
  <c r="D268" i="88"/>
  <c r="G183" i="85"/>
  <c r="H183" i="87"/>
  <c r="D184" i="87"/>
  <c r="H141" i="84"/>
  <c r="G141" i="92" l="1"/>
  <c r="F184" i="87"/>
  <c r="H183" i="85"/>
  <c r="D184" i="85"/>
  <c r="H141" i="90"/>
  <c r="G141" i="90"/>
  <c r="D142" i="84"/>
  <c r="E268" i="88"/>
  <c r="H268" i="88"/>
  <c r="H141" i="92" l="1"/>
  <c r="I141" i="92"/>
  <c r="D269" i="88"/>
  <c r="F142" i="84"/>
  <c r="G268" i="88"/>
  <c r="G184" i="87"/>
  <c r="I141" i="90"/>
  <c r="F184" i="85"/>
  <c r="J141" i="92" l="1"/>
  <c r="G184" i="85"/>
  <c r="G142" i="84"/>
  <c r="J141" i="90"/>
  <c r="H184" i="87"/>
  <c r="D185" i="87"/>
  <c r="H269" i="88"/>
  <c r="E269" i="88"/>
  <c r="K141" i="92" l="1"/>
  <c r="H142" i="84"/>
  <c r="G269" i="88"/>
  <c r="D270" i="88"/>
  <c r="F142" i="90"/>
  <c r="H184" i="85"/>
  <c r="D185" i="85"/>
  <c r="F185" i="87"/>
  <c r="G142" i="92" l="1"/>
  <c r="D143" i="84"/>
  <c r="H270" i="88"/>
  <c r="E270" i="88"/>
  <c r="G185" i="87"/>
  <c r="F185" i="85"/>
  <c r="H142" i="90"/>
  <c r="G142" i="90"/>
  <c r="H142" i="92" l="1"/>
  <c r="I142" i="92"/>
  <c r="G185" i="85"/>
  <c r="I142" i="90"/>
  <c r="F143" i="84"/>
  <c r="G270" i="88"/>
  <c r="H185" i="87"/>
  <c r="D186" i="87"/>
  <c r="D271" i="88"/>
  <c r="J142" i="92" l="1"/>
  <c r="H271" i="88"/>
  <c r="E271" i="88"/>
  <c r="J142" i="90"/>
  <c r="D186" i="85"/>
  <c r="H185" i="85"/>
  <c r="F186" i="87"/>
  <c r="G143" i="84"/>
  <c r="K142" i="92" l="1"/>
  <c r="G186" i="87"/>
  <c r="G271" i="88"/>
  <c r="F143" i="90"/>
  <c r="H143" i="84"/>
  <c r="F186" i="85"/>
  <c r="D272" i="88"/>
  <c r="G143" i="92" l="1"/>
  <c r="D144" i="84"/>
  <c r="G186" i="85"/>
  <c r="H186" i="87"/>
  <c r="D187" i="87"/>
  <c r="E272" i="88"/>
  <c r="H272" i="88"/>
  <c r="H143" i="90"/>
  <c r="G143" i="90"/>
  <c r="H143" i="92" l="1"/>
  <c r="I143" i="92"/>
  <c r="D187" i="85"/>
  <c r="H186" i="85"/>
  <c r="I143" i="90"/>
  <c r="D273" i="88"/>
  <c r="G272" i="88"/>
  <c r="F187" i="87"/>
  <c r="F144" i="84"/>
  <c r="J143" i="92" l="1"/>
  <c r="G144" i="84"/>
  <c r="H273" i="88"/>
  <c r="E273" i="88"/>
  <c r="F187" i="85"/>
  <c r="G187" i="87"/>
  <c r="J143" i="90"/>
  <c r="K143" i="92" l="1"/>
  <c r="G273" i="88"/>
  <c r="F144" i="90"/>
  <c r="H187" i="87"/>
  <c r="D188" i="87"/>
  <c r="D274" i="88"/>
  <c r="G187" i="85"/>
  <c r="H144" i="84"/>
  <c r="G144" i="92" l="1"/>
  <c r="H274" i="88"/>
  <c r="E274" i="88"/>
  <c r="H187" i="85"/>
  <c r="D188" i="85"/>
  <c r="F188" i="87"/>
  <c r="H144" i="90"/>
  <c r="G144" i="90"/>
  <c r="D145" i="84"/>
  <c r="H144" i="92" l="1"/>
  <c r="I144" i="92"/>
  <c r="I144" i="90"/>
  <c r="F188" i="85"/>
  <c r="G274" i="88"/>
  <c r="F145" i="84"/>
  <c r="G188" i="87"/>
  <c r="D275" i="88"/>
  <c r="J144" i="92" l="1"/>
  <c r="H275" i="88"/>
  <c r="E275" i="88"/>
  <c r="D189" i="87"/>
  <c r="H188" i="87"/>
  <c r="G145" i="84"/>
  <c r="G188" i="85"/>
  <c r="J144" i="90"/>
  <c r="K144" i="92" l="1"/>
  <c r="H188" i="85"/>
  <c r="D189" i="85"/>
  <c r="F189" i="87"/>
  <c r="F145" i="90"/>
  <c r="H145" i="84"/>
  <c r="G275" i="88"/>
  <c r="D276" i="88"/>
  <c r="G145" i="92" l="1"/>
  <c r="H145" i="90"/>
  <c r="G145" i="90"/>
  <c r="G189" i="87"/>
  <c r="D146" i="84"/>
  <c r="F189" i="85"/>
  <c r="E276" i="88"/>
  <c r="H276" i="88"/>
  <c r="I145" i="92" l="1"/>
  <c r="H145" i="92"/>
  <c r="G189" i="85"/>
  <c r="I145" i="90"/>
  <c r="G276" i="88"/>
  <c r="F146" i="84"/>
  <c r="D190" i="87"/>
  <c r="H189" i="87"/>
  <c r="D277" i="88"/>
  <c r="J145" i="92" l="1"/>
  <c r="G146" i="84"/>
  <c r="J145" i="90"/>
  <c r="F190" i="87"/>
  <c r="H189" i="85"/>
  <c r="D190" i="85"/>
  <c r="H277" i="88"/>
  <c r="E277" i="88"/>
  <c r="K145" i="92" l="1"/>
  <c r="D278" i="88"/>
  <c r="F146" i="90"/>
  <c r="F190" i="85"/>
  <c r="H146" i="84"/>
  <c r="G277" i="88"/>
  <c r="G190" i="87"/>
  <c r="G146" i="92" l="1"/>
  <c r="D191" i="87"/>
  <c r="H190" i="87"/>
  <c r="D147" i="84"/>
  <c r="G190" i="85"/>
  <c r="H278" i="88"/>
  <c r="E278" i="88"/>
  <c r="H146" i="90"/>
  <c r="G146" i="90"/>
  <c r="I146" i="92" l="1"/>
  <c r="H146" i="92"/>
  <c r="F191" i="87"/>
  <c r="G278" i="88"/>
  <c r="I146" i="90"/>
  <c r="D279" i="88"/>
  <c r="F147" i="84"/>
  <c r="H190" i="85"/>
  <c r="D191" i="85"/>
  <c r="J146" i="92" l="1"/>
  <c r="F191" i="85"/>
  <c r="G147" i="84"/>
  <c r="J146" i="90"/>
  <c r="G191" i="87"/>
  <c r="H279" i="88"/>
  <c r="E279" i="88"/>
  <c r="K146" i="92" l="1"/>
  <c r="F147" i="90"/>
  <c r="D280" i="88"/>
  <c r="G191" i="85"/>
  <c r="D192" i="87"/>
  <c r="H191" i="87"/>
  <c r="H147" i="84"/>
  <c r="G279" i="88"/>
  <c r="G147" i="92" l="1"/>
  <c r="D192" i="85"/>
  <c r="H191" i="85"/>
  <c r="H147" i="90"/>
  <c r="G147" i="90"/>
  <c r="F192" i="87"/>
  <c r="D148" i="84"/>
  <c r="E280" i="88"/>
  <c r="H280" i="88"/>
  <c r="H147" i="92" l="1"/>
  <c r="I147" i="92"/>
  <c r="G280" i="88"/>
  <c r="I147" i="90"/>
  <c r="D281" i="88"/>
  <c r="F148" i="84"/>
  <c r="F192" i="85"/>
  <c r="G192" i="87"/>
  <c r="J147" i="92" l="1"/>
  <c r="H192" i="87"/>
  <c r="D193" i="87"/>
  <c r="G148" i="84"/>
  <c r="G192" i="85"/>
  <c r="J147" i="90"/>
  <c r="E281" i="88"/>
  <c r="H281" i="88"/>
  <c r="K147" i="92" l="1"/>
  <c r="D282" i="88"/>
  <c r="D193" i="85"/>
  <c r="H192" i="85"/>
  <c r="F193" i="87"/>
  <c r="G281" i="88"/>
  <c r="F148" i="90"/>
  <c r="H148" i="84"/>
  <c r="G148" i="92" l="1"/>
  <c r="H148" i="90"/>
  <c r="G148" i="90"/>
  <c r="F193" i="85"/>
  <c r="D149" i="84"/>
  <c r="G193" i="87"/>
  <c r="E282" i="88"/>
  <c r="H282" i="88"/>
  <c r="I148" i="92" l="1"/>
  <c r="H148" i="92"/>
  <c r="F149" i="84"/>
  <c r="G193" i="85"/>
  <c r="D283" i="88"/>
  <c r="H193" i="87"/>
  <c r="D194" i="87"/>
  <c r="I148" i="90"/>
  <c r="G282" i="88"/>
  <c r="J148" i="92" l="1"/>
  <c r="J148" i="90"/>
  <c r="H283" i="88"/>
  <c r="E283" i="88"/>
  <c r="F194" i="87"/>
  <c r="H193" i="85"/>
  <c r="D194" i="85"/>
  <c r="G149" i="84"/>
  <c r="K148" i="92" l="1"/>
  <c r="H149" i="84"/>
  <c r="F194" i="85"/>
  <c r="G283" i="88"/>
  <c r="F149" i="90"/>
  <c r="G194" i="87"/>
  <c r="D284" i="88"/>
  <c r="G149" i="92" l="1"/>
  <c r="H194" i="87"/>
  <c r="D195" i="87"/>
  <c r="G194" i="85"/>
  <c r="D150" i="84"/>
  <c r="E284" i="88"/>
  <c r="H284" i="88"/>
  <c r="H149" i="90"/>
  <c r="G149" i="90"/>
  <c r="I149" i="92" l="1"/>
  <c r="H149" i="92"/>
  <c r="G284" i="88"/>
  <c r="H194" i="85"/>
  <c r="D195" i="85"/>
  <c r="I149" i="90"/>
  <c r="D285" i="88"/>
  <c r="F150" i="84"/>
  <c r="F195" i="87"/>
  <c r="J149" i="92" l="1"/>
  <c r="E285" i="88"/>
  <c r="H285" i="88"/>
  <c r="J149" i="90"/>
  <c r="G195" i="87"/>
  <c r="F195" i="85"/>
  <c r="G150" i="84"/>
  <c r="K149" i="92" l="1"/>
  <c r="G195" i="85"/>
  <c r="F150" i="90"/>
  <c r="G285" i="88"/>
  <c r="H150" i="84"/>
  <c r="D196" i="87"/>
  <c r="H195" i="87"/>
  <c r="D286" i="88"/>
  <c r="G150" i="92" l="1"/>
  <c r="F196" i="87"/>
  <c r="E286" i="88"/>
  <c r="H286" i="88"/>
  <c r="D151" i="84"/>
  <c r="H150" i="90"/>
  <c r="G150" i="90"/>
  <c r="D196" i="85"/>
  <c r="H195" i="85"/>
  <c r="I150" i="92" l="1"/>
  <c r="H150" i="92"/>
  <c r="D287" i="88"/>
  <c r="I150" i="90"/>
  <c r="G286" i="88"/>
  <c r="F151" i="84"/>
  <c r="F196" i="85"/>
  <c r="G196" i="87"/>
  <c r="J150" i="92" l="1"/>
  <c r="G151" i="84"/>
  <c r="J150" i="90"/>
  <c r="G196" i="85"/>
  <c r="H287" i="88"/>
  <c r="E287" i="88"/>
  <c r="D197" i="87"/>
  <c r="H196" i="87"/>
  <c r="K150" i="92" l="1"/>
  <c r="D197" i="85"/>
  <c r="H196" i="85"/>
  <c r="H151" i="84"/>
  <c r="G287" i="88"/>
  <c r="F151" i="90"/>
  <c r="F197" i="87"/>
  <c r="D288" i="88"/>
  <c r="G151" i="92" l="1"/>
  <c r="H151" i="90"/>
  <c r="G151" i="90"/>
  <c r="E288" i="88"/>
  <c r="H288" i="88"/>
  <c r="G197" i="87"/>
  <c r="F197" i="85"/>
  <c r="D152" i="84"/>
  <c r="H151" i="92" l="1"/>
  <c r="I151" i="92"/>
  <c r="H197" i="87"/>
  <c r="D198" i="87"/>
  <c r="G288" i="88"/>
  <c r="F152" i="84"/>
  <c r="I151" i="90"/>
  <c r="G197" i="85"/>
  <c r="D289" i="88"/>
  <c r="J151" i="92" l="1"/>
  <c r="F198" i="87"/>
  <c r="H197" i="85"/>
  <c r="D198" i="85"/>
  <c r="J151" i="90"/>
  <c r="G152" i="84"/>
  <c r="E289" i="88"/>
  <c r="H289" i="88"/>
  <c r="K151" i="92" l="1"/>
  <c r="D290" i="88"/>
  <c r="F152" i="90"/>
  <c r="G198" i="87"/>
  <c r="G289" i="88"/>
  <c r="H152" i="84"/>
  <c r="F198" i="85"/>
  <c r="G152" i="92" l="1"/>
  <c r="G198" i="85"/>
  <c r="H152" i="90"/>
  <c r="G152" i="90"/>
  <c r="D153" i="84"/>
  <c r="H198" i="87"/>
  <c r="D199" i="87"/>
  <c r="E290" i="88"/>
  <c r="H290" i="88"/>
  <c r="I152" i="92" l="1"/>
  <c r="H152" i="92"/>
  <c r="D291" i="88"/>
  <c r="G290" i="88"/>
  <c r="I152" i="90"/>
  <c r="H198" i="85"/>
  <c r="D199" i="85"/>
  <c r="F199" i="87"/>
  <c r="F153" i="84"/>
  <c r="J152" i="92" l="1"/>
  <c r="G153" i="84"/>
  <c r="J152" i="90"/>
  <c r="F199" i="85"/>
  <c r="H291" i="88"/>
  <c r="E291" i="88"/>
  <c r="G199" i="87"/>
  <c r="K152" i="92" l="1"/>
  <c r="G291" i="88"/>
  <c r="F153" i="90"/>
  <c r="G199" i="85"/>
  <c r="H153" i="84"/>
  <c r="H199" i="87"/>
  <c r="D200" i="87"/>
  <c r="D292" i="88"/>
  <c r="G153" i="92" l="1"/>
  <c r="E292" i="88"/>
  <c r="H292" i="88"/>
  <c r="D154" i="84"/>
  <c r="H153" i="90"/>
  <c r="G153" i="90"/>
  <c r="D200" i="85"/>
  <c r="H199" i="85"/>
  <c r="F200" i="87"/>
  <c r="H153" i="92" l="1"/>
  <c r="I153" i="92"/>
  <c r="F154" i="84"/>
  <c r="F200" i="85"/>
  <c r="D293" i="88"/>
  <c r="G200" i="87"/>
  <c r="I153" i="90"/>
  <c r="G292" i="88"/>
  <c r="J153" i="92" l="1"/>
  <c r="E293" i="88"/>
  <c r="H293" i="88"/>
  <c r="G200" i="85"/>
  <c r="D201" i="87"/>
  <c r="H200" i="87"/>
  <c r="G154" i="84"/>
  <c r="J153" i="90"/>
  <c r="K153" i="92" l="1"/>
  <c r="F154" i="90"/>
  <c r="F201" i="87"/>
  <c r="D294" i="88"/>
  <c r="H154" i="84"/>
  <c r="D201" i="85"/>
  <c r="H200" i="85"/>
  <c r="G293" i="88"/>
  <c r="G154" i="92" l="1"/>
  <c r="G201" i="87"/>
  <c r="D155" i="84"/>
  <c r="F201" i="85"/>
  <c r="E294" i="88"/>
  <c r="H294" i="88"/>
  <c r="H154" i="90"/>
  <c r="G154" i="90"/>
  <c r="I154" i="92" l="1"/>
  <c r="H154" i="92"/>
  <c r="D295" i="88"/>
  <c r="G294" i="88"/>
  <c r="G201" i="85"/>
  <c r="D202" i="87"/>
  <c r="H201" i="87"/>
  <c r="I154" i="90"/>
  <c r="F155" i="84"/>
  <c r="J154" i="92" l="1"/>
  <c r="H295" i="88"/>
  <c r="E295" i="88"/>
  <c r="J154" i="90"/>
  <c r="G155" i="84"/>
  <c r="F202" i="87"/>
  <c r="H201" i="85"/>
  <c r="D202" i="85"/>
  <c r="K154" i="92" l="1"/>
  <c r="F202" i="85"/>
  <c r="G202" i="87"/>
  <c r="G295" i="88"/>
  <c r="H155" i="84"/>
  <c r="F155" i="90"/>
  <c r="D296" i="88"/>
  <c r="G155" i="92" l="1"/>
  <c r="D156" i="84"/>
  <c r="D203" i="87"/>
  <c r="H202" i="87"/>
  <c r="G202" i="85"/>
  <c r="H155" i="90"/>
  <c r="G155" i="90"/>
  <c r="E296" i="88"/>
  <c r="H296" i="88"/>
  <c r="I155" i="92" l="1"/>
  <c r="H155" i="92"/>
  <c r="D297" i="88"/>
  <c r="F156" i="84"/>
  <c r="G296" i="88"/>
  <c r="F203" i="87"/>
  <c r="I155" i="90"/>
  <c r="D203" i="85"/>
  <c r="H202" i="85"/>
  <c r="J155" i="92" l="1"/>
  <c r="F203" i="85"/>
  <c r="G156" i="84"/>
  <c r="J155" i="90"/>
  <c r="G203" i="87"/>
  <c r="E297" i="88"/>
  <c r="H297" i="88"/>
  <c r="K155" i="92" l="1"/>
  <c r="H203" i="87"/>
  <c r="D204" i="87"/>
  <c r="D298" i="88"/>
  <c r="F156" i="90"/>
  <c r="H156" i="84"/>
  <c r="G297" i="88"/>
  <c r="G203" i="85"/>
  <c r="G156" i="92" l="1"/>
  <c r="F204" i="87"/>
  <c r="H156" i="90"/>
  <c r="G156" i="90"/>
  <c r="E298" i="88"/>
  <c r="H298" i="88"/>
  <c r="D204" i="85"/>
  <c r="H203" i="85"/>
  <c r="D157" i="84"/>
  <c r="H156" i="92" l="1"/>
  <c r="I156" i="92"/>
  <c r="I156" i="90"/>
  <c r="F157" i="84"/>
  <c r="D299" i="88"/>
  <c r="F204" i="85"/>
  <c r="G298" i="88"/>
  <c r="G204" i="87"/>
  <c r="J156" i="92" l="1"/>
  <c r="G204" i="85"/>
  <c r="J156" i="90"/>
  <c r="D205" i="87"/>
  <c r="H204" i="87"/>
  <c r="H299" i="88"/>
  <c r="E299" i="88"/>
  <c r="G157" i="84"/>
  <c r="K156" i="92" l="1"/>
  <c r="F157" i="90"/>
  <c r="H157" i="84"/>
  <c r="D300" i="88"/>
  <c r="F205" i="87"/>
  <c r="D205" i="85"/>
  <c r="H204" i="85"/>
  <c r="G299" i="88"/>
  <c r="G157" i="92" l="1"/>
  <c r="F205" i="85"/>
  <c r="D158" i="84"/>
  <c r="G205" i="87"/>
  <c r="E300" i="88"/>
  <c r="H300" i="88"/>
  <c r="H157" i="90"/>
  <c r="G157" i="90"/>
  <c r="I157" i="92" l="1"/>
  <c r="H157" i="92"/>
  <c r="D206" i="87"/>
  <c r="H205" i="87"/>
  <c r="G300" i="88"/>
  <c r="G205" i="85"/>
  <c r="I157" i="90"/>
  <c r="D301" i="88"/>
  <c r="F158" i="84"/>
  <c r="J157" i="92" l="1"/>
  <c r="G158" i="84"/>
  <c r="D206" i="85"/>
  <c r="H205" i="85"/>
  <c r="E301" i="88"/>
  <c r="H301" i="88"/>
  <c r="F206" i="87"/>
  <c r="J157" i="90"/>
  <c r="K157" i="92" l="1"/>
  <c r="F158" i="90"/>
  <c r="D302" i="88"/>
  <c r="F206" i="85"/>
  <c r="G301" i="88"/>
  <c r="H158" i="84"/>
  <c r="G206" i="87"/>
  <c r="G158" i="92" l="1"/>
  <c r="D159" i="84"/>
  <c r="E302" i="88"/>
  <c r="H302" i="88"/>
  <c r="H206" i="87"/>
  <c r="D207" i="87"/>
  <c r="G206" i="85"/>
  <c r="H158" i="90"/>
  <c r="G158" i="90"/>
  <c r="H158" i="92" l="1"/>
  <c r="I158" i="92"/>
  <c r="I158" i="90"/>
  <c r="F159" i="84"/>
  <c r="F207" i="87"/>
  <c r="D303" i="88"/>
  <c r="D207" i="85"/>
  <c r="H206" i="85"/>
  <c r="G302" i="88"/>
  <c r="J158" i="92" l="1"/>
  <c r="G159" i="84"/>
  <c r="H303" i="88"/>
  <c r="E303" i="88"/>
  <c r="G207" i="87"/>
  <c r="F207" i="85"/>
  <c r="J158" i="90"/>
  <c r="K158" i="92" l="1"/>
  <c r="G207" i="85"/>
  <c r="G303" i="88"/>
  <c r="F159" i="90"/>
  <c r="D208" i="87"/>
  <c r="H207" i="87"/>
  <c r="D304" i="88"/>
  <c r="H159" i="84"/>
  <c r="G159" i="92" l="1"/>
  <c r="F208" i="87"/>
  <c r="E304" i="88"/>
  <c r="H304" i="88"/>
  <c r="H207" i="85"/>
  <c r="D208" i="85"/>
  <c r="D160" i="84"/>
  <c r="H159" i="90"/>
  <c r="G159" i="90"/>
  <c r="I159" i="92" l="1"/>
  <c r="H159" i="92"/>
  <c r="F208" i="85"/>
  <c r="D305" i="88"/>
  <c r="I159" i="90"/>
  <c r="G208" i="87"/>
  <c r="F160" i="84"/>
  <c r="G304" i="88"/>
  <c r="J159" i="92" l="1"/>
  <c r="G160" i="84"/>
  <c r="D209" i="87"/>
  <c r="H208" i="87"/>
  <c r="E305" i="88"/>
  <c r="H305" i="88"/>
  <c r="J159" i="90"/>
  <c r="G208" i="85"/>
  <c r="K159" i="92" l="1"/>
  <c r="F160" i="90"/>
  <c r="D306" i="88"/>
  <c r="F209" i="87"/>
  <c r="D209" i="85"/>
  <c r="H208" i="85"/>
  <c r="G305" i="88"/>
  <c r="H160" i="84"/>
  <c r="G160" i="92" l="1"/>
  <c r="E306" i="88"/>
  <c r="H306" i="88"/>
  <c r="D161" i="84"/>
  <c r="F209" i="85"/>
  <c r="G209" i="87"/>
  <c r="H160" i="90"/>
  <c r="G160" i="90"/>
  <c r="I160" i="92" l="1"/>
  <c r="H160" i="92"/>
  <c r="G209" i="85"/>
  <c r="F161" i="84"/>
  <c r="D307" i="88"/>
  <c r="I160" i="90"/>
  <c r="D210" i="87"/>
  <c r="H209" i="87"/>
  <c r="G306" i="88"/>
  <c r="J160" i="92" l="1"/>
  <c r="J160" i="90"/>
  <c r="G161" i="84"/>
  <c r="D210" i="85"/>
  <c r="H209" i="85"/>
  <c r="F210" i="87"/>
  <c r="H307" i="88"/>
  <c r="E307" i="88"/>
  <c r="K160" i="92" l="1"/>
  <c r="F161" i="90"/>
  <c r="G307" i="88"/>
  <c r="D308" i="88"/>
  <c r="H161" i="84"/>
  <c r="F210" i="85"/>
  <c r="G210" i="87"/>
  <c r="G161" i="92" l="1"/>
  <c r="G210" i="85"/>
  <c r="D162" i="84"/>
  <c r="D211" i="87"/>
  <c r="H210" i="87"/>
  <c r="E308" i="88"/>
  <c r="H308" i="88"/>
  <c r="H161" i="90"/>
  <c r="G161" i="90"/>
  <c r="H161" i="92" l="1"/>
  <c r="I161" i="92"/>
  <c r="D309" i="88"/>
  <c r="I161" i="90"/>
  <c r="G308" i="88"/>
  <c r="D211" i="85"/>
  <c r="H210" i="85"/>
  <c r="F211" i="87"/>
  <c r="F162" i="84"/>
  <c r="J161" i="92" l="1"/>
  <c r="F211" i="85"/>
  <c r="J161" i="90"/>
  <c r="G162" i="84"/>
  <c r="G211" i="87"/>
  <c r="E309" i="88"/>
  <c r="H309" i="88"/>
  <c r="K161" i="92" l="1"/>
  <c r="H211" i="87"/>
  <c r="D212" i="87"/>
  <c r="H162" i="84"/>
  <c r="F162" i="90"/>
  <c r="D310" i="88"/>
  <c r="G211" i="85"/>
  <c r="G309" i="88"/>
  <c r="G162" i="92" l="1"/>
  <c r="E310" i="88"/>
  <c r="H310" i="88"/>
  <c r="H211" i="85"/>
  <c r="D212" i="85"/>
  <c r="F212" i="87"/>
  <c r="H162" i="90"/>
  <c r="G162" i="90"/>
  <c r="D163" i="84"/>
  <c r="I162" i="92" l="1"/>
  <c r="H162" i="92"/>
  <c r="G212" i="87"/>
  <c r="I162" i="90"/>
  <c r="F212" i="85"/>
  <c r="D311" i="88"/>
  <c r="F163" i="84"/>
  <c r="G310" i="88"/>
  <c r="J162" i="92" l="1"/>
  <c r="H311" i="88"/>
  <c r="E311" i="88"/>
  <c r="H212" i="87"/>
  <c r="D213" i="87"/>
  <c r="G212" i="85"/>
  <c r="G163" i="84"/>
  <c r="J162" i="90"/>
  <c r="K162" i="92" l="1"/>
  <c r="H212" i="85"/>
  <c r="D213" i="85"/>
  <c r="F163" i="90"/>
  <c r="H163" i="84"/>
  <c r="F213" i="87"/>
  <c r="G311" i="88"/>
  <c r="D312" i="88"/>
  <c r="G163" i="92" l="1"/>
  <c r="G213" i="87"/>
  <c r="D164" i="84"/>
  <c r="F213" i="85"/>
  <c r="E312" i="88"/>
  <c r="H312" i="88"/>
  <c r="H163" i="90"/>
  <c r="G163" i="90"/>
  <c r="H163" i="92" l="1"/>
  <c r="I163" i="92"/>
  <c r="G213" i="85"/>
  <c r="G312" i="88"/>
  <c r="D214" i="87"/>
  <c r="H213" i="87"/>
  <c r="I163" i="90"/>
  <c r="D313" i="88"/>
  <c r="F164" i="84"/>
  <c r="J163" i="92" l="1"/>
  <c r="F214" i="87"/>
  <c r="G164" i="84"/>
  <c r="H213" i="85"/>
  <c r="D214" i="85"/>
  <c r="E313" i="88"/>
  <c r="H313" i="88"/>
  <c r="J163" i="90"/>
  <c r="K163" i="92" l="1"/>
  <c r="F214" i="85"/>
  <c r="F164" i="90"/>
  <c r="G313" i="88"/>
  <c r="H164" i="84"/>
  <c r="D314" i="88"/>
  <c r="G214" i="87"/>
  <c r="G164" i="92" l="1"/>
  <c r="D215" i="87"/>
  <c r="H214" i="87"/>
  <c r="E314" i="88"/>
  <c r="H314" i="88"/>
  <c r="D165" i="84"/>
  <c r="H164" i="90"/>
  <c r="G164" i="90"/>
  <c r="G214" i="85"/>
  <c r="H164" i="92" l="1"/>
  <c r="I164" i="92"/>
  <c r="D215" i="85"/>
  <c r="H214" i="85"/>
  <c r="G314" i="88"/>
  <c r="F215" i="87"/>
  <c r="I164" i="90"/>
  <c r="F165" i="84"/>
  <c r="D315" i="88"/>
  <c r="J164" i="92" l="1"/>
  <c r="G165" i="84"/>
  <c r="F215" i="85"/>
  <c r="H315" i="88"/>
  <c r="E315" i="88"/>
  <c r="J164" i="90"/>
  <c r="G215" i="87"/>
  <c r="K164" i="92" l="1"/>
  <c r="G315" i="88"/>
  <c r="D216" i="87"/>
  <c r="H215" i="87"/>
  <c r="H165" i="84"/>
  <c r="F165" i="90"/>
  <c r="D316" i="88"/>
  <c r="G215" i="85"/>
  <c r="G165" i="92" l="1"/>
  <c r="D166" i="84"/>
  <c r="H165" i="90"/>
  <c r="G165" i="90"/>
  <c r="F216" i="87"/>
  <c r="E316" i="88"/>
  <c r="H316" i="88"/>
  <c r="D216" i="85"/>
  <c r="H215" i="85"/>
  <c r="I165" i="92" l="1"/>
  <c r="H165" i="92"/>
  <c r="G216" i="87"/>
  <c r="F216" i="85"/>
  <c r="G316" i="88"/>
  <c r="F166" i="84"/>
  <c r="I165" i="90"/>
  <c r="D317" i="88"/>
  <c r="J165" i="92" l="1"/>
  <c r="G216" i="85"/>
  <c r="E317" i="88"/>
  <c r="H317" i="88"/>
  <c r="G166" i="84"/>
  <c r="H216" i="87"/>
  <c r="D217" i="87"/>
  <c r="J165" i="90"/>
  <c r="K165" i="92" l="1"/>
  <c r="F166" i="90"/>
  <c r="H216" i="85"/>
  <c r="D217" i="85"/>
  <c r="H166" i="84"/>
  <c r="G317" i="88"/>
  <c r="F217" i="87"/>
  <c r="D318" i="88"/>
  <c r="G166" i="92" l="1"/>
  <c r="G217" i="87"/>
  <c r="D167" i="84"/>
  <c r="E318" i="88"/>
  <c r="H318" i="88"/>
  <c r="F217" i="85"/>
  <c r="H166" i="90"/>
  <c r="G166" i="90"/>
  <c r="I166" i="92" l="1"/>
  <c r="H166" i="92"/>
  <c r="D319" i="88"/>
  <c r="G217" i="85"/>
  <c r="G318" i="88"/>
  <c r="D218" i="87"/>
  <c r="H217" i="87"/>
  <c r="I166" i="90"/>
  <c r="F167" i="84"/>
  <c r="J166" i="92" l="1"/>
  <c r="J166" i="90"/>
  <c r="G167" i="84"/>
  <c r="F218" i="87"/>
  <c r="H319" i="88"/>
  <c r="E319" i="88"/>
  <c r="D218" i="85"/>
  <c r="H217" i="85"/>
  <c r="K166" i="92" l="1"/>
  <c r="F218" i="85"/>
  <c r="H167" i="84"/>
  <c r="G218" i="87"/>
  <c r="F167" i="90"/>
  <c r="G319" i="88"/>
  <c r="D320" i="88"/>
  <c r="G167" i="92" l="1"/>
  <c r="D219" i="87"/>
  <c r="H218" i="87"/>
  <c r="D168" i="84"/>
  <c r="E320" i="88"/>
  <c r="H320" i="88"/>
  <c r="H167" i="90"/>
  <c r="G167" i="90"/>
  <c r="G218" i="85"/>
  <c r="I167" i="92" l="1"/>
  <c r="H167" i="92"/>
  <c r="D219" i="85"/>
  <c r="H218" i="85"/>
  <c r="G320" i="88"/>
  <c r="F168" i="84"/>
  <c r="I167" i="90"/>
  <c r="D321" i="88"/>
  <c r="F219" i="87"/>
  <c r="J167" i="92" l="1"/>
  <c r="E321" i="88"/>
  <c r="H321" i="88"/>
  <c r="G168" i="84"/>
  <c r="J167" i="90"/>
  <c r="F219" i="85"/>
  <c r="G219" i="87"/>
  <c r="K167" i="92" l="1"/>
  <c r="H219" i="87"/>
  <c r="D220" i="87"/>
  <c r="D322" i="88"/>
  <c r="G219" i="85"/>
  <c r="F168" i="90"/>
  <c r="H168" i="84"/>
  <c r="G321" i="88"/>
  <c r="G168" i="92" l="1"/>
  <c r="F220" i="87"/>
  <c r="E322" i="88"/>
  <c r="H322" i="88"/>
  <c r="D169" i="84"/>
  <c r="H219" i="85"/>
  <c r="D220" i="85"/>
  <c r="H168" i="90"/>
  <c r="G168" i="90"/>
  <c r="I168" i="92" l="1"/>
  <c r="H168" i="92"/>
  <c r="I168" i="90"/>
  <c r="F220" i="85"/>
  <c r="D323" i="88"/>
  <c r="F169" i="84"/>
  <c r="G322" i="88"/>
  <c r="G220" i="87"/>
  <c r="J168" i="92" l="1"/>
  <c r="G169" i="84"/>
  <c r="J168" i="90"/>
  <c r="G220" i="85"/>
  <c r="H323" i="88"/>
  <c r="E323" i="88"/>
  <c r="D221" i="87"/>
  <c r="H220" i="87"/>
  <c r="K168" i="92" l="1"/>
  <c r="H220" i="85"/>
  <c r="D221" i="85"/>
  <c r="F169" i="90"/>
  <c r="G323" i="88"/>
  <c r="H169" i="84"/>
  <c r="F221" i="87"/>
  <c r="D324" i="88"/>
  <c r="G169" i="92" l="1"/>
  <c r="H169" i="90"/>
  <c r="G169" i="90"/>
  <c r="F221" i="85"/>
  <c r="E324" i="88"/>
  <c r="H324" i="88"/>
  <c r="G221" i="87"/>
  <c r="D170" i="84"/>
  <c r="H169" i="92" l="1"/>
  <c r="I169" i="92"/>
  <c r="D325" i="88"/>
  <c r="F170" i="84"/>
  <c r="G221" i="85"/>
  <c r="I169" i="90"/>
  <c r="H221" i="87"/>
  <c r="D222" i="87"/>
  <c r="G324" i="88"/>
  <c r="J169" i="92" l="1"/>
  <c r="F222" i="87"/>
  <c r="G170" i="84"/>
  <c r="D222" i="85"/>
  <c r="H221" i="85"/>
  <c r="E325" i="88"/>
  <c r="H325" i="88"/>
  <c r="J169" i="90"/>
  <c r="K169" i="92" l="1"/>
  <c r="F170" i="90"/>
  <c r="D326" i="88"/>
  <c r="F222" i="85"/>
  <c r="G325" i="88"/>
  <c r="H170" i="84"/>
  <c r="G222" i="87"/>
  <c r="G170" i="92" l="1"/>
  <c r="D171" i="84"/>
  <c r="E326" i="88"/>
  <c r="H326" i="88"/>
  <c r="D223" i="87"/>
  <c r="H222" i="87"/>
  <c r="H170" i="90"/>
  <c r="G170" i="90"/>
  <c r="G222" i="85"/>
  <c r="I170" i="92" l="1"/>
  <c r="H170" i="92"/>
  <c r="I170" i="90"/>
  <c r="D223" i="85"/>
  <c r="H222" i="85"/>
  <c r="F171" i="84"/>
  <c r="D327" i="88"/>
  <c r="F223" i="87"/>
  <c r="G326" i="88"/>
  <c r="J170" i="92" l="1"/>
  <c r="G223" i="87"/>
  <c r="F223" i="85"/>
  <c r="G171" i="84"/>
  <c r="H327" i="88"/>
  <c r="E327" i="88"/>
  <c r="J170" i="90"/>
  <c r="K170" i="92" l="1"/>
  <c r="G327" i="88"/>
  <c r="H171" i="84"/>
  <c r="F171" i="90"/>
  <c r="D328" i="88"/>
  <c r="G223" i="85"/>
  <c r="H223" i="87"/>
  <c r="D224" i="87"/>
  <c r="G171" i="92" l="1"/>
  <c r="D172" i="84"/>
  <c r="E328" i="88"/>
  <c r="H328" i="88"/>
  <c r="H223" i="85"/>
  <c r="D224" i="85"/>
  <c r="H171" i="90"/>
  <c r="G171" i="90"/>
  <c r="F224" i="87"/>
  <c r="H171" i="92" l="1"/>
  <c r="I171" i="92"/>
  <c r="G224" i="87"/>
  <c r="I171" i="90"/>
  <c r="F224" i="85"/>
  <c r="G328" i="88"/>
  <c r="D329" i="88"/>
  <c r="F172" i="84"/>
  <c r="J171" i="92" l="1"/>
  <c r="G172" i="84"/>
  <c r="J171" i="90"/>
  <c r="G224" i="85"/>
  <c r="H224" i="87"/>
  <c r="D225" i="87"/>
  <c r="E329" i="88"/>
  <c r="H329" i="88"/>
  <c r="K171" i="92" l="1"/>
  <c r="G329" i="88"/>
  <c r="D225" i="85"/>
  <c r="H224" i="85"/>
  <c r="F225" i="87"/>
  <c r="D330" i="88"/>
  <c r="F172" i="90"/>
  <c r="H172" i="84"/>
  <c r="G172" i="92" l="1"/>
  <c r="D173" i="84"/>
  <c r="F225" i="85"/>
  <c r="E330" i="88"/>
  <c r="H330" i="88"/>
  <c r="G225" i="87"/>
  <c r="H172" i="90"/>
  <c r="G172" i="90"/>
  <c r="I172" i="92" l="1"/>
  <c r="H172" i="92"/>
  <c r="D331" i="88"/>
  <c r="G225" i="85"/>
  <c r="I172" i="90"/>
  <c r="D226" i="87"/>
  <c r="H225" i="87"/>
  <c r="G330" i="88"/>
  <c r="F173" i="84"/>
  <c r="J172" i="92" l="1"/>
  <c r="G173" i="84"/>
  <c r="J172" i="90"/>
  <c r="H331" i="88"/>
  <c r="E331" i="88"/>
  <c r="F226" i="87"/>
  <c r="H225" i="85"/>
  <c r="D226" i="85"/>
  <c r="K172" i="92" l="1"/>
  <c r="F173" i="90"/>
  <c r="F226" i="85"/>
  <c r="G331" i="88"/>
  <c r="H173" i="84"/>
  <c r="G226" i="87"/>
  <c r="D332" i="88"/>
  <c r="G173" i="92" l="1"/>
  <c r="H226" i="87"/>
  <c r="D227" i="87"/>
  <c r="G226" i="85"/>
  <c r="D174" i="84"/>
  <c r="E332" i="88"/>
  <c r="H332" i="88"/>
  <c r="H173" i="90"/>
  <c r="G173" i="90"/>
  <c r="I173" i="92" l="1"/>
  <c r="H173" i="92"/>
  <c r="G332" i="88"/>
  <c r="F174" i="84"/>
  <c r="I173" i="90"/>
  <c r="D333" i="88"/>
  <c r="F227" i="87"/>
  <c r="H226" i="85"/>
  <c r="D227" i="85"/>
  <c r="J173" i="92" l="1"/>
  <c r="G227" i="87"/>
  <c r="E333" i="88"/>
  <c r="H333" i="88"/>
  <c r="G174" i="84"/>
  <c r="J173" i="90"/>
  <c r="F227" i="85"/>
  <c r="K173" i="92" l="1"/>
  <c r="D334" i="88"/>
  <c r="G227" i="85"/>
  <c r="F174" i="90"/>
  <c r="H174" i="84"/>
  <c r="G333" i="88"/>
  <c r="H227" i="87"/>
  <c r="D228" i="87"/>
  <c r="G174" i="92" l="1"/>
  <c r="F228" i="87"/>
  <c r="H174" i="90"/>
  <c r="G174" i="90"/>
  <c r="E334" i="88"/>
  <c r="H334" i="88"/>
  <c r="D175" i="84"/>
  <c r="H227" i="85"/>
  <c r="D228" i="85"/>
  <c r="H174" i="92" l="1"/>
  <c r="I174" i="92"/>
  <c r="F228" i="85"/>
  <c r="D335" i="88"/>
  <c r="G334" i="88"/>
  <c r="G228" i="87"/>
  <c r="F175" i="84"/>
  <c r="I174" i="90"/>
  <c r="J174" i="92" l="1"/>
  <c r="J174" i="90"/>
  <c r="H228" i="87"/>
  <c r="D229" i="87"/>
  <c r="H335" i="88"/>
  <c r="E335" i="88"/>
  <c r="G175" i="84"/>
  <c r="G228" i="85"/>
  <c r="K174" i="92" l="1"/>
  <c r="G335" i="88"/>
  <c r="D229" i="85"/>
  <c r="H228" i="85"/>
  <c r="H175" i="84"/>
  <c r="D336" i="88"/>
  <c r="F175" i="90"/>
  <c r="F229" i="87"/>
  <c r="G175" i="92" l="1"/>
  <c r="E336" i="88"/>
  <c r="H336" i="88"/>
  <c r="D176" i="84"/>
  <c r="G229" i="87"/>
  <c r="F229" i="85"/>
  <c r="H175" i="90"/>
  <c r="G175" i="90"/>
  <c r="H175" i="92" l="1"/>
  <c r="I175" i="92"/>
  <c r="G229" i="85"/>
  <c r="D337" i="88"/>
  <c r="F176" i="84"/>
  <c r="I175" i="90"/>
  <c r="D230" i="87"/>
  <c r="H229" i="87"/>
  <c r="G336" i="88"/>
  <c r="J175" i="92" l="1"/>
  <c r="G176" i="84"/>
  <c r="D230" i="85"/>
  <c r="H229" i="85"/>
  <c r="J175" i="90"/>
  <c r="F230" i="87"/>
  <c r="E337" i="88"/>
  <c r="H337" i="88"/>
  <c r="K175" i="92" l="1"/>
  <c r="G337" i="88"/>
  <c r="G230" i="87"/>
  <c r="H176" i="84"/>
  <c r="D338" i="88"/>
  <c r="F230" i="85"/>
  <c r="F176" i="90"/>
  <c r="G176" i="92" l="1"/>
  <c r="D177" i="84"/>
  <c r="D231" i="87"/>
  <c r="H230" i="87"/>
  <c r="E338" i="88"/>
  <c r="H338" i="88"/>
  <c r="H176" i="90"/>
  <c r="G176" i="90"/>
  <c r="G230" i="85"/>
  <c r="H176" i="92" l="1"/>
  <c r="I176" i="92"/>
  <c r="D231" i="85"/>
  <c r="H230" i="85"/>
  <c r="G338" i="88"/>
  <c r="I176" i="90"/>
  <c r="F231" i="87"/>
  <c r="D339" i="88"/>
  <c r="F177" i="84"/>
  <c r="J176" i="92" l="1"/>
  <c r="H339" i="88"/>
  <c r="E339" i="88"/>
  <c r="G231" i="87"/>
  <c r="F231" i="85"/>
  <c r="G177" i="84"/>
  <c r="J176" i="90"/>
  <c r="K176" i="92" l="1"/>
  <c r="G339" i="88"/>
  <c r="G231" i="85"/>
  <c r="F177" i="90"/>
  <c r="H177" i="84"/>
  <c r="D232" i="87"/>
  <c r="H231" i="87"/>
  <c r="D340" i="88"/>
  <c r="G177" i="92" l="1"/>
  <c r="H177" i="90"/>
  <c r="G177" i="90"/>
  <c r="E340" i="88"/>
  <c r="H340" i="88"/>
  <c r="D178" i="84"/>
  <c r="D232" i="85"/>
  <c r="H231" i="85"/>
  <c r="F232" i="87"/>
  <c r="I177" i="92" l="1"/>
  <c r="H177" i="92"/>
  <c r="I177" i="90"/>
  <c r="G232" i="87"/>
  <c r="G340" i="88"/>
  <c r="F178" i="84"/>
  <c r="F232" i="85"/>
  <c r="D341" i="88"/>
  <c r="J177" i="92" l="1"/>
  <c r="G232" i="85"/>
  <c r="G178" i="84"/>
  <c r="E341" i="88"/>
  <c r="H341" i="88"/>
  <c r="J177" i="90"/>
  <c r="H232" i="87"/>
  <c r="D233" i="87"/>
  <c r="K177" i="92" l="1"/>
  <c r="F233" i="87"/>
  <c r="H178" i="84"/>
  <c r="D342" i="88"/>
  <c r="H232" i="85"/>
  <c r="D233" i="85"/>
  <c r="F178" i="90"/>
  <c r="G341" i="88"/>
  <c r="G178" i="92" l="1"/>
  <c r="H178" i="90"/>
  <c r="G178" i="90"/>
  <c r="F233" i="85"/>
  <c r="E342" i="88"/>
  <c r="H342" i="88"/>
  <c r="D179" i="84"/>
  <c r="G233" i="87"/>
  <c r="H178" i="92" l="1"/>
  <c r="I178" i="92"/>
  <c r="F179" i="84"/>
  <c r="D234" i="87"/>
  <c r="H233" i="87"/>
  <c r="D343" i="88"/>
  <c r="G233" i="85"/>
  <c r="I178" i="90"/>
  <c r="G342" i="88"/>
  <c r="J178" i="92" l="1"/>
  <c r="D234" i="85"/>
  <c r="H233" i="85"/>
  <c r="H343" i="88"/>
  <c r="E343" i="88"/>
  <c r="G179" i="84"/>
  <c r="J178" i="90"/>
  <c r="F234" i="87"/>
  <c r="K178" i="92" l="1"/>
  <c r="G343" i="88"/>
  <c r="G234" i="87"/>
  <c r="H179" i="84"/>
  <c r="D344" i="88"/>
  <c r="F234" i="85"/>
  <c r="F179" i="90"/>
  <c r="G179" i="92" l="1"/>
  <c r="D180" i="84"/>
  <c r="D235" i="87"/>
  <c r="H234" i="87"/>
  <c r="E344" i="88"/>
  <c r="H344" i="88"/>
  <c r="H179" i="90"/>
  <c r="G179" i="90"/>
  <c r="G234" i="85"/>
  <c r="H179" i="92" l="1"/>
  <c r="I179" i="92"/>
  <c r="I179" i="90"/>
  <c r="F235" i="87"/>
  <c r="H234" i="85"/>
  <c r="D235" i="85"/>
  <c r="G344" i="88"/>
  <c r="F180" i="84"/>
  <c r="D345" i="88"/>
  <c r="J179" i="92" l="1"/>
  <c r="G235" i="87"/>
  <c r="E345" i="88"/>
  <c r="H345" i="88"/>
  <c r="J179" i="90"/>
  <c r="G180" i="84"/>
  <c r="F235" i="85"/>
  <c r="K179" i="92" l="1"/>
  <c r="G235" i="85"/>
  <c r="H235" i="87"/>
  <c r="D236" i="87"/>
  <c r="H180" i="84"/>
  <c r="D346" i="88"/>
  <c r="F180" i="90"/>
  <c r="G345" i="88"/>
  <c r="G180" i="92" l="1"/>
  <c r="E346" i="88"/>
  <c r="H346" i="88"/>
  <c r="H180" i="90"/>
  <c r="G180" i="90"/>
  <c r="D181" i="84"/>
  <c r="D236" i="85"/>
  <c r="H235" i="85"/>
  <c r="F236" i="87"/>
  <c r="H180" i="92" l="1"/>
  <c r="I180" i="92"/>
  <c r="G236" i="87"/>
  <c r="F236" i="85"/>
  <c r="D347" i="88"/>
  <c r="F181" i="84"/>
  <c r="I180" i="90"/>
  <c r="G346" i="88"/>
  <c r="J180" i="92" l="1"/>
  <c r="G236" i="85"/>
  <c r="G181" i="84"/>
  <c r="D237" i="87"/>
  <c r="H236" i="87"/>
  <c r="H347" i="88"/>
  <c r="E347" i="88"/>
  <c r="J180" i="90"/>
  <c r="K180" i="92" l="1"/>
  <c r="F237" i="87"/>
  <c r="G347" i="88"/>
  <c r="F181" i="90"/>
  <c r="D348" i="88"/>
  <c r="H181" i="84"/>
  <c r="H236" i="85"/>
  <c r="D237" i="85"/>
  <c r="G181" i="92" l="1"/>
  <c r="D182" i="84"/>
  <c r="F237" i="85"/>
  <c r="H181" i="90"/>
  <c r="G181" i="90"/>
  <c r="E348" i="88"/>
  <c r="H348" i="88"/>
  <c r="G237" i="87"/>
  <c r="I181" i="92" l="1"/>
  <c r="H181" i="92"/>
  <c r="G237" i="85"/>
  <c r="D238" i="87"/>
  <c r="H237" i="87"/>
  <c r="G348" i="88"/>
  <c r="F182" i="84"/>
  <c r="I181" i="90"/>
  <c r="D349" i="88"/>
  <c r="J181" i="92" l="1"/>
  <c r="H237" i="85"/>
  <c r="D238" i="85"/>
  <c r="E349" i="88"/>
  <c r="H349" i="88"/>
  <c r="G182" i="84"/>
  <c r="J181" i="90"/>
  <c r="F238" i="87"/>
  <c r="K181" i="92" l="1"/>
  <c r="D350" i="88"/>
  <c r="G238" i="87"/>
  <c r="F182" i="90"/>
  <c r="H182" i="84"/>
  <c r="G349" i="88"/>
  <c r="F238" i="85"/>
  <c r="G182" i="92" l="1"/>
  <c r="H238" i="87"/>
  <c r="D239" i="87"/>
  <c r="D183" i="84"/>
  <c r="G238" i="85"/>
  <c r="H182" i="90"/>
  <c r="G182" i="90"/>
  <c r="E350" i="88"/>
  <c r="H350" i="88"/>
  <c r="H182" i="92" l="1"/>
  <c r="I182" i="92"/>
  <c r="D351" i="88"/>
  <c r="G350" i="88"/>
  <c r="F183" i="84"/>
  <c r="I182" i="90"/>
  <c r="H238" i="85"/>
  <c r="D239" i="85"/>
  <c r="F239" i="87"/>
  <c r="J182" i="92" l="1"/>
  <c r="G183" i="84"/>
  <c r="H351" i="88"/>
  <c r="E351" i="88"/>
  <c r="G239" i="87"/>
  <c r="F239" i="85"/>
  <c r="J182" i="90"/>
  <c r="K182" i="92" l="1"/>
  <c r="H183" i="84"/>
  <c r="F183" i="90"/>
  <c r="G239" i="85"/>
  <c r="G351" i="88"/>
  <c r="H239" i="87"/>
  <c r="D240" i="87"/>
  <c r="D352" i="88"/>
  <c r="G183" i="92" l="1"/>
  <c r="H239" i="85"/>
  <c r="D240" i="85"/>
  <c r="D184" i="84"/>
  <c r="E352" i="88"/>
  <c r="H352" i="88"/>
  <c r="F240" i="87"/>
  <c r="H183" i="90"/>
  <c r="G183" i="90"/>
  <c r="H183" i="92" l="1"/>
  <c r="I183" i="92"/>
  <c r="G240" i="87"/>
  <c r="G352" i="88"/>
  <c r="I183" i="90"/>
  <c r="D353" i="88"/>
  <c r="F184" i="84"/>
  <c r="F240" i="85"/>
  <c r="J183" i="92" l="1"/>
  <c r="H240" i="87"/>
  <c r="D241" i="87"/>
  <c r="E353" i="88"/>
  <c r="H353" i="88"/>
  <c r="G184" i="84"/>
  <c r="J183" i="90"/>
  <c r="G240" i="85"/>
  <c r="K183" i="92" l="1"/>
  <c r="H240" i="85"/>
  <c r="D241" i="85"/>
  <c r="H184" i="84"/>
  <c r="G353" i="88"/>
  <c r="F241" i="87"/>
  <c r="F184" i="90"/>
  <c r="D354" i="88"/>
  <c r="G184" i="92" l="1"/>
  <c r="E354" i="88"/>
  <c r="H354" i="88"/>
  <c r="H184" i="90"/>
  <c r="G184" i="90"/>
  <c r="G241" i="87"/>
  <c r="D185" i="84"/>
  <c r="F241" i="85"/>
  <c r="I184" i="92" l="1"/>
  <c r="H184" i="92"/>
  <c r="F185" i="84"/>
  <c r="D355" i="88"/>
  <c r="D242" i="87"/>
  <c r="H241" i="87"/>
  <c r="G354" i="88"/>
  <c r="G241" i="85"/>
  <c r="I184" i="90"/>
  <c r="J184" i="92" l="1"/>
  <c r="H241" i="85"/>
  <c r="D242" i="85"/>
  <c r="G185" i="84"/>
  <c r="H355" i="88"/>
  <c r="E355" i="88"/>
  <c r="J184" i="90"/>
  <c r="F242" i="87"/>
  <c r="K184" i="92" l="1"/>
  <c r="F185" i="90"/>
  <c r="D356" i="88"/>
  <c r="G242" i="87"/>
  <c r="H185" i="84"/>
  <c r="G355" i="88"/>
  <c r="F242" i="85"/>
  <c r="G185" i="92" l="1"/>
  <c r="H242" i="87"/>
  <c r="D243" i="87"/>
  <c r="H185" i="90"/>
  <c r="G185" i="90"/>
  <c r="D186" i="84"/>
  <c r="G242" i="85"/>
  <c r="E356" i="88"/>
  <c r="H356" i="88"/>
  <c r="H185" i="92" l="1"/>
  <c r="I185" i="92"/>
  <c r="G356" i="88"/>
  <c r="F186" i="84"/>
  <c r="D243" i="85"/>
  <c r="H242" i="85"/>
  <c r="D357" i="88"/>
  <c r="I185" i="90"/>
  <c r="F243" i="87"/>
  <c r="J185" i="92" l="1"/>
  <c r="G243" i="87"/>
  <c r="F243" i="85"/>
  <c r="J185" i="90"/>
  <c r="G186" i="84"/>
  <c r="E357" i="88"/>
  <c r="H357" i="88"/>
  <c r="K185" i="92" l="1"/>
  <c r="H243" i="87"/>
  <c r="D244" i="87"/>
  <c r="G357" i="88"/>
  <c r="H186" i="84"/>
  <c r="F186" i="90"/>
  <c r="D358" i="88"/>
  <c r="G243" i="85"/>
  <c r="G186" i="92" l="1"/>
  <c r="E358" i="88"/>
  <c r="H358" i="88"/>
  <c r="D187" i="84"/>
  <c r="F244" i="87"/>
  <c r="D244" i="85"/>
  <c r="H243" i="85"/>
  <c r="H186" i="90"/>
  <c r="G186" i="90"/>
  <c r="I186" i="92" l="1"/>
  <c r="H186" i="92"/>
  <c r="I186" i="90"/>
  <c r="G244" i="87"/>
  <c r="D359" i="88"/>
  <c r="F187" i="84"/>
  <c r="F244" i="85"/>
  <c r="G358" i="88"/>
  <c r="J186" i="92" l="1"/>
  <c r="H359" i="88"/>
  <c r="E359" i="88"/>
  <c r="J186" i="90"/>
  <c r="G187" i="84"/>
  <c r="H244" i="87"/>
  <c r="D245" i="87"/>
  <c r="G244" i="85"/>
  <c r="K186" i="92" l="1"/>
  <c r="H244" i="85"/>
  <c r="D245" i="85"/>
  <c r="F245" i="87"/>
  <c r="G359" i="88"/>
  <c r="F187" i="90"/>
  <c r="D360" i="88"/>
  <c r="H187" i="84"/>
  <c r="G187" i="92" l="1"/>
  <c r="G245" i="87"/>
  <c r="E360" i="88"/>
  <c r="H360" i="88"/>
  <c r="D188" i="84"/>
  <c r="H187" i="90"/>
  <c r="G187" i="90"/>
  <c r="F245" i="85"/>
  <c r="I187" i="92" l="1"/>
  <c r="H187" i="92"/>
  <c r="I187" i="90"/>
  <c r="G360" i="88"/>
  <c r="F188" i="84"/>
  <c r="D246" i="87"/>
  <c r="H245" i="87"/>
  <c r="G245" i="85"/>
  <c r="D361" i="88"/>
  <c r="J187" i="92" l="1"/>
  <c r="H245" i="85"/>
  <c r="D246" i="85"/>
  <c r="J187" i="90"/>
  <c r="G188" i="84"/>
  <c r="E361" i="88"/>
  <c r="H361" i="88"/>
  <c r="F246" i="87"/>
  <c r="K187" i="92" l="1"/>
  <c r="G361" i="88"/>
  <c r="G246" i="87"/>
  <c r="H188" i="84"/>
  <c r="D362" i="88"/>
  <c r="F188" i="90"/>
  <c r="F246" i="85"/>
  <c r="G188" i="92" l="1"/>
  <c r="H246" i="87"/>
  <c r="D247" i="87"/>
  <c r="G246" i="85"/>
  <c r="E362" i="88"/>
  <c r="H362" i="88"/>
  <c r="H188" i="90"/>
  <c r="G188" i="90"/>
  <c r="D189" i="84"/>
  <c r="H188" i="92" l="1"/>
  <c r="I188" i="92"/>
  <c r="I188" i="90"/>
  <c r="D363" i="88"/>
  <c r="F247" i="87"/>
  <c r="G362" i="88"/>
  <c r="F189" i="84"/>
  <c r="D247" i="85"/>
  <c r="H246" i="85"/>
  <c r="J188" i="92" l="1"/>
  <c r="G189" i="84"/>
  <c r="J188" i="90"/>
  <c r="H363" i="88"/>
  <c r="E363" i="88"/>
  <c r="F247" i="85"/>
  <c r="G247" i="87"/>
  <c r="K188" i="92" l="1"/>
  <c r="G247" i="85"/>
  <c r="F189" i="90"/>
  <c r="H189" i="84"/>
  <c r="G363" i="88"/>
  <c r="H247" i="87"/>
  <c r="D248" i="87"/>
  <c r="D364" i="88"/>
  <c r="G189" i="92" l="1"/>
  <c r="E364" i="88"/>
  <c r="H364" i="88"/>
  <c r="H189" i="90"/>
  <c r="G189" i="90"/>
  <c r="D190" i="84"/>
  <c r="D248" i="85"/>
  <c r="H247" i="85"/>
  <c r="F248" i="87"/>
  <c r="H189" i="92" l="1"/>
  <c r="I189" i="92"/>
  <c r="G248" i="87"/>
  <c r="G364" i="88"/>
  <c r="F190" i="84"/>
  <c r="F248" i="85"/>
  <c r="I189" i="90"/>
  <c r="D365" i="88"/>
  <c r="J189" i="92" l="1"/>
  <c r="H248" i="87"/>
  <c r="D249" i="87"/>
  <c r="E365" i="88"/>
  <c r="H365" i="88"/>
  <c r="G190" i="84"/>
  <c r="J189" i="90"/>
  <c r="G248" i="85"/>
  <c r="K189" i="92" l="1"/>
  <c r="F190" i="90"/>
  <c r="H190" i="84"/>
  <c r="G365" i="88"/>
  <c r="F249" i="87"/>
  <c r="H248" i="85"/>
  <c r="D249" i="85"/>
  <c r="D366" i="88"/>
  <c r="G190" i="92" l="1"/>
  <c r="F249" i="85"/>
  <c r="H190" i="90"/>
  <c r="G190" i="90"/>
  <c r="G249" i="87"/>
  <c r="D191" i="84"/>
  <c r="E366" i="88"/>
  <c r="H366" i="88"/>
  <c r="H190" i="92" l="1"/>
  <c r="I190" i="92"/>
  <c r="D367" i="88"/>
  <c r="I190" i="90"/>
  <c r="G366" i="88"/>
  <c r="F191" i="84"/>
  <c r="D250" i="87"/>
  <c r="H249" i="87"/>
  <c r="G249" i="85"/>
  <c r="J190" i="92" l="1"/>
  <c r="F250" i="87"/>
  <c r="J190" i="90"/>
  <c r="H249" i="85"/>
  <c r="D250" i="85"/>
  <c r="H367" i="88"/>
  <c r="E367" i="88"/>
  <c r="G191" i="84"/>
  <c r="K190" i="92" l="1"/>
  <c r="H191" i="84"/>
  <c r="F191" i="90"/>
  <c r="G367" i="88"/>
  <c r="D368" i="88"/>
  <c r="F250" i="85"/>
  <c r="G250" i="87"/>
  <c r="G191" i="92" l="1"/>
  <c r="E368" i="88"/>
  <c r="H368" i="88"/>
  <c r="H191" i="90"/>
  <c r="G191" i="90"/>
  <c r="G250" i="85"/>
  <c r="H250" i="87"/>
  <c r="D251" i="87"/>
  <c r="D192" i="84"/>
  <c r="H191" i="92" l="1"/>
  <c r="I191" i="92"/>
  <c r="I191" i="90"/>
  <c r="D369" i="88"/>
  <c r="F192" i="84"/>
  <c r="D251" i="85"/>
  <c r="H250" i="85"/>
  <c r="G368" i="88"/>
  <c r="F251" i="87"/>
  <c r="J191" i="92" l="1"/>
  <c r="G192" i="84"/>
  <c r="G251" i="87"/>
  <c r="F251" i="85"/>
  <c r="E369" i="88"/>
  <c r="H369" i="88"/>
  <c r="J191" i="90"/>
  <c r="K191" i="92" l="1"/>
  <c r="H251" i="87"/>
  <c r="D252" i="87"/>
  <c r="F192" i="90"/>
  <c r="D370" i="88"/>
  <c r="H192" i="84"/>
  <c r="G369" i="88"/>
  <c r="G251" i="85"/>
  <c r="G192" i="92" l="1"/>
  <c r="E370" i="88"/>
  <c r="H370" i="88"/>
  <c r="D252" i="85"/>
  <c r="H251" i="85"/>
  <c r="D193" i="84"/>
  <c r="H192" i="90"/>
  <c r="G192" i="90"/>
  <c r="F252" i="87"/>
  <c r="I192" i="92" l="1"/>
  <c r="H192" i="92"/>
  <c r="D371" i="88"/>
  <c r="F252" i="85"/>
  <c r="G370" i="88"/>
  <c r="G252" i="87"/>
  <c r="I192" i="90"/>
  <c r="F193" i="84"/>
  <c r="J192" i="92" l="1"/>
  <c r="G193" i="84"/>
  <c r="D253" i="87"/>
  <c r="H252" i="87"/>
  <c r="J192" i="90"/>
  <c r="G252" i="85"/>
  <c r="H371" i="88"/>
  <c r="E371" i="88"/>
  <c r="K192" i="92" l="1"/>
  <c r="H193" i="84"/>
  <c r="G371" i="88"/>
  <c r="F193" i="90"/>
  <c r="D372" i="88"/>
  <c r="F253" i="87"/>
  <c r="H252" i="85"/>
  <c r="D253" i="85"/>
  <c r="G193" i="92" l="1"/>
  <c r="D194" i="84"/>
  <c r="G253" i="87"/>
  <c r="H193" i="90"/>
  <c r="G193" i="90"/>
  <c r="F253" i="85"/>
  <c r="E372" i="88"/>
  <c r="H372" i="88"/>
  <c r="H193" i="92" l="1"/>
  <c r="I193" i="92"/>
  <c r="D373" i="88"/>
  <c r="F194" i="84"/>
  <c r="G372" i="88"/>
  <c r="G253" i="85"/>
  <c r="H253" i="87"/>
  <c r="D254" i="87"/>
  <c r="I193" i="90"/>
  <c r="J193" i="92" l="1"/>
  <c r="F254" i="87"/>
  <c r="G194" i="84"/>
  <c r="E373" i="88"/>
  <c r="H373" i="88"/>
  <c r="J193" i="90"/>
  <c r="D254" i="85"/>
  <c r="H253" i="85"/>
  <c r="K193" i="92" l="1"/>
  <c r="H194" i="84"/>
  <c r="G254" i="87"/>
  <c r="F254" i="85"/>
  <c r="F194" i="90"/>
  <c r="G373" i="88"/>
  <c r="G194" i="92" l="1"/>
  <c r="H194" i="90"/>
  <c r="G194" i="90"/>
  <c r="D195" i="84"/>
  <c r="G254" i="85"/>
  <c r="H254" i="87"/>
  <c r="D255" i="87"/>
  <c r="H194" i="92" l="1"/>
  <c r="I194" i="92"/>
  <c r="F255" i="87"/>
  <c r="F195" i="84"/>
  <c r="D255" i="85"/>
  <c r="H254" i="85"/>
  <c r="I194" i="90"/>
  <c r="J194" i="92" l="1"/>
  <c r="G255" i="87"/>
  <c r="J194" i="90"/>
  <c r="G195" i="84"/>
  <c r="F255" i="85"/>
  <c r="K194" i="92" l="1"/>
  <c r="F195" i="90"/>
  <c r="G255" i="85"/>
  <c r="H195" i="84"/>
  <c r="H255" i="87"/>
  <c r="D256" i="87"/>
  <c r="G195" i="92" l="1"/>
  <c r="D196" i="84"/>
  <c r="H195" i="90"/>
  <c r="G195" i="90"/>
  <c r="F256" i="87"/>
  <c r="H255" i="85"/>
  <c r="D256" i="85"/>
  <c r="I195" i="92" l="1"/>
  <c r="H195" i="92"/>
  <c r="I195" i="90"/>
  <c r="F256" i="85"/>
  <c r="G256" i="87"/>
  <c r="F196" i="84"/>
  <c r="J195" i="92" l="1"/>
  <c r="G196" i="84"/>
  <c r="D257" i="87"/>
  <c r="H256" i="87"/>
  <c r="J195" i="90"/>
  <c r="G256" i="85"/>
  <c r="K195" i="92" l="1"/>
  <c r="F257" i="87"/>
  <c r="D257" i="85"/>
  <c r="H256" i="85"/>
  <c r="H196" i="84"/>
  <c r="F196" i="90"/>
  <c r="G196" i="92" l="1"/>
  <c r="H196" i="90"/>
  <c r="G196" i="90"/>
  <c r="G257" i="87"/>
  <c r="F257" i="85"/>
  <c r="D197" i="84"/>
  <c r="H196" i="92" l="1"/>
  <c r="I196" i="92"/>
  <c r="I196" i="90"/>
  <c r="G257" i="85"/>
  <c r="D258" i="87"/>
  <c r="H257" i="87"/>
  <c r="F197" i="84"/>
  <c r="J196" i="92" l="1"/>
  <c r="G197" i="84"/>
  <c r="H257" i="85"/>
  <c r="D258" i="85"/>
  <c r="F258" i="87"/>
  <c r="J196" i="90"/>
  <c r="K196" i="92" l="1"/>
  <c r="F197" i="90"/>
  <c r="G258" i="87"/>
  <c r="F258" i="85"/>
  <c r="H197" i="84"/>
  <c r="G197" i="92" l="1"/>
  <c r="H258" i="87"/>
  <c r="D259" i="87"/>
  <c r="D198" i="84"/>
  <c r="G258" i="85"/>
  <c r="H197" i="90"/>
  <c r="G197" i="90"/>
  <c r="I197" i="92" l="1"/>
  <c r="H197" i="92"/>
  <c r="I197" i="90"/>
  <c r="F259" i="87"/>
  <c r="D259" i="85"/>
  <c r="H258" i="85"/>
  <c r="F198" i="84"/>
  <c r="J197" i="92" l="1"/>
  <c r="G198" i="84"/>
  <c r="F259" i="85"/>
  <c r="G259" i="87"/>
  <c r="J197" i="90"/>
  <c r="K197" i="92" l="1"/>
  <c r="F198" i="90"/>
  <c r="D260" i="87"/>
  <c r="H259" i="87"/>
  <c r="G259" i="85"/>
  <c r="H198" i="84"/>
  <c r="G198" i="92" l="1"/>
  <c r="F260" i="87"/>
  <c r="D260" i="85"/>
  <c r="H259" i="85"/>
  <c r="D199" i="84"/>
  <c r="H198" i="90"/>
  <c r="G198" i="90"/>
  <c r="H198" i="92" l="1"/>
  <c r="I198" i="92"/>
  <c r="F199" i="84"/>
  <c r="G260" i="87"/>
  <c r="F260" i="85"/>
  <c r="I198" i="90"/>
  <c r="J198" i="92" l="1"/>
  <c r="H260" i="87"/>
  <c r="D261" i="87"/>
  <c r="G260" i="85"/>
  <c r="J198" i="90"/>
  <c r="G199" i="84"/>
  <c r="K198" i="92" l="1"/>
  <c r="F199" i="90"/>
  <c r="H199" i="84"/>
  <c r="D261" i="85"/>
  <c r="H260" i="85"/>
  <c r="F261" i="87"/>
  <c r="G199" i="92" l="1"/>
  <c r="G261" i="87"/>
  <c r="F261" i="85"/>
  <c r="H199" i="90"/>
  <c r="G199" i="90"/>
  <c r="D200" i="84"/>
  <c r="H199" i="92" l="1"/>
  <c r="I199" i="92"/>
  <c r="F200" i="84"/>
  <c r="D262" i="87"/>
  <c r="H261" i="87"/>
  <c r="I199" i="90"/>
  <c r="G261" i="85"/>
  <c r="J199" i="92" l="1"/>
  <c r="F262" i="87"/>
  <c r="D262" i="85"/>
  <c r="H261" i="85"/>
  <c r="J199" i="90"/>
  <c r="G200" i="84"/>
  <c r="K199" i="92" l="1"/>
  <c r="G262" i="87"/>
  <c r="H200" i="84"/>
  <c r="F262" i="85"/>
  <c r="F200" i="90"/>
  <c r="G200" i="92" l="1"/>
  <c r="G262" i="85"/>
  <c r="D201" i="84"/>
  <c r="H200" i="90"/>
  <c r="G200" i="90"/>
  <c r="H262" i="87"/>
  <c r="D263" i="87"/>
  <c r="I200" i="92" l="1"/>
  <c r="H200" i="92"/>
  <c r="I200" i="90"/>
  <c r="F263" i="87"/>
  <c r="F201" i="84"/>
  <c r="H262" i="85"/>
  <c r="D263" i="85"/>
  <c r="J200" i="92" l="1"/>
  <c r="F263" i="85"/>
  <c r="G201" i="84"/>
  <c r="G263" i="87"/>
  <c r="J200" i="90"/>
  <c r="K200" i="92" l="1"/>
  <c r="H201" i="84"/>
  <c r="D264" i="87"/>
  <c r="H263" i="87"/>
  <c r="F201" i="90"/>
  <c r="G263" i="85"/>
  <c r="G201" i="92" l="1"/>
  <c r="H263" i="85"/>
  <c r="D264" i="85"/>
  <c r="F264" i="87"/>
  <c r="H201" i="90"/>
  <c r="G201" i="90"/>
  <c r="D202" i="84"/>
  <c r="I201" i="92" l="1"/>
  <c r="H201" i="92"/>
  <c r="I201" i="90"/>
  <c r="F264" i="85"/>
  <c r="F202" i="84"/>
  <c r="G264" i="87"/>
  <c r="J201" i="92" l="1"/>
  <c r="G202" i="84"/>
  <c r="J201" i="90"/>
  <c r="D265" i="87"/>
  <c r="H264" i="87"/>
  <c r="G264" i="85"/>
  <c r="K201" i="92" l="1"/>
  <c r="H264" i="85"/>
  <c r="D265" i="85"/>
  <c r="F265" i="87"/>
  <c r="F202" i="90"/>
  <c r="H202" i="84"/>
  <c r="G202" i="92" l="1"/>
  <c r="G265" i="87"/>
  <c r="H202" i="90"/>
  <c r="G202" i="90"/>
  <c r="D203" i="84"/>
  <c r="F265" i="85"/>
  <c r="I202" i="92" l="1"/>
  <c r="H202" i="92"/>
  <c r="F203" i="84"/>
  <c r="I202" i="90"/>
  <c r="H265" i="87"/>
  <c r="D266" i="87"/>
  <c r="G265" i="85"/>
  <c r="J202" i="92" l="1"/>
  <c r="F266" i="87"/>
  <c r="J202" i="90"/>
  <c r="D266" i="85"/>
  <c r="H265" i="85"/>
  <c r="G203" i="84"/>
  <c r="K202" i="92" l="1"/>
  <c r="F203" i="90"/>
  <c r="H203" i="84"/>
  <c r="G266" i="87"/>
  <c r="F266" i="85"/>
  <c r="G203" i="92" l="1"/>
  <c r="D204" i="84"/>
  <c r="G266" i="85"/>
  <c r="H266" i="87"/>
  <c r="D267" i="87"/>
  <c r="H203" i="90"/>
  <c r="G203" i="90"/>
  <c r="H203" i="92" l="1"/>
  <c r="I203" i="92"/>
  <c r="I203" i="90"/>
  <c r="F267" i="87"/>
  <c r="F204" i="84"/>
  <c r="D267" i="85"/>
  <c r="H266" i="85"/>
  <c r="J203" i="92" l="1"/>
  <c r="J203" i="90"/>
  <c r="G204" i="84"/>
  <c r="G267" i="87"/>
  <c r="F267" i="85"/>
  <c r="K203" i="92" l="1"/>
  <c r="D268" i="87"/>
  <c r="H267" i="87"/>
  <c r="G267" i="85"/>
  <c r="H204" i="84"/>
  <c r="F204" i="90"/>
  <c r="G204" i="92" l="1"/>
  <c r="D268" i="85"/>
  <c r="H267" i="85"/>
  <c r="D205" i="84"/>
  <c r="H204" i="90"/>
  <c r="G204" i="90"/>
  <c r="F268" i="87"/>
  <c r="I204" i="92" l="1"/>
  <c r="H204" i="92"/>
  <c r="I204" i="90"/>
  <c r="F205" i="84"/>
  <c r="G268" i="87"/>
  <c r="F268" i="85"/>
  <c r="J204" i="92" l="1"/>
  <c r="G205" i="84"/>
  <c r="G268" i="85"/>
  <c r="H268" i="87"/>
  <c r="D269" i="87"/>
  <c r="J204" i="90"/>
  <c r="K204" i="92" l="1"/>
  <c r="D269" i="85"/>
  <c r="H268" i="85"/>
  <c r="F269" i="87"/>
  <c r="H205" i="84"/>
  <c r="F205" i="90"/>
  <c r="G205" i="92" l="1"/>
  <c r="H205" i="90"/>
  <c r="G205" i="90"/>
  <c r="D206" i="84"/>
  <c r="G269" i="87"/>
  <c r="F269" i="85"/>
  <c r="H205" i="92" l="1"/>
  <c r="I205" i="92"/>
  <c r="D270" i="87"/>
  <c r="H269" i="87"/>
  <c r="F206" i="84"/>
  <c r="I205" i="90"/>
  <c r="G269" i="85"/>
  <c r="J205" i="92" l="1"/>
  <c r="G206" i="84"/>
  <c r="J205" i="90"/>
  <c r="D270" i="85"/>
  <c r="H269" i="85"/>
  <c r="F270" i="87"/>
  <c r="K205" i="92" l="1"/>
  <c r="F270" i="85"/>
  <c r="G270" i="87"/>
  <c r="F206" i="90"/>
  <c r="H206" i="84"/>
  <c r="G206" i="92" l="1"/>
  <c r="G270" i="85"/>
  <c r="H206" i="90"/>
  <c r="G206" i="90"/>
  <c r="D207" i="84"/>
  <c r="D271" i="87"/>
  <c r="H270" i="87"/>
  <c r="I206" i="92" l="1"/>
  <c r="H206" i="92"/>
  <c r="F207" i="84"/>
  <c r="F271" i="87"/>
  <c r="I206" i="90"/>
  <c r="H270" i="85"/>
  <c r="D271" i="85"/>
  <c r="J206" i="92" l="1"/>
  <c r="G207" i="84"/>
  <c r="G271" i="87"/>
  <c r="F271" i="85"/>
  <c r="J206" i="90"/>
  <c r="K206" i="92" l="1"/>
  <c r="G271" i="85"/>
  <c r="D272" i="87"/>
  <c r="H271" i="87"/>
  <c r="F207" i="90"/>
  <c r="H207" i="84"/>
  <c r="G207" i="92" l="1"/>
  <c r="F272" i="87"/>
  <c r="D208" i="84"/>
  <c r="H207" i="90"/>
  <c r="G207" i="90"/>
  <c r="D272" i="85"/>
  <c r="H271" i="85"/>
  <c r="H207" i="92" l="1"/>
  <c r="I207" i="92"/>
  <c r="F272" i="85"/>
  <c r="G272" i="87"/>
  <c r="I207" i="90"/>
  <c r="F208" i="84"/>
  <c r="J207" i="92" l="1"/>
  <c r="G208" i="84"/>
  <c r="G272" i="85"/>
  <c r="J207" i="90"/>
  <c r="H272" i="87"/>
  <c r="D273" i="87"/>
  <c r="K207" i="92" l="1"/>
  <c r="H208" i="84"/>
  <c r="F208" i="90"/>
  <c r="D273" i="85"/>
  <c r="H272" i="85"/>
  <c r="F273" i="87"/>
  <c r="G208" i="92" l="1"/>
  <c r="G273" i="87"/>
  <c r="H208" i="90"/>
  <c r="G208" i="90"/>
  <c r="F273" i="85"/>
  <c r="D209" i="84"/>
  <c r="I208" i="92" l="1"/>
  <c r="H208" i="92"/>
  <c r="D274" i="87"/>
  <c r="H273" i="87"/>
  <c r="F209" i="84"/>
  <c r="G273" i="85"/>
  <c r="I208" i="90"/>
  <c r="J208" i="92" l="1"/>
  <c r="J208" i="90"/>
  <c r="G209" i="84"/>
  <c r="D274" i="85"/>
  <c r="H273" i="85"/>
  <c r="F274" i="87"/>
  <c r="K208" i="92" l="1"/>
  <c r="G274" i="87"/>
  <c r="F274" i="85"/>
  <c r="H209" i="84"/>
  <c r="F209" i="90"/>
  <c r="G209" i="92" l="1"/>
  <c r="H209" i="90"/>
  <c r="G209" i="90"/>
  <c r="D210" i="84"/>
  <c r="G274" i="85"/>
  <c r="D275" i="87"/>
  <c r="H274" i="87"/>
  <c r="I209" i="92" l="1"/>
  <c r="H209" i="92"/>
  <c r="F275" i="87"/>
  <c r="D275" i="85"/>
  <c r="H274" i="85"/>
  <c r="F210" i="84"/>
  <c r="I209" i="90"/>
  <c r="J209" i="92" l="1"/>
  <c r="G275" i="87"/>
  <c r="F275" i="85"/>
  <c r="G210" i="84"/>
  <c r="J209" i="90"/>
  <c r="K209" i="92" l="1"/>
  <c r="H210" i="84"/>
  <c r="F210" i="90"/>
  <c r="G275" i="85"/>
  <c r="D276" i="87"/>
  <c r="H275" i="87"/>
  <c r="G210" i="92" l="1"/>
  <c r="F276" i="87"/>
  <c r="H210" i="90"/>
  <c r="G210" i="90"/>
  <c r="D276" i="85"/>
  <c r="H275" i="85"/>
  <c r="D211" i="84"/>
  <c r="I210" i="92" l="1"/>
  <c r="H210" i="92"/>
  <c r="I210" i="90"/>
  <c r="G276" i="87"/>
  <c r="F211" i="84"/>
  <c r="F276" i="85"/>
  <c r="J210" i="92" l="1"/>
  <c r="G211" i="84"/>
  <c r="G276" i="85"/>
  <c r="H276" i="87"/>
  <c r="D277" i="87"/>
  <c r="J210" i="90"/>
  <c r="K210" i="92" l="1"/>
  <c r="F277" i="87"/>
  <c r="D277" i="85"/>
  <c r="H276" i="85"/>
  <c r="F211" i="90"/>
  <c r="H211" i="84"/>
  <c r="G211" i="92" l="1"/>
  <c r="F277" i="85"/>
  <c r="H211" i="90"/>
  <c r="G211" i="90"/>
  <c r="G277" i="87"/>
  <c r="D212" i="84"/>
  <c r="I211" i="92" l="1"/>
  <c r="H211" i="92"/>
  <c r="I211" i="90"/>
  <c r="F212" i="84"/>
  <c r="G277" i="85"/>
  <c r="D278" i="87"/>
  <c r="H277" i="87"/>
  <c r="J211" i="92" l="1"/>
  <c r="G212" i="84"/>
  <c r="D278" i="85"/>
  <c r="H277" i="85"/>
  <c r="F278" i="87"/>
  <c r="J211" i="90"/>
  <c r="K211" i="92" l="1"/>
  <c r="G278" i="87"/>
  <c r="F278" i="85"/>
  <c r="F212" i="90"/>
  <c r="H212" i="84"/>
  <c r="G212" i="92" l="1"/>
  <c r="D213" i="84"/>
  <c r="H212" i="90"/>
  <c r="G212" i="90"/>
  <c r="G278" i="85"/>
  <c r="D279" i="87"/>
  <c r="H278" i="87"/>
  <c r="I212" i="92" l="1"/>
  <c r="H212" i="92"/>
  <c r="H278" i="85"/>
  <c r="D279" i="85"/>
  <c r="F213" i="84"/>
  <c r="F279" i="87"/>
  <c r="I212" i="90"/>
  <c r="J212" i="92" l="1"/>
  <c r="G213" i="84"/>
  <c r="J212" i="90"/>
  <c r="G279" i="87"/>
  <c r="F279" i="85"/>
  <c r="K212" i="92" l="1"/>
  <c r="F213" i="90"/>
  <c r="D280" i="87"/>
  <c r="H279" i="87"/>
  <c r="H213" i="84"/>
  <c r="G279" i="85"/>
  <c r="G213" i="92" l="1"/>
  <c r="H279" i="85"/>
  <c r="D280" i="85"/>
  <c r="H213" i="90"/>
  <c r="G213" i="90"/>
  <c r="F280" i="87"/>
  <c r="D214" i="84"/>
  <c r="I213" i="92" l="1"/>
  <c r="H213" i="92"/>
  <c r="F214" i="84"/>
  <c r="I213" i="90"/>
  <c r="F280" i="85"/>
  <c r="G280" i="87"/>
  <c r="J213" i="92" l="1"/>
  <c r="G280" i="85"/>
  <c r="G214" i="84"/>
  <c r="H280" i="87"/>
  <c r="D281" i="87"/>
  <c r="J213" i="90"/>
  <c r="K213" i="92" l="1"/>
  <c r="F214" i="90"/>
  <c r="F281" i="87"/>
  <c r="H214" i="84"/>
  <c r="D281" i="85"/>
  <c r="H280" i="85"/>
  <c r="G214" i="92" l="1"/>
  <c r="H214" i="90"/>
  <c r="G214" i="90"/>
  <c r="D215" i="84"/>
  <c r="F281" i="85"/>
  <c r="G281" i="87"/>
  <c r="H214" i="92" l="1"/>
  <c r="I214" i="92"/>
  <c r="D282" i="87"/>
  <c r="H281" i="87"/>
  <c r="G281" i="85"/>
  <c r="F215" i="84"/>
  <c r="I214" i="90"/>
  <c r="J214" i="92" l="1"/>
  <c r="G215" i="84"/>
  <c r="D282" i="85"/>
  <c r="H281" i="85"/>
  <c r="J214" i="90"/>
  <c r="F282" i="87"/>
  <c r="K214" i="92" l="1"/>
  <c r="F215" i="90"/>
  <c r="G282" i="87"/>
  <c r="F282" i="85"/>
  <c r="H215" i="84"/>
  <c r="G215" i="92" l="1"/>
  <c r="D283" i="87"/>
  <c r="H282" i="87"/>
  <c r="G282" i="85"/>
  <c r="H215" i="90"/>
  <c r="G215" i="90"/>
  <c r="D216" i="84"/>
  <c r="H215" i="92" l="1"/>
  <c r="I215" i="92"/>
  <c r="I215" i="90"/>
  <c r="F216" i="84"/>
  <c r="D283" i="85"/>
  <c r="H282" i="85"/>
  <c r="F283" i="87"/>
  <c r="J215" i="92" l="1"/>
  <c r="G216" i="84"/>
  <c r="F283" i="85"/>
  <c r="G283" i="87"/>
  <c r="J215" i="90"/>
  <c r="K215" i="92" l="1"/>
  <c r="F216" i="90"/>
  <c r="H283" i="87"/>
  <c r="D284" i="87"/>
  <c r="G283" i="85"/>
  <c r="H216" i="84"/>
  <c r="G216" i="92" l="1"/>
  <c r="D217" i="84"/>
  <c r="H283" i="85"/>
  <c r="D284" i="85"/>
  <c r="F284" i="87"/>
  <c r="H216" i="90"/>
  <c r="G216" i="90"/>
  <c r="H216" i="92" l="1"/>
  <c r="I216" i="92"/>
  <c r="I216" i="90"/>
  <c r="F284" i="85"/>
  <c r="F217" i="84"/>
  <c r="G284" i="87"/>
  <c r="J216" i="92" l="1"/>
  <c r="G217" i="84"/>
  <c r="D285" i="87"/>
  <c r="H284" i="87"/>
  <c r="G284" i="85"/>
  <c r="J216" i="90"/>
  <c r="K216" i="92" l="1"/>
  <c r="H284" i="85"/>
  <c r="D285" i="85"/>
  <c r="H217" i="84"/>
  <c r="F217" i="90"/>
  <c r="F285" i="87"/>
  <c r="G217" i="92" l="1"/>
  <c r="H217" i="90"/>
  <c r="G217" i="90"/>
  <c r="D218" i="84"/>
  <c r="G285" i="87"/>
  <c r="F285" i="85"/>
  <c r="H217" i="92" l="1"/>
  <c r="I217" i="92"/>
  <c r="D286" i="87"/>
  <c r="H285" i="87"/>
  <c r="F218" i="84"/>
  <c r="I217" i="90"/>
  <c r="G285" i="85"/>
  <c r="J217" i="92" l="1"/>
  <c r="J217" i="90"/>
  <c r="G218" i="84"/>
  <c r="D286" i="85"/>
  <c r="H285" i="85"/>
  <c r="F286" i="87"/>
  <c r="K217" i="92" l="1"/>
  <c r="F286" i="85"/>
  <c r="G286" i="87"/>
  <c r="H218" i="84"/>
  <c r="F218" i="90"/>
  <c r="G218" i="92" l="1"/>
  <c r="G286" i="85"/>
  <c r="D219" i="84"/>
  <c r="H218" i="90"/>
  <c r="G218" i="90"/>
  <c r="D287" i="87"/>
  <c r="H286" i="87"/>
  <c r="I218" i="92" l="1"/>
  <c r="H218" i="92"/>
  <c r="F287" i="87"/>
  <c r="F219" i="84"/>
  <c r="I218" i="90"/>
  <c r="H286" i="85"/>
  <c r="D287" i="85"/>
  <c r="J218" i="92" l="1"/>
  <c r="F287" i="85"/>
  <c r="G219" i="84"/>
  <c r="G287" i="87"/>
  <c r="J218" i="90"/>
  <c r="K218" i="92" l="1"/>
  <c r="F219" i="90"/>
  <c r="D288" i="87"/>
  <c r="H287" i="87"/>
  <c r="G287" i="85"/>
  <c r="H219" i="84"/>
  <c r="G219" i="92" l="1"/>
  <c r="D220" i="84"/>
  <c r="H219" i="90"/>
  <c r="G219" i="90"/>
  <c r="F288" i="87"/>
  <c r="D288" i="85"/>
  <c r="H287" i="85"/>
  <c r="I219" i="92" l="1"/>
  <c r="H219" i="92"/>
  <c r="G288" i="87"/>
  <c r="F220" i="84"/>
  <c r="F288" i="85"/>
  <c r="I219" i="90"/>
  <c r="J219" i="92" l="1"/>
  <c r="J219" i="90"/>
  <c r="G220" i="84"/>
  <c r="G288" i="85"/>
  <c r="H288" i="87"/>
  <c r="D289" i="87"/>
  <c r="K219" i="92" l="1"/>
  <c r="F220" i="90"/>
  <c r="F289" i="87"/>
  <c r="D289" i="85"/>
  <c r="H288" i="85"/>
  <c r="H220" i="84"/>
  <c r="G220" i="92" l="1"/>
  <c r="F289" i="85"/>
  <c r="D221" i="84"/>
  <c r="G289" i="87"/>
  <c r="H220" i="90"/>
  <c r="G220" i="90"/>
  <c r="H220" i="92" l="1"/>
  <c r="I220" i="92"/>
  <c r="D290" i="87"/>
  <c r="H289" i="87"/>
  <c r="G289" i="85"/>
  <c r="F221" i="84"/>
  <c r="I220" i="90"/>
  <c r="J220" i="92" l="1"/>
  <c r="G221" i="84"/>
  <c r="D290" i="85"/>
  <c r="H289" i="85"/>
  <c r="J220" i="90"/>
  <c r="F290" i="87"/>
  <c r="K220" i="92" l="1"/>
  <c r="G290" i="87"/>
  <c r="F221" i="90"/>
  <c r="F290" i="85"/>
  <c r="H221" i="84"/>
  <c r="G221" i="92" l="1"/>
  <c r="H221" i="90"/>
  <c r="G221" i="90"/>
  <c r="G290" i="85"/>
  <c r="D222" i="84"/>
  <c r="D291" i="87"/>
  <c r="H290" i="87"/>
  <c r="I221" i="92" l="1"/>
  <c r="H221" i="92"/>
  <c r="D291" i="85"/>
  <c r="H290" i="85"/>
  <c r="F291" i="87"/>
  <c r="I221" i="90"/>
  <c r="F222" i="84"/>
  <c r="J221" i="92" l="1"/>
  <c r="G222" i="84"/>
  <c r="G291" i="87"/>
  <c r="J221" i="90"/>
  <c r="F291" i="85"/>
  <c r="K221" i="92" l="1"/>
  <c r="G291" i="85"/>
  <c r="F222" i="90"/>
  <c r="D292" i="87"/>
  <c r="H291" i="87"/>
  <c r="H222" i="84"/>
  <c r="G222" i="92" l="1"/>
  <c r="H222" i="90"/>
  <c r="G222" i="90"/>
  <c r="D223" i="84"/>
  <c r="F292" i="87"/>
  <c r="D292" i="85"/>
  <c r="H291" i="85"/>
  <c r="I222" i="92" l="1"/>
  <c r="H222" i="92"/>
  <c r="F223" i="84"/>
  <c r="G292" i="87"/>
  <c r="I222" i="90"/>
  <c r="F292" i="85"/>
  <c r="J222" i="92" l="1"/>
  <c r="D293" i="87"/>
  <c r="H292" i="87"/>
  <c r="J222" i="90"/>
  <c r="G292" i="85"/>
  <c r="G223" i="84"/>
  <c r="K222" i="92" l="1"/>
  <c r="F223" i="90"/>
  <c r="H223" i="84"/>
  <c r="D293" i="85"/>
  <c r="H292" i="85"/>
  <c r="F293" i="87"/>
  <c r="G223" i="92" l="1"/>
  <c r="F293" i="85"/>
  <c r="H223" i="90"/>
  <c r="G223" i="90"/>
  <c r="D224" i="84"/>
  <c r="G293" i="87"/>
  <c r="H223" i="92" l="1"/>
  <c r="I223" i="92"/>
  <c r="I223" i="90"/>
  <c r="D294" i="87"/>
  <c r="H293" i="87"/>
  <c r="G293" i="85"/>
  <c r="F224" i="84"/>
  <c r="J223" i="92" l="1"/>
  <c r="F294" i="87"/>
  <c r="G224" i="84"/>
  <c r="D294" i="85"/>
  <c r="H293" i="85"/>
  <c r="J223" i="90"/>
  <c r="K223" i="92" l="1"/>
  <c r="G294" i="87"/>
  <c r="F224" i="90"/>
  <c r="F294" i="85"/>
  <c r="H224" i="84"/>
  <c r="G224" i="92" l="1"/>
  <c r="H224" i="90"/>
  <c r="G224" i="90"/>
  <c r="D225" i="84"/>
  <c r="H294" i="87"/>
  <c r="D295" i="87"/>
  <c r="G294" i="85"/>
  <c r="H224" i="92" l="1"/>
  <c r="I224" i="92"/>
  <c r="H294" i="85"/>
  <c r="D295" i="85"/>
  <c r="F295" i="87"/>
  <c r="F225" i="84"/>
  <c r="I224" i="90"/>
  <c r="J224" i="92" l="1"/>
  <c r="G225" i="84"/>
  <c r="G295" i="87"/>
  <c r="F295" i="85"/>
  <c r="J224" i="90"/>
  <c r="K224" i="92" l="1"/>
  <c r="H225" i="84"/>
  <c r="F225" i="90"/>
  <c r="D296" i="87"/>
  <c r="H295" i="87"/>
  <c r="G295" i="85"/>
  <c r="G225" i="92" l="1"/>
  <c r="H295" i="85"/>
  <c r="D296" i="85"/>
  <c r="H225" i="90"/>
  <c r="G225" i="90"/>
  <c r="F296" i="87"/>
  <c r="D226" i="84"/>
  <c r="I225" i="92" l="1"/>
  <c r="H225" i="92"/>
  <c r="I225" i="90"/>
  <c r="F296" i="85"/>
  <c r="G296" i="87"/>
  <c r="F226" i="84"/>
  <c r="J225" i="92" l="1"/>
  <c r="G226" i="84"/>
  <c r="H296" i="87"/>
  <c r="D297" i="87"/>
  <c r="J225" i="90"/>
  <c r="G296" i="85"/>
  <c r="K225" i="92" l="1"/>
  <c r="F297" i="87"/>
  <c r="D297" i="85"/>
  <c r="H296" i="85"/>
  <c r="F226" i="90"/>
  <c r="H226" i="84"/>
  <c r="G226" i="92" l="1"/>
  <c r="G297" i="87"/>
  <c r="H226" i="90"/>
  <c r="G226" i="90"/>
  <c r="D227" i="84"/>
  <c r="F297" i="85"/>
  <c r="I226" i="92" l="1"/>
  <c r="H226" i="92"/>
  <c r="G297" i="85"/>
  <c r="F227" i="84"/>
  <c r="D298" i="87"/>
  <c r="H297" i="87"/>
  <c r="I226" i="90"/>
  <c r="J226" i="92" l="1"/>
  <c r="F298" i="87"/>
  <c r="H297" i="85"/>
  <c r="D298" i="85"/>
  <c r="J226" i="90"/>
  <c r="G227" i="84"/>
  <c r="K226" i="92" l="1"/>
  <c r="F227" i="90"/>
  <c r="H227" i="84"/>
  <c r="F298" i="85"/>
  <c r="G298" i="87"/>
  <c r="G227" i="92" l="1"/>
  <c r="D228" i="84"/>
  <c r="D299" i="87"/>
  <c r="H298" i="87"/>
  <c r="H227" i="90"/>
  <c r="G227" i="90"/>
  <c r="G298" i="85"/>
  <c r="I227" i="92" l="1"/>
  <c r="H227" i="92"/>
  <c r="F228" i="84"/>
  <c r="H298" i="85"/>
  <c r="D299" i="85"/>
  <c r="I227" i="90"/>
  <c r="F299" i="87"/>
  <c r="J227" i="92" l="1"/>
  <c r="J227" i="90"/>
  <c r="G299" i="87"/>
  <c r="F299" i="85"/>
  <c r="G228" i="84"/>
  <c r="K227" i="92" l="1"/>
  <c r="G299" i="85"/>
  <c r="D300" i="87"/>
  <c r="H299" i="87"/>
  <c r="H228" i="84"/>
  <c r="F228" i="90"/>
  <c r="G228" i="92" l="1"/>
  <c r="F300" i="87"/>
  <c r="H228" i="90"/>
  <c r="G228" i="90"/>
  <c r="D229" i="84"/>
  <c r="H299" i="85"/>
  <c r="D300" i="85"/>
  <c r="H228" i="92" l="1"/>
  <c r="I228" i="92"/>
  <c r="I228" i="90"/>
  <c r="F300" i="85"/>
  <c r="F229" i="84"/>
  <c r="G300" i="87"/>
  <c r="J228" i="92" l="1"/>
  <c r="D301" i="87"/>
  <c r="H300" i="87"/>
  <c r="G229" i="84"/>
  <c r="G300" i="85"/>
  <c r="J228" i="90"/>
  <c r="K228" i="92" l="1"/>
  <c r="H300" i="85"/>
  <c r="D301" i="85"/>
  <c r="F229" i="90"/>
  <c r="H229" i="84"/>
  <c r="F301" i="87"/>
  <c r="G229" i="92" l="1"/>
  <c r="H229" i="90"/>
  <c r="G229" i="90"/>
  <c r="D230" i="84"/>
  <c r="F301" i="85"/>
  <c r="G301" i="87"/>
  <c r="H229" i="92" l="1"/>
  <c r="I229" i="92"/>
  <c r="H301" i="87"/>
  <c r="D302" i="87"/>
  <c r="G301" i="85"/>
  <c r="F230" i="84"/>
  <c r="I229" i="90"/>
  <c r="J229" i="92" l="1"/>
  <c r="G230" i="84"/>
  <c r="D302" i="85"/>
  <c r="H301" i="85"/>
  <c r="J229" i="90"/>
  <c r="F302" i="87"/>
  <c r="K229" i="92" l="1"/>
  <c r="G302" i="87"/>
  <c r="F302" i="85"/>
  <c r="F230" i="90"/>
  <c r="H230" i="84"/>
  <c r="G230" i="92" l="1"/>
  <c r="H230" i="90"/>
  <c r="G230" i="90"/>
  <c r="G302" i="85"/>
  <c r="D231" i="84"/>
  <c r="D303" i="87"/>
  <c r="H302" i="87"/>
  <c r="H230" i="92" l="1"/>
  <c r="I230" i="92"/>
  <c r="F231" i="84"/>
  <c r="F303" i="87"/>
  <c r="H302" i="85"/>
  <c r="D303" i="85"/>
  <c r="I230" i="90"/>
  <c r="J230" i="92" l="1"/>
  <c r="F303" i="85"/>
  <c r="G303" i="87"/>
  <c r="J230" i="90"/>
  <c r="G231" i="84"/>
  <c r="K230" i="92" l="1"/>
  <c r="H231" i="84"/>
  <c r="D304" i="87"/>
  <c r="H303" i="87"/>
  <c r="F231" i="90"/>
  <c r="G303" i="85"/>
  <c r="G231" i="92" l="1"/>
  <c r="F304" i="87"/>
  <c r="H231" i="90"/>
  <c r="G231" i="90"/>
  <c r="D232" i="84"/>
  <c r="D304" i="85"/>
  <c r="H303" i="85"/>
  <c r="H231" i="92" l="1"/>
  <c r="I231" i="92"/>
  <c r="F232" i="84"/>
  <c r="G304" i="87"/>
  <c r="F304" i="85"/>
  <c r="I231" i="90"/>
  <c r="J231" i="92" l="1"/>
  <c r="J231" i="90"/>
  <c r="G232" i="84"/>
  <c r="H304" i="87"/>
  <c r="D305" i="87"/>
  <c r="G304" i="85"/>
  <c r="K231" i="92" l="1"/>
  <c r="H232" i="84"/>
  <c r="D305" i="85"/>
  <c r="H304" i="85"/>
  <c r="F305" i="87"/>
  <c r="F232" i="90"/>
  <c r="G232" i="92" l="1"/>
  <c r="F305" i="85"/>
  <c r="G305" i="87"/>
  <c r="H232" i="90"/>
  <c r="G232" i="90"/>
  <c r="D233" i="84"/>
  <c r="I232" i="92" l="1"/>
  <c r="H232" i="92"/>
  <c r="F233" i="84"/>
  <c r="G305" i="85"/>
  <c r="I232" i="90"/>
  <c r="D306" i="87"/>
  <c r="H305" i="87"/>
  <c r="J232" i="92" l="1"/>
  <c r="G233" i="84"/>
  <c r="F306" i="87"/>
  <c r="J232" i="90"/>
  <c r="D306" i="85"/>
  <c r="H305" i="85"/>
  <c r="K232" i="92" l="1"/>
  <c r="F306" i="85"/>
  <c r="H233" i="84"/>
  <c r="G306" i="87"/>
  <c r="F233" i="90"/>
  <c r="G233" i="92" l="1"/>
  <c r="H306" i="87"/>
  <c r="D307" i="87"/>
  <c r="H233" i="90"/>
  <c r="G233" i="90"/>
  <c r="G306" i="85"/>
  <c r="D234" i="84"/>
  <c r="I233" i="92" l="1"/>
  <c r="H233" i="92"/>
  <c r="I233" i="90"/>
  <c r="F307" i="87"/>
  <c r="F234" i="84"/>
  <c r="D307" i="85"/>
  <c r="H306" i="85"/>
  <c r="J233" i="92" l="1"/>
  <c r="G307" i="87"/>
  <c r="F307" i="85"/>
  <c r="G234" i="84"/>
  <c r="J233" i="90"/>
  <c r="K233" i="92" l="1"/>
  <c r="F234" i="90"/>
  <c r="G307" i="85"/>
  <c r="D308" i="87"/>
  <c r="H307" i="87"/>
  <c r="H234" i="84"/>
  <c r="G234" i="92" l="1"/>
  <c r="D308" i="85"/>
  <c r="H307" i="85"/>
  <c r="F308" i="87"/>
  <c r="H234" i="90"/>
  <c r="G234" i="90"/>
  <c r="D235" i="84"/>
  <c r="H234" i="92" l="1"/>
  <c r="I234" i="92"/>
  <c r="G308" i="87"/>
  <c r="I234" i="90"/>
  <c r="F235" i="84"/>
  <c r="F308" i="85"/>
  <c r="J234" i="92" l="1"/>
  <c r="G235" i="84"/>
  <c r="J234" i="90"/>
  <c r="G308" i="85"/>
  <c r="D309" i="87"/>
  <c r="H308" i="87"/>
  <c r="K234" i="92" l="1"/>
  <c r="H308" i="85"/>
  <c r="D309" i="85"/>
  <c r="F309" i="87"/>
  <c r="F235" i="90"/>
  <c r="H235" i="84"/>
  <c r="G235" i="92" l="1"/>
  <c r="G309" i="87"/>
  <c r="D236" i="84"/>
  <c r="F309" i="85"/>
  <c r="H235" i="90"/>
  <c r="G235" i="90"/>
  <c r="I235" i="92" l="1"/>
  <c r="H235" i="92"/>
  <c r="F236" i="84"/>
  <c r="G309" i="85"/>
  <c r="H309" i="87"/>
  <c r="D310" i="87"/>
  <c r="I235" i="90"/>
  <c r="J235" i="92" l="1"/>
  <c r="J235" i="90"/>
  <c r="D310" i="85"/>
  <c r="H309" i="85"/>
  <c r="F310" i="87"/>
  <c r="G236" i="84"/>
  <c r="K235" i="92" l="1"/>
  <c r="F236" i="90"/>
  <c r="G310" i="87"/>
  <c r="F310" i="85"/>
  <c r="H236" i="84"/>
  <c r="G236" i="92" l="1"/>
  <c r="G310" i="85"/>
  <c r="H310" i="87"/>
  <c r="D311" i="87"/>
  <c r="D237" i="84"/>
  <c r="H236" i="90"/>
  <c r="G236" i="90"/>
  <c r="H236" i="92" l="1"/>
  <c r="I236" i="92"/>
  <c r="I236" i="90"/>
  <c r="F311" i="87"/>
  <c r="F237" i="84"/>
  <c r="H310" i="85"/>
  <c r="D311" i="85"/>
  <c r="J236" i="92" l="1"/>
  <c r="F311" i="85"/>
  <c r="J236" i="90"/>
  <c r="G237" i="84"/>
  <c r="G311" i="87"/>
  <c r="K236" i="92" l="1"/>
  <c r="H237" i="84"/>
  <c r="G311" i="85"/>
  <c r="D312" i="87"/>
  <c r="H311" i="87"/>
  <c r="F237" i="90"/>
  <c r="G237" i="92" l="1"/>
  <c r="H237" i="90"/>
  <c r="G237" i="90"/>
  <c r="D312" i="85"/>
  <c r="H311" i="85"/>
  <c r="F312" i="87"/>
  <c r="D238" i="84"/>
  <c r="I237" i="92" l="1"/>
  <c r="H237" i="92"/>
  <c r="I237" i="90"/>
  <c r="F238" i="84"/>
  <c r="G312" i="87"/>
  <c r="F312" i="85"/>
  <c r="J237" i="92" l="1"/>
  <c r="G312" i="85"/>
  <c r="J237" i="90"/>
  <c r="D313" i="87"/>
  <c r="H312" i="87"/>
  <c r="G238" i="84"/>
  <c r="K237" i="92" l="1"/>
  <c r="F238" i="90"/>
  <c r="F313" i="87"/>
  <c r="H312" i="85"/>
  <c r="D313" i="85"/>
  <c r="H238" i="84"/>
  <c r="G238" i="92" l="1"/>
  <c r="D239" i="84"/>
  <c r="G313" i="87"/>
  <c r="F313" i="85"/>
  <c r="H238" i="90"/>
  <c r="G238" i="90"/>
  <c r="I238" i="92" l="1"/>
  <c r="H238" i="92"/>
  <c r="I238" i="90"/>
  <c r="H313" i="87"/>
  <c r="D314" i="87"/>
  <c r="G313" i="85"/>
  <c r="F239" i="84"/>
  <c r="J238" i="92" l="1"/>
  <c r="F314" i="87"/>
  <c r="G239" i="84"/>
  <c r="H313" i="85"/>
  <c r="D314" i="85"/>
  <c r="J238" i="90"/>
  <c r="K238" i="92" l="1"/>
  <c r="H239" i="84"/>
  <c r="F314" i="85"/>
  <c r="G314" i="87"/>
  <c r="F239" i="90"/>
  <c r="G239" i="92" l="1"/>
  <c r="H239" i="90"/>
  <c r="G239" i="90"/>
  <c r="H314" i="87"/>
  <c r="D315" i="87"/>
  <c r="G314" i="85"/>
  <c r="D240" i="84"/>
  <c r="H239" i="92" l="1"/>
  <c r="I239" i="92"/>
  <c r="D315" i="85"/>
  <c r="H314" i="85"/>
  <c r="I239" i="90"/>
  <c r="F315" i="87"/>
  <c r="F240" i="84"/>
  <c r="J239" i="92" l="1"/>
  <c r="J239" i="90"/>
  <c r="G240" i="84"/>
  <c r="G315" i="87"/>
  <c r="F315" i="85"/>
  <c r="K239" i="92" l="1"/>
  <c r="H240" i="84"/>
  <c r="G315" i="85"/>
  <c r="D316" i="87"/>
  <c r="H315" i="87"/>
  <c r="F240" i="90"/>
  <c r="G240" i="92" l="1"/>
  <c r="H240" i="90"/>
  <c r="G240" i="90"/>
  <c r="D316" i="85"/>
  <c r="H315" i="85"/>
  <c r="F316" i="87"/>
  <c r="D241" i="84"/>
  <c r="H240" i="92" l="1"/>
  <c r="I240" i="92"/>
  <c r="G316" i="87"/>
  <c r="F316" i="85"/>
  <c r="I240" i="90"/>
  <c r="F241" i="84"/>
  <c r="J240" i="92" l="1"/>
  <c r="J240" i="90"/>
  <c r="G316" i="85"/>
  <c r="G241" i="84"/>
  <c r="H316" i="87"/>
  <c r="D317" i="87"/>
  <c r="K240" i="92" l="1"/>
  <c r="D317" i="85"/>
  <c r="H316" i="85"/>
  <c r="F317" i="87"/>
  <c r="H241" i="84"/>
  <c r="F241" i="90"/>
  <c r="G241" i="92" l="1"/>
  <c r="G317" i="87"/>
  <c r="H241" i="90"/>
  <c r="G241" i="90"/>
  <c r="F317" i="85"/>
  <c r="D242" i="84"/>
  <c r="I241" i="92" l="1"/>
  <c r="H241" i="92"/>
  <c r="I241" i="90"/>
  <c r="F242" i="84"/>
  <c r="G317" i="85"/>
  <c r="H317" i="87"/>
  <c r="D318" i="87"/>
  <c r="J241" i="92" l="1"/>
  <c r="F318" i="87"/>
  <c r="G242" i="84"/>
  <c r="D318" i="85"/>
  <c r="H317" i="85"/>
  <c r="J241" i="90"/>
  <c r="K241" i="92" l="1"/>
  <c r="F318" i="85"/>
  <c r="G318" i="87"/>
  <c r="F242" i="90"/>
  <c r="H242" i="84"/>
  <c r="G242" i="92" l="1"/>
  <c r="H242" i="90"/>
  <c r="G242" i="90"/>
  <c r="D243" i="84"/>
  <c r="H318" i="87"/>
  <c r="D319" i="87"/>
  <c r="G318" i="85"/>
  <c r="I242" i="92" l="1"/>
  <c r="H242" i="92"/>
  <c r="F319" i="87"/>
  <c r="F243" i="84"/>
  <c r="H318" i="85"/>
  <c r="D319" i="85"/>
  <c r="I242" i="90"/>
  <c r="J242" i="92" l="1"/>
  <c r="F319" i="85"/>
  <c r="G243" i="84"/>
  <c r="G319" i="87"/>
  <c r="J242" i="90"/>
  <c r="K242" i="92" l="1"/>
  <c r="F243" i="90"/>
  <c r="H243" i="84"/>
  <c r="D320" i="87"/>
  <c r="H319" i="87"/>
  <c r="G319" i="85"/>
  <c r="G243" i="92" l="1"/>
  <c r="D244" i="84"/>
  <c r="F320" i="87"/>
  <c r="H319" i="85"/>
  <c r="D320" i="85"/>
  <c r="H243" i="90"/>
  <c r="G243" i="90"/>
  <c r="H243" i="92" l="1"/>
  <c r="I243" i="92"/>
  <c r="F244" i="84"/>
  <c r="I243" i="90"/>
  <c r="F320" i="85"/>
  <c r="G320" i="87"/>
  <c r="J243" i="92" l="1"/>
  <c r="H320" i="87"/>
  <c r="D321" i="87"/>
  <c r="G320" i="85"/>
  <c r="J243" i="90"/>
  <c r="G244" i="84"/>
  <c r="K243" i="92" l="1"/>
  <c r="F244" i="90"/>
  <c r="H244" i="84"/>
  <c r="F321" i="87"/>
  <c r="H320" i="85"/>
  <c r="D321" i="85"/>
  <c r="G244" i="92" l="1"/>
  <c r="G321" i="87"/>
  <c r="D245" i="84"/>
  <c r="F321" i="85"/>
  <c r="H244" i="90"/>
  <c r="G244" i="90"/>
  <c r="I244" i="92" l="1"/>
  <c r="H244" i="92"/>
  <c r="H321" i="87"/>
  <c r="D322" i="87"/>
  <c r="G321" i="85"/>
  <c r="F245" i="84"/>
  <c r="I244" i="90"/>
  <c r="J244" i="92" l="1"/>
  <c r="J244" i="90"/>
  <c r="F322" i="87"/>
  <c r="D322" i="85"/>
  <c r="H321" i="85"/>
  <c r="G245" i="84"/>
  <c r="K244" i="92" l="1"/>
  <c r="H245" i="84"/>
  <c r="F322" i="85"/>
  <c r="F245" i="90"/>
  <c r="G322" i="87"/>
  <c r="G245" i="92" l="1"/>
  <c r="H245" i="90"/>
  <c r="G245" i="90"/>
  <c r="G322" i="85"/>
  <c r="D323" i="87"/>
  <c r="H322" i="87"/>
  <c r="D246" i="84"/>
  <c r="I245" i="92" l="1"/>
  <c r="H245" i="92"/>
  <c r="F246" i="84"/>
  <c r="H322" i="85"/>
  <c r="D323" i="85"/>
  <c r="F323" i="87"/>
  <c r="I245" i="90"/>
  <c r="J245" i="92" l="1"/>
  <c r="F323" i="85"/>
  <c r="G246" i="84"/>
  <c r="J245" i="90"/>
  <c r="G323" i="87"/>
  <c r="K245" i="92" l="1"/>
  <c r="F246" i="90"/>
  <c r="G323" i="85"/>
  <c r="D324" i="87"/>
  <c r="H323" i="87"/>
  <c r="H246" i="84"/>
  <c r="G246" i="92" l="1"/>
  <c r="D324" i="85"/>
  <c r="H323" i="85"/>
  <c r="D247" i="84"/>
  <c r="H246" i="90"/>
  <c r="G246" i="90"/>
  <c r="F324" i="87"/>
  <c r="H246" i="92" l="1"/>
  <c r="I246" i="92"/>
  <c r="F324" i="85"/>
  <c r="I246" i="90"/>
  <c r="G324" i="87"/>
  <c r="F247" i="84"/>
  <c r="J246" i="92" l="1"/>
  <c r="D325" i="87"/>
  <c r="H324" i="87"/>
  <c r="G247" i="84"/>
  <c r="G324" i="85"/>
  <c r="J246" i="90"/>
  <c r="K246" i="92" l="1"/>
  <c r="H247" i="84"/>
  <c r="F247" i="90"/>
  <c r="H324" i="85"/>
  <c r="D325" i="85"/>
  <c r="F325" i="87"/>
  <c r="G247" i="92" l="1"/>
  <c r="G325" i="87"/>
  <c r="F325" i="85"/>
  <c r="H247" i="90"/>
  <c r="G247" i="90"/>
  <c r="D248" i="84"/>
  <c r="I247" i="92" l="1"/>
  <c r="H247" i="92"/>
  <c r="F248" i="84"/>
  <c r="D326" i="87"/>
  <c r="H325" i="87"/>
  <c r="G325" i="85"/>
  <c r="I247" i="90"/>
  <c r="J247" i="92" l="1"/>
  <c r="J247" i="90"/>
  <c r="H325" i="85"/>
  <c r="D326" i="85"/>
  <c r="G248" i="84"/>
  <c r="F326" i="87"/>
  <c r="K247" i="92" l="1"/>
  <c r="G326" i="87"/>
  <c r="F326" i="85"/>
  <c r="H248" i="84"/>
  <c r="F248" i="90"/>
  <c r="G248" i="92" l="1"/>
  <c r="D249" i="84"/>
  <c r="G326" i="85"/>
  <c r="H248" i="90"/>
  <c r="G248" i="90"/>
  <c r="D327" i="87"/>
  <c r="H326" i="87"/>
  <c r="I248" i="92" l="1"/>
  <c r="H248" i="92"/>
  <c r="I248" i="90"/>
  <c r="D327" i="85"/>
  <c r="H326" i="85"/>
  <c r="F327" i="87"/>
  <c r="F249" i="84"/>
  <c r="J248" i="92" l="1"/>
  <c r="G249" i="84"/>
  <c r="G327" i="87"/>
  <c r="F327" i="85"/>
  <c r="J248" i="90"/>
  <c r="K248" i="92" l="1"/>
  <c r="G327" i="85"/>
  <c r="F249" i="90"/>
  <c r="D328" i="87"/>
  <c r="H327" i="87"/>
  <c r="H249" i="84"/>
  <c r="G249" i="92" l="1"/>
  <c r="H249" i="90"/>
  <c r="G249" i="90"/>
  <c r="D250" i="84"/>
  <c r="F328" i="87"/>
  <c r="H327" i="85"/>
  <c r="D328" i="85"/>
  <c r="I249" i="92" l="1"/>
  <c r="H249" i="92"/>
  <c r="I249" i="90"/>
  <c r="F328" i="85"/>
  <c r="G328" i="87"/>
  <c r="F250" i="84"/>
  <c r="J249" i="92" l="1"/>
  <c r="G250" i="84"/>
  <c r="G328" i="85"/>
  <c r="H328" i="87"/>
  <c r="D329" i="87"/>
  <c r="J249" i="90"/>
  <c r="K249" i="92" l="1"/>
  <c r="F329" i="87"/>
  <c r="F250" i="90"/>
  <c r="D329" i="85"/>
  <c r="H328" i="85"/>
  <c r="H250" i="84"/>
  <c r="G250" i="92" l="1"/>
  <c r="F329" i="85"/>
  <c r="G329" i="87"/>
  <c r="D251" i="84"/>
  <c r="H250" i="90"/>
  <c r="G250" i="90"/>
  <c r="H250" i="92" l="1"/>
  <c r="I250" i="92"/>
  <c r="H329" i="87"/>
  <c r="D330" i="87"/>
  <c r="F251" i="84"/>
  <c r="G329" i="85"/>
  <c r="I250" i="90"/>
  <c r="J250" i="92" l="1"/>
  <c r="F330" i="87"/>
  <c r="J250" i="90"/>
  <c r="G251" i="84"/>
  <c r="D330" i="85"/>
  <c r="H329" i="85"/>
  <c r="K250" i="92" l="1"/>
  <c r="H251" i="84"/>
  <c r="G330" i="87"/>
  <c r="F330" i="85"/>
  <c r="F251" i="90"/>
  <c r="G251" i="92" l="1"/>
  <c r="H251" i="90"/>
  <c r="G251" i="90"/>
  <c r="D252" i="84"/>
  <c r="H330" i="87"/>
  <c r="D331" i="87"/>
  <c r="G330" i="85"/>
  <c r="H251" i="92" l="1"/>
  <c r="I251" i="92"/>
  <c r="D331" i="85"/>
  <c r="H330" i="85"/>
  <c r="F252" i="84"/>
  <c r="F331" i="87"/>
  <c r="I251" i="90"/>
  <c r="J251" i="92" l="1"/>
  <c r="G331" i="87"/>
  <c r="G252" i="84"/>
  <c r="J251" i="90"/>
  <c r="F331" i="85"/>
  <c r="K251" i="92" l="1"/>
  <c r="G331" i="85"/>
  <c r="F252" i="90"/>
  <c r="H252" i="84"/>
  <c r="H331" i="87"/>
  <c r="D332" i="87"/>
  <c r="G252" i="92" l="1"/>
  <c r="H252" i="90"/>
  <c r="G252" i="90"/>
  <c r="D253" i="84"/>
  <c r="D332" i="85"/>
  <c r="H331" i="85"/>
  <c r="F332" i="87"/>
  <c r="H252" i="92" l="1"/>
  <c r="I252" i="92"/>
  <c r="F253" i="84"/>
  <c r="G332" i="87"/>
  <c r="F332" i="85"/>
  <c r="I252" i="90"/>
  <c r="J252" i="92" l="1"/>
  <c r="H332" i="87"/>
  <c r="D333" i="87"/>
  <c r="G253" i="84"/>
  <c r="J252" i="90"/>
  <c r="G332" i="85"/>
  <c r="K252" i="92" l="1"/>
  <c r="F333" i="87"/>
  <c r="H332" i="85"/>
  <c r="D333" i="85"/>
  <c r="F253" i="90"/>
  <c r="H253" i="84"/>
  <c r="G253" i="92" l="1"/>
  <c r="G333" i="87"/>
  <c r="H253" i="90"/>
  <c r="G253" i="90"/>
  <c r="D254" i="84"/>
  <c r="F333" i="85"/>
  <c r="I253" i="92" l="1"/>
  <c r="H253" i="92"/>
  <c r="F254" i="84"/>
  <c r="H333" i="87"/>
  <c r="D334" i="87"/>
  <c r="G333" i="85"/>
  <c r="I253" i="90"/>
  <c r="J253" i="92" l="1"/>
  <c r="J253" i="90"/>
  <c r="D334" i="85"/>
  <c r="H333" i="85"/>
  <c r="G254" i="84"/>
  <c r="F334" i="87"/>
  <c r="K253" i="92" l="1"/>
  <c r="G334" i="87"/>
  <c r="F334" i="85"/>
  <c r="H254" i="84"/>
  <c r="F254" i="90"/>
  <c r="G254" i="92" l="1"/>
  <c r="H254" i="90"/>
  <c r="G254" i="90"/>
  <c r="D255" i="84"/>
  <c r="G334" i="85"/>
  <c r="D335" i="87"/>
  <c r="H334" i="87"/>
  <c r="I254" i="92" l="1"/>
  <c r="I254" i="90"/>
  <c r="D335" i="85"/>
  <c r="H334" i="85"/>
  <c r="F335" i="87"/>
  <c r="F255" i="84"/>
  <c r="J254" i="92" l="1"/>
  <c r="G335" i="87"/>
  <c r="G255" i="84"/>
  <c r="F335" i="85"/>
  <c r="J254" i="90"/>
  <c r="K254" i="92" l="1"/>
  <c r="F255" i="90"/>
  <c r="H255" i="84"/>
  <c r="G335" i="85"/>
  <c r="H335" i="87"/>
  <c r="D336" i="87"/>
  <c r="G255" i="92" l="1"/>
  <c r="F336" i="87"/>
  <c r="D256" i="84"/>
  <c r="D336" i="85"/>
  <c r="H335" i="85"/>
  <c r="H255" i="90"/>
  <c r="G255" i="90"/>
  <c r="I255" i="92" l="1"/>
  <c r="F336" i="85"/>
  <c r="I255" i="90"/>
  <c r="G336" i="87"/>
  <c r="F256" i="84"/>
  <c r="J255" i="92" l="1"/>
  <c r="G336" i="85"/>
  <c r="G256" i="84"/>
  <c r="D337" i="87"/>
  <c r="H336" i="87"/>
  <c r="J255" i="90"/>
  <c r="K255" i="92" l="1"/>
  <c r="H256" i="84"/>
  <c r="F337" i="87"/>
  <c r="H336" i="85"/>
  <c r="D337" i="85"/>
  <c r="F256" i="90"/>
  <c r="G256" i="92" l="1"/>
  <c r="H256" i="90"/>
  <c r="G256" i="90"/>
  <c r="F337" i="85"/>
  <c r="D257" i="84"/>
  <c r="G337" i="87"/>
  <c r="I256" i="92" l="1"/>
  <c r="H337" i="87"/>
  <c r="D338" i="87"/>
  <c r="F257" i="84"/>
  <c r="I256" i="90"/>
  <c r="G337" i="85"/>
  <c r="J256" i="92" l="1"/>
  <c r="J256" i="90"/>
  <c r="H337" i="85"/>
  <c r="D338" i="85"/>
  <c r="G257" i="84"/>
  <c r="F338" i="87"/>
  <c r="K256" i="92" l="1"/>
  <c r="G338" i="87"/>
  <c r="F338" i="85"/>
  <c r="F257" i="90"/>
  <c r="H257" i="84"/>
  <c r="G257" i="92" l="1"/>
  <c r="G338" i="85"/>
  <c r="H257" i="90"/>
  <c r="G257" i="90"/>
  <c r="D339" i="87"/>
  <c r="H338" i="87"/>
  <c r="D258" i="84"/>
  <c r="I257" i="92" l="1"/>
  <c r="F258" i="84"/>
  <c r="I257" i="90"/>
  <c r="H338" i="85"/>
  <c r="D339" i="85"/>
  <c r="F339" i="87"/>
  <c r="J257" i="92" l="1"/>
  <c r="F339" i="85"/>
  <c r="G339" i="87"/>
  <c r="J257" i="90"/>
  <c r="G258" i="84"/>
  <c r="K257" i="92" l="1"/>
  <c r="D340" i="87"/>
  <c r="H339" i="87"/>
  <c r="H258" i="84"/>
  <c r="G339" i="85"/>
  <c r="F258" i="90"/>
  <c r="G258" i="92" l="1"/>
  <c r="H258" i="90"/>
  <c r="G258" i="90"/>
  <c r="D259" i="84"/>
  <c r="D340" i="85"/>
  <c r="H339" i="85"/>
  <c r="F340" i="87"/>
  <c r="I258" i="92" l="1"/>
  <c r="I258" i="90"/>
  <c r="F340" i="85"/>
  <c r="G340" i="87"/>
  <c r="F259" i="84"/>
  <c r="J258" i="92" l="1"/>
  <c r="G259" i="84"/>
  <c r="D341" i="87"/>
  <c r="H340" i="87"/>
  <c r="G340" i="85"/>
  <c r="J258" i="90"/>
  <c r="K258" i="92" l="1"/>
  <c r="F259" i="90"/>
  <c r="F341" i="87"/>
  <c r="H340" i="85"/>
  <c r="D341" i="85"/>
  <c r="H259" i="84"/>
  <c r="G259" i="92" l="1"/>
  <c r="F341" i="85"/>
  <c r="D260" i="84"/>
  <c r="G341" i="87"/>
  <c r="H259" i="90"/>
  <c r="G259" i="90"/>
  <c r="I259" i="92" l="1"/>
  <c r="F260" i="84"/>
  <c r="I259" i="90"/>
  <c r="D342" i="87"/>
  <c r="H341" i="87"/>
  <c r="G341" i="85"/>
  <c r="J259" i="92" l="1"/>
  <c r="D342" i="85"/>
  <c r="H341" i="85"/>
  <c r="G260" i="84"/>
  <c r="F342" i="87"/>
  <c r="J259" i="90"/>
  <c r="K259" i="92" l="1"/>
  <c r="H260" i="84"/>
  <c r="G342" i="87"/>
  <c r="F342" i="85"/>
  <c r="F260" i="90"/>
  <c r="G260" i="92" l="1"/>
  <c r="H260" i="90"/>
  <c r="G260" i="90"/>
  <c r="H342" i="87"/>
  <c r="D343" i="87"/>
  <c r="D261" i="84"/>
  <c r="G342" i="85"/>
  <c r="I260" i="92" l="1"/>
  <c r="I260" i="90"/>
  <c r="F261" i="84"/>
  <c r="H342" i="85"/>
  <c r="D343" i="85"/>
  <c r="F343" i="87"/>
  <c r="J260" i="92" l="1"/>
  <c r="G261" i="84"/>
  <c r="G343" i="87"/>
  <c r="F343" i="85"/>
  <c r="J260" i="90"/>
  <c r="K260" i="92" l="1"/>
  <c r="G343" i="85"/>
  <c r="H261" i="84"/>
  <c r="F261" i="90"/>
  <c r="D344" i="87"/>
  <c r="H343" i="87"/>
  <c r="G261" i="92" l="1"/>
  <c r="F344" i="87"/>
  <c r="D262" i="84"/>
  <c r="H261" i="90"/>
  <c r="G261" i="90"/>
  <c r="D344" i="85"/>
  <c r="H343" i="85"/>
  <c r="I261" i="92" l="1"/>
  <c r="I261" i="90"/>
  <c r="F262" i="84"/>
  <c r="F344" i="85"/>
  <c r="G344" i="87"/>
  <c r="J261" i="92" l="1"/>
  <c r="G262" i="84"/>
  <c r="J261" i="90"/>
  <c r="G344" i="85"/>
  <c r="H344" i="87"/>
  <c r="D345" i="87"/>
  <c r="K261" i="92" l="1"/>
  <c r="D345" i="85"/>
  <c r="H344" i="85"/>
  <c r="H262" i="84"/>
  <c r="F345" i="87"/>
  <c r="F262" i="90"/>
  <c r="G262" i="92" l="1"/>
  <c r="H262" i="90"/>
  <c r="G262" i="90"/>
  <c r="F345" i="85"/>
  <c r="G345" i="87"/>
  <c r="D263" i="84"/>
  <c r="I262" i="92" l="1"/>
  <c r="F263" i="84"/>
  <c r="I262" i="90"/>
  <c r="D346" i="87"/>
  <c r="H345" i="87"/>
  <c r="G345" i="85"/>
  <c r="J262" i="92" l="1"/>
  <c r="D346" i="85"/>
  <c r="H345" i="85"/>
  <c r="F346" i="87"/>
  <c r="J262" i="90"/>
  <c r="G263" i="84"/>
  <c r="K262" i="92" l="1"/>
  <c r="H263" i="84"/>
  <c r="G346" i="87"/>
  <c r="F263" i="90"/>
  <c r="F346" i="85"/>
  <c r="G263" i="92" l="1"/>
  <c r="D347" i="87"/>
  <c r="H346" i="87"/>
  <c r="H263" i="90"/>
  <c r="G263" i="90"/>
  <c r="D264" i="84"/>
  <c r="G346" i="85"/>
  <c r="I263" i="92" l="1"/>
  <c r="F264" i="84"/>
  <c r="F347" i="87"/>
  <c r="I263" i="90"/>
  <c r="D347" i="85"/>
  <c r="H346" i="85"/>
  <c r="J263" i="92" l="1"/>
  <c r="F347" i="85"/>
  <c r="G264" i="84"/>
  <c r="J263" i="90"/>
  <c r="G347" i="87"/>
  <c r="K263" i="92" l="1"/>
  <c r="H347" i="87"/>
  <c r="D348" i="87"/>
  <c r="H264" i="84"/>
  <c r="G347" i="85"/>
  <c r="F264" i="90"/>
  <c r="G264" i="92" l="1"/>
  <c r="D265" i="84"/>
  <c r="D348" i="85"/>
  <c r="H347" i="85"/>
  <c r="F348" i="87"/>
  <c r="H264" i="90"/>
  <c r="G264" i="90"/>
  <c r="I264" i="92" l="1"/>
  <c r="I264" i="90"/>
  <c r="G348" i="87"/>
  <c r="F348" i="85"/>
  <c r="F265" i="84"/>
  <c r="J264" i="92" l="1"/>
  <c r="G348" i="85"/>
  <c r="G265" i="84"/>
  <c r="J264" i="90"/>
  <c r="D349" i="87"/>
  <c r="H348" i="87"/>
  <c r="K264" i="92" l="1"/>
  <c r="F349" i="87"/>
  <c r="F265" i="90"/>
  <c r="D349" i="85"/>
  <c r="H348" i="85"/>
  <c r="H265" i="84"/>
  <c r="G265" i="92" l="1"/>
  <c r="G349" i="87"/>
  <c r="F349" i="85"/>
  <c r="D266" i="84"/>
  <c r="H265" i="90"/>
  <c r="G265" i="90"/>
  <c r="I265" i="92" l="1"/>
  <c r="D350" i="87"/>
  <c r="H349" i="87"/>
  <c r="G349" i="85"/>
  <c r="F266" i="84"/>
  <c r="I265" i="90"/>
  <c r="J265" i="92" l="1"/>
  <c r="G266" i="84"/>
  <c r="H349" i="85"/>
  <c r="D350" i="85"/>
  <c r="F350" i="87"/>
  <c r="J265" i="90"/>
  <c r="K265" i="92" l="1"/>
  <c r="G350" i="87"/>
  <c r="F266" i="90"/>
  <c r="H266" i="84"/>
  <c r="F350" i="85"/>
  <c r="G266" i="92" l="1"/>
  <c r="H266" i="90"/>
  <c r="G266" i="90"/>
  <c r="G350" i="85"/>
  <c r="D267" i="84"/>
  <c r="D351" i="87"/>
  <c r="H350" i="87"/>
  <c r="I266" i="92" l="1"/>
  <c r="I266" i="90"/>
  <c r="F267" i="84"/>
  <c r="F351" i="87"/>
  <c r="D351" i="85"/>
  <c r="H350" i="85"/>
  <c r="J266" i="92" l="1"/>
  <c r="G267" i="84"/>
  <c r="G351" i="87"/>
  <c r="J266" i="90"/>
  <c r="F351" i="85"/>
  <c r="K266" i="92" l="1"/>
  <c r="F267" i="90"/>
  <c r="G351" i="85"/>
  <c r="D352" i="87"/>
  <c r="H351" i="87"/>
  <c r="H267" i="84"/>
  <c r="G267" i="92" l="1"/>
  <c r="D268" i="84"/>
  <c r="D352" i="85"/>
  <c r="H351" i="85"/>
  <c r="F352" i="87"/>
  <c r="H267" i="90"/>
  <c r="G267" i="90"/>
  <c r="I267" i="92" l="1"/>
  <c r="G352" i="87"/>
  <c r="F352" i="85"/>
  <c r="I267" i="90"/>
  <c r="F268" i="84"/>
  <c r="J267" i="92" l="1"/>
  <c r="G352" i="85"/>
  <c r="G268" i="84"/>
  <c r="J267" i="90"/>
  <c r="H352" i="87"/>
  <c r="D353" i="87"/>
  <c r="K267" i="92" l="1"/>
  <c r="H268" i="84"/>
  <c r="F353" i="87"/>
  <c r="F268" i="90"/>
  <c r="D353" i="85"/>
  <c r="H352" i="85"/>
  <c r="G268" i="92" l="1"/>
  <c r="H268" i="90"/>
  <c r="G268" i="90"/>
  <c r="G353" i="87"/>
  <c r="D269" i="84"/>
  <c r="F353" i="85"/>
  <c r="I268" i="92" l="1"/>
  <c r="D354" i="87"/>
  <c r="H353" i="87"/>
  <c r="I268" i="90"/>
  <c r="F269" i="84"/>
  <c r="G353" i="85"/>
  <c r="J268" i="92" l="1"/>
  <c r="J268" i="90"/>
  <c r="D354" i="85"/>
  <c r="H353" i="85"/>
  <c r="G269" i="84"/>
  <c r="F354" i="87"/>
  <c r="K268" i="92" l="1"/>
  <c r="G354" i="87"/>
  <c r="F269" i="90"/>
  <c r="F354" i="85"/>
  <c r="H269" i="84"/>
  <c r="G269" i="92" l="1"/>
  <c r="H269" i="90"/>
  <c r="G269" i="90"/>
  <c r="D270" i="84"/>
  <c r="D355" i="87"/>
  <c r="H354" i="87"/>
  <c r="G354" i="85"/>
  <c r="I269" i="92" l="1"/>
  <c r="F270" i="84"/>
  <c r="F355" i="87"/>
  <c r="I269" i="90"/>
  <c r="D355" i="85"/>
  <c r="H354" i="85"/>
  <c r="J269" i="92" l="1"/>
  <c r="F355" i="85"/>
  <c r="J269" i="90"/>
  <c r="G355" i="87"/>
  <c r="G270" i="84"/>
  <c r="K269" i="92" l="1"/>
  <c r="F270" i="90"/>
  <c r="G355" i="85"/>
  <c r="H270" i="84"/>
  <c r="H355" i="87"/>
  <c r="D356" i="87"/>
  <c r="G270" i="92" l="1"/>
  <c r="H355" i="85"/>
  <c r="D356" i="85"/>
  <c r="D271" i="84"/>
  <c r="F356" i="87"/>
  <c r="H270" i="90"/>
  <c r="G270" i="90"/>
  <c r="I270" i="92" l="1"/>
  <c r="I270" i="90"/>
  <c r="F271" i="84"/>
  <c r="G356" i="87"/>
  <c r="F356" i="85"/>
  <c r="J270" i="92" l="1"/>
  <c r="G356" i="85"/>
  <c r="D357" i="87"/>
  <c r="H356" i="87"/>
  <c r="G271" i="84"/>
  <c r="J270" i="90"/>
  <c r="K270" i="92" l="1"/>
  <c r="F357" i="87"/>
  <c r="H271" i="84"/>
  <c r="H356" i="85"/>
  <c r="D357" i="85"/>
  <c r="F271" i="90"/>
  <c r="G271" i="92" l="1"/>
  <c r="F357" i="85"/>
  <c r="G357" i="87"/>
  <c r="H271" i="90"/>
  <c r="G271" i="90"/>
  <c r="D272" i="84"/>
  <c r="I271" i="92" l="1"/>
  <c r="F272" i="84"/>
  <c r="I271" i="90"/>
  <c r="D358" i="87"/>
  <c r="H357" i="87"/>
  <c r="G357" i="85"/>
  <c r="J271" i="92" l="1"/>
  <c r="D358" i="85"/>
  <c r="H357" i="85"/>
  <c r="G272" i="84"/>
  <c r="J271" i="90"/>
  <c r="F358" i="87"/>
  <c r="K271" i="92" l="1"/>
  <c r="G358" i="87"/>
  <c r="F358" i="85"/>
  <c r="F272" i="90"/>
  <c r="H272" i="84"/>
  <c r="G272" i="92" l="1"/>
  <c r="H272" i="90"/>
  <c r="G272" i="90"/>
  <c r="G358" i="85"/>
  <c r="D359" i="87"/>
  <c r="H358" i="87"/>
  <c r="D273" i="84"/>
  <c r="I272" i="92" l="1"/>
  <c r="D359" i="85"/>
  <c r="H358" i="85"/>
  <c r="I272" i="90"/>
  <c r="F359" i="87"/>
  <c r="F273" i="84"/>
  <c r="J272" i="92" l="1"/>
  <c r="J272" i="90"/>
  <c r="G359" i="87"/>
  <c r="G273" i="84"/>
  <c r="F359" i="85"/>
  <c r="K272" i="92" l="1"/>
  <c r="G359" i="85"/>
  <c r="F273" i="90"/>
  <c r="H273" i="84"/>
  <c r="D360" i="87"/>
  <c r="H359" i="87"/>
  <c r="G273" i="92" l="1"/>
  <c r="H273" i="90"/>
  <c r="G273" i="90"/>
  <c r="D274" i="84"/>
  <c r="D360" i="85"/>
  <c r="H359" i="85"/>
  <c r="F360" i="87"/>
  <c r="I273" i="92" l="1"/>
  <c r="F360" i="85"/>
  <c r="G360" i="87"/>
  <c r="I273" i="90"/>
  <c r="F274" i="84"/>
  <c r="J273" i="92" l="1"/>
  <c r="G274" i="84"/>
  <c r="G360" i="85"/>
  <c r="H360" i="87"/>
  <c r="D361" i="87"/>
  <c r="J273" i="90"/>
  <c r="K273" i="92" l="1"/>
  <c r="H360" i="85"/>
  <c r="D361" i="85"/>
  <c r="F361" i="87"/>
  <c r="H274" i="84"/>
  <c r="F274" i="90"/>
  <c r="G274" i="92" l="1"/>
  <c r="G361" i="87"/>
  <c r="F361" i="85"/>
  <c r="H274" i="90"/>
  <c r="G274" i="90"/>
  <c r="D275" i="84"/>
  <c r="I274" i="92" l="1"/>
  <c r="G361" i="85"/>
  <c r="H361" i="87"/>
  <c r="D362" i="87"/>
  <c r="F275" i="84"/>
  <c r="I274" i="90"/>
  <c r="J274" i="92" l="1"/>
  <c r="J274" i="90"/>
  <c r="G275" i="84"/>
  <c r="H361" i="85"/>
  <c r="D362" i="85"/>
  <c r="F362" i="87"/>
  <c r="K274" i="92" l="1"/>
  <c r="G362" i="87"/>
  <c r="F275" i="90"/>
  <c r="F362" i="85"/>
  <c r="H275" i="84"/>
  <c r="G275" i="92" l="1"/>
  <c r="G362" i="85"/>
  <c r="D276" i="84"/>
  <c r="H275" i="90"/>
  <c r="G275" i="90"/>
  <c r="D363" i="87"/>
  <c r="H362" i="87"/>
  <c r="I275" i="92" l="1"/>
  <c r="F363" i="87"/>
  <c r="I275" i="90"/>
  <c r="H362" i="85"/>
  <c r="D363" i="85"/>
  <c r="F276" i="84"/>
  <c r="J275" i="92" l="1"/>
  <c r="J275" i="90"/>
  <c r="G363" i="87"/>
  <c r="F363" i="85"/>
  <c r="G276" i="84"/>
  <c r="K275" i="92" l="1"/>
  <c r="H276" i="84"/>
  <c r="G363" i="85"/>
  <c r="H363" i="87"/>
  <c r="D364" i="87"/>
  <c r="F276" i="90"/>
  <c r="G276" i="92" l="1"/>
  <c r="H276" i="90"/>
  <c r="G276" i="90"/>
  <c r="H363" i="85"/>
  <c r="D364" i="85"/>
  <c r="F364" i="87"/>
  <c r="D277" i="84"/>
  <c r="I276" i="92" l="1"/>
  <c r="I276" i="90"/>
  <c r="G364" i="87"/>
  <c r="F277" i="84"/>
  <c r="F364" i="85"/>
  <c r="J276" i="92" l="1"/>
  <c r="G364" i="85"/>
  <c r="H364" i="87"/>
  <c r="D365" i="87"/>
  <c r="G277" i="84"/>
  <c r="J276" i="90"/>
  <c r="K276" i="92" l="1"/>
  <c r="F277" i="90"/>
  <c r="H364" i="85"/>
  <c r="D365" i="85"/>
  <c r="H277" i="84"/>
  <c r="F365" i="87"/>
  <c r="G277" i="92" l="1"/>
  <c r="D278" i="84"/>
  <c r="F365" i="85"/>
  <c r="G365" i="87"/>
  <c r="H277" i="90"/>
  <c r="G277" i="90"/>
  <c r="I277" i="92" l="1"/>
  <c r="G365" i="85"/>
  <c r="I277" i="90"/>
  <c r="D366" i="87"/>
  <c r="H365" i="87"/>
  <c r="F278" i="84"/>
  <c r="J277" i="92" l="1"/>
  <c r="F366" i="87"/>
  <c r="H365" i="85"/>
  <c r="D366" i="85"/>
  <c r="G278" i="84"/>
  <c r="J277" i="90"/>
  <c r="K277" i="92" l="1"/>
  <c r="F278" i="90"/>
  <c r="F366" i="85"/>
  <c r="G366" i="87"/>
  <c r="H278" i="84"/>
  <c r="G278" i="92" l="1"/>
  <c r="D367" i="87"/>
  <c r="H366" i="87"/>
  <c r="G366" i="85"/>
  <c r="D279" i="84"/>
  <c r="H278" i="90"/>
  <c r="G278" i="90"/>
  <c r="I278" i="92" l="1"/>
  <c r="D367" i="85"/>
  <c r="H366" i="85"/>
  <c r="F367" i="87"/>
  <c r="I278" i="90"/>
  <c r="F279" i="84"/>
  <c r="J278" i="92" l="1"/>
  <c r="G279" i="84"/>
  <c r="F367" i="85"/>
  <c r="J278" i="90"/>
  <c r="G367" i="87"/>
  <c r="K278" i="92" l="1"/>
  <c r="H367" i="87"/>
  <c r="D368" i="87"/>
  <c r="F279" i="90"/>
  <c r="G367" i="85"/>
  <c r="H279" i="84"/>
  <c r="G279" i="92" l="1"/>
  <c r="H367" i="85"/>
  <c r="D368" i="85"/>
  <c r="F368" i="87"/>
  <c r="H279" i="90"/>
  <c r="G279" i="90"/>
  <c r="D280" i="84"/>
  <c r="I279" i="92" l="1"/>
  <c r="I279" i="90"/>
  <c r="G368" i="87"/>
  <c r="F368" i="85"/>
  <c r="F280" i="84"/>
  <c r="J279" i="92" l="1"/>
  <c r="G368" i="85"/>
  <c r="J279" i="90"/>
  <c r="D369" i="87"/>
  <c r="H368" i="87"/>
  <c r="G280" i="84"/>
  <c r="K279" i="92" l="1"/>
  <c r="F280" i="90"/>
  <c r="F369" i="87"/>
  <c r="H368" i="85"/>
  <c r="D369" i="85"/>
  <c r="H280" i="84"/>
  <c r="G280" i="92" l="1"/>
  <c r="D281" i="84"/>
  <c r="H280" i="90"/>
  <c r="G280" i="90"/>
  <c r="F369" i="85"/>
  <c r="G369" i="87"/>
  <c r="I280" i="92" l="1"/>
  <c r="I280" i="90"/>
  <c r="F281" i="84"/>
  <c r="G369" i="85"/>
  <c r="D370" i="87"/>
  <c r="H369" i="87"/>
  <c r="J280" i="92" l="1"/>
  <c r="F370" i="87"/>
  <c r="H369" i="85"/>
  <c r="D370" i="85"/>
  <c r="G281" i="84"/>
  <c r="J280" i="90"/>
  <c r="K280" i="92" l="1"/>
  <c r="F370" i="85"/>
  <c r="G370" i="87"/>
  <c r="F281" i="90"/>
  <c r="H281" i="84"/>
  <c r="G281" i="92" l="1"/>
  <c r="H281" i="90"/>
  <c r="G281" i="90"/>
  <c r="D371" i="87"/>
  <c r="H370" i="87"/>
  <c r="D282" i="84"/>
  <c r="G370" i="85"/>
  <c r="I281" i="92" l="1"/>
  <c r="F282" i="84"/>
  <c r="I281" i="90"/>
  <c r="F371" i="87"/>
  <c r="D371" i="85"/>
  <c r="H370" i="85"/>
  <c r="J281" i="92" l="1"/>
  <c r="F371" i="85"/>
  <c r="G371" i="87"/>
  <c r="J281" i="90"/>
  <c r="G282" i="84"/>
  <c r="K281" i="92" l="1"/>
  <c r="H371" i="87"/>
  <c r="D372" i="87"/>
  <c r="F282" i="90"/>
  <c r="H282" i="84"/>
  <c r="G371" i="85"/>
  <c r="G282" i="92" l="1"/>
  <c r="H282" i="90"/>
  <c r="G282" i="90"/>
  <c r="D283" i="84"/>
  <c r="F372" i="87"/>
  <c r="H371" i="85"/>
  <c r="D372" i="85"/>
  <c r="I282" i="92" l="1"/>
  <c r="F283" i="84"/>
  <c r="G372" i="87"/>
  <c r="I282" i="90"/>
  <c r="F372" i="85"/>
  <c r="J282" i="92" l="1"/>
  <c r="J282" i="90"/>
  <c r="G372" i="85"/>
  <c r="D373" i="87"/>
  <c r="H372" i="87"/>
  <c r="G283" i="84"/>
  <c r="K282" i="92" l="1"/>
  <c r="F373" i="87"/>
  <c r="H283" i="84"/>
  <c r="D373" i="85"/>
  <c r="H372" i="85"/>
  <c r="F283" i="90"/>
  <c r="G283" i="92" l="1"/>
  <c r="D284" i="84"/>
  <c r="G373" i="87"/>
  <c r="H283" i="90"/>
  <c r="G283" i="90"/>
  <c r="F373" i="85"/>
  <c r="I283" i="92" l="1"/>
  <c r="I283" i="90"/>
  <c r="G373" i="85"/>
  <c r="H373" i="87"/>
  <c r="F284" i="84"/>
  <c r="J283" i="92" l="1"/>
  <c r="H373" i="85"/>
  <c r="G284" i="84"/>
  <c r="J283" i="90"/>
  <c r="K283" i="92" l="1"/>
  <c r="F284" i="90"/>
  <c r="H284" i="84"/>
  <c r="G284" i="92" l="1"/>
  <c r="D285" i="84"/>
  <c r="H284" i="90"/>
  <c r="G284" i="90"/>
  <c r="I284" i="92" l="1"/>
  <c r="I284" i="90"/>
  <c r="F285" i="84"/>
  <c r="J284" i="92" l="1"/>
  <c r="G285" i="84"/>
  <c r="J284" i="90"/>
  <c r="K284" i="92" l="1"/>
  <c r="F285" i="90"/>
  <c r="H285" i="84"/>
  <c r="G285" i="92" l="1"/>
  <c r="H285" i="90"/>
  <c r="G285" i="90"/>
  <c r="D286" i="84"/>
  <c r="I285" i="92" l="1"/>
  <c r="I285" i="90"/>
  <c r="F286" i="84"/>
  <c r="J285" i="92" l="1"/>
  <c r="J285" i="90"/>
  <c r="G286" i="84"/>
  <c r="K285" i="92" l="1"/>
  <c r="F286" i="90"/>
  <c r="H286" i="84"/>
  <c r="G286" i="92" l="1"/>
  <c r="D287" i="84"/>
  <c r="H286" i="90"/>
  <c r="G286" i="90"/>
  <c r="I286" i="92" l="1"/>
  <c r="F287" i="84"/>
  <c r="I286" i="90"/>
  <c r="J286" i="92" l="1"/>
  <c r="J286" i="90"/>
  <c r="G287" i="84"/>
  <c r="K286" i="92" l="1"/>
  <c r="F287" i="90"/>
  <c r="H287" i="84"/>
  <c r="G287" i="92" l="1"/>
  <c r="H287" i="90"/>
  <c r="G287" i="90"/>
  <c r="D288" i="84"/>
  <c r="I287" i="92" l="1"/>
  <c r="I287" i="90"/>
  <c r="F288" i="84"/>
  <c r="J287" i="92" l="1"/>
  <c r="J287" i="90"/>
  <c r="G288" i="84"/>
  <c r="K287" i="92" l="1"/>
  <c r="H288" i="84"/>
  <c r="F288" i="90"/>
  <c r="G288" i="92" l="1"/>
  <c r="D289" i="84"/>
  <c r="H288" i="90"/>
  <c r="G288" i="90"/>
  <c r="I288" i="92" l="1"/>
  <c r="I288" i="90"/>
  <c r="F289" i="84"/>
  <c r="J288" i="92" l="1"/>
  <c r="J288" i="90"/>
  <c r="G289" i="84"/>
  <c r="K288" i="92" l="1"/>
  <c r="H289" i="84"/>
  <c r="F289" i="90"/>
  <c r="G289" i="92" l="1"/>
  <c r="H289" i="90"/>
  <c r="G289" i="90"/>
  <c r="D290" i="84"/>
  <c r="I289" i="92" l="1"/>
  <c r="I289" i="90"/>
  <c r="F290" i="84"/>
  <c r="J289" i="92" l="1"/>
  <c r="G290" i="84"/>
  <c r="J289" i="90"/>
  <c r="K289" i="92" l="1"/>
  <c r="H290" i="84"/>
  <c r="F290" i="90"/>
  <c r="G290" i="92" l="1"/>
  <c r="H290" i="90"/>
  <c r="G290" i="90"/>
  <c r="D291" i="84"/>
  <c r="I290" i="92" l="1"/>
  <c r="F291" i="84"/>
  <c r="I290" i="90"/>
  <c r="J290" i="92" l="1"/>
  <c r="J290" i="90"/>
  <c r="G291" i="84"/>
  <c r="K290" i="92" l="1"/>
  <c r="F291" i="90"/>
  <c r="H291" i="84"/>
  <c r="G291" i="92" l="1"/>
  <c r="D292" i="84"/>
  <c r="H291" i="90"/>
  <c r="G291" i="90"/>
  <c r="I291" i="92" l="1"/>
  <c r="I291" i="90"/>
  <c r="F292" i="84"/>
  <c r="J291" i="92" l="1"/>
  <c r="G292" i="84"/>
  <c r="J291" i="90"/>
  <c r="K291" i="92" l="1"/>
  <c r="H292" i="84"/>
  <c r="F292" i="90"/>
  <c r="G292" i="92" l="1"/>
  <c r="H292" i="90"/>
  <c r="G292" i="90"/>
  <c r="D293" i="84"/>
  <c r="I292" i="92" l="1"/>
  <c r="I292" i="90"/>
  <c r="F293" i="84"/>
  <c r="J292" i="92" l="1"/>
  <c r="G293" i="84"/>
  <c r="J292" i="90"/>
  <c r="K292" i="92" l="1"/>
  <c r="H293" i="84"/>
  <c r="F293" i="90"/>
  <c r="G293" i="92" l="1"/>
  <c r="H293" i="90"/>
  <c r="G293" i="90"/>
  <c r="D294" i="84"/>
  <c r="I293" i="92" l="1"/>
  <c r="F294" i="84"/>
  <c r="I293" i="90"/>
  <c r="J293" i="92" l="1"/>
  <c r="J293" i="90"/>
  <c r="G294" i="84"/>
  <c r="K293" i="92" l="1"/>
  <c r="H294" i="84"/>
  <c r="F294" i="90"/>
  <c r="G294" i="92" l="1"/>
  <c r="H294" i="90"/>
  <c r="G294" i="90"/>
  <c r="D295" i="84"/>
  <c r="I294" i="92" l="1"/>
  <c r="F295" i="84"/>
  <c r="I294" i="90"/>
  <c r="J294" i="92" l="1"/>
  <c r="J294" i="90"/>
  <c r="G295" i="84"/>
  <c r="K294" i="92" l="1"/>
  <c r="F295" i="90"/>
  <c r="H295" i="84"/>
  <c r="G295" i="92" l="1"/>
  <c r="D296" i="84"/>
  <c r="H295" i="90"/>
  <c r="G295" i="90"/>
  <c r="I295" i="92" l="1"/>
  <c r="I295" i="90"/>
  <c r="F296" i="84"/>
  <c r="J295" i="92" l="1"/>
  <c r="G296" i="84"/>
  <c r="J295" i="90"/>
  <c r="K295" i="92" l="1"/>
  <c r="F296" i="90"/>
  <c r="H296" i="84"/>
  <c r="G296" i="92" l="1"/>
  <c r="H296" i="90"/>
  <c r="G296" i="90"/>
  <c r="D297" i="84"/>
  <c r="I296" i="92" l="1"/>
  <c r="F297" i="84"/>
  <c r="I296" i="90"/>
  <c r="J296" i="92" l="1"/>
  <c r="J296" i="90"/>
  <c r="G297" i="84"/>
  <c r="K296" i="92" l="1"/>
  <c r="F297" i="90"/>
  <c r="H297" i="84"/>
  <c r="G297" i="92" l="1"/>
  <c r="D298" i="84"/>
  <c r="H297" i="90"/>
  <c r="G297" i="90"/>
  <c r="I297" i="92" l="1"/>
  <c r="I297" i="90"/>
  <c r="F298" i="84"/>
  <c r="J297" i="92" l="1"/>
  <c r="J297" i="90"/>
  <c r="G298" i="84"/>
  <c r="K297" i="92" l="1"/>
  <c r="F298" i="90"/>
  <c r="H298" i="84"/>
  <c r="G298" i="92" l="1"/>
  <c r="D299" i="84"/>
  <c r="H298" i="90"/>
  <c r="G298" i="90"/>
  <c r="I298" i="92" l="1"/>
  <c r="I298" i="90"/>
  <c r="F299" i="84"/>
  <c r="J298" i="92" l="1"/>
  <c r="J298" i="90"/>
  <c r="G299" i="84"/>
  <c r="K298" i="92" l="1"/>
  <c r="F299" i="90"/>
  <c r="H299" i="84"/>
  <c r="G299" i="92" l="1"/>
  <c r="H299" i="90"/>
  <c r="G299" i="90"/>
  <c r="D300" i="84"/>
  <c r="I299" i="92" l="1"/>
  <c r="I299" i="90"/>
  <c r="F300" i="84"/>
  <c r="J299" i="92" l="1"/>
  <c r="G300" i="84"/>
  <c r="J299" i="90"/>
  <c r="K299" i="92" l="1"/>
  <c r="F300" i="90"/>
  <c r="H300" i="84"/>
  <c r="G300" i="92" l="1"/>
  <c r="D301" i="84"/>
  <c r="H300" i="90"/>
  <c r="G300" i="90"/>
  <c r="I300" i="92" l="1"/>
  <c r="F301" i="84"/>
  <c r="I300" i="90"/>
  <c r="J300" i="92" l="1"/>
  <c r="J300" i="90"/>
  <c r="G301" i="84"/>
  <c r="K300" i="92" l="1"/>
  <c r="H301" i="84"/>
  <c r="F301" i="90"/>
  <c r="G301" i="92" l="1"/>
  <c r="H301" i="90"/>
  <c r="G301" i="90"/>
  <c r="D302" i="84"/>
  <c r="I301" i="92" l="1"/>
  <c r="F302" i="84"/>
  <c r="I301" i="90"/>
  <c r="J301" i="92" l="1"/>
  <c r="J301" i="90"/>
  <c r="G302" i="84"/>
  <c r="K301" i="92" l="1"/>
  <c r="H302" i="84"/>
  <c r="F302" i="90"/>
  <c r="G302" i="92" l="1"/>
  <c r="D303" i="84"/>
  <c r="H302" i="90"/>
  <c r="G302" i="90"/>
  <c r="I302" i="92" l="1"/>
  <c r="F303" i="84"/>
  <c r="I302" i="90"/>
  <c r="J302" i="92" l="1"/>
  <c r="J302" i="90"/>
  <c r="G303" i="84"/>
  <c r="K302" i="92" l="1"/>
  <c r="F303" i="90"/>
  <c r="H303" i="84"/>
  <c r="G303" i="92" l="1"/>
  <c r="H303" i="90"/>
  <c r="G303" i="90"/>
  <c r="D304" i="84"/>
  <c r="I303" i="92" l="1"/>
  <c r="I303" i="90"/>
  <c r="F304" i="84"/>
  <c r="J303" i="92" l="1"/>
  <c r="G304" i="84"/>
  <c r="J303" i="90"/>
  <c r="K303" i="92" l="1"/>
  <c r="H304" i="84"/>
  <c r="F304" i="90"/>
  <c r="G304" i="92" l="1"/>
  <c r="H304" i="90"/>
  <c r="G304" i="90"/>
  <c r="D305" i="84"/>
  <c r="I304" i="92" l="1"/>
  <c r="I304" i="90"/>
  <c r="F305" i="84"/>
  <c r="J304" i="92" l="1"/>
  <c r="G305" i="84"/>
  <c r="J304" i="90"/>
  <c r="K304" i="92" l="1"/>
  <c r="F305" i="90"/>
  <c r="H305" i="84"/>
  <c r="G305" i="92" l="1"/>
  <c r="H305" i="90"/>
  <c r="G305" i="90"/>
  <c r="D306" i="84"/>
  <c r="I305" i="92" l="1"/>
  <c r="I305" i="90"/>
  <c r="F306" i="84"/>
  <c r="J305" i="92" l="1"/>
  <c r="J305" i="90"/>
  <c r="G306" i="84"/>
  <c r="K305" i="92" l="1"/>
  <c r="F306" i="90"/>
  <c r="H306" i="84"/>
  <c r="G306" i="92" l="1"/>
  <c r="H306" i="90"/>
  <c r="G306" i="90"/>
  <c r="D307" i="84"/>
  <c r="I306" i="92" l="1"/>
  <c r="I306" i="90"/>
  <c r="F307" i="84"/>
  <c r="J306" i="92" l="1"/>
  <c r="J306" i="90"/>
  <c r="G307" i="84"/>
  <c r="K306" i="92" l="1"/>
  <c r="F307" i="90"/>
  <c r="H307" i="84"/>
  <c r="G307" i="92" l="1"/>
  <c r="D308" i="84"/>
  <c r="H307" i="90"/>
  <c r="G307" i="90"/>
  <c r="I307" i="92" l="1"/>
  <c r="I307" i="90"/>
  <c r="F308" i="84"/>
  <c r="J307" i="92" l="1"/>
  <c r="G308" i="84"/>
  <c r="J307" i="90"/>
  <c r="K307" i="92" l="1"/>
  <c r="F308" i="90"/>
  <c r="H308" i="84"/>
  <c r="G308" i="92" l="1"/>
  <c r="D309" i="84"/>
  <c r="H308" i="90"/>
  <c r="G308" i="90"/>
  <c r="I308" i="92" l="1"/>
  <c r="I308" i="90"/>
  <c r="F309" i="84"/>
  <c r="J308" i="92" l="1"/>
  <c r="G309" i="84"/>
  <c r="J308" i="90"/>
  <c r="K308" i="92" l="1"/>
  <c r="H309" i="84"/>
  <c r="F309" i="90"/>
  <c r="G309" i="92" l="1"/>
  <c r="H309" i="90"/>
  <c r="G309" i="90"/>
  <c r="D310" i="84"/>
  <c r="I309" i="92" l="1"/>
  <c r="I309" i="90"/>
  <c r="F310" i="84"/>
  <c r="J309" i="92" l="1"/>
  <c r="J309" i="90"/>
  <c r="G310" i="84"/>
  <c r="K309" i="92" l="1"/>
  <c r="F310" i="90"/>
  <c r="H310" i="84"/>
  <c r="G310" i="92" l="1"/>
  <c r="D311" i="84"/>
  <c r="H310" i="90"/>
  <c r="G310" i="90"/>
  <c r="I310" i="92" l="1"/>
  <c r="I310" i="90"/>
  <c r="F311" i="84"/>
  <c r="J310" i="92" l="1"/>
  <c r="J310" i="90"/>
  <c r="G311" i="84"/>
  <c r="K310" i="92" l="1"/>
  <c r="F311" i="90"/>
  <c r="H311" i="84"/>
  <c r="G311" i="92" l="1"/>
  <c r="D312" i="84"/>
  <c r="H311" i="90"/>
  <c r="G311" i="90"/>
  <c r="I311" i="92" l="1"/>
  <c r="I311" i="90"/>
  <c r="F312" i="84"/>
  <c r="J311" i="92" l="1"/>
  <c r="J311" i="90"/>
  <c r="G312" i="84"/>
  <c r="K311" i="92" l="1"/>
  <c r="F312" i="90"/>
  <c r="H312" i="84"/>
  <c r="G312" i="92" l="1"/>
  <c r="H312" i="90"/>
  <c r="G312" i="90"/>
  <c r="D313" i="84"/>
  <c r="I312" i="92" l="1"/>
  <c r="F313" i="84"/>
  <c r="I312" i="90"/>
  <c r="J312" i="92" l="1"/>
  <c r="J312" i="90"/>
  <c r="G313" i="84"/>
  <c r="K312" i="92" l="1"/>
  <c r="F313" i="90"/>
  <c r="H313" i="84"/>
  <c r="G313" i="92" l="1"/>
  <c r="D314" i="84"/>
  <c r="H313" i="90"/>
  <c r="G313" i="90"/>
  <c r="I313" i="92" l="1"/>
  <c r="I313" i="90"/>
  <c r="F314" i="84"/>
  <c r="J313" i="92" l="1"/>
  <c r="J313" i="90"/>
  <c r="G314" i="84"/>
  <c r="K313" i="92" l="1"/>
  <c r="F314" i="90"/>
  <c r="H314" i="84"/>
  <c r="G314" i="92" l="1"/>
  <c r="D315" i="84"/>
  <c r="H314" i="90"/>
  <c r="G314" i="90"/>
  <c r="I314" i="92" l="1"/>
  <c r="I314" i="90"/>
  <c r="F315" i="84"/>
  <c r="J314" i="92" l="1"/>
  <c r="G315" i="84"/>
  <c r="J314" i="90"/>
  <c r="K314" i="92" l="1"/>
  <c r="F315" i="90"/>
  <c r="H315" i="84"/>
  <c r="G315" i="92" l="1"/>
  <c r="D316" i="84"/>
  <c r="H315" i="90"/>
  <c r="G315" i="90"/>
  <c r="I315" i="92" l="1"/>
  <c r="I315" i="90"/>
  <c r="F316" i="84"/>
  <c r="J315" i="92" l="1"/>
  <c r="G316" i="84"/>
  <c r="J315" i="90"/>
  <c r="K315" i="92" l="1"/>
  <c r="H316" i="84"/>
  <c r="F316" i="90"/>
  <c r="G316" i="92" l="1"/>
  <c r="H316" i="90"/>
  <c r="G316" i="90"/>
  <c r="D317" i="84"/>
  <c r="I316" i="92" l="1"/>
  <c r="F317" i="84"/>
  <c r="I316" i="90"/>
  <c r="J316" i="92" l="1"/>
  <c r="J316" i="90"/>
  <c r="G317" i="84"/>
  <c r="K316" i="92" l="1"/>
  <c r="H317" i="84"/>
  <c r="F317" i="90"/>
  <c r="G317" i="92" l="1"/>
  <c r="H317" i="90"/>
  <c r="G317" i="90"/>
  <c r="D318" i="84"/>
  <c r="I317" i="92" l="1"/>
  <c r="I317" i="90"/>
  <c r="F318" i="84"/>
  <c r="J317" i="92" l="1"/>
  <c r="G318" i="84"/>
  <c r="J317" i="90"/>
  <c r="K317" i="92" l="1"/>
  <c r="H318" i="84"/>
  <c r="F318" i="90"/>
  <c r="G318" i="92" l="1"/>
  <c r="H318" i="90"/>
  <c r="G318" i="90"/>
  <c r="D319" i="84"/>
  <c r="I318" i="92" l="1"/>
  <c r="I318" i="90"/>
  <c r="F319" i="84"/>
  <c r="J318" i="92" l="1"/>
  <c r="G319" i="84"/>
  <c r="J318" i="90"/>
  <c r="K318" i="92" l="1"/>
  <c r="F319" i="90"/>
  <c r="H319" i="84"/>
  <c r="G319" i="92" l="1"/>
  <c r="H319" i="90"/>
  <c r="G319" i="90"/>
  <c r="D320" i="84"/>
  <c r="I319" i="92" l="1"/>
  <c r="I319" i="90"/>
  <c r="F320" i="84"/>
  <c r="J319" i="92" l="1"/>
  <c r="J319" i="90"/>
  <c r="G320" i="84"/>
  <c r="K319" i="92" l="1"/>
  <c r="F320" i="90"/>
  <c r="H320" i="84"/>
  <c r="G320" i="92" l="1"/>
  <c r="D321" i="84"/>
  <c r="H320" i="90"/>
  <c r="G320" i="90"/>
  <c r="I320" i="92" l="1"/>
  <c r="I320" i="90"/>
  <c r="F321" i="84"/>
  <c r="J320" i="92" l="1"/>
  <c r="G321" i="84"/>
  <c r="J320" i="90"/>
  <c r="K320" i="92" l="1"/>
  <c r="F321" i="90"/>
  <c r="H321" i="84"/>
  <c r="G321" i="92" l="1"/>
  <c r="D322" i="84"/>
  <c r="H321" i="90"/>
  <c r="G321" i="90"/>
  <c r="I321" i="92" l="1"/>
  <c r="I321" i="90"/>
  <c r="F322" i="84"/>
  <c r="J321" i="92" l="1"/>
  <c r="G322" i="84"/>
  <c r="J321" i="90"/>
  <c r="K321" i="92" l="1"/>
  <c r="F322" i="90"/>
  <c r="H322" i="84"/>
  <c r="G322" i="92" l="1"/>
  <c r="D323" i="84"/>
  <c r="H322" i="90"/>
  <c r="G322" i="90"/>
  <c r="I322" i="92" l="1"/>
  <c r="I322" i="90"/>
  <c r="F323" i="84"/>
  <c r="J322" i="92" l="1"/>
  <c r="G323" i="84"/>
  <c r="J322" i="90"/>
  <c r="K322" i="92" l="1"/>
  <c r="F323" i="90"/>
  <c r="H323" i="84"/>
  <c r="G323" i="92" l="1"/>
  <c r="H323" i="90"/>
  <c r="G323" i="90"/>
  <c r="D324" i="84"/>
  <c r="I323" i="92" l="1"/>
  <c r="I323" i="90"/>
  <c r="F324" i="84"/>
  <c r="J323" i="92" l="1"/>
  <c r="G324" i="84"/>
  <c r="J323" i="90"/>
  <c r="K323" i="92" l="1"/>
  <c r="F324" i="90"/>
  <c r="H324" i="84"/>
  <c r="G324" i="92" l="1"/>
  <c r="H324" i="90"/>
  <c r="G324" i="90"/>
  <c r="D325" i="84"/>
  <c r="I324" i="92" l="1"/>
  <c r="I324" i="90"/>
  <c r="F325" i="84"/>
  <c r="J324" i="92" l="1"/>
  <c r="J324" i="90"/>
  <c r="G325" i="84"/>
  <c r="K324" i="92" l="1"/>
  <c r="H325" i="84"/>
  <c r="F325" i="90"/>
  <c r="G325" i="92" l="1"/>
  <c r="D326" i="84"/>
  <c r="H325" i="90"/>
  <c r="G325" i="90"/>
  <c r="I325" i="92" l="1"/>
  <c r="I325" i="90"/>
  <c r="F326" i="84"/>
  <c r="J325" i="92" l="1"/>
  <c r="J325" i="90"/>
  <c r="G326" i="84"/>
  <c r="K325" i="92" l="1"/>
  <c r="F326" i="90"/>
  <c r="H326" i="84"/>
  <c r="G326" i="92" l="1"/>
  <c r="D327" i="84"/>
  <c r="H326" i="90"/>
  <c r="G326" i="90"/>
  <c r="I326" i="92" l="1"/>
  <c r="I326" i="90"/>
  <c r="F327" i="84"/>
  <c r="J326" i="92" l="1"/>
  <c r="J326" i="90"/>
  <c r="G327" i="84"/>
  <c r="K326" i="92" l="1"/>
  <c r="H327" i="84"/>
  <c r="F327" i="90"/>
  <c r="G327" i="92" l="1"/>
  <c r="H327" i="90"/>
  <c r="G327" i="90"/>
  <c r="D328" i="84"/>
  <c r="I327" i="92" l="1"/>
  <c r="F328" i="84"/>
  <c r="I327" i="90"/>
  <c r="J327" i="92" l="1"/>
  <c r="J327" i="90"/>
  <c r="G328" i="84"/>
  <c r="K327" i="92" l="1"/>
  <c r="H328" i="84"/>
  <c r="F328" i="90"/>
  <c r="G328" i="92" l="1"/>
  <c r="H328" i="90"/>
  <c r="G328" i="90"/>
  <c r="D329" i="84"/>
  <c r="I328" i="92" l="1"/>
  <c r="F329" i="84"/>
  <c r="I328" i="90"/>
  <c r="J328" i="92" l="1"/>
  <c r="G329" i="84"/>
  <c r="J328" i="90"/>
  <c r="K328" i="92" l="1"/>
  <c r="H329" i="84"/>
  <c r="F329" i="90"/>
  <c r="G329" i="92" l="1"/>
  <c r="D330" i="84"/>
  <c r="H329" i="90"/>
  <c r="G329" i="90"/>
  <c r="I329" i="92" l="1"/>
  <c r="I329" i="90"/>
  <c r="F330" i="84"/>
  <c r="J329" i="92" l="1"/>
  <c r="G330" i="84"/>
  <c r="J329" i="90"/>
  <c r="K329" i="92" l="1"/>
  <c r="F330" i="90"/>
  <c r="H330" i="84"/>
  <c r="G330" i="92" l="1"/>
  <c r="H330" i="90"/>
  <c r="G330" i="90"/>
  <c r="D331" i="84"/>
  <c r="I330" i="92" l="1"/>
  <c r="I330" i="90"/>
  <c r="F331" i="84"/>
  <c r="J330" i="92" l="1"/>
  <c r="J330" i="90"/>
  <c r="G331" i="84"/>
  <c r="K330" i="92" l="1"/>
  <c r="H331" i="84"/>
  <c r="F331" i="90"/>
  <c r="G331" i="92" l="1"/>
  <c r="H331" i="90"/>
  <c r="G331" i="90"/>
  <c r="D332" i="84"/>
  <c r="I331" i="92" l="1"/>
  <c r="F332" i="84"/>
  <c r="I331" i="90"/>
  <c r="J331" i="92" l="1"/>
  <c r="J331" i="90"/>
  <c r="G332" i="84"/>
  <c r="K331" i="92" l="1"/>
  <c r="H332" i="84"/>
  <c r="F332" i="90"/>
  <c r="G332" i="92" l="1"/>
  <c r="H332" i="90"/>
  <c r="G332" i="90"/>
  <c r="D333" i="84"/>
  <c r="I332" i="92" l="1"/>
  <c r="F333" i="84"/>
  <c r="I332" i="90"/>
  <c r="J332" i="92" l="1"/>
  <c r="G333" i="84"/>
  <c r="J332" i="90"/>
  <c r="K332" i="92" l="1"/>
  <c r="F333" i="90"/>
  <c r="H333" i="84"/>
  <c r="G333" i="92" l="1"/>
  <c r="H333" i="90"/>
  <c r="G333" i="90"/>
  <c r="D334" i="84"/>
  <c r="I333" i="92" l="1"/>
  <c r="I333" i="90"/>
  <c r="F334" i="84"/>
  <c r="J333" i="92" l="1"/>
  <c r="J333" i="90"/>
  <c r="G334" i="84"/>
  <c r="K333" i="92" l="1"/>
  <c r="H334" i="84"/>
  <c r="F334" i="90"/>
  <c r="G334" i="92" l="1"/>
  <c r="H334" i="90"/>
  <c r="G334" i="90"/>
  <c r="D335" i="84"/>
  <c r="I334" i="92" l="1"/>
  <c r="I334" i="90"/>
  <c r="F335" i="84"/>
  <c r="J334" i="92" l="1"/>
  <c r="G335" i="84"/>
  <c r="J334" i="90"/>
  <c r="K334" i="92" l="1"/>
  <c r="F335" i="90"/>
  <c r="H335" i="84"/>
  <c r="G335" i="92" l="1"/>
  <c r="D336" i="84"/>
  <c r="H335" i="90"/>
  <c r="G335" i="90"/>
  <c r="I335" i="92" l="1"/>
  <c r="I335" i="90"/>
  <c r="F336" i="84"/>
  <c r="J335" i="92" l="1"/>
  <c r="G336" i="84"/>
  <c r="J335" i="90"/>
  <c r="K335" i="92" l="1"/>
  <c r="F336" i="90"/>
  <c r="H336" i="84"/>
  <c r="G336" i="92" l="1"/>
  <c r="D337" i="84"/>
  <c r="H336" i="90"/>
  <c r="G336" i="90"/>
  <c r="I336" i="92" l="1"/>
  <c r="I336" i="90"/>
  <c r="F337" i="84"/>
  <c r="J336" i="92" l="1"/>
  <c r="G337" i="84"/>
  <c r="J336" i="90"/>
  <c r="K336" i="92" l="1"/>
  <c r="H337" i="84"/>
  <c r="F337" i="90"/>
  <c r="G337" i="92" l="1"/>
  <c r="D338" i="84"/>
  <c r="H337" i="90"/>
  <c r="G337" i="90"/>
  <c r="I337" i="92" l="1"/>
  <c r="I337" i="90"/>
  <c r="F338" i="84"/>
  <c r="J337" i="92" l="1"/>
  <c r="G338" i="84"/>
  <c r="J337" i="90"/>
  <c r="K337" i="92" l="1"/>
  <c r="F338" i="90"/>
  <c r="H338" i="84"/>
  <c r="G338" i="92" l="1"/>
  <c r="D339" i="84"/>
  <c r="H338" i="90"/>
  <c r="G338" i="90"/>
  <c r="I338" i="92" l="1"/>
  <c r="I338" i="90"/>
  <c r="F339" i="84"/>
  <c r="J338" i="92" l="1"/>
  <c r="G339" i="84"/>
  <c r="J338" i="90"/>
  <c r="K338" i="92" l="1"/>
  <c r="F339" i="90"/>
  <c r="H339" i="84"/>
  <c r="G339" i="92" l="1"/>
  <c r="H339" i="90"/>
  <c r="G339" i="90"/>
  <c r="D340" i="84"/>
  <c r="I339" i="92" l="1"/>
  <c r="F340" i="84"/>
  <c r="I339" i="90"/>
  <c r="J339" i="92" l="1"/>
  <c r="G340" i="84"/>
  <c r="J339" i="90"/>
  <c r="K339" i="92" l="1"/>
  <c r="F340" i="90"/>
  <c r="H340" i="84"/>
  <c r="G340" i="92" l="1"/>
  <c r="D341" i="84"/>
  <c r="H340" i="90"/>
  <c r="G340" i="90"/>
  <c r="I340" i="92" l="1"/>
  <c r="I340" i="90"/>
  <c r="F341" i="84"/>
  <c r="J340" i="92" l="1"/>
  <c r="J340" i="90"/>
  <c r="G341" i="84"/>
  <c r="K340" i="92" l="1"/>
  <c r="F341" i="90"/>
  <c r="H341" i="84"/>
  <c r="G341" i="92" l="1"/>
  <c r="H341" i="90"/>
  <c r="G341" i="90"/>
  <c r="D342" i="84"/>
  <c r="I341" i="92" l="1"/>
  <c r="F342" i="84"/>
  <c r="I341" i="90"/>
  <c r="J341" i="92" l="1"/>
  <c r="J341" i="90"/>
  <c r="G342" i="84"/>
  <c r="K341" i="92" l="1"/>
  <c r="H342" i="84"/>
  <c r="F342" i="90"/>
  <c r="G342" i="92" l="1"/>
  <c r="H342" i="90"/>
  <c r="G342" i="90"/>
  <c r="D343" i="84"/>
  <c r="I342" i="92" l="1"/>
  <c r="I342" i="90"/>
  <c r="F343" i="84"/>
  <c r="J342" i="92" l="1"/>
  <c r="J342" i="90"/>
  <c r="G343" i="84"/>
  <c r="K342" i="92" l="1"/>
  <c r="F343" i="90"/>
  <c r="H343" i="84"/>
  <c r="G343" i="92" l="1"/>
  <c r="H343" i="90"/>
  <c r="G343" i="90"/>
  <c r="D344" i="84"/>
  <c r="I343" i="92" l="1"/>
  <c r="F344" i="84"/>
  <c r="I343" i="90"/>
  <c r="J343" i="92" l="1"/>
  <c r="G344" i="84"/>
  <c r="J343" i="90"/>
  <c r="K343" i="92" l="1"/>
  <c r="F344" i="90"/>
  <c r="H344" i="84"/>
  <c r="G344" i="92" l="1"/>
  <c r="D345" i="84"/>
  <c r="H344" i="90"/>
  <c r="G344" i="90"/>
  <c r="I344" i="92" l="1"/>
  <c r="I344" i="90"/>
  <c r="F345" i="84"/>
  <c r="J344" i="92" l="1"/>
  <c r="G345" i="84"/>
  <c r="J344" i="90"/>
  <c r="K344" i="92" l="1"/>
  <c r="H345" i="84"/>
  <c r="F345" i="90"/>
  <c r="G345" i="92" l="1"/>
  <c r="D346" i="84"/>
  <c r="H345" i="90"/>
  <c r="G345" i="90"/>
  <c r="I345" i="92" l="1"/>
  <c r="F346" i="84"/>
  <c r="I345" i="90"/>
  <c r="J345" i="92" l="1"/>
  <c r="G346" i="84"/>
  <c r="J345" i="90"/>
  <c r="K345" i="92" l="1"/>
  <c r="H346" i="84"/>
  <c r="F346" i="90"/>
  <c r="G346" i="92" l="1"/>
  <c r="D347" i="84"/>
  <c r="H346" i="90"/>
  <c r="G346" i="90"/>
  <c r="I346" i="92" l="1"/>
  <c r="F347" i="84"/>
  <c r="I346" i="90"/>
  <c r="J346" i="92" l="1"/>
  <c r="J346" i="90"/>
  <c r="G347" i="84"/>
  <c r="K346" i="92" l="1"/>
  <c r="H347" i="84"/>
  <c r="F347" i="90"/>
  <c r="G347" i="92" l="1"/>
  <c r="H347" i="90"/>
  <c r="G347" i="90"/>
  <c r="D348" i="84"/>
  <c r="I347" i="92" l="1"/>
  <c r="I347" i="90"/>
  <c r="F348" i="84"/>
  <c r="J347" i="92" l="1"/>
  <c r="G348" i="84"/>
  <c r="J347" i="90"/>
  <c r="K347" i="92" l="1"/>
  <c r="F348" i="90"/>
  <c r="H348" i="84"/>
  <c r="G348" i="92" l="1"/>
  <c r="H348" i="90"/>
  <c r="G348" i="90"/>
  <c r="D349" i="84"/>
  <c r="I348" i="92" l="1"/>
  <c r="I348" i="90"/>
  <c r="F349" i="84"/>
  <c r="J348" i="92" l="1"/>
  <c r="J348" i="90"/>
  <c r="G349" i="84"/>
  <c r="K348" i="92" l="1"/>
  <c r="H349" i="84"/>
  <c r="F349" i="90"/>
  <c r="G349" i="92" l="1"/>
  <c r="H349" i="90"/>
  <c r="G349" i="90"/>
  <c r="D350" i="84"/>
  <c r="I349" i="92" l="1"/>
  <c r="F350" i="84"/>
  <c r="I349" i="90"/>
  <c r="J349" i="92" l="1"/>
  <c r="J349" i="90"/>
  <c r="G350" i="84"/>
  <c r="K349" i="92" l="1"/>
  <c r="H350" i="84"/>
  <c r="F350" i="90"/>
  <c r="G350" i="92" l="1"/>
  <c r="H350" i="90"/>
  <c r="G350" i="90"/>
  <c r="D351" i="84"/>
  <c r="I350" i="92" l="1"/>
  <c r="I350" i="90"/>
  <c r="F351" i="84"/>
  <c r="J350" i="92" l="1"/>
  <c r="G351" i="84"/>
  <c r="J350" i="90"/>
  <c r="K350" i="92" l="1"/>
  <c r="H351" i="84"/>
  <c r="F351" i="90"/>
  <c r="G351" i="92" l="1"/>
  <c r="H351" i="90"/>
  <c r="G351" i="90"/>
  <c r="D352" i="84"/>
  <c r="I351" i="92" l="1"/>
  <c r="I351" i="90"/>
  <c r="F352" i="84"/>
  <c r="J351" i="92" l="1"/>
  <c r="G352" i="84"/>
  <c r="J351" i="90"/>
  <c r="K351" i="92" l="1"/>
  <c r="F352" i="90"/>
  <c r="H352" i="84"/>
  <c r="G352" i="92" l="1"/>
  <c r="H352" i="90"/>
  <c r="G352" i="90"/>
  <c r="D353" i="84"/>
  <c r="I352" i="92" l="1"/>
  <c r="I352" i="90"/>
  <c r="F353" i="84"/>
  <c r="J352" i="92" l="1"/>
  <c r="J352" i="90"/>
  <c r="G353" i="84"/>
  <c r="K352" i="92" l="1"/>
  <c r="H353" i="84"/>
  <c r="F353" i="90"/>
  <c r="G353" i="92" l="1"/>
  <c r="D354" i="84"/>
  <c r="H353" i="90"/>
  <c r="G353" i="90"/>
  <c r="I353" i="92" l="1"/>
  <c r="I353" i="90"/>
  <c r="F354" i="84"/>
  <c r="J353" i="92" l="1"/>
  <c r="G354" i="84"/>
  <c r="J353" i="90"/>
  <c r="K353" i="92" l="1"/>
  <c r="F354" i="90"/>
  <c r="H354" i="84"/>
  <c r="G354" i="92" l="1"/>
  <c r="H354" i="90"/>
  <c r="G354" i="90"/>
  <c r="D355" i="84"/>
  <c r="I354" i="92" l="1"/>
  <c r="I354" i="90"/>
  <c r="F355" i="84"/>
  <c r="J354" i="92" l="1"/>
  <c r="G355" i="84"/>
  <c r="J354" i="90"/>
  <c r="K354" i="92" l="1"/>
  <c r="F355" i="90"/>
  <c r="H355" i="84"/>
  <c r="G355" i="92" l="1"/>
  <c r="H355" i="90"/>
  <c r="G355" i="90"/>
  <c r="D356" i="84"/>
  <c r="I355" i="92" l="1"/>
  <c r="I355" i="90"/>
  <c r="F356" i="84"/>
  <c r="J355" i="92" l="1"/>
  <c r="J355" i="90"/>
  <c r="G356" i="84"/>
  <c r="K355" i="92" l="1"/>
  <c r="H356" i="84"/>
  <c r="F356" i="90"/>
  <c r="G356" i="92" l="1"/>
  <c r="H356" i="90"/>
  <c r="G356" i="90"/>
  <c r="D357" i="84"/>
  <c r="I356" i="92" l="1"/>
  <c r="F357" i="84"/>
  <c r="I356" i="90"/>
  <c r="J356" i="92" l="1"/>
  <c r="J356" i="90"/>
  <c r="G357" i="84"/>
  <c r="K356" i="92" l="1"/>
  <c r="H357" i="84"/>
  <c r="F357" i="90"/>
  <c r="G357" i="92" l="1"/>
  <c r="H357" i="90"/>
  <c r="G357" i="90"/>
  <c r="D358" i="84"/>
  <c r="I357" i="92" l="1"/>
  <c r="I357" i="90"/>
  <c r="F358" i="84"/>
  <c r="J357" i="92" l="1"/>
  <c r="J357" i="90"/>
  <c r="G358" i="84"/>
  <c r="K357" i="92" l="1"/>
  <c r="F358" i="90"/>
  <c r="H358" i="84"/>
  <c r="G358" i="92" l="1"/>
  <c r="H358" i="90"/>
  <c r="G358" i="90"/>
  <c r="D359" i="84"/>
  <c r="I358" i="92" l="1"/>
  <c r="F359" i="84"/>
  <c r="I358" i="90"/>
  <c r="J358" i="92" l="1"/>
  <c r="G359" i="84"/>
  <c r="J358" i="90"/>
  <c r="K358" i="92" l="1"/>
  <c r="F359" i="90"/>
  <c r="H359" i="84"/>
  <c r="G359" i="92" l="1"/>
  <c r="D360" i="84"/>
  <c r="H359" i="90"/>
  <c r="G359" i="90"/>
  <c r="I359" i="92" l="1"/>
  <c r="I359" i="90"/>
  <c r="F360" i="84"/>
  <c r="J359" i="92" l="1"/>
  <c r="G360" i="84"/>
  <c r="J359" i="90"/>
  <c r="K359" i="92" l="1"/>
  <c r="F360" i="90"/>
  <c r="H360" i="84"/>
  <c r="G360" i="92" l="1"/>
  <c r="D361" i="84"/>
  <c r="H360" i="90"/>
  <c r="G360" i="90"/>
  <c r="I360" i="92" l="1"/>
  <c r="I360" i="90"/>
  <c r="F361" i="84"/>
  <c r="J360" i="92" l="1"/>
  <c r="G361" i="84"/>
  <c r="J360" i="90"/>
  <c r="K360" i="92" l="1"/>
  <c r="H361" i="84"/>
  <c r="F361" i="90"/>
  <c r="G361" i="92" l="1"/>
  <c r="H361" i="90"/>
  <c r="G361" i="90"/>
  <c r="D362" i="84"/>
  <c r="I361" i="92" l="1"/>
  <c r="F362" i="84"/>
  <c r="I361" i="90"/>
  <c r="J361" i="92" l="1"/>
  <c r="J361" i="90"/>
  <c r="G362" i="84"/>
  <c r="K361" i="92" l="1"/>
  <c r="H362" i="84"/>
  <c r="F362" i="90"/>
  <c r="G362" i="92" l="1"/>
  <c r="D363" i="84"/>
  <c r="H362" i="90"/>
  <c r="G362" i="90"/>
  <c r="I362" i="92" l="1"/>
  <c r="F363" i="84"/>
  <c r="I362" i="90"/>
  <c r="J362" i="92" l="1"/>
  <c r="G363" i="84"/>
  <c r="J362" i="90"/>
  <c r="K362" i="92" l="1"/>
  <c r="F363" i="90"/>
  <c r="H363" i="84"/>
  <c r="G363" i="92" l="1"/>
  <c r="H363" i="90"/>
  <c r="G363" i="90"/>
  <c r="D364" i="84"/>
  <c r="I363" i="92" l="1"/>
  <c r="F364" i="84"/>
  <c r="I363" i="90"/>
  <c r="J363" i="92" l="1"/>
  <c r="G364" i="84"/>
  <c r="J363" i="90"/>
  <c r="K363" i="92" l="1"/>
  <c r="F364" i="90"/>
  <c r="H364" i="84"/>
  <c r="G364" i="92" l="1"/>
  <c r="H364" i="90"/>
  <c r="G364" i="90"/>
  <c r="D365" i="84"/>
  <c r="I364" i="92" l="1"/>
  <c r="I364" i="90"/>
  <c r="F365" i="84"/>
  <c r="J364" i="92" l="1"/>
  <c r="G365" i="84"/>
  <c r="J364" i="90"/>
  <c r="K364" i="92" l="1"/>
  <c r="F365" i="90"/>
  <c r="H365" i="84"/>
  <c r="G365" i="92" l="1"/>
  <c r="D366" i="84"/>
  <c r="H365" i="90"/>
  <c r="G365" i="90"/>
  <c r="I365" i="92" l="1"/>
  <c r="I365" i="90"/>
  <c r="F366" i="84"/>
  <c r="J365" i="92" l="1"/>
  <c r="G366" i="84"/>
  <c r="J365" i="90"/>
  <c r="K365" i="92" l="1"/>
  <c r="H366" i="84"/>
  <c r="F366" i="90"/>
  <c r="G366" i="92" l="1"/>
  <c r="H366" i="90"/>
  <c r="G366" i="90"/>
  <c r="D367" i="84"/>
  <c r="I366" i="92" l="1"/>
  <c r="F367" i="84"/>
  <c r="I366" i="90"/>
  <c r="J366" i="92" l="1"/>
  <c r="G367" i="84"/>
  <c r="J366" i="90"/>
  <c r="K366" i="92" l="1"/>
  <c r="F367" i="90"/>
  <c r="H367" i="84"/>
  <c r="G367" i="92" l="1"/>
  <c r="H367" i="90"/>
  <c r="G367" i="90"/>
  <c r="D368" i="84"/>
  <c r="I367" i="92" l="1"/>
  <c r="I367" i="90"/>
  <c r="F368" i="84"/>
  <c r="J367" i="92" l="1"/>
  <c r="J367" i="90"/>
  <c r="G368" i="84"/>
  <c r="K367" i="92" l="1"/>
  <c r="H368" i="84"/>
  <c r="F368" i="90"/>
  <c r="G368" i="92" l="1"/>
  <c r="D369" i="84"/>
  <c r="H368" i="90"/>
  <c r="G368" i="90"/>
  <c r="I368" i="92" l="1"/>
  <c r="I368" i="90"/>
  <c r="F369" i="84"/>
  <c r="J368" i="92" l="1"/>
  <c r="G369" i="84"/>
  <c r="J368" i="90"/>
  <c r="K368" i="92" l="1"/>
  <c r="F369" i="90"/>
  <c r="H369" i="84"/>
  <c r="G369" i="92" l="1"/>
  <c r="H369" i="90"/>
  <c r="G369" i="90"/>
  <c r="D370" i="84"/>
  <c r="I369" i="92" l="1"/>
  <c r="I369" i="90"/>
  <c r="F370" i="84"/>
  <c r="J369" i="92" l="1"/>
  <c r="J369" i="90"/>
  <c r="G370" i="84"/>
  <c r="K369" i="92" l="1"/>
  <c r="H370" i="84"/>
  <c r="F370" i="90"/>
  <c r="G370" i="92" l="1"/>
  <c r="H370" i="90"/>
  <c r="G370" i="90"/>
  <c r="D371" i="84"/>
  <c r="I370" i="92" l="1"/>
  <c r="I370" i="90"/>
  <c r="F371" i="84"/>
  <c r="J370" i="92" l="1"/>
  <c r="G371" i="84"/>
  <c r="J370" i="90"/>
  <c r="K370" i="92" l="1"/>
  <c r="F371" i="90"/>
  <c r="H371" i="84"/>
  <c r="G371" i="92" l="1"/>
  <c r="D372" i="84"/>
  <c r="H371" i="90"/>
  <c r="G371" i="90"/>
  <c r="I371" i="92" l="1"/>
  <c r="I371" i="90"/>
  <c r="F372" i="84"/>
  <c r="J371" i="92" l="1"/>
  <c r="J371" i="90"/>
  <c r="G372" i="84"/>
  <c r="K371" i="92" l="1"/>
  <c r="F372" i="90"/>
  <c r="H372" i="84"/>
  <c r="G372" i="92" l="1"/>
  <c r="D373" i="84"/>
  <c r="H372" i="90"/>
  <c r="G372" i="90"/>
  <c r="I372" i="92" l="1"/>
  <c r="I372" i="90"/>
  <c r="F373" i="84"/>
  <c r="J372" i="92" l="1"/>
  <c r="G373" i="84"/>
  <c r="J372" i="90"/>
  <c r="K372" i="92" l="1"/>
  <c r="H373" i="84"/>
  <c r="F373" i="90"/>
  <c r="G373" i="92" l="1"/>
  <c r="H373" i="90"/>
  <c r="G373" i="90"/>
  <c r="I373" i="92" l="1"/>
  <c r="I373" i="90"/>
  <c r="J373" i="92" l="1"/>
  <c r="J373" i="90"/>
  <c r="K373" i="92" l="1"/>
</calcChain>
</file>

<file path=xl/comments1.xml><?xml version="1.0" encoding="utf-8"?>
<comments xmlns="http://schemas.openxmlformats.org/spreadsheetml/2006/main">
  <authors>
    <author>Autore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 xml:space="preserve">Hp. Yield 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Hp. Rent growth</t>
        </r>
      </text>
    </comment>
    <comment ref="J43" authorId="0" shapeId="0">
      <text>
        <r>
          <rPr>
            <b/>
            <sz val="8"/>
            <color indexed="81"/>
            <rFont val="Tahoma"/>
            <family val="2"/>
          </rPr>
          <t>Hp. Operating expenses</t>
        </r>
      </text>
    </comment>
  </commentList>
</comments>
</file>

<file path=xl/comments2.xml><?xml version="1.0" encoding="utf-8"?>
<comments xmlns="http://schemas.openxmlformats.org/spreadsheetml/2006/main">
  <authors>
    <author>Autore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Hp. Net yield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Hp. Rent growth</t>
        </r>
      </text>
    </comment>
  </commentList>
</comments>
</file>

<file path=xl/sharedStrings.xml><?xml version="1.0" encoding="utf-8"?>
<sst xmlns="http://schemas.openxmlformats.org/spreadsheetml/2006/main" count="1088" uniqueCount="590">
  <si>
    <t>LTV</t>
  </si>
  <si>
    <t>ICR</t>
  </si>
  <si>
    <t>Release Pricing</t>
  </si>
  <si>
    <t>Arrangement Fee</t>
  </si>
  <si>
    <t>Covenant</t>
  </si>
  <si>
    <t>Arrangement fee</t>
  </si>
  <si>
    <t>A1</t>
  </si>
  <si>
    <t>A2</t>
  </si>
  <si>
    <t>A3</t>
  </si>
  <si>
    <t>LTV Test</t>
  </si>
  <si>
    <t>ICR Test</t>
  </si>
  <si>
    <t>ALA</t>
  </si>
  <si>
    <t>Release price</t>
  </si>
  <si>
    <t>Ratio</t>
  </si>
  <si>
    <t>Covenant LTV</t>
  </si>
  <si>
    <t>LTC 1</t>
  </si>
  <si>
    <t>LTC 2</t>
  </si>
  <si>
    <t>LTC 3</t>
  </si>
  <si>
    <t>Check</t>
  </si>
  <si>
    <t>IRR</t>
  </si>
  <si>
    <t>Yield on Debt</t>
  </si>
  <si>
    <t>Covenant Test</t>
  </si>
  <si>
    <t>Timing</t>
  </si>
  <si>
    <t>Euribor 12 M</t>
  </si>
  <si>
    <t>Cash Flow</t>
  </si>
  <si>
    <t>Cap</t>
  </si>
  <si>
    <t>Min</t>
  </si>
  <si>
    <t>V1</t>
  </si>
  <si>
    <t>V2</t>
  </si>
  <si>
    <t>Years</t>
  </si>
  <si>
    <t>Loan Tax</t>
  </si>
  <si>
    <t>Interest rate</t>
  </si>
  <si>
    <t>Spread</t>
  </si>
  <si>
    <t>min</t>
  </si>
  <si>
    <t>max</t>
  </si>
  <si>
    <t>Financing line</t>
  </si>
  <si>
    <t>Int. Rate Acq. Line &lt;LTV</t>
  </si>
  <si>
    <t>Int. Rate Acq. Line &gt;LTV</t>
  </si>
  <si>
    <t>Property Acquisition</t>
  </si>
  <si>
    <t>Price</t>
  </si>
  <si>
    <t>Rent</t>
  </si>
  <si>
    <t>VAT</t>
  </si>
  <si>
    <t>Rent yearly increase</t>
  </si>
  <si>
    <t>Financing</t>
  </si>
  <si>
    <t>Max Amount</t>
  </si>
  <si>
    <t>LTV Constraint</t>
  </si>
  <si>
    <t>ICR Constraint (Max interest = CF/ICR)</t>
  </si>
  <si>
    <t>Acquisition Financing</t>
  </si>
  <si>
    <t>Cash Flows</t>
  </si>
  <si>
    <t>Property market value</t>
  </si>
  <si>
    <t>Gross rent per year</t>
  </si>
  <si>
    <t>Operating cash flows</t>
  </si>
  <si>
    <t>Investment</t>
  </si>
  <si>
    <t>Divestment %</t>
  </si>
  <si>
    <t>Divestment</t>
  </si>
  <si>
    <t>VAT Paid</t>
  </si>
  <si>
    <t>Credit increase</t>
  </si>
  <si>
    <t xml:space="preserve">Intermediate VAT Credit </t>
  </si>
  <si>
    <t>Credit Reduction</t>
  </si>
  <si>
    <t>Final VAT Credit</t>
  </si>
  <si>
    <t>Drawdown</t>
  </si>
  <si>
    <t>Financing tax</t>
  </si>
  <si>
    <t>Interest paid</t>
  </si>
  <si>
    <t>CF Acq. Line</t>
  </si>
  <si>
    <t>FCFE</t>
  </si>
  <si>
    <t>Net rent</t>
  </si>
  <si>
    <t>% Value</t>
  </si>
  <si>
    <t>Property 1</t>
  </si>
  <si>
    <t>Property 2</t>
  </si>
  <si>
    <t>Property 3</t>
  </si>
  <si>
    <t>Property 4</t>
  </si>
  <si>
    <t>Property 5</t>
  </si>
  <si>
    <t>Acquisition</t>
  </si>
  <si>
    <t>Portfolio</t>
  </si>
  <si>
    <t>Value</t>
  </si>
  <si>
    <t>Constraint LTV %</t>
  </si>
  <si>
    <t>Constraint LTV</t>
  </si>
  <si>
    <t>Constraint LTC %</t>
  </si>
  <si>
    <t>Constraint LTC</t>
  </si>
  <si>
    <t>Difference with prev. Lines</t>
  </si>
  <si>
    <t>Interest</t>
  </si>
  <si>
    <t>Initial annual interest</t>
  </si>
  <si>
    <t>Fees &amp; expenses</t>
  </si>
  <si>
    <t>Annual fee</t>
  </si>
  <si>
    <t>Tax on Loan</t>
  </si>
  <si>
    <t>Test Line A</t>
  </si>
  <si>
    <t>Sales</t>
  </si>
  <si>
    <t>Portfolio Value</t>
  </si>
  <si>
    <t>Aquisition payment</t>
  </si>
  <si>
    <t>Property disposal 1</t>
  </si>
  <si>
    <t>Property disposal 2</t>
  </si>
  <si>
    <t>Property disposal 3</t>
  </si>
  <si>
    <t>Property disposal 4</t>
  </si>
  <si>
    <t>Property disposal 5</t>
  </si>
  <si>
    <t>Rent property 1</t>
  </si>
  <si>
    <t>Rent property 2</t>
  </si>
  <si>
    <t>Rent property 3</t>
  </si>
  <si>
    <t>Rent property 4</t>
  </si>
  <si>
    <t>Rent property 5</t>
  </si>
  <si>
    <t>Vat (period balance)</t>
  </si>
  <si>
    <t>Initial VAT Credit</t>
  </si>
  <si>
    <t>VAT CF</t>
  </si>
  <si>
    <t>Operating CF (VAT)</t>
  </si>
  <si>
    <t>Line A1</t>
  </si>
  <si>
    <t>Line A1 CF</t>
  </si>
  <si>
    <t>Line A2</t>
  </si>
  <si>
    <t>Line A2 CF</t>
  </si>
  <si>
    <t>Line A3</t>
  </si>
  <si>
    <t>Line A3 CF</t>
  </si>
  <si>
    <t>Acquisition Line CF</t>
  </si>
  <si>
    <t>Loan tax</t>
  </si>
  <si>
    <t>Upfront cap cost</t>
  </si>
  <si>
    <t>VAT Line</t>
  </si>
  <si>
    <t>VAT Line CF</t>
  </si>
  <si>
    <t>Real Estate CF</t>
  </si>
  <si>
    <t>Investment CF</t>
  </si>
  <si>
    <t>Market Value</t>
  </si>
  <si>
    <t>VAT on Costs</t>
  </si>
  <si>
    <t>VAT on Sales</t>
  </si>
  <si>
    <t>Area %</t>
  </si>
  <si>
    <t>Construction%</t>
  </si>
  <si>
    <t>Preliminary Contract  %</t>
  </si>
  <si>
    <t>Area</t>
  </si>
  <si>
    <t>Construction</t>
  </si>
  <si>
    <t xml:space="preserve">Preliminary Contract  </t>
  </si>
  <si>
    <t>RE Cash Flow</t>
  </si>
  <si>
    <t>VAT Credit</t>
  </si>
  <si>
    <t>VAT Debt</t>
  </si>
  <si>
    <t>VAT Period Balance</t>
  </si>
  <si>
    <t>Credit Increase</t>
  </si>
  <si>
    <t>VAT Cash Flow</t>
  </si>
  <si>
    <t>Operating Cash Flow (VAT)</t>
  </si>
  <si>
    <t>LTV %</t>
  </si>
  <si>
    <t>LTC %</t>
  </si>
  <si>
    <t>Financed Amount</t>
  </si>
  <si>
    <t>Interest rates</t>
  </si>
  <si>
    <t>Interest rate (yearly)</t>
  </si>
  <si>
    <t>Interest rate (quarterly)</t>
  </si>
  <si>
    <t>Fees &amp; Costs</t>
  </si>
  <si>
    <t>Commitment Fee (yearly)</t>
  </si>
  <si>
    <t>Commitment Fee  (quarterly)</t>
  </si>
  <si>
    <t>Construction Line</t>
  </si>
  <si>
    <t>interest Construction</t>
  </si>
  <si>
    <t>Commited capital not used</t>
  </si>
  <si>
    <t>Commitment fee</t>
  </si>
  <si>
    <t>CF Line A1</t>
  </si>
  <si>
    <t xml:space="preserve">interest </t>
  </si>
  <si>
    <t xml:space="preserve">CF VAT Line </t>
  </si>
  <si>
    <t>Cost</t>
  </si>
  <si>
    <t xml:space="preserve">CF Construction Line </t>
  </si>
  <si>
    <t xml:space="preserve">CF Bank Guarantee Line </t>
  </si>
  <si>
    <t>Levered CF pre constraints</t>
  </si>
  <si>
    <t>Increase</t>
  </si>
  <si>
    <t>Levered CF to Equity</t>
  </si>
  <si>
    <t>Debt</t>
  </si>
  <si>
    <t xml:space="preserve">interest Built </t>
  </si>
  <si>
    <t>IRR Q</t>
  </si>
  <si>
    <t>IRR Y</t>
  </si>
  <si>
    <t>Euribor 12 months (current rate)</t>
  </si>
  <si>
    <t>Cash flows</t>
  </si>
  <si>
    <t>Committed amount</t>
  </si>
  <si>
    <t>Hedging</t>
  </si>
  <si>
    <t>Release factor %</t>
  </si>
  <si>
    <t>Release factor</t>
  </si>
  <si>
    <t>Floor</t>
  </si>
  <si>
    <t>Eurirs</t>
  </si>
  <si>
    <t>Euribor</t>
  </si>
  <si>
    <t>Notional</t>
  </si>
  <si>
    <t>1°</t>
  </si>
  <si>
    <t>2°</t>
  </si>
  <si>
    <t>3°</t>
  </si>
  <si>
    <t>4°</t>
  </si>
  <si>
    <t>5°</t>
  </si>
  <si>
    <t>Period</t>
  </si>
  <si>
    <t>a</t>
  </si>
  <si>
    <t>Real estate CF</t>
  </si>
  <si>
    <t>b</t>
  </si>
  <si>
    <t>c</t>
  </si>
  <si>
    <t>c/a</t>
  </si>
  <si>
    <t>d</t>
  </si>
  <si>
    <t>e</t>
  </si>
  <si>
    <t>d/b</t>
  </si>
  <si>
    <t>DSCR</t>
  </si>
  <si>
    <t>e/b</t>
  </si>
  <si>
    <t>b/c</t>
  </si>
  <si>
    <t>Interest accrued</t>
  </si>
  <si>
    <t>Time</t>
  </si>
  <si>
    <t>Difference</t>
  </si>
  <si>
    <t>f = d - e</t>
  </si>
  <si>
    <t>Fixed rate</t>
  </si>
  <si>
    <t>g</t>
  </si>
  <si>
    <t>Floating rate</t>
  </si>
  <si>
    <t>h = a + e</t>
  </si>
  <si>
    <t>i = min (b; h)</t>
  </si>
  <si>
    <t>j = max (c; h)</t>
  </si>
  <si>
    <t>Collar</t>
  </si>
  <si>
    <t>Fixed - Floating</t>
  </si>
  <si>
    <t>l = g - h</t>
  </si>
  <si>
    <t>Fixed - Cap</t>
  </si>
  <si>
    <t>m = g - i</t>
  </si>
  <si>
    <t>Fixed - Floor</t>
  </si>
  <si>
    <t>n = g - j</t>
  </si>
  <si>
    <t>Fixed - Collar</t>
  </si>
  <si>
    <t>o = g - k</t>
  </si>
  <si>
    <t>Actual cost</t>
  </si>
  <si>
    <t>Max amount</t>
  </si>
  <si>
    <t>% max VAT</t>
  </si>
  <si>
    <t>VAT Financing</t>
  </si>
  <si>
    <t>Property cash flows</t>
  </si>
  <si>
    <t>Acq. Line SUMMARY</t>
  </si>
  <si>
    <t>Current</t>
  </si>
  <si>
    <t>Interest P.</t>
  </si>
  <si>
    <t>Total</t>
  </si>
  <si>
    <t>Final Deed%</t>
  </si>
  <si>
    <t>Final Deed</t>
  </si>
  <si>
    <t>Interest Payment</t>
  </si>
  <si>
    <t>Bank Agent Fee</t>
  </si>
  <si>
    <t>IntermediateVAT  Credit 1</t>
  </si>
  <si>
    <t>IntermediateVAT  Credit 2</t>
  </si>
  <si>
    <t>Unlevered</t>
  </si>
  <si>
    <t>Levered</t>
  </si>
  <si>
    <t>Total Return</t>
  </si>
  <si>
    <t>Initial Value</t>
  </si>
  <si>
    <t>Initial Equity</t>
  </si>
  <si>
    <t>Operating free cash flow</t>
  </si>
  <si>
    <t>Net free cash flow</t>
  </si>
  <si>
    <t>Property value variation</t>
  </si>
  <si>
    <t>Income Return (Net free cash flow/Equity)</t>
  </si>
  <si>
    <t>Appreciation Return (Property value variation/Equity)</t>
  </si>
  <si>
    <t>Positive Leverage</t>
  </si>
  <si>
    <t>Negative Leverage</t>
  </si>
  <si>
    <t>repayment</t>
  </si>
  <si>
    <t>(4)              Interest</t>
  </si>
  <si>
    <t>(3)                                                    Monthly Payment</t>
  </si>
  <si>
    <t>(1)                               Month</t>
  </si>
  <si>
    <t>Fixed Monthly Payment</t>
  </si>
  <si>
    <t>Interest rate (monthly)</t>
  </si>
  <si>
    <t>Interest rate (annual)</t>
  </si>
  <si>
    <t>Baloon payment</t>
  </si>
  <si>
    <t>Final payment</t>
  </si>
  <si>
    <t>(5)                  Monthly Payment</t>
  </si>
  <si>
    <t>(4)              Amortization</t>
  </si>
  <si>
    <t>(3)                                                    Interest</t>
  </si>
  <si>
    <t>Amortization</t>
  </si>
  <si>
    <t>Loan Interest rate (annual)</t>
  </si>
  <si>
    <t>Market Interest rate (annual)</t>
  </si>
  <si>
    <t>Loan Interest rate (monthly)</t>
  </si>
  <si>
    <t>Cap rate (annual)</t>
  </si>
  <si>
    <t>Initial Interest rate (annual)</t>
  </si>
  <si>
    <t>Tax</t>
  </si>
  <si>
    <t>Exit</t>
  </si>
  <si>
    <t>A</t>
  </si>
  <si>
    <t>B</t>
  </si>
  <si>
    <t>C</t>
  </si>
  <si>
    <t>Mezzanine</t>
  </si>
  <si>
    <t>Equity</t>
  </si>
  <si>
    <t>WACC</t>
  </si>
  <si>
    <t>Equity Multiple</t>
  </si>
  <si>
    <t>Current cash flow (i.e. rent)</t>
  </si>
  <si>
    <t>Initial Investiment</t>
  </si>
  <si>
    <t>Capital expenditure</t>
  </si>
  <si>
    <t>Operating cash flow</t>
  </si>
  <si>
    <t>Cost of debt</t>
  </si>
  <si>
    <t>Mezzanine financing</t>
  </si>
  <si>
    <t>Cost of Mezzanine financing</t>
  </si>
  <si>
    <t>Mezzanine Capex</t>
  </si>
  <si>
    <t>Mezzanine Cost</t>
  </si>
  <si>
    <t>Equity (initial)</t>
  </si>
  <si>
    <t>Equity (after capex)</t>
  </si>
  <si>
    <t>Profit (initial)</t>
  </si>
  <si>
    <t>Profit (after capex)</t>
  </si>
  <si>
    <t>Initial yield</t>
  </si>
  <si>
    <t>Initial yield (after capex)</t>
  </si>
  <si>
    <t>Acquisition price</t>
  </si>
  <si>
    <t>Net operating Income</t>
  </si>
  <si>
    <t>NOI annual variation</t>
  </si>
  <si>
    <t>Capital structure</t>
  </si>
  <si>
    <t xml:space="preserve">Kd </t>
  </si>
  <si>
    <t>EK</t>
  </si>
  <si>
    <t>Senior Debt</t>
  </si>
  <si>
    <t xml:space="preserve">Mezzanine </t>
  </si>
  <si>
    <t>Senior debt</t>
  </si>
  <si>
    <t>Interests on Senior debt</t>
  </si>
  <si>
    <t>Levered cash flows</t>
  </si>
  <si>
    <t>Levered cash flows post senior debt</t>
  </si>
  <si>
    <t>Pre EK Cash Flows</t>
  </si>
  <si>
    <t xml:space="preserve">Equity Kicker </t>
  </si>
  <si>
    <t>Free Cash flows to Equity</t>
  </si>
  <si>
    <t>LTV Mezzanine</t>
  </si>
  <si>
    <t>NOI Variation</t>
  </si>
  <si>
    <t>Capital Structure</t>
  </si>
  <si>
    <t>Rate</t>
  </si>
  <si>
    <t>Cash in</t>
  </si>
  <si>
    <t>Cash out</t>
  </si>
  <si>
    <t>Debt drawdown</t>
  </si>
  <si>
    <t>Debt post drawdown</t>
  </si>
  <si>
    <t>Debt Reimbursment</t>
  </si>
  <si>
    <t>Interest charges</t>
  </si>
  <si>
    <t>Preferred Equity drawdown</t>
  </si>
  <si>
    <t>Preferred Equity post drawdown</t>
  </si>
  <si>
    <t>Preferred Equity Reimbursment</t>
  </si>
  <si>
    <t>Levered cash flows post Pr. Eq.</t>
  </si>
  <si>
    <t>Preferred Equity cash flows</t>
  </si>
  <si>
    <t>Accrued Preferred Equity cash flows</t>
  </si>
  <si>
    <t>Preferred Equity Profit</t>
  </si>
  <si>
    <t>Preferred Equity final cash flows</t>
  </si>
  <si>
    <t>Equity cash flows</t>
  </si>
  <si>
    <t>Total Equity</t>
  </si>
  <si>
    <t>IRR Target Pref. Eq.</t>
  </si>
  <si>
    <t>Project data</t>
  </si>
  <si>
    <t>Equity partner capital</t>
  </si>
  <si>
    <t>Developer capital</t>
  </si>
  <si>
    <t>Sale Price</t>
  </si>
  <si>
    <t xml:space="preserve">Equity partner </t>
  </si>
  <si>
    <t xml:space="preserve">Developer </t>
  </si>
  <si>
    <t>Return of capital</t>
  </si>
  <si>
    <t>Target IRR</t>
  </si>
  <si>
    <t>Preference earned</t>
  </si>
  <si>
    <t>Preference received</t>
  </si>
  <si>
    <t xml:space="preserve">Split </t>
  </si>
  <si>
    <t>Project</t>
  </si>
  <si>
    <t>Profit</t>
  </si>
  <si>
    <t>Worst Scenario</t>
  </si>
  <si>
    <t>Base Scenario</t>
  </si>
  <si>
    <t>Best Scenario</t>
  </si>
  <si>
    <t>Years to conclusion</t>
  </si>
  <si>
    <t>Traditional Payout - Equity partner</t>
  </si>
  <si>
    <t>Traditional Payout - Developer</t>
  </si>
  <si>
    <t>Total profit</t>
  </si>
  <si>
    <t>Profit Split ratio</t>
  </si>
  <si>
    <t xml:space="preserve">Profit Split </t>
  </si>
  <si>
    <t>WPA - Equity partner</t>
  </si>
  <si>
    <t>WPA - Developer</t>
  </si>
  <si>
    <t>All Equity</t>
  </si>
  <si>
    <t>Equity partner</t>
  </si>
  <si>
    <t>Developer</t>
  </si>
  <si>
    <t>Waterfall Payout Agreement</t>
  </si>
  <si>
    <t>Equity Partner</t>
  </si>
  <si>
    <t>&gt; All Equity IRR</t>
  </si>
  <si>
    <t>Time 0</t>
  </si>
  <si>
    <t>Profit%</t>
  </si>
  <si>
    <t>Loan</t>
  </si>
  <si>
    <t>Cash Flow in different Scenarios</t>
  </si>
  <si>
    <t>Worst Cash Flow</t>
  </si>
  <si>
    <t xml:space="preserve">Worst IRR </t>
  </si>
  <si>
    <t>Base Cash Flow</t>
  </si>
  <si>
    <t xml:space="preserve">Base  IRR </t>
  </si>
  <si>
    <t>Best Cash Flow</t>
  </si>
  <si>
    <t xml:space="preserve">Best IRR </t>
  </si>
  <si>
    <t>Fixed-instalment repayment plan</t>
  </si>
  <si>
    <t>Maturity</t>
  </si>
  <si>
    <t>Interest-only repayment plan (bullet)</t>
  </si>
  <si>
    <t>Baloon</t>
  </si>
  <si>
    <t>Interest only Maturity</t>
  </si>
  <si>
    <t>Properties</t>
  </si>
  <si>
    <t>Portfolio value</t>
  </si>
  <si>
    <t>Portfolio financed amount</t>
  </si>
  <si>
    <t>ALA per property</t>
  </si>
  <si>
    <t>Disposals</t>
  </si>
  <si>
    <t>Sale amount</t>
  </si>
  <si>
    <t>Principal repaid</t>
  </si>
  <si>
    <t>Euribor 3 months</t>
  </si>
  <si>
    <t>Period (A)</t>
  </si>
  <si>
    <t>Floating-rate (B)</t>
  </si>
  <si>
    <t>Fixed-rate(C)</t>
  </si>
  <si>
    <t>Difference % (B-C)</t>
  </si>
  <si>
    <t>Net flow</t>
  </si>
  <si>
    <t>Loan Amount</t>
  </si>
  <si>
    <t>Repayment</t>
  </si>
  <si>
    <t>Total cash flow</t>
  </si>
  <si>
    <t>Drawdown %</t>
  </si>
  <si>
    <t>Repayment %</t>
  </si>
  <si>
    <t>k = max (if (b&gt;h; h; b); c)</t>
  </si>
  <si>
    <t xml:space="preserve">Yield on Debt </t>
  </si>
  <si>
    <t>VAT Repayment</t>
  </si>
  <si>
    <t>Capital Repayment</t>
  </si>
  <si>
    <t>Interest payment every period and Repayment of the capital at the end</t>
  </si>
  <si>
    <t>Intermediate Repayment</t>
  </si>
  <si>
    <t>Under LTV</t>
  </si>
  <si>
    <t>Above LTV</t>
  </si>
  <si>
    <t>LTV treshold</t>
  </si>
  <si>
    <t>Interest rate applied</t>
  </si>
  <si>
    <t>Annual MV increase</t>
  </si>
  <si>
    <t>Property Market Value</t>
  </si>
  <si>
    <t>Maturity (years, max 35)</t>
  </si>
  <si>
    <t>Pre-amortizing (semi-bullet)</t>
  </si>
  <si>
    <t>Cap (BP assumption)</t>
  </si>
  <si>
    <t>Spread (LTV treshold)</t>
  </si>
  <si>
    <t>Deposit</t>
  </si>
  <si>
    <t>Commitment Fee</t>
  </si>
  <si>
    <t>Agency Fee</t>
  </si>
  <si>
    <t>Fixed Interest Rate</t>
  </si>
  <si>
    <t>Preferred Equity EoP</t>
  </si>
  <si>
    <t>Loan EoP</t>
  </si>
  <si>
    <t>Portfolio value EoP</t>
  </si>
  <si>
    <t>Preferred Equity BoP</t>
  </si>
  <si>
    <t>Loan BoP</t>
  </si>
  <si>
    <t>Portfolio value BoP</t>
  </si>
  <si>
    <t>Debt service (instalment)</t>
  </si>
  <si>
    <t>Acquisition Financing Line</t>
  </si>
  <si>
    <t>Covenant Check</t>
  </si>
  <si>
    <t>Equity free cash flow</t>
  </si>
  <si>
    <t xml:space="preserve">Cash to distribute to all Equity </t>
  </si>
  <si>
    <t>Single property value</t>
  </si>
  <si>
    <t>Initial LTV</t>
  </si>
  <si>
    <t>Total Interest</t>
  </si>
  <si>
    <t>LTC</t>
  </si>
  <si>
    <t>LTC Preferred Equity</t>
  </si>
  <si>
    <t>f = b - c - d</t>
  </si>
  <si>
    <t>g = c * (1 + d) ^ a</t>
  </si>
  <si>
    <t>h</t>
  </si>
  <si>
    <t>i = h - e - f - g</t>
  </si>
  <si>
    <t>j = h - g</t>
  </si>
  <si>
    <t>e; f</t>
  </si>
  <si>
    <t>k; l</t>
  </si>
  <si>
    <t>m; n = (e; f) *(1 + k; l) ^ a</t>
  </si>
  <si>
    <t>o = min (j; m) / p = min (j; n)</t>
  </si>
  <si>
    <t>q; r; s = j - o - p</t>
  </si>
  <si>
    <t>t = q *  s; u = r * s</t>
  </si>
  <si>
    <t>v = o + t; w = p + u</t>
  </si>
  <si>
    <t>Loan Balance BoP</t>
  </si>
  <si>
    <t>Loan Balance EoP</t>
  </si>
  <si>
    <t>(2)                            Loan Balance BoP</t>
  </si>
  <si>
    <t>(6)                                        Loan Balance EoP</t>
  </si>
  <si>
    <t>Maturity (years)</t>
  </si>
  <si>
    <t>(5)                  Capital Repayment</t>
  </si>
  <si>
    <t>Covenant ICR</t>
  </si>
  <si>
    <t>CF Acquisition Line</t>
  </si>
  <si>
    <t>Surety Facility</t>
  </si>
  <si>
    <t xml:space="preserve">Surety amount BoP </t>
  </si>
  <si>
    <t>Surety amount EoP</t>
  </si>
  <si>
    <t>New Surety</t>
  </si>
  <si>
    <t>Construction Phase</t>
  </si>
  <si>
    <t>Built Phase</t>
  </si>
  <si>
    <t>Surety Expiry</t>
  </si>
  <si>
    <t>Senior Debt only</t>
  </si>
  <si>
    <t>Net Operating Income</t>
  </si>
  <si>
    <t>Property Value annual increase</t>
  </si>
  <si>
    <t>Preferred Equity</t>
  </si>
  <si>
    <t>Equity Partner Traditional</t>
  </si>
  <si>
    <t>Developer Traditional</t>
  </si>
  <si>
    <t>Equity Partner WPA</t>
  </si>
  <si>
    <t>Developer WPA</t>
  </si>
  <si>
    <t>Property Yield</t>
  </si>
  <si>
    <t>Annual gross rent</t>
  </si>
  <si>
    <t>Annual operating expenses</t>
  </si>
  <si>
    <t>Cash Flow Summary</t>
  </si>
  <si>
    <t>OMV</t>
  </si>
  <si>
    <t>Financing Line</t>
  </si>
  <si>
    <t>Euribor 3 months (max)</t>
  </si>
  <si>
    <t>Yearly int. Rate</t>
  </si>
  <si>
    <t>Quarterly int. Rate</t>
  </si>
  <si>
    <t>CF Summary</t>
  </si>
  <si>
    <t>Average OMV</t>
  </si>
  <si>
    <t>Cost based value</t>
  </si>
  <si>
    <t>Residual Value</t>
  </si>
  <si>
    <t>Escrow Account BoP</t>
  </si>
  <si>
    <t>Escrow Account EoP</t>
  </si>
  <si>
    <t>Property Acquisition &amp; Sale</t>
  </si>
  <si>
    <t>Balance Sheet</t>
  </si>
  <si>
    <t>Prime Fund €/Mln</t>
  </si>
  <si>
    <t>Key Ratios</t>
  </si>
  <si>
    <t>Total Assets</t>
  </si>
  <si>
    <t>Total Liabilities</t>
  </si>
  <si>
    <t>NFP (€ Mln)</t>
  </si>
  <si>
    <t>Fixed Assets</t>
  </si>
  <si>
    <t>Long Term Liabilities</t>
  </si>
  <si>
    <t>NFP/EBITDA</t>
  </si>
  <si>
    <t xml:space="preserve">  RE Investments </t>
  </si>
  <si>
    <t xml:space="preserve">  Bank Loans</t>
  </si>
  <si>
    <t>LTV (%)</t>
  </si>
  <si>
    <t xml:space="preserve">  RE under development</t>
  </si>
  <si>
    <t xml:space="preserve">  Other Long Term Payable</t>
  </si>
  <si>
    <t>NFP/RE Assets (%)</t>
  </si>
  <si>
    <t xml:space="preserve">  RE Participations</t>
  </si>
  <si>
    <t>Current Assets/Short Term Liabilities</t>
  </si>
  <si>
    <t>Solvency %</t>
  </si>
  <si>
    <t>Current Assets</t>
  </si>
  <si>
    <t>Short Term Liabilities</t>
  </si>
  <si>
    <t xml:space="preserve">  Cash</t>
  </si>
  <si>
    <t xml:space="preserve">  Net Account Receivables</t>
  </si>
  <si>
    <t xml:space="preserve">  Net Account Payable</t>
  </si>
  <si>
    <t>NAV</t>
  </si>
  <si>
    <t>Profit &amp; Loss</t>
  </si>
  <si>
    <t>Rental Income from RE Assets</t>
  </si>
  <si>
    <t>Other Income from RE Participations</t>
  </si>
  <si>
    <t>Gross Rental Income</t>
  </si>
  <si>
    <t>EBITDA/Bank Loans</t>
  </si>
  <si>
    <t>Property Expenses</t>
  </si>
  <si>
    <t>Property Management Fee</t>
  </si>
  <si>
    <t>Net Rental Income</t>
  </si>
  <si>
    <t>Fund Mgmt Exp.</t>
  </si>
  <si>
    <t>EBITDA</t>
  </si>
  <si>
    <t>Dep/Rev from RE Asset/Participations</t>
  </si>
  <si>
    <t>EBIT</t>
  </si>
  <si>
    <t>Interests Expenses</t>
  </si>
  <si>
    <t>Taxes</t>
  </si>
  <si>
    <t>Net Result</t>
  </si>
  <si>
    <t>Inflation</t>
  </si>
  <si>
    <t>Minimum Guaranteed Rent</t>
  </si>
  <si>
    <t>Total non-recoverable costs</t>
  </si>
  <si>
    <t xml:space="preserve">Net Operative Income </t>
  </si>
  <si>
    <t>Interest on Mortgage Loan</t>
  </si>
  <si>
    <t>Mortgage Loan EoY</t>
  </si>
  <si>
    <t>Property MV EoY</t>
  </si>
  <si>
    <t>Debt Yield (%)</t>
  </si>
  <si>
    <t>Syndication Fee</t>
  </si>
  <si>
    <t>Excel spreadsheet by:</t>
  </si>
  <si>
    <t>GIACOMO MORRI</t>
  </si>
  <si>
    <t>Senior Professor at SDA Bocconi School of Management, Milan</t>
  </si>
  <si>
    <t>giacomo.morri@sdabocconi.it</t>
  </si>
  <si>
    <t>ANTONIO MAZZA</t>
  </si>
  <si>
    <t>General Manager of Aareal Bank AG Italy</t>
  </si>
  <si>
    <t>WARNING</t>
  </si>
  <si>
    <t xml:space="preserve">This spreadsheet has exclusively a teaching goal and it has not to </t>
  </si>
  <si>
    <t>be considered as any financial advisory service or any public offering.</t>
  </si>
  <si>
    <t xml:space="preserve">Every professional use is forbidden. The investor who undertakes financial </t>
  </si>
  <si>
    <t>operations is willing to do so exclusively under its own responsibility,</t>
  </si>
  <si>
    <t xml:space="preserve">conscious of the risks connected to the speculative activity and the </t>
  </si>
  <si>
    <t>investment in financial instruments. Authors copyright.</t>
  </si>
  <si>
    <t>Figure 3.4 Effects of hedging with a swap</t>
  </si>
  <si>
    <t>Figure 3.5 Allocated Loan Amount (ALA) table</t>
  </si>
  <si>
    <t>Figure 3.6 Loan and bank fees</t>
  </si>
  <si>
    <t>Figure 3.7 Examples of financial covenants</t>
  </si>
  <si>
    <t>Figure 4.1 Repayment of a loan with bullet payments</t>
  </si>
  <si>
    <t>Figure 4.2 Pre-amortizing (semi-bullet)</t>
  </si>
  <si>
    <t>Figure 4.3 Repayment of a loan with balloon payments</t>
  </si>
  <si>
    <t>Figure 4.4 Partially Amortizing Constant Payment Loan</t>
  </si>
  <si>
    <t>Figure 4.5 Loan repayment procedures: Fixed-instalment repayment plan</t>
  </si>
  <si>
    <t>Figure 4.6 Fully Amortizing Constant Payment Loan (Fixed-rate)</t>
  </si>
  <si>
    <t>Figure 4.8 Fully Amortizing, Constant Payment Loan, Floating-rate</t>
  </si>
  <si>
    <t>Figure 4.10 Floating-rate with Cap</t>
  </si>
  <si>
    <t xml:space="preserve">Figure 4.11 Negative Amortizing Loan </t>
  </si>
  <si>
    <t>Figure 4.12 Constant Amortizing Loan</t>
  </si>
  <si>
    <t xml:space="preserve">Figure 5.1 Impact of financial leverage on investor returns </t>
  </si>
  <si>
    <t>Figure 6.1 The income generating investment</t>
  </si>
  <si>
    <t>Figure 6.2 Free Operating Cash Flows</t>
  </si>
  <si>
    <t>Figure 6.3 Maximum loan amount</t>
  </si>
  <si>
    <t xml:space="preserve">Figure 6.4 Interest Rates </t>
  </si>
  <si>
    <t>Figure 6.5 Financing Line</t>
  </si>
  <si>
    <t>Figure 6.6 Summary of Cash Flows</t>
  </si>
  <si>
    <t>Figure 6.7 Portfolio description</t>
  </si>
  <si>
    <t>Figure 6.8 Portfolio divestment simulation</t>
  </si>
  <si>
    <t>Figure 6.9 Cash Flows from the Operations</t>
  </si>
  <si>
    <t>Figure 6.10 The amounts loaned for each line</t>
  </si>
  <si>
    <t>Figure 6.11 Allocated Loan Amount table</t>
  </si>
  <si>
    <t>Figure 6.13 Interest Rates</t>
  </si>
  <si>
    <t>Figure 6.14 Detailed breakdown of the loan facilities</t>
  </si>
  <si>
    <t>Figure 6.15 Summary of loan facilities and covenants</t>
  </si>
  <si>
    <t xml:space="preserve">Figure 6.16 Cash Flows and Return </t>
  </si>
  <si>
    <t>Figure 6.18 Loan Amount</t>
  </si>
  <si>
    <t>Figure 6.17 Timing and cash flows for a real estate development project</t>
  </si>
  <si>
    <t>Figure 6.19 Interest Rates</t>
  </si>
  <si>
    <t>Figure 6.20 The loan facilities</t>
  </si>
  <si>
    <t>Figure 6.21 Financial covenants: LTV</t>
  </si>
  <si>
    <t>Figure 6.22 Summary of cash flows and loan facilities</t>
  </si>
  <si>
    <t>Figure 6.25 Property cash flows analysis</t>
  </si>
  <si>
    <t>Figure 6.26 Balance Sheet</t>
  </si>
  <si>
    <t>Figure 6.27 Profit &amp; Loss</t>
  </si>
  <si>
    <t xml:space="preserve">Figure 7.2 Effects of different financial structures </t>
  </si>
  <si>
    <t>Figure 7.3 Effects of different financial structures</t>
  </si>
  <si>
    <t>Figure 7.4 Example hypothesis</t>
  </si>
  <si>
    <t xml:space="preserve">Figure 7.5 Cash flows with senior debt only </t>
  </si>
  <si>
    <t>Figure 7.6 Levered cash flows of shareholders with mezzanine financing</t>
  </si>
  <si>
    <t>Figure 7.7 Return for different types of capital</t>
  </si>
  <si>
    <t>Figure 7.8 Relationship between changes in NOI and mezzanine financing</t>
  </si>
  <si>
    <t>Figure 7.9 Capital structure</t>
  </si>
  <si>
    <t xml:space="preserve">Figure 7.10 Operating profitability and levered cash flows </t>
  </si>
  <si>
    <t>Figure 7.11 Cash flows with preferred equity</t>
  </si>
  <si>
    <t>Figure 7.13 Effects of change in the conditions applicable to preferred equity</t>
  </si>
  <si>
    <t>Figure 7.14 Development project assumptions</t>
  </si>
  <si>
    <t>Figure 7.15 Development project results with a traditional payout split</t>
  </si>
  <si>
    <t>Figure 7.16 Waterfall Payout Agreement</t>
  </si>
  <si>
    <t>Figure 7.17 Waterfall Payout in the Oldtimer Village project</t>
  </si>
  <si>
    <t>Figure 7.18 Oldtimer Village project Scenario analysis (sale price)</t>
  </si>
  <si>
    <t>Figure 7.19 Oldtimer Village project Scenario analysis (results)</t>
  </si>
  <si>
    <t>Figure 7.22 IRR for different sale price</t>
  </si>
  <si>
    <t>Figure 7.23 Profit for different sale price</t>
  </si>
  <si>
    <t>PROPERTY FINANCE - Giacomo Morri &amp; Antonio Mazza</t>
  </si>
  <si>
    <r>
      <t xml:space="preserve">Interests on </t>
    </r>
    <r>
      <rPr>
        <i/>
        <sz val="11"/>
        <color theme="1"/>
        <rFont val="Calibri"/>
        <family val="2"/>
        <scheme val="minor"/>
      </rPr>
      <t>Mezzanine</t>
    </r>
  </si>
  <si>
    <r>
      <rPr>
        <i/>
        <sz val="11"/>
        <color theme="1"/>
        <rFont val="Calibri"/>
        <family val="2"/>
        <scheme val="minor"/>
      </rPr>
      <t>Mezzanine</t>
    </r>
    <r>
      <rPr>
        <sz val="11"/>
        <color indexed="8"/>
        <rFont val="Calibri"/>
        <family val="2"/>
        <scheme val="minor"/>
      </rPr>
      <t xml:space="preserve"> (Debt only)</t>
    </r>
  </si>
  <si>
    <r>
      <rPr>
        <i/>
        <sz val="11"/>
        <color theme="1"/>
        <rFont val="Calibri"/>
        <family val="2"/>
        <scheme val="minor"/>
      </rPr>
      <t>Mezzanine</t>
    </r>
    <r>
      <rPr>
        <sz val="11"/>
        <color indexed="8"/>
        <rFont val="Calibri"/>
        <family val="2"/>
        <scheme val="minor"/>
      </rPr>
      <t xml:space="preserve"> (including EK)</t>
    </r>
  </si>
  <si>
    <r>
      <t xml:space="preserve">Debt Financing @ </t>
    </r>
    <r>
      <rPr>
        <b/>
        <sz val="11"/>
        <rFont val="Calibri"/>
        <family val="2"/>
        <scheme val="minor"/>
      </rPr>
      <t>50%</t>
    </r>
  </si>
  <si>
    <r>
      <t>Interest payment @</t>
    </r>
    <r>
      <rPr>
        <b/>
        <sz val="11"/>
        <rFont val="Calibri"/>
        <family val="2"/>
        <scheme val="minor"/>
      </rPr>
      <t xml:space="preserve"> 7%</t>
    </r>
  </si>
  <si>
    <t>Figure 3.3 Hedging using Caps and Collars</t>
  </si>
  <si>
    <t>(1)                               
Month</t>
  </si>
  <si>
    <t>Figure 6.12 The Release Price According To Sale Forecast</t>
  </si>
  <si>
    <t>Land price</t>
  </si>
  <si>
    <t>Construction Costs</t>
  </si>
  <si>
    <t>www.morri-mazza.com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</si>
</sst>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€&quot;\ #,##0;\-&quot;€&quot;\ #,##0"/>
    <numFmt numFmtId="6" formatCode="&quot;€&quot;\ #,##0;[Red]\-&quot;€&quot;\ #,##0"/>
    <numFmt numFmtId="8" formatCode="&quot;€&quot;\ #,##0.00;[Red]\-&quot;€&quot;\ #,##0.00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#,##0_ ;\-#,##0\ "/>
    <numFmt numFmtId="169" formatCode="#,##0.0_ ;\-#,##0.0\ "/>
    <numFmt numFmtId="170" formatCode="#,##0.00_ ;\-#,##0.00\ "/>
    <numFmt numFmtId="171" formatCode="0.0%"/>
    <numFmt numFmtId="172" formatCode="0.000%"/>
    <numFmt numFmtId="173" formatCode="_-* #,##0_-;\-* #,##0_-;_-* &quot;-&quot;??_-;_-@_-"/>
    <numFmt numFmtId="174" formatCode="_-[$€]* #,##0.00_-;\-[$€]* #,##0.00_-;_-[$€]* &quot;-&quot;??_-;_-@_-"/>
    <numFmt numFmtId="175" formatCode="[$€-2]\ #,##0.00_);\([$€-2]\ #,##0.00\)"/>
    <numFmt numFmtId="176" formatCode="[$€-2]\ #,##0.00"/>
    <numFmt numFmtId="177" formatCode="[$€-2]\ #,##0"/>
    <numFmt numFmtId="178" formatCode="0.0000%"/>
    <numFmt numFmtId="179" formatCode="0.0000000000"/>
    <numFmt numFmtId="181" formatCode="_-&quot;€&quot;\ * #,##0_-;\-&quot;€&quot;\ * #,##0_-;_-&quot;€&quot;\ * &quot;-&quot;??_-;_-@_-"/>
    <numFmt numFmtId="182" formatCode="#,##0_ ;[Red]\-#,##0\ "/>
    <numFmt numFmtId="183" formatCode="&quot;€&quot;\ #,##0"/>
    <numFmt numFmtId="184" formatCode="[$€-410]\ #,##0;[Red]\-[$€-410]\ #,##0"/>
    <numFmt numFmtId="185" formatCode="[$€-2]\ #,##0.00;[Red]\-[$€-2]\ #,##0.00"/>
    <numFmt numFmtId="186" formatCode="0.0"/>
    <numFmt numFmtId="187" formatCode="_(* #,##0.00_);_(* \(#,##0.00\);_(* &quot;-&quot;??_);_(@_)"/>
    <numFmt numFmtId="188" formatCode="#,##0.0;\(#,##0.0\);\-"/>
    <numFmt numFmtId="189" formatCode="&quot;€&quot;\ #,##0.0;[Red]\-&quot;€&quot;\ #,##0.0"/>
  </numFmts>
  <fonts count="54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u/>
      <sz val="10.8"/>
      <color theme="10"/>
      <name val="Calibri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u/>
      <sz val="7.7"/>
      <color theme="10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sz val="11"/>
      <color rgb="FF222222"/>
      <name val="Calibri"/>
      <family val="2"/>
    </font>
    <font>
      <b/>
      <u/>
      <sz val="11"/>
      <color rgb="FFFF0000"/>
      <name val="Calibri"/>
      <family val="2"/>
    </font>
    <font>
      <sz val="11"/>
      <color rgb="FFFF0000"/>
      <name val="Calibri"/>
      <family val="2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indexed="56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indexed="10"/>
      <name val="Calibri"/>
      <family val="2"/>
      <scheme val="minor"/>
    </font>
    <font>
      <sz val="11"/>
      <color indexed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0" fillId="0" borderId="0"/>
    <xf numFmtId="0" fontId="11" fillId="0" borderId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74" fontId="1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87" fontId="17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</cellStyleXfs>
  <cellXfs count="1058">
    <xf numFmtId="0" fontId="0" fillId="0" borderId="0" xfId="0"/>
    <xf numFmtId="0" fontId="23" fillId="4" borderId="0" xfId="33" applyFill="1" applyAlignment="1" applyProtection="1">
      <alignment horizontal="center"/>
    </xf>
    <xf numFmtId="0" fontId="0" fillId="6" borderId="0" xfId="0" applyFill="1"/>
    <xf numFmtId="0" fontId="0" fillId="6" borderId="0" xfId="0" applyFill="1" applyAlignment="1">
      <alignment vertical="center"/>
    </xf>
    <xf numFmtId="0" fontId="2" fillId="6" borderId="0" xfId="3" applyFont="1" applyFill="1" applyProtection="1"/>
    <xf numFmtId="0" fontId="27" fillId="6" borderId="0" xfId="3" applyFont="1" applyFill="1" applyProtection="1"/>
    <xf numFmtId="0" fontId="29" fillId="4" borderId="1" xfId="3" applyFont="1" applyFill="1" applyBorder="1" applyAlignment="1" applyProtection="1">
      <alignment horizontal="left" vertical="center"/>
      <protection locked="0"/>
    </xf>
    <xf numFmtId="0" fontId="29" fillId="4" borderId="1" xfId="3" applyFont="1" applyFill="1" applyBorder="1" applyAlignment="1" applyProtection="1">
      <alignment horizontal="center" vertical="center"/>
      <protection locked="0"/>
    </xf>
    <xf numFmtId="0" fontId="27" fillId="4" borderId="0" xfId="3" applyFont="1" applyFill="1" applyProtection="1">
      <protection locked="0"/>
    </xf>
    <xf numFmtId="0" fontId="2" fillId="4" borderId="0" xfId="3" applyFont="1" applyFill="1" applyProtection="1">
      <protection locked="0"/>
    </xf>
    <xf numFmtId="0" fontId="27" fillId="4" borderId="0" xfId="3" applyFont="1" applyFill="1" applyBorder="1" applyAlignment="1" applyProtection="1">
      <alignment horizontal="left" vertical="center"/>
      <protection locked="0"/>
    </xf>
    <xf numFmtId="10" fontId="27" fillId="4" borderId="0" xfId="4" applyNumberFormat="1" applyFont="1" applyFill="1" applyBorder="1" applyAlignment="1" applyProtection="1">
      <alignment horizontal="center" vertical="center"/>
      <protection locked="0"/>
    </xf>
    <xf numFmtId="10" fontId="27" fillId="4" borderId="0" xfId="3" applyNumberFormat="1" applyFont="1" applyFill="1" applyBorder="1" applyAlignment="1" applyProtection="1">
      <alignment horizontal="center" vertical="center"/>
      <protection locked="0"/>
    </xf>
    <xf numFmtId="0" fontId="27" fillId="4" borderId="2" xfId="3" applyFont="1" applyFill="1" applyBorder="1" applyAlignment="1" applyProtection="1">
      <alignment horizontal="left" vertical="center"/>
      <protection locked="0"/>
    </xf>
    <xf numFmtId="10" fontId="27" fillId="4" borderId="2" xfId="4" applyNumberFormat="1" applyFont="1" applyFill="1" applyBorder="1" applyAlignment="1" applyProtection="1">
      <alignment horizontal="center" vertical="center"/>
      <protection locked="0"/>
    </xf>
    <xf numFmtId="10" fontId="27" fillId="4" borderId="2" xfId="3" applyNumberFormat="1" applyFont="1" applyFill="1" applyBorder="1" applyAlignment="1" applyProtection="1">
      <alignment horizontal="center" vertical="center"/>
      <protection locked="0"/>
    </xf>
    <xf numFmtId="0" fontId="27" fillId="4" borderId="0" xfId="3" applyFont="1" applyFill="1" applyAlignment="1" applyProtection="1">
      <alignment horizontal="left" vertical="center"/>
      <protection locked="0"/>
    </xf>
    <xf numFmtId="10" fontId="27" fillId="4" borderId="0" xfId="4" applyNumberFormat="1" applyFont="1" applyFill="1" applyAlignment="1" applyProtection="1">
      <alignment horizontal="center" vertical="center"/>
      <protection locked="0"/>
    </xf>
    <xf numFmtId="10" fontId="27" fillId="4" borderId="0" xfId="3" applyNumberFormat="1" applyFont="1" applyFill="1" applyAlignment="1" applyProtection="1">
      <alignment horizontal="center" vertical="center"/>
      <protection locked="0"/>
    </xf>
    <xf numFmtId="0" fontId="27" fillId="4" borderId="4" xfId="3" applyFont="1" applyFill="1" applyBorder="1" applyAlignment="1" applyProtection="1">
      <alignment horizontal="left" vertical="center"/>
      <protection locked="0"/>
    </xf>
    <xf numFmtId="10" fontId="27" fillId="4" borderId="4" xfId="4" applyNumberFormat="1" applyFont="1" applyFill="1" applyBorder="1" applyAlignment="1" applyProtection="1">
      <alignment horizontal="center" vertical="center"/>
      <protection locked="0"/>
    </xf>
    <xf numFmtId="10" fontId="27" fillId="4" borderId="4" xfId="3" applyNumberFormat="1" applyFont="1" applyFill="1" applyBorder="1" applyAlignment="1" applyProtection="1">
      <alignment horizontal="center" vertical="center"/>
      <protection locked="0"/>
    </xf>
    <xf numFmtId="0" fontId="27" fillId="4" borderId="2" xfId="3" quotePrefix="1" applyFont="1" applyFill="1" applyBorder="1" applyAlignment="1" applyProtection="1">
      <alignment horizontal="left" vertical="center"/>
      <protection locked="0"/>
    </xf>
    <xf numFmtId="10" fontId="29" fillId="4" borderId="1" xfId="3" applyNumberFormat="1" applyFont="1" applyFill="1" applyBorder="1" applyAlignment="1" applyProtection="1">
      <alignment horizontal="center" vertical="center"/>
      <protection locked="0"/>
    </xf>
    <xf numFmtId="0" fontId="27" fillId="4" borderId="0" xfId="3" quotePrefix="1" applyFont="1" applyFill="1" applyBorder="1" applyAlignment="1" applyProtection="1">
      <alignment horizontal="left" vertical="center"/>
      <protection locked="0"/>
    </xf>
    <xf numFmtId="0" fontId="30" fillId="4" borderId="4" xfId="3" applyFont="1" applyFill="1" applyBorder="1" applyAlignment="1" applyProtection="1">
      <alignment horizontal="left" vertical="center"/>
      <protection locked="0"/>
    </xf>
    <xf numFmtId="10" fontId="30" fillId="4" borderId="4" xfId="3" applyNumberFormat="1" applyFont="1" applyFill="1" applyBorder="1" applyAlignment="1" applyProtection="1">
      <alignment horizontal="center" vertical="center"/>
      <protection locked="0"/>
    </xf>
    <xf numFmtId="0" fontId="30" fillId="4" borderId="0" xfId="3" applyFont="1" applyFill="1" applyBorder="1" applyAlignment="1" applyProtection="1">
      <alignment horizontal="left" vertical="center"/>
      <protection locked="0"/>
    </xf>
    <xf numFmtId="10" fontId="30" fillId="4" borderId="0" xfId="3" applyNumberFormat="1" applyFont="1" applyFill="1" applyBorder="1" applyAlignment="1" applyProtection="1">
      <alignment horizontal="center" vertical="center"/>
      <protection locked="0"/>
    </xf>
    <xf numFmtId="0" fontId="30" fillId="4" borderId="2" xfId="3" applyFont="1" applyFill="1" applyBorder="1" applyAlignment="1" applyProtection="1">
      <alignment horizontal="left" vertical="center"/>
      <protection locked="0"/>
    </xf>
    <xf numFmtId="10" fontId="30" fillId="4" borderId="2" xfId="3" applyNumberFormat="1" applyFont="1" applyFill="1" applyBorder="1" applyAlignment="1" applyProtection="1">
      <alignment horizontal="center" vertical="center"/>
      <protection locked="0"/>
    </xf>
    <xf numFmtId="0" fontId="27" fillId="4" borderId="0" xfId="3" applyFont="1" applyFill="1" applyAlignment="1" applyProtection="1">
      <alignment horizontal="center" vertical="center"/>
      <protection locked="0"/>
    </xf>
    <xf numFmtId="0" fontId="2" fillId="4" borderId="0" xfId="3" applyFont="1" applyFill="1" applyAlignment="1" applyProtection="1">
      <alignment horizontal="left" vertical="center"/>
      <protection locked="0"/>
    </xf>
    <xf numFmtId="0" fontId="2" fillId="4" borderId="0" xfId="3" applyFont="1" applyFill="1" applyAlignment="1" applyProtection="1">
      <alignment horizontal="center" vertical="center"/>
      <protection locked="0"/>
    </xf>
    <xf numFmtId="182" fontId="2" fillId="6" borderId="0" xfId="21" applyNumberFormat="1" applyFont="1" applyFill="1" applyProtection="1"/>
    <xf numFmtId="182" fontId="32" fillId="0" borderId="3" xfId="21" applyNumberFormat="1" applyFont="1" applyFill="1" applyBorder="1" applyAlignment="1" applyProtection="1">
      <alignment horizontal="center" vertical="center" wrapText="1"/>
      <protection locked="0"/>
    </xf>
    <xf numFmtId="182" fontId="32" fillId="0" borderId="4" xfId="21" applyNumberFormat="1" applyFont="1" applyFill="1" applyBorder="1" applyAlignment="1" applyProtection="1">
      <alignment horizontal="center" vertical="center" wrapText="1"/>
      <protection locked="0"/>
    </xf>
    <xf numFmtId="182" fontId="32" fillId="0" borderId="5" xfId="21" applyNumberFormat="1" applyFont="1" applyFill="1" applyBorder="1" applyAlignment="1" applyProtection="1">
      <alignment horizontal="center" vertical="center" wrapText="1"/>
      <protection locked="0"/>
    </xf>
    <xf numFmtId="182" fontId="2" fillId="0" borderId="0" xfId="21" applyNumberFormat="1" applyFont="1" applyFill="1" applyAlignment="1" applyProtection="1">
      <alignment horizontal="center" vertical="center" wrapText="1"/>
      <protection locked="0"/>
    </xf>
    <xf numFmtId="6" fontId="33" fillId="0" borderId="24" xfId="21" applyNumberFormat="1" applyFont="1" applyFill="1" applyBorder="1" applyAlignment="1" applyProtection="1">
      <alignment horizontal="center" vertical="center"/>
      <protection locked="0"/>
    </xf>
    <xf numFmtId="6" fontId="2" fillId="0" borderId="0" xfId="21" applyNumberFormat="1" applyFont="1" applyFill="1" applyBorder="1" applyAlignment="1" applyProtection="1">
      <alignment horizontal="center" vertical="center"/>
      <protection locked="0"/>
    </xf>
    <xf numFmtId="6" fontId="2" fillId="0" borderId="8" xfId="21" applyNumberFormat="1" applyFont="1" applyFill="1" applyBorder="1" applyAlignment="1" applyProtection="1">
      <alignment horizontal="center" vertical="center"/>
      <protection locked="0"/>
    </xf>
    <xf numFmtId="182" fontId="2" fillId="0" borderId="0" xfId="21" applyNumberFormat="1" applyFont="1" applyFill="1" applyProtection="1">
      <protection locked="0"/>
    </xf>
    <xf numFmtId="182" fontId="2" fillId="0" borderId="0" xfId="21" applyNumberFormat="1" applyFont="1" applyFill="1" applyAlignment="1" applyProtection="1">
      <alignment horizontal="center" vertical="center"/>
      <protection locked="0"/>
    </xf>
    <xf numFmtId="182" fontId="26" fillId="0" borderId="0" xfId="21" applyNumberFormat="1" applyFont="1" applyFill="1" applyProtection="1">
      <protection locked="0"/>
    </xf>
    <xf numFmtId="6" fontId="33" fillId="0" borderId="6" xfId="21" applyNumberFormat="1" applyFont="1" applyFill="1" applyBorder="1" applyAlignment="1" applyProtection="1">
      <alignment horizontal="center" vertical="center"/>
      <protection locked="0"/>
    </xf>
    <xf numFmtId="6" fontId="2" fillId="0" borderId="2" xfId="21" applyNumberFormat="1" applyFont="1" applyFill="1" applyBorder="1" applyAlignment="1" applyProtection="1">
      <alignment horizontal="center" vertical="center"/>
      <protection locked="0"/>
    </xf>
    <xf numFmtId="6" fontId="2" fillId="0" borderId="7" xfId="21" applyNumberFormat="1" applyFont="1" applyFill="1" applyBorder="1" applyAlignment="1" applyProtection="1">
      <alignment horizontal="center" vertical="center"/>
      <protection locked="0"/>
    </xf>
    <xf numFmtId="10" fontId="34" fillId="0" borderId="0" xfId="22" applyNumberFormat="1" applyFont="1" applyFill="1" applyBorder="1" applyAlignment="1" applyProtection="1">
      <alignment horizontal="center" vertical="center"/>
      <protection locked="0"/>
    </xf>
    <xf numFmtId="10" fontId="34" fillId="0" borderId="8" xfId="22" applyNumberFormat="1" applyFont="1" applyFill="1" applyBorder="1" applyAlignment="1" applyProtection="1">
      <alignment horizontal="center" vertical="center"/>
      <protection locked="0"/>
    </xf>
    <xf numFmtId="10" fontId="34" fillId="0" borderId="2" xfId="22" applyNumberFormat="1" applyFont="1" applyFill="1" applyBorder="1" applyAlignment="1" applyProtection="1">
      <alignment horizontal="center" vertical="center"/>
      <protection locked="0"/>
    </xf>
    <xf numFmtId="10" fontId="34" fillId="0" borderId="7" xfId="22" applyNumberFormat="1" applyFont="1" applyFill="1" applyBorder="1" applyAlignment="1" applyProtection="1">
      <alignment horizontal="center" vertical="center"/>
      <protection locked="0"/>
    </xf>
    <xf numFmtId="182" fontId="26" fillId="0" borderId="3" xfId="21" applyNumberFormat="1" applyFont="1" applyFill="1" applyBorder="1" applyProtection="1">
      <protection locked="0"/>
    </xf>
    <xf numFmtId="182" fontId="26" fillId="0" borderId="4" xfId="21" applyNumberFormat="1" applyFont="1" applyFill="1" applyBorder="1" applyAlignment="1" applyProtection="1">
      <alignment horizontal="center" vertical="center"/>
      <protection locked="0"/>
    </xf>
    <xf numFmtId="182" fontId="26" fillId="0" borderId="5" xfId="21" applyNumberFormat="1" applyFont="1" applyFill="1" applyBorder="1" applyAlignment="1" applyProtection="1">
      <alignment horizontal="center" vertical="center"/>
      <protection locked="0"/>
    </xf>
    <xf numFmtId="182" fontId="2" fillId="0" borderId="24" xfId="21" applyNumberFormat="1" applyFont="1" applyFill="1" applyBorder="1" applyProtection="1">
      <protection locked="0"/>
    </xf>
    <xf numFmtId="10" fontId="26" fillId="0" borderId="0" xfId="22" applyNumberFormat="1" applyFont="1" applyFill="1" applyBorder="1" applyAlignment="1" applyProtection="1">
      <alignment horizontal="center" vertical="center"/>
      <protection locked="0"/>
    </xf>
    <xf numFmtId="10" fontId="26" fillId="0" borderId="8" xfId="22" applyNumberFormat="1" applyFont="1" applyFill="1" applyBorder="1" applyAlignment="1" applyProtection="1">
      <alignment horizontal="center" vertical="center"/>
      <protection locked="0"/>
    </xf>
    <xf numFmtId="6" fontId="2" fillId="0" borderId="3" xfId="21" applyNumberFormat="1" applyFont="1" applyFill="1" applyBorder="1" applyAlignment="1" applyProtection="1">
      <alignment horizontal="center" vertical="center"/>
      <protection locked="0"/>
    </xf>
    <xf numFmtId="6" fontId="2" fillId="0" borderId="4" xfId="21" applyNumberFormat="1" applyFont="1" applyFill="1" applyBorder="1" applyAlignment="1" applyProtection="1">
      <alignment horizontal="center" vertical="center"/>
      <protection locked="0"/>
    </xf>
    <xf numFmtId="10" fontId="26" fillId="0" borderId="4" xfId="22" applyNumberFormat="1" applyFont="1" applyFill="1" applyBorder="1" applyAlignment="1" applyProtection="1">
      <alignment horizontal="center" vertical="center"/>
      <protection locked="0"/>
    </xf>
    <xf numFmtId="10" fontId="26" fillId="0" borderId="5" xfId="22" applyNumberFormat="1" applyFont="1" applyFill="1" applyBorder="1" applyAlignment="1" applyProtection="1">
      <alignment horizontal="center" vertical="center"/>
      <protection locked="0"/>
    </xf>
    <xf numFmtId="182" fontId="2" fillId="0" borderId="6" xfId="21" applyNumberFormat="1" applyFont="1" applyFill="1" applyBorder="1" applyProtection="1">
      <protection locked="0"/>
    </xf>
    <xf numFmtId="6" fontId="2" fillId="0" borderId="6" xfId="21" applyNumberFormat="1" applyFont="1" applyFill="1" applyBorder="1" applyAlignment="1" applyProtection="1">
      <alignment horizontal="center" vertical="center"/>
      <protection locked="0"/>
    </xf>
    <xf numFmtId="10" fontId="26" fillId="0" borderId="2" xfId="22" applyNumberFormat="1" applyFont="1" applyFill="1" applyBorder="1" applyAlignment="1" applyProtection="1">
      <alignment horizontal="center" vertical="center"/>
      <protection locked="0"/>
    </xf>
    <xf numFmtId="10" fontId="26" fillId="0" borderId="7" xfId="22" applyNumberFormat="1" applyFont="1" applyFill="1" applyBorder="1" applyAlignment="1" applyProtection="1">
      <alignment horizontal="center" vertical="center"/>
      <protection locked="0"/>
    </xf>
    <xf numFmtId="182" fontId="32" fillId="0" borderId="3" xfId="21" applyNumberFormat="1" applyFont="1" applyFill="1" applyBorder="1" applyAlignment="1" applyProtection="1">
      <alignment horizontal="left" vertical="center"/>
      <protection locked="0"/>
    </xf>
    <xf numFmtId="182" fontId="32" fillId="0" borderId="4" xfId="21" applyNumberFormat="1" applyFont="1" applyFill="1" applyBorder="1" applyAlignment="1" applyProtection="1">
      <alignment horizontal="center" vertical="center"/>
      <protection locked="0"/>
    </xf>
    <xf numFmtId="182" fontId="32" fillId="0" borderId="5" xfId="21" applyNumberFormat="1" applyFont="1" applyFill="1" applyBorder="1" applyAlignment="1" applyProtection="1">
      <alignment horizontal="center" vertical="center"/>
      <protection locked="0"/>
    </xf>
    <xf numFmtId="182" fontId="2" fillId="0" borderId="6" xfId="21" applyNumberFormat="1" applyFont="1" applyFill="1" applyBorder="1" applyAlignment="1" applyProtection="1">
      <alignment horizontal="left" vertical="center"/>
      <protection locked="0"/>
    </xf>
    <xf numFmtId="182" fontId="2" fillId="0" borderId="0" xfId="21" applyNumberFormat="1" applyFont="1" applyFill="1" applyAlignment="1" applyProtection="1">
      <alignment horizontal="left" vertical="center"/>
      <protection locked="0"/>
    </xf>
    <xf numFmtId="182" fontId="2" fillId="0" borderId="4" xfId="21" applyNumberFormat="1" applyFont="1" applyFill="1" applyBorder="1" applyAlignment="1" applyProtection="1">
      <alignment horizontal="center" vertical="center"/>
      <protection locked="0"/>
    </xf>
    <xf numFmtId="182" fontId="2" fillId="0" borderId="5" xfId="21" applyNumberFormat="1" applyFont="1" applyFill="1" applyBorder="1" applyAlignment="1" applyProtection="1">
      <alignment horizontal="center" vertical="center"/>
      <protection locked="0"/>
    </xf>
    <xf numFmtId="182" fontId="2" fillId="0" borderId="0" xfId="21" applyNumberFormat="1" applyFont="1" applyFill="1" applyBorder="1" applyAlignment="1" applyProtection="1">
      <alignment horizontal="center" vertical="center"/>
      <protection locked="0"/>
    </xf>
    <xf numFmtId="182" fontId="2" fillId="0" borderId="8" xfId="21" applyNumberFormat="1" applyFont="1" applyFill="1" applyBorder="1" applyAlignment="1" applyProtection="1">
      <alignment horizontal="center" vertical="center"/>
      <protection locked="0"/>
    </xf>
    <xf numFmtId="182" fontId="32" fillId="0" borderId="24" xfId="21" applyNumberFormat="1" applyFont="1" applyFill="1" applyBorder="1" applyProtection="1">
      <protection locked="0"/>
    </xf>
    <xf numFmtId="182" fontId="32" fillId="0" borderId="0" xfId="21" applyNumberFormat="1" applyFont="1" applyFill="1" applyBorder="1" applyAlignment="1" applyProtection="1">
      <alignment horizontal="center" vertical="center"/>
      <protection locked="0"/>
    </xf>
    <xf numFmtId="182" fontId="26" fillId="0" borderId="0" xfId="21" applyNumberFormat="1" applyFont="1" applyFill="1" applyBorder="1" applyAlignment="1" applyProtection="1">
      <alignment horizontal="center" vertical="center"/>
      <protection locked="0"/>
    </xf>
    <xf numFmtId="182" fontId="32" fillId="0" borderId="8" xfId="21" applyNumberFormat="1" applyFont="1" applyFill="1" applyBorder="1" applyAlignment="1" applyProtection="1">
      <alignment horizontal="center" vertical="center"/>
      <protection locked="0"/>
    </xf>
    <xf numFmtId="182" fontId="32" fillId="0" borderId="0" xfId="21" applyNumberFormat="1" applyFont="1" applyFill="1" applyProtection="1">
      <protection locked="0"/>
    </xf>
    <xf numFmtId="9" fontId="34" fillId="0" borderId="24" xfId="22" applyFont="1" applyFill="1" applyBorder="1" applyAlignment="1" applyProtection="1">
      <alignment horizontal="center"/>
      <protection locked="0"/>
    </xf>
    <xf numFmtId="9" fontId="34" fillId="0" borderId="0" xfId="22" applyFont="1" applyFill="1" applyBorder="1" applyAlignment="1" applyProtection="1">
      <alignment horizontal="center" vertical="center"/>
      <protection locked="0"/>
    </xf>
    <xf numFmtId="10" fontId="34" fillId="0" borderId="24" xfId="22" applyNumberFormat="1" applyFont="1" applyFill="1" applyBorder="1" applyAlignment="1" applyProtection="1">
      <alignment horizontal="center"/>
      <protection locked="0"/>
    </xf>
    <xf numFmtId="6" fontId="32" fillId="0" borderId="0" xfId="21" applyNumberFormat="1" applyFont="1" applyFill="1" applyBorder="1" applyAlignment="1" applyProtection="1">
      <alignment horizontal="center" vertical="center"/>
      <protection locked="0"/>
    </xf>
    <xf numFmtId="6" fontId="32" fillId="0" borderId="8" xfId="21" applyNumberFormat="1" applyFont="1" applyFill="1" applyBorder="1" applyAlignment="1" applyProtection="1">
      <alignment horizontal="center" vertical="center"/>
      <protection locked="0"/>
    </xf>
    <xf numFmtId="9" fontId="32" fillId="0" borderId="0" xfId="22" applyFont="1" applyFill="1" applyBorder="1" applyAlignment="1" applyProtection="1">
      <alignment horizontal="center" vertical="center"/>
      <protection locked="0"/>
    </xf>
    <xf numFmtId="182" fontId="2" fillId="0" borderId="2" xfId="21" applyNumberFormat="1" applyFont="1" applyFill="1" applyBorder="1" applyAlignment="1" applyProtection="1">
      <alignment horizontal="center" vertical="center"/>
      <protection locked="0"/>
    </xf>
    <xf numFmtId="182" fontId="26" fillId="0" borderId="2" xfId="21" applyNumberFormat="1" applyFont="1" applyFill="1" applyBorder="1" applyAlignment="1" applyProtection="1">
      <alignment horizontal="center" vertical="center"/>
      <protection locked="0"/>
    </xf>
    <xf numFmtId="10" fontId="34" fillId="6" borderId="0" xfId="22" applyNumberFormat="1" applyFont="1" applyFill="1" applyProtection="1"/>
    <xf numFmtId="182" fontId="2" fillId="0" borderId="4" xfId="21" applyNumberFormat="1" applyFont="1" applyFill="1" applyBorder="1" applyProtection="1">
      <protection locked="0"/>
    </xf>
    <xf numFmtId="182" fontId="2" fillId="0" borderId="5" xfId="21" applyNumberFormat="1" applyFont="1" applyFill="1" applyBorder="1" applyProtection="1">
      <protection locked="0"/>
    </xf>
    <xf numFmtId="10" fontId="34" fillId="0" borderId="0" xfId="22" applyNumberFormat="1" applyFont="1" applyFill="1" applyProtection="1">
      <protection locked="0"/>
    </xf>
    <xf numFmtId="182" fontId="32" fillId="0" borderId="24" xfId="21" applyNumberFormat="1" applyFont="1" applyFill="1" applyBorder="1" applyAlignment="1" applyProtection="1">
      <alignment horizontal="center"/>
      <protection locked="0"/>
    </xf>
    <xf numFmtId="182" fontId="32" fillId="0" borderId="0" xfId="21" applyNumberFormat="1" applyFont="1" applyFill="1" applyBorder="1" applyAlignment="1" applyProtection="1">
      <alignment horizontal="center"/>
      <protection locked="0"/>
    </xf>
    <xf numFmtId="182" fontId="32" fillId="0" borderId="8" xfId="21" applyNumberFormat="1" applyFont="1" applyFill="1" applyBorder="1" applyAlignment="1" applyProtection="1">
      <alignment horizontal="center"/>
      <protection locked="0"/>
    </xf>
    <xf numFmtId="9" fontId="34" fillId="0" borderId="0" xfId="22" applyFont="1" applyFill="1" applyBorder="1" applyAlignment="1" applyProtection="1">
      <alignment horizontal="center"/>
      <protection locked="0"/>
    </xf>
    <xf numFmtId="9" fontId="34" fillId="0" borderId="8" xfId="22" applyFont="1" applyFill="1" applyBorder="1" applyAlignment="1" applyProtection="1">
      <alignment horizontal="center"/>
      <protection locked="0"/>
    </xf>
    <xf numFmtId="10" fontId="34" fillId="0" borderId="6" xfId="22" applyNumberFormat="1" applyFont="1" applyFill="1" applyBorder="1" applyAlignment="1" applyProtection="1">
      <alignment horizontal="center"/>
      <protection locked="0"/>
    </xf>
    <xf numFmtId="9" fontId="34" fillId="0" borderId="2" xfId="22" applyFont="1" applyFill="1" applyBorder="1" applyAlignment="1" applyProtection="1">
      <alignment horizontal="center"/>
      <protection locked="0"/>
    </xf>
    <xf numFmtId="9" fontId="34" fillId="0" borderId="7" xfId="22" applyFont="1" applyFill="1" applyBorder="1" applyAlignment="1" applyProtection="1">
      <alignment horizontal="center"/>
      <protection locked="0"/>
    </xf>
    <xf numFmtId="182" fontId="32" fillId="0" borderId="3" xfId="21" applyNumberFormat="1" applyFont="1" applyFill="1" applyBorder="1" applyAlignment="1" applyProtection="1">
      <alignment horizontal="right" vertical="center"/>
      <protection locked="0"/>
    </xf>
    <xf numFmtId="182" fontId="26" fillId="0" borderId="4" xfId="21" applyNumberFormat="1" applyFont="1" applyFill="1" applyBorder="1" applyProtection="1">
      <protection locked="0"/>
    </xf>
    <xf numFmtId="182" fontId="33" fillId="0" borderId="24" xfId="21" applyNumberFormat="1" applyFont="1" applyFill="1" applyBorder="1" applyAlignment="1" applyProtection="1">
      <alignment horizontal="right" vertical="center"/>
      <protection locked="0"/>
    </xf>
    <xf numFmtId="182" fontId="2" fillId="0" borderId="0" xfId="21" applyNumberFormat="1" applyFont="1" applyFill="1" applyBorder="1" applyProtection="1">
      <protection locked="0"/>
    </xf>
    <xf numFmtId="182" fontId="33" fillId="0" borderId="0" xfId="21" applyNumberFormat="1" applyFont="1" applyFill="1" applyBorder="1" applyProtection="1">
      <protection locked="0"/>
    </xf>
    <xf numFmtId="6" fontId="33" fillId="0" borderId="0" xfId="21" applyNumberFormat="1" applyFont="1" applyFill="1" applyBorder="1" applyAlignment="1" applyProtection="1">
      <alignment horizontal="center" vertical="center"/>
      <protection locked="0"/>
    </xf>
    <xf numFmtId="6" fontId="33" fillId="0" borderId="8" xfId="21" applyNumberFormat="1" applyFont="1" applyFill="1" applyBorder="1" applyAlignment="1" applyProtection="1">
      <alignment horizontal="center" vertical="center"/>
      <protection locked="0"/>
    </xf>
    <xf numFmtId="182" fontId="32" fillId="0" borderId="24" xfId="21" applyNumberFormat="1" applyFont="1" applyFill="1" applyBorder="1" applyAlignment="1" applyProtection="1">
      <alignment horizontal="right" vertical="center"/>
      <protection locked="0"/>
    </xf>
    <xf numFmtId="182" fontId="26" fillId="0" borderId="0" xfId="21" applyNumberFormat="1" applyFont="1" applyFill="1" applyBorder="1" applyProtection="1">
      <protection locked="0"/>
    </xf>
    <xf numFmtId="6" fontId="26" fillId="0" borderId="0" xfId="21" applyNumberFormat="1" applyFont="1" applyFill="1" applyBorder="1" applyAlignment="1" applyProtection="1">
      <alignment horizontal="center" vertical="center"/>
      <protection locked="0"/>
    </xf>
    <xf numFmtId="6" fontId="26" fillId="0" borderId="8" xfId="21" applyNumberFormat="1" applyFont="1" applyFill="1" applyBorder="1" applyAlignment="1" applyProtection="1">
      <alignment horizontal="center" vertical="center"/>
      <protection locked="0"/>
    </xf>
    <xf numFmtId="182" fontId="26" fillId="0" borderId="8" xfId="21" applyNumberFormat="1" applyFont="1" applyFill="1" applyBorder="1" applyAlignment="1" applyProtection="1">
      <alignment horizontal="center" vertical="center"/>
      <protection locked="0"/>
    </xf>
    <xf numFmtId="9" fontId="34" fillId="0" borderId="0" xfId="22" applyFont="1" applyFill="1" applyProtection="1">
      <protection locked="0"/>
    </xf>
    <xf numFmtId="171" fontId="26" fillId="0" borderId="8" xfId="2" applyNumberFormat="1" applyFont="1" applyFill="1" applyBorder="1" applyAlignment="1" applyProtection="1">
      <alignment horizontal="center" vertical="center"/>
      <protection locked="0"/>
    </xf>
    <xf numFmtId="182" fontId="33" fillId="0" borderId="6" xfId="21" applyNumberFormat="1" applyFont="1" applyFill="1" applyBorder="1" applyAlignment="1" applyProtection="1">
      <alignment horizontal="right" vertical="center"/>
      <protection locked="0"/>
    </xf>
    <xf numFmtId="182" fontId="2" fillId="0" borderId="2" xfId="21" applyNumberFormat="1" applyFont="1" applyFill="1" applyBorder="1" applyProtection="1">
      <protection locked="0"/>
    </xf>
    <xf numFmtId="171" fontId="26" fillId="0" borderId="7" xfId="2" applyNumberFormat="1" applyFont="1" applyFill="1" applyBorder="1" applyAlignment="1" applyProtection="1">
      <alignment horizontal="center" vertical="center"/>
      <protection locked="0"/>
    </xf>
    <xf numFmtId="182" fontId="2" fillId="0" borderId="0" xfId="21" applyNumberFormat="1" applyFont="1" applyFill="1" applyBorder="1" applyAlignment="1" applyProtection="1">
      <alignment horizontal="right" vertical="center"/>
      <protection locked="0"/>
    </xf>
    <xf numFmtId="182" fontId="32" fillId="0" borderId="3" xfId="21" applyNumberFormat="1" applyFont="1" applyFill="1" applyBorder="1" applyAlignment="1" applyProtection="1">
      <alignment horizontal="right"/>
      <protection locked="0"/>
    </xf>
    <xf numFmtId="182" fontId="32" fillId="0" borderId="4" xfId="21" applyNumberFormat="1" applyFont="1" applyFill="1" applyBorder="1" applyProtection="1">
      <protection locked="0"/>
    </xf>
    <xf numFmtId="182" fontId="33" fillId="0" borderId="24" xfId="21" applyNumberFormat="1" applyFont="1" applyFill="1" applyBorder="1" applyAlignment="1" applyProtection="1">
      <alignment horizontal="right"/>
      <protection locked="0"/>
    </xf>
    <xf numFmtId="6" fontId="2" fillId="0" borderId="8" xfId="21" applyNumberFormat="1" applyFont="1" applyFill="1" applyBorder="1" applyAlignment="1" applyProtection="1">
      <alignment horizontal="right" vertical="center"/>
      <protection locked="0"/>
    </xf>
    <xf numFmtId="9" fontId="34" fillId="0" borderId="8" xfId="22" applyFont="1" applyFill="1" applyBorder="1" applyAlignment="1" applyProtection="1">
      <alignment horizontal="center" vertical="center"/>
      <protection locked="0"/>
    </xf>
    <xf numFmtId="182" fontId="32" fillId="0" borderId="6" xfId="21" applyNumberFormat="1" applyFont="1" applyFill="1" applyBorder="1" applyAlignment="1" applyProtection="1">
      <alignment horizontal="right"/>
      <protection locked="0"/>
    </xf>
    <xf numFmtId="182" fontId="26" fillId="0" borderId="2" xfId="21" applyNumberFormat="1" applyFont="1" applyFill="1" applyBorder="1" applyProtection="1">
      <protection locked="0"/>
    </xf>
    <xf numFmtId="6" fontId="26" fillId="0" borderId="7" xfId="21" applyNumberFormat="1" applyFont="1" applyFill="1" applyBorder="1" applyAlignment="1" applyProtection="1">
      <alignment horizontal="right" vertical="center"/>
      <protection locked="0"/>
    </xf>
    <xf numFmtId="182" fontId="26" fillId="6" borderId="0" xfId="21" applyNumberFormat="1" applyFont="1" applyFill="1" applyProtection="1"/>
    <xf numFmtId="182" fontId="32" fillId="6" borderId="0" xfId="21" applyNumberFormat="1" applyFont="1" applyFill="1" applyProtection="1"/>
    <xf numFmtId="182" fontId="32" fillId="0" borderId="3" xfId="21" applyNumberFormat="1" applyFont="1" applyBorder="1" applyProtection="1">
      <protection locked="0"/>
    </xf>
    <xf numFmtId="182" fontId="2" fillId="0" borderId="0" xfId="21" applyNumberFormat="1" applyFont="1" applyProtection="1">
      <protection locked="0"/>
    </xf>
    <xf numFmtId="182" fontId="2" fillId="0" borderId="6" xfId="21" applyNumberFormat="1" applyFont="1" applyBorder="1" applyProtection="1">
      <protection locked="0"/>
    </xf>
    <xf numFmtId="182" fontId="32" fillId="0" borderId="0" xfId="21" applyNumberFormat="1" applyFont="1" applyProtection="1">
      <protection locked="0"/>
    </xf>
    <xf numFmtId="182" fontId="2" fillId="0" borderId="24" xfId="21" applyNumberFormat="1" applyFont="1" applyBorder="1" applyProtection="1">
      <protection locked="0"/>
    </xf>
    <xf numFmtId="182" fontId="26" fillId="0" borderId="0" xfId="21" applyNumberFormat="1" applyFont="1" applyProtection="1">
      <protection locked="0"/>
    </xf>
    <xf numFmtId="182" fontId="2" fillId="0" borderId="0" xfId="21" applyNumberFormat="1" applyFont="1" applyBorder="1" applyProtection="1">
      <protection locked="0"/>
    </xf>
    <xf numFmtId="182" fontId="37" fillId="0" borderId="0" xfId="21" applyNumberFormat="1" applyFont="1" applyProtection="1">
      <protection locked="0"/>
    </xf>
    <xf numFmtId="10" fontId="34" fillId="0" borderId="0" xfId="22" applyNumberFormat="1" applyFont="1" applyProtection="1">
      <protection locked="0"/>
    </xf>
    <xf numFmtId="10" fontId="2" fillId="0" borderId="0" xfId="22" applyNumberFormat="1" applyFont="1" applyProtection="1">
      <protection locked="0"/>
    </xf>
    <xf numFmtId="182" fontId="26" fillId="0" borderId="6" xfId="21" applyNumberFormat="1" applyFont="1" applyBorder="1" applyProtection="1">
      <protection locked="0"/>
    </xf>
    <xf numFmtId="182" fontId="26" fillId="0" borderId="2" xfId="21" applyNumberFormat="1" applyFont="1" applyBorder="1" applyProtection="1">
      <protection locked="0"/>
    </xf>
    <xf numFmtId="182" fontId="26" fillId="0" borderId="3" xfId="21" applyNumberFormat="1" applyFont="1" applyBorder="1" applyProtection="1">
      <protection locked="0"/>
    </xf>
    <xf numFmtId="182" fontId="2" fillId="0" borderId="4" xfId="21" applyNumberFormat="1" applyFont="1" applyBorder="1" applyProtection="1">
      <protection locked="0"/>
    </xf>
    <xf numFmtId="182" fontId="32" fillId="0" borderId="0" xfId="21" applyNumberFormat="1" applyFont="1" applyBorder="1" applyProtection="1">
      <protection locked="0"/>
    </xf>
    <xf numFmtId="182" fontId="33" fillId="0" borderId="24" xfId="21" applyNumberFormat="1" applyFont="1" applyBorder="1" applyProtection="1">
      <protection locked="0"/>
    </xf>
    <xf numFmtId="182" fontId="26" fillId="0" borderId="24" xfId="21" applyNumberFormat="1" applyFont="1" applyBorder="1" applyProtection="1">
      <protection locked="0"/>
    </xf>
    <xf numFmtId="182" fontId="32" fillId="0" borderId="24" xfId="21" applyNumberFormat="1" applyFont="1" applyBorder="1" applyAlignment="1" applyProtection="1">
      <alignment horizontal="center"/>
      <protection locked="0"/>
    </xf>
    <xf numFmtId="10" fontId="34" fillId="0" borderId="6" xfId="22" applyNumberFormat="1" applyFont="1" applyBorder="1" applyAlignment="1" applyProtection="1">
      <alignment horizontal="center"/>
      <protection locked="0"/>
    </xf>
    <xf numFmtId="182" fontId="32" fillId="0" borderId="24" xfId="21" applyNumberFormat="1" applyFont="1" applyBorder="1" applyProtection="1">
      <protection locked="0"/>
    </xf>
    <xf numFmtId="9" fontId="2" fillId="0" borderId="24" xfId="22" applyFont="1" applyBorder="1" applyProtection="1">
      <protection locked="0"/>
    </xf>
    <xf numFmtId="9" fontId="2" fillId="0" borderId="0" xfId="22" applyFont="1" applyBorder="1" applyProtection="1">
      <protection locked="0"/>
    </xf>
    <xf numFmtId="10" fontId="2" fillId="0" borderId="24" xfId="22" applyNumberFormat="1" applyFont="1" applyBorder="1" applyProtection="1">
      <protection locked="0"/>
    </xf>
    <xf numFmtId="9" fontId="32" fillId="0" borderId="0" xfId="22" applyFont="1" applyBorder="1" applyProtection="1">
      <protection locked="0"/>
    </xf>
    <xf numFmtId="10" fontId="26" fillId="0" borderId="2" xfId="22" applyNumberFormat="1" applyFont="1" applyBorder="1" applyProtection="1">
      <protection locked="0"/>
    </xf>
    <xf numFmtId="182" fontId="26" fillId="0" borderId="4" xfId="21" applyNumberFormat="1" applyFont="1" applyBorder="1" applyProtection="1">
      <protection locked="0"/>
    </xf>
    <xf numFmtId="182" fontId="38" fillId="0" borderId="0" xfId="21" applyNumberFormat="1" applyFont="1" applyBorder="1" applyProtection="1">
      <protection locked="0"/>
    </xf>
    <xf numFmtId="10" fontId="39" fillId="0" borderId="0" xfId="22" applyNumberFormat="1" applyFont="1" applyBorder="1" applyProtection="1">
      <protection locked="0"/>
    </xf>
    <xf numFmtId="182" fontId="38" fillId="0" borderId="4" xfId="21" applyNumberFormat="1" applyFont="1" applyBorder="1" applyProtection="1">
      <protection locked="0"/>
    </xf>
    <xf numFmtId="10" fontId="39" fillId="0" borderId="4" xfId="22" applyNumberFormat="1" applyFont="1" applyBorder="1" applyProtection="1">
      <protection locked="0"/>
    </xf>
    <xf numFmtId="182" fontId="38" fillId="0" borderId="2" xfId="21" applyNumberFormat="1" applyFont="1" applyBorder="1" applyProtection="1">
      <protection locked="0"/>
    </xf>
    <xf numFmtId="10" fontId="39" fillId="0" borderId="2" xfId="22" applyNumberFormat="1" applyFont="1" applyBorder="1" applyProtection="1">
      <protection locked="0"/>
    </xf>
    <xf numFmtId="0" fontId="2" fillId="6" borderId="0" xfId="21" applyFont="1" applyFill="1" applyProtection="1"/>
    <xf numFmtId="168" fontId="2" fillId="0" borderId="0" xfId="21" applyNumberFormat="1" applyFont="1" applyFill="1" applyProtection="1">
      <protection locked="0"/>
    </xf>
    <xf numFmtId="168" fontId="2" fillId="0" borderId="0" xfId="21" applyNumberFormat="1" applyFont="1" applyFill="1" applyAlignment="1" applyProtection="1">
      <alignment horizontal="center" vertical="center"/>
      <protection locked="0"/>
    </xf>
    <xf numFmtId="0" fontId="40" fillId="0" borderId="0" xfId="21" applyFont="1" applyAlignment="1" applyProtection="1">
      <alignment horizontal="left" vertical="center"/>
      <protection locked="0"/>
    </xf>
    <xf numFmtId="0" fontId="2" fillId="0" borderId="0" xfId="21" applyFont="1" applyProtection="1">
      <protection locked="0"/>
    </xf>
    <xf numFmtId="10" fontId="29" fillId="0" borderId="0" xfId="22" applyNumberFormat="1" applyFont="1" applyFill="1" applyAlignment="1" applyProtection="1">
      <alignment horizontal="center" vertical="center"/>
      <protection locked="0"/>
    </xf>
    <xf numFmtId="10" fontId="34" fillId="0" borderId="0" xfId="22" applyNumberFormat="1" applyFont="1" applyFill="1" applyAlignment="1" applyProtection="1">
      <alignment horizontal="center" vertical="center"/>
      <protection locked="0"/>
    </xf>
    <xf numFmtId="10" fontId="33" fillId="0" borderId="0" xfId="22" applyNumberFormat="1" applyFont="1" applyFill="1" applyAlignment="1" applyProtection="1">
      <alignment horizontal="center" vertical="center"/>
      <protection locked="0"/>
    </xf>
    <xf numFmtId="0" fontId="2" fillId="0" borderId="0" xfId="21" applyFont="1" applyAlignment="1" applyProtection="1">
      <alignment horizontal="center" vertical="center"/>
      <protection locked="0"/>
    </xf>
    <xf numFmtId="10" fontId="32" fillId="0" borderId="1" xfId="22" applyNumberFormat="1" applyFont="1" applyFill="1" applyBorder="1" applyAlignment="1" applyProtection="1">
      <alignment horizontal="center" vertical="center"/>
      <protection locked="0"/>
    </xf>
    <xf numFmtId="0" fontId="2" fillId="0" borderId="1" xfId="21" applyFont="1" applyFill="1" applyBorder="1" applyAlignment="1" applyProtection="1">
      <alignment horizontal="left" vertical="center"/>
      <protection locked="0"/>
    </xf>
    <xf numFmtId="0" fontId="29" fillId="0" borderId="1" xfId="21" applyFont="1" applyFill="1" applyBorder="1" applyAlignment="1" applyProtection="1">
      <alignment horizontal="center" vertical="center"/>
      <protection locked="0"/>
    </xf>
    <xf numFmtId="0" fontId="26" fillId="0" borderId="1" xfId="21" applyFont="1" applyFill="1" applyBorder="1" applyAlignment="1" applyProtection="1">
      <alignment horizontal="center" vertical="center"/>
      <protection locked="0"/>
    </xf>
    <xf numFmtId="0" fontId="32" fillId="0" borderId="9" xfId="21" applyFont="1" applyFill="1" applyBorder="1" applyAlignment="1" applyProtection="1">
      <alignment horizontal="center" vertical="center"/>
      <protection locked="0"/>
    </xf>
    <xf numFmtId="168" fontId="26" fillId="0" borderId="2" xfId="21" applyNumberFormat="1" applyFont="1" applyFill="1" applyBorder="1" applyAlignment="1" applyProtection="1">
      <alignment horizontal="left" vertical="center"/>
      <protection locked="0"/>
    </xf>
    <xf numFmtId="6" fontId="26" fillId="0" borderId="2" xfId="21" applyNumberFormat="1" applyFont="1" applyFill="1" applyBorder="1" applyAlignment="1" applyProtection="1">
      <alignment horizontal="center" vertical="center"/>
      <protection locked="0"/>
    </xf>
    <xf numFmtId="6" fontId="26" fillId="0" borderId="7" xfId="21" applyNumberFormat="1" applyFont="1" applyFill="1" applyBorder="1" applyAlignment="1" applyProtection="1">
      <alignment horizontal="center" vertical="center"/>
      <protection locked="0"/>
    </xf>
    <xf numFmtId="6" fontId="32" fillId="0" borderId="24" xfId="21" applyNumberFormat="1" applyFont="1" applyFill="1" applyBorder="1" applyAlignment="1" applyProtection="1">
      <alignment horizontal="center" vertical="center"/>
      <protection locked="0"/>
    </xf>
    <xf numFmtId="10" fontId="33" fillId="0" borderId="4" xfId="22" applyNumberFormat="1" applyFont="1" applyFill="1" applyBorder="1" applyAlignment="1" applyProtection="1">
      <alignment horizontal="center" vertical="center"/>
      <protection locked="0"/>
    </xf>
    <xf numFmtId="168" fontId="2" fillId="0" borderId="4" xfId="21" applyNumberFormat="1" applyFont="1" applyFill="1" applyBorder="1" applyAlignment="1" applyProtection="1">
      <alignment horizontal="left" vertical="center"/>
      <protection locked="0"/>
    </xf>
    <xf numFmtId="6" fontId="33" fillId="0" borderId="3" xfId="21" applyNumberFormat="1" applyFont="1" applyFill="1" applyBorder="1" applyAlignment="1" applyProtection="1">
      <alignment horizontal="center" vertical="center"/>
      <protection locked="0"/>
    </xf>
    <xf numFmtId="10" fontId="33" fillId="0" borderId="0" xfId="22" applyNumberFormat="1" applyFont="1" applyFill="1" applyBorder="1" applyAlignment="1" applyProtection="1">
      <alignment horizontal="center" vertical="center"/>
      <protection locked="0"/>
    </xf>
    <xf numFmtId="168" fontId="26" fillId="0" borderId="0" xfId="21" applyNumberFormat="1" applyFont="1" applyFill="1" applyBorder="1" applyAlignment="1" applyProtection="1">
      <alignment horizontal="left" vertical="center"/>
      <protection locked="0"/>
    </xf>
    <xf numFmtId="168" fontId="2" fillId="0" borderId="0" xfId="21" applyNumberFormat="1" applyFont="1" applyFill="1" applyBorder="1" applyAlignment="1" applyProtection="1">
      <alignment horizontal="left" vertical="center"/>
      <protection locked="0"/>
    </xf>
    <xf numFmtId="168" fontId="33" fillId="0" borderId="0" xfId="21" applyNumberFormat="1" applyFont="1" applyFill="1" applyBorder="1" applyAlignment="1" applyProtection="1">
      <alignment horizontal="left" vertical="center"/>
      <protection locked="0"/>
    </xf>
    <xf numFmtId="10" fontId="33" fillId="0" borderId="2" xfId="22" applyNumberFormat="1" applyFont="1" applyFill="1" applyBorder="1" applyAlignment="1" applyProtection="1">
      <alignment horizontal="center" vertical="center"/>
      <protection locked="0"/>
    </xf>
    <xf numFmtId="168" fontId="2" fillId="0" borderId="2" xfId="21" applyNumberFormat="1" applyFont="1" applyFill="1" applyBorder="1" applyAlignment="1" applyProtection="1">
      <alignment horizontal="left" vertical="center"/>
      <protection locked="0"/>
    </xf>
    <xf numFmtId="168" fontId="32" fillId="0" borderId="0" xfId="21" applyNumberFormat="1" applyFont="1" applyFill="1" applyAlignment="1" applyProtection="1">
      <alignment horizontal="left" vertical="center"/>
      <protection locked="0"/>
    </xf>
    <xf numFmtId="6" fontId="32" fillId="0" borderId="0" xfId="21" applyNumberFormat="1" applyFont="1" applyFill="1" applyAlignment="1" applyProtection="1">
      <alignment horizontal="center" vertical="center"/>
      <protection locked="0"/>
    </xf>
    <xf numFmtId="6" fontId="32" fillId="0" borderId="20" xfId="21" applyNumberFormat="1" applyFont="1" applyFill="1" applyBorder="1" applyAlignment="1" applyProtection="1">
      <alignment horizontal="center" vertical="center"/>
      <protection locked="0"/>
    </xf>
    <xf numFmtId="168" fontId="33" fillId="0" borderId="4" xfId="21" applyNumberFormat="1" applyFont="1" applyFill="1" applyBorder="1" applyAlignment="1" applyProtection="1">
      <alignment horizontal="left" vertical="center"/>
      <protection locked="0"/>
    </xf>
    <xf numFmtId="6" fontId="33" fillId="0" borderId="4" xfId="21" applyNumberFormat="1" applyFont="1" applyFill="1" applyBorder="1" applyAlignment="1" applyProtection="1">
      <alignment horizontal="center" vertical="center"/>
      <protection locked="0"/>
    </xf>
    <xf numFmtId="168" fontId="33" fillId="0" borderId="2" xfId="21" applyNumberFormat="1" applyFont="1" applyFill="1" applyBorder="1" applyAlignment="1" applyProtection="1">
      <alignment horizontal="left" vertical="center"/>
      <protection locked="0"/>
    </xf>
    <xf numFmtId="6" fontId="33" fillId="0" borderId="2" xfId="21" applyNumberFormat="1" applyFont="1" applyFill="1" applyBorder="1" applyAlignment="1" applyProtection="1">
      <alignment horizontal="center" vertical="center"/>
      <protection locked="0"/>
    </xf>
    <xf numFmtId="6" fontId="41" fillId="0" borderId="2" xfId="21" applyNumberFormat="1" applyFont="1" applyFill="1" applyBorder="1" applyAlignment="1" applyProtection="1">
      <alignment horizontal="center" vertical="center"/>
      <protection locked="0"/>
    </xf>
    <xf numFmtId="168" fontId="26" fillId="0" borderId="0" xfId="21" applyNumberFormat="1" applyFont="1" applyFill="1" applyAlignment="1" applyProtection="1">
      <alignment horizontal="left" vertical="center"/>
      <protection locked="0"/>
    </xf>
    <xf numFmtId="6" fontId="26" fillId="0" borderId="0" xfId="21" applyNumberFormat="1" applyFont="1" applyFill="1" applyAlignment="1" applyProtection="1">
      <alignment horizontal="center" vertical="center"/>
      <protection locked="0"/>
    </xf>
    <xf numFmtId="6" fontId="42" fillId="0" borderId="0" xfId="21" applyNumberFormat="1" applyFont="1" applyFill="1" applyAlignment="1" applyProtection="1">
      <alignment horizontal="center" vertical="center"/>
      <protection locked="0"/>
    </xf>
    <xf numFmtId="168" fontId="2" fillId="0" borderId="0" xfId="21" applyNumberFormat="1" applyFont="1" applyFill="1" applyAlignment="1" applyProtection="1">
      <alignment horizontal="left" vertical="center"/>
      <protection locked="0"/>
    </xf>
    <xf numFmtId="6" fontId="2" fillId="0" borderId="0" xfId="21" applyNumberFormat="1" applyFont="1" applyFill="1" applyAlignment="1" applyProtection="1">
      <alignment horizontal="center" vertical="center"/>
      <protection locked="0"/>
    </xf>
    <xf numFmtId="168" fontId="40" fillId="0" borderId="0" xfId="21" applyNumberFormat="1" applyFont="1" applyFill="1" applyAlignment="1" applyProtection="1">
      <alignment horizontal="left" vertical="center"/>
      <protection locked="0"/>
    </xf>
    <xf numFmtId="6" fontId="40" fillId="0" borderId="0" xfId="21" applyNumberFormat="1" applyFont="1" applyFill="1" applyAlignment="1" applyProtection="1">
      <alignment horizontal="center" vertical="center"/>
      <protection locked="0"/>
    </xf>
    <xf numFmtId="0" fontId="2" fillId="0" borderId="0" xfId="21" applyFont="1" applyAlignment="1" applyProtection="1">
      <alignment horizontal="left" vertical="center"/>
      <protection locked="0"/>
    </xf>
    <xf numFmtId="10" fontId="33" fillId="0" borderId="12" xfId="22" applyNumberFormat="1" applyFont="1" applyFill="1" applyBorder="1" applyAlignment="1" applyProtection="1">
      <alignment horizontal="center" vertical="center"/>
      <protection locked="0"/>
    </xf>
    <xf numFmtId="168" fontId="32" fillId="0" borderId="0" xfId="21" applyNumberFormat="1" applyFont="1" applyFill="1" applyBorder="1" applyAlignment="1" applyProtection="1">
      <alignment horizontal="left" vertical="center"/>
      <protection locked="0"/>
    </xf>
    <xf numFmtId="168" fontId="2" fillId="0" borderId="12" xfId="21" applyNumberFormat="1" applyFont="1" applyFill="1" applyBorder="1" applyAlignment="1" applyProtection="1">
      <alignment horizontal="left" vertical="center"/>
      <protection locked="0"/>
    </xf>
    <xf numFmtId="6" fontId="2" fillId="0" borderId="12" xfId="21" applyNumberFormat="1" applyFont="1" applyFill="1" applyBorder="1" applyAlignment="1" applyProtection="1">
      <alignment horizontal="center" vertical="center"/>
      <protection locked="0"/>
    </xf>
    <xf numFmtId="6" fontId="33" fillId="0" borderId="20" xfId="21" applyNumberFormat="1" applyFont="1" applyFill="1" applyBorder="1" applyAlignment="1" applyProtection="1">
      <alignment horizontal="center" vertical="center"/>
      <protection locked="0"/>
    </xf>
    <xf numFmtId="10" fontId="2" fillId="0" borderId="0" xfId="21" applyNumberFormat="1" applyFont="1" applyAlignment="1" applyProtection="1">
      <alignment horizontal="center" vertical="center"/>
      <protection locked="0"/>
    </xf>
    <xf numFmtId="10" fontId="2" fillId="0" borderId="0" xfId="21" applyNumberFormat="1" applyFont="1" applyAlignment="1" applyProtection="1">
      <alignment horizontal="left" vertical="center"/>
      <protection locked="0"/>
    </xf>
    <xf numFmtId="0" fontId="26" fillId="0" borderId="1" xfId="21" applyFont="1" applyFill="1" applyBorder="1" applyAlignment="1" applyProtection="1">
      <alignment horizontal="left" vertical="center"/>
      <protection locked="0"/>
    </xf>
    <xf numFmtId="0" fontId="2" fillId="0" borderId="0" xfId="21" applyFont="1" applyFill="1" applyAlignment="1" applyProtection="1">
      <alignment horizontal="left" vertical="center"/>
      <protection locked="0"/>
    </xf>
    <xf numFmtId="9" fontId="34" fillId="0" borderId="0" xfId="22" applyFont="1" applyFill="1" applyAlignment="1" applyProtection="1">
      <alignment horizontal="center" vertical="center"/>
      <protection locked="0"/>
    </xf>
    <xf numFmtId="10" fontId="33" fillId="0" borderId="0" xfId="22" applyNumberFormat="1" applyFont="1" applyFill="1" applyAlignment="1" applyProtection="1">
      <alignment horizontal="right" vertical="center"/>
      <protection locked="0"/>
    </xf>
    <xf numFmtId="0" fontId="2" fillId="0" borderId="0" xfId="21" applyFont="1" applyFill="1" applyAlignment="1" applyProtection="1">
      <alignment horizontal="center" vertical="center"/>
      <protection locked="0"/>
    </xf>
    <xf numFmtId="0" fontId="2" fillId="0" borderId="0" xfId="21" applyFont="1" applyFill="1" applyProtection="1">
      <protection locked="0"/>
    </xf>
    <xf numFmtId="0" fontId="2" fillId="0" borderId="0" xfId="21" applyFont="1" applyFill="1" applyAlignment="1" applyProtection="1">
      <alignment horizontal="right" vertical="center"/>
      <protection locked="0"/>
    </xf>
    <xf numFmtId="9" fontId="36" fillId="0" borderId="0" xfId="22" applyFont="1" applyFill="1" applyAlignment="1" applyProtection="1">
      <alignment horizontal="center" vertical="center"/>
      <protection locked="0"/>
    </xf>
    <xf numFmtId="0" fontId="33" fillId="0" borderId="0" xfId="21" applyFont="1" applyFill="1" applyAlignment="1" applyProtection="1">
      <alignment horizontal="center" vertical="center"/>
      <protection locked="0"/>
    </xf>
    <xf numFmtId="9" fontId="43" fillId="0" borderId="0" xfId="22" applyFont="1" applyFill="1" applyAlignment="1" applyProtection="1">
      <alignment horizontal="left" vertical="center"/>
      <protection locked="0"/>
    </xf>
    <xf numFmtId="9" fontId="43" fillId="0" borderId="0" xfId="22" applyFont="1" applyFill="1" applyAlignment="1" applyProtection="1">
      <alignment horizontal="center" vertical="center"/>
      <protection locked="0"/>
    </xf>
    <xf numFmtId="10" fontId="32" fillId="0" borderId="1" xfId="22" applyNumberFormat="1" applyFont="1" applyFill="1" applyBorder="1" applyAlignment="1" applyProtection="1">
      <alignment horizontal="right" vertical="center"/>
      <protection locked="0"/>
    </xf>
    <xf numFmtId="0" fontId="37" fillId="0" borderId="1" xfId="21" applyFont="1" applyFill="1" applyBorder="1" applyAlignment="1" applyProtection="1">
      <alignment horizontal="center" vertical="center"/>
      <protection locked="0"/>
    </xf>
    <xf numFmtId="0" fontId="26" fillId="0" borderId="0" xfId="21" applyFont="1" applyFill="1" applyProtection="1">
      <protection locked="0"/>
    </xf>
    <xf numFmtId="168" fontId="36" fillId="0" borderId="0" xfId="21" applyNumberFormat="1" applyFont="1" applyFill="1" applyBorder="1" applyAlignment="1" applyProtection="1">
      <alignment horizontal="center" vertical="center"/>
      <protection locked="0"/>
    </xf>
    <xf numFmtId="168" fontId="33" fillId="0" borderId="24" xfId="21" applyNumberFormat="1" applyFont="1" applyFill="1" applyBorder="1" applyAlignment="1" applyProtection="1">
      <alignment horizontal="center" vertical="center"/>
      <protection locked="0"/>
    </xf>
    <xf numFmtId="10" fontId="33" fillId="0" borderId="2" xfId="22" applyNumberFormat="1" applyFont="1" applyFill="1" applyBorder="1" applyAlignment="1" applyProtection="1">
      <alignment horizontal="right" vertical="center"/>
      <protection locked="0"/>
    </xf>
    <xf numFmtId="168" fontId="36" fillId="0" borderId="2" xfId="21" applyNumberFormat="1" applyFont="1" applyFill="1" applyBorder="1" applyAlignment="1" applyProtection="1">
      <alignment horizontal="center" vertical="center"/>
      <protection locked="0"/>
    </xf>
    <xf numFmtId="168" fontId="33" fillId="0" borderId="6" xfId="21" applyNumberFormat="1" applyFont="1" applyFill="1" applyBorder="1" applyAlignment="1" applyProtection="1">
      <alignment horizontal="center" vertical="center"/>
      <protection locked="0"/>
    </xf>
    <xf numFmtId="10" fontId="33" fillId="0" borderId="12" xfId="22" applyNumberFormat="1" applyFont="1" applyFill="1" applyBorder="1" applyAlignment="1" applyProtection="1">
      <alignment horizontal="right" vertical="center"/>
      <protection locked="0"/>
    </xf>
    <xf numFmtId="168" fontId="26" fillId="0" borderId="0" xfId="21" applyNumberFormat="1" applyFont="1" applyFill="1" applyAlignment="1" applyProtection="1">
      <alignment horizontal="center" vertical="center"/>
      <protection locked="0"/>
    </xf>
    <xf numFmtId="168" fontId="32" fillId="0" borderId="20" xfId="21" applyNumberFormat="1" applyFont="1" applyFill="1" applyBorder="1" applyAlignment="1" applyProtection="1">
      <alignment horizontal="center" vertical="center"/>
      <protection locked="0"/>
    </xf>
    <xf numFmtId="168" fontId="26" fillId="0" borderId="0" xfId="21" applyNumberFormat="1" applyFont="1" applyFill="1" applyProtection="1">
      <protection locked="0"/>
    </xf>
    <xf numFmtId="10" fontId="24" fillId="0" borderId="0" xfId="22" applyNumberFormat="1" applyFont="1" applyFill="1" applyProtection="1">
      <protection locked="0"/>
    </xf>
    <xf numFmtId="10" fontId="33" fillId="0" borderId="0" xfId="22" applyNumberFormat="1" applyFont="1" applyFill="1" applyBorder="1" applyAlignment="1" applyProtection="1">
      <alignment horizontal="right" vertical="center"/>
      <protection locked="0"/>
    </xf>
    <xf numFmtId="168" fontId="2" fillId="0" borderId="4" xfId="21" applyNumberFormat="1" applyFont="1" applyFill="1" applyBorder="1" applyAlignment="1" applyProtection="1">
      <alignment horizontal="center" vertical="center"/>
      <protection locked="0"/>
    </xf>
    <xf numFmtId="168" fontId="32" fillId="0" borderId="24" xfId="21" applyNumberFormat="1" applyFont="1" applyFill="1" applyBorder="1" applyAlignment="1" applyProtection="1">
      <alignment horizontal="center" vertical="center"/>
      <protection locked="0"/>
    </xf>
    <xf numFmtId="168" fontId="32" fillId="0" borderId="0" xfId="21" applyNumberFormat="1" applyFont="1" applyFill="1" applyBorder="1" applyAlignment="1" applyProtection="1">
      <alignment horizontal="center" vertical="center"/>
      <protection locked="0"/>
    </xf>
    <xf numFmtId="168" fontId="32" fillId="0" borderId="0" xfId="21" applyNumberFormat="1" applyFont="1" applyFill="1" applyProtection="1">
      <protection locked="0"/>
    </xf>
    <xf numFmtId="168" fontId="2" fillId="0" borderId="0" xfId="21" applyNumberFormat="1" applyFont="1" applyFill="1" applyBorder="1" applyAlignment="1" applyProtection="1">
      <alignment horizontal="center" vertical="center"/>
      <protection locked="0"/>
    </xf>
    <xf numFmtId="168" fontId="33" fillId="0" borderId="0" xfId="21" applyNumberFormat="1" applyFont="1" applyFill="1" applyBorder="1" applyAlignment="1" applyProtection="1">
      <alignment horizontal="center" vertical="center"/>
      <protection locked="0"/>
    </xf>
    <xf numFmtId="168" fontId="33" fillId="0" borderId="0" xfId="21" applyNumberFormat="1" applyFont="1" applyFill="1" applyProtection="1">
      <protection locked="0"/>
    </xf>
    <xf numFmtId="168" fontId="2" fillId="0" borderId="2" xfId="21" applyNumberFormat="1" applyFont="1" applyFill="1" applyBorder="1" applyAlignment="1" applyProtection="1">
      <alignment horizontal="center" vertical="center"/>
      <protection locked="0"/>
    </xf>
    <xf numFmtId="168" fontId="2" fillId="0" borderId="12" xfId="21" applyNumberFormat="1" applyFont="1" applyFill="1" applyBorder="1" applyAlignment="1" applyProtection="1">
      <alignment horizontal="center" vertical="center"/>
      <protection locked="0"/>
    </xf>
    <xf numFmtId="168" fontId="33" fillId="0" borderId="20" xfId="21" applyNumberFormat="1" applyFont="1" applyFill="1" applyBorder="1" applyAlignment="1" applyProtection="1">
      <alignment horizontal="center" vertical="center"/>
      <protection locked="0"/>
    </xf>
    <xf numFmtId="10" fontId="33" fillId="0" borderId="4" xfId="22" applyNumberFormat="1" applyFont="1" applyFill="1" applyBorder="1" applyAlignment="1" applyProtection="1">
      <alignment horizontal="right" vertical="center"/>
      <protection locked="0"/>
    </xf>
    <xf numFmtId="168" fontId="33" fillId="0" borderId="3" xfId="21" applyNumberFormat="1" applyFont="1" applyFill="1" applyBorder="1" applyAlignment="1" applyProtection="1">
      <alignment horizontal="center" vertical="center"/>
      <protection locked="0"/>
    </xf>
    <xf numFmtId="168" fontId="2" fillId="6" borderId="0" xfId="21" applyNumberFormat="1" applyFont="1" applyFill="1" applyProtection="1"/>
    <xf numFmtId="168" fontId="32" fillId="0" borderId="0" xfId="21" applyNumberFormat="1" applyFont="1" applyFill="1" applyAlignment="1" applyProtection="1">
      <alignment horizontal="center" vertical="center"/>
      <protection locked="0"/>
    </xf>
    <xf numFmtId="10" fontId="41" fillId="0" borderId="0" xfId="22" applyNumberFormat="1" applyFont="1" applyFill="1" applyProtection="1">
      <protection locked="0"/>
    </xf>
    <xf numFmtId="168" fontId="33" fillId="0" borderId="4" xfId="21" applyNumberFormat="1" applyFont="1" applyFill="1" applyBorder="1" applyAlignment="1" applyProtection="1">
      <alignment horizontal="center" vertical="center"/>
      <protection locked="0"/>
    </xf>
    <xf numFmtId="168" fontId="33" fillId="0" borderId="2" xfId="21" applyNumberFormat="1" applyFont="1" applyFill="1" applyBorder="1" applyAlignment="1" applyProtection="1">
      <alignment horizontal="center" vertical="center"/>
      <protection locked="0"/>
    </xf>
    <xf numFmtId="168" fontId="41" fillId="0" borderId="2" xfId="21" applyNumberFormat="1" applyFont="1" applyFill="1" applyBorder="1" applyAlignment="1" applyProtection="1">
      <alignment horizontal="center" vertical="center"/>
      <protection locked="0"/>
    </xf>
    <xf numFmtId="168" fontId="2" fillId="0" borderId="8" xfId="21" applyNumberFormat="1" applyFont="1" applyFill="1" applyBorder="1" applyAlignment="1" applyProtection="1">
      <alignment horizontal="center" vertical="center"/>
      <protection locked="0"/>
    </xf>
    <xf numFmtId="168" fontId="33" fillId="0" borderId="0" xfId="21" applyNumberFormat="1" applyFont="1" applyFill="1" applyAlignment="1" applyProtection="1">
      <alignment horizontal="center" vertical="center"/>
      <protection locked="0"/>
    </xf>
    <xf numFmtId="168" fontId="2" fillId="0" borderId="0" xfId="21" applyNumberFormat="1" applyFont="1" applyFill="1" applyAlignment="1" applyProtection="1">
      <alignment horizontal="right" vertical="center"/>
      <protection locked="0"/>
    </xf>
    <xf numFmtId="10" fontId="26" fillId="0" borderId="0" xfId="22" applyNumberFormat="1" applyFont="1" applyFill="1" applyAlignment="1" applyProtection="1">
      <alignment horizontal="center" vertical="center"/>
      <protection locked="0"/>
    </xf>
    <xf numFmtId="10" fontId="36" fillId="0" borderId="0" xfId="22" applyNumberFormat="1" applyFont="1" applyFill="1" applyAlignment="1" applyProtection="1">
      <alignment horizontal="center" vertical="center"/>
      <protection locked="0"/>
    </xf>
    <xf numFmtId="10" fontId="27" fillId="0" borderId="0" xfId="22" applyNumberFormat="1" applyFont="1" applyFill="1" applyAlignment="1" applyProtection="1">
      <alignment horizontal="center" vertical="center"/>
      <protection locked="0"/>
    </xf>
    <xf numFmtId="10" fontId="32" fillId="0" borderId="0" xfId="21" applyNumberFormat="1" applyFont="1" applyAlignment="1" applyProtection="1">
      <alignment horizontal="center" vertical="center"/>
      <protection locked="0"/>
    </xf>
    <xf numFmtId="9" fontId="26" fillId="0" borderId="0" xfId="21" applyNumberFormat="1" applyFont="1" applyAlignment="1" applyProtection="1">
      <alignment horizontal="center" vertical="center"/>
      <protection locked="0"/>
    </xf>
    <xf numFmtId="171" fontId="26" fillId="0" borderId="0" xfId="21" applyNumberFormat="1" applyFont="1" applyAlignment="1" applyProtection="1">
      <alignment horizontal="center" vertical="center"/>
      <protection locked="0"/>
    </xf>
    <xf numFmtId="10" fontId="34" fillId="0" borderId="0" xfId="22" applyNumberFormat="1" applyFont="1" applyAlignment="1" applyProtection="1">
      <alignment horizontal="center" vertical="center"/>
      <protection locked="0"/>
    </xf>
    <xf numFmtId="10" fontId="2" fillId="0" borderId="0" xfId="22" applyNumberFormat="1" applyFont="1" applyAlignment="1" applyProtection="1">
      <alignment horizontal="center" vertical="center"/>
      <protection locked="0"/>
    </xf>
    <xf numFmtId="0" fontId="26" fillId="0" borderId="1" xfId="21" applyFont="1" applyBorder="1" applyAlignment="1" applyProtection="1">
      <alignment horizontal="center" vertical="center"/>
      <protection locked="0"/>
    </xf>
    <xf numFmtId="0" fontId="26" fillId="0" borderId="1" xfId="21" applyFont="1" applyBorder="1" applyAlignment="1" applyProtection="1">
      <alignment horizontal="left" vertical="center"/>
      <protection locked="0"/>
    </xf>
    <xf numFmtId="6" fontId="2" fillId="0" borderId="0" xfId="21" applyNumberFormat="1" applyFont="1" applyAlignment="1" applyProtection="1">
      <alignment horizontal="center" vertical="center"/>
      <protection locked="0"/>
    </xf>
    <xf numFmtId="10" fontId="32" fillId="0" borderId="2" xfId="21" applyNumberFormat="1" applyFont="1" applyBorder="1" applyAlignment="1" applyProtection="1">
      <alignment horizontal="center" vertical="center"/>
      <protection locked="0"/>
    </xf>
    <xf numFmtId="0" fontId="2" fillId="0" borderId="2" xfId="21" applyFont="1" applyBorder="1" applyAlignment="1" applyProtection="1">
      <alignment horizontal="left" vertical="center"/>
      <protection locked="0"/>
    </xf>
    <xf numFmtId="6" fontId="2" fillId="0" borderId="2" xfId="21" applyNumberFormat="1" applyFont="1" applyBorder="1" applyAlignment="1" applyProtection="1">
      <alignment horizontal="center" vertical="center"/>
      <protection locked="0"/>
    </xf>
    <xf numFmtId="10" fontId="33" fillId="0" borderId="0" xfId="21" applyNumberFormat="1" applyFont="1" applyAlignment="1" applyProtection="1">
      <alignment horizontal="center" vertical="center"/>
      <protection locked="0"/>
    </xf>
    <xf numFmtId="0" fontId="33" fillId="0" borderId="12" xfId="21" applyFont="1" applyBorder="1" applyAlignment="1" applyProtection="1">
      <alignment horizontal="left" vertical="center"/>
      <protection locked="0"/>
    </xf>
    <xf numFmtId="6" fontId="33" fillId="0" borderId="12" xfId="21" applyNumberFormat="1" applyFont="1" applyBorder="1" applyAlignment="1" applyProtection="1">
      <alignment horizontal="center" vertical="center"/>
      <protection locked="0"/>
    </xf>
    <xf numFmtId="0" fontId="32" fillId="0" borderId="12" xfId="21" applyFont="1" applyBorder="1" applyAlignment="1" applyProtection="1">
      <alignment horizontal="left" vertical="center"/>
      <protection locked="0"/>
    </xf>
    <xf numFmtId="6" fontId="26" fillId="0" borderId="12" xfId="21" applyNumberFormat="1" applyFont="1" applyBorder="1" applyAlignment="1" applyProtection="1">
      <alignment horizontal="center" vertical="center"/>
      <protection locked="0"/>
    </xf>
    <xf numFmtId="6" fontId="26" fillId="0" borderId="0" xfId="21" applyNumberFormat="1" applyFont="1" applyAlignment="1" applyProtection="1">
      <alignment horizontal="center" vertical="center"/>
      <protection locked="0"/>
    </xf>
    <xf numFmtId="0" fontId="26" fillId="0" borderId="0" xfId="21" applyFont="1" applyAlignment="1" applyProtection="1">
      <alignment horizontal="left" vertical="center"/>
      <protection locked="0"/>
    </xf>
    <xf numFmtId="0" fontId="2" fillId="0" borderId="0" xfId="21" applyFont="1" applyBorder="1" applyAlignment="1" applyProtection="1">
      <alignment horizontal="left" vertical="center"/>
      <protection locked="0"/>
    </xf>
    <xf numFmtId="6" fontId="2" fillId="0" borderId="0" xfId="21" applyNumberFormat="1" applyFont="1" applyBorder="1" applyAlignment="1" applyProtection="1">
      <alignment horizontal="center" vertical="center"/>
      <protection locked="0"/>
    </xf>
    <xf numFmtId="0" fontId="26" fillId="0" borderId="0" xfId="21" applyFont="1" applyAlignment="1" applyProtection="1">
      <alignment horizontal="center" vertical="center"/>
      <protection locked="0"/>
    </xf>
    <xf numFmtId="9" fontId="2" fillId="0" borderId="0" xfId="21" applyNumberFormat="1" applyFont="1" applyBorder="1" applyAlignment="1" applyProtection="1">
      <alignment horizontal="center" vertical="center"/>
      <protection locked="0"/>
    </xf>
    <xf numFmtId="0" fontId="26" fillId="0" borderId="4" xfId="21" applyFont="1" applyBorder="1" applyAlignment="1" applyProtection="1">
      <alignment horizontal="left" vertical="center"/>
      <protection locked="0"/>
    </xf>
    <xf numFmtId="0" fontId="26" fillId="0" borderId="4" xfId="21" applyFont="1" applyBorder="1" applyAlignment="1" applyProtection="1">
      <alignment horizontal="center" vertical="center"/>
      <protection locked="0"/>
    </xf>
    <xf numFmtId="0" fontId="2" fillId="0" borderId="0" xfId="21" applyFont="1" applyBorder="1" applyAlignment="1" applyProtection="1">
      <alignment horizontal="center" vertical="center"/>
      <protection locked="0"/>
    </xf>
    <xf numFmtId="0" fontId="2" fillId="0" borderId="1" xfId="21" applyFont="1" applyBorder="1" applyAlignment="1" applyProtection="1">
      <alignment horizontal="left" vertical="center"/>
      <protection locked="0"/>
    </xf>
    <xf numFmtId="9" fontId="2" fillId="0" borderId="1" xfId="21" applyNumberFormat="1" applyFont="1" applyBorder="1" applyAlignment="1" applyProtection="1">
      <alignment horizontal="center" vertical="center"/>
      <protection locked="0"/>
    </xf>
    <xf numFmtId="0" fontId="2" fillId="6" borderId="0" xfId="21" applyFont="1" applyFill="1" applyAlignment="1" applyProtection="1">
      <alignment horizontal="left"/>
    </xf>
    <xf numFmtId="0" fontId="2" fillId="0" borderId="0" xfId="21" applyFont="1" applyAlignment="1" applyProtection="1">
      <alignment horizontal="right" vertical="center"/>
      <protection locked="0"/>
    </xf>
    <xf numFmtId="0" fontId="2" fillId="0" borderId="4" xfId="21" applyFont="1" applyBorder="1" applyAlignment="1" applyProtection="1">
      <alignment horizontal="left"/>
      <protection locked="0"/>
    </xf>
    <xf numFmtId="6" fontId="36" fillId="0" borderId="4" xfId="21" applyNumberFormat="1" applyFont="1" applyBorder="1" applyAlignment="1" applyProtection="1">
      <alignment horizontal="center" vertical="center"/>
      <protection locked="0"/>
    </xf>
    <xf numFmtId="0" fontId="2" fillId="0" borderId="0" xfId="21" applyFont="1" applyAlignment="1" applyProtection="1">
      <alignment horizontal="left"/>
      <protection locked="0"/>
    </xf>
    <xf numFmtId="0" fontId="2" fillId="0" borderId="0" xfId="21" applyFont="1" applyBorder="1" applyAlignment="1" applyProtection="1">
      <alignment horizontal="left"/>
      <protection locked="0"/>
    </xf>
    <xf numFmtId="6" fontId="36" fillId="0" borderId="0" xfId="21" applyNumberFormat="1" applyFont="1" applyBorder="1" applyAlignment="1" applyProtection="1">
      <alignment horizontal="center" vertical="center"/>
      <protection locked="0"/>
    </xf>
    <xf numFmtId="9" fontId="36" fillId="0" borderId="0" xfId="21" applyNumberFormat="1" applyFont="1" applyBorder="1" applyAlignment="1" applyProtection="1">
      <alignment horizontal="center" vertical="center"/>
      <protection locked="0"/>
    </xf>
    <xf numFmtId="0" fontId="26" fillId="0" borderId="4" xfId="21" applyFont="1" applyBorder="1" applyAlignment="1" applyProtection="1">
      <alignment horizontal="left"/>
      <protection locked="0"/>
    </xf>
    <xf numFmtId="0" fontId="36" fillId="0" borderId="0" xfId="21" applyFont="1" applyBorder="1" applyAlignment="1" applyProtection="1">
      <alignment horizontal="center" vertical="center"/>
      <protection locked="0"/>
    </xf>
    <xf numFmtId="0" fontId="2" fillId="0" borderId="2" xfId="21" applyFont="1" applyBorder="1" applyAlignment="1" applyProtection="1">
      <alignment horizontal="left"/>
      <protection locked="0"/>
    </xf>
    <xf numFmtId="9" fontId="36" fillId="0" borderId="2" xfId="21" applyNumberFormat="1" applyFont="1" applyBorder="1" applyAlignment="1" applyProtection="1">
      <alignment horizontal="center" vertical="center"/>
      <protection locked="0"/>
    </xf>
    <xf numFmtId="0" fontId="26" fillId="0" borderId="1" xfId="21" applyFont="1" applyBorder="1" applyAlignment="1" applyProtection="1">
      <alignment horizontal="left"/>
      <protection locked="0"/>
    </xf>
    <xf numFmtId="168" fontId="2" fillId="0" borderId="0" xfId="21" applyNumberFormat="1" applyFont="1" applyAlignment="1" applyProtection="1">
      <alignment horizontal="center" vertical="center"/>
      <protection locked="0"/>
    </xf>
    <xf numFmtId="168" fontId="2" fillId="0" borderId="2" xfId="21" applyNumberFormat="1" applyFont="1" applyBorder="1" applyAlignment="1" applyProtection="1">
      <alignment horizontal="center" vertical="center"/>
      <protection locked="0"/>
    </xf>
    <xf numFmtId="0" fontId="33" fillId="0" borderId="12" xfId="21" applyFont="1" applyBorder="1" applyAlignment="1" applyProtection="1">
      <alignment horizontal="left"/>
      <protection locked="0"/>
    </xf>
    <xf numFmtId="168" fontId="33" fillId="0" borderId="12" xfId="21" applyNumberFormat="1" applyFont="1" applyBorder="1" applyAlignment="1" applyProtection="1">
      <alignment horizontal="center" vertical="center"/>
      <protection locked="0"/>
    </xf>
    <xf numFmtId="0" fontId="32" fillId="0" borderId="0" xfId="21" applyFont="1" applyAlignment="1" applyProtection="1">
      <alignment horizontal="left"/>
      <protection locked="0"/>
    </xf>
    <xf numFmtId="168" fontId="26" fillId="0" borderId="0" xfId="21" applyNumberFormat="1" applyFont="1" applyAlignment="1" applyProtection="1">
      <alignment horizontal="center" vertical="center"/>
      <protection locked="0"/>
    </xf>
    <xf numFmtId="0" fontId="26" fillId="0" borderId="0" xfId="21" applyFont="1" applyAlignment="1" applyProtection="1">
      <alignment horizontal="left"/>
      <protection locked="0"/>
    </xf>
    <xf numFmtId="0" fontId="33" fillId="0" borderId="0" xfId="21" applyFont="1" applyAlignment="1" applyProtection="1">
      <alignment horizontal="left"/>
      <protection locked="0"/>
    </xf>
    <xf numFmtId="0" fontId="32" fillId="0" borderId="12" xfId="21" applyFont="1" applyBorder="1" applyAlignment="1" applyProtection="1">
      <alignment horizontal="left"/>
      <protection locked="0"/>
    </xf>
    <xf numFmtId="168" fontId="26" fillId="0" borderId="12" xfId="21" applyNumberFormat="1" applyFont="1" applyBorder="1" applyAlignment="1" applyProtection="1">
      <alignment horizontal="center" vertical="center"/>
      <protection locked="0"/>
    </xf>
    <xf numFmtId="168" fontId="2" fillId="0" borderId="0" xfId="21" applyNumberFormat="1" applyFont="1" applyBorder="1" applyAlignment="1" applyProtection="1">
      <alignment horizontal="center" vertical="center"/>
      <protection locked="0"/>
    </xf>
    <xf numFmtId="9" fontId="2" fillId="0" borderId="0" xfId="21" applyNumberFormat="1" applyFont="1" applyAlignment="1" applyProtection="1">
      <alignment horizontal="left"/>
      <protection locked="0"/>
    </xf>
    <xf numFmtId="10" fontId="26" fillId="0" borderId="0" xfId="22" applyNumberFormat="1" applyFont="1" applyAlignment="1" applyProtection="1">
      <alignment horizontal="center" vertical="center"/>
      <protection locked="0"/>
    </xf>
    <xf numFmtId="0" fontId="33" fillId="0" borderId="0" xfId="21" applyFont="1" applyAlignment="1" applyProtection="1">
      <alignment horizontal="right" vertical="center"/>
      <protection locked="0"/>
    </xf>
    <xf numFmtId="0" fontId="32" fillId="0" borderId="1" xfId="21" applyFont="1" applyBorder="1" applyAlignment="1" applyProtection="1">
      <alignment horizontal="center" vertical="center"/>
      <protection locked="0"/>
    </xf>
    <xf numFmtId="0" fontId="29" fillId="0" borderId="1" xfId="21" applyFont="1" applyBorder="1" applyAlignment="1" applyProtection="1">
      <alignment horizontal="center" vertical="center"/>
      <protection locked="0"/>
    </xf>
    <xf numFmtId="5" fontId="43" fillId="0" borderId="0" xfId="21" applyNumberFormat="1" applyFont="1" applyAlignment="1" applyProtection="1">
      <alignment horizontal="center" vertical="center"/>
      <protection locked="0"/>
    </xf>
    <xf numFmtId="5" fontId="2" fillId="0" borderId="0" xfId="21" applyNumberFormat="1" applyFont="1" applyAlignment="1" applyProtection="1">
      <alignment horizontal="center" vertical="center"/>
      <protection locked="0"/>
    </xf>
    <xf numFmtId="10" fontId="43" fillId="0" borderId="0" xfId="21" applyNumberFormat="1" applyFont="1" applyAlignment="1" applyProtection="1">
      <alignment horizontal="center" vertical="center"/>
      <protection locked="0"/>
    </xf>
    <xf numFmtId="0" fontId="33" fillId="0" borderId="0" xfId="21" applyFont="1" applyAlignment="1" applyProtection="1">
      <alignment horizontal="left" vertical="center"/>
      <protection locked="0"/>
    </xf>
    <xf numFmtId="5" fontId="34" fillId="0" borderId="0" xfId="22" applyNumberFormat="1" applyFont="1" applyAlignment="1" applyProtection="1">
      <alignment horizontal="center" vertical="center"/>
      <protection locked="0"/>
    </xf>
    <xf numFmtId="0" fontId="26" fillId="0" borderId="0" xfId="21" applyFont="1" applyBorder="1" applyAlignment="1" applyProtection="1">
      <alignment horizontal="center" vertical="center"/>
      <protection locked="0"/>
    </xf>
    <xf numFmtId="171" fontId="26" fillId="0" borderId="4" xfId="21" applyNumberFormat="1" applyFont="1" applyBorder="1" applyAlignment="1" applyProtection="1">
      <alignment horizontal="center" vertical="center"/>
      <protection locked="0"/>
    </xf>
    <xf numFmtId="5" fontId="2" fillId="0" borderId="0" xfId="23" applyNumberFormat="1" applyFont="1" applyBorder="1" applyAlignment="1" applyProtection="1">
      <alignment horizontal="center" vertical="center"/>
      <protection locked="0"/>
    </xf>
    <xf numFmtId="170" fontId="2" fillId="0" borderId="1" xfId="24" applyNumberFormat="1" applyFont="1" applyBorder="1" applyAlignment="1" applyProtection="1">
      <alignment horizontal="center" vertical="center"/>
      <protection locked="0"/>
    </xf>
    <xf numFmtId="0" fontId="25" fillId="6" borderId="0" xfId="21" applyFont="1" applyFill="1" applyProtection="1"/>
    <xf numFmtId="0" fontId="26" fillId="0" borderId="0" xfId="21" applyFont="1" applyProtection="1">
      <protection locked="0"/>
    </xf>
    <xf numFmtId="9" fontId="43" fillId="0" borderId="0" xfId="22" applyFont="1" applyAlignment="1" applyProtection="1">
      <alignment horizontal="center" vertical="center"/>
      <protection locked="0"/>
    </xf>
    <xf numFmtId="9" fontId="36" fillId="0" borderId="0" xfId="22" applyFont="1" applyAlignment="1" applyProtection="1">
      <alignment horizontal="center" vertical="center"/>
      <protection locked="0"/>
    </xf>
    <xf numFmtId="9" fontId="2" fillId="0" borderId="0" xfId="22" applyFont="1" applyAlignment="1" applyProtection="1">
      <alignment horizontal="center" vertical="center"/>
      <protection locked="0"/>
    </xf>
    <xf numFmtId="9" fontId="2" fillId="0" borderId="0" xfId="21" applyNumberFormat="1" applyFont="1" applyAlignment="1" applyProtection="1">
      <alignment horizontal="center" vertical="center"/>
      <protection locked="0"/>
    </xf>
    <xf numFmtId="9" fontId="32" fillId="0" borderId="0" xfId="22" applyFont="1" applyAlignment="1" applyProtection="1">
      <alignment horizontal="center" vertical="center"/>
      <protection locked="0"/>
    </xf>
    <xf numFmtId="6" fontId="2" fillId="0" borderId="0" xfId="23" applyNumberFormat="1" applyFont="1" applyAlignment="1" applyProtection="1">
      <alignment horizontal="center" vertical="center"/>
      <protection locked="0"/>
    </xf>
    <xf numFmtId="181" fontId="2" fillId="0" borderId="0" xfId="21" applyNumberFormat="1" applyFont="1" applyAlignment="1" applyProtection="1">
      <alignment horizontal="center" vertical="center"/>
      <protection locked="0"/>
    </xf>
    <xf numFmtId="170" fontId="2" fillId="0" borderId="0" xfId="24" applyNumberFormat="1" applyFont="1" applyAlignment="1" applyProtection="1">
      <alignment horizontal="center" vertical="center"/>
      <protection locked="0"/>
    </xf>
    <xf numFmtId="0" fontId="27" fillId="6" borderId="0" xfId="29" applyFont="1" applyFill="1" applyProtection="1"/>
    <xf numFmtId="0" fontId="27" fillId="5" borderId="0" xfId="29" applyFont="1" applyFill="1" applyProtection="1">
      <protection locked="0"/>
    </xf>
    <xf numFmtId="0" fontId="27" fillId="5" borderId="0" xfId="29" applyFont="1" applyFill="1" applyAlignment="1" applyProtection="1">
      <alignment vertical="center"/>
      <protection locked="0"/>
    </xf>
    <xf numFmtId="0" fontId="27" fillId="5" borderId="0" xfId="29" applyFont="1" applyFill="1" applyAlignment="1" applyProtection="1">
      <alignment horizontal="center" vertical="center"/>
      <protection locked="0"/>
    </xf>
    <xf numFmtId="0" fontId="29" fillId="5" borderId="0" xfId="29" applyFont="1" applyFill="1" applyBorder="1" applyAlignment="1" applyProtection="1">
      <alignment horizontal="left" vertical="center"/>
      <protection locked="0"/>
    </xf>
    <xf numFmtId="0" fontId="29" fillId="5" borderId="0" xfId="29" applyFont="1" applyFill="1" applyBorder="1" applyAlignment="1" applyProtection="1">
      <alignment horizontal="center" vertical="center"/>
      <protection locked="0"/>
    </xf>
    <xf numFmtId="0" fontId="29" fillId="5" borderId="12" xfId="29" applyFont="1" applyFill="1" applyBorder="1" applyAlignment="1" applyProtection="1">
      <alignment horizontal="left" vertical="center"/>
      <protection locked="0"/>
    </xf>
    <xf numFmtId="0" fontId="29" fillId="5" borderId="12" xfId="29" applyFont="1" applyFill="1" applyBorder="1" applyAlignment="1" applyProtection="1">
      <alignment horizontal="center" vertical="center"/>
      <protection locked="0"/>
    </xf>
    <xf numFmtId="0" fontId="29" fillId="5" borderId="12" xfId="29" applyFont="1" applyFill="1" applyBorder="1" applyAlignment="1" applyProtection="1">
      <alignment vertical="center"/>
      <protection locked="0"/>
    </xf>
    <xf numFmtId="0" fontId="29" fillId="5" borderId="4" xfId="29" applyFont="1" applyFill="1" applyBorder="1" applyAlignment="1" applyProtection="1">
      <alignment vertical="center"/>
      <protection locked="0"/>
    </xf>
    <xf numFmtId="0" fontId="29" fillId="5" borderId="4" xfId="29" applyFont="1" applyFill="1" applyBorder="1" applyAlignment="1" applyProtection="1">
      <alignment horizontal="center" vertical="center"/>
      <protection locked="0"/>
    </xf>
    <xf numFmtId="0" fontId="27" fillId="5" borderId="0" xfId="29" applyFont="1" applyFill="1" applyBorder="1" applyAlignment="1" applyProtection="1">
      <alignment horizontal="left" vertical="center"/>
      <protection locked="0"/>
    </xf>
    <xf numFmtId="189" fontId="27" fillId="5" borderId="0" xfId="29" applyNumberFormat="1" applyFont="1" applyFill="1" applyBorder="1" applyAlignment="1" applyProtection="1">
      <alignment horizontal="center" vertical="center"/>
      <protection locked="0"/>
    </xf>
    <xf numFmtId="0" fontId="27" fillId="5" borderId="3" xfId="29" applyFont="1" applyFill="1" applyBorder="1" applyAlignment="1" applyProtection="1">
      <alignment vertical="center"/>
      <protection locked="0"/>
    </xf>
    <xf numFmtId="186" fontId="27" fillId="5" borderId="26" xfId="29" applyNumberFormat="1" applyFont="1" applyFill="1" applyBorder="1" applyAlignment="1" applyProtection="1">
      <alignment horizontal="center" vertical="center"/>
      <protection locked="0"/>
    </xf>
    <xf numFmtId="0" fontId="27" fillId="5" borderId="24" xfId="29" applyFont="1" applyFill="1" applyBorder="1" applyAlignment="1" applyProtection="1">
      <alignment vertical="center"/>
      <protection locked="0"/>
    </xf>
    <xf numFmtId="171" fontId="27" fillId="5" borderId="16" xfId="31" applyNumberFormat="1" applyFont="1" applyFill="1" applyBorder="1" applyAlignment="1" applyProtection="1">
      <alignment horizontal="center" vertical="center"/>
      <protection locked="0"/>
    </xf>
    <xf numFmtId="189" fontId="29" fillId="5" borderId="12" xfId="29" applyNumberFormat="1" applyFont="1" applyFill="1" applyBorder="1" applyAlignment="1" applyProtection="1">
      <alignment horizontal="center" vertical="center"/>
      <protection locked="0"/>
    </xf>
    <xf numFmtId="189" fontId="27" fillId="5" borderId="0" xfId="32" applyNumberFormat="1" applyFont="1" applyFill="1" applyBorder="1" applyAlignment="1" applyProtection="1">
      <alignment horizontal="center" vertical="center"/>
      <protection locked="0"/>
    </xf>
    <xf numFmtId="0" fontId="27" fillId="5" borderId="6" xfId="29" applyFont="1" applyFill="1" applyBorder="1" applyAlignment="1" applyProtection="1">
      <alignment vertical="center"/>
      <protection locked="0"/>
    </xf>
    <xf numFmtId="186" fontId="27" fillId="5" borderId="23" xfId="29" applyNumberFormat="1" applyFont="1" applyFill="1" applyBorder="1" applyAlignment="1" applyProtection="1">
      <alignment horizontal="center" vertical="center"/>
      <protection locked="0"/>
    </xf>
    <xf numFmtId="189" fontId="29" fillId="5" borderId="12" xfId="32" applyNumberFormat="1" applyFont="1" applyFill="1" applyBorder="1" applyAlignment="1" applyProtection="1">
      <alignment horizontal="center" vertical="center"/>
      <protection locked="0"/>
    </xf>
    <xf numFmtId="0" fontId="27" fillId="5" borderId="0" xfId="29" applyFont="1" applyFill="1" applyAlignment="1" applyProtection="1">
      <alignment horizontal="left" vertical="center"/>
      <protection locked="0"/>
    </xf>
    <xf numFmtId="0" fontId="27" fillId="5" borderId="0" xfId="29" applyFont="1" applyFill="1" applyBorder="1" applyAlignment="1" applyProtection="1">
      <alignment vertical="center"/>
      <protection locked="0"/>
    </xf>
    <xf numFmtId="0" fontId="27" fillId="5" borderId="0" xfId="29" applyFont="1" applyFill="1" applyBorder="1" applyAlignment="1" applyProtection="1">
      <alignment horizontal="center" vertical="center"/>
      <protection locked="0"/>
    </xf>
    <xf numFmtId="0" fontId="27" fillId="5" borderId="0" xfId="29" applyFont="1" applyFill="1" applyBorder="1" applyProtection="1">
      <protection locked="0"/>
    </xf>
    <xf numFmtId="0" fontId="29" fillId="5" borderId="12" xfId="29" applyFont="1" applyFill="1" applyBorder="1" applyAlignment="1" applyProtection="1">
      <protection locked="0"/>
    </xf>
    <xf numFmtId="0" fontId="29" fillId="5" borderId="12" xfId="29" applyFont="1" applyFill="1" applyBorder="1" applyProtection="1">
      <protection locked="0"/>
    </xf>
    <xf numFmtId="0" fontId="29" fillId="5" borderId="0" xfId="29" applyFont="1" applyFill="1" applyBorder="1" applyAlignment="1" applyProtection="1">
      <alignment vertical="center"/>
      <protection locked="0"/>
    </xf>
    <xf numFmtId="0" fontId="27" fillId="5" borderId="0" xfId="29" applyFont="1" applyFill="1" applyBorder="1" applyAlignment="1" applyProtection="1">
      <protection locked="0"/>
    </xf>
    <xf numFmtId="0" fontId="29" fillId="5" borderId="0" xfId="29" applyFont="1" applyFill="1" applyProtection="1">
      <protection locked="0"/>
    </xf>
    <xf numFmtId="0" fontId="29" fillId="5" borderId="20" xfId="29" applyFont="1" applyFill="1" applyBorder="1" applyAlignment="1" applyProtection="1">
      <alignment vertical="center"/>
      <protection locked="0"/>
    </xf>
    <xf numFmtId="6" fontId="29" fillId="5" borderId="15" xfId="30" applyNumberFormat="1" applyFont="1" applyFill="1" applyBorder="1" applyAlignment="1" applyProtection="1">
      <alignment horizontal="center" vertical="center"/>
      <protection locked="0"/>
    </xf>
    <xf numFmtId="186" fontId="29" fillId="5" borderId="20" xfId="29" applyNumberFormat="1" applyFont="1" applyFill="1" applyBorder="1" applyAlignment="1" applyProtection="1">
      <alignment horizontal="left"/>
      <protection locked="0"/>
    </xf>
    <xf numFmtId="0" fontId="27" fillId="5" borderId="3" xfId="29" applyFont="1" applyFill="1" applyBorder="1" applyProtection="1">
      <protection locked="0"/>
    </xf>
    <xf numFmtId="6" fontId="27" fillId="5" borderId="26" xfId="29" applyNumberFormat="1" applyFont="1" applyFill="1" applyBorder="1" applyAlignment="1" applyProtection="1">
      <alignment horizontal="center" vertical="center"/>
      <protection locked="0"/>
    </xf>
    <xf numFmtId="0" fontId="29" fillId="5" borderId="24" xfId="29" applyFont="1" applyFill="1" applyBorder="1" applyAlignment="1" applyProtection="1">
      <alignment vertical="center"/>
      <protection locked="0"/>
    </xf>
    <xf numFmtId="6" fontId="29" fillId="5" borderId="8" xfId="30" applyNumberFormat="1" applyFont="1" applyFill="1" applyBorder="1" applyAlignment="1" applyProtection="1">
      <alignment horizontal="center" vertical="center"/>
      <protection locked="0"/>
    </xf>
    <xf numFmtId="186" fontId="29" fillId="5" borderId="24" xfId="29" applyNumberFormat="1" applyFont="1" applyFill="1" applyBorder="1" applyAlignment="1" applyProtection="1">
      <alignment horizontal="left"/>
      <protection locked="0"/>
    </xf>
    <xf numFmtId="0" fontId="27" fillId="5" borderId="24" xfId="29" applyFont="1" applyFill="1" applyBorder="1" applyProtection="1">
      <protection locked="0"/>
    </xf>
    <xf numFmtId="186" fontId="27" fillId="5" borderId="16" xfId="29" applyNumberFormat="1" applyFont="1" applyFill="1" applyBorder="1" applyAlignment="1" applyProtection="1">
      <alignment horizontal="center" vertical="center"/>
      <protection locked="0"/>
    </xf>
    <xf numFmtId="6" fontId="27" fillId="5" borderId="8" xfId="30" applyNumberFormat="1" applyFont="1" applyFill="1" applyBorder="1" applyAlignment="1" applyProtection="1">
      <alignment horizontal="center" vertical="center"/>
      <protection locked="0"/>
    </xf>
    <xf numFmtId="186" fontId="27" fillId="5" borderId="24" xfId="29" applyNumberFormat="1" applyFont="1" applyFill="1" applyBorder="1" applyAlignment="1" applyProtection="1">
      <alignment horizontal="left"/>
      <protection locked="0"/>
    </xf>
    <xf numFmtId="186" fontId="27" fillId="5" borderId="16" xfId="31" applyNumberFormat="1" applyFont="1" applyFill="1" applyBorder="1" applyAlignment="1" applyProtection="1">
      <alignment horizontal="center" vertical="center"/>
      <protection locked="0"/>
    </xf>
    <xf numFmtId="6" fontId="27" fillId="5" borderId="8" xfId="29" applyNumberFormat="1" applyFont="1" applyFill="1" applyBorder="1" applyAlignment="1" applyProtection="1">
      <alignment horizontal="center" vertical="center"/>
      <protection locked="0"/>
    </xf>
    <xf numFmtId="0" fontId="27" fillId="5" borderId="6" xfId="29" applyFont="1" applyFill="1" applyBorder="1" applyProtection="1">
      <protection locked="0"/>
    </xf>
    <xf numFmtId="171" fontId="27" fillId="5" borderId="23" xfId="31" applyNumberFormat="1" applyFont="1" applyFill="1" applyBorder="1" applyAlignment="1" applyProtection="1">
      <alignment horizontal="center" vertical="center"/>
      <protection locked="0"/>
    </xf>
    <xf numFmtId="0" fontId="27" fillId="5" borderId="20" xfId="29" quotePrefix="1" applyFont="1" applyFill="1" applyBorder="1" applyAlignment="1" applyProtection="1">
      <alignment horizontal="left" vertical="center"/>
      <protection locked="0"/>
    </xf>
    <xf numFmtId="6" fontId="27" fillId="5" borderId="15" xfId="29" applyNumberFormat="1" applyFont="1" applyFill="1" applyBorder="1" applyAlignment="1" applyProtection="1">
      <alignment horizontal="center" vertical="center"/>
      <protection locked="0"/>
    </xf>
    <xf numFmtId="0" fontId="29" fillId="5" borderId="20" xfId="29" applyFont="1" applyFill="1" applyBorder="1" applyProtection="1">
      <protection locked="0"/>
    </xf>
    <xf numFmtId="0" fontId="27" fillId="5" borderId="0" xfId="29" quotePrefix="1" applyFont="1" applyFill="1" applyBorder="1" applyAlignment="1" applyProtection="1">
      <alignment horizontal="left" vertical="center"/>
      <protection locked="0"/>
    </xf>
    <xf numFmtId="186" fontId="27" fillId="5" borderId="0" xfId="29" applyNumberFormat="1" applyFont="1" applyFill="1" applyBorder="1" applyAlignment="1" applyProtection="1">
      <alignment horizontal="center" vertical="center"/>
      <protection locked="0"/>
    </xf>
    <xf numFmtId="186" fontId="27" fillId="5" borderId="0" xfId="29" applyNumberFormat="1" applyFont="1" applyFill="1" applyBorder="1" applyAlignment="1" applyProtection="1">
      <alignment horizontal="center"/>
      <protection locked="0"/>
    </xf>
    <xf numFmtId="0" fontId="27" fillId="5" borderId="0" xfId="29" applyFont="1" applyFill="1" applyBorder="1" applyAlignment="1" applyProtection="1">
      <alignment horizontal="center"/>
      <protection locked="0"/>
    </xf>
    <xf numFmtId="188" fontId="27" fillId="5" borderId="0" xfId="32" applyNumberFormat="1" applyFont="1" applyFill="1" applyBorder="1" applyAlignment="1" applyProtection="1">
      <alignment horizontal="center" vertical="center"/>
      <protection locked="0"/>
    </xf>
    <xf numFmtId="0" fontId="27" fillId="6" borderId="0" xfId="29" applyFont="1" applyFill="1" applyProtection="1">
      <protection locked="0"/>
    </xf>
    <xf numFmtId="0" fontId="27" fillId="4" borderId="0" xfId="29" applyFont="1" applyFill="1" applyAlignment="1" applyProtection="1">
      <alignment horizontal="center" vertical="center"/>
      <protection locked="0"/>
    </xf>
    <xf numFmtId="0" fontId="27" fillId="4" borderId="0" xfId="29" applyFont="1" applyFill="1" applyProtection="1">
      <protection locked="0"/>
    </xf>
    <xf numFmtId="0" fontId="27" fillId="4" borderId="0" xfId="29" applyFont="1" applyFill="1" applyAlignment="1" applyProtection="1">
      <alignment vertical="center"/>
      <protection locked="0"/>
    </xf>
    <xf numFmtId="0" fontId="44" fillId="5" borderId="22" xfId="29" applyFont="1" applyFill="1" applyBorder="1" applyProtection="1">
      <protection locked="0"/>
    </xf>
    <xf numFmtId="0" fontId="29" fillId="5" borderId="22" xfId="29" applyFont="1" applyFill="1" applyBorder="1" applyAlignment="1" applyProtection="1">
      <alignment horizontal="center" vertical="center"/>
      <protection locked="0"/>
    </xf>
    <xf numFmtId="10" fontId="27" fillId="5" borderId="0" xfId="29" applyNumberFormat="1" applyFont="1" applyFill="1" applyBorder="1" applyAlignment="1" applyProtection="1">
      <alignment horizontal="center" vertical="center"/>
      <protection locked="0"/>
    </xf>
    <xf numFmtId="0" fontId="27" fillId="5" borderId="22" xfId="29" applyFont="1" applyFill="1" applyBorder="1" applyProtection="1">
      <protection locked="0"/>
    </xf>
    <xf numFmtId="0" fontId="27" fillId="5" borderId="22" xfId="29" applyFont="1" applyFill="1" applyBorder="1" applyAlignment="1" applyProtection="1">
      <alignment horizontal="center" vertical="center"/>
      <protection locked="0"/>
    </xf>
    <xf numFmtId="6" fontId="27" fillId="5" borderId="22" xfId="29" applyNumberFormat="1" applyFont="1" applyFill="1" applyBorder="1" applyAlignment="1" applyProtection="1">
      <alignment horizontal="center" vertical="center"/>
      <protection locked="0"/>
    </xf>
    <xf numFmtId="0" fontId="29" fillId="5" borderId="22" xfId="29" applyFont="1" applyFill="1" applyBorder="1" applyProtection="1">
      <protection locked="0"/>
    </xf>
    <xf numFmtId="6" fontId="29" fillId="5" borderId="22" xfId="29" applyNumberFormat="1" applyFont="1" applyFill="1" applyBorder="1" applyAlignment="1" applyProtection="1">
      <alignment horizontal="center" vertical="center"/>
      <protection locked="0"/>
    </xf>
    <xf numFmtId="6" fontId="27" fillId="5" borderId="0" xfId="29" applyNumberFormat="1" applyFont="1" applyFill="1" applyBorder="1" applyAlignment="1" applyProtection="1">
      <alignment horizontal="center" vertical="center"/>
      <protection locked="0"/>
    </xf>
    <xf numFmtId="171" fontId="27" fillId="5" borderId="22" xfId="29" applyNumberFormat="1" applyFont="1" applyFill="1" applyBorder="1" applyAlignment="1" applyProtection="1">
      <alignment horizontal="center" vertical="center"/>
      <protection locked="0"/>
    </xf>
    <xf numFmtId="0" fontId="29" fillId="5" borderId="0" xfId="29" applyFont="1" applyFill="1" applyBorder="1" applyProtection="1">
      <protection locked="0"/>
    </xf>
    <xf numFmtId="2" fontId="29" fillId="5" borderId="0" xfId="29" applyNumberFormat="1" applyFont="1" applyFill="1" applyBorder="1" applyAlignment="1" applyProtection="1">
      <alignment horizontal="center" vertical="center"/>
      <protection locked="0"/>
    </xf>
    <xf numFmtId="171" fontId="29" fillId="5" borderId="0" xfId="29" applyNumberFormat="1" applyFont="1" applyFill="1" applyBorder="1" applyAlignment="1" applyProtection="1">
      <alignment horizontal="center" vertical="center"/>
      <protection locked="0"/>
    </xf>
    <xf numFmtId="171" fontId="29" fillId="5" borderId="22" xfId="29" applyNumberFormat="1" applyFont="1" applyFill="1" applyBorder="1" applyAlignment="1" applyProtection="1">
      <alignment horizontal="center" vertical="center"/>
      <protection locked="0"/>
    </xf>
    <xf numFmtId="173" fontId="29" fillId="5" borderId="0" xfId="29" applyNumberFormat="1" applyFont="1" applyFill="1" applyAlignment="1" applyProtection="1">
      <alignment horizontal="center" vertical="center"/>
      <protection locked="0"/>
    </xf>
    <xf numFmtId="168" fontId="34" fillId="6" borderId="0" xfId="0" applyNumberFormat="1" applyFont="1" applyFill="1" applyProtection="1">
      <protection locked="0"/>
    </xf>
    <xf numFmtId="168" fontId="34" fillId="4" borderId="0" xfId="0" applyNumberFormat="1" applyFont="1" applyFill="1" applyProtection="1">
      <protection locked="0"/>
    </xf>
    <xf numFmtId="168" fontId="47" fillId="4" borderId="0" xfId="0" applyNumberFormat="1" applyFont="1" applyFill="1" applyProtection="1">
      <protection locked="0"/>
    </xf>
    <xf numFmtId="168" fontId="47" fillId="6" borderId="0" xfId="0" applyNumberFormat="1" applyFont="1" applyFill="1" applyProtection="1">
      <protection locked="0"/>
    </xf>
    <xf numFmtId="0" fontId="34" fillId="6" borderId="0" xfId="0" applyFont="1" applyFill="1" applyProtection="1"/>
    <xf numFmtId="0" fontId="34" fillId="6" borderId="0" xfId="0" applyFont="1" applyFill="1" applyAlignment="1" applyProtection="1">
      <alignment horizontal="center" vertical="center"/>
    </xf>
    <xf numFmtId="168" fontId="47" fillId="0" borderId="1" xfId="0" applyNumberFormat="1" applyFont="1" applyFill="1" applyBorder="1" applyAlignment="1" applyProtection="1">
      <alignment horizontal="left" vertical="center"/>
      <protection locked="0"/>
    </xf>
    <xf numFmtId="168" fontId="47" fillId="0" borderId="1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Protection="1">
      <protection locked="0"/>
    </xf>
    <xf numFmtId="168" fontId="34" fillId="0" borderId="0" xfId="0" applyNumberFormat="1" applyFont="1" applyFill="1" applyAlignment="1" applyProtection="1">
      <alignment horizontal="left" vertical="center"/>
      <protection locked="0"/>
    </xf>
    <xf numFmtId="6" fontId="34" fillId="0" borderId="0" xfId="0" applyNumberFormat="1" applyFont="1" applyFill="1" applyAlignment="1" applyProtection="1">
      <alignment horizontal="center" vertical="center"/>
      <protection locked="0"/>
    </xf>
    <xf numFmtId="6" fontId="50" fillId="0" borderId="0" xfId="0" applyNumberFormat="1" applyFont="1" applyFill="1" applyAlignment="1" applyProtection="1">
      <alignment horizontal="center" vertical="center"/>
      <protection locked="0"/>
    </xf>
    <xf numFmtId="10" fontId="47" fillId="0" borderId="0" xfId="2" applyNumberFormat="1" applyFont="1" applyFill="1" applyAlignment="1" applyProtection="1">
      <alignment horizontal="center" vertical="center"/>
      <protection locked="0"/>
    </xf>
    <xf numFmtId="168" fontId="34" fillId="0" borderId="2" xfId="0" applyNumberFormat="1" applyFont="1" applyFill="1" applyBorder="1" applyAlignment="1" applyProtection="1">
      <alignment horizontal="left" vertical="center"/>
      <protection locked="0"/>
    </xf>
    <xf numFmtId="6" fontId="34" fillId="0" borderId="2" xfId="0" applyNumberFormat="1" applyFont="1" applyFill="1" applyBorder="1" applyAlignment="1" applyProtection="1">
      <alignment horizontal="center" vertical="center"/>
      <protection locked="0"/>
    </xf>
    <xf numFmtId="6" fontId="50" fillId="0" borderId="2" xfId="0" applyNumberFormat="1" applyFont="1" applyFill="1" applyBorder="1" applyAlignment="1" applyProtection="1">
      <alignment horizontal="center" vertical="center"/>
      <protection locked="0"/>
    </xf>
    <xf numFmtId="10" fontId="47" fillId="0" borderId="2" xfId="2" applyNumberFormat="1" applyFont="1" applyFill="1" applyBorder="1" applyAlignment="1" applyProtection="1">
      <alignment horizontal="center" vertical="center"/>
      <protection locked="0"/>
    </xf>
    <xf numFmtId="168" fontId="47" fillId="0" borderId="4" xfId="0" applyNumberFormat="1" applyFont="1" applyFill="1" applyBorder="1" applyAlignment="1" applyProtection="1">
      <alignment horizontal="left" vertical="center"/>
      <protection locked="0"/>
    </xf>
    <xf numFmtId="6" fontId="47" fillId="0" borderId="4" xfId="0" applyNumberFormat="1" applyFont="1" applyFill="1" applyBorder="1" applyAlignment="1" applyProtection="1">
      <alignment horizontal="center" vertical="center"/>
      <protection locked="0"/>
    </xf>
    <xf numFmtId="6" fontId="50" fillId="0" borderId="4" xfId="0" applyNumberFormat="1" applyFont="1" applyFill="1" applyBorder="1" applyAlignment="1" applyProtection="1">
      <alignment horizontal="center" vertical="center"/>
      <protection locked="0"/>
    </xf>
    <xf numFmtId="10" fontId="47" fillId="0" borderId="4" xfId="2" applyNumberFormat="1" applyFont="1" applyFill="1" applyBorder="1" applyAlignment="1" applyProtection="1">
      <alignment horizontal="center" vertical="center"/>
      <protection locked="0"/>
    </xf>
    <xf numFmtId="168" fontId="47" fillId="0" borderId="0" xfId="0" applyNumberFormat="1" applyFont="1" applyFill="1" applyBorder="1" applyAlignment="1" applyProtection="1">
      <alignment horizontal="left" vertical="center"/>
      <protection locked="0"/>
    </xf>
    <xf numFmtId="6" fontId="47" fillId="0" borderId="0" xfId="0" applyNumberFormat="1" applyFont="1" applyFill="1" applyBorder="1" applyAlignment="1" applyProtection="1">
      <alignment horizontal="center" vertical="center"/>
      <protection locked="0"/>
    </xf>
    <xf numFmtId="6" fontId="50" fillId="0" borderId="0" xfId="0" applyNumberFormat="1" applyFont="1" applyFill="1" applyBorder="1" applyAlignment="1" applyProtection="1">
      <alignment horizontal="center" vertical="center"/>
      <protection locked="0"/>
    </xf>
    <xf numFmtId="10" fontId="47" fillId="0" borderId="0" xfId="2" applyNumberFormat="1" applyFont="1" applyFill="1" applyBorder="1" applyAlignment="1" applyProtection="1">
      <alignment horizontal="center" vertical="center"/>
      <protection locked="0"/>
    </xf>
    <xf numFmtId="168" fontId="48" fillId="0" borderId="0" xfId="0" applyNumberFormat="1" applyFont="1" applyFill="1" applyBorder="1" applyAlignment="1" applyProtection="1">
      <alignment horizontal="left" vertical="center"/>
      <protection locked="0"/>
    </xf>
    <xf numFmtId="6" fontId="34" fillId="0" borderId="0" xfId="0" applyNumberFormat="1" applyFont="1" applyFill="1" applyBorder="1" applyAlignment="1" applyProtection="1">
      <alignment horizontal="center" vertical="center"/>
      <protection locked="0"/>
    </xf>
    <xf numFmtId="6" fontId="48" fillId="0" borderId="0" xfId="0" applyNumberFormat="1" applyFont="1" applyFill="1" applyBorder="1" applyAlignment="1" applyProtection="1">
      <alignment horizontal="center" vertical="center"/>
      <protection locked="0"/>
    </xf>
    <xf numFmtId="168" fontId="34" fillId="0" borderId="0" xfId="0" applyNumberFormat="1" applyFont="1" applyFill="1" applyBorder="1" applyAlignment="1" applyProtection="1">
      <alignment horizontal="center" vertical="center"/>
      <protection locked="0"/>
    </xf>
    <xf numFmtId="168" fontId="34" fillId="0" borderId="0" xfId="0" applyNumberFormat="1" applyFont="1" applyFill="1" applyBorder="1" applyAlignment="1" applyProtection="1">
      <alignment horizontal="left" vertical="center"/>
      <protection locked="0"/>
    </xf>
    <xf numFmtId="168" fontId="48" fillId="0" borderId="22" xfId="0" applyNumberFormat="1" applyFont="1" applyFill="1" applyBorder="1" applyAlignment="1" applyProtection="1">
      <alignment horizontal="left" vertical="center"/>
      <protection locked="0"/>
    </xf>
    <xf numFmtId="6" fontId="48" fillId="0" borderId="22" xfId="0" applyNumberFormat="1" applyFont="1" applyFill="1" applyBorder="1" applyAlignment="1" applyProtection="1">
      <alignment horizontal="center" vertical="center"/>
      <protection locked="0"/>
    </xf>
    <xf numFmtId="6" fontId="47" fillId="0" borderId="22" xfId="0" applyNumberFormat="1" applyFont="1" applyFill="1" applyBorder="1" applyAlignment="1" applyProtection="1">
      <alignment horizontal="center" vertical="center"/>
      <protection locked="0"/>
    </xf>
    <xf numFmtId="168" fontId="34" fillId="0" borderId="22" xfId="0" applyNumberFormat="1" applyFont="1" applyFill="1" applyBorder="1" applyAlignment="1" applyProtection="1">
      <alignment horizontal="center" vertical="center"/>
      <protection locked="0"/>
    </xf>
    <xf numFmtId="168" fontId="47" fillId="0" borderId="0" xfId="0" applyNumberFormat="1" applyFont="1" applyFill="1" applyAlignment="1" applyProtection="1">
      <alignment horizontal="left" vertical="center"/>
      <protection locked="0"/>
    </xf>
    <xf numFmtId="6" fontId="47" fillId="0" borderId="0" xfId="0" applyNumberFormat="1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left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168" fontId="34" fillId="0" borderId="21" xfId="0" applyNumberFormat="1" applyFont="1" applyFill="1" applyBorder="1" applyAlignment="1" applyProtection="1">
      <alignment horizontal="left" vertical="center"/>
      <protection locked="0"/>
    </xf>
    <xf numFmtId="6" fontId="34" fillId="0" borderId="21" xfId="0" applyNumberFormat="1" applyFont="1" applyFill="1" applyBorder="1" applyAlignment="1" applyProtection="1">
      <alignment horizontal="center" vertical="center"/>
      <protection locked="0"/>
    </xf>
    <xf numFmtId="168" fontId="47" fillId="0" borderId="22" xfId="0" applyNumberFormat="1" applyFont="1" applyFill="1" applyBorder="1" applyAlignment="1" applyProtection="1">
      <alignment horizontal="left" vertical="center"/>
      <protection locked="0"/>
    </xf>
    <xf numFmtId="10" fontId="47" fillId="0" borderId="22" xfId="2" applyNumberFormat="1" applyFont="1" applyFill="1" applyBorder="1" applyAlignment="1" applyProtection="1">
      <alignment horizontal="center" vertical="center"/>
      <protection locked="0"/>
    </xf>
    <xf numFmtId="168" fontId="48" fillId="0" borderId="0" xfId="0" applyNumberFormat="1" applyFont="1" applyFill="1" applyAlignment="1" applyProtection="1">
      <alignment horizontal="left" vertical="center"/>
      <protection locked="0"/>
    </xf>
    <xf numFmtId="168" fontId="48" fillId="0" borderId="0" xfId="0" applyNumberFormat="1" applyFont="1" applyFill="1" applyAlignment="1" applyProtection="1">
      <alignment horizontal="center" vertical="center"/>
      <protection locked="0"/>
    </xf>
    <xf numFmtId="0" fontId="34" fillId="0" borderId="0" xfId="0" applyFont="1" applyFill="1" applyProtection="1">
      <protection locked="0"/>
    </xf>
    <xf numFmtId="6" fontId="48" fillId="0" borderId="0" xfId="0" applyNumberFormat="1" applyFont="1" applyFill="1" applyAlignment="1" applyProtection="1">
      <alignment horizontal="center" vertical="center"/>
      <protection locked="0"/>
    </xf>
    <xf numFmtId="168" fontId="34" fillId="0" borderId="0" xfId="0" applyNumberFormat="1" applyFont="1" applyFill="1" applyAlignment="1" applyProtection="1">
      <alignment horizontal="center" vertical="center"/>
      <protection locked="0"/>
    </xf>
    <xf numFmtId="168" fontId="34" fillId="0" borderId="2" xfId="0" applyNumberFormat="1" applyFont="1" applyFill="1" applyBorder="1" applyAlignment="1" applyProtection="1">
      <alignment horizontal="center" vertical="center"/>
      <protection locked="0"/>
    </xf>
    <xf numFmtId="168" fontId="47" fillId="0" borderId="0" xfId="0" applyNumberFormat="1" applyFont="1" applyFill="1" applyAlignment="1" applyProtection="1">
      <alignment horizontal="center" vertical="center"/>
      <protection locked="0"/>
    </xf>
    <xf numFmtId="0" fontId="34" fillId="6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horizontal="left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168" fontId="47" fillId="0" borderId="0" xfId="0" applyNumberFormat="1" applyFont="1" applyFill="1" applyProtection="1">
      <protection locked="0"/>
    </xf>
    <xf numFmtId="10" fontId="34" fillId="0" borderId="0" xfId="2" applyNumberFormat="1" applyFont="1" applyFill="1" applyBorder="1" applyAlignment="1" applyProtection="1">
      <alignment horizontal="center" vertical="center"/>
      <protection locked="0"/>
    </xf>
    <xf numFmtId="168" fontId="34" fillId="0" borderId="0" xfId="0" applyNumberFormat="1" applyFont="1" applyFill="1" applyProtection="1">
      <protection locked="0"/>
    </xf>
    <xf numFmtId="10" fontId="48" fillId="0" borderId="22" xfId="2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/>
      <protection locked="0"/>
    </xf>
    <xf numFmtId="168" fontId="34" fillId="0" borderId="4" xfId="0" applyNumberFormat="1" applyFont="1" applyFill="1" applyBorder="1" applyAlignment="1" applyProtection="1">
      <alignment horizontal="left" vertical="center"/>
      <protection locked="0"/>
    </xf>
    <xf numFmtId="168" fontId="47" fillId="0" borderId="4" xfId="0" applyNumberFormat="1" applyFont="1" applyFill="1" applyBorder="1" applyAlignment="1" applyProtection="1">
      <alignment horizontal="center" vertical="center"/>
      <protection locked="0"/>
    </xf>
    <xf numFmtId="6" fontId="34" fillId="0" borderId="4" xfId="0" applyNumberFormat="1" applyFont="1" applyFill="1" applyBorder="1" applyAlignment="1" applyProtection="1">
      <alignment horizontal="center" vertical="center"/>
      <protection locked="0"/>
    </xf>
    <xf numFmtId="9" fontId="34" fillId="0" borderId="0" xfId="2" applyNumberFormat="1" applyFont="1" applyFill="1" applyBorder="1" applyAlignment="1" applyProtection="1">
      <alignment horizontal="center" vertical="center"/>
      <protection locked="0"/>
    </xf>
    <xf numFmtId="168" fontId="34" fillId="0" borderId="1" xfId="0" applyNumberFormat="1" applyFont="1" applyFill="1" applyBorder="1" applyAlignment="1" applyProtection="1">
      <alignment horizontal="left" vertical="center"/>
      <protection locked="0"/>
    </xf>
    <xf numFmtId="9" fontId="34" fillId="0" borderId="1" xfId="2" applyNumberFormat="1" applyFont="1" applyFill="1" applyBorder="1" applyAlignment="1" applyProtection="1">
      <alignment horizontal="center" vertical="center"/>
      <protection locked="0"/>
    </xf>
    <xf numFmtId="6" fontId="47" fillId="0" borderId="1" xfId="0" applyNumberFormat="1" applyFont="1" applyFill="1" applyBorder="1" applyAlignment="1" applyProtection="1">
      <alignment horizontal="center" vertical="center"/>
      <protection locked="0"/>
    </xf>
    <xf numFmtId="168" fontId="50" fillId="0" borderId="0" xfId="0" applyNumberFormat="1" applyFont="1" applyFill="1" applyAlignment="1" applyProtection="1">
      <alignment horizontal="left" vertical="center"/>
      <protection locked="0"/>
    </xf>
    <xf numFmtId="168" fontId="50" fillId="0" borderId="0" xfId="0" applyNumberFormat="1" applyFont="1" applyFill="1" applyAlignment="1" applyProtection="1">
      <alignment horizontal="center" vertical="center"/>
      <protection locked="0"/>
    </xf>
    <xf numFmtId="168" fontId="50" fillId="0" borderId="1" xfId="0" applyNumberFormat="1" applyFont="1" applyFill="1" applyBorder="1" applyAlignment="1" applyProtection="1">
      <alignment horizontal="left" vertical="center"/>
      <protection locked="0"/>
    </xf>
    <xf numFmtId="9" fontId="34" fillId="0" borderId="0" xfId="2" applyFont="1" applyFill="1" applyAlignment="1" applyProtection="1">
      <alignment horizontal="center" vertical="center"/>
      <protection locked="0"/>
    </xf>
    <xf numFmtId="9" fontId="48" fillId="0" borderId="0" xfId="2" applyFont="1" applyFill="1" applyAlignment="1" applyProtection="1">
      <alignment horizontal="center" vertical="center"/>
      <protection locked="0"/>
    </xf>
    <xf numFmtId="168" fontId="34" fillId="6" borderId="0" xfId="0" applyNumberFormat="1" applyFont="1" applyFill="1" applyProtection="1"/>
    <xf numFmtId="168" fontId="34" fillId="0" borderId="0" xfId="0" applyNumberFormat="1" applyFont="1" applyProtection="1">
      <protection locked="0"/>
    </xf>
    <xf numFmtId="168" fontId="47" fillId="0" borderId="0" xfId="0" applyNumberFormat="1" applyFont="1" applyProtection="1">
      <protection locked="0"/>
    </xf>
    <xf numFmtId="168" fontId="47" fillId="0" borderId="1" xfId="0" applyNumberFormat="1" applyFont="1" applyBorder="1" applyAlignment="1" applyProtection="1">
      <alignment horizontal="left" vertical="center"/>
      <protection locked="0"/>
    </xf>
    <xf numFmtId="168" fontId="47" fillId="0" borderId="1" xfId="0" applyNumberFormat="1" applyFont="1" applyBorder="1" applyAlignment="1" applyProtection="1">
      <alignment horizontal="center" vertical="center"/>
      <protection locked="0"/>
    </xf>
    <xf numFmtId="168" fontId="34" fillId="0" borderId="0" xfId="0" applyNumberFormat="1" applyFont="1" applyAlignment="1" applyProtection="1">
      <alignment horizontal="left" vertical="center"/>
      <protection locked="0"/>
    </xf>
    <xf numFmtId="6" fontId="34" fillId="0" borderId="0" xfId="0" applyNumberFormat="1" applyFont="1" applyAlignment="1" applyProtection="1">
      <alignment horizontal="center" vertical="center"/>
      <protection locked="0"/>
    </xf>
    <xf numFmtId="6" fontId="48" fillId="0" borderId="0" xfId="0" applyNumberFormat="1" applyFont="1" applyAlignment="1" applyProtection="1">
      <alignment horizontal="center" vertical="center"/>
      <protection locked="0"/>
    </xf>
    <xf numFmtId="10" fontId="34" fillId="0" borderId="0" xfId="2" applyNumberFormat="1" applyFont="1" applyAlignment="1" applyProtection="1">
      <alignment horizontal="center" vertical="center"/>
      <protection locked="0"/>
    </xf>
    <xf numFmtId="168" fontId="34" fillId="0" borderId="22" xfId="0" applyNumberFormat="1" applyFont="1" applyBorder="1" applyAlignment="1" applyProtection="1">
      <alignment horizontal="left" vertical="center"/>
      <protection locked="0"/>
    </xf>
    <xf numFmtId="6" fontId="34" fillId="0" borderId="22" xfId="0" applyNumberFormat="1" applyFont="1" applyBorder="1" applyAlignment="1" applyProtection="1">
      <alignment horizontal="center" vertical="center"/>
      <protection locked="0"/>
    </xf>
    <xf numFmtId="6" fontId="48" fillId="0" borderId="22" xfId="0" applyNumberFormat="1" applyFont="1" applyBorder="1" applyAlignment="1" applyProtection="1">
      <alignment horizontal="center" vertical="center"/>
      <protection locked="0"/>
    </xf>
    <xf numFmtId="10" fontId="34" fillId="0" borderId="22" xfId="2" applyNumberFormat="1" applyFont="1" applyBorder="1" applyAlignment="1" applyProtection="1">
      <alignment horizontal="center" vertical="center"/>
      <protection locked="0"/>
    </xf>
    <xf numFmtId="168" fontId="47" fillId="0" borderId="0" xfId="0" applyNumberFormat="1" applyFont="1" applyAlignment="1" applyProtection="1">
      <alignment horizontal="left" vertical="center"/>
      <protection locked="0"/>
    </xf>
    <xf numFmtId="6" fontId="47" fillId="0" borderId="0" xfId="0" applyNumberFormat="1" applyFont="1" applyAlignment="1" applyProtection="1">
      <alignment horizontal="center" vertical="center"/>
      <protection locked="0"/>
    </xf>
    <xf numFmtId="10" fontId="47" fillId="0" borderId="0" xfId="2" applyNumberFormat="1" applyFont="1" applyAlignment="1" applyProtection="1">
      <alignment horizontal="center" vertical="center"/>
      <protection locked="0"/>
    </xf>
    <xf numFmtId="168" fontId="47" fillId="0" borderId="3" xfId="0" applyNumberFormat="1" applyFont="1" applyBorder="1" applyAlignment="1" applyProtection="1">
      <alignment horizontal="left" vertical="center"/>
      <protection locked="0"/>
    </xf>
    <xf numFmtId="9" fontId="47" fillId="0" borderId="4" xfId="2" applyNumberFormat="1" applyFont="1" applyBorder="1" applyAlignment="1" applyProtection="1">
      <alignment horizontal="center" vertical="center"/>
      <protection locked="0"/>
    </xf>
    <xf numFmtId="171" fontId="34" fillId="0" borderId="5" xfId="2" applyNumberFormat="1" applyFont="1" applyBorder="1" applyAlignment="1" applyProtection="1">
      <alignment horizontal="center" vertical="center"/>
      <protection locked="0"/>
    </xf>
    <xf numFmtId="168" fontId="48" fillId="0" borderId="6" xfId="0" applyNumberFormat="1" applyFont="1" applyBorder="1" applyAlignment="1" applyProtection="1">
      <alignment horizontal="left" vertical="center"/>
      <protection locked="0"/>
    </xf>
    <xf numFmtId="9" fontId="50" fillId="0" borderId="2" xfId="2" applyNumberFormat="1" applyFont="1" applyBorder="1" applyAlignment="1" applyProtection="1">
      <alignment horizontal="center" vertical="center"/>
      <protection locked="0"/>
    </xf>
    <xf numFmtId="171" fontId="48" fillId="0" borderId="7" xfId="2" applyNumberFormat="1" applyFont="1" applyBorder="1" applyAlignment="1" applyProtection="1">
      <alignment horizontal="center" vertical="center"/>
      <protection locked="0"/>
    </xf>
    <xf numFmtId="168" fontId="48" fillId="0" borderId="0" xfId="0" applyNumberFormat="1" applyFont="1" applyAlignment="1" applyProtection="1">
      <alignment horizontal="left" vertical="center"/>
      <protection locked="0"/>
    </xf>
    <xf numFmtId="168" fontId="34" fillId="0" borderId="2" xfId="0" applyNumberFormat="1" applyFont="1" applyBorder="1" applyAlignment="1" applyProtection="1">
      <alignment horizontal="left" vertical="center"/>
      <protection locked="0"/>
    </xf>
    <xf numFmtId="6" fontId="34" fillId="0" borderId="2" xfId="0" applyNumberFormat="1" applyFont="1" applyBorder="1" applyAlignment="1" applyProtection="1">
      <alignment horizontal="center" vertical="center"/>
      <protection locked="0"/>
    </xf>
    <xf numFmtId="6" fontId="48" fillId="0" borderId="2" xfId="0" applyNumberFormat="1" applyFont="1" applyBorder="1" applyAlignment="1" applyProtection="1">
      <alignment horizontal="center" vertical="center"/>
      <protection locked="0"/>
    </xf>
    <xf numFmtId="6" fontId="34" fillId="3" borderId="0" xfId="0" applyNumberFormat="1" applyFont="1" applyFill="1" applyAlignment="1" applyProtection="1">
      <alignment horizontal="center" vertical="center"/>
      <protection locked="0"/>
    </xf>
    <xf numFmtId="6" fontId="34" fillId="2" borderId="0" xfId="0" applyNumberFormat="1" applyFont="1" applyFill="1" applyAlignment="1" applyProtection="1">
      <alignment horizontal="center" vertical="center"/>
      <protection locked="0"/>
    </xf>
    <xf numFmtId="168" fontId="34" fillId="0" borderId="0" xfId="0" applyNumberFormat="1" applyFont="1" applyAlignment="1" applyProtection="1">
      <alignment horizontal="center" vertical="center"/>
      <protection locked="0"/>
    </xf>
    <xf numFmtId="10" fontId="34" fillId="0" borderId="21" xfId="2" applyNumberFormat="1" applyFont="1" applyFill="1" applyBorder="1" applyAlignment="1" applyProtection="1">
      <alignment horizontal="center" vertical="center"/>
      <protection locked="0"/>
    </xf>
    <xf numFmtId="168" fontId="34" fillId="0" borderId="22" xfId="0" applyNumberFormat="1" applyFont="1" applyFill="1" applyBorder="1" applyAlignment="1" applyProtection="1">
      <alignment horizontal="left" vertical="center"/>
      <protection locked="0"/>
    </xf>
    <xf numFmtId="10" fontId="34" fillId="0" borderId="22" xfId="2" applyNumberFormat="1" applyFont="1" applyFill="1" applyBorder="1" applyAlignment="1" applyProtection="1">
      <alignment horizontal="center" vertical="center"/>
      <protection locked="0"/>
    </xf>
    <xf numFmtId="9" fontId="47" fillId="0" borderId="0" xfId="0" applyNumberFormat="1" applyFont="1" applyAlignment="1" applyProtection="1">
      <alignment horizontal="center" vertical="center"/>
      <protection locked="0"/>
    </xf>
    <xf numFmtId="9" fontId="47" fillId="0" borderId="1" xfId="2" applyNumberFormat="1" applyFont="1" applyBorder="1" applyAlignment="1" applyProtection="1">
      <alignment horizontal="left" vertical="center" wrapText="1"/>
      <protection locked="0"/>
    </xf>
    <xf numFmtId="9" fontId="47" fillId="0" borderId="1" xfId="2" applyNumberFormat="1" applyFont="1" applyBorder="1" applyAlignment="1" applyProtection="1">
      <alignment horizontal="center" vertical="center" wrapText="1"/>
      <protection locked="0"/>
    </xf>
    <xf numFmtId="9" fontId="50" fillId="0" borderId="1" xfId="2" applyNumberFormat="1" applyFont="1" applyBorder="1" applyAlignment="1" applyProtection="1">
      <alignment horizontal="center" vertical="center" wrapText="1"/>
      <protection locked="0"/>
    </xf>
    <xf numFmtId="9" fontId="34" fillId="0" borderId="0" xfId="0" applyNumberFormat="1" applyFont="1" applyProtection="1">
      <protection locked="0"/>
    </xf>
    <xf numFmtId="9" fontId="34" fillId="0" borderId="0" xfId="2" applyFont="1" applyAlignment="1" applyProtection="1">
      <alignment horizontal="center" vertical="center"/>
      <protection locked="0"/>
    </xf>
    <xf numFmtId="9" fontId="34" fillId="0" borderId="2" xfId="2" applyFont="1" applyBorder="1" applyAlignment="1" applyProtection="1">
      <alignment horizontal="center" vertical="center"/>
      <protection locked="0"/>
    </xf>
    <xf numFmtId="9" fontId="47" fillId="0" borderId="0" xfId="2" applyFont="1" applyAlignment="1" applyProtection="1">
      <alignment horizontal="center" vertical="center"/>
      <protection locked="0"/>
    </xf>
    <xf numFmtId="6" fontId="48" fillId="0" borderId="4" xfId="0" applyNumberFormat="1" applyFont="1" applyFill="1" applyBorder="1" applyAlignment="1" applyProtection="1">
      <alignment horizontal="center" vertical="center"/>
      <protection locked="0"/>
    </xf>
    <xf numFmtId="6" fontId="48" fillId="0" borderId="0" xfId="2" applyNumberFormat="1" applyFont="1" applyFill="1" applyBorder="1" applyAlignment="1" applyProtection="1">
      <alignment horizontal="center" vertical="center"/>
      <protection locked="0"/>
    </xf>
    <xf numFmtId="6" fontId="48" fillId="0" borderId="2" xfId="2" applyNumberFormat="1" applyFont="1" applyFill="1" applyBorder="1" applyAlignment="1" applyProtection="1">
      <alignment horizontal="center" vertical="center"/>
      <protection locked="0"/>
    </xf>
    <xf numFmtId="6" fontId="48" fillId="0" borderId="2" xfId="0" applyNumberFormat="1" applyFont="1" applyFill="1" applyBorder="1" applyAlignment="1" applyProtection="1">
      <alignment horizontal="center" vertical="center"/>
      <protection locked="0"/>
    </xf>
    <xf numFmtId="168" fontId="47" fillId="0" borderId="1" xfId="0" applyNumberFormat="1" applyFont="1" applyFill="1" applyBorder="1" applyProtection="1">
      <protection locked="0"/>
    </xf>
    <xf numFmtId="168" fontId="34" fillId="0" borderId="11" xfId="0" applyNumberFormat="1" applyFont="1" applyFill="1" applyBorder="1" applyProtection="1">
      <protection locked="0"/>
    </xf>
    <xf numFmtId="6" fontId="34" fillId="0" borderId="11" xfId="0" applyNumberFormat="1" applyFont="1" applyFill="1" applyBorder="1" applyAlignment="1" applyProtection="1">
      <alignment horizontal="center" vertical="center"/>
      <protection locked="0"/>
    </xf>
    <xf numFmtId="40" fontId="34" fillId="0" borderId="0" xfId="0" applyNumberFormat="1" applyFont="1" applyProtection="1">
      <protection locked="0"/>
    </xf>
    <xf numFmtId="168" fontId="48" fillId="0" borderId="0" xfId="0" applyNumberFormat="1" applyFont="1" applyFill="1" applyBorder="1" applyProtection="1">
      <protection locked="0"/>
    </xf>
    <xf numFmtId="168" fontId="48" fillId="0" borderId="2" xfId="0" applyNumberFormat="1" applyFont="1" applyFill="1" applyBorder="1" applyProtection="1">
      <protection locked="0"/>
    </xf>
    <xf numFmtId="168" fontId="47" fillId="0" borderId="12" xfId="0" applyNumberFormat="1" applyFont="1" applyFill="1" applyBorder="1" applyProtection="1">
      <protection locked="0"/>
    </xf>
    <xf numFmtId="6" fontId="47" fillId="0" borderId="12" xfId="0" applyNumberFormat="1" applyFont="1" applyFill="1" applyBorder="1" applyAlignment="1" applyProtection="1">
      <alignment horizontal="center" vertical="center"/>
      <protection locked="0"/>
    </xf>
    <xf numFmtId="6" fontId="47" fillId="0" borderId="2" xfId="0" applyNumberFormat="1" applyFont="1" applyFill="1" applyBorder="1" applyAlignment="1" applyProtection="1">
      <alignment horizontal="center" vertical="center"/>
      <protection locked="0"/>
    </xf>
    <xf numFmtId="168" fontId="47" fillId="0" borderId="22" xfId="0" applyNumberFormat="1" applyFont="1" applyFill="1" applyBorder="1" applyProtection="1">
      <protection locked="0"/>
    </xf>
    <xf numFmtId="6" fontId="34" fillId="0" borderId="0" xfId="1" applyNumberFormat="1" applyFont="1" applyAlignment="1" applyProtection="1">
      <alignment horizontal="center" vertical="center"/>
      <protection locked="0"/>
    </xf>
    <xf numFmtId="6" fontId="34" fillId="0" borderId="2" xfId="1" applyNumberFormat="1" applyFont="1" applyBorder="1" applyAlignment="1" applyProtection="1">
      <alignment horizontal="center" vertical="center"/>
      <protection locked="0"/>
    </xf>
    <xf numFmtId="168" fontId="47" fillId="0" borderId="1" xfId="0" applyNumberFormat="1" applyFont="1" applyBorder="1" applyAlignment="1" applyProtection="1">
      <alignment horizontal="left" vertical="center" wrapText="1"/>
      <protection locked="0"/>
    </xf>
    <xf numFmtId="168" fontId="47" fillId="0" borderId="1" xfId="0" applyNumberFormat="1" applyFont="1" applyBorder="1" applyAlignment="1" applyProtection="1">
      <alignment horizontal="center" vertical="center" wrapText="1"/>
      <protection locked="0"/>
    </xf>
    <xf numFmtId="168" fontId="34" fillId="6" borderId="0" xfId="0" applyNumberFormat="1" applyFont="1" applyFill="1" applyAlignment="1" applyProtection="1">
      <alignment horizontal="center" vertical="center"/>
    </xf>
    <xf numFmtId="9" fontId="47" fillId="0" borderId="1" xfId="2" applyNumberFormat="1" applyFont="1" applyFill="1" applyBorder="1" applyAlignment="1" applyProtection="1">
      <alignment horizontal="center" vertical="center" wrapText="1"/>
      <protection locked="0"/>
    </xf>
    <xf numFmtId="9" fontId="47" fillId="0" borderId="1" xfId="2" applyFont="1" applyFill="1" applyBorder="1" applyAlignment="1" applyProtection="1">
      <alignment horizontal="center" vertical="center" wrapText="1"/>
      <protection locked="0"/>
    </xf>
    <xf numFmtId="168" fontId="45" fillId="0" borderId="0" xfId="0" applyNumberFormat="1" applyFont="1" applyFill="1" applyAlignment="1" applyProtection="1">
      <alignment horizontal="center" vertical="center"/>
      <protection locked="0"/>
    </xf>
    <xf numFmtId="168" fontId="36" fillId="0" borderId="0" xfId="0" applyNumberFormat="1" applyFont="1" applyFill="1" applyAlignment="1" applyProtection="1">
      <alignment horizontal="center" vertical="center"/>
      <protection locked="0"/>
    </xf>
    <xf numFmtId="168" fontId="45" fillId="0" borderId="2" xfId="0" applyNumberFormat="1" applyFont="1" applyFill="1" applyBorder="1" applyAlignment="1" applyProtection="1">
      <alignment horizontal="center" vertical="center"/>
      <protection locked="0"/>
    </xf>
    <xf numFmtId="168" fontId="36" fillId="0" borderId="2" xfId="0" applyNumberFormat="1" applyFont="1" applyFill="1" applyBorder="1" applyAlignment="1" applyProtection="1">
      <alignment horizontal="center" vertical="center"/>
      <protection locked="0"/>
    </xf>
    <xf numFmtId="9" fontId="34" fillId="0" borderId="2" xfId="2" applyFont="1" applyFill="1" applyBorder="1" applyAlignment="1" applyProtection="1">
      <alignment horizontal="center" vertical="center"/>
      <protection locked="0"/>
    </xf>
    <xf numFmtId="9" fontId="47" fillId="0" borderId="0" xfId="2" applyFont="1" applyFill="1" applyAlignment="1" applyProtection="1">
      <alignment horizontal="center" vertical="center"/>
      <protection locked="0"/>
    </xf>
    <xf numFmtId="171" fontId="36" fillId="0" borderId="0" xfId="2" applyNumberFormat="1" applyFont="1" applyFill="1" applyAlignment="1" applyProtection="1">
      <alignment horizontal="center" vertical="center"/>
      <protection locked="0"/>
    </xf>
    <xf numFmtId="9" fontId="36" fillId="0" borderId="0" xfId="2" applyNumberFormat="1" applyFont="1" applyFill="1" applyAlignment="1" applyProtection="1">
      <alignment horizontal="center" vertical="center"/>
      <protection locked="0"/>
    </xf>
    <xf numFmtId="168" fontId="51" fillId="0" borderId="0" xfId="0" applyNumberFormat="1" applyFont="1" applyFill="1" applyAlignment="1" applyProtection="1">
      <alignment horizontal="center" vertical="center"/>
      <protection locked="0"/>
    </xf>
    <xf numFmtId="9" fontId="45" fillId="0" borderId="0" xfId="2" applyNumberFormat="1" applyFont="1" applyFill="1" applyAlignment="1" applyProtection="1">
      <alignment horizontal="center" vertical="center"/>
      <protection locked="0"/>
    </xf>
    <xf numFmtId="9" fontId="49" fillId="0" borderId="0" xfId="2" applyNumberFormat="1" applyFont="1" applyFill="1" applyAlignment="1" applyProtection="1">
      <alignment horizontal="center" vertical="center"/>
      <protection locked="0"/>
    </xf>
    <xf numFmtId="9" fontId="49" fillId="0" borderId="2" xfId="2" applyNumberFormat="1" applyFont="1" applyFill="1" applyBorder="1" applyAlignment="1" applyProtection="1">
      <alignment horizontal="center" vertical="center"/>
      <protection locked="0"/>
    </xf>
    <xf numFmtId="168" fontId="48" fillId="0" borderId="2" xfId="0" applyNumberFormat="1" applyFont="1" applyFill="1" applyBorder="1" applyAlignment="1" applyProtection="1">
      <alignment horizontal="center" vertical="center"/>
      <protection locked="0"/>
    </xf>
    <xf numFmtId="10" fontId="27" fillId="0" borderId="0" xfId="2" applyNumberFormat="1" applyFont="1" applyFill="1" applyAlignment="1" applyProtection="1">
      <alignment horizontal="center" vertical="center"/>
      <protection locked="0"/>
    </xf>
    <xf numFmtId="168" fontId="50" fillId="6" borderId="0" xfId="0" applyNumberFormat="1" applyFont="1" applyFill="1" applyBorder="1" applyAlignment="1" applyProtection="1">
      <alignment horizontal="center" vertical="center" textRotation="90"/>
    </xf>
    <xf numFmtId="10" fontId="36" fillId="0" borderId="0" xfId="2" applyNumberFormat="1" applyFont="1" applyFill="1" applyAlignment="1" applyProtection="1">
      <alignment horizontal="center" vertical="center"/>
      <protection locked="0"/>
    </xf>
    <xf numFmtId="10" fontId="34" fillId="0" borderId="0" xfId="2" applyNumberFormat="1" applyFont="1" applyFill="1" applyAlignment="1" applyProtection="1">
      <alignment horizontal="center" vertical="center"/>
      <protection locked="0"/>
    </xf>
    <xf numFmtId="10" fontId="45" fillId="0" borderId="1" xfId="2" applyNumberFormat="1" applyFont="1" applyFill="1" applyBorder="1" applyAlignment="1" applyProtection="1">
      <alignment horizontal="center" vertical="center"/>
      <protection locked="0"/>
    </xf>
    <xf numFmtId="168" fontId="45" fillId="0" borderId="1" xfId="0" applyNumberFormat="1" applyFont="1" applyFill="1" applyBorder="1" applyAlignment="1" applyProtection="1">
      <alignment horizontal="center" vertical="center"/>
      <protection locked="0"/>
    </xf>
    <xf numFmtId="168" fontId="34" fillId="0" borderId="1" xfId="0" applyNumberFormat="1" applyFont="1" applyFill="1" applyBorder="1" applyAlignment="1" applyProtection="1">
      <alignment horizontal="center" vertical="center"/>
      <protection locked="0"/>
    </xf>
    <xf numFmtId="10" fontId="45" fillId="0" borderId="0" xfId="2" applyNumberFormat="1" applyFont="1" applyFill="1" applyAlignment="1" applyProtection="1">
      <alignment horizontal="center" vertical="center"/>
      <protection locked="0"/>
    </xf>
    <xf numFmtId="10" fontId="29" fillId="0" borderId="1" xfId="2" applyNumberFormat="1" applyFont="1" applyFill="1" applyBorder="1" applyAlignment="1" applyProtection="1">
      <alignment horizontal="center" vertical="center"/>
      <protection locked="0"/>
    </xf>
    <xf numFmtId="168" fontId="34" fillId="0" borderId="10" xfId="0" applyNumberFormat="1" applyFont="1" applyFill="1" applyBorder="1" applyProtection="1">
      <protection locked="0"/>
    </xf>
    <xf numFmtId="9" fontId="36" fillId="0" borderId="11" xfId="2" applyNumberFormat="1" applyFont="1" applyFill="1" applyBorder="1" applyAlignment="1" applyProtection="1">
      <alignment horizontal="center" vertical="center"/>
      <protection locked="0"/>
    </xf>
    <xf numFmtId="9" fontId="34" fillId="0" borderId="11" xfId="2" applyNumberFormat="1" applyFont="1" applyFill="1" applyBorder="1" applyAlignment="1" applyProtection="1">
      <alignment horizontal="center" vertical="center"/>
      <protection locked="0"/>
    </xf>
    <xf numFmtId="9" fontId="45" fillId="0" borderId="11" xfId="2" applyNumberFormat="1" applyFont="1" applyFill="1" applyBorder="1" applyAlignment="1" applyProtection="1">
      <alignment horizontal="center" vertical="center"/>
      <protection locked="0"/>
    </xf>
    <xf numFmtId="9" fontId="45" fillId="0" borderId="11" xfId="0" applyNumberFormat="1" applyFont="1" applyFill="1" applyBorder="1" applyAlignment="1" applyProtection="1">
      <alignment horizontal="center" vertical="center"/>
      <protection locked="0"/>
    </xf>
    <xf numFmtId="168" fontId="36" fillId="0" borderId="0" xfId="1" applyNumberFormat="1" applyFont="1" applyFill="1" applyAlignment="1" applyProtection="1">
      <alignment horizontal="center" vertical="center"/>
      <protection locked="0"/>
    </xf>
    <xf numFmtId="168" fontId="36" fillId="0" borderId="2" xfId="1" applyNumberFormat="1" applyFont="1" applyFill="1" applyBorder="1" applyAlignment="1" applyProtection="1">
      <alignment horizontal="center" vertical="center"/>
      <protection locked="0"/>
    </xf>
    <xf numFmtId="168" fontId="47" fillId="0" borderId="13" xfId="0" applyNumberFormat="1" applyFont="1" applyFill="1" applyBorder="1" applyAlignment="1" applyProtection="1">
      <alignment horizontal="center" vertical="center"/>
      <protection locked="0"/>
    </xf>
    <xf numFmtId="168" fontId="34" fillId="0" borderId="11" xfId="0" applyNumberFormat="1" applyFont="1" applyFill="1" applyBorder="1" applyAlignment="1" applyProtection="1">
      <alignment horizontal="center" vertical="center"/>
      <protection locked="0"/>
    </xf>
    <xf numFmtId="168" fontId="34" fillId="0" borderId="14" xfId="0" applyNumberFormat="1" applyFont="1" applyFill="1" applyBorder="1" applyAlignment="1" applyProtection="1">
      <alignment horizontal="center" vertical="center"/>
      <protection locked="0"/>
    </xf>
    <xf numFmtId="168" fontId="48" fillId="0" borderId="11" xfId="0" applyNumberFormat="1" applyFont="1" applyFill="1" applyBorder="1" applyAlignment="1" applyProtection="1">
      <alignment horizontal="center" vertical="center"/>
      <protection locked="0"/>
    </xf>
    <xf numFmtId="168" fontId="48" fillId="0" borderId="0" xfId="0" applyNumberFormat="1" applyFont="1" applyFill="1" applyProtection="1">
      <protection locked="0"/>
    </xf>
    <xf numFmtId="168" fontId="48" fillId="0" borderId="8" xfId="0" applyNumberFormat="1" applyFont="1" applyFill="1" applyBorder="1" applyAlignment="1" applyProtection="1">
      <alignment horizontal="center" vertical="center"/>
      <protection locked="0"/>
    </xf>
    <xf numFmtId="168" fontId="48" fillId="0" borderId="7" xfId="0" applyNumberFormat="1" applyFont="1" applyFill="1" applyBorder="1" applyAlignment="1" applyProtection="1">
      <alignment horizontal="center" vertical="center"/>
      <protection locked="0"/>
    </xf>
    <xf numFmtId="168" fontId="47" fillId="0" borderId="12" xfId="0" applyNumberFormat="1" applyFont="1" applyFill="1" applyBorder="1" applyAlignment="1" applyProtection="1">
      <alignment horizontal="center" vertical="center"/>
      <protection locked="0"/>
    </xf>
    <xf numFmtId="168" fontId="47" fillId="0" borderId="15" xfId="0" applyNumberFormat="1" applyFont="1" applyFill="1" applyBorder="1" applyAlignment="1" applyProtection="1">
      <alignment horizontal="center" vertical="center"/>
      <protection locked="0"/>
    </xf>
    <xf numFmtId="168" fontId="48" fillId="0" borderId="12" xfId="0" applyNumberFormat="1" applyFont="1" applyFill="1" applyBorder="1" applyAlignment="1" applyProtection="1">
      <alignment horizontal="center" vertical="center"/>
      <protection locked="0"/>
    </xf>
    <xf numFmtId="168" fontId="34" fillId="0" borderId="8" xfId="0" applyNumberFormat="1" applyFont="1" applyFill="1" applyBorder="1" applyAlignment="1" applyProtection="1">
      <alignment horizontal="center" vertical="center"/>
      <protection locked="0"/>
    </xf>
    <xf numFmtId="168" fontId="34" fillId="0" borderId="7" xfId="0" applyNumberFormat="1" applyFont="1" applyFill="1" applyBorder="1" applyAlignment="1" applyProtection="1">
      <alignment horizontal="center" vertical="center"/>
      <protection locked="0"/>
    </xf>
    <xf numFmtId="168" fontId="47" fillId="0" borderId="8" xfId="0" applyNumberFormat="1" applyFont="1" applyFill="1" applyBorder="1" applyAlignment="1" applyProtection="1">
      <alignment horizontal="center" vertical="center"/>
      <protection locked="0"/>
    </xf>
    <xf numFmtId="10" fontId="48" fillId="0" borderId="0" xfId="2" applyNumberFormat="1" applyFont="1" applyFill="1" applyAlignment="1" applyProtection="1">
      <alignment horizontal="center" vertical="center"/>
      <protection locked="0"/>
    </xf>
    <xf numFmtId="168" fontId="47" fillId="6" borderId="0" xfId="0" applyNumberFormat="1" applyFont="1" applyFill="1" applyProtection="1"/>
    <xf numFmtId="168" fontId="47" fillId="0" borderId="4" xfId="0" applyNumberFormat="1" applyFont="1" applyFill="1" applyBorder="1" applyAlignment="1" applyProtection="1">
      <alignment horizontal="left"/>
      <protection locked="0"/>
    </xf>
    <xf numFmtId="9" fontId="47" fillId="0" borderId="4" xfId="2" applyNumberFormat="1" applyFont="1" applyFill="1" applyBorder="1" applyAlignment="1" applyProtection="1">
      <alignment horizontal="center" vertical="center"/>
      <protection locked="0"/>
    </xf>
    <xf numFmtId="9" fontId="47" fillId="0" borderId="5" xfId="2" applyNumberFormat="1" applyFont="1" applyFill="1" applyBorder="1" applyAlignment="1" applyProtection="1">
      <alignment horizontal="center" vertical="center"/>
      <protection locked="0"/>
    </xf>
    <xf numFmtId="171" fontId="34" fillId="0" borderId="5" xfId="2" applyNumberFormat="1" applyFont="1" applyFill="1" applyBorder="1" applyAlignment="1" applyProtection="1">
      <alignment horizontal="center" vertical="center"/>
      <protection locked="0"/>
    </xf>
    <xf numFmtId="9" fontId="50" fillId="0" borderId="2" xfId="2" applyNumberFormat="1" applyFont="1" applyFill="1" applyBorder="1" applyAlignment="1" applyProtection="1">
      <alignment horizontal="center" vertical="center"/>
      <protection locked="0"/>
    </xf>
    <xf numFmtId="9" fontId="50" fillId="0" borderId="7" xfId="2" applyNumberFormat="1" applyFont="1" applyFill="1" applyBorder="1" applyAlignment="1" applyProtection="1">
      <alignment horizontal="center" vertical="center"/>
      <protection locked="0"/>
    </xf>
    <xf numFmtId="171" fontId="48" fillId="0" borderId="7" xfId="2" applyNumberFormat="1" applyFont="1" applyFill="1" applyBorder="1" applyAlignment="1" applyProtection="1">
      <alignment horizontal="center" vertical="center"/>
      <protection locked="0"/>
    </xf>
    <xf numFmtId="168" fontId="47" fillId="0" borderId="4" xfId="0" applyNumberFormat="1" applyFont="1" applyFill="1" applyBorder="1" applyProtection="1">
      <protection locked="0"/>
    </xf>
    <xf numFmtId="168" fontId="34" fillId="0" borderId="2" xfId="0" applyNumberFormat="1" applyFont="1" applyFill="1" applyBorder="1" applyProtection="1">
      <protection locked="0"/>
    </xf>
    <xf numFmtId="10" fontId="34" fillId="0" borderId="2" xfId="2" applyNumberFormat="1" applyFont="1" applyFill="1" applyBorder="1" applyAlignment="1" applyProtection="1">
      <alignment horizontal="center" vertical="center"/>
      <protection locked="0"/>
    </xf>
    <xf numFmtId="169" fontId="34" fillId="0" borderId="0" xfId="0" applyNumberFormat="1" applyFont="1" applyFill="1" applyAlignment="1" applyProtection="1">
      <alignment horizontal="center" vertical="center"/>
      <protection locked="0"/>
    </xf>
    <xf numFmtId="170" fontId="34" fillId="0" borderId="0" xfId="0" applyNumberFormat="1" applyFont="1" applyFill="1" applyAlignment="1" applyProtection="1">
      <alignment horizontal="center" vertical="center"/>
      <protection locked="0"/>
    </xf>
    <xf numFmtId="168" fontId="34" fillId="6" borderId="0" xfId="0" applyNumberFormat="1" applyFont="1" applyFill="1" applyBorder="1" applyProtection="1"/>
    <xf numFmtId="168" fontId="34" fillId="6" borderId="0" xfId="0" applyNumberFormat="1" applyFont="1" applyFill="1" applyBorder="1" applyAlignment="1" applyProtection="1">
      <alignment horizontal="center" vertical="center"/>
    </xf>
    <xf numFmtId="168" fontId="47" fillId="0" borderId="0" xfId="0" applyNumberFormat="1" applyFont="1" applyFill="1" applyBorder="1" applyProtection="1">
      <protection locked="0"/>
    </xf>
    <xf numFmtId="9" fontId="45" fillId="0" borderId="0" xfId="2" applyNumberFormat="1" applyFont="1" applyFill="1" applyBorder="1" applyAlignment="1" applyProtection="1">
      <alignment horizontal="center" vertical="center"/>
      <protection locked="0"/>
    </xf>
    <xf numFmtId="168" fontId="45" fillId="0" borderId="0" xfId="0" applyNumberFormat="1" applyFont="1" applyFill="1" applyBorder="1" applyAlignment="1" applyProtection="1">
      <alignment horizontal="center" vertical="center"/>
      <protection locked="0"/>
    </xf>
    <xf numFmtId="168" fontId="34" fillId="0" borderId="0" xfId="0" applyNumberFormat="1" applyFont="1" applyFill="1" applyBorder="1" applyProtection="1">
      <protection locked="0"/>
    </xf>
    <xf numFmtId="168" fontId="36" fillId="0" borderId="0" xfId="0" applyNumberFormat="1" applyFont="1" applyFill="1" applyBorder="1" applyAlignment="1" applyProtection="1">
      <alignment horizontal="center" vertical="center"/>
      <protection locked="0"/>
    </xf>
    <xf numFmtId="10" fontId="52" fillId="0" borderId="0" xfId="2" applyNumberFormat="1" applyFont="1" applyFill="1" applyBorder="1" applyAlignment="1" applyProtection="1">
      <alignment horizontal="center" vertical="center"/>
      <protection locked="0"/>
    </xf>
    <xf numFmtId="10" fontId="36" fillId="0" borderId="0" xfId="2" applyNumberFormat="1" applyFont="1" applyFill="1" applyBorder="1" applyAlignment="1" applyProtection="1">
      <alignment horizontal="center" vertical="center"/>
      <protection locked="0"/>
    </xf>
    <xf numFmtId="10" fontId="45" fillId="0" borderId="0" xfId="2" applyNumberFormat="1" applyFont="1" applyFill="1" applyBorder="1" applyAlignment="1" applyProtection="1">
      <alignment horizontal="center" vertical="center"/>
      <protection locked="0"/>
    </xf>
    <xf numFmtId="9" fontId="36" fillId="0" borderId="0" xfId="2" applyNumberFormat="1" applyFont="1" applyFill="1" applyBorder="1" applyAlignment="1" applyProtection="1">
      <alignment horizontal="center" vertical="center"/>
      <protection locked="0"/>
    </xf>
    <xf numFmtId="168" fontId="53" fillId="0" borderId="0" xfId="0" applyNumberFormat="1" applyFont="1" applyFill="1" applyBorder="1" applyAlignment="1" applyProtection="1">
      <alignment horizontal="center" vertical="center"/>
      <protection locked="0"/>
    </xf>
    <xf numFmtId="168" fontId="50" fillId="0" borderId="0" xfId="0" applyNumberFormat="1" applyFont="1" applyFill="1" applyBorder="1" applyAlignment="1" applyProtection="1">
      <alignment horizontal="center" vertical="center"/>
      <protection locked="0"/>
    </xf>
    <xf numFmtId="10" fontId="27" fillId="0" borderId="0" xfId="2" applyNumberFormat="1" applyFont="1" applyFill="1" applyBorder="1" applyAlignment="1" applyProtection="1">
      <alignment horizontal="center" vertical="center"/>
      <protection locked="0"/>
    </xf>
    <xf numFmtId="9" fontId="50" fillId="0" borderId="0" xfId="2" applyNumberFormat="1" applyFont="1" applyFill="1" applyBorder="1" applyAlignment="1" applyProtection="1">
      <alignment horizontal="center" vertical="center"/>
      <protection locked="0"/>
    </xf>
    <xf numFmtId="170" fontId="34" fillId="0" borderId="0" xfId="0" applyNumberFormat="1" applyFont="1" applyFill="1" applyBorder="1" applyAlignment="1" applyProtection="1">
      <alignment horizontal="center" vertical="center"/>
      <protection locked="0"/>
    </xf>
    <xf numFmtId="168" fontId="27" fillId="0" borderId="0" xfId="0" applyNumberFormat="1" applyFont="1" applyFill="1" applyBorder="1" applyAlignment="1" applyProtection="1">
      <alignment horizontal="center" vertical="center"/>
      <protection locked="0"/>
    </xf>
    <xf numFmtId="168" fontId="47" fillId="6" borderId="0" xfId="0" applyNumberFormat="1" applyFont="1" applyFill="1" applyBorder="1" applyProtection="1"/>
    <xf numFmtId="9" fontId="36" fillId="0" borderId="0" xfId="2" applyFont="1" applyFill="1" applyBorder="1" applyAlignment="1" applyProtection="1">
      <alignment horizontal="center" vertical="center"/>
      <protection locked="0"/>
    </xf>
    <xf numFmtId="9" fontId="27" fillId="0" borderId="0" xfId="2" applyNumberFormat="1" applyFont="1" applyFill="1" applyBorder="1" applyAlignment="1" applyProtection="1">
      <alignment horizontal="center" vertical="center"/>
      <protection locked="0"/>
    </xf>
    <xf numFmtId="10" fontId="50" fillId="0" borderId="0" xfId="2" applyNumberFormat="1" applyFont="1" applyFill="1" applyBorder="1" applyAlignment="1" applyProtection="1">
      <alignment horizontal="center" vertical="center"/>
      <protection locked="0"/>
    </xf>
    <xf numFmtId="168" fontId="48" fillId="0" borderId="0" xfId="0" applyNumberFormat="1" applyFont="1" applyFill="1" applyBorder="1" applyAlignment="1" applyProtection="1">
      <alignment horizontal="center" vertical="center"/>
      <protection locked="0"/>
    </xf>
    <xf numFmtId="9" fontId="48" fillId="0" borderId="0" xfId="2" applyFont="1" applyFill="1" applyBorder="1" applyAlignment="1" applyProtection="1">
      <alignment horizontal="center" vertical="center"/>
      <protection locked="0"/>
    </xf>
    <xf numFmtId="172" fontId="34" fillId="0" borderId="0" xfId="2" applyNumberFormat="1" applyFont="1" applyFill="1" applyBorder="1" applyAlignment="1" applyProtection="1">
      <alignment horizontal="center" vertical="center"/>
      <protection locked="0"/>
    </xf>
    <xf numFmtId="171" fontId="34" fillId="0" borderId="0" xfId="2" applyNumberFormat="1" applyFont="1" applyFill="1" applyBorder="1" applyAlignment="1" applyProtection="1">
      <alignment horizontal="center" vertical="center"/>
      <protection locked="0"/>
    </xf>
    <xf numFmtId="9" fontId="47" fillId="0" borderId="0" xfId="2" applyFont="1" applyFill="1" applyBorder="1" applyAlignment="1" applyProtection="1">
      <alignment horizontal="center" vertical="center"/>
      <protection locked="0"/>
    </xf>
    <xf numFmtId="10" fontId="48" fillId="0" borderId="0" xfId="2" applyNumberFormat="1" applyFont="1" applyFill="1" applyBorder="1" applyAlignment="1" applyProtection="1">
      <alignment horizontal="center" vertical="center"/>
      <protection locked="0"/>
    </xf>
    <xf numFmtId="9" fontId="34" fillId="0" borderId="0" xfId="2" applyFont="1" applyFill="1" applyBorder="1" applyAlignment="1" applyProtection="1">
      <alignment horizontal="center" vertical="center"/>
      <protection locked="0"/>
    </xf>
    <xf numFmtId="169" fontId="34" fillId="0" borderId="0" xfId="0" applyNumberFormat="1" applyFont="1" applyFill="1" applyBorder="1" applyAlignment="1" applyProtection="1">
      <alignment horizontal="center" vertical="center"/>
      <protection locked="0"/>
    </xf>
    <xf numFmtId="9" fontId="47" fillId="0" borderId="1" xfId="2" applyFont="1" applyFill="1" applyBorder="1" applyAlignment="1" applyProtection="1">
      <alignment horizontal="center" vertical="center"/>
      <protection locked="0"/>
    </xf>
    <xf numFmtId="168" fontId="47" fillId="0" borderId="12" xfId="0" applyNumberFormat="1" applyFont="1" applyFill="1" applyBorder="1" applyAlignment="1" applyProtection="1">
      <alignment horizontal="left" vertical="center"/>
      <protection locked="0"/>
    </xf>
    <xf numFmtId="10" fontId="50" fillId="0" borderId="12" xfId="2" applyNumberFormat="1" applyFont="1" applyFill="1" applyBorder="1" applyAlignment="1" applyProtection="1">
      <alignment horizontal="center" vertical="center"/>
      <protection locked="0"/>
    </xf>
    <xf numFmtId="172" fontId="34" fillId="0" borderId="0" xfId="2" applyNumberFormat="1" applyFont="1" applyFill="1" applyProtection="1">
      <protection locked="0"/>
    </xf>
    <xf numFmtId="168" fontId="50" fillId="0" borderId="17" xfId="0" applyNumberFormat="1" applyFont="1" applyFill="1" applyBorder="1" applyAlignment="1" applyProtection="1">
      <alignment horizontal="left" vertical="center"/>
      <protection locked="0"/>
    </xf>
    <xf numFmtId="6" fontId="47" fillId="0" borderId="18" xfId="0" applyNumberFormat="1" applyFont="1" applyFill="1" applyBorder="1" applyAlignment="1" applyProtection="1">
      <alignment horizontal="center" vertical="center"/>
      <protection locked="0"/>
    </xf>
    <xf numFmtId="6" fontId="47" fillId="0" borderId="19" xfId="0" applyNumberFormat="1" applyFont="1" applyFill="1" applyBorder="1" applyAlignment="1" applyProtection="1">
      <alignment horizontal="center" vertical="center"/>
      <protection locked="0"/>
    </xf>
    <xf numFmtId="171" fontId="34" fillId="0" borderId="0" xfId="2" applyNumberFormat="1" applyFont="1" applyFill="1" applyAlignment="1" applyProtection="1">
      <alignment horizontal="center" vertical="center"/>
      <protection locked="0"/>
    </xf>
    <xf numFmtId="170" fontId="48" fillId="0" borderId="0" xfId="0" applyNumberFormat="1" applyFont="1" applyFill="1" applyAlignment="1" applyProtection="1">
      <alignment horizontal="center" vertical="center"/>
      <protection locked="0"/>
    </xf>
    <xf numFmtId="171" fontId="48" fillId="0" borderId="0" xfId="2" applyNumberFormat="1" applyFont="1" applyFill="1" applyAlignment="1" applyProtection="1">
      <alignment horizontal="center" vertical="center"/>
      <protection locked="0"/>
    </xf>
    <xf numFmtId="168" fontId="50" fillId="0" borderId="0" xfId="0" applyNumberFormat="1" applyFont="1" applyFill="1" applyProtection="1">
      <protection locked="0"/>
    </xf>
    <xf numFmtId="0" fontId="34" fillId="6" borderId="0" xfId="0" applyFont="1" applyFill="1" applyBorder="1" applyProtection="1"/>
    <xf numFmtId="9" fontId="34" fillId="0" borderId="4" xfId="2" applyNumberFormat="1" applyFont="1" applyFill="1" applyBorder="1" applyAlignment="1" applyProtection="1">
      <alignment horizontal="center" vertical="center"/>
      <protection locked="0"/>
    </xf>
    <xf numFmtId="168" fontId="34" fillId="0" borderId="4" xfId="0" applyNumberFormat="1" applyFont="1" applyFill="1" applyBorder="1" applyProtection="1">
      <protection locked="0"/>
    </xf>
    <xf numFmtId="0" fontId="34" fillId="0" borderId="0" xfId="0" applyFont="1" applyFill="1" applyBorder="1" applyProtection="1">
      <protection locked="0"/>
    </xf>
    <xf numFmtId="168" fontId="34" fillId="0" borderId="1" xfId="0" applyNumberFormat="1" applyFont="1" applyFill="1" applyBorder="1" applyProtection="1">
      <protection locked="0"/>
    </xf>
    <xf numFmtId="10" fontId="27" fillId="0" borderId="1" xfId="2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168" fontId="48" fillId="0" borderId="4" xfId="0" applyNumberFormat="1" applyFont="1" applyFill="1" applyBorder="1" applyAlignment="1" applyProtection="1">
      <alignment horizontal="center" vertical="center"/>
      <protection locked="0"/>
    </xf>
    <xf numFmtId="9" fontId="48" fillId="0" borderId="0" xfId="2" applyNumberFormat="1" applyFont="1" applyFill="1" applyBorder="1" applyAlignment="1" applyProtection="1">
      <alignment horizontal="center" vertical="center"/>
      <protection locked="0"/>
    </xf>
    <xf numFmtId="9" fontId="50" fillId="0" borderId="1" xfId="2" applyNumberFormat="1" applyFont="1" applyFill="1" applyBorder="1" applyAlignment="1" applyProtection="1">
      <alignment horizontal="center" vertical="center"/>
      <protection locked="0"/>
    </xf>
    <xf numFmtId="6" fontId="50" fillId="0" borderId="1" xfId="0" applyNumberFormat="1" applyFont="1" applyFill="1" applyBorder="1" applyAlignment="1" applyProtection="1">
      <alignment horizontal="center" vertical="center"/>
      <protection locked="0"/>
    </xf>
    <xf numFmtId="9" fontId="48" fillId="0" borderId="0" xfId="2" applyNumberFormat="1" applyFont="1" applyFill="1" applyAlignment="1" applyProtection="1">
      <alignment horizontal="center" vertical="center"/>
      <protection locked="0"/>
    </xf>
    <xf numFmtId="10" fontId="48" fillId="0" borderId="0" xfId="2" applyNumberFormat="1" applyFont="1" applyFill="1" applyProtection="1">
      <protection locked="0"/>
    </xf>
    <xf numFmtId="9" fontId="34" fillId="0" borderId="0" xfId="2" applyNumberFormat="1" applyFont="1" applyFill="1" applyAlignment="1" applyProtection="1">
      <alignment horizontal="center" vertical="center"/>
      <protection locked="0"/>
    </xf>
    <xf numFmtId="9" fontId="34" fillId="0" borderId="0" xfId="2" applyNumberFormat="1" applyFont="1" applyFill="1" applyProtection="1">
      <protection locked="0"/>
    </xf>
    <xf numFmtId="10" fontId="50" fillId="0" borderId="0" xfId="2" applyNumberFormat="1" applyFont="1" applyFill="1" applyProtection="1">
      <protection locked="0"/>
    </xf>
    <xf numFmtId="9" fontId="48" fillId="0" borderId="0" xfId="2" applyFont="1" applyFill="1" applyProtection="1">
      <protection locked="0"/>
    </xf>
    <xf numFmtId="171" fontId="34" fillId="0" borderId="0" xfId="2" applyNumberFormat="1" applyFont="1" applyFill="1" applyProtection="1">
      <protection locked="0"/>
    </xf>
    <xf numFmtId="9" fontId="47" fillId="0" borderId="0" xfId="2" applyFont="1" applyFill="1" applyProtection="1">
      <protection locked="0"/>
    </xf>
    <xf numFmtId="171" fontId="34" fillId="0" borderId="0" xfId="2" applyNumberFormat="1" applyFont="1" applyFill="1" applyAlignment="1" applyProtection="1">
      <alignment horizontal="right"/>
      <protection locked="0"/>
    </xf>
    <xf numFmtId="9" fontId="34" fillId="0" borderId="0" xfId="2" applyFont="1" applyFill="1" applyProtection="1">
      <protection locked="0"/>
    </xf>
    <xf numFmtId="170" fontId="34" fillId="0" borderId="0" xfId="0" applyNumberFormat="1" applyFont="1" applyFill="1" applyProtection="1">
      <protection locked="0"/>
    </xf>
    <xf numFmtId="184" fontId="34" fillId="0" borderId="4" xfId="0" applyNumberFormat="1" applyFont="1" applyFill="1" applyBorder="1" applyAlignment="1" applyProtection="1">
      <alignment horizontal="right" vertical="center"/>
      <protection locked="0"/>
    </xf>
    <xf numFmtId="184" fontId="34" fillId="0" borderId="0" xfId="0" applyNumberFormat="1" applyFont="1" applyFill="1" applyBorder="1" applyAlignment="1" applyProtection="1">
      <alignment horizontal="right" vertical="center"/>
      <protection locked="0"/>
    </xf>
    <xf numFmtId="184" fontId="34" fillId="0" borderId="1" xfId="0" applyNumberFormat="1" applyFont="1" applyFill="1" applyBorder="1" applyAlignment="1" applyProtection="1">
      <alignment horizontal="right" vertical="center"/>
      <protection locked="0"/>
    </xf>
    <xf numFmtId="0" fontId="27" fillId="6" borderId="0" xfId="15" applyFont="1" applyFill="1" applyProtection="1"/>
    <xf numFmtId="0" fontId="27" fillId="6" borderId="0" xfId="15" applyFont="1" applyFill="1" applyAlignment="1" applyProtection="1">
      <alignment horizontal="center" vertical="center"/>
    </xf>
    <xf numFmtId="0" fontId="27" fillId="0" borderId="1" xfId="15" applyFont="1" applyBorder="1" applyProtection="1">
      <protection locked="0"/>
    </xf>
    <xf numFmtId="0" fontId="27" fillId="0" borderId="0" xfId="15" applyFont="1" applyAlignment="1" applyProtection="1">
      <alignment horizontal="center" vertical="center"/>
      <protection locked="0"/>
    </xf>
    <xf numFmtId="0" fontId="27" fillId="0" borderId="0" xfId="15" applyFont="1" applyProtection="1">
      <protection locked="0"/>
    </xf>
    <xf numFmtId="0" fontId="27" fillId="0" borderId="11" xfId="15" applyFont="1" applyBorder="1" applyProtection="1">
      <protection locked="0"/>
    </xf>
    <xf numFmtId="0" fontId="44" fillId="0" borderId="11" xfId="15" applyFont="1" applyBorder="1" applyAlignment="1" applyProtection="1">
      <alignment horizontal="center" vertical="center"/>
      <protection locked="0"/>
    </xf>
    <xf numFmtId="6" fontId="36" fillId="0" borderId="0" xfId="16" applyNumberFormat="1" applyFont="1" applyAlignment="1" applyProtection="1">
      <alignment horizontal="center" vertical="center"/>
      <protection locked="0"/>
    </xf>
    <xf numFmtId="6" fontId="27" fillId="0" borderId="0" xfId="16" applyNumberFormat="1" applyFont="1" applyAlignment="1" applyProtection="1">
      <alignment horizontal="center" vertical="center"/>
      <protection locked="0"/>
    </xf>
    <xf numFmtId="173" fontId="27" fillId="0" borderId="0" xfId="16" applyNumberFormat="1" applyFont="1" applyAlignment="1" applyProtection="1">
      <alignment horizontal="center" vertical="center"/>
      <protection locked="0"/>
    </xf>
    <xf numFmtId="173" fontId="27" fillId="0" borderId="0" xfId="16" applyNumberFormat="1" applyFont="1" applyProtection="1">
      <protection locked="0"/>
    </xf>
    <xf numFmtId="0" fontId="27" fillId="0" borderId="2" xfId="15" applyFont="1" applyBorder="1" applyProtection="1">
      <protection locked="0"/>
    </xf>
    <xf numFmtId="9" fontId="36" fillId="0" borderId="2" xfId="15" applyNumberFormat="1" applyFont="1" applyBorder="1" applyAlignment="1" applyProtection="1">
      <alignment horizontal="center" vertical="center"/>
      <protection locked="0"/>
    </xf>
    <xf numFmtId="6" fontId="36" fillId="0" borderId="2" xfId="16" applyNumberFormat="1" applyFont="1" applyBorder="1" applyAlignment="1" applyProtection="1">
      <alignment horizontal="center" vertical="center"/>
      <protection locked="0"/>
    </xf>
    <xf numFmtId="6" fontId="27" fillId="0" borderId="2" xfId="16" applyNumberFormat="1" applyFont="1" applyBorder="1" applyAlignment="1" applyProtection="1">
      <alignment horizontal="center" vertical="center"/>
      <protection locked="0"/>
    </xf>
    <xf numFmtId="0" fontId="30" fillId="0" borderId="12" xfId="15" applyFont="1" applyBorder="1" applyProtection="1">
      <protection locked="0"/>
    </xf>
    <xf numFmtId="0" fontId="27" fillId="0" borderId="12" xfId="15" applyFont="1" applyBorder="1" applyProtection="1">
      <protection locked="0"/>
    </xf>
    <xf numFmtId="6" fontId="27" fillId="0" borderId="12" xfId="16" applyNumberFormat="1" applyFont="1" applyBorder="1" applyAlignment="1" applyProtection="1">
      <alignment horizontal="center" vertical="center"/>
      <protection locked="0"/>
    </xf>
    <xf numFmtId="173" fontId="27" fillId="0" borderId="2" xfId="16" applyNumberFormat="1" applyFont="1" applyBorder="1" applyProtection="1">
      <protection locked="0"/>
    </xf>
    <xf numFmtId="1" fontId="27" fillId="0" borderId="0" xfId="16" applyNumberFormat="1" applyFont="1" applyAlignment="1" applyProtection="1">
      <alignment horizontal="center" vertical="center"/>
      <protection locked="0"/>
    </xf>
    <xf numFmtId="10" fontId="27" fillId="0" borderId="0" xfId="17" applyNumberFormat="1" applyFont="1" applyAlignment="1" applyProtection="1">
      <alignment horizontal="center" vertical="center"/>
      <protection locked="0"/>
    </xf>
    <xf numFmtId="10" fontId="27" fillId="0" borderId="2" xfId="17" applyNumberFormat="1" applyFont="1" applyBorder="1" applyAlignment="1" applyProtection="1">
      <alignment horizontal="center" vertical="center"/>
      <protection locked="0"/>
    </xf>
    <xf numFmtId="0" fontId="44" fillId="0" borderId="12" xfId="15" applyFont="1" applyBorder="1" applyProtection="1">
      <protection locked="0"/>
    </xf>
    <xf numFmtId="10" fontId="29" fillId="0" borderId="12" xfId="17" applyNumberFormat="1" applyFont="1" applyBorder="1" applyAlignment="1" applyProtection="1">
      <alignment horizontal="center" vertical="center"/>
      <protection locked="0"/>
    </xf>
    <xf numFmtId="0" fontId="2" fillId="6" borderId="0" xfId="18" applyFont="1" applyFill="1" applyProtection="1"/>
    <xf numFmtId="0" fontId="2" fillId="4" borderId="0" xfId="18" applyFont="1" applyFill="1" applyProtection="1">
      <protection locked="0"/>
    </xf>
    <xf numFmtId="0" fontId="26" fillId="0" borderId="0" xfId="18" applyFont="1" applyProtection="1">
      <protection locked="0"/>
    </xf>
    <xf numFmtId="0" fontId="2" fillId="0" borderId="0" xfId="18" applyFont="1" applyProtection="1">
      <protection locked="0"/>
    </xf>
    <xf numFmtId="0" fontId="2" fillId="0" borderId="12" xfId="18" applyFont="1" applyBorder="1" applyProtection="1">
      <protection locked="0"/>
    </xf>
    <xf numFmtId="176" fontId="27" fillId="4" borderId="0" xfId="20" applyNumberFormat="1" applyFont="1" applyFill="1" applyProtection="1">
      <protection locked="0"/>
    </xf>
    <xf numFmtId="175" fontId="2" fillId="0" borderId="0" xfId="18" applyNumberFormat="1" applyFont="1" applyProtection="1">
      <protection locked="0"/>
    </xf>
    <xf numFmtId="0" fontId="2" fillId="6" borderId="0" xfId="18" applyFont="1" applyFill="1" applyProtection="1">
      <protection locked="0"/>
    </xf>
    <xf numFmtId="164" fontId="2" fillId="0" borderId="0" xfId="18" applyNumberFormat="1" applyFont="1" applyProtection="1">
      <protection locked="0"/>
    </xf>
    <xf numFmtId="0" fontId="2" fillId="6" borderId="0" xfId="18" applyFont="1" applyFill="1" applyBorder="1" applyProtection="1">
      <protection locked="0"/>
    </xf>
    <xf numFmtId="0" fontId="2" fillId="4" borderId="0" xfId="18" applyFont="1" applyFill="1" applyBorder="1" applyProtection="1">
      <protection locked="0"/>
    </xf>
    <xf numFmtId="0" fontId="2" fillId="0" borderId="0" xfId="18" applyFont="1" applyBorder="1" applyProtection="1">
      <protection locked="0"/>
    </xf>
    <xf numFmtId="164" fontId="2" fillId="0" borderId="0" xfId="18" applyNumberFormat="1" applyFont="1" applyBorder="1" applyProtection="1">
      <protection locked="0"/>
    </xf>
    <xf numFmtId="0" fontId="26" fillId="4" borderId="0" xfId="18" applyFont="1" applyFill="1" applyProtection="1">
      <protection locked="0"/>
    </xf>
    <xf numFmtId="10" fontId="2" fillId="4" borderId="0" xfId="19" applyNumberFormat="1" applyFont="1" applyFill="1" applyProtection="1">
      <protection locked="0"/>
    </xf>
    <xf numFmtId="0" fontId="2" fillId="4" borderId="12" xfId="18" applyFont="1" applyFill="1" applyBorder="1" applyProtection="1">
      <protection locked="0"/>
    </xf>
    <xf numFmtId="176" fontId="26" fillId="4" borderId="0" xfId="18" applyNumberFormat="1" applyFont="1" applyFill="1" applyProtection="1">
      <protection locked="0"/>
    </xf>
    <xf numFmtId="175" fontId="2" fillId="4" borderId="0" xfId="18" applyNumberFormat="1" applyFont="1" applyFill="1" applyProtection="1">
      <protection locked="0"/>
    </xf>
    <xf numFmtId="164" fontId="2" fillId="4" borderId="0" xfId="18" applyNumberFormat="1" applyFont="1" applyFill="1" applyProtection="1">
      <protection locked="0"/>
    </xf>
    <xf numFmtId="164" fontId="2" fillId="4" borderId="0" xfId="18" applyNumberFormat="1" applyFont="1" applyFill="1" applyBorder="1" applyProtection="1">
      <protection locked="0"/>
    </xf>
    <xf numFmtId="0" fontId="2" fillId="4" borderId="22" xfId="18" applyFont="1" applyFill="1" applyBorder="1" applyProtection="1">
      <protection locked="0"/>
    </xf>
    <xf numFmtId="0" fontId="36" fillId="6" borderId="0" xfId="18" applyFont="1" applyFill="1" applyProtection="1"/>
    <xf numFmtId="10" fontId="26" fillId="4" borderId="0" xfId="19" applyNumberFormat="1" applyFont="1" applyFill="1" applyProtection="1">
      <protection locked="0"/>
    </xf>
    <xf numFmtId="179" fontId="2" fillId="4" borderId="0" xfId="18" applyNumberFormat="1" applyFont="1" applyFill="1" applyProtection="1">
      <protection locked="0"/>
    </xf>
    <xf numFmtId="10" fontId="2" fillId="4" borderId="0" xfId="18" applyNumberFormat="1" applyFont="1" applyFill="1" applyProtection="1">
      <protection locked="0"/>
    </xf>
    <xf numFmtId="178" fontId="2" fillId="4" borderId="0" xfId="19" applyNumberFormat="1" applyFont="1" applyFill="1" applyProtection="1">
      <protection locked="0"/>
    </xf>
    <xf numFmtId="0" fontId="2" fillId="4" borderId="0" xfId="18" applyFont="1" applyFill="1" applyAlignment="1" applyProtection="1">
      <alignment horizontal="center" vertical="center"/>
      <protection locked="0"/>
    </xf>
    <xf numFmtId="177" fontId="36" fillId="4" borderId="0" xfId="20" applyNumberFormat="1" applyFont="1" applyFill="1" applyAlignment="1" applyProtection="1">
      <alignment horizontal="center" vertical="center"/>
      <protection locked="0"/>
    </xf>
    <xf numFmtId="0" fontId="36" fillId="4" borderId="0" xfId="18" applyFont="1" applyFill="1" applyAlignment="1" applyProtection="1">
      <alignment horizontal="center" vertical="center"/>
      <protection locked="0"/>
    </xf>
    <xf numFmtId="10" fontId="2" fillId="4" borderId="0" xfId="19" applyNumberFormat="1" applyFont="1" applyFill="1" applyAlignment="1" applyProtection="1">
      <alignment horizontal="center" vertical="center"/>
      <protection locked="0"/>
    </xf>
    <xf numFmtId="10" fontId="36" fillId="4" borderId="0" xfId="19" applyNumberFormat="1" applyFont="1" applyFill="1" applyAlignment="1" applyProtection="1">
      <alignment horizontal="center" vertical="center"/>
      <protection locked="0"/>
    </xf>
    <xf numFmtId="179" fontId="2" fillId="4" borderId="0" xfId="18" applyNumberFormat="1" applyFont="1" applyFill="1" applyAlignment="1" applyProtection="1">
      <alignment horizontal="center" vertical="center"/>
      <protection locked="0"/>
    </xf>
    <xf numFmtId="10" fontId="2" fillId="4" borderId="0" xfId="18" applyNumberFormat="1" applyFont="1" applyFill="1" applyAlignment="1" applyProtection="1">
      <alignment horizontal="center" vertical="center"/>
      <protection locked="0"/>
    </xf>
    <xf numFmtId="178" fontId="2" fillId="4" borderId="0" xfId="19" applyNumberFormat="1" applyFont="1" applyFill="1" applyAlignment="1" applyProtection="1">
      <alignment horizontal="center" vertical="center"/>
      <protection locked="0"/>
    </xf>
    <xf numFmtId="0" fontId="2" fillId="4" borderId="12" xfId="18" applyFont="1" applyFill="1" applyBorder="1" applyAlignment="1" applyProtection="1">
      <alignment horizontal="center" vertical="center"/>
      <protection locked="0"/>
    </xf>
    <xf numFmtId="0" fontId="26" fillId="4" borderId="0" xfId="18" applyFont="1" applyFill="1" applyAlignment="1" applyProtection="1">
      <alignment horizontal="center" vertical="center"/>
      <protection locked="0"/>
    </xf>
    <xf numFmtId="176" fontId="26" fillId="4" borderId="0" xfId="18" applyNumberFormat="1" applyFont="1" applyFill="1" applyAlignment="1" applyProtection="1">
      <alignment horizontal="center" vertical="center"/>
      <protection locked="0"/>
    </xf>
    <xf numFmtId="0" fontId="26" fillId="4" borderId="12" xfId="18" applyFont="1" applyFill="1" applyBorder="1" applyAlignment="1" applyProtection="1">
      <alignment horizontal="center" vertical="center" wrapText="1"/>
      <protection locked="0"/>
    </xf>
    <xf numFmtId="10" fontId="36" fillId="4" borderId="0" xfId="18" applyNumberFormat="1" applyFont="1" applyFill="1" applyAlignment="1" applyProtection="1">
      <alignment horizontal="center" vertical="center"/>
      <protection locked="0"/>
    </xf>
    <xf numFmtId="185" fontId="2" fillId="4" borderId="0" xfId="18" applyNumberFormat="1" applyFont="1" applyFill="1" applyAlignment="1" applyProtection="1">
      <alignment horizontal="center" vertical="center"/>
      <protection locked="0"/>
    </xf>
    <xf numFmtId="10" fontId="36" fillId="4" borderId="2" xfId="19" applyNumberFormat="1" applyFont="1" applyFill="1" applyBorder="1" applyAlignment="1" applyProtection="1">
      <alignment horizontal="center" vertical="center"/>
      <protection locked="0"/>
    </xf>
    <xf numFmtId="10" fontId="2" fillId="4" borderId="2" xfId="19" applyNumberFormat="1" applyFont="1" applyFill="1" applyBorder="1" applyAlignment="1" applyProtection="1">
      <alignment horizontal="center" vertical="center"/>
      <protection locked="0"/>
    </xf>
    <xf numFmtId="185" fontId="2" fillId="4" borderId="2" xfId="18" applyNumberFormat="1" applyFont="1" applyFill="1" applyBorder="1" applyAlignment="1" applyProtection="1">
      <alignment horizontal="center" vertical="center"/>
      <protection locked="0"/>
    </xf>
    <xf numFmtId="175" fontId="2" fillId="4" borderId="0" xfId="18" applyNumberFormat="1" applyFont="1" applyFill="1" applyAlignment="1" applyProtection="1">
      <alignment horizontal="center" vertical="center"/>
      <protection locked="0"/>
    </xf>
    <xf numFmtId="10" fontId="2" fillId="4" borderId="0" xfId="19" applyNumberFormat="1" applyFont="1" applyFill="1" applyBorder="1" applyAlignment="1" applyProtection="1">
      <alignment horizontal="center" vertical="center"/>
      <protection locked="0"/>
    </xf>
    <xf numFmtId="0" fontId="2" fillId="4" borderId="22" xfId="18" applyFont="1" applyFill="1" applyBorder="1" applyAlignment="1" applyProtection="1">
      <alignment horizontal="center" vertical="center"/>
      <protection locked="0"/>
    </xf>
    <xf numFmtId="0" fontId="2" fillId="4" borderId="0" xfId="18" applyFont="1" applyFill="1" applyBorder="1" applyAlignment="1" applyProtection="1">
      <alignment horizontal="center" vertical="center"/>
      <protection locked="0"/>
    </xf>
    <xf numFmtId="10" fontId="43" fillId="4" borderId="0" xfId="4" applyNumberFormat="1" applyFont="1" applyFill="1" applyAlignment="1" applyProtection="1">
      <alignment horizontal="center" vertical="center"/>
      <protection locked="0"/>
    </xf>
    <xf numFmtId="0" fontId="26" fillId="4" borderId="0" xfId="3" applyFont="1" applyFill="1" applyProtection="1">
      <protection locked="0"/>
    </xf>
    <xf numFmtId="168" fontId="26" fillId="4" borderId="0" xfId="3" applyNumberFormat="1" applyFont="1" applyFill="1" applyAlignment="1" applyProtection="1">
      <alignment horizontal="center" vertical="center"/>
      <protection locked="0"/>
    </xf>
    <xf numFmtId="183" fontId="2" fillId="4" borderId="0" xfId="3" applyNumberFormat="1" applyFont="1" applyFill="1" applyAlignment="1" applyProtection="1">
      <alignment horizontal="center" vertical="center"/>
      <protection locked="0"/>
    </xf>
    <xf numFmtId="0" fontId="33" fillId="4" borderId="0" xfId="3" applyFont="1" applyFill="1" applyProtection="1">
      <protection locked="0"/>
    </xf>
    <xf numFmtId="183" fontId="33" fillId="4" borderId="0" xfId="3" applyNumberFormat="1" applyFont="1" applyFill="1" applyAlignment="1" applyProtection="1">
      <alignment horizontal="center" vertical="center"/>
      <protection locked="0"/>
    </xf>
    <xf numFmtId="8" fontId="2" fillId="4" borderId="0" xfId="3" applyNumberFormat="1" applyFont="1" applyFill="1" applyAlignment="1" applyProtection="1">
      <alignment horizontal="center" vertical="center"/>
      <protection locked="0"/>
    </xf>
    <xf numFmtId="0" fontId="25" fillId="6" borderId="0" xfId="3" applyFont="1" applyFill="1" applyProtection="1"/>
    <xf numFmtId="0" fontId="31" fillId="4" borderId="0" xfId="0" applyFont="1" applyFill="1" applyProtection="1">
      <protection locked="0"/>
    </xf>
    <xf numFmtId="6" fontId="2" fillId="4" borderId="0" xfId="3" applyNumberFormat="1" applyFont="1" applyFill="1" applyAlignment="1" applyProtection="1">
      <alignment horizontal="center" vertical="center"/>
      <protection locked="0"/>
    </xf>
    <xf numFmtId="6" fontId="33" fillId="4" borderId="0" xfId="3" applyNumberFormat="1" applyFont="1" applyFill="1" applyAlignment="1" applyProtection="1">
      <alignment horizontal="center" vertical="center"/>
      <protection locked="0"/>
    </xf>
    <xf numFmtId="168" fontId="33" fillId="4" borderId="0" xfId="3" applyNumberFormat="1" applyFont="1" applyFill="1" applyAlignment="1" applyProtection="1">
      <alignment horizontal="center" vertical="center"/>
      <protection locked="0"/>
    </xf>
    <xf numFmtId="168" fontId="2" fillId="4" borderId="0" xfId="3" applyNumberFormat="1" applyFont="1" applyFill="1" applyAlignment="1" applyProtection="1">
      <alignment horizontal="center" vertical="center"/>
      <protection locked="0"/>
    </xf>
    <xf numFmtId="170" fontId="2" fillId="4" borderId="0" xfId="3" applyNumberFormat="1" applyFont="1" applyFill="1" applyAlignment="1" applyProtection="1">
      <alignment horizontal="center" vertical="center"/>
      <protection locked="0"/>
    </xf>
    <xf numFmtId="168" fontId="2" fillId="6" borderId="0" xfId="27" applyNumberFormat="1" applyFont="1" applyFill="1"/>
    <xf numFmtId="0" fontId="26" fillId="4" borderId="0" xfId="3" applyFont="1" applyFill="1" applyAlignment="1" applyProtection="1">
      <alignment horizontal="left" vertical="center"/>
      <protection locked="0"/>
    </xf>
    <xf numFmtId="0" fontId="26" fillId="4" borderId="0" xfId="3" applyFont="1" applyFill="1" applyAlignment="1" applyProtection="1">
      <alignment horizontal="center" vertical="center"/>
      <protection locked="0"/>
    </xf>
    <xf numFmtId="0" fontId="2" fillId="4" borderId="4" xfId="3" applyFont="1" applyFill="1" applyBorder="1" applyAlignment="1" applyProtection="1">
      <alignment horizontal="left" vertical="center"/>
      <protection locked="0"/>
    </xf>
    <xf numFmtId="6" fontId="27" fillId="4" borderId="4" xfId="3" applyNumberFormat="1" applyFont="1" applyFill="1" applyBorder="1" applyAlignment="1" applyProtection="1">
      <alignment horizontal="center" vertical="center"/>
      <protection locked="0"/>
    </xf>
    <xf numFmtId="168" fontId="2" fillId="4" borderId="0" xfId="3" applyNumberFormat="1" applyFont="1" applyFill="1" applyProtection="1">
      <protection locked="0"/>
    </xf>
    <xf numFmtId="0" fontId="2" fillId="4" borderId="0" xfId="3" applyFont="1" applyFill="1" applyBorder="1" applyAlignment="1" applyProtection="1">
      <alignment horizontal="left" vertical="center"/>
      <protection locked="0"/>
    </xf>
    <xf numFmtId="6" fontId="27" fillId="4" borderId="0" xfId="3" applyNumberFormat="1" applyFont="1" applyFill="1" applyBorder="1" applyAlignment="1" applyProtection="1">
      <alignment horizontal="center" vertical="center"/>
      <protection locked="0"/>
    </xf>
    <xf numFmtId="9" fontId="27" fillId="4" borderId="0" xfId="2" applyFont="1" applyFill="1" applyBorder="1" applyAlignment="1" applyProtection="1">
      <alignment horizontal="center" vertical="center"/>
      <protection locked="0"/>
    </xf>
    <xf numFmtId="6" fontId="27" fillId="4" borderId="0" xfId="2" applyNumberFormat="1" applyFont="1" applyFill="1" applyBorder="1" applyAlignment="1" applyProtection="1">
      <alignment horizontal="center" vertical="center"/>
      <protection locked="0"/>
    </xf>
    <xf numFmtId="0" fontId="2" fillId="4" borderId="2" xfId="3" applyFont="1" applyFill="1" applyBorder="1" applyAlignment="1" applyProtection="1">
      <alignment horizontal="left" vertical="center"/>
      <protection locked="0"/>
    </xf>
    <xf numFmtId="6" fontId="27" fillId="4" borderId="2" xfId="3" applyNumberFormat="1" applyFont="1" applyFill="1" applyBorder="1" applyAlignment="1" applyProtection="1">
      <alignment horizontal="center" vertical="center"/>
      <protection locked="0"/>
    </xf>
    <xf numFmtId="168" fontId="27" fillId="4" borderId="0" xfId="3" applyNumberFormat="1" applyFont="1" applyFill="1" applyAlignment="1" applyProtection="1">
      <alignment horizontal="center" vertical="center"/>
      <protection locked="0"/>
    </xf>
    <xf numFmtId="0" fontId="33" fillId="4" borderId="4" xfId="3" applyFont="1" applyFill="1" applyBorder="1" applyAlignment="1" applyProtection="1">
      <alignment horizontal="left" vertical="center"/>
      <protection locked="0"/>
    </xf>
    <xf numFmtId="0" fontId="33" fillId="4" borderId="0" xfId="3" applyFont="1" applyFill="1" applyBorder="1" applyAlignment="1" applyProtection="1">
      <alignment horizontal="left" vertical="center"/>
      <protection locked="0"/>
    </xf>
    <xf numFmtId="6" fontId="27" fillId="4" borderId="0" xfId="3" applyNumberFormat="1" applyFont="1" applyFill="1" applyAlignment="1" applyProtection="1">
      <alignment horizontal="center" vertical="center"/>
      <protection locked="0"/>
    </xf>
    <xf numFmtId="0" fontId="33" fillId="4" borderId="0" xfId="3" applyFont="1" applyFill="1" applyAlignment="1" applyProtection="1">
      <alignment horizontal="left" vertical="center"/>
      <protection locked="0"/>
    </xf>
    <xf numFmtId="6" fontId="30" fillId="4" borderId="0" xfId="3" applyNumberFormat="1" applyFont="1" applyFill="1" applyAlignment="1" applyProtection="1">
      <alignment horizontal="center" vertical="center"/>
      <protection locked="0"/>
    </xf>
    <xf numFmtId="0" fontId="32" fillId="4" borderId="0" xfId="3" applyFont="1" applyFill="1" applyAlignment="1" applyProtection="1">
      <alignment horizontal="left" vertical="center"/>
      <protection locked="0"/>
    </xf>
    <xf numFmtId="10" fontId="44" fillId="4" borderId="0" xfId="3" applyNumberFormat="1" applyFont="1" applyFill="1" applyAlignment="1" applyProtection="1">
      <alignment horizontal="center" vertical="center"/>
      <protection locked="0"/>
    </xf>
    <xf numFmtId="0" fontId="2" fillId="4" borderId="4" xfId="3" applyFont="1" applyFill="1" applyBorder="1" applyProtection="1">
      <protection locked="0"/>
    </xf>
    <xf numFmtId="0" fontId="2" fillId="4" borderId="0" xfId="3" applyFont="1" applyFill="1" applyBorder="1" applyProtection="1">
      <protection locked="0"/>
    </xf>
    <xf numFmtId="6" fontId="2" fillId="4" borderId="0" xfId="3" applyNumberFormat="1" applyFont="1" applyFill="1" applyBorder="1" applyAlignment="1" applyProtection="1">
      <alignment horizontal="center" vertical="center"/>
      <protection locked="0"/>
    </xf>
    <xf numFmtId="0" fontId="2" fillId="4" borderId="2" xfId="3" applyFont="1" applyFill="1" applyBorder="1" applyProtection="1">
      <protection locked="0"/>
    </xf>
    <xf numFmtId="6" fontId="2" fillId="4" borderId="2" xfId="3" applyNumberFormat="1" applyFont="1" applyFill="1" applyBorder="1" applyAlignment="1" applyProtection="1">
      <alignment horizontal="center" vertical="center"/>
      <protection locked="0"/>
    </xf>
    <xf numFmtId="0" fontId="26" fillId="4" borderId="4" xfId="3" applyFont="1" applyFill="1" applyBorder="1" applyProtection="1">
      <protection locked="0"/>
    </xf>
    <xf numFmtId="168" fontId="26" fillId="4" borderId="4" xfId="3" applyNumberFormat="1" applyFont="1" applyFill="1" applyBorder="1" applyAlignment="1" applyProtection="1">
      <alignment horizontal="center" vertical="center"/>
      <protection locked="0"/>
    </xf>
    <xf numFmtId="0" fontId="33" fillId="4" borderId="2" xfId="3" applyFont="1" applyFill="1" applyBorder="1" applyProtection="1">
      <protection locked="0"/>
    </xf>
    <xf numFmtId="9" fontId="33" fillId="4" borderId="2" xfId="4" applyFont="1" applyFill="1" applyBorder="1" applyAlignment="1" applyProtection="1">
      <alignment horizontal="center" vertical="center"/>
      <protection locked="0"/>
    </xf>
    <xf numFmtId="9" fontId="2" fillId="4" borderId="2" xfId="4" applyFont="1" applyFill="1" applyBorder="1" applyAlignment="1" applyProtection="1">
      <alignment horizontal="center" vertical="center"/>
      <protection locked="0"/>
    </xf>
    <xf numFmtId="0" fontId="27" fillId="6" borderId="0" xfId="5" applyFont="1" applyFill="1" applyProtection="1"/>
    <xf numFmtId="0" fontId="29" fillId="4" borderId="20" xfId="5" applyFont="1" applyFill="1" applyBorder="1" applyProtection="1">
      <protection locked="0"/>
    </xf>
    <xf numFmtId="0" fontId="27" fillId="4" borderId="0" xfId="5" applyFont="1" applyFill="1" applyProtection="1">
      <protection locked="0"/>
    </xf>
    <xf numFmtId="0" fontId="34" fillId="4" borderId="0" xfId="5" applyFont="1" applyFill="1" applyAlignment="1" applyProtection="1">
      <alignment horizontal="left"/>
      <protection locked="0"/>
    </xf>
    <xf numFmtId="0" fontId="34" fillId="4" borderId="0" xfId="5" applyFont="1" applyFill="1" applyProtection="1">
      <protection locked="0"/>
    </xf>
    <xf numFmtId="2" fontId="47" fillId="4" borderId="0" xfId="5" applyNumberFormat="1" applyFont="1" applyFill="1" applyAlignment="1" applyProtection="1">
      <alignment horizontal="center" vertical="center" wrapText="1"/>
      <protection locked="0"/>
    </xf>
    <xf numFmtId="2" fontId="47" fillId="4" borderId="0" xfId="5" applyNumberFormat="1" applyFont="1" applyFill="1" applyAlignment="1" applyProtection="1">
      <alignment horizontal="left" vertical="center" wrapText="1"/>
      <protection locked="0"/>
    </xf>
    <xf numFmtId="0" fontId="34" fillId="4" borderId="4" xfId="5" applyFont="1" applyFill="1" applyBorder="1" applyAlignment="1" applyProtection="1">
      <alignment horizontal="center"/>
      <protection locked="0"/>
    </xf>
    <xf numFmtId="0" fontId="34" fillId="4" borderId="4" xfId="5" applyFont="1" applyFill="1" applyBorder="1" applyAlignment="1" applyProtection="1">
      <alignment horizontal="left"/>
      <protection locked="0"/>
    </xf>
    <xf numFmtId="183" fontId="26" fillId="4" borderId="4" xfId="3" applyNumberFormat="1" applyFont="1" applyFill="1" applyBorder="1" applyProtection="1">
      <protection locked="0"/>
    </xf>
    <xf numFmtId="0" fontId="34" fillId="4" borderId="0" xfId="5" applyFont="1" applyFill="1" applyBorder="1" applyAlignment="1" applyProtection="1">
      <alignment horizontal="center"/>
      <protection locked="0"/>
    </xf>
    <xf numFmtId="10" fontId="34" fillId="4" borderId="0" xfId="5" applyNumberFormat="1" applyFont="1" applyFill="1" applyBorder="1" applyAlignment="1" applyProtection="1">
      <alignment horizontal="center"/>
      <protection locked="0"/>
    </xf>
    <xf numFmtId="0" fontId="34" fillId="4" borderId="0" xfId="5" applyFont="1" applyFill="1" applyBorder="1" applyAlignment="1" applyProtection="1">
      <alignment horizontal="left"/>
      <protection locked="0"/>
    </xf>
    <xf numFmtId="183" fontId="26" fillId="4" borderId="0" xfId="3" applyNumberFormat="1" applyFont="1" applyFill="1" applyBorder="1" applyProtection="1">
      <protection locked="0"/>
    </xf>
    <xf numFmtId="0" fontId="34" fillId="4" borderId="1" xfId="5" applyFont="1" applyFill="1" applyBorder="1" applyAlignment="1" applyProtection="1">
      <alignment horizontal="center"/>
      <protection locked="0"/>
    </xf>
    <xf numFmtId="10" fontId="34" fillId="4" borderId="1" xfId="5" applyNumberFormat="1" applyFont="1" applyFill="1" applyBorder="1" applyAlignment="1" applyProtection="1">
      <alignment horizontal="center"/>
      <protection locked="0"/>
    </xf>
    <xf numFmtId="0" fontId="34" fillId="4" borderId="1" xfId="5" applyFont="1" applyFill="1" applyBorder="1" applyAlignment="1" applyProtection="1">
      <alignment horizontal="left"/>
      <protection locked="0"/>
    </xf>
    <xf numFmtId="183" fontId="26" fillId="4" borderId="1" xfId="3" applyNumberFormat="1" applyFont="1" applyFill="1" applyBorder="1" applyProtection="1">
      <protection locked="0"/>
    </xf>
    <xf numFmtId="0" fontId="27" fillId="4" borderId="0" xfId="5" applyFont="1" applyFill="1" applyAlignment="1" applyProtection="1">
      <alignment horizontal="left"/>
      <protection locked="0"/>
    </xf>
    <xf numFmtId="10" fontId="27" fillId="4" borderId="0" xfId="5" applyNumberFormat="1" applyFont="1" applyFill="1" applyProtection="1">
      <protection locked="0"/>
    </xf>
    <xf numFmtId="0" fontId="28" fillId="6" borderId="0" xfId="33" applyFont="1" applyFill="1" applyAlignment="1" applyProtection="1">
      <alignment horizontal="center" vertical="center" textRotation="90"/>
    </xf>
    <xf numFmtId="0" fontId="29" fillId="4" borderId="0" xfId="5" applyFont="1" applyFill="1" applyBorder="1" applyProtection="1">
      <protection locked="0"/>
    </xf>
    <xf numFmtId="10" fontId="36" fillId="4" borderId="4" xfId="5" applyNumberFormat="1" applyFont="1" applyFill="1" applyBorder="1" applyAlignment="1" applyProtection="1">
      <alignment horizontal="center"/>
      <protection locked="0"/>
    </xf>
    <xf numFmtId="10" fontId="36" fillId="4" borderId="0" xfId="5" applyNumberFormat="1" applyFont="1" applyFill="1" applyBorder="1" applyAlignment="1" applyProtection="1">
      <alignment horizontal="center"/>
      <protection locked="0"/>
    </xf>
    <xf numFmtId="10" fontId="36" fillId="4" borderId="1" xfId="5" applyNumberFormat="1" applyFont="1" applyFill="1" applyBorder="1" applyAlignment="1" applyProtection="1">
      <alignment horizontal="center"/>
      <protection locked="0"/>
    </xf>
    <xf numFmtId="183" fontId="37" fillId="4" borderId="15" xfId="3" applyNumberFormat="1" applyFont="1" applyFill="1" applyBorder="1" applyProtection="1">
      <protection locked="0"/>
    </xf>
    <xf numFmtId="183" fontId="37" fillId="4" borderId="0" xfId="3" applyNumberFormat="1" applyFont="1" applyFill="1" applyBorder="1" applyProtection="1">
      <protection locked="0"/>
    </xf>
    <xf numFmtId="168" fontId="28" fillId="6" borderId="0" xfId="33" applyNumberFormat="1" applyFont="1" applyFill="1" applyAlignment="1" applyProtection="1">
      <alignment horizontal="center" vertical="center" textRotation="90"/>
    </xf>
    <xf numFmtId="168" fontId="2" fillId="6" borderId="0" xfId="27" applyNumberFormat="1" applyFont="1" applyFill="1" applyAlignment="1">
      <alignment horizontal="center" vertical="center"/>
    </xf>
    <xf numFmtId="0" fontId="26" fillId="6" borderId="0" xfId="18" applyFont="1" applyFill="1" applyAlignment="1" applyProtection="1">
      <alignment horizontal="center" vertical="center"/>
    </xf>
    <xf numFmtId="182" fontId="26" fillId="6" borderId="0" xfId="21" applyNumberFormat="1" applyFont="1" applyFill="1" applyAlignment="1" applyProtection="1">
      <alignment horizontal="center" vertical="center"/>
    </xf>
    <xf numFmtId="0" fontId="26" fillId="6" borderId="0" xfId="21" applyFont="1" applyFill="1" applyAlignment="1" applyProtection="1">
      <alignment horizontal="center" vertical="center"/>
    </xf>
    <xf numFmtId="0" fontId="29" fillId="6" borderId="0" xfId="21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168" fontId="47" fillId="6" borderId="0" xfId="0" applyNumberFormat="1" applyFont="1" applyFill="1" applyAlignment="1" applyProtection="1">
      <alignment horizontal="center" vertical="center"/>
    </xf>
    <xf numFmtId="0" fontId="47" fillId="6" borderId="0" xfId="0" applyFont="1" applyFill="1" applyBorder="1" applyAlignment="1" applyProtection="1">
      <alignment horizontal="center" vertical="center"/>
    </xf>
    <xf numFmtId="168" fontId="47" fillId="6" borderId="0" xfId="0" applyNumberFormat="1" applyFont="1" applyFill="1" applyBorder="1" applyAlignment="1" applyProtection="1">
      <alignment horizontal="center" vertical="center"/>
    </xf>
    <xf numFmtId="182" fontId="26" fillId="6" borderId="0" xfId="21" applyNumberFormat="1" applyFont="1" applyFill="1" applyAlignment="1" applyProtection="1">
      <alignment vertical="center"/>
    </xf>
    <xf numFmtId="0" fontId="29" fillId="0" borderId="1" xfId="15" applyFont="1" applyBorder="1" applyAlignment="1" applyProtection="1">
      <alignment horizontal="center" vertical="center"/>
      <protection locked="0"/>
    </xf>
    <xf numFmtId="168" fontId="47" fillId="0" borderId="0" xfId="0" applyNumberFormat="1" applyFont="1" applyFill="1" applyBorder="1" applyAlignment="1" applyProtection="1">
      <alignment horizontal="center" vertical="center"/>
      <protection locked="0"/>
    </xf>
    <xf numFmtId="168" fontId="47" fillId="0" borderId="2" xfId="0" applyNumberFormat="1" applyFont="1" applyFill="1" applyBorder="1" applyAlignment="1" applyProtection="1">
      <alignment horizontal="center" vertical="center"/>
      <protection locked="0"/>
    </xf>
    <xf numFmtId="182" fontId="36" fillId="4" borderId="4" xfId="3" applyNumberFormat="1" applyFont="1" applyFill="1" applyBorder="1" applyAlignment="1" applyProtection="1">
      <alignment horizontal="center" vertical="center"/>
      <protection locked="0"/>
    </xf>
    <xf numFmtId="6" fontId="36" fillId="4" borderId="0" xfId="3" applyNumberFormat="1" applyFont="1" applyFill="1" applyBorder="1" applyAlignment="1" applyProtection="1">
      <alignment horizontal="center" vertical="center"/>
      <protection locked="0"/>
    </xf>
    <xf numFmtId="9" fontId="36" fillId="4" borderId="0" xfId="4" applyFont="1" applyFill="1" applyBorder="1" applyAlignment="1" applyProtection="1">
      <alignment horizontal="center" vertical="center"/>
      <protection locked="0"/>
    </xf>
    <xf numFmtId="6" fontId="36" fillId="4" borderId="0" xfId="3" applyNumberFormat="1" applyFont="1" applyFill="1" applyAlignment="1" applyProtection="1">
      <alignment horizontal="center" vertical="center"/>
      <protection locked="0"/>
    </xf>
    <xf numFmtId="10" fontId="36" fillId="4" borderId="0" xfId="4" applyNumberFormat="1" applyFont="1" applyFill="1" applyAlignment="1" applyProtection="1">
      <alignment horizontal="center" vertical="center"/>
      <protection locked="0"/>
    </xf>
    <xf numFmtId="168" fontId="36" fillId="4" borderId="0" xfId="3" applyNumberFormat="1" applyFont="1" applyFill="1" applyAlignment="1" applyProtection="1">
      <alignment horizontal="center" vertical="center"/>
      <protection locked="0"/>
    </xf>
    <xf numFmtId="175" fontId="2" fillId="4" borderId="0" xfId="18" applyNumberFormat="1" applyFont="1" applyFill="1" applyBorder="1" applyAlignment="1" applyProtection="1">
      <alignment horizontal="center" vertical="center"/>
      <protection locked="0"/>
    </xf>
    <xf numFmtId="0" fontId="2" fillId="4" borderId="2" xfId="18" applyFont="1" applyFill="1" applyBorder="1" applyAlignment="1" applyProtection="1">
      <alignment horizontal="center" vertical="center"/>
      <protection locked="0"/>
    </xf>
    <xf numFmtId="183" fontId="36" fillId="4" borderId="0" xfId="3" applyNumberFormat="1" applyFont="1" applyFill="1" applyAlignment="1" applyProtection="1">
      <alignment horizontal="center" vertical="center"/>
      <protection locked="0"/>
    </xf>
    <xf numFmtId="175" fontId="33" fillId="4" borderId="0" xfId="18" applyNumberFormat="1" applyFont="1" applyFill="1" applyAlignment="1" applyProtection="1">
      <alignment horizontal="center" vertical="center"/>
      <protection locked="0"/>
    </xf>
    <xf numFmtId="0" fontId="33" fillId="4" borderId="0" xfId="18" applyFont="1" applyFill="1" applyAlignment="1" applyProtection="1">
      <alignment horizontal="center" vertical="center"/>
      <protection locked="0"/>
    </xf>
    <xf numFmtId="0" fontId="33" fillId="4" borderId="0" xfId="18" applyFont="1" applyFill="1" applyBorder="1" applyAlignment="1" applyProtection="1">
      <alignment horizontal="center" vertical="center"/>
      <protection locked="0"/>
    </xf>
    <xf numFmtId="177" fontId="36" fillId="0" borderId="0" xfId="20" applyNumberFormat="1" applyFont="1" applyFill="1" applyAlignment="1" applyProtection="1">
      <alignment horizontal="center" vertical="center"/>
      <protection locked="0"/>
    </xf>
    <xf numFmtId="0" fontId="36" fillId="0" borderId="0" xfId="18" applyFont="1" applyFill="1" applyAlignment="1" applyProtection="1">
      <alignment horizontal="center" vertical="center"/>
      <protection locked="0"/>
    </xf>
    <xf numFmtId="10" fontId="36" fillId="0" borderId="0" xfId="19" applyNumberFormat="1" applyFont="1" applyFill="1" applyAlignment="1" applyProtection="1">
      <alignment horizontal="center" vertical="center"/>
      <protection locked="0"/>
    </xf>
    <xf numFmtId="10" fontId="2" fillId="0" borderId="0" xfId="19" applyNumberFormat="1" applyFont="1" applyAlignment="1" applyProtection="1">
      <alignment horizontal="center" vertical="center"/>
      <protection locked="0"/>
    </xf>
    <xf numFmtId="0" fontId="2" fillId="0" borderId="12" xfId="18" applyFont="1" applyBorder="1" applyAlignment="1" applyProtection="1">
      <alignment horizontal="center" vertical="center"/>
      <protection locked="0"/>
    </xf>
    <xf numFmtId="176" fontId="27" fillId="4" borderId="0" xfId="20" applyNumberFormat="1" applyFont="1" applyFill="1" applyAlignment="1" applyProtection="1">
      <alignment horizontal="center" vertical="center"/>
      <protection locked="0"/>
    </xf>
    <xf numFmtId="0" fontId="26" fillId="0" borderId="12" xfId="18" applyFont="1" applyBorder="1" applyAlignment="1" applyProtection="1">
      <alignment horizontal="center" vertical="center" wrapText="1"/>
      <protection locked="0"/>
    </xf>
    <xf numFmtId="0" fontId="2" fillId="0" borderId="0" xfId="18" applyFont="1" applyAlignment="1" applyProtection="1">
      <alignment horizontal="center" vertical="center"/>
      <protection locked="0"/>
    </xf>
    <xf numFmtId="185" fontId="2" fillId="0" borderId="0" xfId="18" applyNumberFormat="1" applyFont="1" applyAlignment="1" applyProtection="1">
      <alignment horizontal="center" vertical="center"/>
      <protection locked="0"/>
    </xf>
    <xf numFmtId="0" fontId="2" fillId="0" borderId="2" xfId="18" applyFont="1" applyBorder="1" applyAlignment="1" applyProtection="1">
      <alignment horizontal="center" vertical="center"/>
      <protection locked="0"/>
    </xf>
    <xf numFmtId="185" fontId="2" fillId="0" borderId="2" xfId="18" applyNumberFormat="1" applyFont="1" applyBorder="1" applyAlignment="1" applyProtection="1">
      <alignment horizontal="center" vertical="center"/>
      <protection locked="0"/>
    </xf>
    <xf numFmtId="175" fontId="2" fillId="0" borderId="0" xfId="18" applyNumberFormat="1" applyFont="1" applyAlignment="1" applyProtection="1">
      <alignment horizontal="center" vertical="center"/>
      <protection locked="0"/>
    </xf>
    <xf numFmtId="0" fontId="2" fillId="0" borderId="0" xfId="18" applyFont="1" applyBorder="1" applyAlignment="1" applyProtection="1">
      <alignment horizontal="center" vertical="center"/>
      <protection locked="0"/>
    </xf>
    <xf numFmtId="175" fontId="2" fillId="0" borderId="0" xfId="18" applyNumberFormat="1" applyFont="1" applyBorder="1" applyAlignment="1" applyProtection="1">
      <alignment horizontal="center" vertical="center"/>
      <protection locked="0"/>
    </xf>
    <xf numFmtId="0" fontId="2" fillId="0" borderId="22" xfId="18" applyFont="1" applyBorder="1" applyAlignment="1" applyProtection="1">
      <alignment horizontal="center" vertical="center"/>
      <protection locked="0"/>
    </xf>
    <xf numFmtId="181" fontId="36" fillId="0" borderId="0" xfId="23" applyNumberFormat="1" applyFont="1" applyAlignment="1" applyProtection="1">
      <alignment horizontal="center" vertical="center"/>
      <protection locked="0"/>
    </xf>
    <xf numFmtId="181" fontId="43" fillId="0" borderId="0" xfId="23" applyNumberFormat="1" applyFont="1" applyAlignment="1" applyProtection="1">
      <alignment horizontal="center" vertical="center"/>
      <protection locked="0"/>
    </xf>
    <xf numFmtId="0" fontId="43" fillId="0" borderId="0" xfId="21" applyFont="1" applyAlignment="1" applyProtection="1">
      <alignment horizontal="center" vertical="center"/>
      <protection locked="0"/>
    </xf>
    <xf numFmtId="9" fontId="51" fillId="0" borderId="0" xfId="21" applyNumberFormat="1" applyFont="1" applyAlignment="1" applyProtection="1">
      <alignment horizontal="right" vertical="center"/>
      <protection locked="0"/>
    </xf>
    <xf numFmtId="5" fontId="36" fillId="0" borderId="0" xfId="21" applyNumberFormat="1" applyFont="1" applyAlignment="1" applyProtection="1">
      <alignment horizontal="center" vertical="center"/>
      <protection locked="0"/>
    </xf>
    <xf numFmtId="10" fontId="36" fillId="0" borderId="0" xfId="21" applyNumberFormat="1" applyFont="1" applyAlignment="1" applyProtection="1">
      <alignment horizontal="center" vertical="center"/>
      <protection locked="0"/>
    </xf>
    <xf numFmtId="0" fontId="26" fillId="0" borderId="13" xfId="21" applyFont="1" applyBorder="1" applyAlignment="1" applyProtection="1">
      <alignment horizontal="right" vertical="center"/>
      <protection locked="0"/>
    </xf>
    <xf numFmtId="0" fontId="2" fillId="0" borderId="8" xfId="21" applyFont="1" applyBorder="1" applyAlignment="1" applyProtection="1">
      <alignment horizontal="right" vertical="center"/>
      <protection locked="0"/>
    </xf>
    <xf numFmtId="10" fontId="32" fillId="0" borderId="8" xfId="21" applyNumberFormat="1" applyFont="1" applyBorder="1" applyAlignment="1" applyProtection="1">
      <alignment horizontal="right" vertical="center"/>
      <protection locked="0"/>
    </xf>
    <xf numFmtId="10" fontId="33" fillId="0" borderId="0" xfId="21" applyNumberFormat="1" applyFont="1" applyBorder="1" applyAlignment="1" applyProtection="1">
      <alignment horizontal="right" vertical="center"/>
      <protection locked="0"/>
    </xf>
    <xf numFmtId="0" fontId="2" fillId="0" borderId="0" xfId="21" applyFont="1" applyBorder="1" applyAlignment="1" applyProtection="1">
      <alignment horizontal="right" vertical="center"/>
      <protection locked="0"/>
    </xf>
    <xf numFmtId="10" fontId="33" fillId="0" borderId="8" xfId="21" applyNumberFormat="1" applyFont="1" applyBorder="1" applyAlignment="1" applyProtection="1">
      <alignment horizontal="right" vertical="center"/>
      <protection locked="0"/>
    </xf>
    <xf numFmtId="182" fontId="2" fillId="6" borderId="0" xfId="21" applyNumberFormat="1" applyFont="1" applyFill="1" applyAlignment="1" applyProtection="1">
      <alignment horizontal="center" vertical="center"/>
    </xf>
    <xf numFmtId="182" fontId="2" fillId="0" borderId="0" xfId="21" applyNumberFormat="1" applyFont="1" applyAlignment="1" applyProtection="1">
      <alignment horizontal="center" vertical="center"/>
      <protection locked="0"/>
    </xf>
    <xf numFmtId="182" fontId="32" fillId="0" borderId="0" xfId="21" applyNumberFormat="1" applyFont="1" applyAlignment="1" applyProtection="1">
      <alignment horizontal="center" vertical="center"/>
      <protection locked="0"/>
    </xf>
    <xf numFmtId="182" fontId="26" fillId="0" borderId="0" xfId="21" applyNumberFormat="1" applyFont="1" applyAlignment="1" applyProtection="1">
      <alignment horizontal="center" vertical="center"/>
      <protection locked="0"/>
    </xf>
    <xf numFmtId="182" fontId="37" fillId="0" borderId="0" xfId="21" applyNumberFormat="1" applyFont="1" applyAlignment="1" applyProtection="1">
      <alignment horizontal="center" vertical="center"/>
      <protection locked="0"/>
    </xf>
    <xf numFmtId="182" fontId="33" fillId="0" borderId="0" xfId="21" applyNumberFormat="1" applyFont="1" applyAlignment="1" applyProtection="1">
      <alignment horizontal="center" vertical="center"/>
      <protection locked="0"/>
    </xf>
    <xf numFmtId="9" fontId="38" fillId="0" borderId="24" xfId="22" applyFont="1" applyFill="1" applyBorder="1" applyAlignment="1" applyProtection="1">
      <alignment horizontal="center"/>
      <protection locked="0"/>
    </xf>
    <xf numFmtId="182" fontId="35" fillId="0" borderId="4" xfId="21" applyNumberFormat="1" applyFont="1" applyBorder="1" applyAlignment="1" applyProtection="1">
      <alignment horizontal="center" vertical="center"/>
      <protection locked="0"/>
    </xf>
    <xf numFmtId="182" fontId="35" fillId="0" borderId="5" xfId="21" applyNumberFormat="1" applyFont="1" applyBorder="1" applyAlignment="1" applyProtection="1">
      <alignment horizontal="center" vertical="center"/>
      <protection locked="0"/>
    </xf>
    <xf numFmtId="182" fontId="36" fillId="0" borderId="2" xfId="21" applyNumberFormat="1" applyFont="1" applyFill="1" applyBorder="1" applyAlignment="1" applyProtection="1">
      <alignment horizontal="center" vertical="center"/>
      <protection locked="0"/>
    </xf>
    <xf numFmtId="182" fontId="36" fillId="0" borderId="7" xfId="21" applyNumberFormat="1" applyFont="1" applyFill="1" applyBorder="1" applyAlignment="1" applyProtection="1">
      <alignment horizontal="center" vertical="center"/>
      <protection locked="0"/>
    </xf>
    <xf numFmtId="182" fontId="35" fillId="0" borderId="4" xfId="21" applyNumberFormat="1" applyFont="1" applyFill="1" applyBorder="1" applyAlignment="1" applyProtection="1">
      <alignment horizontal="center" vertical="center"/>
      <protection locked="0"/>
    </xf>
    <xf numFmtId="182" fontId="37" fillId="0" borderId="0" xfId="21" applyNumberFormat="1" applyFont="1" applyFill="1" applyBorder="1" applyAlignment="1" applyProtection="1">
      <alignment horizontal="center" vertical="center"/>
      <protection locked="0"/>
    </xf>
    <xf numFmtId="182" fontId="36" fillId="0" borderId="0" xfId="21" applyNumberFormat="1" applyFont="1" applyFill="1" applyBorder="1" applyAlignment="1" applyProtection="1">
      <alignment horizontal="center" vertical="center"/>
      <protection locked="0"/>
    </xf>
    <xf numFmtId="9" fontId="36" fillId="0" borderId="8" xfId="22" applyFont="1" applyFill="1" applyBorder="1" applyAlignment="1" applyProtection="1">
      <alignment horizontal="center" vertical="center"/>
      <protection locked="0"/>
    </xf>
    <xf numFmtId="182" fontId="2" fillId="0" borderId="0" xfId="21" applyNumberFormat="1" applyFont="1" applyBorder="1" applyAlignment="1" applyProtection="1">
      <alignment horizontal="center" vertical="center"/>
      <protection locked="0"/>
    </xf>
    <xf numFmtId="182" fontId="2" fillId="0" borderId="8" xfId="21" applyNumberFormat="1" applyFont="1" applyBorder="1" applyAlignment="1" applyProtection="1">
      <alignment horizontal="center" vertical="center"/>
      <protection locked="0"/>
    </xf>
    <xf numFmtId="182" fontId="26" fillId="0" borderId="2" xfId="21" applyNumberFormat="1" applyFont="1" applyBorder="1" applyAlignment="1" applyProtection="1">
      <alignment horizontal="center" vertical="center"/>
      <protection locked="0"/>
    </xf>
    <xf numFmtId="182" fontId="2" fillId="0" borderId="7" xfId="21" applyNumberFormat="1" applyFont="1" applyBorder="1" applyAlignment="1" applyProtection="1">
      <alignment horizontal="center" vertical="center"/>
      <protection locked="0"/>
    </xf>
    <xf numFmtId="182" fontId="32" fillId="0" borderId="4" xfId="21" applyNumberFormat="1" applyFont="1" applyBorder="1" applyAlignment="1" applyProtection="1">
      <alignment horizontal="center" vertical="center"/>
      <protection locked="0"/>
    </xf>
    <xf numFmtId="182" fontId="2" fillId="0" borderId="4" xfId="21" applyNumberFormat="1" applyFont="1" applyBorder="1" applyAlignment="1" applyProtection="1">
      <alignment horizontal="center" vertical="center"/>
      <protection locked="0"/>
    </xf>
    <xf numFmtId="182" fontId="2" fillId="0" borderId="5" xfId="21" applyNumberFormat="1" applyFont="1" applyBorder="1" applyAlignment="1" applyProtection="1">
      <alignment horizontal="center" vertical="center"/>
      <protection locked="0"/>
    </xf>
    <xf numFmtId="182" fontId="32" fillId="0" borderId="0" xfId="21" applyNumberFormat="1" applyFont="1" applyBorder="1" applyAlignment="1" applyProtection="1">
      <alignment horizontal="center" vertical="center"/>
      <protection locked="0"/>
    </xf>
    <xf numFmtId="182" fontId="32" fillId="0" borderId="8" xfId="21" applyNumberFormat="1" applyFont="1" applyBorder="1" applyAlignment="1" applyProtection="1">
      <alignment horizontal="center" vertical="center"/>
      <protection locked="0"/>
    </xf>
    <xf numFmtId="182" fontId="33" fillId="0" borderId="0" xfId="21" applyNumberFormat="1" applyFont="1" applyBorder="1" applyAlignment="1" applyProtection="1">
      <alignment horizontal="center" vertical="center"/>
      <protection locked="0"/>
    </xf>
    <xf numFmtId="182" fontId="33" fillId="0" borderId="8" xfId="21" applyNumberFormat="1" applyFont="1" applyBorder="1" applyAlignment="1" applyProtection="1">
      <alignment horizontal="center" vertical="center"/>
      <protection locked="0"/>
    </xf>
    <xf numFmtId="9" fontId="36" fillId="0" borderId="0" xfId="22" applyFont="1" applyFill="1" applyBorder="1" applyAlignment="1" applyProtection="1">
      <alignment horizontal="center" vertical="center"/>
      <protection locked="0"/>
    </xf>
    <xf numFmtId="9" fontId="34" fillId="0" borderId="0" xfId="22" applyFont="1" applyBorder="1" applyAlignment="1" applyProtection="1">
      <alignment horizontal="center" vertical="center"/>
      <protection locked="0"/>
    </xf>
    <xf numFmtId="182" fontId="26" fillId="0" borderId="0" xfId="21" applyNumberFormat="1" applyFont="1" applyBorder="1" applyAlignment="1" applyProtection="1">
      <alignment horizontal="center" vertical="center"/>
      <protection locked="0"/>
    </xf>
    <xf numFmtId="182" fontId="26" fillId="0" borderId="8" xfId="21" applyNumberFormat="1" applyFont="1" applyBorder="1" applyAlignment="1" applyProtection="1">
      <alignment horizontal="center" vertical="center"/>
      <protection locked="0"/>
    </xf>
    <xf numFmtId="10" fontId="26" fillId="0" borderId="8" xfId="22" applyNumberFormat="1" applyFont="1" applyBorder="1" applyAlignment="1" applyProtection="1">
      <alignment horizontal="center" vertical="center"/>
      <protection locked="0"/>
    </xf>
    <xf numFmtId="182" fontId="2" fillId="0" borderId="2" xfId="21" applyNumberFormat="1" applyFont="1" applyBorder="1" applyAlignment="1" applyProtection="1">
      <alignment horizontal="center" vertical="center"/>
      <protection locked="0"/>
    </xf>
    <xf numFmtId="10" fontId="26" fillId="0" borderId="7" xfId="22" applyNumberFormat="1" applyFont="1" applyBorder="1" applyAlignment="1" applyProtection="1">
      <alignment horizontal="center" vertical="center"/>
      <protection locked="0"/>
    </xf>
    <xf numFmtId="9" fontId="38" fillId="0" borderId="0" xfId="22" applyFont="1" applyFill="1" applyBorder="1" applyAlignment="1" applyProtection="1">
      <alignment horizontal="center" vertical="center"/>
      <protection locked="0"/>
    </xf>
    <xf numFmtId="9" fontId="34" fillId="0" borderId="8" xfId="22" applyFont="1" applyBorder="1" applyAlignment="1" applyProtection="1">
      <alignment horizontal="center" vertical="center"/>
      <protection locked="0"/>
    </xf>
    <xf numFmtId="9" fontId="36" fillId="0" borderId="2" xfId="22" applyFont="1" applyFill="1" applyBorder="1" applyAlignment="1" applyProtection="1">
      <alignment horizontal="center" vertical="center"/>
      <protection locked="0"/>
    </xf>
    <xf numFmtId="9" fontId="34" fillId="0" borderId="7" xfId="22" applyFont="1" applyBorder="1" applyAlignment="1" applyProtection="1">
      <alignment horizontal="center" vertical="center"/>
      <protection locked="0"/>
    </xf>
    <xf numFmtId="182" fontId="26" fillId="0" borderId="4" xfId="21" applyNumberFormat="1" applyFont="1" applyBorder="1" applyAlignment="1" applyProtection="1">
      <alignment horizontal="center" vertical="center"/>
      <protection locked="0"/>
    </xf>
    <xf numFmtId="182" fontId="26" fillId="0" borderId="5" xfId="21" applyNumberFormat="1" applyFont="1" applyBorder="1" applyAlignment="1" applyProtection="1">
      <alignment horizontal="center" vertical="center"/>
      <protection locked="0"/>
    </xf>
    <xf numFmtId="182" fontId="38" fillId="0" borderId="0" xfId="21" applyNumberFormat="1" applyFont="1" applyBorder="1" applyAlignment="1" applyProtection="1">
      <alignment horizontal="center" vertical="center"/>
      <protection locked="0"/>
    </xf>
    <xf numFmtId="10" fontId="39" fillId="0" borderId="0" xfId="22" applyNumberFormat="1" applyFont="1" applyBorder="1" applyAlignment="1" applyProtection="1">
      <alignment horizontal="center" vertical="center"/>
      <protection locked="0"/>
    </xf>
    <xf numFmtId="182" fontId="2" fillId="0" borderId="3" xfId="21" applyNumberFormat="1" applyFont="1" applyBorder="1" applyAlignment="1" applyProtection="1">
      <alignment horizontal="center" vertical="center"/>
      <protection locked="0"/>
    </xf>
    <xf numFmtId="182" fontId="38" fillId="0" borderId="4" xfId="21" applyNumberFormat="1" applyFont="1" applyBorder="1" applyAlignment="1" applyProtection="1">
      <alignment horizontal="center" vertical="center"/>
      <protection locked="0"/>
    </xf>
    <xf numFmtId="10" fontId="39" fillId="0" borderId="4" xfId="22" applyNumberFormat="1" applyFont="1" applyBorder="1" applyAlignment="1" applyProtection="1">
      <alignment horizontal="center" vertical="center"/>
      <protection locked="0"/>
    </xf>
    <xf numFmtId="182" fontId="2" fillId="0" borderId="6" xfId="21" applyNumberFormat="1" applyFont="1" applyBorder="1" applyAlignment="1" applyProtection="1">
      <alignment horizontal="center" vertical="center"/>
      <protection locked="0"/>
    </xf>
    <xf numFmtId="182" fontId="38" fillId="0" borderId="2" xfId="21" applyNumberFormat="1" applyFont="1" applyBorder="1" applyAlignment="1" applyProtection="1">
      <alignment horizontal="center" vertical="center"/>
      <protection locked="0"/>
    </xf>
    <xf numFmtId="10" fontId="39" fillId="0" borderId="2" xfId="22" applyNumberFormat="1" applyFont="1" applyBorder="1" applyAlignment="1" applyProtection="1">
      <alignment horizontal="center" vertical="center"/>
      <protection locked="0"/>
    </xf>
    <xf numFmtId="182" fontId="36" fillId="0" borderId="0" xfId="21" applyNumberFormat="1" applyFont="1" applyAlignment="1" applyProtection="1">
      <alignment horizontal="center" vertical="center"/>
      <protection locked="0"/>
    </xf>
    <xf numFmtId="9" fontId="34" fillId="0" borderId="0" xfId="22" applyFont="1" applyAlignment="1" applyProtection="1">
      <alignment horizontal="center" vertical="center"/>
      <protection locked="0"/>
    </xf>
    <xf numFmtId="10" fontId="39" fillId="0" borderId="8" xfId="22" applyNumberFormat="1" applyFont="1" applyBorder="1" applyAlignment="1" applyProtection="1">
      <alignment horizontal="center" vertical="center"/>
      <protection locked="0"/>
    </xf>
    <xf numFmtId="10" fontId="39" fillId="0" borderId="5" xfId="22" applyNumberFormat="1" applyFont="1" applyBorder="1" applyAlignment="1" applyProtection="1">
      <alignment horizontal="center" vertical="center"/>
      <protection locked="0"/>
    </xf>
    <xf numFmtId="10" fontId="39" fillId="0" borderId="7" xfId="22" applyNumberFormat="1" applyFont="1" applyBorder="1" applyAlignment="1" applyProtection="1">
      <alignment horizontal="center" vertical="center"/>
      <protection locked="0"/>
    </xf>
    <xf numFmtId="10" fontId="1" fillId="0" borderId="0" xfId="22" applyNumberFormat="1" applyFont="1" applyFill="1" applyAlignment="1" applyProtection="1">
      <alignment horizontal="center" vertical="center"/>
      <protection locked="0"/>
    </xf>
    <xf numFmtId="168" fontId="45" fillId="0" borderId="0" xfId="0" applyNumberFormat="1" applyFont="1" applyAlignment="1" applyProtection="1">
      <alignment horizontal="center" vertical="center"/>
      <protection locked="0"/>
    </xf>
    <xf numFmtId="168" fontId="36" fillId="0" borderId="0" xfId="0" applyNumberFormat="1" applyFont="1" applyAlignment="1" applyProtection="1">
      <alignment horizontal="center" vertical="center"/>
      <protection locked="0"/>
    </xf>
    <xf numFmtId="9" fontId="36" fillId="0" borderId="0" xfId="2" applyNumberFormat="1" applyFont="1" applyAlignment="1" applyProtection="1">
      <alignment horizontal="center" vertical="center"/>
      <protection locked="0"/>
    </xf>
    <xf numFmtId="168" fontId="49" fillId="0" borderId="0" xfId="0" applyNumberFormat="1" applyFont="1" applyAlignment="1" applyProtection="1">
      <alignment horizontal="center" vertical="center"/>
      <protection locked="0"/>
    </xf>
    <xf numFmtId="168" fontId="48" fillId="0" borderId="0" xfId="0" applyNumberFormat="1" applyFont="1" applyAlignment="1" applyProtection="1">
      <alignment horizontal="center" vertical="center"/>
      <protection locked="0"/>
    </xf>
    <xf numFmtId="168" fontId="47" fillId="0" borderId="0" xfId="0" applyNumberFormat="1" applyFont="1" applyAlignment="1" applyProtection="1">
      <alignment horizontal="center" vertical="center"/>
      <protection locked="0"/>
    </xf>
    <xf numFmtId="9" fontId="45" fillId="0" borderId="0" xfId="2" applyNumberFormat="1" applyFont="1" applyAlignment="1" applyProtection="1">
      <alignment horizontal="center" vertical="center"/>
      <protection locked="0"/>
    </xf>
    <xf numFmtId="9" fontId="34" fillId="0" borderId="0" xfId="2" applyNumberFormat="1" applyFont="1" applyAlignment="1" applyProtection="1">
      <alignment horizontal="center" vertical="center"/>
      <protection locked="0"/>
    </xf>
    <xf numFmtId="10" fontId="48" fillId="0" borderId="0" xfId="2" applyNumberFormat="1" applyFont="1" applyAlignment="1" applyProtection="1">
      <alignment horizontal="center" vertical="center"/>
      <protection locked="0"/>
    </xf>
    <xf numFmtId="168" fontId="34" fillId="2" borderId="0" xfId="0" applyNumberFormat="1" applyFont="1" applyFill="1" applyAlignment="1" applyProtection="1">
      <alignment horizontal="center" vertical="center"/>
      <protection locked="0"/>
    </xf>
    <xf numFmtId="10" fontId="47" fillId="0" borderId="0" xfId="0" applyNumberFormat="1" applyFont="1" applyAlignment="1" applyProtection="1">
      <alignment horizontal="center" vertical="center"/>
      <protection locked="0"/>
    </xf>
    <xf numFmtId="168" fontId="50" fillId="0" borderId="0" xfId="0" applyNumberFormat="1" applyFont="1" applyAlignment="1" applyProtection="1">
      <alignment horizontal="center" vertical="center"/>
      <protection locked="0"/>
    </xf>
    <xf numFmtId="168" fontId="46" fillId="0" borderId="0" xfId="0" applyNumberFormat="1" applyFont="1" applyAlignment="1" applyProtection="1">
      <alignment horizontal="center" vertical="center"/>
      <protection locked="0"/>
    </xf>
    <xf numFmtId="10" fontId="47" fillId="0" borderId="0" xfId="0" applyNumberFormat="1" applyFont="1" applyFill="1" applyAlignment="1" applyProtection="1">
      <alignment horizontal="center" vertical="center"/>
      <protection locked="0"/>
    </xf>
    <xf numFmtId="0" fontId="23" fillId="6" borderId="0" xfId="33" applyFill="1" applyAlignment="1" applyProtection="1">
      <alignment horizontal="center" vertical="center" textRotation="90"/>
    </xf>
    <xf numFmtId="0" fontId="0" fillId="6" borderId="0" xfId="0" applyFill="1" applyAlignment="1">
      <alignment horizontal="center" vertical="center" textRotation="90"/>
    </xf>
    <xf numFmtId="0" fontId="18" fillId="6" borderId="0" xfId="0" applyFont="1" applyFill="1" applyAlignment="1">
      <alignment horizontal="center" vertical="center"/>
    </xf>
    <xf numFmtId="0" fontId="28" fillId="6" borderId="0" xfId="33" applyFont="1" applyFill="1" applyAlignment="1" applyProtection="1">
      <alignment horizontal="center" vertical="center" textRotation="90"/>
    </xf>
    <xf numFmtId="0" fontId="2" fillId="6" borderId="0" xfId="3" applyFont="1" applyFill="1" applyAlignment="1" applyProtection="1">
      <alignment horizontal="center" vertical="center" textRotation="90"/>
    </xf>
    <xf numFmtId="0" fontId="26" fillId="6" borderId="0" xfId="3" applyFont="1" applyFill="1" applyAlignment="1" applyProtection="1">
      <alignment horizontal="center" vertical="center"/>
    </xf>
    <xf numFmtId="0" fontId="29" fillId="6" borderId="0" xfId="5" applyFont="1" applyFill="1" applyAlignment="1" applyProtection="1">
      <alignment horizontal="center" vertical="center"/>
    </xf>
    <xf numFmtId="0" fontId="27" fillId="6" borderId="0" xfId="5" applyFont="1" applyFill="1" applyAlignment="1" applyProtection="1">
      <alignment horizontal="center" vertical="center" textRotation="90"/>
    </xf>
    <xf numFmtId="168" fontId="28" fillId="6" borderId="0" xfId="33" applyNumberFormat="1" applyFont="1" applyFill="1" applyAlignment="1" applyProtection="1">
      <alignment horizontal="center" vertical="center" textRotation="90"/>
    </xf>
    <xf numFmtId="168" fontId="2" fillId="6" borderId="0" xfId="27" applyNumberFormat="1" applyFont="1" applyFill="1" applyAlignment="1">
      <alignment horizontal="center" vertical="center" textRotation="90"/>
    </xf>
    <xf numFmtId="168" fontId="26" fillId="6" borderId="0" xfId="27" applyNumberFormat="1" applyFont="1" applyFill="1" applyAlignment="1">
      <alignment horizontal="center" vertical="center"/>
    </xf>
    <xf numFmtId="0" fontId="2" fillId="6" borderId="0" xfId="18" applyFont="1" applyFill="1" applyAlignment="1" applyProtection="1">
      <alignment horizontal="center" vertical="center" textRotation="90"/>
    </xf>
    <xf numFmtId="0" fontId="26" fillId="6" borderId="0" xfId="18" applyFont="1" applyFill="1" applyAlignment="1" applyProtection="1">
      <alignment horizontal="center" vertical="center"/>
    </xf>
    <xf numFmtId="0" fontId="29" fillId="0" borderId="1" xfId="15" applyFont="1" applyBorder="1" applyAlignment="1" applyProtection="1">
      <alignment horizontal="center" vertical="center"/>
      <protection locked="0"/>
    </xf>
    <xf numFmtId="0" fontId="27" fillId="6" borderId="0" xfId="15" applyFont="1" applyFill="1" applyAlignment="1" applyProtection="1">
      <alignment horizontal="center" vertical="center" textRotation="90"/>
    </xf>
    <xf numFmtId="0" fontId="29" fillId="6" borderId="0" xfId="15" applyFont="1" applyFill="1" applyAlignment="1" applyProtection="1">
      <alignment horizontal="center" vertical="center"/>
    </xf>
    <xf numFmtId="168" fontId="47" fillId="6" borderId="0" xfId="0" applyNumberFormat="1" applyFont="1" applyFill="1" applyBorder="1" applyAlignment="1" applyProtection="1">
      <alignment horizontal="center" vertical="center"/>
    </xf>
    <xf numFmtId="168" fontId="23" fillId="6" borderId="0" xfId="33" applyNumberFormat="1" applyFill="1" applyAlignment="1" applyProtection="1">
      <alignment horizontal="center" vertical="center" textRotation="90"/>
    </xf>
    <xf numFmtId="168" fontId="34" fillId="6" borderId="0" xfId="0" applyNumberFormat="1" applyFont="1" applyFill="1" applyAlignment="1" applyProtection="1">
      <alignment horizontal="center" vertical="center" textRotation="90"/>
    </xf>
    <xf numFmtId="168" fontId="47" fillId="6" borderId="0" xfId="0" applyNumberFormat="1" applyFont="1" applyFill="1" applyAlignment="1" applyProtection="1">
      <alignment horizontal="center" vertical="center"/>
    </xf>
    <xf numFmtId="0" fontId="23" fillId="6" borderId="0" xfId="33" applyFill="1" applyBorder="1" applyAlignment="1" applyProtection="1">
      <alignment horizontal="center" vertical="center" textRotation="90"/>
    </xf>
    <xf numFmtId="0" fontId="34" fillId="6" borderId="0" xfId="0" applyFont="1" applyFill="1" applyBorder="1" applyAlignment="1" applyProtection="1">
      <alignment horizontal="center" vertical="center" textRotation="90"/>
    </xf>
    <xf numFmtId="0" fontId="47" fillId="6" borderId="0" xfId="0" applyFont="1" applyFill="1" applyBorder="1" applyAlignment="1" applyProtection="1">
      <alignment horizontal="center" vertical="center"/>
    </xf>
    <xf numFmtId="0" fontId="34" fillId="6" borderId="0" xfId="0" applyFont="1" applyFill="1" applyAlignment="1" applyProtection="1">
      <alignment horizontal="center" vertical="center" textRotation="90"/>
    </xf>
    <xf numFmtId="0" fontId="47" fillId="6" borderId="0" xfId="0" applyFont="1" applyFill="1" applyAlignment="1" applyProtection="1">
      <alignment horizontal="center" vertical="center"/>
    </xf>
    <xf numFmtId="168" fontId="47" fillId="0" borderId="0" xfId="0" applyNumberFormat="1" applyFont="1" applyFill="1" applyBorder="1" applyAlignment="1" applyProtection="1">
      <alignment horizontal="center" vertical="center"/>
      <protection locked="0"/>
    </xf>
    <xf numFmtId="168" fontId="47" fillId="0" borderId="2" xfId="0" applyNumberFormat="1" applyFont="1" applyFill="1" applyBorder="1" applyAlignment="1" applyProtection="1">
      <alignment horizontal="center" vertical="center"/>
      <protection locked="0"/>
    </xf>
    <xf numFmtId="0" fontId="27" fillId="6" borderId="0" xfId="29" applyFont="1" applyFill="1" applyAlignment="1" applyProtection="1">
      <alignment horizontal="center" vertical="center" textRotation="90"/>
    </xf>
    <xf numFmtId="0" fontId="29" fillId="6" borderId="0" xfId="29" applyFont="1" applyFill="1" applyAlignment="1" applyProtection="1">
      <alignment horizontal="center" vertical="center"/>
    </xf>
    <xf numFmtId="0" fontId="29" fillId="5" borderId="2" xfId="29" applyFont="1" applyFill="1" applyBorder="1" applyAlignment="1" applyProtection="1">
      <alignment horizontal="left"/>
      <protection locked="0"/>
    </xf>
    <xf numFmtId="0" fontId="29" fillId="5" borderId="0" xfId="29" applyFont="1" applyFill="1" applyBorder="1" applyAlignment="1" applyProtection="1">
      <alignment horizontal="left"/>
      <protection locked="0"/>
    </xf>
    <xf numFmtId="0" fontId="27" fillId="6" borderId="0" xfId="21" applyFont="1" applyFill="1" applyAlignment="1" applyProtection="1">
      <alignment horizontal="center" vertical="center" textRotation="90"/>
    </xf>
    <xf numFmtId="0" fontId="29" fillId="6" borderId="0" xfId="21" applyFont="1" applyFill="1" applyAlignment="1" applyProtection="1">
      <alignment horizontal="center" vertical="center"/>
    </xf>
    <xf numFmtId="0" fontId="2" fillId="6" borderId="0" xfId="21" applyFont="1" applyFill="1" applyAlignment="1" applyProtection="1">
      <alignment horizontal="center" vertical="center" textRotation="90"/>
    </xf>
    <xf numFmtId="0" fontId="26" fillId="6" borderId="0" xfId="21" applyFont="1" applyFill="1" applyAlignment="1" applyProtection="1">
      <alignment horizontal="center" vertical="center"/>
    </xf>
    <xf numFmtId="0" fontId="40" fillId="0" borderId="0" xfId="21" applyFont="1" applyAlignment="1" applyProtection="1">
      <alignment horizontal="center" vertical="center"/>
      <protection locked="0"/>
    </xf>
    <xf numFmtId="0" fontId="40" fillId="0" borderId="0" xfId="21" applyFont="1" applyAlignment="1" applyProtection="1">
      <alignment horizontal="right" vertical="center" textRotation="90" wrapText="1"/>
      <protection locked="0"/>
    </xf>
    <xf numFmtId="0" fontId="40" fillId="0" borderId="0" xfId="21" applyFont="1" applyAlignment="1" applyProtection="1">
      <alignment horizontal="center" vertical="center" textRotation="90" wrapText="1"/>
      <protection locked="0"/>
    </xf>
    <xf numFmtId="182" fontId="26" fillId="6" borderId="0" xfId="21" applyNumberFormat="1" applyFont="1" applyFill="1" applyAlignment="1" applyProtection="1">
      <alignment horizontal="center" vertical="center"/>
    </xf>
    <xf numFmtId="182" fontId="23" fillId="6" borderId="0" xfId="33" applyNumberFormat="1" applyFill="1" applyAlignment="1" applyProtection="1">
      <alignment horizontal="center" vertical="center" textRotation="90"/>
    </xf>
    <xf numFmtId="182" fontId="2" fillId="6" borderId="0" xfId="21" applyNumberFormat="1" applyFont="1" applyFill="1" applyAlignment="1" applyProtection="1">
      <alignment horizontal="center" vertical="center" textRotation="90"/>
    </xf>
    <xf numFmtId="182" fontId="23" fillId="6" borderId="0" xfId="33" applyNumberFormat="1" applyFill="1" applyAlignment="1" applyProtection="1">
      <alignment horizontal="center" vertical="center" textRotation="90"/>
      <protection locked="0"/>
    </xf>
    <xf numFmtId="182" fontId="2" fillId="6" borderId="0" xfId="21" applyNumberFormat="1" applyFont="1" applyFill="1" applyAlignment="1" applyProtection="1">
      <alignment horizontal="center" vertical="center" textRotation="90"/>
      <protection locked="0"/>
    </xf>
    <xf numFmtId="6" fontId="23" fillId="6" borderId="0" xfId="33" applyNumberFormat="1" applyFill="1" applyBorder="1" applyAlignment="1" applyProtection="1">
      <alignment horizontal="center" vertical="center" textRotation="90"/>
      <protection locked="0"/>
    </xf>
    <xf numFmtId="6" fontId="2" fillId="6" borderId="0" xfId="21" applyNumberFormat="1" applyFont="1" applyFill="1" applyBorder="1" applyAlignment="1" applyProtection="1">
      <alignment horizontal="center" vertical="center" textRotation="90"/>
      <protection locked="0"/>
    </xf>
    <xf numFmtId="0" fontId="0" fillId="4" borderId="0" xfId="0" applyFill="1" applyProtection="1"/>
    <xf numFmtId="0" fontId="19" fillId="4" borderId="0" xfId="0" applyFont="1" applyFill="1" applyAlignment="1" applyProtection="1">
      <alignment horizontal="center"/>
    </xf>
    <xf numFmtId="0" fontId="18" fillId="4" borderId="0" xfId="0" applyFont="1" applyFill="1" applyAlignment="1" applyProtection="1">
      <alignment horizontal="center"/>
    </xf>
    <xf numFmtId="0" fontId="20" fillId="4" borderId="0" xfId="0" applyFon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21" fillId="4" borderId="0" xfId="0" applyFont="1" applyFill="1" applyAlignment="1" applyProtection="1">
      <alignment horizontal="center"/>
    </xf>
    <xf numFmtId="0" fontId="22" fillId="4" borderId="0" xfId="0" applyFont="1" applyFill="1" applyAlignment="1" applyProtection="1">
      <alignment horizontal="center"/>
    </xf>
    <xf numFmtId="0" fontId="22" fillId="4" borderId="0" xfId="0" applyFont="1" applyFill="1" applyProtection="1"/>
    <xf numFmtId="168" fontId="26" fillId="4" borderId="0" xfId="27" applyNumberFormat="1" applyFont="1" applyFill="1" applyProtection="1">
      <protection locked="0"/>
    </xf>
    <xf numFmtId="182" fontId="2" fillId="4" borderId="0" xfId="21" applyNumberFormat="1" applyFont="1" applyFill="1" applyAlignment="1" applyProtection="1">
      <alignment horizontal="center" vertical="center"/>
      <protection locked="0"/>
    </xf>
    <xf numFmtId="182" fontId="2" fillId="4" borderId="0" xfId="21" applyNumberFormat="1" applyFont="1" applyFill="1" applyProtection="1">
      <protection locked="0"/>
    </xf>
    <xf numFmtId="0" fontId="31" fillId="0" borderId="0" xfId="0" applyFont="1" applyProtection="1">
      <protection locked="0"/>
    </xf>
    <xf numFmtId="182" fontId="2" fillId="4" borderId="0" xfId="21" applyNumberFormat="1" applyFont="1" applyFill="1" applyAlignment="1" applyProtection="1">
      <alignment horizontal="center" vertical="center" wrapText="1"/>
      <protection locked="0"/>
    </xf>
    <xf numFmtId="182" fontId="2" fillId="4" borderId="0" xfId="21" applyNumberFormat="1" applyFont="1" applyFill="1" applyAlignment="1" applyProtection="1">
      <alignment horizontal="left" vertical="center"/>
      <protection locked="0"/>
    </xf>
    <xf numFmtId="182" fontId="32" fillId="4" borderId="0" xfId="21" applyNumberFormat="1" applyFont="1" applyFill="1" applyProtection="1">
      <protection locked="0"/>
    </xf>
    <xf numFmtId="10" fontId="34" fillId="4" borderId="0" xfId="22" applyNumberFormat="1" applyFont="1" applyFill="1" applyProtection="1">
      <protection locked="0"/>
    </xf>
    <xf numFmtId="182" fontId="2" fillId="4" borderId="0" xfId="21" applyNumberFormat="1" applyFont="1" applyFill="1" applyBorder="1" applyAlignment="1" applyProtection="1">
      <alignment horizontal="right" vertical="center"/>
      <protection locked="0"/>
    </xf>
    <xf numFmtId="182" fontId="26" fillId="4" borderId="0" xfId="21" applyNumberFormat="1" applyFont="1" applyFill="1" applyProtection="1">
      <protection locked="0"/>
    </xf>
    <xf numFmtId="0" fontId="2" fillId="4" borderId="0" xfId="21" applyFont="1" applyFill="1" applyAlignment="1" applyProtection="1">
      <alignment horizontal="center" vertical="center"/>
      <protection locked="0"/>
    </xf>
    <xf numFmtId="0" fontId="2" fillId="4" borderId="0" xfId="21" applyFont="1" applyFill="1" applyProtection="1">
      <protection locked="0"/>
    </xf>
    <xf numFmtId="0" fontId="2" fillId="4" borderId="0" xfId="21" applyFont="1" applyFill="1" applyAlignment="1" applyProtection="1">
      <alignment horizontal="left" vertical="center"/>
      <protection locked="0"/>
    </xf>
    <xf numFmtId="0" fontId="33" fillId="4" borderId="0" xfId="21" applyFont="1" applyFill="1" applyAlignment="1" applyProtection="1">
      <alignment horizontal="center" vertical="center"/>
      <protection locked="0"/>
    </xf>
    <xf numFmtId="168" fontId="2" fillId="4" borderId="0" xfId="21" applyNumberFormat="1" applyFont="1" applyFill="1" applyProtection="1">
      <protection locked="0"/>
    </xf>
    <xf numFmtId="0" fontId="2" fillId="4" borderId="0" xfId="21" applyFont="1" applyFill="1" applyBorder="1" applyAlignment="1" applyProtection="1">
      <alignment horizontal="left" vertical="center"/>
      <protection locked="0"/>
    </xf>
    <xf numFmtId="0" fontId="2" fillId="4" borderId="0" xfId="21" applyFont="1" applyFill="1" applyBorder="1" applyAlignment="1" applyProtection="1">
      <alignment horizontal="center" vertical="center"/>
      <protection locked="0"/>
    </xf>
    <xf numFmtId="0" fontId="2" fillId="4" borderId="0" xfId="21" applyFont="1" applyFill="1" applyAlignment="1" applyProtection="1">
      <alignment horizontal="left"/>
      <protection locked="0"/>
    </xf>
    <xf numFmtId="9" fontId="43" fillId="4" borderId="0" xfId="21" applyNumberFormat="1" applyFont="1" applyFill="1" applyAlignment="1" applyProtection="1">
      <alignment horizontal="left"/>
      <protection locked="0"/>
    </xf>
    <xf numFmtId="5" fontId="2" fillId="4" borderId="0" xfId="21" applyNumberFormat="1" applyFont="1" applyFill="1" applyAlignment="1" applyProtection="1">
      <alignment horizontal="center" vertical="center"/>
      <protection locked="0"/>
    </xf>
    <xf numFmtId="0" fontId="33" fillId="4" borderId="0" xfId="21" applyFont="1" applyFill="1" applyAlignment="1" applyProtection="1">
      <alignment horizontal="right" vertical="center"/>
      <protection locked="0"/>
    </xf>
    <xf numFmtId="0" fontId="27" fillId="4" borderId="0" xfId="21" applyFont="1" applyFill="1" applyAlignment="1" applyProtection="1">
      <alignment horizontal="center" vertical="center"/>
      <protection locked="0"/>
    </xf>
    <xf numFmtId="0" fontId="25" fillId="4" borderId="0" xfId="21" applyFont="1" applyFill="1" applyProtection="1">
      <protection locked="0"/>
    </xf>
    <xf numFmtId="0" fontId="27" fillId="4" borderId="0" xfId="29" applyFont="1" applyFill="1" applyAlignment="1" applyProtection="1">
      <alignment horizontal="left" vertical="center"/>
      <protection locked="0"/>
    </xf>
    <xf numFmtId="0" fontId="34" fillId="4" borderId="0" xfId="0" applyFont="1" applyFill="1" applyAlignment="1" applyProtection="1">
      <alignment horizontal="center" vertical="center"/>
      <protection locked="0"/>
    </xf>
    <xf numFmtId="0" fontId="34" fillId="4" borderId="0" xfId="0" applyFont="1" applyFill="1" applyProtection="1">
      <protection locked="0"/>
    </xf>
    <xf numFmtId="0" fontId="34" fillId="4" borderId="0" xfId="0" applyFont="1" applyFill="1" applyAlignment="1" applyProtection="1">
      <alignment horizontal="left" vertical="center"/>
      <protection locked="0"/>
    </xf>
    <xf numFmtId="9" fontId="34" fillId="4" borderId="0" xfId="2" applyFont="1" applyFill="1" applyAlignment="1" applyProtection="1">
      <alignment horizontal="center" vertical="center"/>
      <protection locked="0"/>
    </xf>
    <xf numFmtId="168" fontId="34" fillId="4" borderId="0" xfId="0" applyNumberFormat="1" applyFont="1" applyFill="1" applyAlignment="1" applyProtection="1">
      <alignment horizontal="center" vertical="center"/>
      <protection locked="0"/>
    </xf>
    <xf numFmtId="168" fontId="48" fillId="0" borderId="0" xfId="0" applyNumberFormat="1" applyFont="1" applyAlignment="1" applyProtection="1">
      <alignment horizontal="left"/>
      <protection locked="0"/>
    </xf>
    <xf numFmtId="168" fontId="48" fillId="0" borderId="0" xfId="0" applyNumberFormat="1" applyFont="1" applyProtection="1">
      <protection locked="0"/>
    </xf>
    <xf numFmtId="168" fontId="50" fillId="4" borderId="0" xfId="0" applyNumberFormat="1" applyFont="1" applyFill="1" applyBorder="1" applyAlignment="1" applyProtection="1">
      <alignment horizontal="center" vertical="center" textRotation="90"/>
      <protection locked="0"/>
    </xf>
    <xf numFmtId="168" fontId="47" fillId="4" borderId="0" xfId="0" applyNumberFormat="1" applyFont="1" applyFill="1" applyAlignment="1" applyProtection="1">
      <alignment horizontal="center" vertical="center"/>
      <protection locked="0"/>
    </xf>
    <xf numFmtId="10" fontId="50" fillId="4" borderId="0" xfId="2" applyNumberFormat="1" applyFont="1" applyFill="1" applyAlignment="1" applyProtection="1">
      <alignment horizontal="center" vertical="center"/>
      <protection locked="0"/>
    </xf>
    <xf numFmtId="168" fontId="47" fillId="4" borderId="0" xfId="0" applyNumberFormat="1" applyFont="1" applyFill="1" applyAlignment="1" applyProtection="1">
      <alignment horizontal="left" vertical="center"/>
      <protection locked="0"/>
    </xf>
    <xf numFmtId="168" fontId="34" fillId="4" borderId="0" xfId="0" applyNumberFormat="1" applyFont="1" applyFill="1" applyAlignment="1" applyProtection="1">
      <alignment horizontal="left" vertical="center"/>
      <protection locked="0"/>
    </xf>
    <xf numFmtId="168" fontId="50" fillId="4" borderId="0" xfId="0" applyNumberFormat="1" applyFont="1" applyFill="1" applyProtection="1">
      <protection locked="0"/>
    </xf>
    <xf numFmtId="0" fontId="34" fillId="4" borderId="0" xfId="0" applyFont="1" applyFill="1" applyBorder="1" applyAlignment="1" applyProtection="1">
      <alignment horizontal="center" vertical="center"/>
      <protection locked="0"/>
    </xf>
    <xf numFmtId="0" fontId="34" fillId="4" borderId="0" xfId="0" applyFont="1" applyFill="1" applyBorder="1" applyProtection="1">
      <protection locked="0"/>
    </xf>
    <xf numFmtId="0" fontId="34" fillId="4" borderId="0" xfId="0" applyFont="1" applyFill="1" applyBorder="1" applyAlignment="1" applyProtection="1">
      <alignment horizontal="left" vertical="center"/>
      <protection locked="0"/>
    </xf>
    <xf numFmtId="168" fontId="48" fillId="4" borderId="0" xfId="0" applyNumberFormat="1" applyFont="1" applyFill="1" applyProtection="1">
      <protection locked="0"/>
    </xf>
    <xf numFmtId="168" fontId="34" fillId="4" borderId="0" xfId="0" applyNumberFormat="1" applyFont="1" applyFill="1" applyBorder="1" applyAlignment="1" applyProtection="1">
      <alignment horizontal="center" vertical="center"/>
      <protection locked="0"/>
    </xf>
    <xf numFmtId="168" fontId="34" fillId="4" borderId="0" xfId="0" applyNumberFormat="1" applyFont="1" applyFill="1" applyBorder="1" applyProtection="1">
      <protection locked="0"/>
    </xf>
    <xf numFmtId="168" fontId="47" fillId="4" borderId="0" xfId="0" applyNumberFormat="1" applyFont="1" applyFill="1" applyBorder="1" applyProtection="1">
      <protection locked="0"/>
    </xf>
    <xf numFmtId="0" fontId="27" fillId="4" borderId="0" xfId="15" applyFont="1" applyFill="1" applyAlignment="1" applyProtection="1">
      <alignment horizontal="center" vertical="center"/>
      <protection locked="0"/>
    </xf>
    <xf numFmtId="0" fontId="27" fillId="4" borderId="0" xfId="15" applyFont="1" applyFill="1" applyProtection="1">
      <protection locked="0"/>
    </xf>
    <xf numFmtId="0" fontId="36" fillId="4" borderId="0" xfId="18" applyFont="1" applyFill="1" applyProtection="1">
      <protection locked="0"/>
    </xf>
    <xf numFmtId="0" fontId="25" fillId="4" borderId="0" xfId="3" applyFont="1" applyFill="1" applyProtection="1">
      <protection locked="0"/>
    </xf>
    <xf numFmtId="0" fontId="29" fillId="4" borderId="0" xfId="5" applyFont="1" applyFill="1" applyAlignment="1" applyProtection="1">
      <alignment vertical="center"/>
      <protection locked="0"/>
    </xf>
    <xf numFmtId="168" fontId="2" fillId="4" borderId="0" xfId="27" applyNumberFormat="1" applyFont="1" applyFill="1" applyProtection="1">
      <protection locked="0"/>
    </xf>
    <xf numFmtId="168" fontId="26" fillId="4" borderId="0" xfId="27" applyNumberFormat="1" applyFont="1" applyFill="1" applyAlignment="1" applyProtection="1">
      <alignment horizontal="center" vertical="center"/>
      <protection locked="0"/>
    </xf>
    <xf numFmtId="168" fontId="2" fillId="4" borderId="0" xfId="27" applyNumberFormat="1" applyFont="1" applyFill="1" applyAlignment="1" applyProtection="1">
      <alignment horizontal="center" vertical="center"/>
      <protection locked="0"/>
    </xf>
    <xf numFmtId="168" fontId="2" fillId="4" borderId="3" xfId="27" applyNumberFormat="1" applyFont="1" applyFill="1" applyBorder="1" applyProtection="1">
      <protection locked="0"/>
    </xf>
    <xf numFmtId="5" fontId="36" fillId="4" borderId="5" xfId="27" applyNumberFormat="1" applyFont="1" applyFill="1" applyBorder="1" applyAlignment="1" applyProtection="1">
      <alignment horizontal="center" vertical="center"/>
      <protection locked="0"/>
    </xf>
    <xf numFmtId="168" fontId="2" fillId="4" borderId="24" xfId="27" applyNumberFormat="1" applyFont="1" applyFill="1" applyBorder="1" applyProtection="1">
      <protection locked="0"/>
    </xf>
    <xf numFmtId="10" fontId="36" fillId="4" borderId="8" xfId="28" applyNumberFormat="1" applyFont="1" applyFill="1" applyBorder="1" applyAlignment="1" applyProtection="1">
      <alignment horizontal="center" vertical="center"/>
      <protection locked="0"/>
    </xf>
    <xf numFmtId="10" fontId="36" fillId="4" borderId="5" xfId="28" applyNumberFormat="1" applyFont="1" applyFill="1" applyBorder="1" applyAlignment="1" applyProtection="1">
      <alignment horizontal="center" vertical="center"/>
      <protection locked="0"/>
    </xf>
    <xf numFmtId="168" fontId="2" fillId="4" borderId="6" xfId="27" applyNumberFormat="1" applyFont="1" applyFill="1" applyBorder="1" applyProtection="1">
      <protection locked="0"/>
    </xf>
    <xf numFmtId="168" fontId="36" fillId="4" borderId="7" xfId="27" applyNumberFormat="1" applyFont="1" applyFill="1" applyBorder="1" applyAlignment="1" applyProtection="1">
      <alignment horizontal="center" vertical="center"/>
      <protection locked="0"/>
    </xf>
    <xf numFmtId="10" fontId="36" fillId="4" borderId="7" xfId="28" applyNumberFormat="1" applyFont="1" applyFill="1" applyBorder="1" applyAlignment="1" applyProtection="1">
      <alignment horizontal="center" vertical="center"/>
      <protection locked="0"/>
    </xf>
    <xf numFmtId="168" fontId="2" fillId="4" borderId="3" xfId="27" applyNumberFormat="1" applyFont="1" applyFill="1" applyBorder="1" applyAlignment="1" applyProtection="1">
      <alignment horizontal="center"/>
      <protection locked="0"/>
    </xf>
    <xf numFmtId="168" fontId="2" fillId="4" borderId="5" xfId="27" applyNumberFormat="1" applyFont="1" applyFill="1" applyBorder="1" applyAlignment="1" applyProtection="1">
      <alignment horizontal="center"/>
      <protection locked="0"/>
    </xf>
    <xf numFmtId="168" fontId="2" fillId="4" borderId="24" xfId="27" applyNumberFormat="1" applyFont="1" applyFill="1" applyBorder="1" applyAlignment="1" applyProtection="1">
      <alignment horizontal="center"/>
      <protection locked="0"/>
    </xf>
    <xf numFmtId="168" fontId="2" fillId="4" borderId="8" xfId="27" applyNumberFormat="1" applyFont="1" applyFill="1" applyBorder="1" applyAlignment="1" applyProtection="1">
      <alignment horizontal="center" vertical="center"/>
      <protection locked="0"/>
    </xf>
    <xf numFmtId="10" fontId="36" fillId="4" borderId="6" xfId="28" applyNumberFormat="1" applyFont="1" applyFill="1" applyBorder="1" applyAlignment="1" applyProtection="1">
      <alignment horizontal="center"/>
      <protection locked="0"/>
    </xf>
    <xf numFmtId="168" fontId="43" fillId="4" borderId="0" xfId="27" applyNumberFormat="1" applyFont="1" applyFill="1" applyProtection="1">
      <protection locked="0"/>
    </xf>
    <xf numFmtId="168" fontId="26" fillId="4" borderId="25" xfId="27" applyNumberFormat="1" applyFont="1" applyFill="1" applyBorder="1" applyAlignment="1" applyProtection="1">
      <alignment horizontal="center" vertical="center"/>
      <protection locked="0"/>
    </xf>
    <xf numFmtId="168" fontId="27" fillId="4" borderId="0" xfId="27" applyNumberFormat="1" applyFont="1" applyFill="1" applyProtection="1">
      <protection locked="0"/>
    </xf>
    <xf numFmtId="6" fontId="2" fillId="4" borderId="0" xfId="27" applyNumberFormat="1" applyFont="1" applyFill="1" applyAlignment="1" applyProtection="1">
      <alignment horizontal="center" vertical="center"/>
      <protection locked="0"/>
    </xf>
    <xf numFmtId="6" fontId="2" fillId="4" borderId="25" xfId="27" applyNumberFormat="1" applyFont="1" applyFill="1" applyBorder="1" applyAlignment="1" applyProtection="1">
      <alignment horizontal="center" vertical="center"/>
      <protection locked="0"/>
    </xf>
    <xf numFmtId="10" fontId="27" fillId="4" borderId="0" xfId="28" applyNumberFormat="1" applyFont="1" applyFill="1" applyProtection="1">
      <protection locked="0"/>
    </xf>
    <xf numFmtId="168" fontId="33" fillId="4" borderId="0" xfId="27" applyNumberFormat="1" applyFont="1" applyFill="1" applyProtection="1">
      <protection locked="0"/>
    </xf>
    <xf numFmtId="9" fontId="2" fillId="4" borderId="0" xfId="28" applyFont="1" applyFill="1" applyAlignment="1" applyProtection="1">
      <alignment horizontal="center" vertical="center"/>
      <protection locked="0"/>
    </xf>
    <xf numFmtId="9" fontId="2" fillId="4" borderId="25" xfId="28" applyFont="1" applyFill="1" applyBorder="1" applyAlignment="1" applyProtection="1">
      <alignment horizontal="center" vertical="center"/>
      <protection locked="0"/>
    </xf>
    <xf numFmtId="168" fontId="2" fillId="4" borderId="25" xfId="27" applyNumberFormat="1" applyFont="1" applyFill="1" applyBorder="1" applyAlignment="1" applyProtection="1">
      <alignment horizontal="center" vertical="center"/>
      <protection locked="0"/>
    </xf>
    <xf numFmtId="10" fontId="2" fillId="4" borderId="0" xfId="28" applyNumberFormat="1" applyFont="1" applyFill="1" applyAlignment="1" applyProtection="1">
      <alignment horizontal="center" vertical="center"/>
      <protection locked="0"/>
    </xf>
    <xf numFmtId="10" fontId="2" fillId="4" borderId="25" xfId="28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Protection="1">
      <protection locked="0"/>
    </xf>
    <xf numFmtId="0" fontId="28" fillId="0" borderId="0" xfId="33" applyFont="1" applyAlignment="1" applyProtection="1">
      <alignment horizontal="justify"/>
      <protection locked="0"/>
    </xf>
    <xf numFmtId="0" fontId="29" fillId="4" borderId="0" xfId="5" applyFont="1" applyFill="1" applyProtection="1">
      <protection locked="0"/>
    </xf>
    <xf numFmtId="0" fontId="27" fillId="0" borderId="0" xfId="33" applyFont="1" applyAlignment="1" applyProtection="1">
      <alignment horizontal="justify"/>
      <protection locked="0"/>
    </xf>
  </cellXfs>
  <cellStyles count="34">
    <cellStyle name="ANCLAS,REZONES Y SUS PARTES,DE FUNDICION,DE HIERRO O DE ACERO" xfId="29"/>
    <cellStyle name="Collegamento ipertestuale" xfId="33" builtinId="8"/>
    <cellStyle name="Collegamento ipertestuale 2" xfId="8"/>
    <cellStyle name="Collegamento ipertestuale 3" xfId="9"/>
    <cellStyle name="Comma 2" xfId="16"/>
    <cellStyle name="Comma 3" xfId="24"/>
    <cellStyle name="Comma 4" xfId="30"/>
    <cellStyle name="Comma_Sheet1" xfId="32"/>
    <cellStyle name="Currency 2" xfId="20"/>
    <cellStyle name="Currency 3" xfId="23"/>
    <cellStyle name="Euro" xfId="10"/>
    <cellStyle name="Hyperlink 2" xfId="26"/>
    <cellStyle name="Migliaia" xfId="1" builtinId="3"/>
    <cellStyle name="Migliaia (0)_Acquisizioni Dismissioni" xfId="11"/>
    <cellStyle name="Normal 2" xfId="3"/>
    <cellStyle name="Normal 3" xfId="15"/>
    <cellStyle name="Normal 4" xfId="18"/>
    <cellStyle name="Normal 5" xfId="21"/>
    <cellStyle name="Normal 6" xfId="25"/>
    <cellStyle name="Normal 7" xfId="27"/>
    <cellStyle name="Normale" xfId="0" builtinId="0"/>
    <cellStyle name="Normale 2" xfId="6"/>
    <cellStyle name="Normale 3" xfId="12"/>
    <cellStyle name="Normale_irs" xfId="5"/>
    <cellStyle name="Percent 2" xfId="4"/>
    <cellStyle name="Percent 3" xfId="17"/>
    <cellStyle name="Percent 4" xfId="19"/>
    <cellStyle name="Percent 5" xfId="22"/>
    <cellStyle name="Percent 6" xfId="28"/>
    <cellStyle name="Percent 7" xfId="31"/>
    <cellStyle name="Percentuale" xfId="2" builtinId="5"/>
    <cellStyle name="Percentuale 2" xfId="7"/>
    <cellStyle name="Percentuale 3" xfId="13"/>
    <cellStyle name="Valuta (0)_Acquisizioni Dismissioni" xfId="14"/>
  </cellStyles>
  <dxfs count="33"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2" tint="-9.9948118533890809E-2"/>
      </font>
    </dxf>
    <dxf>
      <font>
        <color theme="2" tint="-9.9948118533890809E-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2" tint="-9.9948118533890809E-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propertyfinance.it/it/it/opere/property-financ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0</xdr:row>
      <xdr:rowOff>57151</xdr:rowOff>
    </xdr:from>
    <xdr:to>
      <xdr:col>0</xdr:col>
      <xdr:colOff>590550</xdr:colOff>
      <xdr:row>0</xdr:row>
      <xdr:rowOff>581764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57151"/>
          <a:ext cx="352424" cy="52461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3" name="Immagin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0</xdr:col>
      <xdr:colOff>581024</xdr:colOff>
      <xdr:row>0</xdr:row>
      <xdr:rowOff>600813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6200"/>
          <a:ext cx="352424" cy="52461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0</xdr:col>
      <xdr:colOff>590549</xdr:colOff>
      <xdr:row>0</xdr:row>
      <xdr:rowOff>591288</xdr:rowOff>
    </xdr:to>
    <xdr:pic>
      <xdr:nvPicPr>
        <xdr:cNvPr id="2" name="Immagin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352424" cy="5246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ondi%20imm%20+%20report\DOCUME~1\User\IMPOST~1\Temp\Rar$DI00.172\UTENTI\Morri\Performance%20fondi\dati%20fondi9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\dati%20fondi6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t"/>
      <sheetName val="dati"/>
      <sheetName val="gDISC gr1"/>
      <sheetName val="gMV gr3"/>
      <sheetName val="gCOST gr5"/>
      <sheetName val="g IndiceBNL Gr8"/>
      <sheetName val="gINDICI gr6"/>
      <sheetName val="IndiceBNLdurationGr12"/>
      <sheetName val="l"/>
      <sheetName val="dati (2)"/>
      <sheetName val="VolMib"/>
      <sheetName val="sole24"/>
      <sheetName val="sintDiv"/>
      <sheetName val="tabDisc"/>
      <sheetName val="tabYTD"/>
      <sheetName val="tabAcVen"/>
      <sheetName val="tabPerf"/>
      <sheetName val="tabShTr"/>
      <sheetName val="tabMv"/>
      <sheetName val="tabVol"/>
      <sheetName val="tabVol%"/>
      <sheetName val="cover"/>
      <sheetName val="cover (E)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1"/>
      <sheetName val="s12"/>
      <sheetName val="s13"/>
      <sheetName val="s15"/>
      <sheetName val="s17"/>
      <sheetName val="s19"/>
      <sheetName val="s20"/>
      <sheetName val="s21"/>
      <sheetName val="s24"/>
      <sheetName val="s25"/>
      <sheetName val="s33"/>
      <sheetName val="s42"/>
      <sheetName val="s74"/>
      <sheetName val="Anagrafica"/>
      <sheetName val="navq"/>
      <sheetName val="quotazione"/>
      <sheetName val="Patrimonio"/>
      <sheetName val="attività"/>
      <sheetName val="Debito"/>
      <sheetName val="Proventi"/>
      <sheetName val="Anagrafica (SGR)"/>
      <sheetName val="Patrimonio (SGR)"/>
      <sheetName val="Attività (SGR)"/>
      <sheetName val="AttFondiEmessi"/>
      <sheetName val="AttFondiDelGest"/>
      <sheetName val="AttTotale"/>
      <sheetName val="sintesi"/>
      <sheetName val="navquota(2)"/>
      <sheetName val="disc(2)"/>
      <sheetName val="gr1"/>
      <sheetName val="gr2"/>
      <sheetName val="disc(4)"/>
      <sheetName val="Gr3MvVol"/>
      <sheetName val="mv"/>
      <sheetName val="annualreturn"/>
      <sheetName val="gr4cos"/>
      <sheetName val="cost"/>
      <sheetName val="cost (2)"/>
      <sheetName val="gr5"/>
      <sheetName val="gr5 (2)"/>
      <sheetName val="gr10corH"/>
      <sheetName val="gr11corR"/>
      <sheetName val="bm"/>
      <sheetName val="peso"/>
      <sheetName val="index (2)"/>
      <sheetName val="index"/>
      <sheetName val="index (3)"/>
      <sheetName val="index (4)"/>
      <sheetName val="gr7"/>
      <sheetName val="gr7(2)"/>
      <sheetName val="index (5)"/>
      <sheetName val="gr7(3)"/>
      <sheetName val="Gr8 (2)"/>
      <sheetName val="Gr8 (3)"/>
      <sheetName val="indexSO"/>
      <sheetName val="index (6)"/>
      <sheetName val="gr9"/>
      <sheetName val="gr9 (2)"/>
      <sheetName val="gr9 (3)"/>
      <sheetName val="gr9 (4)"/>
      <sheetName val="gr9 (5)"/>
      <sheetName val="1"/>
      <sheetName val="2"/>
      <sheetName val="3"/>
      <sheetName val="4"/>
      <sheetName val="5"/>
      <sheetName val="6"/>
      <sheetName val="7"/>
      <sheetName val="8"/>
      <sheetName val="9"/>
      <sheetName val="11"/>
      <sheetName val="12"/>
      <sheetName val="13"/>
      <sheetName val="15"/>
      <sheetName val="17"/>
      <sheetName val="19"/>
      <sheetName val="20"/>
      <sheetName val="21"/>
      <sheetName val="24"/>
      <sheetName val="25"/>
      <sheetName val="33"/>
      <sheetName val="42"/>
      <sheetName val="74"/>
      <sheetName val="indici"/>
      <sheetName val="quote fondiD"/>
      <sheetName val="Sheet3"/>
      <sheetName val="inflazione"/>
      <sheetName val="inflazione (2)"/>
      <sheetName val="data quotazione fondi"/>
      <sheetName val="indiciD"/>
      <sheetName val="Foglio1"/>
      <sheetName val="Grafico1"/>
      <sheetName val="Grafico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VolMib"/>
      <sheetName val="sole24"/>
      <sheetName val="sintDiv"/>
      <sheetName val="tabDisc"/>
      <sheetName val="tabYTD"/>
      <sheetName val="tabAcVen"/>
      <sheetName val="tabPerf"/>
      <sheetName val="tabShTr"/>
      <sheetName val="tabMv"/>
      <sheetName val="tabVol"/>
      <sheetName val="tabVol%"/>
      <sheetName val="cover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1"/>
      <sheetName val="s12"/>
      <sheetName val="s13"/>
      <sheetName val="s15"/>
      <sheetName val="s17"/>
      <sheetName val="s19"/>
      <sheetName val="s20"/>
      <sheetName val="s21"/>
      <sheetName val="s25"/>
      <sheetName val="s33"/>
      <sheetName val="s42"/>
      <sheetName val="s74"/>
      <sheetName val="Anagrafica"/>
      <sheetName val="quotazione"/>
      <sheetName val="navq"/>
      <sheetName val="Patrimonio"/>
      <sheetName val="attività"/>
      <sheetName val="Debito"/>
      <sheetName val="Proventi"/>
      <sheetName val="Anagrafica (SGR)"/>
      <sheetName val="Patrimonio (SGR)"/>
      <sheetName val="Attività (SGR)"/>
      <sheetName val="AttFondiEmessi"/>
      <sheetName val="AttFondiDelGest"/>
      <sheetName val="AttTotale"/>
      <sheetName val="navquota(2)"/>
      <sheetName val="disc(2)"/>
      <sheetName val="gr1"/>
      <sheetName val="gr2"/>
      <sheetName val="disc(4)"/>
      <sheetName val="Gr3MvVol"/>
      <sheetName val="mv"/>
      <sheetName val="annualreturn"/>
      <sheetName val="cost"/>
      <sheetName val="cost (2)"/>
      <sheetName val="gr4cost"/>
      <sheetName val="gr5"/>
      <sheetName val="gr5 (2)"/>
      <sheetName val="Gr6"/>
      <sheetName val="bm"/>
      <sheetName val="peso"/>
      <sheetName val="index (2)"/>
      <sheetName val="index"/>
      <sheetName val="index (3)"/>
      <sheetName val="index (4)"/>
      <sheetName val="gr7"/>
      <sheetName val="gr7(2)"/>
      <sheetName val="index (5)"/>
      <sheetName val="gr7(3)"/>
      <sheetName val="Gr8"/>
      <sheetName val="Gr8 (2)"/>
      <sheetName val="Gr8 (3)"/>
      <sheetName val="indexSO"/>
      <sheetName val="index (6)"/>
      <sheetName val="gr9"/>
      <sheetName val="gr9 (2)"/>
      <sheetName val="gr9 (3)"/>
      <sheetName val="gr9 (4)"/>
      <sheetName val="1"/>
      <sheetName val="2"/>
      <sheetName val="3"/>
      <sheetName val="4"/>
      <sheetName val="5"/>
      <sheetName val="6"/>
      <sheetName val="7"/>
      <sheetName val="8"/>
      <sheetName val="9"/>
      <sheetName val="11"/>
      <sheetName val="12"/>
      <sheetName val="13"/>
      <sheetName val="15"/>
      <sheetName val="17"/>
      <sheetName val="19"/>
      <sheetName val="20"/>
      <sheetName val="21"/>
      <sheetName val="25"/>
      <sheetName val="33"/>
      <sheetName val="42"/>
      <sheetName val="74"/>
      <sheetName val="epra"/>
      <sheetName val="inf"/>
      <sheetName val="indic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ropertyfinance.it/it/it/opere/property-finance/" TargetMode="External"/><Relationship Id="rId1" Type="http://schemas.openxmlformats.org/officeDocument/2006/relationships/hyperlink" Target="mailto:giacomo.morri@sdabocconi.i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ropertyfinance.it/it/it/opere/property-finance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ropertyfinance.it/it/it/opere/property-finance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ropertyfinance.it/it/it/opere/property-finance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ropertyfinance.it/it/it/opere/property-finance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ropertyfinance.it/it/it/opere/property-finance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ropertyfinance.it/it/it/opere/property-finance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ropertyfinance.it/it/it/opere/property-finance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ropertyfinance.it/it/it/opere/property-finance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ropertyfinance.it/it/it/opere/property-financ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propertyfinance.it/it/it/opere/property-financ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ropertyfinance.it/it/it/opere/property-finance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propertyfinance.it/it/it/opere/property-finance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ropertyfinance.it/it/it/opere/property-finance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ropertyfinance.it/it/it/opere/property-finance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propertyfinance.it/it/it/opere/property-finance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propertyfinance.it/it/it/opere/property-finance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ropertyfinance.it/it/it/opere/property-finance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://www.propertyfinance.it/it/it/opere/property-finance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://www.propertyfinance.it/it/it/opere/property-finance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ropertyfinance.it/it/it/opere/property-finance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://www.propertyfinance.it/it/it/opere/property-fina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ropertyfinance.it/it/it/opere/property-finance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://www.propertyfinance.it/it/it/opere/property-finance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://www.propertyfinance.it/it/it/opere/property-finance/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://www.propertyfinance.it/it/it/opere/property-finance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ropertyfinance.it/it/it/opere/property-finance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propertyfinance.it/it/it/opere/property-finance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www.propertyfinance.it/it/it/opere/property-finance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propertyfinance.it/it/it/opere/property-finance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propertyfinance.it/it/it/opere/property-finance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://www.propertyfinance.it/it/it/opere/property-finance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://www.propertyfinance.it/it/it/opere/property-fina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ropertyfinance.it/it/it/opere/property-finance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propertyfinance.it/it/it/opere/property-finance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://www.propertyfinance.it/it/it/opere/property-finance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://www.propertyfinance.it/it/it/opere/property-finance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propertyfinance.it/it/it/opere/property-finance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propertyfinance.it/it/it/opere/property-finance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propertyfinance.it/it/it/opere/property-finance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propertyfinance.it/it/it/opere/property-finance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://www.propertyfinance.it/it/it/opere/property-finance/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propertyfinance.it/it/it/opere/property-finance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://www.propertyfinance.it/it/it/opere/property-finance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propertyfinance.it/it/it/opere/property-finance/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hyperlink" Target="http://www.propertyfinance.it/it/it/opere/property-finance/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hyperlink" Target="http://www.propertyfinance.it/it/it/opere/property-finance/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hyperlink" Target="http://www.propertyfinance.it/it/it/opere/property-finance/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://www.propertyfinance.it/it/it/opere/property-finance/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hyperlink" Target="http://www.propertyfinance.it/it/it/opere/property-finance/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://www.propertyfinance.it/it/it/opere/property-finance/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://www.propertyfinance.it/it/it/opere/property-finance/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hyperlink" Target="http://www.propertyfinance.it/it/it/opere/property-finance/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hyperlink" Target="http://www.propertyfinance.it/it/it/opere/property-finance/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hyperlink" Target="http://www.propertyfinance.it/it/it/opere/property-finance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propertyfinance.it/it/it/opere/property-finance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hyperlink" Target="http://www.propertyfinance.it/it/it/opere/property-finance/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hyperlink" Target="http://www.propertyfinance.it/it/it/opere/property-finance/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hyperlink" Target="http://www.propertyfinance.it/it/it/opere/property-finance/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://www.propertyfinance.it/it/it/opere/property-finance/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hyperlink" Target="http://www.propertyfinance.it/it/it/opere/property-finance/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hyperlink" Target="http://www.propertyfinance.it/it/it/opere/property-finance/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hyperlink" Target="http://www.propertyfinance.it/it/it/opere/property-finance/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hyperlink" Target="http://www.propertyfinance.it/it/it/opere/property-finance/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hyperlink" Target="http://www.propertyfinance.it/it/it/opere/property-financ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ropertyfinance.it/it/it/opere/property-financ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ropertyfinance.it/it/it/opere/property-finance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ropertyfinance.it/it/it/opere/property-financ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zoomScaleNormal="100" workbookViewId="0">
      <selection activeCell="G19" sqref="G19"/>
    </sheetView>
  </sheetViews>
  <sheetFormatPr defaultRowHeight="15" x14ac:dyDescent="0.25"/>
  <cols>
    <col min="1" max="1" width="12.140625" style="2" customWidth="1"/>
    <col min="2" max="2" width="2" style="2" customWidth="1"/>
    <col min="3" max="3" width="69.140625" style="2" bestFit="1" customWidth="1"/>
    <col min="4" max="4" width="5.85546875" style="2" customWidth="1"/>
    <col min="5" max="16384" width="9.140625" style="2"/>
  </cols>
  <sheetData>
    <row r="1" spans="1:7" ht="51.75" customHeight="1" x14ac:dyDescent="0.25">
      <c r="B1" s="926" t="s">
        <v>578</v>
      </c>
      <c r="C1" s="926"/>
      <c r="D1" s="926"/>
      <c r="E1" s="3"/>
      <c r="F1" s="3"/>
      <c r="G1" s="3"/>
    </row>
    <row r="2" spans="1:7" ht="15" customHeight="1" x14ac:dyDescent="0.25">
      <c r="A2" s="924" t="s">
        <v>589</v>
      </c>
      <c r="B2" s="969"/>
      <c r="C2" s="969"/>
      <c r="D2" s="969"/>
    </row>
    <row r="3" spans="1:7" ht="15" customHeight="1" x14ac:dyDescent="0.25">
      <c r="A3" s="925"/>
      <c r="B3" s="969"/>
      <c r="C3" s="969"/>
      <c r="D3" s="969"/>
    </row>
    <row r="4" spans="1:7" x14ac:dyDescent="0.25">
      <c r="A4" s="925"/>
      <c r="B4" s="969"/>
      <c r="C4" s="970" t="s">
        <v>507</v>
      </c>
      <c r="D4" s="969"/>
    </row>
    <row r="5" spans="1:7" x14ac:dyDescent="0.25">
      <c r="A5" s="925"/>
      <c r="B5" s="969"/>
      <c r="C5" s="969"/>
      <c r="D5" s="969"/>
    </row>
    <row r="6" spans="1:7" x14ac:dyDescent="0.25">
      <c r="A6" s="925"/>
      <c r="B6" s="969"/>
      <c r="C6" s="971" t="s">
        <v>508</v>
      </c>
      <c r="D6" s="969"/>
    </row>
    <row r="7" spans="1:7" x14ac:dyDescent="0.25">
      <c r="A7" s="925"/>
      <c r="B7" s="969"/>
      <c r="C7" s="972" t="s">
        <v>509</v>
      </c>
      <c r="D7" s="969"/>
    </row>
    <row r="8" spans="1:7" x14ac:dyDescent="0.25">
      <c r="A8" s="925"/>
      <c r="B8" s="969"/>
      <c r="C8" s="1" t="s">
        <v>510</v>
      </c>
      <c r="D8" s="969"/>
    </row>
    <row r="9" spans="1:7" x14ac:dyDescent="0.25">
      <c r="A9" s="925"/>
      <c r="B9" s="969"/>
      <c r="C9" s="969"/>
      <c r="D9" s="969"/>
    </row>
    <row r="10" spans="1:7" x14ac:dyDescent="0.25">
      <c r="A10" s="925"/>
      <c r="B10" s="969"/>
      <c r="C10" s="969"/>
      <c r="D10" s="969"/>
    </row>
    <row r="11" spans="1:7" x14ac:dyDescent="0.25">
      <c r="A11" s="925"/>
      <c r="B11" s="969"/>
      <c r="C11" s="971" t="s">
        <v>511</v>
      </c>
      <c r="D11" s="969"/>
    </row>
    <row r="12" spans="1:7" x14ac:dyDescent="0.25">
      <c r="A12" s="925"/>
      <c r="B12" s="969"/>
      <c r="C12" s="973" t="s">
        <v>512</v>
      </c>
      <c r="D12" s="969"/>
    </row>
    <row r="13" spans="1:7" ht="16.5" customHeight="1" x14ac:dyDescent="0.25">
      <c r="A13" s="925"/>
      <c r="B13" s="969"/>
      <c r="C13" s="969"/>
      <c r="D13" s="969"/>
    </row>
    <row r="14" spans="1:7" x14ac:dyDescent="0.25">
      <c r="A14" s="925"/>
      <c r="B14" s="969"/>
      <c r="C14" s="974" t="s">
        <v>513</v>
      </c>
      <c r="D14" s="969"/>
    </row>
    <row r="15" spans="1:7" x14ac:dyDescent="0.25">
      <c r="A15" s="925"/>
      <c r="B15" s="969"/>
      <c r="C15" s="975" t="s">
        <v>514</v>
      </c>
      <c r="D15" s="969"/>
    </row>
    <row r="16" spans="1:7" x14ac:dyDescent="0.25">
      <c r="A16" s="925"/>
      <c r="B16" s="969"/>
      <c r="C16" s="975" t="s">
        <v>515</v>
      </c>
      <c r="D16" s="969"/>
    </row>
    <row r="17" spans="1:4" x14ac:dyDescent="0.25">
      <c r="A17" s="925"/>
      <c r="B17" s="969"/>
      <c r="C17" s="976" t="s">
        <v>516</v>
      </c>
      <c r="D17" s="969"/>
    </row>
    <row r="18" spans="1:4" x14ac:dyDescent="0.25">
      <c r="A18" s="925"/>
      <c r="B18" s="969"/>
      <c r="C18" s="975" t="s">
        <v>517</v>
      </c>
      <c r="D18" s="969"/>
    </row>
    <row r="19" spans="1:4" x14ac:dyDescent="0.25">
      <c r="A19" s="925"/>
      <c r="B19" s="969"/>
      <c r="C19" s="975" t="s">
        <v>518</v>
      </c>
      <c r="D19" s="969"/>
    </row>
    <row r="20" spans="1:4" x14ac:dyDescent="0.25">
      <c r="A20" s="925"/>
      <c r="B20" s="969"/>
      <c r="C20" s="975" t="s">
        <v>519</v>
      </c>
      <c r="D20" s="969"/>
    </row>
    <row r="21" spans="1:4" x14ac:dyDescent="0.25">
      <c r="A21" s="925"/>
      <c r="B21" s="969"/>
      <c r="C21" s="969"/>
      <c r="D21" s="969"/>
    </row>
    <row r="22" spans="1:4" x14ac:dyDescent="0.25">
      <c r="A22" s="925"/>
      <c r="B22" s="969"/>
      <c r="C22" s="969"/>
      <c r="D22" s="969"/>
    </row>
    <row r="23" spans="1:4" x14ac:dyDescent="0.25">
      <c r="A23" s="925"/>
    </row>
  </sheetData>
  <sheetProtection algorithmName="SHA-512" hashValue="OAfl6S1u7jRaUBixEWpkjbxeh9/7S8bpwpcN/pdpH+b5+H/u5mG4otf8uQFESRuAQEwTvZM0RONFom5i9TpSlw==" saltValue="UhHPNy9X9gWeScN/jKtb5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2:A23"/>
    <mergeCell ref="B1:D1"/>
  </mergeCells>
  <hyperlinks>
    <hyperlink ref="C8" r:id="rId1" display="mailto:giacomo.morri@sdabocconi.it"/>
    <hyperlink ref="A2" r:id="rId2" display="www.propertyfinance.it/it/it/opere/property-finance/"/>
  </hyperlinks>
  <pageMargins left="0.7" right="0.7" top="0.75" bottom="0.75" header="0.3" footer="0.3"/>
  <pageSetup paperSize="9" orientation="portrait" horizontalDpi="4294967294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5"/>
  <sheetViews>
    <sheetView showGridLines="0" zoomScaleNormal="100" workbookViewId="0">
      <selection activeCell="H12" sqref="H11:H12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11.140625" style="687" customWidth="1"/>
    <col min="4" max="4" width="11.5703125" style="687" bestFit="1" customWidth="1"/>
    <col min="5" max="5" width="9.140625" style="687" bestFit="1" customWidth="1"/>
    <col min="6" max="6" width="8.7109375" style="687" bestFit="1" customWidth="1"/>
    <col min="7" max="7" width="11.5703125" style="687" bestFit="1" customWidth="1"/>
    <col min="8" max="8" width="18.42578125" style="687" bestFit="1" customWidth="1"/>
    <col min="9" max="16384" width="9.140625" style="687"/>
  </cols>
  <sheetData>
    <row r="1" spans="1:10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936"/>
    </row>
    <row r="2" spans="1:10" ht="15" customHeight="1" x14ac:dyDescent="0.25">
      <c r="A2" s="686"/>
      <c r="B2" s="712"/>
      <c r="C2" s="712"/>
      <c r="D2" s="712"/>
      <c r="E2" s="712"/>
      <c r="F2" s="712"/>
      <c r="G2" s="712"/>
    </row>
    <row r="3" spans="1:10" ht="15" customHeight="1" x14ac:dyDescent="0.25">
      <c r="A3" s="924" t="s">
        <v>589</v>
      </c>
      <c r="C3" s="980" t="s">
        <v>527</v>
      </c>
    </row>
    <row r="4" spans="1:10" x14ac:dyDescent="0.25">
      <c r="A4" s="935"/>
    </row>
    <row r="5" spans="1:10" x14ac:dyDescent="0.25">
      <c r="A5" s="935"/>
      <c r="C5" s="687" t="s">
        <v>367</v>
      </c>
      <c r="D5" s="712"/>
      <c r="E5" s="713">
        <v>100000</v>
      </c>
      <c r="F5" s="712"/>
      <c r="G5" s="712"/>
      <c r="H5" s="712"/>
    </row>
    <row r="6" spans="1:10" x14ac:dyDescent="0.25">
      <c r="A6" s="935"/>
      <c r="C6" s="687" t="s">
        <v>424</v>
      </c>
      <c r="D6" s="712"/>
      <c r="E6" s="714">
        <v>20</v>
      </c>
      <c r="F6" s="712"/>
      <c r="G6" s="712"/>
      <c r="H6" s="712"/>
    </row>
    <row r="7" spans="1:10" x14ac:dyDescent="0.25">
      <c r="A7" s="935"/>
      <c r="C7" s="687" t="s">
        <v>237</v>
      </c>
      <c r="D7" s="712"/>
      <c r="E7" s="716">
        <v>0.06</v>
      </c>
      <c r="F7" s="712"/>
      <c r="G7" s="712"/>
      <c r="H7" s="712"/>
    </row>
    <row r="8" spans="1:10" x14ac:dyDescent="0.25">
      <c r="A8" s="935"/>
      <c r="C8" s="687" t="s">
        <v>236</v>
      </c>
      <c r="D8" s="712"/>
      <c r="E8" s="715">
        <f>(1+E7)^(1/12)-1</f>
        <v>4.8675505653430484E-3</v>
      </c>
      <c r="F8" s="712"/>
      <c r="G8" s="712"/>
      <c r="H8" s="712"/>
    </row>
    <row r="9" spans="1:10" x14ac:dyDescent="0.25">
      <c r="A9" s="935"/>
      <c r="C9" s="687" t="s">
        <v>238</v>
      </c>
      <c r="D9" s="712"/>
      <c r="E9" s="713">
        <v>60000</v>
      </c>
      <c r="F9" s="712"/>
      <c r="G9" s="712"/>
      <c r="H9" s="712"/>
    </row>
    <row r="10" spans="1:10" x14ac:dyDescent="0.25">
      <c r="A10" s="935"/>
      <c r="C10" s="701"/>
      <c r="D10" s="720"/>
      <c r="E10" s="720"/>
      <c r="F10" s="712"/>
      <c r="G10" s="712"/>
      <c r="H10" s="712"/>
    </row>
    <row r="11" spans="1:10" ht="16.5" customHeight="1" x14ac:dyDescent="0.25">
      <c r="A11" s="935"/>
      <c r="C11" s="699" t="s">
        <v>235</v>
      </c>
      <c r="D11" s="721"/>
      <c r="E11" s="722">
        <f>PMT((1+E7)^(1/12)-1,E6*12,-E5,E9)</f>
        <v>574.96986032182031</v>
      </c>
      <c r="F11" s="712"/>
      <c r="G11" s="712"/>
      <c r="H11" s="712"/>
    </row>
    <row r="12" spans="1:10" x14ac:dyDescent="0.25">
      <c r="A12" s="935"/>
      <c r="D12" s="712"/>
      <c r="E12" s="712"/>
      <c r="F12" s="712"/>
      <c r="G12" s="712"/>
      <c r="H12" s="712"/>
    </row>
    <row r="13" spans="1:10" ht="60" x14ac:dyDescent="0.25">
      <c r="A13" s="935"/>
      <c r="C13" s="723" t="s">
        <v>585</v>
      </c>
      <c r="D13" s="723" t="s">
        <v>422</v>
      </c>
      <c r="E13" s="723" t="s">
        <v>233</v>
      </c>
      <c r="F13" s="723" t="s">
        <v>232</v>
      </c>
      <c r="G13" s="723" t="s">
        <v>425</v>
      </c>
      <c r="H13" s="723" t="s">
        <v>423</v>
      </c>
      <c r="J13" s="703"/>
    </row>
    <row r="14" spans="1:10" x14ac:dyDescent="0.25">
      <c r="A14" s="935"/>
      <c r="C14" s="712">
        <v>1</v>
      </c>
      <c r="D14" s="725">
        <f>E5</f>
        <v>100000</v>
      </c>
      <c r="E14" s="725">
        <f t="shared" ref="E14:E77" si="0">$E$11</f>
        <v>574.96986032182031</v>
      </c>
      <c r="F14" s="725">
        <f>((1+$E$7)^(1/12)-1)*D14</f>
        <v>486.75505653430486</v>
      </c>
      <c r="G14" s="725">
        <f t="shared" ref="G14:G77" si="1">E14-F14</f>
        <v>88.21480378751545</v>
      </c>
      <c r="H14" s="725">
        <f t="shared" ref="H14:H77" si="2">D14-G14</f>
        <v>99911.785196212484</v>
      </c>
    </row>
    <row r="15" spans="1:10" x14ac:dyDescent="0.25">
      <c r="A15" s="935"/>
      <c r="C15" s="712">
        <v>2</v>
      </c>
      <c r="D15" s="725">
        <f t="shared" ref="D15:D78" si="3">D14-G14</f>
        <v>99911.785196212484</v>
      </c>
      <c r="E15" s="725">
        <f t="shared" si="0"/>
        <v>574.96986032182031</v>
      </c>
      <c r="F15" s="725">
        <f t="shared" ref="F15:F78" si="4">((1+$E$7)^(1/12)-1)*D15</f>
        <v>486.32566651625729</v>
      </c>
      <c r="G15" s="725">
        <f t="shared" si="1"/>
        <v>88.64419380556302</v>
      </c>
      <c r="H15" s="725">
        <f t="shared" si="2"/>
        <v>99823.141002406919</v>
      </c>
    </row>
    <row r="16" spans="1:10" x14ac:dyDescent="0.25">
      <c r="A16" s="935"/>
      <c r="C16" s="712">
        <v>3</v>
      </c>
      <c r="D16" s="725">
        <f t="shared" si="3"/>
        <v>99823.141002406919</v>
      </c>
      <c r="E16" s="725">
        <f t="shared" si="0"/>
        <v>574.96986032182031</v>
      </c>
      <c r="F16" s="725">
        <f t="shared" si="4"/>
        <v>485.89418642058462</v>
      </c>
      <c r="G16" s="725">
        <f t="shared" si="1"/>
        <v>89.075673901235689</v>
      </c>
      <c r="H16" s="725">
        <f t="shared" si="2"/>
        <v>99734.065328505691</v>
      </c>
    </row>
    <row r="17" spans="1:9" x14ac:dyDescent="0.25">
      <c r="A17" s="935"/>
      <c r="C17" s="712">
        <v>4</v>
      </c>
      <c r="D17" s="725">
        <f t="shared" si="3"/>
        <v>99734.065328505691</v>
      </c>
      <c r="E17" s="725">
        <f t="shared" si="0"/>
        <v>574.96986032182031</v>
      </c>
      <c r="F17" s="725">
        <f t="shared" si="4"/>
        <v>485.4606060737284</v>
      </c>
      <c r="G17" s="725">
        <f t="shared" si="1"/>
        <v>89.509254248091906</v>
      </c>
      <c r="H17" s="725">
        <f t="shared" si="2"/>
        <v>99644.556074257605</v>
      </c>
    </row>
    <row r="18" spans="1:9" ht="15" customHeight="1" x14ac:dyDescent="0.25">
      <c r="A18" s="935"/>
      <c r="C18" s="825">
        <v>5</v>
      </c>
      <c r="D18" s="728">
        <f t="shared" si="3"/>
        <v>99644.556074257605</v>
      </c>
      <c r="E18" s="728">
        <f t="shared" si="0"/>
        <v>574.96986032182031</v>
      </c>
      <c r="F18" s="728">
        <f t="shared" si="4"/>
        <v>485.02491525260967</v>
      </c>
      <c r="G18" s="728">
        <f t="shared" si="1"/>
        <v>89.944945069210632</v>
      </c>
      <c r="H18" s="728">
        <f t="shared" si="2"/>
        <v>99554.611129188401</v>
      </c>
    </row>
    <row r="19" spans="1:9" ht="15" hidden="1" customHeight="1" outlineLevel="1" x14ac:dyDescent="0.25">
      <c r="A19" s="935"/>
      <c r="C19" s="712">
        <v>6</v>
      </c>
      <c r="D19" s="725">
        <f t="shared" si="3"/>
        <v>99554.611129188401</v>
      </c>
      <c r="E19" s="725">
        <f t="shared" si="0"/>
        <v>574.96986032182031</v>
      </c>
      <c r="F19" s="725">
        <f t="shared" si="4"/>
        <v>484.58710368438835</v>
      </c>
      <c r="G19" s="725">
        <f t="shared" si="1"/>
        <v>90.382756637431953</v>
      </c>
      <c r="H19" s="725">
        <f t="shared" si="2"/>
        <v>99464.228372550962</v>
      </c>
    </row>
    <row r="20" spans="1:9" ht="15" hidden="1" customHeight="1" outlineLevel="1" x14ac:dyDescent="0.25">
      <c r="A20" s="935"/>
      <c r="C20" s="712">
        <v>7</v>
      </c>
      <c r="D20" s="725">
        <f t="shared" si="3"/>
        <v>99464.228372550962</v>
      </c>
      <c r="E20" s="725">
        <f t="shared" si="0"/>
        <v>574.96986032182031</v>
      </c>
      <c r="F20" s="725">
        <f t="shared" si="4"/>
        <v>484.1471610462205</v>
      </c>
      <c r="G20" s="725">
        <f t="shared" si="1"/>
        <v>90.822699275599803</v>
      </c>
      <c r="H20" s="725">
        <f t="shared" si="2"/>
        <v>99373.405673275367</v>
      </c>
    </row>
    <row r="21" spans="1:9" ht="15" hidden="1" customHeight="1" outlineLevel="1" x14ac:dyDescent="0.25">
      <c r="A21" s="935"/>
      <c r="C21" s="712">
        <v>8</v>
      </c>
      <c r="D21" s="725">
        <f t="shared" si="3"/>
        <v>99373.405673275367</v>
      </c>
      <c r="E21" s="725">
        <f t="shared" si="0"/>
        <v>574.96986032182031</v>
      </c>
      <c r="F21" s="725">
        <f t="shared" si="4"/>
        <v>483.70507696501562</v>
      </c>
      <c r="G21" s="725">
        <f t="shared" si="1"/>
        <v>91.264783356804685</v>
      </c>
      <c r="H21" s="725">
        <f t="shared" si="2"/>
        <v>99282.140889918563</v>
      </c>
    </row>
    <row r="22" spans="1:9" hidden="1" outlineLevel="1" x14ac:dyDescent="0.25">
      <c r="C22" s="712">
        <v>9</v>
      </c>
      <c r="D22" s="725">
        <f t="shared" si="3"/>
        <v>99282.140889918563</v>
      </c>
      <c r="E22" s="725">
        <f t="shared" si="0"/>
        <v>574.96986032182031</v>
      </c>
      <c r="F22" s="725">
        <f t="shared" si="4"/>
        <v>483.2608410171913</v>
      </c>
      <c r="G22" s="725">
        <f t="shared" si="1"/>
        <v>91.70901930462901</v>
      </c>
      <c r="H22" s="725">
        <f t="shared" si="2"/>
        <v>99190.431870613931</v>
      </c>
    </row>
    <row r="23" spans="1:9" hidden="1" outlineLevel="1" x14ac:dyDescent="0.25">
      <c r="C23" s="712">
        <v>10</v>
      </c>
      <c r="D23" s="725">
        <f t="shared" si="3"/>
        <v>99190.431870613931</v>
      </c>
      <c r="E23" s="725">
        <f t="shared" si="0"/>
        <v>574.96986032182031</v>
      </c>
      <c r="F23" s="725">
        <f t="shared" si="4"/>
        <v>482.81444272842799</v>
      </c>
      <c r="G23" s="725">
        <f t="shared" si="1"/>
        <v>92.155417593392315</v>
      </c>
      <c r="H23" s="725">
        <f t="shared" si="2"/>
        <v>99098.276453020546</v>
      </c>
    </row>
    <row r="24" spans="1:9" hidden="1" outlineLevel="1" x14ac:dyDescent="0.25">
      <c r="C24" s="712">
        <v>11</v>
      </c>
      <c r="D24" s="725">
        <f t="shared" si="3"/>
        <v>99098.276453020546</v>
      </c>
      <c r="E24" s="725">
        <f t="shared" si="0"/>
        <v>574.96986032182031</v>
      </c>
      <c r="F24" s="725">
        <f t="shared" si="4"/>
        <v>482.36587157342188</v>
      </c>
      <c r="G24" s="725">
        <f t="shared" si="1"/>
        <v>92.603988748398422</v>
      </c>
      <c r="H24" s="725">
        <f t="shared" si="2"/>
        <v>99005.672464272153</v>
      </c>
    </row>
    <row r="25" spans="1:9" hidden="1" outlineLevel="1" x14ac:dyDescent="0.25">
      <c r="C25" s="712">
        <v>12</v>
      </c>
      <c r="D25" s="725">
        <f t="shared" si="3"/>
        <v>99005.672464272153</v>
      </c>
      <c r="E25" s="725">
        <f t="shared" si="0"/>
        <v>574.96986032182031</v>
      </c>
      <c r="F25" s="725">
        <f t="shared" si="4"/>
        <v>481.91511697563658</v>
      </c>
      <c r="G25" s="725">
        <f t="shared" si="1"/>
        <v>93.054743346183727</v>
      </c>
      <c r="H25" s="725">
        <f t="shared" si="2"/>
        <v>98912.617720925962</v>
      </c>
      <c r="I25" s="704"/>
    </row>
    <row r="26" spans="1:9" hidden="1" outlineLevel="1" x14ac:dyDescent="0.25">
      <c r="C26" s="712">
        <v>13</v>
      </c>
      <c r="D26" s="725">
        <f t="shared" si="3"/>
        <v>98912.617720925962</v>
      </c>
      <c r="E26" s="725">
        <f t="shared" si="0"/>
        <v>574.96986032182031</v>
      </c>
      <c r="F26" s="725">
        <f t="shared" si="4"/>
        <v>481.46216830705401</v>
      </c>
      <c r="G26" s="725">
        <f t="shared" si="1"/>
        <v>93.507692014766292</v>
      </c>
      <c r="H26" s="725">
        <f t="shared" si="2"/>
        <v>98819.110028911193</v>
      </c>
      <c r="I26" s="704"/>
    </row>
    <row r="27" spans="1:9" hidden="1" outlineLevel="1" x14ac:dyDescent="0.25">
      <c r="C27" s="712">
        <v>14</v>
      </c>
      <c r="D27" s="725">
        <f t="shared" si="3"/>
        <v>98819.110028911193</v>
      </c>
      <c r="E27" s="725">
        <f t="shared" si="0"/>
        <v>574.96986032182031</v>
      </c>
      <c r="F27" s="725">
        <f t="shared" si="4"/>
        <v>481.00701488792356</v>
      </c>
      <c r="G27" s="725">
        <f t="shared" si="1"/>
        <v>93.962845433896746</v>
      </c>
      <c r="H27" s="725">
        <f t="shared" si="2"/>
        <v>98725.147183477296</v>
      </c>
      <c r="I27" s="704"/>
    </row>
    <row r="28" spans="1:9" hidden="1" outlineLevel="1" x14ac:dyDescent="0.25">
      <c r="C28" s="712">
        <v>15</v>
      </c>
      <c r="D28" s="725">
        <f t="shared" si="3"/>
        <v>98725.147183477296</v>
      </c>
      <c r="E28" s="725">
        <f t="shared" si="0"/>
        <v>574.96986032182031</v>
      </c>
      <c r="F28" s="725">
        <f t="shared" si="4"/>
        <v>480.5496459865106</v>
      </c>
      <c r="G28" s="725">
        <f t="shared" si="1"/>
        <v>94.420214335309709</v>
      </c>
      <c r="H28" s="725">
        <f t="shared" si="2"/>
        <v>98630.726969141993</v>
      </c>
      <c r="I28" s="704"/>
    </row>
    <row r="29" spans="1:9" hidden="1" outlineLevel="1" x14ac:dyDescent="0.25">
      <c r="C29" s="712">
        <v>16</v>
      </c>
      <c r="D29" s="725">
        <f t="shared" si="3"/>
        <v>98630.726969141993</v>
      </c>
      <c r="E29" s="725">
        <f t="shared" si="0"/>
        <v>574.96986032182031</v>
      </c>
      <c r="F29" s="725">
        <f t="shared" si="4"/>
        <v>480.09005081884294</v>
      </c>
      <c r="G29" s="725">
        <f t="shared" si="1"/>
        <v>94.879809502977366</v>
      </c>
      <c r="H29" s="725">
        <f t="shared" si="2"/>
        <v>98535.847159639015</v>
      </c>
      <c r="I29" s="704"/>
    </row>
    <row r="30" spans="1:9" hidden="1" outlineLevel="1" x14ac:dyDescent="0.25">
      <c r="C30" s="712">
        <v>17</v>
      </c>
      <c r="D30" s="725">
        <f t="shared" si="3"/>
        <v>98535.847159639015</v>
      </c>
      <c r="E30" s="725">
        <f t="shared" si="0"/>
        <v>574.96986032182031</v>
      </c>
      <c r="F30" s="725">
        <f t="shared" si="4"/>
        <v>479.62821854845708</v>
      </c>
      <c r="G30" s="725">
        <f t="shared" si="1"/>
        <v>95.341641773363222</v>
      </c>
      <c r="H30" s="725">
        <f t="shared" si="2"/>
        <v>98440.505517865648</v>
      </c>
      <c r="I30" s="704"/>
    </row>
    <row r="31" spans="1:9" hidden="1" outlineLevel="1" x14ac:dyDescent="0.25">
      <c r="C31" s="712">
        <v>18</v>
      </c>
      <c r="D31" s="725">
        <f t="shared" si="3"/>
        <v>98440.505517865648</v>
      </c>
      <c r="E31" s="725">
        <f t="shared" si="0"/>
        <v>574.96986032182031</v>
      </c>
      <c r="F31" s="725">
        <f t="shared" si="4"/>
        <v>479.16413828614242</v>
      </c>
      <c r="G31" s="725">
        <f t="shared" si="1"/>
        <v>95.805722035677888</v>
      </c>
      <c r="H31" s="725">
        <f t="shared" si="2"/>
        <v>98344.699795829976</v>
      </c>
      <c r="I31" s="704"/>
    </row>
    <row r="32" spans="1:9" hidden="1" outlineLevel="1" x14ac:dyDescent="0.25">
      <c r="C32" s="712">
        <v>19</v>
      </c>
      <c r="D32" s="725">
        <f t="shared" si="3"/>
        <v>98344.699795829976</v>
      </c>
      <c r="E32" s="725">
        <f t="shared" si="0"/>
        <v>574.96986032182031</v>
      </c>
      <c r="F32" s="725">
        <f t="shared" si="4"/>
        <v>478.69779908968457</v>
      </c>
      <c r="G32" s="725">
        <f t="shared" si="1"/>
        <v>96.272061232135741</v>
      </c>
      <c r="H32" s="725">
        <f t="shared" si="2"/>
        <v>98248.427734597833</v>
      </c>
      <c r="I32" s="704"/>
    </row>
    <row r="33" spans="3:9" hidden="1" outlineLevel="1" x14ac:dyDescent="0.25">
      <c r="C33" s="712">
        <v>20</v>
      </c>
      <c r="D33" s="725">
        <f t="shared" si="3"/>
        <v>98248.427734597833</v>
      </c>
      <c r="E33" s="725">
        <f t="shared" si="0"/>
        <v>574.96986032182031</v>
      </c>
      <c r="F33" s="725">
        <f t="shared" si="4"/>
        <v>478.22918996360733</v>
      </c>
      <c r="G33" s="725">
        <f t="shared" si="1"/>
        <v>96.740670358212981</v>
      </c>
      <c r="H33" s="725">
        <f t="shared" si="2"/>
        <v>98151.687064239624</v>
      </c>
      <c r="I33" s="704"/>
    </row>
    <row r="34" spans="3:9" hidden="1" outlineLevel="1" x14ac:dyDescent="0.25">
      <c r="C34" s="712">
        <v>21</v>
      </c>
      <c r="D34" s="725">
        <f t="shared" si="3"/>
        <v>98151.687064239624</v>
      </c>
      <c r="E34" s="725">
        <f t="shared" si="0"/>
        <v>574.96986032182031</v>
      </c>
      <c r="F34" s="725">
        <f t="shared" si="4"/>
        <v>477.75829985891357</v>
      </c>
      <c r="G34" s="725">
        <f t="shared" si="1"/>
        <v>97.211560462906732</v>
      </c>
      <c r="H34" s="725">
        <f t="shared" si="2"/>
        <v>98054.475503776717</v>
      </c>
      <c r="I34" s="704"/>
    </row>
    <row r="35" spans="3:9" hidden="1" outlineLevel="1" x14ac:dyDescent="0.25">
      <c r="C35" s="712">
        <v>22</v>
      </c>
      <c r="D35" s="725">
        <f t="shared" si="3"/>
        <v>98054.475503776717</v>
      </c>
      <c r="E35" s="725">
        <f t="shared" si="0"/>
        <v>574.96986032182031</v>
      </c>
      <c r="F35" s="725">
        <f t="shared" si="4"/>
        <v>477.28511767282447</v>
      </c>
      <c r="G35" s="725">
        <f t="shared" si="1"/>
        <v>97.684742648995837</v>
      </c>
      <c r="H35" s="725">
        <f t="shared" si="2"/>
        <v>97956.790761127719</v>
      </c>
      <c r="I35" s="704"/>
    </row>
    <row r="36" spans="3:9" hidden="1" outlineLevel="1" x14ac:dyDescent="0.25">
      <c r="C36" s="712">
        <v>23</v>
      </c>
      <c r="D36" s="725">
        <f t="shared" si="3"/>
        <v>97956.790761127719</v>
      </c>
      <c r="E36" s="725">
        <f t="shared" si="0"/>
        <v>574.96986032182031</v>
      </c>
      <c r="F36" s="725">
        <f t="shared" si="4"/>
        <v>476.80963224851791</v>
      </c>
      <c r="G36" s="725">
        <f t="shared" si="1"/>
        <v>98.160228073302392</v>
      </c>
      <c r="H36" s="725">
        <f t="shared" si="2"/>
        <v>97858.630533054413</v>
      </c>
      <c r="I36" s="704"/>
    </row>
    <row r="37" spans="3:9" hidden="1" outlineLevel="1" x14ac:dyDescent="0.25">
      <c r="C37" s="712">
        <v>24</v>
      </c>
      <c r="D37" s="725">
        <f t="shared" si="3"/>
        <v>97858.630533054413</v>
      </c>
      <c r="E37" s="725">
        <f t="shared" si="0"/>
        <v>574.96986032182031</v>
      </c>
      <c r="F37" s="725">
        <f t="shared" si="4"/>
        <v>476.33183237486548</v>
      </c>
      <c r="G37" s="725">
        <f t="shared" si="1"/>
        <v>98.638027946954821</v>
      </c>
      <c r="H37" s="725">
        <f t="shared" si="2"/>
        <v>97759.992505107453</v>
      </c>
      <c r="I37" s="704"/>
    </row>
    <row r="38" spans="3:9" hidden="1" outlineLevel="1" x14ac:dyDescent="0.25">
      <c r="C38" s="712">
        <v>25</v>
      </c>
      <c r="D38" s="725">
        <f t="shared" si="3"/>
        <v>97759.992505107453</v>
      </c>
      <c r="E38" s="725">
        <f t="shared" si="0"/>
        <v>574.96986032182031</v>
      </c>
      <c r="F38" s="725">
        <f t="shared" si="4"/>
        <v>475.85170678616794</v>
      </c>
      <c r="G38" s="725">
        <f t="shared" si="1"/>
        <v>99.118153535652368</v>
      </c>
      <c r="H38" s="725">
        <f t="shared" si="2"/>
        <v>97660.874351571794</v>
      </c>
      <c r="I38" s="704"/>
    </row>
    <row r="39" spans="3:9" hidden="1" outlineLevel="1" x14ac:dyDescent="0.25">
      <c r="C39" s="712">
        <v>26</v>
      </c>
      <c r="D39" s="725">
        <f t="shared" si="3"/>
        <v>97660.874351571794</v>
      </c>
      <c r="E39" s="725">
        <f t="shared" si="0"/>
        <v>574.96986032182031</v>
      </c>
      <c r="F39" s="725">
        <f t="shared" si="4"/>
        <v>475.3692441618897</v>
      </c>
      <c r="G39" s="725">
        <f t="shared" si="1"/>
        <v>99.60061615993061</v>
      </c>
      <c r="H39" s="725">
        <f t="shared" si="2"/>
        <v>97561.273735411858</v>
      </c>
      <c r="I39" s="704"/>
    </row>
    <row r="40" spans="3:9" hidden="1" outlineLevel="1" x14ac:dyDescent="0.25">
      <c r="C40" s="712">
        <v>27</v>
      </c>
      <c r="D40" s="725">
        <f t="shared" si="3"/>
        <v>97561.273735411858</v>
      </c>
      <c r="E40" s="725">
        <f t="shared" si="0"/>
        <v>574.96986032182031</v>
      </c>
      <c r="F40" s="725">
        <f t="shared" si="4"/>
        <v>474.88443312639191</v>
      </c>
      <c r="G40" s="725">
        <f t="shared" si="1"/>
        <v>100.08542719542839</v>
      </c>
      <c r="H40" s="725">
        <f t="shared" si="2"/>
        <v>97461.188308216428</v>
      </c>
      <c r="I40" s="704"/>
    </row>
    <row r="41" spans="3:9" hidden="1" outlineLevel="1" x14ac:dyDescent="0.25">
      <c r="C41" s="712">
        <v>28</v>
      </c>
      <c r="D41" s="725">
        <f t="shared" si="3"/>
        <v>97461.188308216428</v>
      </c>
      <c r="E41" s="725">
        <f t="shared" si="0"/>
        <v>574.96986032182031</v>
      </c>
      <c r="F41" s="725">
        <f t="shared" si="4"/>
        <v>474.39726224866416</v>
      </c>
      <c r="G41" s="725">
        <f t="shared" si="1"/>
        <v>100.57259807315614</v>
      </c>
      <c r="H41" s="725">
        <f t="shared" si="2"/>
        <v>97360.615710143276</v>
      </c>
      <c r="I41" s="704"/>
    </row>
    <row r="42" spans="3:9" hidden="1" outlineLevel="1" x14ac:dyDescent="0.25">
      <c r="C42" s="712">
        <v>29</v>
      </c>
      <c r="D42" s="725">
        <f t="shared" si="3"/>
        <v>97360.615710143276</v>
      </c>
      <c r="E42" s="725">
        <f t="shared" si="0"/>
        <v>574.96986032182031</v>
      </c>
      <c r="F42" s="725">
        <f t="shared" si="4"/>
        <v>473.90772004205519</v>
      </c>
      <c r="G42" s="725">
        <f t="shared" si="1"/>
        <v>101.06214027976512</v>
      </c>
      <c r="H42" s="725">
        <f t="shared" si="2"/>
        <v>97259.553569863507</v>
      </c>
      <c r="I42" s="704"/>
    </row>
    <row r="43" spans="3:9" hidden="1" outlineLevel="1" x14ac:dyDescent="0.25">
      <c r="C43" s="712">
        <v>30</v>
      </c>
      <c r="D43" s="725">
        <f t="shared" si="3"/>
        <v>97259.553569863507</v>
      </c>
      <c r="E43" s="725">
        <f t="shared" si="0"/>
        <v>574.96986032182031</v>
      </c>
      <c r="F43" s="725">
        <f t="shared" si="4"/>
        <v>473.41579496400163</v>
      </c>
      <c r="G43" s="725">
        <f t="shared" si="1"/>
        <v>101.55406535781867</v>
      </c>
      <c r="H43" s="725">
        <f t="shared" si="2"/>
        <v>97157.999504505686</v>
      </c>
      <c r="I43" s="704"/>
    </row>
    <row r="44" spans="3:9" hidden="1" outlineLevel="1" x14ac:dyDescent="0.25">
      <c r="C44" s="712">
        <v>31</v>
      </c>
      <c r="D44" s="725">
        <f t="shared" si="3"/>
        <v>97157.999504505686</v>
      </c>
      <c r="E44" s="725">
        <f t="shared" si="0"/>
        <v>574.96986032182031</v>
      </c>
      <c r="F44" s="725">
        <f t="shared" si="4"/>
        <v>472.92147541575628</v>
      </c>
      <c r="G44" s="725">
        <f t="shared" si="1"/>
        <v>102.04838490606403</v>
      </c>
      <c r="H44" s="725">
        <f t="shared" si="2"/>
        <v>97055.951119599617</v>
      </c>
      <c r="I44" s="704"/>
    </row>
    <row r="45" spans="3:9" hidden="1" outlineLevel="1" x14ac:dyDescent="0.25">
      <c r="C45" s="712">
        <v>32</v>
      </c>
      <c r="D45" s="725">
        <f t="shared" si="3"/>
        <v>97055.951119599617</v>
      </c>
      <c r="E45" s="725">
        <f t="shared" si="0"/>
        <v>574.96986032182031</v>
      </c>
      <c r="F45" s="725">
        <f t="shared" si="4"/>
        <v>472.42474974211439</v>
      </c>
      <c r="G45" s="725">
        <f t="shared" si="1"/>
        <v>102.54511057970592</v>
      </c>
      <c r="H45" s="725">
        <f t="shared" si="2"/>
        <v>96953.406009019905</v>
      </c>
      <c r="I45" s="704"/>
    </row>
    <row r="46" spans="3:9" hidden="1" outlineLevel="1" x14ac:dyDescent="0.25">
      <c r="C46" s="712">
        <v>33</v>
      </c>
      <c r="D46" s="725">
        <f t="shared" si="3"/>
        <v>96953.406009019905</v>
      </c>
      <c r="E46" s="725">
        <f t="shared" si="0"/>
        <v>574.96986032182031</v>
      </c>
      <c r="F46" s="725">
        <f t="shared" si="4"/>
        <v>471.92560623113894</v>
      </c>
      <c r="G46" s="725">
        <f t="shared" si="1"/>
        <v>103.04425409068136</v>
      </c>
      <c r="H46" s="725">
        <f t="shared" si="2"/>
        <v>96850.361754929225</v>
      </c>
      <c r="I46" s="704"/>
    </row>
    <row r="47" spans="3:9" hidden="1" outlineLevel="1" x14ac:dyDescent="0.25">
      <c r="C47" s="712">
        <v>34</v>
      </c>
      <c r="D47" s="725">
        <f t="shared" si="3"/>
        <v>96850.361754929225</v>
      </c>
      <c r="E47" s="725">
        <f t="shared" si="0"/>
        <v>574.96986032182031</v>
      </c>
      <c r="F47" s="725">
        <f t="shared" si="4"/>
        <v>471.42403311388449</v>
      </c>
      <c r="G47" s="725">
        <f t="shared" si="1"/>
        <v>103.54582720793582</v>
      </c>
      <c r="H47" s="725">
        <f t="shared" si="2"/>
        <v>96746.815927721284</v>
      </c>
      <c r="I47" s="704"/>
    </row>
    <row r="48" spans="3:9" hidden="1" outlineLevel="1" x14ac:dyDescent="0.25">
      <c r="C48" s="712">
        <v>35</v>
      </c>
      <c r="D48" s="725">
        <f t="shared" si="3"/>
        <v>96746.815927721284</v>
      </c>
      <c r="E48" s="725">
        <f t="shared" si="0"/>
        <v>574.96986032182031</v>
      </c>
      <c r="F48" s="725">
        <f t="shared" si="4"/>
        <v>470.92001856411957</v>
      </c>
      <c r="G48" s="725">
        <f t="shared" si="1"/>
        <v>104.04984175770073</v>
      </c>
      <c r="H48" s="725">
        <f t="shared" si="2"/>
        <v>96642.76608596358</v>
      </c>
      <c r="I48" s="704"/>
    </row>
    <row r="49" spans="3:9" hidden="1" outlineLevel="1" x14ac:dyDescent="0.25">
      <c r="C49" s="712">
        <v>36</v>
      </c>
      <c r="D49" s="725">
        <f t="shared" si="3"/>
        <v>96642.76608596358</v>
      </c>
      <c r="E49" s="725">
        <f t="shared" si="0"/>
        <v>574.96986032182031</v>
      </c>
      <c r="F49" s="725">
        <f t="shared" si="4"/>
        <v>470.41355069804803</v>
      </c>
      <c r="G49" s="725">
        <f t="shared" si="1"/>
        <v>104.55630962377228</v>
      </c>
      <c r="H49" s="725">
        <f t="shared" si="2"/>
        <v>96538.209776339805</v>
      </c>
      <c r="I49" s="704"/>
    </row>
    <row r="50" spans="3:9" hidden="1" outlineLevel="1" x14ac:dyDescent="0.25">
      <c r="C50" s="712">
        <v>37</v>
      </c>
      <c r="D50" s="725">
        <f t="shared" si="3"/>
        <v>96538.209776339805</v>
      </c>
      <c r="E50" s="725">
        <f t="shared" si="0"/>
        <v>574.96986032182031</v>
      </c>
      <c r="F50" s="725">
        <f t="shared" si="4"/>
        <v>469.90461757402863</v>
      </c>
      <c r="G50" s="725">
        <f t="shared" si="1"/>
        <v>105.06524274779167</v>
      </c>
      <c r="H50" s="725">
        <f t="shared" si="2"/>
        <v>96433.144533592014</v>
      </c>
      <c r="I50" s="704"/>
    </row>
    <row r="51" spans="3:9" hidden="1" outlineLevel="1" x14ac:dyDescent="0.25">
      <c r="C51" s="712">
        <v>38</v>
      </c>
      <c r="D51" s="725">
        <f t="shared" si="3"/>
        <v>96433.144533592014</v>
      </c>
      <c r="E51" s="725">
        <f t="shared" si="0"/>
        <v>574.96986032182031</v>
      </c>
      <c r="F51" s="725">
        <f t="shared" si="4"/>
        <v>469.39320719229369</v>
      </c>
      <c r="G51" s="725">
        <f t="shared" si="1"/>
        <v>105.57665312952662</v>
      </c>
      <c r="H51" s="725">
        <f t="shared" si="2"/>
        <v>96327.567880462491</v>
      </c>
      <c r="I51" s="704"/>
    </row>
    <row r="52" spans="3:9" hidden="1" outlineLevel="1" x14ac:dyDescent="0.25">
      <c r="C52" s="712">
        <v>39</v>
      </c>
      <c r="D52" s="725">
        <f t="shared" si="3"/>
        <v>96327.567880462491</v>
      </c>
      <c r="E52" s="725">
        <f t="shared" si="0"/>
        <v>574.96986032182031</v>
      </c>
      <c r="F52" s="725">
        <f t="shared" si="4"/>
        <v>468.87930749466608</v>
      </c>
      <c r="G52" s="725">
        <f t="shared" si="1"/>
        <v>106.09055282715423</v>
      </c>
      <c r="H52" s="725">
        <f t="shared" si="2"/>
        <v>96221.477327635337</v>
      </c>
      <c r="I52" s="704"/>
    </row>
    <row r="53" spans="3:9" hidden="1" outlineLevel="1" x14ac:dyDescent="0.25">
      <c r="C53" s="712">
        <v>40</v>
      </c>
      <c r="D53" s="725">
        <f t="shared" si="3"/>
        <v>96221.477327635337</v>
      </c>
      <c r="E53" s="725">
        <f t="shared" si="0"/>
        <v>574.96986032182031</v>
      </c>
      <c r="F53" s="725">
        <f t="shared" si="4"/>
        <v>468.36290636427469</v>
      </c>
      <c r="G53" s="725">
        <f t="shared" si="1"/>
        <v>106.60695395754561</v>
      </c>
      <c r="H53" s="725">
        <f t="shared" si="2"/>
        <v>96114.870373677797</v>
      </c>
      <c r="I53" s="704"/>
    </row>
    <row r="54" spans="3:9" hidden="1" outlineLevel="1" x14ac:dyDescent="0.25">
      <c r="C54" s="712">
        <v>41</v>
      </c>
      <c r="D54" s="725">
        <f t="shared" si="3"/>
        <v>96114.870373677797</v>
      </c>
      <c r="E54" s="725">
        <f t="shared" si="0"/>
        <v>574.96986032182031</v>
      </c>
      <c r="F54" s="725">
        <f t="shared" si="4"/>
        <v>467.84399162526915</v>
      </c>
      <c r="G54" s="725">
        <f t="shared" si="1"/>
        <v>107.12586869655115</v>
      </c>
      <c r="H54" s="725">
        <f t="shared" si="2"/>
        <v>96007.744504981252</v>
      </c>
      <c r="I54" s="704"/>
    </row>
    <row r="55" spans="3:9" hidden="1" outlineLevel="1" x14ac:dyDescent="0.25">
      <c r="C55" s="712">
        <v>42</v>
      </c>
      <c r="D55" s="725">
        <f t="shared" si="3"/>
        <v>96007.744504981252</v>
      </c>
      <c r="E55" s="725">
        <f t="shared" si="0"/>
        <v>574.96986032182031</v>
      </c>
      <c r="F55" s="725">
        <f t="shared" si="4"/>
        <v>467.32255104253244</v>
      </c>
      <c r="G55" s="725">
        <f t="shared" si="1"/>
        <v>107.64730927928787</v>
      </c>
      <c r="H55" s="725">
        <f t="shared" si="2"/>
        <v>95900.097195701965</v>
      </c>
      <c r="I55" s="704"/>
    </row>
    <row r="56" spans="3:9" hidden="1" outlineLevel="1" x14ac:dyDescent="0.25">
      <c r="C56" s="712">
        <v>43</v>
      </c>
      <c r="D56" s="725">
        <f t="shared" si="3"/>
        <v>95900.097195701965</v>
      </c>
      <c r="E56" s="725">
        <f t="shared" si="0"/>
        <v>574.96986032182031</v>
      </c>
      <c r="F56" s="725">
        <f t="shared" si="4"/>
        <v>466.79857232139238</v>
      </c>
      <c r="G56" s="725">
        <f t="shared" si="1"/>
        <v>108.17128800042792</v>
      </c>
      <c r="H56" s="725">
        <f t="shared" si="2"/>
        <v>95791.92590770153</v>
      </c>
      <c r="I56" s="704"/>
    </row>
    <row r="57" spans="3:9" hidden="1" outlineLevel="1" x14ac:dyDescent="0.25">
      <c r="C57" s="712">
        <v>44</v>
      </c>
      <c r="D57" s="725">
        <f t="shared" si="3"/>
        <v>95791.92590770153</v>
      </c>
      <c r="E57" s="725">
        <f t="shared" si="0"/>
        <v>574.96986032182031</v>
      </c>
      <c r="F57" s="725">
        <f t="shared" si="4"/>
        <v>466.27204310733197</v>
      </c>
      <c r="G57" s="725">
        <f t="shared" si="1"/>
        <v>108.69781721448834</v>
      </c>
      <c r="H57" s="725">
        <f t="shared" si="2"/>
        <v>95683.228090487042</v>
      </c>
      <c r="I57" s="704"/>
    </row>
    <row r="58" spans="3:9" hidden="1" outlineLevel="1" x14ac:dyDescent="0.25">
      <c r="C58" s="712">
        <v>45</v>
      </c>
      <c r="D58" s="725">
        <f t="shared" si="3"/>
        <v>95683.228090487042</v>
      </c>
      <c r="E58" s="725">
        <f t="shared" si="0"/>
        <v>574.96986032182031</v>
      </c>
      <c r="F58" s="725">
        <f t="shared" si="4"/>
        <v>465.74295098569803</v>
      </c>
      <c r="G58" s="725">
        <f t="shared" si="1"/>
        <v>109.22690933612228</v>
      </c>
      <c r="H58" s="725">
        <f t="shared" si="2"/>
        <v>95574.001181150918</v>
      </c>
      <c r="I58" s="704"/>
    </row>
    <row r="59" spans="3:9" hidden="1" outlineLevel="1" x14ac:dyDescent="0.25">
      <c r="C59" s="712">
        <v>46</v>
      </c>
      <c r="D59" s="725">
        <f t="shared" si="3"/>
        <v>95574.001181150918</v>
      </c>
      <c r="E59" s="725">
        <f t="shared" si="0"/>
        <v>574.96986032182031</v>
      </c>
      <c r="F59" s="725">
        <f t="shared" si="4"/>
        <v>465.21128348140832</v>
      </c>
      <c r="G59" s="725">
        <f t="shared" si="1"/>
        <v>109.75857684041199</v>
      </c>
      <c r="H59" s="725">
        <f t="shared" si="2"/>
        <v>95464.242604310508</v>
      </c>
      <c r="I59" s="704"/>
    </row>
    <row r="60" spans="3:9" hidden="1" outlineLevel="1" x14ac:dyDescent="0.25">
      <c r="C60" s="712">
        <v>47</v>
      </c>
      <c r="D60" s="725">
        <f t="shared" si="3"/>
        <v>95464.242604310508</v>
      </c>
      <c r="E60" s="725">
        <f t="shared" si="0"/>
        <v>574.96986032182031</v>
      </c>
      <c r="F60" s="725">
        <f t="shared" si="4"/>
        <v>464.67702805865753</v>
      </c>
      <c r="G60" s="725">
        <f t="shared" si="1"/>
        <v>110.29283226316278</v>
      </c>
      <c r="H60" s="725">
        <f t="shared" si="2"/>
        <v>95353.949772047345</v>
      </c>
      <c r="I60" s="704"/>
    </row>
    <row r="61" spans="3:9" hidden="1" outlineLevel="1" x14ac:dyDescent="0.25">
      <c r="C61" s="712">
        <v>48</v>
      </c>
      <c r="D61" s="725">
        <f t="shared" si="3"/>
        <v>95353.949772047345</v>
      </c>
      <c r="E61" s="725">
        <f t="shared" si="0"/>
        <v>574.96986032182031</v>
      </c>
      <c r="F61" s="725">
        <f t="shared" si="4"/>
        <v>464.14017212062168</v>
      </c>
      <c r="G61" s="725">
        <f t="shared" si="1"/>
        <v>110.82968820119862</v>
      </c>
      <c r="H61" s="725">
        <f t="shared" si="2"/>
        <v>95243.120083846152</v>
      </c>
      <c r="I61" s="704"/>
    </row>
    <row r="62" spans="3:9" hidden="1" outlineLevel="1" x14ac:dyDescent="0.25">
      <c r="C62" s="712">
        <v>49</v>
      </c>
      <c r="D62" s="725">
        <f t="shared" si="3"/>
        <v>95243.120083846152</v>
      </c>
      <c r="E62" s="725">
        <f t="shared" si="0"/>
        <v>574.96986032182031</v>
      </c>
      <c r="F62" s="725">
        <f t="shared" si="4"/>
        <v>463.60070300916118</v>
      </c>
      <c r="G62" s="725">
        <f t="shared" si="1"/>
        <v>111.36915731265913</v>
      </c>
      <c r="H62" s="725">
        <f t="shared" si="2"/>
        <v>95131.750926533496</v>
      </c>
      <c r="I62" s="704"/>
    </row>
    <row r="63" spans="3:9" hidden="1" outlineLevel="1" x14ac:dyDescent="0.25">
      <c r="C63" s="712">
        <v>50</v>
      </c>
      <c r="D63" s="725">
        <f t="shared" si="3"/>
        <v>95131.750926533496</v>
      </c>
      <c r="E63" s="725">
        <f t="shared" si="0"/>
        <v>574.96986032182031</v>
      </c>
      <c r="F63" s="725">
        <f t="shared" si="4"/>
        <v>463.05860800452217</v>
      </c>
      <c r="G63" s="725">
        <f t="shared" si="1"/>
        <v>111.91125231729814</v>
      </c>
      <c r="H63" s="725">
        <f t="shared" si="2"/>
        <v>95019.8396742162</v>
      </c>
      <c r="I63" s="704"/>
    </row>
    <row r="64" spans="3:9" hidden="1" outlineLevel="1" x14ac:dyDescent="0.25">
      <c r="C64" s="712">
        <v>51</v>
      </c>
      <c r="D64" s="725">
        <f t="shared" si="3"/>
        <v>95019.8396742162</v>
      </c>
      <c r="E64" s="725">
        <f t="shared" si="0"/>
        <v>574.96986032182031</v>
      </c>
      <c r="F64" s="725">
        <f t="shared" si="4"/>
        <v>462.51387432503691</v>
      </c>
      <c r="G64" s="725">
        <f t="shared" si="1"/>
        <v>112.4559859967834</v>
      </c>
      <c r="H64" s="725">
        <f t="shared" si="2"/>
        <v>94907.383688219415</v>
      </c>
      <c r="I64" s="704"/>
    </row>
    <row r="65" spans="3:9" hidden="1" outlineLevel="1" x14ac:dyDescent="0.25">
      <c r="C65" s="712">
        <v>52</v>
      </c>
      <c r="D65" s="725">
        <f t="shared" si="3"/>
        <v>94907.383688219415</v>
      </c>
      <c r="E65" s="725">
        <f t="shared" si="0"/>
        <v>574.96986032182031</v>
      </c>
      <c r="F65" s="725">
        <f t="shared" si="4"/>
        <v>461.96648912682201</v>
      </c>
      <c r="G65" s="725">
        <f t="shared" si="1"/>
        <v>113.00337119499829</v>
      </c>
      <c r="H65" s="725">
        <f t="shared" si="2"/>
        <v>94794.380317024421</v>
      </c>
      <c r="I65" s="704"/>
    </row>
    <row r="66" spans="3:9" hidden="1" outlineLevel="1" x14ac:dyDescent="0.25">
      <c r="C66" s="712">
        <v>53</v>
      </c>
      <c r="D66" s="725">
        <f t="shared" si="3"/>
        <v>94794.380317024421</v>
      </c>
      <c r="E66" s="725">
        <f t="shared" si="0"/>
        <v>574.96986032182031</v>
      </c>
      <c r="F66" s="725">
        <f t="shared" si="4"/>
        <v>461.41643950347617</v>
      </c>
      <c r="G66" s="725">
        <f t="shared" si="1"/>
        <v>113.55342081834414</v>
      </c>
      <c r="H66" s="725">
        <f t="shared" si="2"/>
        <v>94680.826896206083</v>
      </c>
      <c r="I66" s="704"/>
    </row>
    <row r="67" spans="3:9" hidden="1" outlineLevel="1" x14ac:dyDescent="0.25">
      <c r="C67" s="712">
        <v>54</v>
      </c>
      <c r="D67" s="725">
        <f t="shared" si="3"/>
        <v>94680.826896206083</v>
      </c>
      <c r="E67" s="725">
        <f t="shared" si="0"/>
        <v>574.96986032182031</v>
      </c>
      <c r="F67" s="725">
        <f t="shared" si="4"/>
        <v>460.86371248577524</v>
      </c>
      <c r="G67" s="725">
        <f t="shared" si="1"/>
        <v>114.10614783604507</v>
      </c>
      <c r="H67" s="725">
        <f t="shared" si="2"/>
        <v>94566.720748370033</v>
      </c>
      <c r="I67" s="704"/>
    </row>
    <row r="68" spans="3:9" hidden="1" outlineLevel="1" x14ac:dyDescent="0.25">
      <c r="C68" s="712">
        <v>55</v>
      </c>
      <c r="D68" s="725">
        <f t="shared" si="3"/>
        <v>94566.720748370033</v>
      </c>
      <c r="E68" s="725">
        <f t="shared" si="0"/>
        <v>574.96986032182031</v>
      </c>
      <c r="F68" s="725">
        <f t="shared" si="4"/>
        <v>460.30829504136676</v>
      </c>
      <c r="G68" s="725">
        <f t="shared" si="1"/>
        <v>114.66156528045354</v>
      </c>
      <c r="H68" s="725">
        <f t="shared" si="2"/>
        <v>94452.059183089586</v>
      </c>
      <c r="I68" s="704"/>
    </row>
    <row r="69" spans="3:9" hidden="1" outlineLevel="1" x14ac:dyDescent="0.25">
      <c r="C69" s="712">
        <v>56</v>
      </c>
      <c r="D69" s="725">
        <f t="shared" si="3"/>
        <v>94452.059183089586</v>
      </c>
      <c r="E69" s="725">
        <f t="shared" si="0"/>
        <v>574.96986032182031</v>
      </c>
      <c r="F69" s="725">
        <f t="shared" si="4"/>
        <v>459.75017407446279</v>
      </c>
      <c r="G69" s="725">
        <f t="shared" si="1"/>
        <v>115.21968624735752</v>
      </c>
      <c r="H69" s="725">
        <f t="shared" si="2"/>
        <v>94336.839496842222</v>
      </c>
      <c r="I69" s="704"/>
    </row>
    <row r="70" spans="3:9" hidden="1" outlineLevel="1" x14ac:dyDescent="0.25">
      <c r="C70" s="712">
        <v>57</v>
      </c>
      <c r="D70" s="725">
        <f t="shared" si="3"/>
        <v>94336.839496842222</v>
      </c>
      <c r="E70" s="725">
        <f t="shared" si="0"/>
        <v>574.96986032182031</v>
      </c>
      <c r="F70" s="725">
        <f t="shared" si="4"/>
        <v>459.18933642553077</v>
      </c>
      <c r="G70" s="725">
        <f t="shared" si="1"/>
        <v>115.78052389628954</v>
      </c>
      <c r="H70" s="725">
        <f t="shared" si="2"/>
        <v>94221.058972945932</v>
      </c>
      <c r="I70" s="704"/>
    </row>
    <row r="71" spans="3:9" hidden="1" outlineLevel="1" x14ac:dyDescent="0.25">
      <c r="C71" s="712">
        <v>58</v>
      </c>
      <c r="D71" s="725">
        <f t="shared" si="3"/>
        <v>94221.058972945932</v>
      </c>
      <c r="E71" s="725">
        <f t="shared" si="0"/>
        <v>574.96986032182031</v>
      </c>
      <c r="F71" s="725">
        <f t="shared" si="4"/>
        <v>458.62576887098368</v>
      </c>
      <c r="G71" s="725">
        <f t="shared" si="1"/>
        <v>116.34409145083663</v>
      </c>
      <c r="H71" s="725">
        <f t="shared" si="2"/>
        <v>94104.714881495092</v>
      </c>
      <c r="I71" s="704"/>
    </row>
    <row r="72" spans="3:9" hidden="1" outlineLevel="1" x14ac:dyDescent="0.25">
      <c r="C72" s="712">
        <v>59</v>
      </c>
      <c r="D72" s="725">
        <f t="shared" si="3"/>
        <v>94104.714881495092</v>
      </c>
      <c r="E72" s="725">
        <f t="shared" si="0"/>
        <v>574.96986032182031</v>
      </c>
      <c r="F72" s="725">
        <f t="shared" si="4"/>
        <v>458.0594581228678</v>
      </c>
      <c r="G72" s="725">
        <f t="shared" si="1"/>
        <v>116.91040219895251</v>
      </c>
      <c r="H72" s="725">
        <f t="shared" si="2"/>
        <v>93987.804479296145</v>
      </c>
      <c r="I72" s="704"/>
    </row>
    <row r="73" spans="3:9" hidden="1" outlineLevel="1" x14ac:dyDescent="0.25">
      <c r="C73" s="712">
        <v>60</v>
      </c>
      <c r="D73" s="725">
        <f t="shared" si="3"/>
        <v>93987.804479296145</v>
      </c>
      <c r="E73" s="725">
        <f t="shared" si="0"/>
        <v>574.96986032182031</v>
      </c>
      <c r="F73" s="725">
        <f t="shared" si="4"/>
        <v>457.49039082854983</v>
      </c>
      <c r="G73" s="725">
        <f t="shared" si="1"/>
        <v>117.47946949327047</v>
      </c>
      <c r="H73" s="725">
        <f t="shared" si="2"/>
        <v>93870.32500980288</v>
      </c>
      <c r="I73" s="704"/>
    </row>
    <row r="74" spans="3:9" hidden="1" outlineLevel="1" x14ac:dyDescent="0.25">
      <c r="C74" s="712">
        <v>61</v>
      </c>
      <c r="D74" s="725">
        <f t="shared" si="3"/>
        <v>93870.32500980288</v>
      </c>
      <c r="E74" s="725">
        <f t="shared" si="0"/>
        <v>574.96986032182031</v>
      </c>
      <c r="F74" s="725">
        <f t="shared" si="4"/>
        <v>456.91855357040168</v>
      </c>
      <c r="G74" s="725">
        <f t="shared" si="1"/>
        <v>118.05130675141862</v>
      </c>
      <c r="H74" s="725">
        <f t="shared" si="2"/>
        <v>93752.273703051455</v>
      </c>
      <c r="I74" s="704"/>
    </row>
    <row r="75" spans="3:9" hidden="1" outlineLevel="1" x14ac:dyDescent="0.25">
      <c r="C75" s="712">
        <v>62</v>
      </c>
      <c r="D75" s="725">
        <f t="shared" si="3"/>
        <v>93752.273703051455</v>
      </c>
      <c r="E75" s="725">
        <f t="shared" si="0"/>
        <v>574.96986032182031</v>
      </c>
      <c r="F75" s="725">
        <f t="shared" si="4"/>
        <v>456.34393286548431</v>
      </c>
      <c r="G75" s="725">
        <f t="shared" si="1"/>
        <v>118.625927456336</v>
      </c>
      <c r="H75" s="725">
        <f t="shared" si="2"/>
        <v>93633.64777559512</v>
      </c>
      <c r="I75" s="704"/>
    </row>
    <row r="76" spans="3:9" hidden="1" outlineLevel="1" x14ac:dyDescent="0.25">
      <c r="C76" s="712">
        <v>63</v>
      </c>
      <c r="D76" s="725">
        <f t="shared" si="3"/>
        <v>93633.64777559512</v>
      </c>
      <c r="E76" s="725">
        <f t="shared" si="0"/>
        <v>574.96986032182031</v>
      </c>
      <c r="F76" s="725">
        <f t="shared" si="4"/>
        <v>455.76651516522992</v>
      </c>
      <c r="G76" s="725">
        <f t="shared" si="1"/>
        <v>119.20334515659039</v>
      </c>
      <c r="H76" s="725">
        <f t="shared" si="2"/>
        <v>93514.444430438525</v>
      </c>
      <c r="I76" s="704"/>
    </row>
    <row r="77" spans="3:9" hidden="1" outlineLevel="1" x14ac:dyDescent="0.25">
      <c r="C77" s="712">
        <v>64</v>
      </c>
      <c r="D77" s="725">
        <f t="shared" si="3"/>
        <v>93514.444430438525</v>
      </c>
      <c r="E77" s="725">
        <f t="shared" si="0"/>
        <v>574.96986032182031</v>
      </c>
      <c r="F77" s="725">
        <f t="shared" si="4"/>
        <v>455.18628685512215</v>
      </c>
      <c r="G77" s="725">
        <f t="shared" si="1"/>
        <v>119.78357346669816</v>
      </c>
      <c r="H77" s="725">
        <f t="shared" si="2"/>
        <v>93394.660856971823</v>
      </c>
      <c r="I77" s="704"/>
    </row>
    <row r="78" spans="3:9" hidden="1" outlineLevel="1" x14ac:dyDescent="0.25">
      <c r="C78" s="712">
        <v>65</v>
      </c>
      <c r="D78" s="725">
        <f t="shared" si="3"/>
        <v>93394.660856971823</v>
      </c>
      <c r="E78" s="725">
        <f t="shared" ref="E78:E141" si="5">$E$11</f>
        <v>574.96986032182031</v>
      </c>
      <c r="F78" s="725">
        <f t="shared" si="4"/>
        <v>454.60323425437548</v>
      </c>
      <c r="G78" s="725">
        <f t="shared" ref="G78:G141" si="6">E78-F78</f>
        <v>120.36662606744483</v>
      </c>
      <c r="H78" s="725">
        <f t="shared" ref="H78:H141" si="7">D78-G78</f>
        <v>93274.294230904372</v>
      </c>
      <c r="I78" s="704"/>
    </row>
    <row r="79" spans="3:9" hidden="1" outlineLevel="1" x14ac:dyDescent="0.25">
      <c r="C79" s="712">
        <v>66</v>
      </c>
      <c r="D79" s="725">
        <f t="shared" ref="D79:D142" si="8">D78-G78</f>
        <v>93274.294230904372</v>
      </c>
      <c r="E79" s="725">
        <f t="shared" si="5"/>
        <v>574.96986032182031</v>
      </c>
      <c r="F79" s="725">
        <f t="shared" ref="F79:F142" si="9">((1+$E$7)^(1/12)-1)*D79</f>
        <v>454.01734361561239</v>
      </c>
      <c r="G79" s="725">
        <f t="shared" si="6"/>
        <v>120.95251670620792</v>
      </c>
      <c r="H79" s="725">
        <f t="shared" si="7"/>
        <v>93153.341714198163</v>
      </c>
      <c r="I79" s="704"/>
    </row>
    <row r="80" spans="3:9" hidden="1" outlineLevel="1" x14ac:dyDescent="0.25">
      <c r="C80" s="712">
        <v>67</v>
      </c>
      <c r="D80" s="725">
        <f t="shared" si="8"/>
        <v>93153.341714198163</v>
      </c>
      <c r="E80" s="725">
        <f t="shared" si="5"/>
        <v>574.96986032182031</v>
      </c>
      <c r="F80" s="725">
        <f t="shared" si="9"/>
        <v>453.42860112453945</v>
      </c>
      <c r="G80" s="725">
        <f t="shared" si="6"/>
        <v>121.54125919728085</v>
      </c>
      <c r="H80" s="725">
        <f t="shared" si="7"/>
        <v>93031.800455000877</v>
      </c>
      <c r="I80" s="704"/>
    </row>
    <row r="81" spans="3:9" hidden="1" outlineLevel="1" x14ac:dyDescent="0.25">
      <c r="C81" s="712">
        <v>68</v>
      </c>
      <c r="D81" s="725">
        <f t="shared" si="8"/>
        <v>93031.800455000877</v>
      </c>
      <c r="E81" s="725">
        <f t="shared" si="5"/>
        <v>574.96986032182031</v>
      </c>
      <c r="F81" s="725">
        <f t="shared" si="9"/>
        <v>452.83699289962118</v>
      </c>
      <c r="G81" s="725">
        <f t="shared" si="6"/>
        <v>122.13286742219913</v>
      </c>
      <c r="H81" s="725">
        <f t="shared" si="7"/>
        <v>92909.667587578675</v>
      </c>
      <c r="I81" s="704"/>
    </row>
    <row r="82" spans="3:9" hidden="1" outlineLevel="1" x14ac:dyDescent="0.25">
      <c r="C82" s="712">
        <v>69</v>
      </c>
      <c r="D82" s="725">
        <f t="shared" si="8"/>
        <v>92909.667587578675</v>
      </c>
      <c r="E82" s="725">
        <f t="shared" si="5"/>
        <v>574.96986032182031</v>
      </c>
      <c r="F82" s="725">
        <f t="shared" si="9"/>
        <v>452.24250499175326</v>
      </c>
      <c r="G82" s="725">
        <f t="shared" si="6"/>
        <v>122.72735533006704</v>
      </c>
      <c r="H82" s="725">
        <f t="shared" si="7"/>
        <v>92786.940232248613</v>
      </c>
      <c r="I82" s="704"/>
    </row>
    <row r="83" spans="3:9" hidden="1" outlineLevel="1" x14ac:dyDescent="0.25">
      <c r="C83" s="712">
        <v>70</v>
      </c>
      <c r="D83" s="725">
        <f t="shared" si="8"/>
        <v>92786.940232248613</v>
      </c>
      <c r="E83" s="725">
        <f t="shared" si="5"/>
        <v>574.96986032182031</v>
      </c>
      <c r="F83" s="725">
        <f t="shared" si="9"/>
        <v>451.64512338393337</v>
      </c>
      <c r="G83" s="725">
        <f t="shared" si="6"/>
        <v>123.32473693788694</v>
      </c>
      <c r="H83" s="725">
        <f t="shared" si="7"/>
        <v>92663.615495310733</v>
      </c>
      <c r="I83" s="704"/>
    </row>
    <row r="84" spans="3:9" hidden="1" outlineLevel="1" x14ac:dyDescent="0.25">
      <c r="C84" s="712">
        <v>71</v>
      </c>
      <c r="D84" s="725">
        <f t="shared" si="8"/>
        <v>92663.615495310733</v>
      </c>
      <c r="E84" s="725">
        <f t="shared" si="5"/>
        <v>574.96986032182031</v>
      </c>
      <c r="F84" s="725">
        <f t="shared" si="9"/>
        <v>451.04483399093061</v>
      </c>
      <c r="G84" s="725">
        <f t="shared" si="6"/>
        <v>123.92502633088969</v>
      </c>
      <c r="H84" s="725">
        <f t="shared" si="7"/>
        <v>92539.690468979839</v>
      </c>
      <c r="I84" s="704"/>
    </row>
    <row r="85" spans="3:9" hidden="1" outlineLevel="1" x14ac:dyDescent="0.25">
      <c r="C85" s="712">
        <v>72</v>
      </c>
      <c r="D85" s="725">
        <f t="shared" si="8"/>
        <v>92539.690468979839</v>
      </c>
      <c r="E85" s="725">
        <f t="shared" si="5"/>
        <v>574.96986032182031</v>
      </c>
      <c r="F85" s="725">
        <f t="shared" si="9"/>
        <v>450.44162265895352</v>
      </c>
      <c r="G85" s="725">
        <f t="shared" si="6"/>
        <v>124.52823766286679</v>
      </c>
      <c r="H85" s="725">
        <f t="shared" si="7"/>
        <v>92415.162231316979</v>
      </c>
      <c r="I85" s="704"/>
    </row>
    <row r="86" spans="3:9" hidden="1" outlineLevel="1" x14ac:dyDescent="0.25">
      <c r="C86" s="712">
        <v>73</v>
      </c>
      <c r="D86" s="725">
        <f t="shared" si="8"/>
        <v>92415.162231316979</v>
      </c>
      <c r="E86" s="725">
        <f t="shared" si="5"/>
        <v>574.96986032182031</v>
      </c>
      <c r="F86" s="725">
        <f t="shared" si="9"/>
        <v>449.8354751653165</v>
      </c>
      <c r="G86" s="725">
        <f t="shared" si="6"/>
        <v>125.13438515650381</v>
      </c>
      <c r="H86" s="725">
        <f t="shared" si="7"/>
        <v>92290.027846160476</v>
      </c>
      <c r="I86" s="704"/>
    </row>
    <row r="87" spans="3:9" hidden="1" outlineLevel="1" x14ac:dyDescent="0.25">
      <c r="C87" s="712">
        <v>74</v>
      </c>
      <c r="D87" s="725">
        <f t="shared" si="8"/>
        <v>92290.027846160476</v>
      </c>
      <c r="E87" s="725">
        <f t="shared" si="5"/>
        <v>574.96986032182031</v>
      </c>
      <c r="F87" s="725">
        <f t="shared" si="9"/>
        <v>449.22637721810412</v>
      </c>
      <c r="G87" s="725">
        <f t="shared" si="6"/>
        <v>125.74348310371619</v>
      </c>
      <c r="H87" s="725">
        <f t="shared" si="7"/>
        <v>92164.284363056766</v>
      </c>
      <c r="I87" s="704"/>
    </row>
    <row r="88" spans="3:9" hidden="1" outlineLevel="1" x14ac:dyDescent="0.25">
      <c r="C88" s="712">
        <v>75</v>
      </c>
      <c r="D88" s="725">
        <f t="shared" si="8"/>
        <v>92164.284363056766</v>
      </c>
      <c r="E88" s="725">
        <f t="shared" si="5"/>
        <v>574.96986032182031</v>
      </c>
      <c r="F88" s="725">
        <f t="shared" si="9"/>
        <v>448.61431445583446</v>
      </c>
      <c r="G88" s="725">
        <f t="shared" si="6"/>
        <v>126.35554586598585</v>
      </c>
      <c r="H88" s="725">
        <f t="shared" si="7"/>
        <v>92037.928817190783</v>
      </c>
      <c r="I88" s="704"/>
    </row>
    <row r="89" spans="3:9" hidden="1" outlineLevel="1" x14ac:dyDescent="0.25">
      <c r="C89" s="712">
        <v>76</v>
      </c>
      <c r="D89" s="725">
        <f t="shared" si="8"/>
        <v>92037.928817190783</v>
      </c>
      <c r="E89" s="725">
        <f t="shared" si="5"/>
        <v>574.96986032182031</v>
      </c>
      <c r="F89" s="725">
        <f t="shared" si="9"/>
        <v>447.99927244712023</v>
      </c>
      <c r="G89" s="725">
        <f t="shared" si="6"/>
        <v>126.97058787470007</v>
      </c>
      <c r="H89" s="725">
        <f t="shared" si="7"/>
        <v>91910.958229316078</v>
      </c>
      <c r="I89" s="704"/>
    </row>
    <row r="90" spans="3:9" hidden="1" outlineLevel="1" x14ac:dyDescent="0.25">
      <c r="C90" s="712">
        <v>77</v>
      </c>
      <c r="D90" s="725">
        <f t="shared" si="8"/>
        <v>91910.958229316078</v>
      </c>
      <c r="E90" s="725">
        <f t="shared" si="5"/>
        <v>574.96986032182031</v>
      </c>
      <c r="F90" s="725">
        <f t="shared" si="9"/>
        <v>447.38123669032876</v>
      </c>
      <c r="G90" s="725">
        <f t="shared" si="6"/>
        <v>127.58862363149154</v>
      </c>
      <c r="H90" s="725">
        <f t="shared" si="7"/>
        <v>91783.36960568458</v>
      </c>
      <c r="I90" s="704"/>
    </row>
    <row r="91" spans="3:9" hidden="1" outlineLevel="1" x14ac:dyDescent="0.25">
      <c r="C91" s="712">
        <v>78</v>
      </c>
      <c r="D91" s="725">
        <f t="shared" si="8"/>
        <v>91783.36960568458</v>
      </c>
      <c r="E91" s="725">
        <f t="shared" si="5"/>
        <v>574.96986032182031</v>
      </c>
      <c r="F91" s="725">
        <f t="shared" si="9"/>
        <v>446.76019261323995</v>
      </c>
      <c r="G91" s="725">
        <f t="shared" si="6"/>
        <v>128.20966770858035</v>
      </c>
      <c r="H91" s="725">
        <f t="shared" si="7"/>
        <v>91655.159937976001</v>
      </c>
      <c r="I91" s="704"/>
    </row>
    <row r="92" spans="3:9" hidden="1" outlineLevel="1" x14ac:dyDescent="0.25">
      <c r="C92" s="712">
        <v>79</v>
      </c>
      <c r="D92" s="725">
        <f t="shared" si="8"/>
        <v>91655.159937976001</v>
      </c>
      <c r="E92" s="725">
        <f t="shared" si="5"/>
        <v>574.96986032182031</v>
      </c>
      <c r="F92" s="725">
        <f t="shared" si="9"/>
        <v>446.13612557270261</v>
      </c>
      <c r="G92" s="725">
        <f t="shared" si="6"/>
        <v>128.8337347491177</v>
      </c>
      <c r="H92" s="725">
        <f t="shared" si="7"/>
        <v>91526.326203226883</v>
      </c>
      <c r="I92" s="704"/>
    </row>
    <row r="93" spans="3:9" hidden="1" outlineLevel="1" x14ac:dyDescent="0.25">
      <c r="C93" s="712">
        <v>80</v>
      </c>
      <c r="D93" s="725">
        <f t="shared" si="8"/>
        <v>91526.326203226883</v>
      </c>
      <c r="E93" s="725">
        <f t="shared" si="5"/>
        <v>574.96986032182031</v>
      </c>
      <c r="F93" s="725">
        <f t="shared" si="9"/>
        <v>445.5090208542893</v>
      </c>
      <c r="G93" s="725">
        <f t="shared" si="6"/>
        <v>129.460839467531</v>
      </c>
      <c r="H93" s="725">
        <f t="shared" si="7"/>
        <v>91396.865363759352</v>
      </c>
      <c r="I93" s="704"/>
    </row>
    <row r="94" spans="3:9" hidden="1" outlineLevel="1" x14ac:dyDescent="0.25">
      <c r="C94" s="712">
        <v>81</v>
      </c>
      <c r="D94" s="725">
        <f t="shared" si="8"/>
        <v>91396.865363759352</v>
      </c>
      <c r="E94" s="725">
        <f t="shared" si="5"/>
        <v>574.96986032182031</v>
      </c>
      <c r="F94" s="725">
        <f t="shared" si="9"/>
        <v>444.87886367194932</v>
      </c>
      <c r="G94" s="725">
        <f t="shared" si="6"/>
        <v>130.09099664987099</v>
      </c>
      <c r="H94" s="725">
        <f t="shared" si="7"/>
        <v>91266.774367109479</v>
      </c>
      <c r="I94" s="704"/>
    </row>
    <row r="95" spans="3:9" hidden="1" outlineLevel="1" x14ac:dyDescent="0.25">
      <c r="C95" s="712">
        <v>82</v>
      </c>
      <c r="D95" s="725">
        <f t="shared" si="8"/>
        <v>91266.774367109479</v>
      </c>
      <c r="E95" s="725">
        <f t="shared" si="5"/>
        <v>574.96986032182031</v>
      </c>
      <c r="F95" s="725">
        <f t="shared" si="9"/>
        <v>444.24563916766022</v>
      </c>
      <c r="G95" s="725">
        <f t="shared" si="6"/>
        <v>130.72422115416009</v>
      </c>
      <c r="H95" s="725">
        <f t="shared" si="7"/>
        <v>91136.05014595532</v>
      </c>
      <c r="I95" s="704"/>
    </row>
    <row r="96" spans="3:9" hidden="1" outlineLevel="1" x14ac:dyDescent="0.25">
      <c r="C96" s="712">
        <v>83</v>
      </c>
      <c r="D96" s="725">
        <f t="shared" si="8"/>
        <v>91136.05014595532</v>
      </c>
      <c r="E96" s="725">
        <f t="shared" si="5"/>
        <v>574.96986032182031</v>
      </c>
      <c r="F96" s="725">
        <f t="shared" si="9"/>
        <v>443.60933241107722</v>
      </c>
      <c r="G96" s="725">
        <f t="shared" si="6"/>
        <v>131.36052791074309</v>
      </c>
      <c r="H96" s="725">
        <f t="shared" si="7"/>
        <v>91004.689618044576</v>
      </c>
      <c r="I96" s="704"/>
    </row>
    <row r="97" spans="3:9" hidden="1" outlineLevel="1" x14ac:dyDescent="0.25">
      <c r="C97" s="712">
        <v>84</v>
      </c>
      <c r="D97" s="725">
        <f t="shared" si="8"/>
        <v>91004.689618044576</v>
      </c>
      <c r="E97" s="725">
        <f t="shared" si="5"/>
        <v>574.96986032182031</v>
      </c>
      <c r="F97" s="725">
        <f t="shared" si="9"/>
        <v>442.96992839918153</v>
      </c>
      <c r="G97" s="725">
        <f t="shared" si="6"/>
        <v>131.99993192263878</v>
      </c>
      <c r="H97" s="725">
        <f t="shared" si="7"/>
        <v>90872.689686121943</v>
      </c>
      <c r="I97" s="704"/>
    </row>
    <row r="98" spans="3:9" hidden="1" outlineLevel="1" x14ac:dyDescent="0.25">
      <c r="C98" s="712">
        <v>85</v>
      </c>
      <c r="D98" s="725">
        <f t="shared" si="8"/>
        <v>90872.689686121943</v>
      </c>
      <c r="E98" s="725">
        <f t="shared" si="5"/>
        <v>574.96986032182031</v>
      </c>
      <c r="F98" s="725">
        <f t="shared" si="9"/>
        <v>442.32741205592629</v>
      </c>
      <c r="G98" s="725">
        <f t="shared" si="6"/>
        <v>132.64244826589402</v>
      </c>
      <c r="H98" s="725">
        <f t="shared" si="7"/>
        <v>90740.047237856052</v>
      </c>
      <c r="I98" s="704"/>
    </row>
    <row r="99" spans="3:9" hidden="1" outlineLevel="1" x14ac:dyDescent="0.25">
      <c r="C99" s="712">
        <v>86</v>
      </c>
      <c r="D99" s="725">
        <f t="shared" si="8"/>
        <v>90740.047237856052</v>
      </c>
      <c r="E99" s="725">
        <f t="shared" si="5"/>
        <v>574.96986032182031</v>
      </c>
      <c r="F99" s="725">
        <f t="shared" si="9"/>
        <v>441.68176823188116</v>
      </c>
      <c r="G99" s="725">
        <f t="shared" si="6"/>
        <v>133.28809208993914</v>
      </c>
      <c r="H99" s="725">
        <f t="shared" si="7"/>
        <v>90606.759145766118</v>
      </c>
      <c r="I99" s="704"/>
    </row>
    <row r="100" spans="3:9" hidden="1" outlineLevel="1" x14ac:dyDescent="0.25">
      <c r="C100" s="712">
        <v>87</v>
      </c>
      <c r="D100" s="725">
        <f t="shared" si="8"/>
        <v>90606.759145766118</v>
      </c>
      <c r="E100" s="725">
        <f t="shared" si="5"/>
        <v>574.96986032182031</v>
      </c>
      <c r="F100" s="725">
        <f t="shared" si="9"/>
        <v>441.03298170387529</v>
      </c>
      <c r="G100" s="725">
        <f t="shared" si="6"/>
        <v>133.93687861794501</v>
      </c>
      <c r="H100" s="725">
        <f t="shared" si="7"/>
        <v>90472.822267148178</v>
      </c>
      <c r="I100" s="704"/>
    </row>
    <row r="101" spans="3:9" hidden="1" outlineLevel="1" x14ac:dyDescent="0.25">
      <c r="C101" s="712">
        <v>88</v>
      </c>
      <c r="D101" s="725">
        <f t="shared" si="8"/>
        <v>90472.822267148178</v>
      </c>
      <c r="E101" s="725">
        <f t="shared" si="5"/>
        <v>574.96986032182031</v>
      </c>
      <c r="F101" s="725">
        <f t="shared" si="9"/>
        <v>440.38103717463827</v>
      </c>
      <c r="G101" s="725">
        <f t="shared" si="6"/>
        <v>134.58882314718204</v>
      </c>
      <c r="H101" s="725">
        <f t="shared" si="7"/>
        <v>90338.233444001002</v>
      </c>
      <c r="I101" s="704"/>
    </row>
    <row r="102" spans="3:9" hidden="1" outlineLevel="1" x14ac:dyDescent="0.25">
      <c r="C102" s="712">
        <v>89</v>
      </c>
      <c r="D102" s="725">
        <f t="shared" si="8"/>
        <v>90338.233444001002</v>
      </c>
      <c r="E102" s="725">
        <f t="shared" si="5"/>
        <v>574.96986032182031</v>
      </c>
      <c r="F102" s="725">
        <f t="shared" si="9"/>
        <v>439.72591927243934</v>
      </c>
      <c r="G102" s="725">
        <f t="shared" si="6"/>
        <v>135.24394104938096</v>
      </c>
      <c r="H102" s="725">
        <f t="shared" si="7"/>
        <v>90202.989502951619</v>
      </c>
      <c r="I102" s="704"/>
    </row>
    <row r="103" spans="3:9" hidden="1" outlineLevel="1" x14ac:dyDescent="0.25">
      <c r="C103" s="712">
        <v>90</v>
      </c>
      <c r="D103" s="725">
        <f t="shared" si="8"/>
        <v>90202.989502951619</v>
      </c>
      <c r="E103" s="725">
        <f t="shared" si="5"/>
        <v>574.96986032182031</v>
      </c>
      <c r="F103" s="725">
        <f t="shared" si="9"/>
        <v>439.06761255072524</v>
      </c>
      <c r="G103" s="725">
        <f t="shared" si="6"/>
        <v>135.90224777109506</v>
      </c>
      <c r="H103" s="725">
        <f t="shared" si="7"/>
        <v>90067.087255180522</v>
      </c>
      <c r="I103" s="704"/>
    </row>
    <row r="104" spans="3:9" hidden="1" outlineLevel="1" x14ac:dyDescent="0.25">
      <c r="C104" s="712">
        <v>91</v>
      </c>
      <c r="D104" s="725">
        <f t="shared" si="8"/>
        <v>90067.087255180522</v>
      </c>
      <c r="E104" s="725">
        <f t="shared" si="5"/>
        <v>574.96986032182031</v>
      </c>
      <c r="F104" s="725">
        <f t="shared" si="9"/>
        <v>438.40610148775562</v>
      </c>
      <c r="G104" s="725">
        <f t="shared" si="6"/>
        <v>136.56375883406469</v>
      </c>
      <c r="H104" s="725">
        <f t="shared" si="7"/>
        <v>89930.523496346461</v>
      </c>
      <c r="I104" s="704"/>
    </row>
    <row r="105" spans="3:9" hidden="1" outlineLevel="1" x14ac:dyDescent="0.25">
      <c r="C105" s="712">
        <v>92</v>
      </c>
      <c r="D105" s="725">
        <f t="shared" si="8"/>
        <v>89930.523496346461</v>
      </c>
      <c r="E105" s="725">
        <f t="shared" si="5"/>
        <v>574.96986032182031</v>
      </c>
      <c r="F105" s="725">
        <f t="shared" si="9"/>
        <v>437.74137048623754</v>
      </c>
      <c r="G105" s="725">
        <f t="shared" si="6"/>
        <v>137.22848983558276</v>
      </c>
      <c r="H105" s="725">
        <f t="shared" si="7"/>
        <v>89793.295006510874</v>
      </c>
      <c r="I105" s="704"/>
    </row>
    <row r="106" spans="3:9" hidden="1" outlineLevel="1" x14ac:dyDescent="0.25">
      <c r="C106" s="712">
        <v>93</v>
      </c>
      <c r="D106" s="725">
        <f t="shared" si="8"/>
        <v>89793.295006510874</v>
      </c>
      <c r="E106" s="725">
        <f t="shared" si="5"/>
        <v>574.96986032182031</v>
      </c>
      <c r="F106" s="725">
        <f t="shared" si="9"/>
        <v>437.07340387295716</v>
      </c>
      <c r="G106" s="725">
        <f t="shared" si="6"/>
        <v>137.89645644886315</v>
      </c>
      <c r="H106" s="725">
        <f t="shared" si="7"/>
        <v>89655.398550062018</v>
      </c>
      <c r="I106" s="704"/>
    </row>
    <row r="107" spans="3:9" hidden="1" outlineLevel="1" x14ac:dyDescent="0.25">
      <c r="C107" s="712">
        <v>94</v>
      </c>
      <c r="D107" s="725">
        <f t="shared" si="8"/>
        <v>89655.398550062018</v>
      </c>
      <c r="E107" s="725">
        <f t="shared" si="5"/>
        <v>574.96986032182031</v>
      </c>
      <c r="F107" s="725">
        <f t="shared" si="9"/>
        <v>436.40218589841072</v>
      </c>
      <c r="G107" s="725">
        <f t="shared" si="6"/>
        <v>138.56767442340958</v>
      </c>
      <c r="H107" s="725">
        <f t="shared" si="7"/>
        <v>89516.83087563861</v>
      </c>
      <c r="I107" s="704"/>
    </row>
    <row r="108" spans="3:9" hidden="1" outlineLevel="1" x14ac:dyDescent="0.25">
      <c r="C108" s="712">
        <v>95</v>
      </c>
      <c r="D108" s="725">
        <f t="shared" si="8"/>
        <v>89516.83087563861</v>
      </c>
      <c r="E108" s="725">
        <f t="shared" si="5"/>
        <v>574.96986032182031</v>
      </c>
      <c r="F108" s="725">
        <f t="shared" si="9"/>
        <v>435.72770073643278</v>
      </c>
      <c r="G108" s="725">
        <f t="shared" si="6"/>
        <v>139.24215958538753</v>
      </c>
      <c r="H108" s="725">
        <f t="shared" si="7"/>
        <v>89377.588716053229</v>
      </c>
      <c r="I108" s="704"/>
    </row>
    <row r="109" spans="3:9" hidden="1" outlineLevel="1" x14ac:dyDescent="0.25">
      <c r="C109" s="712">
        <v>96</v>
      </c>
      <c r="D109" s="725">
        <f t="shared" si="8"/>
        <v>89377.588716053229</v>
      </c>
      <c r="E109" s="725">
        <f t="shared" si="5"/>
        <v>574.96986032182031</v>
      </c>
      <c r="F109" s="725">
        <f t="shared" si="9"/>
        <v>435.04993248382334</v>
      </c>
      <c r="G109" s="725">
        <f t="shared" si="6"/>
        <v>139.91992783799697</v>
      </c>
      <c r="H109" s="725">
        <f t="shared" si="7"/>
        <v>89237.668788215233</v>
      </c>
      <c r="I109" s="704"/>
    </row>
    <row r="110" spans="3:9" hidden="1" outlineLevel="1" x14ac:dyDescent="0.25">
      <c r="C110" s="712">
        <v>97</v>
      </c>
      <c r="D110" s="725">
        <f t="shared" si="8"/>
        <v>89237.668788215233</v>
      </c>
      <c r="E110" s="725">
        <f t="shared" si="5"/>
        <v>574.96986032182031</v>
      </c>
      <c r="F110" s="725">
        <f t="shared" si="9"/>
        <v>434.36886515997276</v>
      </c>
      <c r="G110" s="725">
        <f t="shared" si="6"/>
        <v>140.60099516184755</v>
      </c>
      <c r="H110" s="725">
        <f t="shared" si="7"/>
        <v>89097.067793053386</v>
      </c>
      <c r="I110" s="704"/>
    </row>
    <row r="111" spans="3:9" hidden="1" outlineLevel="1" x14ac:dyDescent="0.25">
      <c r="C111" s="712">
        <v>98</v>
      </c>
      <c r="D111" s="725">
        <f t="shared" si="8"/>
        <v>89097.067793053386</v>
      </c>
      <c r="E111" s="725">
        <f t="shared" si="5"/>
        <v>574.96986032182031</v>
      </c>
      <c r="F111" s="725">
        <f t="shared" si="9"/>
        <v>433.68448270648491</v>
      </c>
      <c r="G111" s="725">
        <f t="shared" si="6"/>
        <v>141.28537761533539</v>
      </c>
      <c r="H111" s="725">
        <f t="shared" si="7"/>
        <v>88955.782415438051</v>
      </c>
      <c r="I111" s="704"/>
    </row>
    <row r="112" spans="3:9" hidden="1" outlineLevel="1" x14ac:dyDescent="0.25">
      <c r="C112" s="712">
        <v>99</v>
      </c>
      <c r="D112" s="725">
        <f t="shared" si="8"/>
        <v>88955.782415438051</v>
      </c>
      <c r="E112" s="725">
        <f t="shared" si="5"/>
        <v>574.96986032182031</v>
      </c>
      <c r="F112" s="725">
        <f t="shared" si="9"/>
        <v>432.99676898679871</v>
      </c>
      <c r="G112" s="725">
        <f t="shared" si="6"/>
        <v>141.97309133502159</v>
      </c>
      <c r="H112" s="725">
        <f t="shared" si="7"/>
        <v>88813.809324103029</v>
      </c>
      <c r="I112" s="704"/>
    </row>
    <row r="113" spans="3:9" hidden="1" outlineLevel="1" x14ac:dyDescent="0.25">
      <c r="C113" s="712">
        <v>100</v>
      </c>
      <c r="D113" s="725">
        <f t="shared" si="8"/>
        <v>88813.809324103029</v>
      </c>
      <c r="E113" s="725">
        <f t="shared" si="5"/>
        <v>574.96986032182031</v>
      </c>
      <c r="F113" s="725">
        <f t="shared" si="9"/>
        <v>432.30570778580739</v>
      </c>
      <c r="G113" s="725">
        <f t="shared" si="6"/>
        <v>142.66415253601292</v>
      </c>
      <c r="H113" s="725">
        <f t="shared" si="7"/>
        <v>88671.145171567012</v>
      </c>
      <c r="I113" s="704"/>
    </row>
    <row r="114" spans="3:9" hidden="1" outlineLevel="1" x14ac:dyDescent="0.25">
      <c r="C114" s="712">
        <v>101</v>
      </c>
      <c r="D114" s="725">
        <f t="shared" si="8"/>
        <v>88671.145171567012</v>
      </c>
      <c r="E114" s="725">
        <f t="shared" si="5"/>
        <v>574.96986032182031</v>
      </c>
      <c r="F114" s="725">
        <f t="shared" si="9"/>
        <v>431.61128280947651</v>
      </c>
      <c r="G114" s="725">
        <f t="shared" si="6"/>
        <v>143.3585775123438</v>
      </c>
      <c r="H114" s="725">
        <f t="shared" si="7"/>
        <v>88527.786594054662</v>
      </c>
      <c r="I114" s="704"/>
    </row>
    <row r="115" spans="3:9" hidden="1" outlineLevel="1" x14ac:dyDescent="0.25">
      <c r="C115" s="712">
        <v>102</v>
      </c>
      <c r="D115" s="725">
        <f t="shared" si="8"/>
        <v>88527.786594054662</v>
      </c>
      <c r="E115" s="725">
        <f t="shared" si="5"/>
        <v>574.96986032182031</v>
      </c>
      <c r="F115" s="725">
        <f t="shared" si="9"/>
        <v>430.91347768445951</v>
      </c>
      <c r="G115" s="725">
        <f t="shared" si="6"/>
        <v>144.0563826373608</v>
      </c>
      <c r="H115" s="725">
        <f t="shared" si="7"/>
        <v>88383.730211417307</v>
      </c>
      <c r="I115" s="704"/>
    </row>
    <row r="116" spans="3:9" hidden="1" outlineLevel="1" x14ac:dyDescent="0.25">
      <c r="C116" s="712">
        <v>103</v>
      </c>
      <c r="D116" s="725">
        <f t="shared" si="8"/>
        <v>88383.730211417307</v>
      </c>
      <c r="E116" s="725">
        <f t="shared" si="5"/>
        <v>574.96986032182031</v>
      </c>
      <c r="F116" s="725">
        <f t="shared" si="9"/>
        <v>430.21227595771177</v>
      </c>
      <c r="G116" s="725">
        <f t="shared" si="6"/>
        <v>144.75758436410854</v>
      </c>
      <c r="H116" s="725">
        <f t="shared" si="7"/>
        <v>88238.972627053197</v>
      </c>
      <c r="I116" s="704"/>
    </row>
    <row r="117" spans="3:9" hidden="1" outlineLevel="1" x14ac:dyDescent="0.25">
      <c r="C117" s="712">
        <v>104</v>
      </c>
      <c r="D117" s="725">
        <f t="shared" si="8"/>
        <v>88238.972627053197</v>
      </c>
      <c r="E117" s="725">
        <f t="shared" si="5"/>
        <v>574.96986032182031</v>
      </c>
      <c r="F117" s="725">
        <f t="shared" si="9"/>
        <v>429.50766109610254</v>
      </c>
      <c r="G117" s="725">
        <f t="shared" si="6"/>
        <v>145.46219922571777</v>
      </c>
      <c r="H117" s="725">
        <f t="shared" si="7"/>
        <v>88093.510427827481</v>
      </c>
      <c r="I117" s="704"/>
    </row>
    <row r="118" spans="3:9" hidden="1" outlineLevel="1" x14ac:dyDescent="0.25">
      <c r="C118" s="712">
        <v>105</v>
      </c>
      <c r="D118" s="725">
        <f t="shared" si="8"/>
        <v>88093.510427827481</v>
      </c>
      <c r="E118" s="725">
        <f t="shared" si="5"/>
        <v>574.96986032182031</v>
      </c>
      <c r="F118" s="725">
        <f t="shared" si="9"/>
        <v>428.7996164860254</v>
      </c>
      <c r="G118" s="725">
        <f t="shared" si="6"/>
        <v>146.17024383579491</v>
      </c>
      <c r="H118" s="725">
        <f t="shared" si="7"/>
        <v>87947.340183991691</v>
      </c>
      <c r="I118" s="704"/>
    </row>
    <row r="119" spans="3:9" hidden="1" outlineLevel="1" x14ac:dyDescent="0.25">
      <c r="C119" s="712">
        <v>106</v>
      </c>
      <c r="D119" s="725">
        <f t="shared" si="8"/>
        <v>87947.340183991691</v>
      </c>
      <c r="E119" s="725">
        <f t="shared" si="5"/>
        <v>574.96986032182031</v>
      </c>
      <c r="F119" s="725">
        <f t="shared" si="9"/>
        <v>428.08812543300616</v>
      </c>
      <c r="G119" s="725">
        <f t="shared" si="6"/>
        <v>146.88173488881415</v>
      </c>
      <c r="H119" s="725">
        <f t="shared" si="7"/>
        <v>87800.45844910288</v>
      </c>
      <c r="I119" s="704"/>
    </row>
    <row r="120" spans="3:9" hidden="1" outlineLevel="1" x14ac:dyDescent="0.25">
      <c r="C120" s="712">
        <v>107</v>
      </c>
      <c r="D120" s="725">
        <f t="shared" si="8"/>
        <v>87800.45844910288</v>
      </c>
      <c r="E120" s="725">
        <f t="shared" si="5"/>
        <v>574.96986032182031</v>
      </c>
      <c r="F120" s="725">
        <f t="shared" si="9"/>
        <v>427.37317116130953</v>
      </c>
      <c r="G120" s="725">
        <f t="shared" si="6"/>
        <v>147.59668916051078</v>
      </c>
      <c r="H120" s="725">
        <f t="shared" si="7"/>
        <v>87652.861759942374</v>
      </c>
      <c r="I120" s="704"/>
    </row>
    <row r="121" spans="3:9" hidden="1" outlineLevel="1" x14ac:dyDescent="0.25">
      <c r="C121" s="712">
        <v>108</v>
      </c>
      <c r="D121" s="725">
        <f t="shared" si="8"/>
        <v>87652.861759942374</v>
      </c>
      <c r="E121" s="725">
        <f t="shared" si="5"/>
        <v>574.96986032182031</v>
      </c>
      <c r="F121" s="725">
        <f t="shared" si="9"/>
        <v>426.65473681354359</v>
      </c>
      <c r="G121" s="725">
        <f t="shared" si="6"/>
        <v>148.31512350827671</v>
      </c>
      <c r="H121" s="725">
        <f t="shared" si="7"/>
        <v>87504.546636434097</v>
      </c>
      <c r="I121" s="704"/>
    </row>
    <row r="122" spans="3:9" hidden="1" outlineLevel="1" x14ac:dyDescent="0.25">
      <c r="C122" s="712">
        <v>109</v>
      </c>
      <c r="D122" s="725">
        <f t="shared" si="8"/>
        <v>87504.546636434097</v>
      </c>
      <c r="E122" s="725">
        <f t="shared" si="5"/>
        <v>574.96986032182031</v>
      </c>
      <c r="F122" s="725">
        <f t="shared" si="9"/>
        <v>425.93280545026192</v>
      </c>
      <c r="G122" s="725">
        <f t="shared" si="6"/>
        <v>149.03705487155838</v>
      </c>
      <c r="H122" s="725">
        <f t="shared" si="7"/>
        <v>87355.509581562539</v>
      </c>
      <c r="I122" s="704"/>
    </row>
    <row r="123" spans="3:9" hidden="1" outlineLevel="1" x14ac:dyDescent="0.25">
      <c r="C123" s="712">
        <v>110</v>
      </c>
      <c r="D123" s="725">
        <f t="shared" si="8"/>
        <v>87355.509581562539</v>
      </c>
      <c r="E123" s="725">
        <f t="shared" si="5"/>
        <v>574.96986032182031</v>
      </c>
      <c r="F123" s="725">
        <f t="shared" si="9"/>
        <v>425.20736004956484</v>
      </c>
      <c r="G123" s="725">
        <f t="shared" si="6"/>
        <v>149.76250027225547</v>
      </c>
      <c r="H123" s="725">
        <f t="shared" si="7"/>
        <v>87205.74708129029</v>
      </c>
      <c r="I123" s="704"/>
    </row>
    <row r="124" spans="3:9" hidden="1" outlineLevel="1" x14ac:dyDescent="0.25">
      <c r="C124" s="712">
        <v>111</v>
      </c>
      <c r="D124" s="725">
        <f t="shared" si="8"/>
        <v>87205.74708129029</v>
      </c>
      <c r="E124" s="725">
        <f t="shared" si="5"/>
        <v>574.96986032182031</v>
      </c>
      <c r="F124" s="725">
        <f t="shared" si="9"/>
        <v>424.47838350669747</v>
      </c>
      <c r="G124" s="725">
        <f t="shared" si="6"/>
        <v>150.49147681512284</v>
      </c>
      <c r="H124" s="725">
        <f t="shared" si="7"/>
        <v>87055.255604475169</v>
      </c>
      <c r="I124" s="704"/>
    </row>
    <row r="125" spans="3:9" hidden="1" outlineLevel="1" x14ac:dyDescent="0.25">
      <c r="C125" s="712">
        <v>112</v>
      </c>
      <c r="D125" s="725">
        <f t="shared" si="8"/>
        <v>87055.255604475169</v>
      </c>
      <c r="E125" s="725">
        <f t="shared" si="5"/>
        <v>574.96986032182031</v>
      </c>
      <c r="F125" s="725">
        <f t="shared" si="9"/>
        <v>423.74585863364672</v>
      </c>
      <c r="G125" s="725">
        <f t="shared" si="6"/>
        <v>151.22400168817359</v>
      </c>
      <c r="H125" s="725">
        <f t="shared" si="7"/>
        <v>86904.031602786999</v>
      </c>
      <c r="I125" s="704"/>
    </row>
    <row r="126" spans="3:9" hidden="1" outlineLevel="1" x14ac:dyDescent="0.25">
      <c r="C126" s="712">
        <v>113</v>
      </c>
      <c r="D126" s="725">
        <f t="shared" si="8"/>
        <v>86904.031602786999</v>
      </c>
      <c r="E126" s="725">
        <f t="shared" si="5"/>
        <v>574.96986032182031</v>
      </c>
      <c r="F126" s="725">
        <f t="shared" si="9"/>
        <v>423.00976815873599</v>
      </c>
      <c r="G126" s="725">
        <f t="shared" si="6"/>
        <v>151.96009216308431</v>
      </c>
      <c r="H126" s="725">
        <f t="shared" si="7"/>
        <v>86752.071510623922</v>
      </c>
      <c r="I126" s="704"/>
    </row>
    <row r="127" spans="3:9" hidden="1" outlineLevel="1" x14ac:dyDescent="0.25">
      <c r="C127" s="712">
        <v>114</v>
      </c>
      <c r="D127" s="725">
        <f t="shared" si="8"/>
        <v>86752.071510623922</v>
      </c>
      <c r="E127" s="725">
        <f t="shared" si="5"/>
        <v>574.96986032182031</v>
      </c>
      <c r="F127" s="725">
        <f t="shared" si="9"/>
        <v>422.27009472621802</v>
      </c>
      <c r="G127" s="725">
        <f t="shared" si="6"/>
        <v>152.69976559560229</v>
      </c>
      <c r="H127" s="725">
        <f t="shared" si="7"/>
        <v>86599.371745028315</v>
      </c>
      <c r="I127" s="704"/>
    </row>
    <row r="128" spans="3:9" hidden="1" outlineLevel="1" x14ac:dyDescent="0.25">
      <c r="C128" s="712">
        <v>115</v>
      </c>
      <c r="D128" s="725">
        <f t="shared" si="8"/>
        <v>86599.371745028315</v>
      </c>
      <c r="E128" s="725">
        <f t="shared" si="5"/>
        <v>574.96986032182031</v>
      </c>
      <c r="F128" s="725">
        <f t="shared" si="9"/>
        <v>421.5268208958654</v>
      </c>
      <c r="G128" s="725">
        <f t="shared" si="6"/>
        <v>153.44303942595491</v>
      </c>
      <c r="H128" s="725">
        <f t="shared" si="7"/>
        <v>86445.92870560236</v>
      </c>
      <c r="I128" s="704"/>
    </row>
    <row r="129" spans="3:9" hidden="1" outlineLevel="1" x14ac:dyDescent="0.25">
      <c r="C129" s="712">
        <v>116</v>
      </c>
      <c r="D129" s="725">
        <f t="shared" si="8"/>
        <v>86445.92870560236</v>
      </c>
      <c r="E129" s="725">
        <f t="shared" si="5"/>
        <v>574.96986032182031</v>
      </c>
      <c r="F129" s="725">
        <f t="shared" si="9"/>
        <v>420.77992914255964</v>
      </c>
      <c r="G129" s="725">
        <f t="shared" si="6"/>
        <v>154.18993117926067</v>
      </c>
      <c r="H129" s="725">
        <f t="shared" si="7"/>
        <v>86291.738774423095</v>
      </c>
      <c r="I129" s="704"/>
    </row>
    <row r="130" spans="3:9" hidden="1" outlineLevel="1" x14ac:dyDescent="0.25">
      <c r="C130" s="712">
        <v>117</v>
      </c>
      <c r="D130" s="725">
        <f t="shared" si="8"/>
        <v>86291.738774423095</v>
      </c>
      <c r="E130" s="725">
        <f t="shared" si="5"/>
        <v>574.96986032182031</v>
      </c>
      <c r="F130" s="725">
        <f t="shared" si="9"/>
        <v>420.02940185587778</v>
      </c>
      <c r="G130" s="725">
        <f t="shared" si="6"/>
        <v>154.94045846594253</v>
      </c>
      <c r="H130" s="725">
        <f t="shared" si="7"/>
        <v>86136.798315957145</v>
      </c>
      <c r="I130" s="704"/>
    </row>
    <row r="131" spans="3:9" hidden="1" outlineLevel="1" x14ac:dyDescent="0.25">
      <c r="C131" s="712">
        <v>118</v>
      </c>
      <c r="D131" s="725">
        <f t="shared" si="8"/>
        <v>86136.798315957145</v>
      </c>
      <c r="E131" s="725">
        <f t="shared" si="5"/>
        <v>574.96986032182031</v>
      </c>
      <c r="F131" s="725">
        <f t="shared" si="9"/>
        <v>419.27522133967733</v>
      </c>
      <c r="G131" s="725">
        <f t="shared" si="6"/>
        <v>155.69463898214298</v>
      </c>
      <c r="H131" s="725">
        <f t="shared" si="7"/>
        <v>85981.103676975006</v>
      </c>
      <c r="I131" s="704"/>
    </row>
    <row r="132" spans="3:9" hidden="1" outlineLevel="1" x14ac:dyDescent="0.25">
      <c r="C132" s="712">
        <v>119</v>
      </c>
      <c r="D132" s="725">
        <f t="shared" si="8"/>
        <v>85981.103676975006</v>
      </c>
      <c r="E132" s="725">
        <f t="shared" si="5"/>
        <v>574.96986032182031</v>
      </c>
      <c r="F132" s="725">
        <f t="shared" si="9"/>
        <v>418.51736981167898</v>
      </c>
      <c r="G132" s="725">
        <f t="shared" si="6"/>
        <v>156.45249051014133</v>
      </c>
      <c r="H132" s="725">
        <f t="shared" si="7"/>
        <v>85824.651186464864</v>
      </c>
      <c r="I132" s="704"/>
    </row>
    <row r="133" spans="3:9" hidden="1" outlineLevel="1" x14ac:dyDescent="0.25">
      <c r="C133" s="712">
        <v>120</v>
      </c>
      <c r="D133" s="725">
        <f t="shared" si="8"/>
        <v>85824.651186464864</v>
      </c>
      <c r="E133" s="725">
        <f t="shared" si="5"/>
        <v>574.96986032182031</v>
      </c>
      <c r="F133" s="725">
        <f t="shared" si="9"/>
        <v>417.75582940304696</v>
      </c>
      <c r="G133" s="725">
        <f t="shared" si="6"/>
        <v>157.21403091877335</v>
      </c>
      <c r="H133" s="725">
        <f t="shared" si="7"/>
        <v>85667.437155546097</v>
      </c>
      <c r="I133" s="704"/>
    </row>
    <row r="134" spans="3:9" hidden="1" outlineLevel="1" x14ac:dyDescent="0.25">
      <c r="C134" s="712">
        <v>121</v>
      </c>
      <c r="D134" s="725">
        <f t="shared" si="8"/>
        <v>85667.437155546097</v>
      </c>
      <c r="E134" s="725">
        <f t="shared" si="5"/>
        <v>574.96986032182031</v>
      </c>
      <c r="F134" s="725">
        <f t="shared" si="9"/>
        <v>416.99058215796845</v>
      </c>
      <c r="G134" s="725">
        <f t="shared" si="6"/>
        <v>157.97927816385186</v>
      </c>
      <c r="H134" s="725">
        <f t="shared" si="7"/>
        <v>85509.457877382243</v>
      </c>
      <c r="I134" s="704"/>
    </row>
    <row r="135" spans="3:9" hidden="1" outlineLevel="1" x14ac:dyDescent="0.25">
      <c r="C135" s="712">
        <v>122</v>
      </c>
      <c r="D135" s="725">
        <f t="shared" si="8"/>
        <v>85509.457877382243</v>
      </c>
      <c r="E135" s="725">
        <f t="shared" si="5"/>
        <v>574.96986032182031</v>
      </c>
      <c r="F135" s="725">
        <f t="shared" si="9"/>
        <v>416.22161003322952</v>
      </c>
      <c r="G135" s="725">
        <f t="shared" si="6"/>
        <v>158.74825028859078</v>
      </c>
      <c r="H135" s="725">
        <f t="shared" si="7"/>
        <v>85350.709627093645</v>
      </c>
      <c r="I135" s="704"/>
    </row>
    <row r="136" spans="3:9" hidden="1" outlineLevel="1" x14ac:dyDescent="0.25">
      <c r="C136" s="712">
        <v>123</v>
      </c>
      <c r="D136" s="725">
        <f t="shared" si="8"/>
        <v>85350.709627093645</v>
      </c>
      <c r="E136" s="725">
        <f t="shared" si="5"/>
        <v>574.96986032182031</v>
      </c>
      <c r="F136" s="725">
        <f t="shared" si="9"/>
        <v>415.44889489779001</v>
      </c>
      <c r="G136" s="725">
        <f t="shared" si="6"/>
        <v>159.52096542403029</v>
      </c>
      <c r="H136" s="725">
        <f t="shared" si="7"/>
        <v>85191.188661669614</v>
      </c>
      <c r="I136" s="704"/>
    </row>
    <row r="137" spans="3:9" hidden="1" outlineLevel="1" x14ac:dyDescent="0.25">
      <c r="C137" s="712">
        <v>124</v>
      </c>
      <c r="D137" s="725">
        <f t="shared" si="8"/>
        <v>85191.188661669614</v>
      </c>
      <c r="E137" s="725">
        <f t="shared" si="5"/>
        <v>574.96986032182031</v>
      </c>
      <c r="F137" s="725">
        <f t="shared" si="9"/>
        <v>414.67241853235623</v>
      </c>
      <c r="G137" s="725">
        <f t="shared" si="6"/>
        <v>160.29744178946407</v>
      </c>
      <c r="H137" s="725">
        <f t="shared" si="7"/>
        <v>85030.891219880155</v>
      </c>
      <c r="I137" s="704"/>
    </row>
    <row r="138" spans="3:9" hidden="1" outlineLevel="1" x14ac:dyDescent="0.25">
      <c r="C138" s="712">
        <v>125</v>
      </c>
      <c r="D138" s="725">
        <f t="shared" si="8"/>
        <v>85030.891219880155</v>
      </c>
      <c r="E138" s="725">
        <f t="shared" si="5"/>
        <v>574.96986032182031</v>
      </c>
      <c r="F138" s="725">
        <f t="shared" si="9"/>
        <v>413.89216262895093</v>
      </c>
      <c r="G138" s="725">
        <f t="shared" si="6"/>
        <v>161.07769769286938</v>
      </c>
      <c r="H138" s="725">
        <f t="shared" si="7"/>
        <v>84869.81352218728</v>
      </c>
      <c r="I138" s="704"/>
    </row>
    <row r="139" spans="3:9" hidden="1" outlineLevel="1" x14ac:dyDescent="0.25">
      <c r="C139" s="712">
        <v>126</v>
      </c>
      <c r="D139" s="725">
        <f t="shared" si="8"/>
        <v>84869.81352218728</v>
      </c>
      <c r="E139" s="725">
        <f t="shared" si="5"/>
        <v>574.96986032182031</v>
      </c>
      <c r="F139" s="725">
        <f t="shared" si="9"/>
        <v>413.10810879048177</v>
      </c>
      <c r="G139" s="725">
        <f t="shared" si="6"/>
        <v>161.86175153133854</v>
      </c>
      <c r="H139" s="725">
        <f t="shared" si="7"/>
        <v>84707.951770655942</v>
      </c>
      <c r="I139" s="704"/>
    </row>
    <row r="140" spans="3:9" hidden="1" outlineLevel="1" x14ac:dyDescent="0.25">
      <c r="C140" s="712">
        <v>127</v>
      </c>
      <c r="D140" s="725">
        <f t="shared" si="8"/>
        <v>84707.951770655942</v>
      </c>
      <c r="E140" s="725">
        <f t="shared" si="5"/>
        <v>574.96986032182031</v>
      </c>
      <c r="F140" s="725">
        <f t="shared" si="9"/>
        <v>412.32023853030802</v>
      </c>
      <c r="G140" s="725">
        <f t="shared" si="6"/>
        <v>162.64962179151229</v>
      </c>
      <c r="H140" s="725">
        <f t="shared" si="7"/>
        <v>84545.30214886443</v>
      </c>
      <c r="I140" s="704"/>
    </row>
    <row r="141" spans="3:9" hidden="1" outlineLevel="1" x14ac:dyDescent="0.25">
      <c r="C141" s="712">
        <v>128</v>
      </c>
      <c r="D141" s="725">
        <f t="shared" si="8"/>
        <v>84545.30214886443</v>
      </c>
      <c r="E141" s="725">
        <f t="shared" si="5"/>
        <v>574.96986032182031</v>
      </c>
      <c r="F141" s="725">
        <f t="shared" si="9"/>
        <v>411.52853327180389</v>
      </c>
      <c r="G141" s="725">
        <f t="shared" si="6"/>
        <v>163.44132705001641</v>
      </c>
      <c r="H141" s="725">
        <f t="shared" si="7"/>
        <v>84381.860821814407</v>
      </c>
      <c r="I141" s="704"/>
    </row>
    <row r="142" spans="3:9" hidden="1" outlineLevel="1" x14ac:dyDescent="0.25">
      <c r="C142" s="712">
        <v>129</v>
      </c>
      <c r="D142" s="725">
        <f t="shared" si="8"/>
        <v>84381.860821814407</v>
      </c>
      <c r="E142" s="725">
        <f t="shared" ref="E142:E205" si="10">$E$11</f>
        <v>574.96986032182031</v>
      </c>
      <c r="F142" s="725">
        <f t="shared" si="9"/>
        <v>410.73297434792113</v>
      </c>
      <c r="G142" s="725">
        <f t="shared" ref="G142:G205" si="11">E142-F142</f>
        <v>164.23688597389918</v>
      </c>
      <c r="H142" s="725">
        <f t="shared" ref="H142:H205" si="12">D142-G142</f>
        <v>84217.623935840515</v>
      </c>
      <c r="I142" s="704"/>
    </row>
    <row r="143" spans="3:9" hidden="1" outlineLevel="1" x14ac:dyDescent="0.25">
      <c r="C143" s="712">
        <v>130</v>
      </c>
      <c r="D143" s="725">
        <f t="shared" ref="D143:D206" si="13">D142-G142</f>
        <v>84217.623935840515</v>
      </c>
      <c r="E143" s="725">
        <f t="shared" si="10"/>
        <v>574.96986032182031</v>
      </c>
      <c r="F143" s="725">
        <f t="shared" ref="F143:F206" si="14">((1+$E$7)^(1/12)-1)*D143</f>
        <v>409.93354300074873</v>
      </c>
      <c r="G143" s="725">
        <f t="shared" si="11"/>
        <v>165.03631732107158</v>
      </c>
      <c r="H143" s="725">
        <f t="shared" si="12"/>
        <v>84052.58761851945</v>
      </c>
      <c r="I143" s="704"/>
    </row>
    <row r="144" spans="3:9" hidden="1" outlineLevel="1" x14ac:dyDescent="0.25">
      <c r="C144" s="712">
        <v>131</v>
      </c>
      <c r="D144" s="725">
        <f t="shared" si="13"/>
        <v>84052.58761851945</v>
      </c>
      <c r="E144" s="725">
        <f t="shared" si="10"/>
        <v>574.96986032182031</v>
      </c>
      <c r="F144" s="725">
        <f t="shared" si="14"/>
        <v>409.13022038107044</v>
      </c>
      <c r="G144" s="725">
        <f t="shared" si="11"/>
        <v>165.83963994074986</v>
      </c>
      <c r="H144" s="725">
        <f t="shared" si="12"/>
        <v>83886.7479785787</v>
      </c>
      <c r="I144" s="704"/>
    </row>
    <row r="145" spans="3:9" hidden="1" outlineLevel="1" x14ac:dyDescent="0.25">
      <c r="C145" s="712">
        <v>132</v>
      </c>
      <c r="D145" s="725">
        <f t="shared" si="13"/>
        <v>83886.7479785787</v>
      </c>
      <c r="E145" s="725">
        <f t="shared" si="10"/>
        <v>574.96986032182031</v>
      </c>
      <c r="F145" s="725">
        <f t="shared" si="14"/>
        <v>408.32298754792055</v>
      </c>
      <c r="G145" s="725">
        <f t="shared" si="11"/>
        <v>166.64687277389976</v>
      </c>
      <c r="H145" s="725">
        <f t="shared" si="12"/>
        <v>83720.101105804803</v>
      </c>
      <c r="I145" s="704"/>
    </row>
    <row r="146" spans="3:9" hidden="1" outlineLevel="1" x14ac:dyDescent="0.25">
      <c r="C146" s="712">
        <v>133</v>
      </c>
      <c r="D146" s="725">
        <f t="shared" si="13"/>
        <v>83720.101105804803</v>
      </c>
      <c r="E146" s="725">
        <f t="shared" si="10"/>
        <v>574.96986032182031</v>
      </c>
      <c r="F146" s="725">
        <f t="shared" si="14"/>
        <v>407.51182546813732</v>
      </c>
      <c r="G146" s="725">
        <f t="shared" si="11"/>
        <v>167.45803485368299</v>
      </c>
      <c r="H146" s="725">
        <f t="shared" si="12"/>
        <v>83552.643070951119</v>
      </c>
      <c r="I146" s="704"/>
    </row>
    <row r="147" spans="3:9" hidden="1" outlineLevel="1" x14ac:dyDescent="0.25">
      <c r="C147" s="712">
        <v>134</v>
      </c>
      <c r="D147" s="725">
        <f t="shared" si="13"/>
        <v>83552.643070951119</v>
      </c>
      <c r="E147" s="725">
        <f t="shared" si="10"/>
        <v>574.96986032182031</v>
      </c>
      <c r="F147" s="725">
        <f t="shared" si="14"/>
        <v>406.69671501591404</v>
      </c>
      <c r="G147" s="725">
        <f t="shared" si="11"/>
        <v>168.27314530590627</v>
      </c>
      <c r="H147" s="725">
        <f t="shared" si="12"/>
        <v>83384.369925645209</v>
      </c>
      <c r="I147" s="704"/>
    </row>
    <row r="148" spans="3:9" hidden="1" outlineLevel="1" x14ac:dyDescent="0.25">
      <c r="C148" s="712">
        <v>135</v>
      </c>
      <c r="D148" s="725">
        <f t="shared" si="13"/>
        <v>83384.369925645209</v>
      </c>
      <c r="E148" s="725">
        <f t="shared" si="10"/>
        <v>574.96986032182031</v>
      </c>
      <c r="F148" s="725">
        <f t="shared" si="14"/>
        <v>405.87763697234823</v>
      </c>
      <c r="G148" s="725">
        <f t="shared" si="11"/>
        <v>169.09222334947208</v>
      </c>
      <c r="H148" s="725">
        <f t="shared" si="12"/>
        <v>83215.277702295731</v>
      </c>
      <c r="I148" s="704"/>
    </row>
    <row r="149" spans="3:9" hidden="1" outlineLevel="1" x14ac:dyDescent="0.25">
      <c r="C149" s="712">
        <v>136</v>
      </c>
      <c r="D149" s="725">
        <f t="shared" si="13"/>
        <v>83215.277702295731</v>
      </c>
      <c r="E149" s="725">
        <f t="shared" si="10"/>
        <v>574.96986032182031</v>
      </c>
      <c r="F149" s="725">
        <f t="shared" si="14"/>
        <v>405.05457202498837</v>
      </c>
      <c r="G149" s="725">
        <f t="shared" si="11"/>
        <v>169.91528829683193</v>
      </c>
      <c r="H149" s="725">
        <f t="shared" si="12"/>
        <v>83045.362413998897</v>
      </c>
      <c r="I149" s="704"/>
    </row>
    <row r="150" spans="3:9" hidden="1" outlineLevel="1" x14ac:dyDescent="0.25">
      <c r="C150" s="712">
        <v>137</v>
      </c>
      <c r="D150" s="725">
        <f t="shared" si="13"/>
        <v>83045.362413998897</v>
      </c>
      <c r="E150" s="725">
        <f t="shared" si="10"/>
        <v>574.96986032182031</v>
      </c>
      <c r="F150" s="725">
        <f t="shared" si="14"/>
        <v>404.22750076737867</v>
      </c>
      <c r="G150" s="725">
        <f t="shared" si="11"/>
        <v>170.74235955444163</v>
      </c>
      <c r="H150" s="725">
        <f t="shared" si="12"/>
        <v>82874.620054444458</v>
      </c>
      <c r="I150" s="704"/>
    </row>
    <row r="151" spans="3:9" hidden="1" outlineLevel="1" x14ac:dyDescent="0.25">
      <c r="C151" s="712">
        <v>138</v>
      </c>
      <c r="D151" s="725">
        <f t="shared" si="13"/>
        <v>82874.620054444458</v>
      </c>
      <c r="E151" s="725">
        <f t="shared" si="10"/>
        <v>574.96986032182031</v>
      </c>
      <c r="F151" s="725">
        <f t="shared" si="14"/>
        <v>403.39640369860149</v>
      </c>
      <c r="G151" s="725">
        <f t="shared" si="11"/>
        <v>171.57345662321882</v>
      </c>
      <c r="H151" s="725">
        <f t="shared" si="12"/>
        <v>82703.046597821245</v>
      </c>
      <c r="I151" s="704"/>
    </row>
    <row r="152" spans="3:9" hidden="1" outlineLevel="1" x14ac:dyDescent="0.25">
      <c r="C152" s="712">
        <v>139</v>
      </c>
      <c r="D152" s="725">
        <f t="shared" si="13"/>
        <v>82703.046597821245</v>
      </c>
      <c r="E152" s="725">
        <f t="shared" si="10"/>
        <v>574.96986032182031</v>
      </c>
      <c r="F152" s="725">
        <f t="shared" si="14"/>
        <v>402.56126122281728</v>
      </c>
      <c r="G152" s="725">
        <f t="shared" si="11"/>
        <v>172.40859909900303</v>
      </c>
      <c r="H152" s="725">
        <f t="shared" si="12"/>
        <v>82530.637998722246</v>
      </c>
      <c r="I152" s="704"/>
    </row>
    <row r="153" spans="3:9" hidden="1" outlineLevel="1" x14ac:dyDescent="0.25">
      <c r="C153" s="712">
        <v>140</v>
      </c>
      <c r="D153" s="725">
        <f t="shared" si="13"/>
        <v>82530.637998722246</v>
      </c>
      <c r="E153" s="725">
        <f t="shared" si="10"/>
        <v>574.96986032182031</v>
      </c>
      <c r="F153" s="725">
        <f t="shared" si="14"/>
        <v>401.72205364880296</v>
      </c>
      <c r="G153" s="725">
        <f t="shared" si="11"/>
        <v>173.24780667301735</v>
      </c>
      <c r="H153" s="725">
        <f t="shared" si="12"/>
        <v>82357.390192049235</v>
      </c>
      <c r="I153" s="704"/>
    </row>
    <row r="154" spans="3:9" hidden="1" outlineLevel="1" x14ac:dyDescent="0.25">
      <c r="C154" s="712">
        <v>141</v>
      </c>
      <c r="D154" s="725">
        <f t="shared" si="13"/>
        <v>82357.390192049235</v>
      </c>
      <c r="E154" s="725">
        <f t="shared" si="10"/>
        <v>574.96986032182031</v>
      </c>
      <c r="F154" s="725">
        <f t="shared" si="14"/>
        <v>400.87876118948731</v>
      </c>
      <c r="G154" s="725">
        <f t="shared" si="11"/>
        <v>174.091099132333</v>
      </c>
      <c r="H154" s="725">
        <f t="shared" si="12"/>
        <v>82183.299092916903</v>
      </c>
      <c r="I154" s="704"/>
    </row>
    <row r="155" spans="3:9" hidden="1" outlineLevel="1" x14ac:dyDescent="0.25">
      <c r="C155" s="712">
        <v>142</v>
      </c>
      <c r="D155" s="725">
        <f t="shared" si="13"/>
        <v>82183.299092916903</v>
      </c>
      <c r="E155" s="725">
        <f t="shared" si="10"/>
        <v>574.96986032182031</v>
      </c>
      <c r="F155" s="725">
        <f t="shared" si="14"/>
        <v>400.03136396148449</v>
      </c>
      <c r="G155" s="725">
        <f t="shared" si="11"/>
        <v>174.93849636033582</v>
      </c>
      <c r="H155" s="725">
        <f t="shared" si="12"/>
        <v>82008.360596556566</v>
      </c>
      <c r="I155" s="704"/>
    </row>
    <row r="156" spans="3:9" hidden="1" outlineLevel="1" x14ac:dyDescent="0.25">
      <c r="C156" s="712">
        <v>143</v>
      </c>
      <c r="D156" s="725">
        <f t="shared" si="13"/>
        <v>82008.360596556566</v>
      </c>
      <c r="E156" s="725">
        <f t="shared" si="10"/>
        <v>574.96986032182031</v>
      </c>
      <c r="F156" s="725">
        <f t="shared" si="14"/>
        <v>399.17984198462551</v>
      </c>
      <c r="G156" s="725">
        <f t="shared" si="11"/>
        <v>175.79001833719479</v>
      </c>
      <c r="H156" s="725">
        <f t="shared" si="12"/>
        <v>81832.570578219369</v>
      </c>
      <c r="I156" s="704"/>
    </row>
    <row r="157" spans="3:9" hidden="1" outlineLevel="1" x14ac:dyDescent="0.25">
      <c r="C157" s="712">
        <v>144</v>
      </c>
      <c r="D157" s="725">
        <f t="shared" si="13"/>
        <v>81832.570578219369</v>
      </c>
      <c r="E157" s="725">
        <f t="shared" si="10"/>
        <v>574.96986032182031</v>
      </c>
      <c r="F157" s="725">
        <f t="shared" si="14"/>
        <v>398.32417518148662</v>
      </c>
      <c r="G157" s="725">
        <f t="shared" si="11"/>
        <v>176.64568514033368</v>
      </c>
      <c r="H157" s="725">
        <f t="shared" si="12"/>
        <v>81655.924893079035</v>
      </c>
      <c r="I157" s="704"/>
    </row>
    <row r="158" spans="3:9" hidden="1" outlineLevel="1" x14ac:dyDescent="0.25">
      <c r="C158" s="712">
        <v>145</v>
      </c>
      <c r="D158" s="725">
        <f t="shared" si="13"/>
        <v>81655.924893079035</v>
      </c>
      <c r="E158" s="725">
        <f t="shared" si="10"/>
        <v>574.96986032182031</v>
      </c>
      <c r="F158" s="725">
        <f t="shared" si="14"/>
        <v>397.46434337691636</v>
      </c>
      <c r="G158" s="725">
        <f t="shared" si="11"/>
        <v>177.50551694490395</v>
      </c>
      <c r="H158" s="725">
        <f t="shared" si="12"/>
        <v>81478.41937613413</v>
      </c>
      <c r="I158" s="704"/>
    </row>
    <row r="159" spans="3:9" hidden="1" outlineLevel="1" x14ac:dyDescent="0.25">
      <c r="C159" s="712">
        <v>146</v>
      </c>
      <c r="D159" s="725">
        <f t="shared" si="13"/>
        <v>81478.41937613413</v>
      </c>
      <c r="E159" s="725">
        <f t="shared" si="10"/>
        <v>574.96986032182031</v>
      </c>
      <c r="F159" s="725">
        <f t="shared" si="14"/>
        <v>396.60032629755966</v>
      </c>
      <c r="G159" s="725">
        <f t="shared" si="11"/>
        <v>178.36953402426064</v>
      </c>
      <c r="H159" s="725">
        <f t="shared" si="12"/>
        <v>81300.049842109875</v>
      </c>
      <c r="I159" s="704"/>
    </row>
    <row r="160" spans="3:9" hidden="1" outlineLevel="1" x14ac:dyDescent="0.25">
      <c r="C160" s="712">
        <v>147</v>
      </c>
      <c r="D160" s="725">
        <f t="shared" si="13"/>
        <v>81300.049842109875</v>
      </c>
      <c r="E160" s="725">
        <f t="shared" si="10"/>
        <v>574.96986032182031</v>
      </c>
      <c r="F160" s="725">
        <f t="shared" si="14"/>
        <v>395.73210357137992</v>
      </c>
      <c r="G160" s="725">
        <f t="shared" si="11"/>
        <v>179.23775675044038</v>
      </c>
      <c r="H160" s="725">
        <f t="shared" si="12"/>
        <v>81120.81208535943</v>
      </c>
      <c r="I160" s="704"/>
    </row>
    <row r="161" spans="3:9" hidden="1" outlineLevel="1" x14ac:dyDescent="0.25">
      <c r="C161" s="712">
        <v>148</v>
      </c>
      <c r="D161" s="725">
        <f t="shared" si="13"/>
        <v>81120.81208535943</v>
      </c>
      <c r="E161" s="725">
        <f t="shared" si="10"/>
        <v>574.96986032182031</v>
      </c>
      <c r="F161" s="725">
        <f t="shared" si="14"/>
        <v>394.85965472717851</v>
      </c>
      <c r="G161" s="725">
        <f t="shared" si="11"/>
        <v>180.1102055946418</v>
      </c>
      <c r="H161" s="725">
        <f t="shared" si="12"/>
        <v>80940.701879764791</v>
      </c>
      <c r="I161" s="704"/>
    </row>
    <row r="162" spans="3:9" hidden="1" outlineLevel="1" x14ac:dyDescent="0.25">
      <c r="C162" s="712">
        <v>149</v>
      </c>
      <c r="D162" s="725">
        <f t="shared" si="13"/>
        <v>80940.701879764791</v>
      </c>
      <c r="E162" s="725">
        <f t="shared" si="10"/>
        <v>574.96986032182031</v>
      </c>
      <c r="F162" s="725">
        <f t="shared" si="14"/>
        <v>393.98295919411225</v>
      </c>
      <c r="G162" s="725">
        <f t="shared" si="11"/>
        <v>180.98690112770805</v>
      </c>
      <c r="H162" s="725">
        <f t="shared" si="12"/>
        <v>80759.714978637086</v>
      </c>
      <c r="I162" s="704"/>
    </row>
    <row r="163" spans="3:9" hidden="1" outlineLevel="1" x14ac:dyDescent="0.25">
      <c r="C163" s="712">
        <v>150</v>
      </c>
      <c r="D163" s="725">
        <f t="shared" si="13"/>
        <v>80759.714978637086</v>
      </c>
      <c r="E163" s="725">
        <f t="shared" si="10"/>
        <v>574.96986032182031</v>
      </c>
      <c r="F163" s="725">
        <f t="shared" si="14"/>
        <v>393.10199630120843</v>
      </c>
      <c r="G163" s="725">
        <f t="shared" si="11"/>
        <v>181.86786402061188</v>
      </c>
      <c r="H163" s="725">
        <f t="shared" si="12"/>
        <v>80577.847114616481</v>
      </c>
      <c r="I163" s="704"/>
    </row>
    <row r="164" spans="3:9" hidden="1" outlineLevel="1" x14ac:dyDescent="0.25">
      <c r="C164" s="712">
        <v>151</v>
      </c>
      <c r="D164" s="725">
        <f t="shared" si="13"/>
        <v>80577.847114616481</v>
      </c>
      <c r="E164" s="725">
        <f t="shared" si="10"/>
        <v>574.96986032182031</v>
      </c>
      <c r="F164" s="725">
        <f t="shared" si="14"/>
        <v>392.21674527687719</v>
      </c>
      <c r="G164" s="725">
        <f t="shared" si="11"/>
        <v>182.75311504494312</v>
      </c>
      <c r="H164" s="725">
        <f t="shared" si="12"/>
        <v>80395.093999571545</v>
      </c>
      <c r="I164" s="704"/>
    </row>
    <row r="165" spans="3:9" hidden="1" outlineLevel="1" x14ac:dyDescent="0.25">
      <c r="C165" s="712">
        <v>152</v>
      </c>
      <c r="D165" s="725">
        <f t="shared" si="13"/>
        <v>80395.093999571545</v>
      </c>
      <c r="E165" s="725">
        <f t="shared" si="10"/>
        <v>574.96986032182031</v>
      </c>
      <c r="F165" s="725">
        <f t="shared" si="14"/>
        <v>391.32718524842198</v>
      </c>
      <c r="G165" s="725">
        <f t="shared" si="11"/>
        <v>183.64267507339832</v>
      </c>
      <c r="H165" s="725">
        <f t="shared" si="12"/>
        <v>80211.45132449815</v>
      </c>
      <c r="I165" s="704"/>
    </row>
    <row r="166" spans="3:9" hidden="1" outlineLevel="1" x14ac:dyDescent="0.25">
      <c r="C166" s="712">
        <v>153</v>
      </c>
      <c r="D166" s="725">
        <f t="shared" si="13"/>
        <v>80211.45132449815</v>
      </c>
      <c r="E166" s="725">
        <f t="shared" si="10"/>
        <v>574.96986032182031</v>
      </c>
      <c r="F166" s="725">
        <f t="shared" si="14"/>
        <v>390.4332952415474</v>
      </c>
      <c r="G166" s="725">
        <f t="shared" si="11"/>
        <v>184.53656508027291</v>
      </c>
      <c r="H166" s="725">
        <f t="shared" si="12"/>
        <v>80026.914759417879</v>
      </c>
      <c r="I166" s="704"/>
    </row>
    <row r="167" spans="3:9" hidden="1" outlineLevel="1" x14ac:dyDescent="0.25">
      <c r="C167" s="712">
        <v>154</v>
      </c>
      <c r="D167" s="725">
        <f t="shared" si="13"/>
        <v>80026.914759417879</v>
      </c>
      <c r="E167" s="725">
        <f t="shared" si="10"/>
        <v>574.96986032182031</v>
      </c>
      <c r="F167" s="725">
        <f t="shared" si="14"/>
        <v>389.53505417986446</v>
      </c>
      <c r="G167" s="725">
        <f t="shared" si="11"/>
        <v>185.43480614195585</v>
      </c>
      <c r="H167" s="725">
        <f t="shared" si="12"/>
        <v>79841.479953275921</v>
      </c>
      <c r="I167" s="704"/>
    </row>
    <row r="168" spans="3:9" hidden="1" outlineLevel="1" x14ac:dyDescent="0.25">
      <c r="C168" s="712">
        <v>155</v>
      </c>
      <c r="D168" s="725">
        <f t="shared" si="13"/>
        <v>79841.479953275921</v>
      </c>
      <c r="E168" s="725">
        <f t="shared" si="10"/>
        <v>574.96986032182031</v>
      </c>
      <c r="F168" s="725">
        <f t="shared" si="14"/>
        <v>388.63244088439387</v>
      </c>
      <c r="G168" s="725">
        <f t="shared" si="11"/>
        <v>186.33741943742643</v>
      </c>
      <c r="H168" s="725">
        <f t="shared" si="12"/>
        <v>79655.142533838487</v>
      </c>
      <c r="I168" s="704"/>
    </row>
    <row r="169" spans="3:9" hidden="1" outlineLevel="1" x14ac:dyDescent="0.25">
      <c r="C169" s="712">
        <v>156</v>
      </c>
      <c r="D169" s="725">
        <f t="shared" si="13"/>
        <v>79655.142533838487</v>
      </c>
      <c r="E169" s="725">
        <f t="shared" si="10"/>
        <v>574.96986032182031</v>
      </c>
      <c r="F169" s="725">
        <f t="shared" si="14"/>
        <v>387.72543407306665</v>
      </c>
      <c r="G169" s="725">
        <f t="shared" si="11"/>
        <v>187.24442624875365</v>
      </c>
      <c r="H169" s="725">
        <f t="shared" si="12"/>
        <v>79467.898107589732</v>
      </c>
      <c r="I169" s="704"/>
    </row>
    <row r="170" spans="3:9" hidden="1" outlineLevel="1" x14ac:dyDescent="0.25">
      <c r="C170" s="712">
        <v>157</v>
      </c>
      <c r="D170" s="725">
        <f t="shared" si="13"/>
        <v>79467.898107589732</v>
      </c>
      <c r="E170" s="725">
        <f t="shared" si="10"/>
        <v>574.96986032182031</v>
      </c>
      <c r="F170" s="725">
        <f t="shared" si="14"/>
        <v>386.81401236022219</v>
      </c>
      <c r="G170" s="725">
        <f t="shared" si="11"/>
        <v>188.15584796159811</v>
      </c>
      <c r="H170" s="725">
        <f t="shared" si="12"/>
        <v>79279.742259628139</v>
      </c>
      <c r="I170" s="704"/>
    </row>
    <row r="171" spans="3:9" hidden="1" outlineLevel="1" x14ac:dyDescent="0.25">
      <c r="C171" s="712">
        <v>158</v>
      </c>
      <c r="D171" s="725">
        <f t="shared" si="13"/>
        <v>79279.742259628139</v>
      </c>
      <c r="E171" s="725">
        <f t="shared" si="10"/>
        <v>574.96986032182031</v>
      </c>
      <c r="F171" s="725">
        <f t="shared" si="14"/>
        <v>385.89815425610414</v>
      </c>
      <c r="G171" s="725">
        <f t="shared" si="11"/>
        <v>189.07170606571617</v>
      </c>
      <c r="H171" s="725">
        <f t="shared" si="12"/>
        <v>79090.670553562421</v>
      </c>
      <c r="I171" s="704"/>
    </row>
    <row r="172" spans="3:9" hidden="1" outlineLevel="1" x14ac:dyDescent="0.25">
      <c r="C172" s="712">
        <v>159</v>
      </c>
      <c r="D172" s="725">
        <f t="shared" si="13"/>
        <v>79090.670553562421</v>
      </c>
      <c r="E172" s="725">
        <f t="shared" si="10"/>
        <v>574.96986032182031</v>
      </c>
      <c r="F172" s="725">
        <f t="shared" si="14"/>
        <v>384.97783816635354</v>
      </c>
      <c r="G172" s="725">
        <f t="shared" si="11"/>
        <v>189.99202215546677</v>
      </c>
      <c r="H172" s="725">
        <f t="shared" si="12"/>
        <v>78900.678531406957</v>
      </c>
      <c r="I172" s="704"/>
    </row>
    <row r="173" spans="3:9" hidden="1" outlineLevel="1" x14ac:dyDescent="0.25">
      <c r="C173" s="712">
        <v>160</v>
      </c>
      <c r="D173" s="725">
        <f t="shared" si="13"/>
        <v>78900.678531406957</v>
      </c>
      <c r="E173" s="725">
        <f t="shared" si="10"/>
        <v>574.96986032182031</v>
      </c>
      <c r="F173" s="725">
        <f t="shared" si="14"/>
        <v>384.05304239150007</v>
      </c>
      <c r="G173" s="725">
        <f t="shared" si="11"/>
        <v>190.91681793032024</v>
      </c>
      <c r="H173" s="725">
        <f t="shared" si="12"/>
        <v>78709.761713476633</v>
      </c>
      <c r="I173" s="704"/>
    </row>
    <row r="174" spans="3:9" hidden="1" outlineLevel="1" x14ac:dyDescent="0.25">
      <c r="C174" s="712">
        <v>161</v>
      </c>
      <c r="D174" s="725">
        <f t="shared" si="13"/>
        <v>78709.761713476633</v>
      </c>
      <c r="E174" s="725">
        <f t="shared" si="10"/>
        <v>574.96986032182031</v>
      </c>
      <c r="F174" s="725">
        <f t="shared" si="14"/>
        <v>383.12374512644982</v>
      </c>
      <c r="G174" s="725">
        <f t="shared" si="11"/>
        <v>191.84611519537049</v>
      </c>
      <c r="H174" s="725">
        <f t="shared" si="12"/>
        <v>78517.915598281266</v>
      </c>
      <c r="I174" s="704"/>
    </row>
    <row r="175" spans="3:9" hidden="1" outlineLevel="1" x14ac:dyDescent="0.25">
      <c r="C175" s="712">
        <v>162</v>
      </c>
      <c r="D175" s="725">
        <f t="shared" si="13"/>
        <v>78517.915598281266</v>
      </c>
      <c r="E175" s="725">
        <f t="shared" si="10"/>
        <v>574.96986032182031</v>
      </c>
      <c r="F175" s="725">
        <f t="shared" si="14"/>
        <v>382.18992445997173</v>
      </c>
      <c r="G175" s="725">
        <f t="shared" si="11"/>
        <v>192.77993586184857</v>
      </c>
      <c r="H175" s="725">
        <f t="shared" si="12"/>
        <v>78325.135662419416</v>
      </c>
      <c r="I175" s="704"/>
    </row>
    <row r="176" spans="3:9" hidden="1" outlineLevel="1" x14ac:dyDescent="0.25">
      <c r="C176" s="712">
        <v>163</v>
      </c>
      <c r="D176" s="725">
        <f t="shared" si="13"/>
        <v>78325.135662419416</v>
      </c>
      <c r="E176" s="725">
        <f t="shared" si="10"/>
        <v>574.96986032182031</v>
      </c>
      <c r="F176" s="725">
        <f t="shared" si="14"/>
        <v>381.2515583741806</v>
      </c>
      <c r="G176" s="725">
        <f t="shared" si="11"/>
        <v>193.7183019476397</v>
      </c>
      <c r="H176" s="725">
        <f t="shared" si="12"/>
        <v>78131.41736047178</v>
      </c>
      <c r="I176" s="704"/>
    </row>
    <row r="177" spans="3:9" hidden="1" outlineLevel="1" x14ac:dyDescent="0.25">
      <c r="C177" s="712">
        <v>164</v>
      </c>
      <c r="D177" s="725">
        <f t="shared" si="13"/>
        <v>78131.41736047178</v>
      </c>
      <c r="E177" s="725">
        <f t="shared" si="10"/>
        <v>574.96986032182031</v>
      </c>
      <c r="F177" s="725">
        <f t="shared" si="14"/>
        <v>380.30862474401806</v>
      </c>
      <c r="G177" s="725">
        <f t="shared" si="11"/>
        <v>194.66123557780224</v>
      </c>
      <c r="H177" s="725">
        <f t="shared" si="12"/>
        <v>77936.756124893975</v>
      </c>
      <c r="I177" s="704"/>
    </row>
    <row r="178" spans="3:9" hidden="1" outlineLevel="1" x14ac:dyDescent="0.25">
      <c r="C178" s="712">
        <v>165</v>
      </c>
      <c r="D178" s="725">
        <f t="shared" si="13"/>
        <v>77936.756124893975</v>
      </c>
      <c r="E178" s="725">
        <f t="shared" si="10"/>
        <v>574.96986032182031</v>
      </c>
      <c r="F178" s="725">
        <f t="shared" si="14"/>
        <v>379.36110133673094</v>
      </c>
      <c r="G178" s="725">
        <f t="shared" si="11"/>
        <v>195.60875898508937</v>
      </c>
      <c r="H178" s="725">
        <f t="shared" si="12"/>
        <v>77741.147365908881</v>
      </c>
      <c r="I178" s="704"/>
    </row>
    <row r="179" spans="3:9" hidden="1" outlineLevel="1" x14ac:dyDescent="0.25">
      <c r="C179" s="712">
        <v>166</v>
      </c>
      <c r="D179" s="725">
        <f t="shared" si="13"/>
        <v>77741.147365908881</v>
      </c>
      <c r="E179" s="725">
        <f t="shared" si="10"/>
        <v>574.96986032182031</v>
      </c>
      <c r="F179" s="725">
        <f t="shared" si="14"/>
        <v>378.408965811347</v>
      </c>
      <c r="G179" s="725">
        <f t="shared" si="11"/>
        <v>196.5608945104733</v>
      </c>
      <c r="H179" s="725">
        <f t="shared" si="12"/>
        <v>77544.586471398405</v>
      </c>
      <c r="I179" s="704"/>
    </row>
    <row r="180" spans="3:9" hidden="1" outlineLevel="1" x14ac:dyDescent="0.25">
      <c r="C180" s="712">
        <v>167</v>
      </c>
      <c r="D180" s="725">
        <f t="shared" si="13"/>
        <v>77544.586471398405</v>
      </c>
      <c r="E180" s="725">
        <f t="shared" si="10"/>
        <v>574.96986032182031</v>
      </c>
      <c r="F180" s="725">
        <f t="shared" si="14"/>
        <v>377.45219571814823</v>
      </c>
      <c r="G180" s="725">
        <f t="shared" si="11"/>
        <v>197.51766460367207</v>
      </c>
      <c r="H180" s="725">
        <f t="shared" si="12"/>
        <v>77347.068806794734</v>
      </c>
      <c r="I180" s="704"/>
    </row>
    <row r="181" spans="3:9" hidden="1" outlineLevel="1" x14ac:dyDescent="0.25">
      <c r="C181" s="712">
        <v>168</v>
      </c>
      <c r="D181" s="725">
        <f t="shared" si="13"/>
        <v>77347.068806794734</v>
      </c>
      <c r="E181" s="725">
        <f t="shared" si="10"/>
        <v>574.96986032182031</v>
      </c>
      <c r="F181" s="725">
        <f t="shared" si="14"/>
        <v>376.49076849814139</v>
      </c>
      <c r="G181" s="725">
        <f t="shared" si="11"/>
        <v>198.47909182367891</v>
      </c>
      <c r="H181" s="725">
        <f t="shared" si="12"/>
        <v>77148.589714971051</v>
      </c>
      <c r="I181" s="704"/>
    </row>
    <row r="182" spans="3:9" hidden="1" outlineLevel="1" x14ac:dyDescent="0.25">
      <c r="C182" s="712">
        <v>169</v>
      </c>
      <c r="D182" s="725">
        <f t="shared" si="13"/>
        <v>77148.589714971051</v>
      </c>
      <c r="E182" s="725">
        <f t="shared" si="10"/>
        <v>574.96986032182031</v>
      </c>
      <c r="F182" s="725">
        <f t="shared" si="14"/>
        <v>375.52466148252626</v>
      </c>
      <c r="G182" s="725">
        <f t="shared" si="11"/>
        <v>199.44519883929405</v>
      </c>
      <c r="H182" s="725">
        <f t="shared" si="12"/>
        <v>76949.144516131753</v>
      </c>
      <c r="I182" s="704"/>
    </row>
    <row r="183" spans="3:9" hidden="1" outlineLevel="1" x14ac:dyDescent="0.25">
      <c r="C183" s="712">
        <v>170</v>
      </c>
      <c r="D183" s="725">
        <f t="shared" si="13"/>
        <v>76949.144516131753</v>
      </c>
      <c r="E183" s="725">
        <f t="shared" si="10"/>
        <v>574.96986032182031</v>
      </c>
      <c r="F183" s="725">
        <f t="shared" si="14"/>
        <v>374.55385189216105</v>
      </c>
      <c r="G183" s="725">
        <f t="shared" si="11"/>
        <v>200.41600842965926</v>
      </c>
      <c r="H183" s="725">
        <f t="shared" si="12"/>
        <v>76748.728507702093</v>
      </c>
      <c r="I183" s="704"/>
    </row>
    <row r="184" spans="3:9" hidden="1" outlineLevel="1" x14ac:dyDescent="0.25">
      <c r="C184" s="712">
        <v>171</v>
      </c>
      <c r="D184" s="725">
        <f t="shared" si="13"/>
        <v>76748.728507702093</v>
      </c>
      <c r="E184" s="725">
        <f t="shared" si="10"/>
        <v>574.96986032182031</v>
      </c>
      <c r="F184" s="725">
        <f t="shared" si="14"/>
        <v>373.57831683702545</v>
      </c>
      <c r="G184" s="725">
        <f t="shared" si="11"/>
        <v>201.39154348479485</v>
      </c>
      <c r="H184" s="725">
        <f t="shared" si="12"/>
        <v>76547.336964217306</v>
      </c>
      <c r="I184" s="704"/>
    </row>
    <row r="185" spans="3:9" hidden="1" outlineLevel="1" x14ac:dyDescent="0.25">
      <c r="C185" s="712">
        <v>172</v>
      </c>
      <c r="D185" s="725">
        <f t="shared" si="13"/>
        <v>76547.336964217306</v>
      </c>
      <c r="E185" s="725">
        <f t="shared" si="10"/>
        <v>574.96986032182031</v>
      </c>
      <c r="F185" s="725">
        <f t="shared" si="14"/>
        <v>372.59803331568077</v>
      </c>
      <c r="G185" s="725">
        <f t="shared" si="11"/>
        <v>202.37182700613954</v>
      </c>
      <c r="H185" s="725">
        <f t="shared" si="12"/>
        <v>76344.965137211169</v>
      </c>
      <c r="I185" s="704"/>
    </row>
    <row r="186" spans="3:9" hidden="1" outlineLevel="1" x14ac:dyDescent="0.25">
      <c r="C186" s="712">
        <v>173</v>
      </c>
      <c r="D186" s="725">
        <f t="shared" si="13"/>
        <v>76344.965137211169</v>
      </c>
      <c r="E186" s="725">
        <f t="shared" si="10"/>
        <v>574.96986032182031</v>
      </c>
      <c r="F186" s="725">
        <f t="shared" si="14"/>
        <v>371.61297821472755</v>
      </c>
      <c r="G186" s="725">
        <f t="shared" si="11"/>
        <v>203.35688210709276</v>
      </c>
      <c r="H186" s="725">
        <f t="shared" si="12"/>
        <v>76141.608255104074</v>
      </c>
      <c r="I186" s="704"/>
    </row>
    <row r="187" spans="3:9" hidden="1" outlineLevel="1" x14ac:dyDescent="0.25">
      <c r="C187" s="712">
        <v>174</v>
      </c>
      <c r="D187" s="725">
        <f t="shared" si="13"/>
        <v>76141.608255104074</v>
      </c>
      <c r="E187" s="725">
        <f t="shared" si="10"/>
        <v>574.96986032182031</v>
      </c>
      <c r="F187" s="725">
        <f t="shared" si="14"/>
        <v>370.62312830826073</v>
      </c>
      <c r="G187" s="725">
        <f t="shared" si="11"/>
        <v>204.34673201355957</v>
      </c>
      <c r="H187" s="725">
        <f t="shared" si="12"/>
        <v>75937.261523090521</v>
      </c>
      <c r="I187" s="704"/>
    </row>
    <row r="188" spans="3:9" hidden="1" outlineLevel="1" x14ac:dyDescent="0.25">
      <c r="C188" s="712">
        <v>175</v>
      </c>
      <c r="D188" s="725">
        <f t="shared" si="13"/>
        <v>75937.261523090521</v>
      </c>
      <c r="E188" s="725">
        <f t="shared" si="10"/>
        <v>574.96986032182031</v>
      </c>
      <c r="F188" s="725">
        <f t="shared" si="14"/>
        <v>369.62846025732216</v>
      </c>
      <c r="G188" s="725">
        <f t="shared" si="11"/>
        <v>205.34140006449815</v>
      </c>
      <c r="H188" s="725">
        <f t="shared" si="12"/>
        <v>75731.920123026022</v>
      </c>
      <c r="I188" s="704"/>
    </row>
    <row r="189" spans="3:9" hidden="1" outlineLevel="1" x14ac:dyDescent="0.25">
      <c r="C189" s="712">
        <v>176</v>
      </c>
      <c r="D189" s="725">
        <f t="shared" si="13"/>
        <v>75731.920123026022</v>
      </c>
      <c r="E189" s="725">
        <f t="shared" si="10"/>
        <v>574.96986032182031</v>
      </c>
      <c r="F189" s="725">
        <f t="shared" si="14"/>
        <v>368.62895060934989</v>
      </c>
      <c r="G189" s="725">
        <f t="shared" si="11"/>
        <v>206.34090971247042</v>
      </c>
      <c r="H189" s="725">
        <f t="shared" si="12"/>
        <v>75525.579213313555</v>
      </c>
      <c r="I189" s="704"/>
    </row>
    <row r="190" spans="3:9" hidden="1" outlineLevel="1" x14ac:dyDescent="0.25">
      <c r="C190" s="712">
        <v>177</v>
      </c>
      <c r="D190" s="725">
        <f t="shared" si="13"/>
        <v>75525.579213313555</v>
      </c>
      <c r="E190" s="725">
        <f t="shared" si="10"/>
        <v>574.96986032182031</v>
      </c>
      <c r="F190" s="725">
        <f t="shared" si="14"/>
        <v>367.6245757976256</v>
      </c>
      <c r="G190" s="725">
        <f t="shared" si="11"/>
        <v>207.34528452419471</v>
      </c>
      <c r="H190" s="725">
        <f t="shared" si="12"/>
        <v>75318.233928789356</v>
      </c>
      <c r="I190" s="704"/>
    </row>
    <row r="191" spans="3:9" hidden="1" outlineLevel="1" x14ac:dyDescent="0.25">
      <c r="C191" s="712">
        <v>178</v>
      </c>
      <c r="D191" s="725">
        <f t="shared" si="13"/>
        <v>75318.233928789356</v>
      </c>
      <c r="E191" s="725">
        <f t="shared" si="10"/>
        <v>574.96986032182031</v>
      </c>
      <c r="F191" s="725">
        <f t="shared" si="14"/>
        <v>366.61531214071857</v>
      </c>
      <c r="G191" s="725">
        <f t="shared" si="11"/>
        <v>208.35454818110173</v>
      </c>
      <c r="H191" s="725">
        <f t="shared" si="12"/>
        <v>75109.879380608254</v>
      </c>
      <c r="I191" s="704"/>
    </row>
    <row r="192" spans="3:9" hidden="1" outlineLevel="1" x14ac:dyDescent="0.25">
      <c r="C192" s="712">
        <v>179</v>
      </c>
      <c r="D192" s="725">
        <f t="shared" si="13"/>
        <v>75109.879380608254</v>
      </c>
      <c r="E192" s="725">
        <f t="shared" si="10"/>
        <v>574.96986032182031</v>
      </c>
      <c r="F192" s="725">
        <f t="shared" si="14"/>
        <v>365.60113584192788</v>
      </c>
      <c r="G192" s="725">
        <f t="shared" si="11"/>
        <v>209.36872447989242</v>
      </c>
      <c r="H192" s="725">
        <f t="shared" si="12"/>
        <v>74900.510656128361</v>
      </c>
      <c r="I192" s="704"/>
    </row>
    <row r="193" spans="3:9" hidden="1" outlineLevel="1" x14ac:dyDescent="0.25">
      <c r="C193" s="712">
        <v>180</v>
      </c>
      <c r="D193" s="725">
        <f t="shared" si="13"/>
        <v>74900.510656128361</v>
      </c>
      <c r="E193" s="725">
        <f t="shared" si="10"/>
        <v>574.96986032182031</v>
      </c>
      <c r="F193" s="725">
        <f t="shared" si="14"/>
        <v>364.58202298872061</v>
      </c>
      <c r="G193" s="725">
        <f t="shared" si="11"/>
        <v>210.3878373330997</v>
      </c>
      <c r="H193" s="725">
        <f t="shared" si="12"/>
        <v>74690.122818795266</v>
      </c>
      <c r="I193" s="704"/>
    </row>
    <row r="194" spans="3:9" hidden="1" outlineLevel="1" x14ac:dyDescent="0.25">
      <c r="C194" s="712">
        <v>181</v>
      </c>
      <c r="D194" s="725">
        <f t="shared" si="13"/>
        <v>74690.122818795266</v>
      </c>
      <c r="E194" s="725">
        <f t="shared" si="10"/>
        <v>574.96986032182031</v>
      </c>
      <c r="F194" s="725">
        <f t="shared" si="14"/>
        <v>363.55794955216862</v>
      </c>
      <c r="G194" s="725">
        <f t="shared" si="11"/>
        <v>211.41191076965168</v>
      </c>
      <c r="H194" s="725">
        <f t="shared" si="12"/>
        <v>74478.71090802562</v>
      </c>
      <c r="I194" s="704"/>
    </row>
    <row r="195" spans="3:9" hidden="1" outlineLevel="1" x14ac:dyDescent="0.25">
      <c r="C195" s="712">
        <v>182</v>
      </c>
      <c r="D195" s="725">
        <f t="shared" si="13"/>
        <v>74478.71090802562</v>
      </c>
      <c r="E195" s="725">
        <f t="shared" si="10"/>
        <v>574.96986032182031</v>
      </c>
      <c r="F195" s="725">
        <f t="shared" si="14"/>
        <v>362.52889138638159</v>
      </c>
      <c r="G195" s="725">
        <f t="shared" si="11"/>
        <v>212.44096893543872</v>
      </c>
      <c r="H195" s="725">
        <f t="shared" si="12"/>
        <v>74266.269939090183</v>
      </c>
      <c r="I195" s="704"/>
    </row>
    <row r="196" spans="3:9" hidden="1" outlineLevel="1" x14ac:dyDescent="0.25">
      <c r="C196" s="712">
        <v>183</v>
      </c>
      <c r="D196" s="725">
        <f t="shared" si="13"/>
        <v>74266.269939090183</v>
      </c>
      <c r="E196" s="725">
        <f t="shared" si="10"/>
        <v>574.96986032182031</v>
      </c>
      <c r="F196" s="725">
        <f t="shared" si="14"/>
        <v>361.49482422793784</v>
      </c>
      <c r="G196" s="725">
        <f t="shared" si="11"/>
        <v>213.47503609388247</v>
      </c>
      <c r="H196" s="725">
        <f t="shared" si="12"/>
        <v>74052.794902996306</v>
      </c>
      <c r="I196" s="704"/>
    </row>
    <row r="197" spans="3:9" hidden="1" outlineLevel="1" x14ac:dyDescent="0.25">
      <c r="C197" s="712">
        <v>184</v>
      </c>
      <c r="D197" s="725">
        <f t="shared" si="13"/>
        <v>74052.794902996306</v>
      </c>
      <c r="E197" s="725">
        <f t="shared" si="10"/>
        <v>574.96986032182031</v>
      </c>
      <c r="F197" s="725">
        <f t="shared" si="14"/>
        <v>360.45572369531249</v>
      </c>
      <c r="G197" s="725">
        <f t="shared" si="11"/>
        <v>214.51413662650782</v>
      </c>
      <c r="H197" s="725">
        <f t="shared" si="12"/>
        <v>73838.280766369804</v>
      </c>
      <c r="I197" s="704"/>
    </row>
    <row r="198" spans="3:9" hidden="1" outlineLevel="1" x14ac:dyDescent="0.25">
      <c r="C198" s="712">
        <v>185</v>
      </c>
      <c r="D198" s="725">
        <f t="shared" si="13"/>
        <v>73838.280766369804</v>
      </c>
      <c r="E198" s="725">
        <f t="shared" si="10"/>
        <v>574.96986032182031</v>
      </c>
      <c r="F198" s="725">
        <f t="shared" si="14"/>
        <v>359.41156528830209</v>
      </c>
      <c r="G198" s="725">
        <f t="shared" si="11"/>
        <v>215.55829503351822</v>
      </c>
      <c r="H198" s="725">
        <f t="shared" si="12"/>
        <v>73622.722471336281</v>
      </c>
      <c r="I198" s="704"/>
    </row>
    <row r="199" spans="3:9" hidden="1" outlineLevel="1" x14ac:dyDescent="0.25">
      <c r="C199" s="712">
        <v>186</v>
      </c>
      <c r="D199" s="725">
        <f t="shared" si="13"/>
        <v>73622.722471336281</v>
      </c>
      <c r="E199" s="725">
        <f t="shared" si="10"/>
        <v>574.96986032182031</v>
      </c>
      <c r="F199" s="725">
        <f t="shared" si="14"/>
        <v>358.36232438744725</v>
      </c>
      <c r="G199" s="725">
        <f t="shared" si="11"/>
        <v>216.60753593437306</v>
      </c>
      <c r="H199" s="725">
        <f t="shared" si="12"/>
        <v>73406.114935401914</v>
      </c>
      <c r="I199" s="704"/>
    </row>
    <row r="200" spans="3:9" hidden="1" outlineLevel="1" x14ac:dyDescent="0.25">
      <c r="C200" s="712">
        <v>187</v>
      </c>
      <c r="D200" s="725">
        <f t="shared" si="13"/>
        <v>73406.114935401914</v>
      </c>
      <c r="E200" s="725">
        <f t="shared" si="10"/>
        <v>574.96986032182031</v>
      </c>
      <c r="F200" s="725">
        <f t="shared" si="14"/>
        <v>357.30797625345235</v>
      </c>
      <c r="G200" s="725">
        <f t="shared" si="11"/>
        <v>217.66188406836795</v>
      </c>
      <c r="H200" s="725">
        <f t="shared" si="12"/>
        <v>73188.453051333549</v>
      </c>
      <c r="I200" s="704"/>
    </row>
    <row r="201" spans="3:9" hidden="1" outlineLevel="1" x14ac:dyDescent="0.25">
      <c r="C201" s="712">
        <v>188</v>
      </c>
      <c r="D201" s="725">
        <f t="shared" si="13"/>
        <v>73188.453051333549</v>
      </c>
      <c r="E201" s="725">
        <f t="shared" si="10"/>
        <v>574.96986032182031</v>
      </c>
      <c r="F201" s="725">
        <f t="shared" si="14"/>
        <v>356.2484960266018</v>
      </c>
      <c r="G201" s="725">
        <f t="shared" si="11"/>
        <v>218.72136429521851</v>
      </c>
      <c r="H201" s="725">
        <f t="shared" si="12"/>
        <v>72969.731687038337</v>
      </c>
      <c r="I201" s="704"/>
    </row>
    <row r="202" spans="3:9" hidden="1" outlineLevel="1" x14ac:dyDescent="0.25">
      <c r="C202" s="712">
        <v>189</v>
      </c>
      <c r="D202" s="725">
        <f t="shared" si="13"/>
        <v>72969.731687038337</v>
      </c>
      <c r="E202" s="725">
        <f t="shared" si="10"/>
        <v>574.96986032182031</v>
      </c>
      <c r="F202" s="725">
        <f t="shared" si="14"/>
        <v>355.18385872617404</v>
      </c>
      <c r="G202" s="725">
        <f t="shared" si="11"/>
        <v>219.78600159564627</v>
      </c>
      <c r="H202" s="725">
        <f t="shared" si="12"/>
        <v>72749.945685442697</v>
      </c>
      <c r="I202" s="704"/>
    </row>
    <row r="203" spans="3:9" hidden="1" outlineLevel="1" x14ac:dyDescent="0.25">
      <c r="C203" s="712">
        <v>190</v>
      </c>
      <c r="D203" s="725">
        <f t="shared" si="13"/>
        <v>72749.945685442697</v>
      </c>
      <c r="E203" s="725">
        <f t="shared" si="10"/>
        <v>574.96986032182031</v>
      </c>
      <c r="F203" s="725">
        <f t="shared" si="14"/>
        <v>354.11403924985268</v>
      </c>
      <c r="G203" s="725">
        <f t="shared" si="11"/>
        <v>220.85582107196763</v>
      </c>
      <c r="H203" s="725">
        <f t="shared" si="12"/>
        <v>72529.089864370733</v>
      </c>
      <c r="I203" s="704"/>
    </row>
    <row r="204" spans="3:9" hidden="1" outlineLevel="1" x14ac:dyDescent="0.25">
      <c r="C204" s="712">
        <v>191</v>
      </c>
      <c r="D204" s="725">
        <f t="shared" si="13"/>
        <v>72529.089864370733</v>
      </c>
      <c r="E204" s="725">
        <f t="shared" si="10"/>
        <v>574.96986032182031</v>
      </c>
      <c r="F204" s="725">
        <f t="shared" si="14"/>
        <v>353.03901237313454</v>
      </c>
      <c r="G204" s="725">
        <f t="shared" si="11"/>
        <v>221.93084794868577</v>
      </c>
      <c r="H204" s="725">
        <f t="shared" si="12"/>
        <v>72307.159016422054</v>
      </c>
      <c r="I204" s="704"/>
    </row>
    <row r="205" spans="3:9" hidden="1" outlineLevel="1" x14ac:dyDescent="0.25">
      <c r="C205" s="712">
        <v>192</v>
      </c>
      <c r="D205" s="725">
        <f t="shared" si="13"/>
        <v>72307.159016422054</v>
      </c>
      <c r="E205" s="725">
        <f t="shared" si="10"/>
        <v>574.96986032182031</v>
      </c>
      <c r="F205" s="725">
        <f t="shared" si="14"/>
        <v>351.95875274873487</v>
      </c>
      <c r="G205" s="725">
        <f t="shared" si="11"/>
        <v>223.01110757308544</v>
      </c>
      <c r="H205" s="725">
        <f t="shared" si="12"/>
        <v>72084.147908848972</v>
      </c>
      <c r="I205" s="704"/>
    </row>
    <row r="206" spans="3:9" hidden="1" outlineLevel="1" x14ac:dyDescent="0.25">
      <c r="C206" s="712">
        <v>193</v>
      </c>
      <c r="D206" s="725">
        <f t="shared" si="13"/>
        <v>72084.147908848972</v>
      </c>
      <c r="E206" s="725">
        <f t="shared" ref="E206:E269" si="15">$E$11</f>
        <v>574.96986032182031</v>
      </c>
      <c r="F206" s="725">
        <f t="shared" si="14"/>
        <v>350.87323490598976</v>
      </c>
      <c r="G206" s="725">
        <f t="shared" ref="G206:G269" si="16">E206-F206</f>
        <v>224.09662541583054</v>
      </c>
      <c r="H206" s="725">
        <f t="shared" ref="H206:H269" si="17">D206-G206</f>
        <v>71860.051283433146</v>
      </c>
      <c r="I206" s="704"/>
    </row>
    <row r="207" spans="3:9" hidden="1" outlineLevel="1" x14ac:dyDescent="0.25">
      <c r="C207" s="712">
        <v>194</v>
      </c>
      <c r="D207" s="725">
        <f t="shared" ref="D207:D270" si="18">D206-G206</f>
        <v>71860.051283433146</v>
      </c>
      <c r="E207" s="725">
        <f t="shared" si="15"/>
        <v>574.96986032182031</v>
      </c>
      <c r="F207" s="725">
        <f t="shared" ref="F207:F253" si="19">((1+$E$7)^(1/12)-1)*D207</f>
        <v>349.78243325025545</v>
      </c>
      <c r="G207" s="725">
        <f t="shared" si="16"/>
        <v>225.18742707156485</v>
      </c>
      <c r="H207" s="725">
        <f t="shared" si="17"/>
        <v>71634.863856361582</v>
      </c>
      <c r="I207" s="704"/>
    </row>
    <row r="208" spans="3:9" hidden="1" outlineLevel="1" x14ac:dyDescent="0.25">
      <c r="C208" s="712">
        <v>195</v>
      </c>
      <c r="D208" s="725">
        <f t="shared" si="18"/>
        <v>71634.863856361582</v>
      </c>
      <c r="E208" s="725">
        <f t="shared" si="15"/>
        <v>574.96986032182031</v>
      </c>
      <c r="F208" s="725">
        <f t="shared" si="19"/>
        <v>348.68632206230512</v>
      </c>
      <c r="G208" s="725">
        <f t="shared" si="16"/>
        <v>226.28353825951518</v>
      </c>
      <c r="H208" s="725">
        <f t="shared" si="17"/>
        <v>71408.58031810206</v>
      </c>
      <c r="I208" s="704"/>
    </row>
    <row r="209" spans="3:9" hidden="1" outlineLevel="1" x14ac:dyDescent="0.25">
      <c r="C209" s="712">
        <v>196</v>
      </c>
      <c r="D209" s="725">
        <f t="shared" si="18"/>
        <v>71408.58031810206</v>
      </c>
      <c r="E209" s="725">
        <f t="shared" si="15"/>
        <v>574.96986032182031</v>
      </c>
      <c r="F209" s="725">
        <f t="shared" si="19"/>
        <v>347.58487549772218</v>
      </c>
      <c r="G209" s="725">
        <f t="shared" si="16"/>
        <v>227.38498482409813</v>
      </c>
      <c r="H209" s="725">
        <f t="shared" si="17"/>
        <v>71181.195333277967</v>
      </c>
      <c r="I209" s="704"/>
    </row>
    <row r="210" spans="3:9" hidden="1" outlineLevel="1" x14ac:dyDescent="0.25">
      <c r="C210" s="712">
        <v>197</v>
      </c>
      <c r="D210" s="725">
        <f t="shared" si="18"/>
        <v>71181.195333277967</v>
      </c>
      <c r="E210" s="725">
        <f t="shared" si="15"/>
        <v>574.96986032182031</v>
      </c>
      <c r="F210" s="725">
        <f t="shared" si="19"/>
        <v>346.4780675862911</v>
      </c>
      <c r="G210" s="725">
        <f t="shared" si="16"/>
        <v>228.4917927355292</v>
      </c>
      <c r="H210" s="725">
        <f t="shared" si="17"/>
        <v>70952.703540542439</v>
      </c>
      <c r="I210" s="704"/>
    </row>
    <row r="211" spans="3:9" hidden="1" outlineLevel="1" x14ac:dyDescent="0.25">
      <c r="C211" s="712">
        <v>198</v>
      </c>
      <c r="D211" s="725">
        <f t="shared" si="18"/>
        <v>70952.703540542439</v>
      </c>
      <c r="E211" s="725">
        <f t="shared" si="15"/>
        <v>574.96986032182031</v>
      </c>
      <c r="F211" s="725">
        <f t="shared" si="19"/>
        <v>345.36587223138508</v>
      </c>
      <c r="G211" s="725">
        <f t="shared" si="16"/>
        <v>229.60398809043522</v>
      </c>
      <c r="H211" s="725">
        <f t="shared" si="17"/>
        <v>70723.099552452011</v>
      </c>
      <c r="I211" s="704"/>
    </row>
    <row r="212" spans="3:9" hidden="1" outlineLevel="1" x14ac:dyDescent="0.25">
      <c r="C212" s="712">
        <v>199</v>
      </c>
      <c r="D212" s="725">
        <f t="shared" si="18"/>
        <v>70723.099552452011</v>
      </c>
      <c r="E212" s="725">
        <f t="shared" si="15"/>
        <v>574.96986032182031</v>
      </c>
      <c r="F212" s="725">
        <f t="shared" si="19"/>
        <v>344.24826320935045</v>
      </c>
      <c r="G212" s="725">
        <f t="shared" si="16"/>
        <v>230.72159711246985</v>
      </c>
      <c r="H212" s="725">
        <f t="shared" si="17"/>
        <v>70492.377955339543</v>
      </c>
      <c r="I212" s="704"/>
    </row>
    <row r="213" spans="3:9" hidden="1" outlineLevel="1" x14ac:dyDescent="0.25">
      <c r="C213" s="712">
        <v>200</v>
      </c>
      <c r="D213" s="725">
        <f t="shared" si="18"/>
        <v>70492.377955339543</v>
      </c>
      <c r="E213" s="725">
        <f t="shared" si="15"/>
        <v>574.96986032182031</v>
      </c>
      <c r="F213" s="725">
        <f t="shared" si="19"/>
        <v>343.12521416888882</v>
      </c>
      <c r="G213" s="725">
        <f t="shared" si="16"/>
        <v>231.84464615293149</v>
      </c>
      <c r="H213" s="725">
        <f t="shared" si="17"/>
        <v>70260.533309186605</v>
      </c>
      <c r="I213" s="704"/>
    </row>
    <row r="214" spans="3:9" hidden="1" outlineLevel="1" x14ac:dyDescent="0.25">
      <c r="C214" s="712">
        <v>201</v>
      </c>
      <c r="D214" s="725">
        <f t="shared" si="18"/>
        <v>70260.533309186605</v>
      </c>
      <c r="E214" s="725">
        <f t="shared" si="15"/>
        <v>574.96986032182031</v>
      </c>
      <c r="F214" s="725">
        <f t="shared" si="19"/>
        <v>341.99669863043533</v>
      </c>
      <c r="G214" s="725">
        <f t="shared" si="16"/>
        <v>232.97316169138497</v>
      </c>
      <c r="H214" s="725">
        <f t="shared" si="17"/>
        <v>70027.560147495227</v>
      </c>
      <c r="I214" s="704"/>
    </row>
    <row r="215" spans="3:9" hidden="1" outlineLevel="1" x14ac:dyDescent="0.25">
      <c r="C215" s="712">
        <v>202</v>
      </c>
      <c r="D215" s="725">
        <f t="shared" si="18"/>
        <v>70027.560147495227</v>
      </c>
      <c r="E215" s="725">
        <f t="shared" si="15"/>
        <v>574.96986032182031</v>
      </c>
      <c r="F215" s="725">
        <f t="shared" si="19"/>
        <v>340.8626899855347</v>
      </c>
      <c r="G215" s="725">
        <f t="shared" si="16"/>
        <v>234.10717033628561</v>
      </c>
      <c r="H215" s="725">
        <f t="shared" si="17"/>
        <v>69793.452977158944</v>
      </c>
      <c r="I215" s="704"/>
    </row>
    <row r="216" spans="3:9" hidden="1" outlineLevel="1" x14ac:dyDescent="0.25">
      <c r="C216" s="712">
        <v>203</v>
      </c>
      <c r="D216" s="725">
        <f t="shared" si="18"/>
        <v>69793.452977158944</v>
      </c>
      <c r="E216" s="725">
        <f t="shared" si="15"/>
        <v>574.96986032182031</v>
      </c>
      <c r="F216" s="725">
        <f t="shared" si="19"/>
        <v>339.72316149621349</v>
      </c>
      <c r="G216" s="725">
        <f t="shared" si="16"/>
        <v>235.24669882560681</v>
      </c>
      <c r="H216" s="725">
        <f t="shared" si="17"/>
        <v>69558.206278333339</v>
      </c>
      <c r="I216" s="704"/>
    </row>
    <row r="217" spans="3:9" hidden="1" outlineLevel="1" x14ac:dyDescent="0.25">
      <c r="C217" s="712">
        <v>204</v>
      </c>
      <c r="D217" s="725">
        <f t="shared" si="18"/>
        <v>69558.206278333339</v>
      </c>
      <c r="E217" s="725">
        <f t="shared" si="15"/>
        <v>574.96986032182031</v>
      </c>
      <c r="F217" s="725">
        <f t="shared" si="19"/>
        <v>338.57808629434982</v>
      </c>
      <c r="G217" s="725">
        <f t="shared" si="16"/>
        <v>236.39177402747049</v>
      </c>
      <c r="H217" s="725">
        <f t="shared" si="17"/>
        <v>69321.814504305861</v>
      </c>
      <c r="I217" s="704"/>
    </row>
    <row r="218" spans="3:9" hidden="1" outlineLevel="1" x14ac:dyDescent="0.25">
      <c r="C218" s="712">
        <v>205</v>
      </c>
      <c r="D218" s="725">
        <f t="shared" si="18"/>
        <v>69321.814504305861</v>
      </c>
      <c r="E218" s="725">
        <f t="shared" si="15"/>
        <v>574.96986032182031</v>
      </c>
      <c r="F218" s="725">
        <f t="shared" si="19"/>
        <v>337.42743738103991</v>
      </c>
      <c r="G218" s="725">
        <f t="shared" si="16"/>
        <v>237.5424229407804</v>
      </c>
      <c r="H218" s="725">
        <f t="shared" si="17"/>
        <v>69084.272081365081</v>
      </c>
      <c r="I218" s="704"/>
    </row>
    <row r="219" spans="3:9" hidden="1" outlineLevel="1" x14ac:dyDescent="0.25">
      <c r="C219" s="712">
        <v>206</v>
      </c>
      <c r="D219" s="725">
        <f t="shared" si="18"/>
        <v>69084.272081365081</v>
      </c>
      <c r="E219" s="725">
        <f t="shared" si="15"/>
        <v>574.96986032182031</v>
      </c>
      <c r="F219" s="725">
        <f t="shared" si="19"/>
        <v>336.2711876259616</v>
      </c>
      <c r="G219" s="725">
        <f t="shared" si="16"/>
        <v>238.6986726958587</v>
      </c>
      <c r="H219" s="725">
        <f t="shared" si="17"/>
        <v>68845.573408669225</v>
      </c>
      <c r="I219" s="704"/>
    </row>
    <row r="220" spans="3:9" hidden="1" outlineLevel="1" x14ac:dyDescent="0.25">
      <c r="C220" s="712">
        <v>207</v>
      </c>
      <c r="D220" s="725">
        <f t="shared" si="18"/>
        <v>68845.573408669225</v>
      </c>
      <c r="E220" s="725">
        <f t="shared" si="15"/>
        <v>574.96986032182031</v>
      </c>
      <c r="F220" s="725">
        <f t="shared" si="19"/>
        <v>335.10930976673421</v>
      </c>
      <c r="G220" s="725">
        <f t="shared" si="16"/>
        <v>239.86055055508609</v>
      </c>
      <c r="H220" s="725">
        <f t="shared" si="17"/>
        <v>68605.712858114144</v>
      </c>
      <c r="I220" s="704"/>
    </row>
    <row r="221" spans="3:9" hidden="1" outlineLevel="1" x14ac:dyDescent="0.25">
      <c r="C221" s="712">
        <v>208</v>
      </c>
      <c r="D221" s="725">
        <f t="shared" si="18"/>
        <v>68605.712858114144</v>
      </c>
      <c r="E221" s="725">
        <f t="shared" si="15"/>
        <v>574.96986032182031</v>
      </c>
      <c r="F221" s="725">
        <f t="shared" si="19"/>
        <v>333.94177640827633</v>
      </c>
      <c r="G221" s="725">
        <f t="shared" si="16"/>
        <v>241.02808391354398</v>
      </c>
      <c r="H221" s="725">
        <f t="shared" si="17"/>
        <v>68364.684774200607</v>
      </c>
      <c r="I221" s="704"/>
    </row>
    <row r="222" spans="3:9" hidden="1" outlineLevel="1" x14ac:dyDescent="0.25">
      <c r="C222" s="712">
        <v>209</v>
      </c>
      <c r="D222" s="725">
        <f t="shared" si="18"/>
        <v>68364.684774200607</v>
      </c>
      <c r="E222" s="725">
        <f t="shared" si="15"/>
        <v>574.96986032182031</v>
      </c>
      <c r="F222" s="725">
        <f t="shared" si="19"/>
        <v>332.76856002215948</v>
      </c>
      <c r="G222" s="725">
        <f t="shared" si="16"/>
        <v>242.20130029966083</v>
      </c>
      <c r="H222" s="725">
        <f t="shared" si="17"/>
        <v>68122.483473900953</v>
      </c>
      <c r="I222" s="704"/>
    </row>
    <row r="223" spans="3:9" hidden="1" outlineLevel="1" x14ac:dyDescent="0.25">
      <c r="C223" s="712">
        <v>210</v>
      </c>
      <c r="D223" s="725">
        <f t="shared" si="18"/>
        <v>68122.483473900953</v>
      </c>
      <c r="E223" s="725">
        <f t="shared" si="15"/>
        <v>574.96986032182031</v>
      </c>
      <c r="F223" s="725">
        <f t="shared" si="19"/>
        <v>331.58963294595907</v>
      </c>
      <c r="G223" s="725">
        <f t="shared" si="16"/>
        <v>243.38022737586124</v>
      </c>
      <c r="H223" s="725">
        <f t="shared" si="17"/>
        <v>67879.10324652509</v>
      </c>
      <c r="I223" s="704"/>
    </row>
    <row r="224" spans="3:9" hidden="1" outlineLevel="1" x14ac:dyDescent="0.25">
      <c r="C224" s="712">
        <v>211</v>
      </c>
      <c r="D224" s="725">
        <f t="shared" si="18"/>
        <v>67879.10324652509</v>
      </c>
      <c r="E224" s="725">
        <f t="shared" si="15"/>
        <v>574.96986032182031</v>
      </c>
      <c r="F224" s="725">
        <f t="shared" si="19"/>
        <v>330.40496738260236</v>
      </c>
      <c r="G224" s="725">
        <f t="shared" si="16"/>
        <v>244.56489293921794</v>
      </c>
      <c r="H224" s="725">
        <f t="shared" si="17"/>
        <v>67634.538353585871</v>
      </c>
      <c r="I224" s="704"/>
    </row>
    <row r="225" spans="3:9" hidden="1" outlineLevel="1" x14ac:dyDescent="0.25">
      <c r="C225" s="712">
        <v>212</v>
      </c>
      <c r="D225" s="725">
        <f t="shared" si="18"/>
        <v>67634.538353585871</v>
      </c>
      <c r="E225" s="725">
        <f t="shared" si="15"/>
        <v>574.96986032182031</v>
      </c>
      <c r="F225" s="725">
        <f t="shared" si="19"/>
        <v>329.21453539971299</v>
      </c>
      <c r="G225" s="725">
        <f t="shared" si="16"/>
        <v>245.75532492210732</v>
      </c>
      <c r="H225" s="725">
        <f t="shared" si="17"/>
        <v>67388.783028663762</v>
      </c>
      <c r="I225" s="704"/>
    </row>
    <row r="226" spans="3:9" hidden="1" outlineLevel="1" x14ac:dyDescent="0.25">
      <c r="C226" s="712">
        <v>213</v>
      </c>
      <c r="D226" s="725">
        <f t="shared" si="18"/>
        <v>67388.783028663762</v>
      </c>
      <c r="E226" s="725">
        <f t="shared" si="15"/>
        <v>574.96986032182031</v>
      </c>
      <c r="F226" s="725">
        <f t="shared" si="19"/>
        <v>328.01830892895231</v>
      </c>
      <c r="G226" s="725">
        <f t="shared" si="16"/>
        <v>246.951551392868</v>
      </c>
      <c r="H226" s="725">
        <f t="shared" si="17"/>
        <v>67141.831477270898</v>
      </c>
      <c r="I226" s="704"/>
    </row>
    <row r="227" spans="3:9" hidden="1" outlineLevel="1" x14ac:dyDescent="0.25">
      <c r="C227" s="712">
        <v>214</v>
      </c>
      <c r="D227" s="725">
        <f t="shared" si="18"/>
        <v>67141.831477270898</v>
      </c>
      <c r="E227" s="725">
        <f t="shared" si="15"/>
        <v>574.96986032182031</v>
      </c>
      <c r="F227" s="725">
        <f t="shared" si="19"/>
        <v>326.81625976535764</v>
      </c>
      <c r="G227" s="725">
        <f t="shared" si="16"/>
        <v>248.15360055646266</v>
      </c>
      <c r="H227" s="725">
        <f t="shared" si="17"/>
        <v>66893.677876714442</v>
      </c>
      <c r="I227" s="704"/>
    </row>
    <row r="228" spans="3:9" hidden="1" outlineLevel="1" x14ac:dyDescent="0.25">
      <c r="C228" s="712">
        <v>215</v>
      </c>
      <c r="D228" s="725">
        <f t="shared" si="18"/>
        <v>66893.677876714442</v>
      </c>
      <c r="E228" s="725">
        <f t="shared" si="15"/>
        <v>574.96986032182031</v>
      </c>
      <c r="F228" s="725">
        <f t="shared" si="19"/>
        <v>325.60835956667717</v>
      </c>
      <c r="G228" s="725">
        <f t="shared" si="16"/>
        <v>249.36150075514314</v>
      </c>
      <c r="H228" s="725">
        <f t="shared" si="17"/>
        <v>66644.316375959301</v>
      </c>
      <c r="I228" s="704"/>
    </row>
    <row r="229" spans="3:9" hidden="1" outlineLevel="1" x14ac:dyDescent="0.25">
      <c r="C229" s="712">
        <v>216</v>
      </c>
      <c r="D229" s="725">
        <f t="shared" si="18"/>
        <v>66644.316375959301</v>
      </c>
      <c r="E229" s="725">
        <f t="shared" si="15"/>
        <v>574.96986032182031</v>
      </c>
      <c r="F229" s="725">
        <f t="shared" si="19"/>
        <v>324.39457985270167</v>
      </c>
      <c r="G229" s="725">
        <f t="shared" si="16"/>
        <v>250.57528046911864</v>
      </c>
      <c r="H229" s="725">
        <f t="shared" si="17"/>
        <v>66393.741095490186</v>
      </c>
      <c r="I229" s="704"/>
    </row>
    <row r="230" spans="3:9" hidden="1" outlineLevel="1" x14ac:dyDescent="0.25">
      <c r="C230" s="712">
        <v>217</v>
      </c>
      <c r="D230" s="725">
        <f t="shared" si="18"/>
        <v>66393.741095490186</v>
      </c>
      <c r="E230" s="725">
        <f t="shared" si="15"/>
        <v>574.96986032182031</v>
      </c>
      <c r="F230" s="725">
        <f t="shared" si="19"/>
        <v>323.17489200459323</v>
      </c>
      <c r="G230" s="725">
        <f t="shared" si="16"/>
        <v>251.79496831722707</v>
      </c>
      <c r="H230" s="725">
        <f t="shared" si="17"/>
        <v>66141.946127172952</v>
      </c>
      <c r="I230" s="704"/>
    </row>
    <row r="231" spans="3:9" hidden="1" outlineLevel="1" x14ac:dyDescent="0.25">
      <c r="C231" s="712">
        <v>218</v>
      </c>
      <c r="D231" s="725">
        <f t="shared" si="18"/>
        <v>66141.946127172952</v>
      </c>
      <c r="E231" s="725">
        <f t="shared" si="15"/>
        <v>574.96986032182031</v>
      </c>
      <c r="F231" s="725">
        <f t="shared" si="19"/>
        <v>321.94926726421016</v>
      </c>
      <c r="G231" s="725">
        <f t="shared" si="16"/>
        <v>253.02059305761014</v>
      </c>
      <c r="H231" s="725">
        <f t="shared" si="17"/>
        <v>65888.925534115348</v>
      </c>
      <c r="I231" s="704"/>
    </row>
    <row r="232" spans="3:9" hidden="1" outlineLevel="1" x14ac:dyDescent="0.25">
      <c r="C232" s="712">
        <v>219</v>
      </c>
      <c r="D232" s="725">
        <f t="shared" si="18"/>
        <v>65888.925534115348</v>
      </c>
      <c r="E232" s="725">
        <f t="shared" si="15"/>
        <v>574.96986032182031</v>
      </c>
      <c r="F232" s="725">
        <f t="shared" si="19"/>
        <v>320.71767673342919</v>
      </c>
      <c r="G232" s="725">
        <f t="shared" si="16"/>
        <v>254.25218358839112</v>
      </c>
      <c r="H232" s="725">
        <f t="shared" si="17"/>
        <v>65634.673350526951</v>
      </c>
      <c r="I232" s="704"/>
    </row>
    <row r="233" spans="3:9" hidden="1" outlineLevel="1" x14ac:dyDescent="0.25">
      <c r="C233" s="712">
        <v>220</v>
      </c>
      <c r="D233" s="725">
        <f t="shared" si="18"/>
        <v>65634.673350526951</v>
      </c>
      <c r="E233" s="725">
        <f t="shared" si="15"/>
        <v>574.96986032182031</v>
      </c>
      <c r="F233" s="725">
        <f t="shared" si="19"/>
        <v>319.48009137346378</v>
      </c>
      <c r="G233" s="725">
        <f t="shared" si="16"/>
        <v>255.48976894835653</v>
      </c>
      <c r="H233" s="725">
        <f t="shared" si="17"/>
        <v>65379.183581578596</v>
      </c>
      <c r="I233" s="704"/>
    </row>
    <row r="234" spans="3:9" hidden="1" outlineLevel="1" x14ac:dyDescent="0.25">
      <c r="C234" s="712">
        <v>221</v>
      </c>
      <c r="D234" s="725">
        <f t="shared" si="18"/>
        <v>65379.183581578596</v>
      </c>
      <c r="E234" s="725">
        <f t="shared" si="15"/>
        <v>574.96986032182031</v>
      </c>
      <c r="F234" s="725">
        <f t="shared" si="19"/>
        <v>318.23648200417983</v>
      </c>
      <c r="G234" s="725">
        <f t="shared" si="16"/>
        <v>256.73337831764047</v>
      </c>
      <c r="H234" s="725">
        <f t="shared" si="17"/>
        <v>65122.450203260953</v>
      </c>
      <c r="I234" s="704"/>
    </row>
    <row r="235" spans="3:9" hidden="1" outlineLevel="1" x14ac:dyDescent="0.25">
      <c r="C235" s="712">
        <v>222</v>
      </c>
      <c r="D235" s="725">
        <f t="shared" si="18"/>
        <v>65122.450203260953</v>
      </c>
      <c r="E235" s="725">
        <f t="shared" si="15"/>
        <v>574.96986032182031</v>
      </c>
      <c r="F235" s="725">
        <f t="shared" si="19"/>
        <v>316.98681930340734</v>
      </c>
      <c r="G235" s="725">
        <f t="shared" si="16"/>
        <v>257.98304101841296</v>
      </c>
      <c r="H235" s="725">
        <f t="shared" si="17"/>
        <v>64864.467162242538</v>
      </c>
      <c r="I235" s="704"/>
    </row>
    <row r="236" spans="3:9" hidden="1" outlineLevel="1" x14ac:dyDescent="0.25">
      <c r="C236" s="712">
        <v>223</v>
      </c>
      <c r="D236" s="725">
        <f t="shared" si="18"/>
        <v>64864.467162242538</v>
      </c>
      <c r="E236" s="725">
        <f t="shared" si="15"/>
        <v>574.96986032182031</v>
      </c>
      <c r="F236" s="725">
        <f t="shared" si="19"/>
        <v>315.73107380624924</v>
      </c>
      <c r="G236" s="725">
        <f t="shared" si="16"/>
        <v>259.23878651557106</v>
      </c>
      <c r="H236" s="725">
        <f t="shared" si="17"/>
        <v>64605.228375726969</v>
      </c>
      <c r="I236" s="704"/>
    </row>
    <row r="237" spans="3:9" hidden="1" outlineLevel="1" x14ac:dyDescent="0.25">
      <c r="C237" s="712">
        <v>224</v>
      </c>
      <c r="D237" s="725">
        <f t="shared" si="18"/>
        <v>64605.228375726969</v>
      </c>
      <c r="E237" s="725">
        <f t="shared" si="15"/>
        <v>574.96986032182031</v>
      </c>
      <c r="F237" s="725">
        <f t="shared" si="19"/>
        <v>314.46921590438654</v>
      </c>
      <c r="G237" s="725">
        <f t="shared" si="16"/>
        <v>260.50064441743376</v>
      </c>
      <c r="H237" s="725">
        <f t="shared" si="17"/>
        <v>64344.727731309533</v>
      </c>
      <c r="I237" s="704"/>
    </row>
    <row r="238" spans="3:9" hidden="1" outlineLevel="1" x14ac:dyDescent="0.25">
      <c r="C238" s="712">
        <v>225</v>
      </c>
      <c r="D238" s="725">
        <f t="shared" si="18"/>
        <v>64344.727731309533</v>
      </c>
      <c r="E238" s="725">
        <f t="shared" si="15"/>
        <v>574.96986032182031</v>
      </c>
      <c r="F238" s="725">
        <f t="shared" si="19"/>
        <v>313.20121584538026</v>
      </c>
      <c r="G238" s="725">
        <f t="shared" si="16"/>
        <v>261.76864447644004</v>
      </c>
      <c r="H238" s="725">
        <f t="shared" si="17"/>
        <v>64082.959086833092</v>
      </c>
      <c r="I238" s="704"/>
    </row>
    <row r="239" spans="3:9" hidden="1" outlineLevel="1" x14ac:dyDescent="0.25">
      <c r="C239" s="712">
        <v>226</v>
      </c>
      <c r="D239" s="725">
        <f t="shared" si="18"/>
        <v>64082.959086833092</v>
      </c>
      <c r="E239" s="725">
        <f t="shared" si="15"/>
        <v>574.96986032182031</v>
      </c>
      <c r="F239" s="725">
        <f t="shared" si="19"/>
        <v>311.92704373196989</v>
      </c>
      <c r="G239" s="725">
        <f t="shared" si="16"/>
        <v>263.04281658985042</v>
      </c>
      <c r="H239" s="725">
        <f t="shared" si="17"/>
        <v>63819.916270243244</v>
      </c>
      <c r="I239" s="704"/>
    </row>
    <row r="240" spans="3:9" hidden="1" outlineLevel="1" x14ac:dyDescent="0.25">
      <c r="C240" s="712">
        <v>227</v>
      </c>
      <c r="D240" s="725">
        <f t="shared" si="18"/>
        <v>63819.916270243244</v>
      </c>
      <c r="E240" s="725">
        <f t="shared" si="15"/>
        <v>574.96986032182031</v>
      </c>
      <c r="F240" s="725">
        <f t="shared" si="19"/>
        <v>310.64666952136849</v>
      </c>
      <c r="G240" s="725">
        <f t="shared" si="16"/>
        <v>264.32319080045181</v>
      </c>
      <c r="H240" s="725">
        <f t="shared" si="17"/>
        <v>63555.593079442791</v>
      </c>
      <c r="I240" s="704"/>
    </row>
    <row r="241" spans="3:9" hidden="1" outlineLevel="1" x14ac:dyDescent="0.25">
      <c r="C241" s="712">
        <v>228</v>
      </c>
      <c r="D241" s="725">
        <f t="shared" si="18"/>
        <v>63555.593079442791</v>
      </c>
      <c r="E241" s="725">
        <f t="shared" si="15"/>
        <v>574.96986032182031</v>
      </c>
      <c r="F241" s="725">
        <f t="shared" si="19"/>
        <v>309.36006302455451</v>
      </c>
      <c r="G241" s="725">
        <f t="shared" si="16"/>
        <v>265.6097972972658</v>
      </c>
      <c r="H241" s="725">
        <f t="shared" si="17"/>
        <v>63289.983282145527</v>
      </c>
      <c r="I241" s="704"/>
    </row>
    <row r="242" spans="3:9" hidden="1" outlineLevel="1" x14ac:dyDescent="0.25">
      <c r="C242" s="712">
        <v>229</v>
      </c>
      <c r="D242" s="725">
        <f t="shared" si="18"/>
        <v>63289.983282145527</v>
      </c>
      <c r="E242" s="725">
        <f t="shared" si="15"/>
        <v>574.96986032182031</v>
      </c>
      <c r="F242" s="725">
        <f t="shared" si="19"/>
        <v>308.06719390555952</v>
      </c>
      <c r="G242" s="725">
        <f t="shared" si="16"/>
        <v>266.90266641626079</v>
      </c>
      <c r="H242" s="725">
        <f t="shared" si="17"/>
        <v>63023.080615729268</v>
      </c>
      <c r="I242" s="704"/>
    </row>
    <row r="243" spans="3:9" hidden="1" outlineLevel="1" x14ac:dyDescent="0.25">
      <c r="C243" s="712">
        <v>230</v>
      </c>
      <c r="D243" s="725">
        <f t="shared" si="18"/>
        <v>63023.080615729268</v>
      </c>
      <c r="E243" s="725">
        <f t="shared" si="15"/>
        <v>574.96986032182031</v>
      </c>
      <c r="F243" s="725">
        <f t="shared" si="19"/>
        <v>306.7680316807535</v>
      </c>
      <c r="G243" s="725">
        <f t="shared" si="16"/>
        <v>268.20182864106681</v>
      </c>
      <c r="H243" s="725">
        <f t="shared" si="17"/>
        <v>62754.878787088201</v>
      </c>
      <c r="I243" s="704"/>
    </row>
    <row r="244" spans="3:9" hidden="1" outlineLevel="1" x14ac:dyDescent="0.25">
      <c r="C244" s="712">
        <v>231</v>
      </c>
      <c r="D244" s="725">
        <f t="shared" si="18"/>
        <v>62754.878787088201</v>
      </c>
      <c r="E244" s="725">
        <f t="shared" si="15"/>
        <v>574.96986032182031</v>
      </c>
      <c r="F244" s="725">
        <f t="shared" si="19"/>
        <v>305.46254571812563</v>
      </c>
      <c r="G244" s="725">
        <f t="shared" si="16"/>
        <v>269.50731460369468</v>
      </c>
      <c r="H244" s="725">
        <f t="shared" si="17"/>
        <v>62485.371472484505</v>
      </c>
      <c r="I244" s="704"/>
    </row>
    <row r="245" spans="3:9" hidden="1" outlineLevel="1" x14ac:dyDescent="0.25">
      <c r="C245" s="712">
        <v>232</v>
      </c>
      <c r="D245" s="725">
        <f t="shared" si="18"/>
        <v>62485.371472484505</v>
      </c>
      <c r="E245" s="725">
        <f t="shared" si="15"/>
        <v>574.96986032182031</v>
      </c>
      <c r="F245" s="725">
        <f t="shared" si="19"/>
        <v>304.15070523656232</v>
      </c>
      <c r="G245" s="725">
        <f t="shared" si="16"/>
        <v>270.81915508525799</v>
      </c>
      <c r="H245" s="725">
        <f t="shared" si="17"/>
        <v>62214.552317399248</v>
      </c>
      <c r="I245" s="704"/>
    </row>
    <row r="246" spans="3:9" hidden="1" outlineLevel="1" x14ac:dyDescent="0.25">
      <c r="C246" s="712">
        <v>233</v>
      </c>
      <c r="D246" s="725">
        <f t="shared" si="18"/>
        <v>62214.552317399248</v>
      </c>
      <c r="E246" s="725">
        <f t="shared" si="15"/>
        <v>574.96986032182031</v>
      </c>
      <c r="F246" s="725">
        <f t="shared" si="19"/>
        <v>302.83247930512135</v>
      </c>
      <c r="G246" s="725">
        <f t="shared" si="16"/>
        <v>272.13738101669895</v>
      </c>
      <c r="H246" s="725">
        <f t="shared" si="17"/>
        <v>61942.414936382549</v>
      </c>
      <c r="I246" s="704"/>
    </row>
    <row r="247" spans="3:9" hidden="1" outlineLevel="1" x14ac:dyDescent="0.25">
      <c r="C247" s="712">
        <v>234</v>
      </c>
      <c r="D247" s="725">
        <f t="shared" si="18"/>
        <v>61942.414936382549</v>
      </c>
      <c r="E247" s="725">
        <f t="shared" si="15"/>
        <v>574.96986032182031</v>
      </c>
      <c r="F247" s="725">
        <f t="shared" si="19"/>
        <v>301.50783684230254</v>
      </c>
      <c r="G247" s="725">
        <f t="shared" si="16"/>
        <v>273.46202347951777</v>
      </c>
      <c r="H247" s="725">
        <f t="shared" si="17"/>
        <v>61668.952912903034</v>
      </c>
      <c r="I247" s="704"/>
    </row>
    <row r="248" spans="3:9" hidden="1" outlineLevel="1" x14ac:dyDescent="0.25">
      <c r="C248" s="712">
        <v>235</v>
      </c>
      <c r="D248" s="725">
        <f t="shared" si="18"/>
        <v>61668.952912903034</v>
      </c>
      <c r="E248" s="725">
        <f t="shared" si="15"/>
        <v>574.96986032182031</v>
      </c>
      <c r="F248" s="725">
        <f t="shared" si="19"/>
        <v>300.17674661531498</v>
      </c>
      <c r="G248" s="725">
        <f t="shared" si="16"/>
        <v>274.79311370650532</v>
      </c>
      <c r="H248" s="725">
        <f t="shared" si="17"/>
        <v>61394.159799196532</v>
      </c>
      <c r="I248" s="704"/>
    </row>
    <row r="249" spans="3:9" collapsed="1" x14ac:dyDescent="0.25">
      <c r="C249" s="712">
        <v>236</v>
      </c>
      <c r="D249" s="725">
        <f t="shared" si="18"/>
        <v>61394.159799196532</v>
      </c>
      <c r="E249" s="725">
        <f t="shared" si="15"/>
        <v>574.96986032182031</v>
      </c>
      <c r="F249" s="725">
        <f t="shared" si="19"/>
        <v>298.83917723934053</v>
      </c>
      <c r="G249" s="725">
        <f t="shared" si="16"/>
        <v>276.13068308247978</v>
      </c>
      <c r="H249" s="725">
        <f t="shared" si="17"/>
        <v>61118.029116114049</v>
      </c>
      <c r="I249" s="704"/>
    </row>
    <row r="250" spans="3:9" x14ac:dyDescent="0.25">
      <c r="C250" s="712">
        <v>237</v>
      </c>
      <c r="D250" s="725">
        <f t="shared" si="18"/>
        <v>61118.029116114049</v>
      </c>
      <c r="E250" s="725">
        <f t="shared" si="15"/>
        <v>574.96986032182031</v>
      </c>
      <c r="F250" s="725">
        <f t="shared" si="19"/>
        <v>297.49509717679382</v>
      </c>
      <c r="G250" s="725">
        <f t="shared" si="16"/>
        <v>277.47476314502649</v>
      </c>
      <c r="H250" s="725">
        <f t="shared" si="17"/>
        <v>60840.554352969019</v>
      </c>
      <c r="I250" s="704"/>
    </row>
    <row r="251" spans="3:9" x14ac:dyDescent="0.25">
      <c r="C251" s="712">
        <v>238</v>
      </c>
      <c r="D251" s="725">
        <f t="shared" si="18"/>
        <v>60840.554352969019</v>
      </c>
      <c r="E251" s="725">
        <f t="shared" si="15"/>
        <v>574.96986032182031</v>
      </c>
      <c r="F251" s="725">
        <f t="shared" si="19"/>
        <v>296.14447473657879</v>
      </c>
      <c r="G251" s="725">
        <f t="shared" si="16"/>
        <v>278.82538558524152</v>
      </c>
      <c r="H251" s="725">
        <f t="shared" si="17"/>
        <v>60561.72896738378</v>
      </c>
      <c r="I251" s="704"/>
    </row>
    <row r="252" spans="3:9" x14ac:dyDescent="0.25">
      <c r="C252" s="712">
        <v>239</v>
      </c>
      <c r="D252" s="725">
        <f t="shared" si="18"/>
        <v>60561.72896738378</v>
      </c>
      <c r="E252" s="725">
        <f t="shared" si="15"/>
        <v>574.96986032182031</v>
      </c>
      <c r="F252" s="725">
        <f t="shared" si="19"/>
        <v>294.78727807334138</v>
      </c>
      <c r="G252" s="725">
        <f t="shared" si="16"/>
        <v>280.18258224847892</v>
      </c>
      <c r="H252" s="725">
        <f t="shared" si="17"/>
        <v>60281.546385135298</v>
      </c>
      <c r="I252" s="704"/>
    </row>
    <row r="253" spans="3:9" x14ac:dyDescent="0.25">
      <c r="C253" s="712">
        <v>240</v>
      </c>
      <c r="D253" s="725">
        <f t="shared" si="18"/>
        <v>60281.546385135298</v>
      </c>
      <c r="E253" s="725">
        <f t="shared" si="15"/>
        <v>574.96986032182031</v>
      </c>
      <c r="F253" s="725">
        <f t="shared" si="19"/>
        <v>293.42347518671852</v>
      </c>
      <c r="G253" s="725">
        <f t="shared" si="16"/>
        <v>281.54638513510179</v>
      </c>
      <c r="H253" s="725">
        <f t="shared" si="17"/>
        <v>60000.000000000196</v>
      </c>
      <c r="I253" s="704"/>
    </row>
    <row r="254" spans="3:9" hidden="1" outlineLevel="1" x14ac:dyDescent="0.25">
      <c r="C254" s="687">
        <v>241</v>
      </c>
      <c r="D254" s="729">
        <f t="shared" si="18"/>
        <v>60000.000000000196</v>
      </c>
      <c r="E254" s="729">
        <f t="shared" si="15"/>
        <v>574.96986032182031</v>
      </c>
      <c r="F254" s="729">
        <f t="shared" ref="F254:F270" si="20">$E$7/12*D254</f>
        <v>300.00000000000097</v>
      </c>
      <c r="G254" s="729">
        <f t="shared" si="16"/>
        <v>274.96986032181934</v>
      </c>
      <c r="H254" s="729">
        <f t="shared" si="17"/>
        <v>59725.030139678376</v>
      </c>
      <c r="I254" s="704"/>
    </row>
    <row r="255" spans="3:9" hidden="1" outlineLevel="1" x14ac:dyDescent="0.25">
      <c r="C255" s="687">
        <v>242</v>
      </c>
      <c r="D255" s="729">
        <f t="shared" si="18"/>
        <v>59725.030139678376</v>
      </c>
      <c r="E255" s="729">
        <f t="shared" si="15"/>
        <v>574.96986032182031</v>
      </c>
      <c r="F255" s="729">
        <f t="shared" si="20"/>
        <v>298.62515069839191</v>
      </c>
      <c r="G255" s="729">
        <f t="shared" si="16"/>
        <v>276.3447096234284</v>
      </c>
      <c r="H255" s="729">
        <f t="shared" si="17"/>
        <v>59448.685430054946</v>
      </c>
      <c r="I255" s="704"/>
    </row>
    <row r="256" spans="3:9" hidden="1" outlineLevel="1" x14ac:dyDescent="0.25">
      <c r="C256" s="687">
        <v>243</v>
      </c>
      <c r="D256" s="729">
        <f t="shared" si="18"/>
        <v>59448.685430054946</v>
      </c>
      <c r="E256" s="729">
        <f t="shared" si="15"/>
        <v>574.96986032182031</v>
      </c>
      <c r="F256" s="729">
        <f t="shared" si="20"/>
        <v>297.24342715027473</v>
      </c>
      <c r="G256" s="729">
        <f t="shared" si="16"/>
        <v>277.72643317154558</v>
      </c>
      <c r="H256" s="729">
        <f t="shared" si="17"/>
        <v>59170.958996883397</v>
      </c>
      <c r="I256" s="704"/>
    </row>
    <row r="257" spans="3:9" hidden="1" outlineLevel="1" x14ac:dyDescent="0.25">
      <c r="C257" s="687">
        <v>244</v>
      </c>
      <c r="D257" s="729">
        <f t="shared" si="18"/>
        <v>59170.958996883397</v>
      </c>
      <c r="E257" s="729">
        <f t="shared" si="15"/>
        <v>574.96986032182031</v>
      </c>
      <c r="F257" s="729">
        <f t="shared" si="20"/>
        <v>295.85479498441697</v>
      </c>
      <c r="G257" s="729">
        <f t="shared" si="16"/>
        <v>279.11506533740334</v>
      </c>
      <c r="H257" s="729">
        <f t="shared" si="17"/>
        <v>58891.843931545991</v>
      </c>
      <c r="I257" s="704"/>
    </row>
    <row r="258" spans="3:9" hidden="1" outlineLevel="1" x14ac:dyDescent="0.25">
      <c r="C258" s="687">
        <v>245</v>
      </c>
      <c r="D258" s="729">
        <f t="shared" si="18"/>
        <v>58891.843931545991</v>
      </c>
      <c r="E258" s="729">
        <f t="shared" si="15"/>
        <v>574.96986032182031</v>
      </c>
      <c r="F258" s="729">
        <f t="shared" si="20"/>
        <v>294.45921965772999</v>
      </c>
      <c r="G258" s="729">
        <f t="shared" si="16"/>
        <v>280.51064066409032</v>
      </c>
      <c r="H258" s="729">
        <f t="shared" si="17"/>
        <v>58611.333290881899</v>
      </c>
      <c r="I258" s="704"/>
    </row>
    <row r="259" spans="3:9" hidden="1" outlineLevel="1" x14ac:dyDescent="0.25">
      <c r="C259" s="687">
        <v>246</v>
      </c>
      <c r="D259" s="729">
        <f t="shared" si="18"/>
        <v>58611.333290881899</v>
      </c>
      <c r="E259" s="729">
        <f t="shared" si="15"/>
        <v>574.96986032182031</v>
      </c>
      <c r="F259" s="729">
        <f t="shared" si="20"/>
        <v>293.05666645440948</v>
      </c>
      <c r="G259" s="729">
        <f t="shared" si="16"/>
        <v>281.91319386741083</v>
      </c>
      <c r="H259" s="729">
        <f t="shared" si="17"/>
        <v>58329.420097014488</v>
      </c>
      <c r="I259" s="704"/>
    </row>
    <row r="260" spans="3:9" hidden="1" outlineLevel="1" x14ac:dyDescent="0.25">
      <c r="C260" s="687">
        <v>247</v>
      </c>
      <c r="D260" s="729">
        <f t="shared" si="18"/>
        <v>58329.420097014488</v>
      </c>
      <c r="E260" s="729">
        <f t="shared" si="15"/>
        <v>574.96986032182031</v>
      </c>
      <c r="F260" s="729">
        <f t="shared" si="20"/>
        <v>291.64710048507243</v>
      </c>
      <c r="G260" s="729">
        <f t="shared" si="16"/>
        <v>283.32275983674788</v>
      </c>
      <c r="H260" s="729">
        <f t="shared" si="17"/>
        <v>58046.097337177744</v>
      </c>
      <c r="I260" s="704"/>
    </row>
    <row r="261" spans="3:9" hidden="1" outlineLevel="1" x14ac:dyDescent="0.25">
      <c r="C261" s="687">
        <v>248</v>
      </c>
      <c r="D261" s="729">
        <f t="shared" si="18"/>
        <v>58046.097337177744</v>
      </c>
      <c r="E261" s="729">
        <f t="shared" si="15"/>
        <v>574.96986032182031</v>
      </c>
      <c r="F261" s="729">
        <f t="shared" si="20"/>
        <v>290.23048668588871</v>
      </c>
      <c r="G261" s="729">
        <f t="shared" si="16"/>
        <v>284.7393736359316</v>
      </c>
      <c r="H261" s="729">
        <f t="shared" si="17"/>
        <v>57761.357963541814</v>
      </c>
      <c r="I261" s="704"/>
    </row>
    <row r="262" spans="3:9" hidden="1" outlineLevel="1" x14ac:dyDescent="0.25">
      <c r="C262" s="687">
        <v>249</v>
      </c>
      <c r="D262" s="729">
        <f t="shared" si="18"/>
        <v>57761.357963541814</v>
      </c>
      <c r="E262" s="729">
        <f t="shared" si="15"/>
        <v>574.96986032182031</v>
      </c>
      <c r="F262" s="729">
        <f t="shared" si="20"/>
        <v>288.8067898177091</v>
      </c>
      <c r="G262" s="729">
        <f t="shared" si="16"/>
        <v>286.1630705041112</v>
      </c>
      <c r="H262" s="729">
        <f t="shared" si="17"/>
        <v>57475.194893037704</v>
      </c>
      <c r="I262" s="704"/>
    </row>
    <row r="263" spans="3:9" hidden="1" outlineLevel="1" x14ac:dyDescent="0.25">
      <c r="C263" s="687">
        <v>250</v>
      </c>
      <c r="D263" s="729">
        <f t="shared" si="18"/>
        <v>57475.194893037704</v>
      </c>
      <c r="E263" s="729">
        <f t="shared" si="15"/>
        <v>574.96986032182031</v>
      </c>
      <c r="F263" s="729">
        <f t="shared" si="20"/>
        <v>287.37597446518851</v>
      </c>
      <c r="G263" s="729">
        <f t="shared" si="16"/>
        <v>287.5938858566318</v>
      </c>
      <c r="H263" s="729">
        <f t="shared" si="17"/>
        <v>57187.601007181074</v>
      </c>
      <c r="I263" s="704"/>
    </row>
    <row r="264" spans="3:9" hidden="1" outlineLevel="1" x14ac:dyDescent="0.25">
      <c r="C264" s="687">
        <v>251</v>
      </c>
      <c r="D264" s="729">
        <f t="shared" si="18"/>
        <v>57187.601007181074</v>
      </c>
      <c r="E264" s="729">
        <f t="shared" si="15"/>
        <v>574.96986032182031</v>
      </c>
      <c r="F264" s="729">
        <f t="shared" si="20"/>
        <v>285.93800503590541</v>
      </c>
      <c r="G264" s="729">
        <f t="shared" si="16"/>
        <v>289.0318552859149</v>
      </c>
      <c r="H264" s="729">
        <f t="shared" si="17"/>
        <v>56898.569151895157</v>
      </c>
      <c r="I264" s="704"/>
    </row>
    <row r="265" spans="3:9" hidden="1" outlineLevel="1" x14ac:dyDescent="0.25">
      <c r="C265" s="687">
        <v>252</v>
      </c>
      <c r="D265" s="729">
        <f t="shared" si="18"/>
        <v>56898.569151895157</v>
      </c>
      <c r="E265" s="729">
        <f t="shared" si="15"/>
        <v>574.96986032182031</v>
      </c>
      <c r="F265" s="729">
        <f t="shared" si="20"/>
        <v>284.49284575947581</v>
      </c>
      <c r="G265" s="729">
        <f t="shared" si="16"/>
        <v>290.47701456234449</v>
      </c>
      <c r="H265" s="729">
        <f t="shared" si="17"/>
        <v>56608.092137332809</v>
      </c>
      <c r="I265" s="704"/>
    </row>
    <row r="266" spans="3:9" ht="14.25" hidden="1" customHeight="1" outlineLevel="1" x14ac:dyDescent="0.25">
      <c r="C266" s="687">
        <v>253</v>
      </c>
      <c r="D266" s="729">
        <f t="shared" si="18"/>
        <v>56608.092137332809</v>
      </c>
      <c r="E266" s="729">
        <f t="shared" si="15"/>
        <v>574.96986032182031</v>
      </c>
      <c r="F266" s="729">
        <f t="shared" si="20"/>
        <v>283.04046068666406</v>
      </c>
      <c r="G266" s="729">
        <f t="shared" si="16"/>
        <v>291.92939963515624</v>
      </c>
      <c r="H266" s="729">
        <f t="shared" si="17"/>
        <v>56316.162737697654</v>
      </c>
      <c r="I266" s="704"/>
    </row>
    <row r="267" spans="3:9" hidden="1" outlineLevel="1" x14ac:dyDescent="0.25">
      <c r="C267" s="687">
        <v>254</v>
      </c>
      <c r="D267" s="729">
        <f t="shared" si="18"/>
        <v>56316.162737697654</v>
      </c>
      <c r="E267" s="729">
        <f t="shared" si="15"/>
        <v>574.96986032182031</v>
      </c>
      <c r="F267" s="729">
        <f t="shared" si="20"/>
        <v>281.58081368848826</v>
      </c>
      <c r="G267" s="729">
        <f t="shared" si="16"/>
        <v>293.38904663333204</v>
      </c>
      <c r="H267" s="729">
        <f t="shared" si="17"/>
        <v>56022.773691064322</v>
      </c>
      <c r="I267" s="704"/>
    </row>
    <row r="268" spans="3:9" hidden="1" outlineLevel="1" x14ac:dyDescent="0.25">
      <c r="C268" s="687">
        <v>255</v>
      </c>
      <c r="D268" s="729">
        <f t="shared" si="18"/>
        <v>56022.773691064322</v>
      </c>
      <c r="E268" s="729">
        <f t="shared" si="15"/>
        <v>574.96986032182031</v>
      </c>
      <c r="F268" s="729">
        <f t="shared" si="20"/>
        <v>280.11386845532161</v>
      </c>
      <c r="G268" s="729">
        <f t="shared" si="16"/>
        <v>294.8559918664987</v>
      </c>
      <c r="H268" s="729">
        <f t="shared" si="17"/>
        <v>55727.917699197824</v>
      </c>
      <c r="I268" s="704"/>
    </row>
    <row r="269" spans="3:9" hidden="1" outlineLevel="1" x14ac:dyDescent="0.25">
      <c r="C269" s="687">
        <v>256</v>
      </c>
      <c r="D269" s="729">
        <f t="shared" si="18"/>
        <v>55727.917699197824</v>
      </c>
      <c r="E269" s="729">
        <f t="shared" si="15"/>
        <v>574.96986032182031</v>
      </c>
      <c r="F269" s="729">
        <f t="shared" si="20"/>
        <v>278.63958849598913</v>
      </c>
      <c r="G269" s="729">
        <f t="shared" si="16"/>
        <v>296.33027182583118</v>
      </c>
      <c r="H269" s="729">
        <f t="shared" si="17"/>
        <v>55431.587427371989</v>
      </c>
      <c r="I269" s="704"/>
    </row>
    <row r="270" spans="3:9" hidden="1" outlineLevel="1" x14ac:dyDescent="0.25">
      <c r="C270" s="687">
        <v>257</v>
      </c>
      <c r="D270" s="729">
        <f t="shared" si="18"/>
        <v>55431.587427371989</v>
      </c>
      <c r="E270" s="729">
        <f t="shared" ref="E270:E333" si="21">$E$11</f>
        <v>574.96986032182031</v>
      </c>
      <c r="F270" s="729">
        <f t="shared" si="20"/>
        <v>277.15793713685997</v>
      </c>
      <c r="G270" s="729">
        <f t="shared" ref="G270:G333" si="22">E270-F270</f>
        <v>297.81192318496034</v>
      </c>
      <c r="H270" s="729">
        <f t="shared" ref="H270:H333" si="23">D270-G270</f>
        <v>55133.775504187026</v>
      </c>
      <c r="I270" s="704"/>
    </row>
    <row r="271" spans="3:9" hidden="1" outlineLevel="1" x14ac:dyDescent="0.25">
      <c r="C271" s="687">
        <v>258</v>
      </c>
      <c r="D271" s="729">
        <f t="shared" ref="D271:D334" si="24">D270-G270</f>
        <v>55133.775504187026</v>
      </c>
      <c r="E271" s="729">
        <f t="shared" si="21"/>
        <v>574.96986032182031</v>
      </c>
      <c r="F271" s="729">
        <f t="shared" ref="F271:F334" si="25">$E$7/12*D271</f>
        <v>275.66887752093515</v>
      </c>
      <c r="G271" s="729">
        <f t="shared" si="22"/>
        <v>299.30098280088515</v>
      </c>
      <c r="H271" s="729">
        <f t="shared" si="23"/>
        <v>54834.474521386139</v>
      </c>
      <c r="I271" s="704"/>
    </row>
    <row r="272" spans="3:9" hidden="1" outlineLevel="1" x14ac:dyDescent="0.25">
      <c r="C272" s="687">
        <v>259</v>
      </c>
      <c r="D272" s="729">
        <f t="shared" si="24"/>
        <v>54834.474521386139</v>
      </c>
      <c r="E272" s="729">
        <f t="shared" si="21"/>
        <v>574.96986032182031</v>
      </c>
      <c r="F272" s="729">
        <f t="shared" si="25"/>
        <v>274.17237260693071</v>
      </c>
      <c r="G272" s="729">
        <f t="shared" si="22"/>
        <v>300.7974877148896</v>
      </c>
      <c r="H272" s="729">
        <f t="shared" si="23"/>
        <v>54533.677033671251</v>
      </c>
      <c r="I272" s="704"/>
    </row>
    <row r="273" spans="3:9" hidden="1" outlineLevel="1" x14ac:dyDescent="0.25">
      <c r="C273" s="687">
        <v>260</v>
      </c>
      <c r="D273" s="729">
        <f t="shared" si="24"/>
        <v>54533.677033671251</v>
      </c>
      <c r="E273" s="729">
        <f t="shared" si="21"/>
        <v>574.96986032182031</v>
      </c>
      <c r="F273" s="729">
        <f t="shared" si="25"/>
        <v>272.66838516835628</v>
      </c>
      <c r="G273" s="729">
        <f t="shared" si="22"/>
        <v>302.30147515346403</v>
      </c>
      <c r="H273" s="729">
        <f t="shared" si="23"/>
        <v>54231.375558517786</v>
      </c>
      <c r="I273" s="704"/>
    </row>
    <row r="274" spans="3:9" hidden="1" outlineLevel="1" x14ac:dyDescent="0.25">
      <c r="C274" s="687">
        <v>261</v>
      </c>
      <c r="D274" s="729">
        <f t="shared" si="24"/>
        <v>54231.375558517786</v>
      </c>
      <c r="E274" s="729">
        <f t="shared" si="21"/>
        <v>574.96986032182031</v>
      </c>
      <c r="F274" s="729">
        <f t="shared" si="25"/>
        <v>271.15687779258894</v>
      </c>
      <c r="G274" s="729">
        <f t="shared" si="22"/>
        <v>303.81298252923136</v>
      </c>
      <c r="H274" s="729">
        <f t="shared" si="23"/>
        <v>53927.562575988552</v>
      </c>
      <c r="I274" s="704"/>
    </row>
    <row r="275" spans="3:9" hidden="1" outlineLevel="1" x14ac:dyDescent="0.25">
      <c r="C275" s="687">
        <v>262</v>
      </c>
      <c r="D275" s="729">
        <f t="shared" si="24"/>
        <v>53927.562575988552</v>
      </c>
      <c r="E275" s="729">
        <f t="shared" si="21"/>
        <v>574.96986032182031</v>
      </c>
      <c r="F275" s="729">
        <f t="shared" si="25"/>
        <v>269.63781287994277</v>
      </c>
      <c r="G275" s="729">
        <f t="shared" si="22"/>
        <v>305.33204744187753</v>
      </c>
      <c r="H275" s="729">
        <f t="shared" si="23"/>
        <v>53622.230528546672</v>
      </c>
      <c r="I275" s="704"/>
    </row>
    <row r="276" spans="3:9" hidden="1" outlineLevel="1" x14ac:dyDescent="0.25">
      <c r="C276" s="687">
        <v>263</v>
      </c>
      <c r="D276" s="729">
        <f t="shared" si="24"/>
        <v>53622.230528546672</v>
      </c>
      <c r="E276" s="729">
        <f t="shared" si="21"/>
        <v>574.96986032182031</v>
      </c>
      <c r="F276" s="729">
        <f t="shared" si="25"/>
        <v>268.11115264273337</v>
      </c>
      <c r="G276" s="729">
        <f t="shared" si="22"/>
        <v>306.85870767908693</v>
      </c>
      <c r="H276" s="729">
        <f t="shared" si="23"/>
        <v>53315.371820867585</v>
      </c>
      <c r="I276" s="704"/>
    </row>
    <row r="277" spans="3:9" hidden="1" outlineLevel="1" x14ac:dyDescent="0.25">
      <c r="C277" s="687">
        <v>264</v>
      </c>
      <c r="D277" s="729">
        <f t="shared" si="24"/>
        <v>53315.371820867585</v>
      </c>
      <c r="E277" s="729">
        <f t="shared" si="21"/>
        <v>574.96986032182031</v>
      </c>
      <c r="F277" s="729">
        <f t="shared" si="25"/>
        <v>266.57685910433793</v>
      </c>
      <c r="G277" s="729">
        <f t="shared" si="22"/>
        <v>308.39300121748238</v>
      </c>
      <c r="H277" s="729">
        <f t="shared" si="23"/>
        <v>53006.978819650103</v>
      </c>
      <c r="I277" s="704"/>
    </row>
    <row r="278" spans="3:9" hidden="1" outlineLevel="1" x14ac:dyDescent="0.25">
      <c r="C278" s="687">
        <v>265</v>
      </c>
      <c r="D278" s="729">
        <f t="shared" si="24"/>
        <v>53006.978819650103</v>
      </c>
      <c r="E278" s="729">
        <f t="shared" si="21"/>
        <v>574.96986032182031</v>
      </c>
      <c r="F278" s="729">
        <f t="shared" si="25"/>
        <v>265.0348940982505</v>
      </c>
      <c r="G278" s="729">
        <f t="shared" si="22"/>
        <v>309.9349662235698</v>
      </c>
      <c r="H278" s="729">
        <f t="shared" si="23"/>
        <v>52697.043853426534</v>
      </c>
      <c r="I278" s="704"/>
    </row>
    <row r="279" spans="3:9" hidden="1" outlineLevel="1" x14ac:dyDescent="0.25">
      <c r="C279" s="687">
        <v>266</v>
      </c>
      <c r="D279" s="729">
        <f t="shared" si="24"/>
        <v>52697.043853426534</v>
      </c>
      <c r="E279" s="729">
        <f t="shared" si="21"/>
        <v>574.96986032182031</v>
      </c>
      <c r="F279" s="729">
        <f t="shared" si="25"/>
        <v>263.48521926713266</v>
      </c>
      <c r="G279" s="729">
        <f t="shared" si="22"/>
        <v>311.48464105468764</v>
      </c>
      <c r="H279" s="729">
        <f t="shared" si="23"/>
        <v>52385.559212371845</v>
      </c>
      <c r="I279" s="704"/>
    </row>
    <row r="280" spans="3:9" hidden="1" outlineLevel="1" x14ac:dyDescent="0.25">
      <c r="C280" s="687">
        <v>267</v>
      </c>
      <c r="D280" s="729">
        <f t="shared" si="24"/>
        <v>52385.559212371845</v>
      </c>
      <c r="E280" s="729">
        <f t="shared" si="21"/>
        <v>574.96986032182031</v>
      </c>
      <c r="F280" s="729">
        <f t="shared" si="25"/>
        <v>261.92779606185923</v>
      </c>
      <c r="G280" s="729">
        <f t="shared" si="22"/>
        <v>313.04206425996108</v>
      </c>
      <c r="H280" s="729">
        <f t="shared" si="23"/>
        <v>52072.517148111881</v>
      </c>
      <c r="I280" s="704"/>
    </row>
    <row r="281" spans="3:9" hidden="1" outlineLevel="1" x14ac:dyDescent="0.25">
      <c r="C281" s="687">
        <v>268</v>
      </c>
      <c r="D281" s="729">
        <f t="shared" si="24"/>
        <v>52072.517148111881</v>
      </c>
      <c r="E281" s="729">
        <f t="shared" si="21"/>
        <v>574.96986032182031</v>
      </c>
      <c r="F281" s="729">
        <f t="shared" si="25"/>
        <v>260.36258574055944</v>
      </c>
      <c r="G281" s="729">
        <f t="shared" si="22"/>
        <v>314.60727458126087</v>
      </c>
      <c r="H281" s="729">
        <f t="shared" si="23"/>
        <v>51757.909873530618</v>
      </c>
      <c r="I281" s="704"/>
    </row>
    <row r="282" spans="3:9" hidden="1" outlineLevel="1" x14ac:dyDescent="0.25">
      <c r="C282" s="687">
        <v>269</v>
      </c>
      <c r="D282" s="729">
        <f t="shared" si="24"/>
        <v>51757.909873530618</v>
      </c>
      <c r="E282" s="729">
        <f t="shared" si="21"/>
        <v>574.96986032182031</v>
      </c>
      <c r="F282" s="729">
        <f t="shared" si="25"/>
        <v>258.78954936765308</v>
      </c>
      <c r="G282" s="729">
        <f t="shared" si="22"/>
        <v>316.18031095416723</v>
      </c>
      <c r="H282" s="729">
        <f t="shared" si="23"/>
        <v>51441.729562576453</v>
      </c>
      <c r="I282" s="704"/>
    </row>
    <row r="283" spans="3:9" hidden="1" outlineLevel="1" x14ac:dyDescent="0.25">
      <c r="C283" s="687">
        <v>270</v>
      </c>
      <c r="D283" s="729">
        <f t="shared" si="24"/>
        <v>51441.729562576453</v>
      </c>
      <c r="E283" s="729">
        <f t="shared" si="21"/>
        <v>574.96986032182031</v>
      </c>
      <c r="F283" s="729">
        <f t="shared" si="25"/>
        <v>257.20864781288225</v>
      </c>
      <c r="G283" s="729">
        <f t="shared" si="22"/>
        <v>317.76121250893806</v>
      </c>
      <c r="H283" s="729">
        <f t="shared" si="23"/>
        <v>51123.968350067516</v>
      </c>
      <c r="I283" s="704"/>
    </row>
    <row r="284" spans="3:9" hidden="1" outlineLevel="1" x14ac:dyDescent="0.25">
      <c r="C284" s="687">
        <v>271</v>
      </c>
      <c r="D284" s="729">
        <f t="shared" si="24"/>
        <v>51123.968350067516</v>
      </c>
      <c r="E284" s="729">
        <f t="shared" si="21"/>
        <v>574.96986032182031</v>
      </c>
      <c r="F284" s="729">
        <f t="shared" si="25"/>
        <v>255.6198417503376</v>
      </c>
      <c r="G284" s="729">
        <f t="shared" si="22"/>
        <v>319.35001857148268</v>
      </c>
      <c r="H284" s="729">
        <f t="shared" si="23"/>
        <v>50804.618331496036</v>
      </c>
      <c r="I284" s="704"/>
    </row>
    <row r="285" spans="3:9" hidden="1" outlineLevel="1" x14ac:dyDescent="0.25">
      <c r="C285" s="687">
        <v>272</v>
      </c>
      <c r="D285" s="729">
        <f t="shared" si="24"/>
        <v>50804.618331496036</v>
      </c>
      <c r="E285" s="729">
        <f t="shared" si="21"/>
        <v>574.96986032182031</v>
      </c>
      <c r="F285" s="729">
        <f t="shared" si="25"/>
        <v>254.02309165748019</v>
      </c>
      <c r="G285" s="729">
        <f t="shared" si="22"/>
        <v>320.94676866434008</v>
      </c>
      <c r="H285" s="729">
        <f t="shared" si="23"/>
        <v>50483.671562831696</v>
      </c>
      <c r="I285" s="704"/>
    </row>
    <row r="286" spans="3:9" hidden="1" outlineLevel="1" x14ac:dyDescent="0.25">
      <c r="C286" s="687">
        <v>273</v>
      </c>
      <c r="D286" s="729">
        <f t="shared" si="24"/>
        <v>50483.671562831696</v>
      </c>
      <c r="E286" s="729">
        <f t="shared" si="21"/>
        <v>574.96986032182031</v>
      </c>
      <c r="F286" s="729">
        <f t="shared" si="25"/>
        <v>252.4183578141585</v>
      </c>
      <c r="G286" s="729">
        <f t="shared" si="22"/>
        <v>322.55150250766178</v>
      </c>
      <c r="H286" s="729">
        <f t="shared" si="23"/>
        <v>50161.120060324036</v>
      </c>
      <c r="I286" s="704"/>
    </row>
    <row r="287" spans="3:9" hidden="1" outlineLevel="1" x14ac:dyDescent="0.25">
      <c r="C287" s="687">
        <v>274</v>
      </c>
      <c r="D287" s="729">
        <f t="shared" si="24"/>
        <v>50161.120060324036</v>
      </c>
      <c r="E287" s="729">
        <f t="shared" si="21"/>
        <v>574.96986032182031</v>
      </c>
      <c r="F287" s="729">
        <f t="shared" si="25"/>
        <v>250.80560030162019</v>
      </c>
      <c r="G287" s="729">
        <f t="shared" si="22"/>
        <v>324.16426002020012</v>
      </c>
      <c r="H287" s="729">
        <f t="shared" si="23"/>
        <v>49836.955800303833</v>
      </c>
      <c r="I287" s="704"/>
    </row>
    <row r="288" spans="3:9" hidden="1" outlineLevel="1" x14ac:dyDescent="0.25">
      <c r="C288" s="687">
        <v>275</v>
      </c>
      <c r="D288" s="729">
        <f t="shared" si="24"/>
        <v>49836.955800303833</v>
      </c>
      <c r="E288" s="729">
        <f t="shared" si="21"/>
        <v>574.96986032182031</v>
      </c>
      <c r="F288" s="729">
        <f t="shared" si="25"/>
        <v>249.18477900151916</v>
      </c>
      <c r="G288" s="729">
        <f t="shared" si="22"/>
        <v>325.78508132030117</v>
      </c>
      <c r="H288" s="729">
        <f t="shared" si="23"/>
        <v>49511.170718983529</v>
      </c>
      <c r="I288" s="704"/>
    </row>
    <row r="289" spans="3:9" hidden="1" outlineLevel="1" x14ac:dyDescent="0.25">
      <c r="C289" s="687">
        <v>276</v>
      </c>
      <c r="D289" s="729">
        <f t="shared" si="24"/>
        <v>49511.170718983529</v>
      </c>
      <c r="E289" s="729">
        <f t="shared" si="21"/>
        <v>574.96986032182031</v>
      </c>
      <c r="F289" s="729">
        <f t="shared" si="25"/>
        <v>247.55585359491764</v>
      </c>
      <c r="G289" s="729">
        <f t="shared" si="22"/>
        <v>327.4140067269027</v>
      </c>
      <c r="H289" s="729">
        <f t="shared" si="23"/>
        <v>49183.756712256625</v>
      </c>
      <c r="I289" s="704"/>
    </row>
    <row r="290" spans="3:9" hidden="1" outlineLevel="1" x14ac:dyDescent="0.25">
      <c r="C290" s="687">
        <v>277</v>
      </c>
      <c r="D290" s="729">
        <f t="shared" si="24"/>
        <v>49183.756712256625</v>
      </c>
      <c r="E290" s="729">
        <f t="shared" si="21"/>
        <v>574.96986032182031</v>
      </c>
      <c r="F290" s="729">
        <f t="shared" si="25"/>
        <v>245.91878356128313</v>
      </c>
      <c r="G290" s="729">
        <f t="shared" si="22"/>
        <v>329.05107676053717</v>
      </c>
      <c r="H290" s="729">
        <f t="shared" si="23"/>
        <v>48854.705635496088</v>
      </c>
      <c r="I290" s="704"/>
    </row>
    <row r="291" spans="3:9" hidden="1" outlineLevel="1" x14ac:dyDescent="0.25">
      <c r="C291" s="687">
        <v>278</v>
      </c>
      <c r="D291" s="729">
        <f t="shared" si="24"/>
        <v>48854.705635496088</v>
      </c>
      <c r="E291" s="729">
        <f t="shared" si="21"/>
        <v>574.96986032182031</v>
      </c>
      <c r="F291" s="729">
        <f t="shared" si="25"/>
        <v>244.27352817748044</v>
      </c>
      <c r="G291" s="729">
        <f t="shared" si="22"/>
        <v>330.69633214433986</v>
      </c>
      <c r="H291" s="729">
        <f t="shared" si="23"/>
        <v>48524.009303351748</v>
      </c>
      <c r="I291" s="704"/>
    </row>
    <row r="292" spans="3:9" hidden="1" outlineLevel="1" x14ac:dyDescent="0.25">
      <c r="C292" s="687">
        <v>279</v>
      </c>
      <c r="D292" s="729">
        <f t="shared" si="24"/>
        <v>48524.009303351748</v>
      </c>
      <c r="E292" s="729">
        <f t="shared" si="21"/>
        <v>574.96986032182031</v>
      </c>
      <c r="F292" s="729">
        <f t="shared" si="25"/>
        <v>242.62004651675875</v>
      </c>
      <c r="G292" s="729">
        <f t="shared" si="22"/>
        <v>332.34981380506156</v>
      </c>
      <c r="H292" s="729">
        <f t="shared" si="23"/>
        <v>48191.659489546684</v>
      </c>
      <c r="I292" s="704"/>
    </row>
    <row r="293" spans="3:9" hidden="1" outlineLevel="1" x14ac:dyDescent="0.25">
      <c r="C293" s="687">
        <v>280</v>
      </c>
      <c r="D293" s="729">
        <f t="shared" si="24"/>
        <v>48191.659489546684</v>
      </c>
      <c r="E293" s="729">
        <f t="shared" si="21"/>
        <v>574.96986032182031</v>
      </c>
      <c r="F293" s="729">
        <f t="shared" si="25"/>
        <v>240.95829744773343</v>
      </c>
      <c r="G293" s="729">
        <f t="shared" si="22"/>
        <v>334.01156287408685</v>
      </c>
      <c r="H293" s="729">
        <f t="shared" si="23"/>
        <v>47857.647926672595</v>
      </c>
      <c r="I293" s="704"/>
    </row>
    <row r="294" spans="3:9" hidden="1" outlineLevel="1" x14ac:dyDescent="0.25">
      <c r="C294" s="687">
        <v>281</v>
      </c>
      <c r="D294" s="729">
        <f t="shared" si="24"/>
        <v>47857.647926672595</v>
      </c>
      <c r="E294" s="729">
        <f t="shared" si="21"/>
        <v>574.96986032182031</v>
      </c>
      <c r="F294" s="729">
        <f t="shared" si="25"/>
        <v>239.28823963336299</v>
      </c>
      <c r="G294" s="729">
        <f t="shared" si="22"/>
        <v>335.68162068845731</v>
      </c>
      <c r="H294" s="729">
        <f t="shared" si="23"/>
        <v>47521.96630598414</v>
      </c>
      <c r="I294" s="704"/>
    </row>
    <row r="295" spans="3:9" hidden="1" outlineLevel="1" x14ac:dyDescent="0.25">
      <c r="C295" s="687">
        <v>282</v>
      </c>
      <c r="D295" s="729">
        <f t="shared" si="24"/>
        <v>47521.96630598414</v>
      </c>
      <c r="E295" s="729">
        <f t="shared" si="21"/>
        <v>574.96986032182031</v>
      </c>
      <c r="F295" s="729">
        <f t="shared" si="25"/>
        <v>237.60983152992071</v>
      </c>
      <c r="G295" s="729">
        <f t="shared" si="22"/>
        <v>337.36002879189959</v>
      </c>
      <c r="H295" s="729">
        <f t="shared" si="23"/>
        <v>47184.606277192244</v>
      </c>
      <c r="I295" s="704"/>
    </row>
    <row r="296" spans="3:9" hidden="1" outlineLevel="1" x14ac:dyDescent="0.25">
      <c r="C296" s="687">
        <v>283</v>
      </c>
      <c r="D296" s="729">
        <f t="shared" si="24"/>
        <v>47184.606277192244</v>
      </c>
      <c r="E296" s="729">
        <f t="shared" si="21"/>
        <v>574.96986032182031</v>
      </c>
      <c r="F296" s="729">
        <f t="shared" si="25"/>
        <v>235.92303138596122</v>
      </c>
      <c r="G296" s="729">
        <f t="shared" si="22"/>
        <v>339.04682893585908</v>
      </c>
      <c r="H296" s="729">
        <f t="shared" si="23"/>
        <v>46845.559448256383</v>
      </c>
      <c r="I296" s="704"/>
    </row>
    <row r="297" spans="3:9" hidden="1" outlineLevel="1" x14ac:dyDescent="0.25">
      <c r="C297" s="687">
        <v>284</v>
      </c>
      <c r="D297" s="729">
        <f t="shared" si="24"/>
        <v>46845.559448256383</v>
      </c>
      <c r="E297" s="729">
        <f t="shared" si="21"/>
        <v>574.96986032182031</v>
      </c>
      <c r="F297" s="729">
        <f t="shared" si="25"/>
        <v>234.22779724128191</v>
      </c>
      <c r="G297" s="729">
        <f t="shared" si="22"/>
        <v>340.7420630805384</v>
      </c>
      <c r="H297" s="729">
        <f t="shared" si="23"/>
        <v>46504.817385175847</v>
      </c>
      <c r="I297" s="704"/>
    </row>
    <row r="298" spans="3:9" hidden="1" outlineLevel="1" x14ac:dyDescent="0.25">
      <c r="C298" s="687">
        <v>285</v>
      </c>
      <c r="D298" s="729">
        <f t="shared" si="24"/>
        <v>46504.817385175847</v>
      </c>
      <c r="E298" s="729">
        <f t="shared" si="21"/>
        <v>574.96986032182031</v>
      </c>
      <c r="F298" s="729">
        <f t="shared" si="25"/>
        <v>232.52408692587923</v>
      </c>
      <c r="G298" s="729">
        <f t="shared" si="22"/>
        <v>342.44577339594105</v>
      </c>
      <c r="H298" s="729">
        <f t="shared" si="23"/>
        <v>46162.371611779905</v>
      </c>
      <c r="I298" s="704"/>
    </row>
    <row r="299" spans="3:9" hidden="1" outlineLevel="1" x14ac:dyDescent="0.25">
      <c r="C299" s="687">
        <v>286</v>
      </c>
      <c r="D299" s="729">
        <f t="shared" si="24"/>
        <v>46162.371611779905</v>
      </c>
      <c r="E299" s="729">
        <f t="shared" si="21"/>
        <v>574.96986032182031</v>
      </c>
      <c r="F299" s="729">
        <f t="shared" si="25"/>
        <v>230.81185805889953</v>
      </c>
      <c r="G299" s="729">
        <f t="shared" si="22"/>
        <v>344.15800226292077</v>
      </c>
      <c r="H299" s="729">
        <f t="shared" si="23"/>
        <v>45818.213609516984</v>
      </c>
      <c r="I299" s="704"/>
    </row>
    <row r="300" spans="3:9" hidden="1" outlineLevel="1" x14ac:dyDescent="0.25">
      <c r="C300" s="687">
        <v>287</v>
      </c>
      <c r="D300" s="729">
        <f t="shared" si="24"/>
        <v>45818.213609516984</v>
      </c>
      <c r="E300" s="729">
        <f t="shared" si="21"/>
        <v>574.96986032182031</v>
      </c>
      <c r="F300" s="729">
        <f t="shared" si="25"/>
        <v>229.09106804758494</v>
      </c>
      <c r="G300" s="729">
        <f t="shared" si="22"/>
        <v>345.87879227423537</v>
      </c>
      <c r="H300" s="729">
        <f t="shared" si="23"/>
        <v>45472.33481724275</v>
      </c>
      <c r="I300" s="704"/>
    </row>
    <row r="301" spans="3:9" hidden="1" outlineLevel="1" x14ac:dyDescent="0.25">
      <c r="C301" s="687">
        <v>288</v>
      </c>
      <c r="D301" s="729">
        <f t="shared" si="24"/>
        <v>45472.33481724275</v>
      </c>
      <c r="E301" s="729">
        <f t="shared" si="21"/>
        <v>574.96986032182031</v>
      </c>
      <c r="F301" s="729">
        <f t="shared" si="25"/>
        <v>227.36167408621375</v>
      </c>
      <c r="G301" s="729">
        <f t="shared" si="22"/>
        <v>347.60818623560658</v>
      </c>
      <c r="H301" s="729">
        <f t="shared" si="23"/>
        <v>45124.726631007143</v>
      </c>
      <c r="I301" s="704"/>
    </row>
    <row r="302" spans="3:9" hidden="1" outlineLevel="1" x14ac:dyDescent="0.25">
      <c r="C302" s="687">
        <v>289</v>
      </c>
      <c r="D302" s="729">
        <f t="shared" si="24"/>
        <v>45124.726631007143</v>
      </c>
      <c r="E302" s="729">
        <f t="shared" si="21"/>
        <v>574.96986032182031</v>
      </c>
      <c r="F302" s="729">
        <f t="shared" si="25"/>
        <v>225.62363315503572</v>
      </c>
      <c r="G302" s="729">
        <f t="shared" si="22"/>
        <v>349.34622716678462</v>
      </c>
      <c r="H302" s="729">
        <f t="shared" si="23"/>
        <v>44775.380403840361</v>
      </c>
      <c r="I302" s="704"/>
    </row>
    <row r="303" spans="3:9" hidden="1" outlineLevel="1" x14ac:dyDescent="0.25">
      <c r="C303" s="687">
        <v>290</v>
      </c>
      <c r="D303" s="729">
        <f t="shared" si="24"/>
        <v>44775.380403840361</v>
      </c>
      <c r="E303" s="729">
        <f t="shared" si="21"/>
        <v>574.96986032182031</v>
      </c>
      <c r="F303" s="729">
        <f t="shared" si="25"/>
        <v>223.87690201920182</v>
      </c>
      <c r="G303" s="729">
        <f t="shared" si="22"/>
        <v>351.09295830261851</v>
      </c>
      <c r="H303" s="729">
        <f t="shared" si="23"/>
        <v>44424.287445537746</v>
      </c>
      <c r="I303" s="704"/>
    </row>
    <row r="304" spans="3:9" hidden="1" outlineLevel="1" x14ac:dyDescent="0.25">
      <c r="C304" s="687">
        <v>291</v>
      </c>
      <c r="D304" s="729">
        <f t="shared" si="24"/>
        <v>44424.287445537746</v>
      </c>
      <c r="E304" s="729">
        <f t="shared" si="21"/>
        <v>574.96986032182031</v>
      </c>
      <c r="F304" s="729">
        <f t="shared" si="25"/>
        <v>222.12143722768874</v>
      </c>
      <c r="G304" s="729">
        <f t="shared" si="22"/>
        <v>352.84842309413159</v>
      </c>
      <c r="H304" s="729">
        <f t="shared" si="23"/>
        <v>44071.439022443614</v>
      </c>
      <c r="I304" s="704"/>
    </row>
    <row r="305" spans="3:9" hidden="1" outlineLevel="1" x14ac:dyDescent="0.25">
      <c r="C305" s="687">
        <v>292</v>
      </c>
      <c r="D305" s="729">
        <f t="shared" si="24"/>
        <v>44071.439022443614</v>
      </c>
      <c r="E305" s="729">
        <f t="shared" si="21"/>
        <v>574.96986032182031</v>
      </c>
      <c r="F305" s="729">
        <f t="shared" si="25"/>
        <v>220.35719511221808</v>
      </c>
      <c r="G305" s="729">
        <f t="shared" si="22"/>
        <v>354.61266520960226</v>
      </c>
      <c r="H305" s="729">
        <f t="shared" si="23"/>
        <v>43716.826357234015</v>
      </c>
      <c r="I305" s="704"/>
    </row>
    <row r="306" spans="3:9" hidden="1" outlineLevel="1" x14ac:dyDescent="0.25">
      <c r="C306" s="687">
        <v>293</v>
      </c>
      <c r="D306" s="729">
        <f t="shared" si="24"/>
        <v>43716.826357234015</v>
      </c>
      <c r="E306" s="729">
        <f t="shared" si="21"/>
        <v>574.96986032182031</v>
      </c>
      <c r="F306" s="729">
        <f t="shared" si="25"/>
        <v>218.58413178617008</v>
      </c>
      <c r="G306" s="729">
        <f t="shared" si="22"/>
        <v>356.38572853565023</v>
      </c>
      <c r="H306" s="729">
        <f t="shared" si="23"/>
        <v>43360.440628698365</v>
      </c>
      <c r="I306" s="704"/>
    </row>
    <row r="307" spans="3:9" hidden="1" outlineLevel="1" x14ac:dyDescent="0.25">
      <c r="C307" s="687">
        <v>294</v>
      </c>
      <c r="D307" s="729">
        <f t="shared" si="24"/>
        <v>43360.440628698365</v>
      </c>
      <c r="E307" s="729">
        <f t="shared" si="21"/>
        <v>574.96986032182031</v>
      </c>
      <c r="F307" s="729">
        <f t="shared" si="25"/>
        <v>216.80220314349182</v>
      </c>
      <c r="G307" s="729">
        <f t="shared" si="22"/>
        <v>358.16765717832845</v>
      </c>
      <c r="H307" s="729">
        <f t="shared" si="23"/>
        <v>43002.272971520033</v>
      </c>
      <c r="I307" s="704"/>
    </row>
    <row r="308" spans="3:9" hidden="1" outlineLevel="1" x14ac:dyDescent="0.25">
      <c r="C308" s="687">
        <v>295</v>
      </c>
      <c r="D308" s="729">
        <f t="shared" si="24"/>
        <v>43002.272971520033</v>
      </c>
      <c r="E308" s="729">
        <f t="shared" si="21"/>
        <v>574.96986032182031</v>
      </c>
      <c r="F308" s="729">
        <f t="shared" si="25"/>
        <v>215.01136485760017</v>
      </c>
      <c r="G308" s="729">
        <f t="shared" si="22"/>
        <v>359.95849546422016</v>
      </c>
      <c r="H308" s="729">
        <f t="shared" si="23"/>
        <v>42642.314476055813</v>
      </c>
      <c r="I308" s="704"/>
    </row>
    <row r="309" spans="3:9" hidden="1" outlineLevel="1" x14ac:dyDescent="0.25">
      <c r="C309" s="687">
        <v>296</v>
      </c>
      <c r="D309" s="729">
        <f t="shared" si="24"/>
        <v>42642.314476055813</v>
      </c>
      <c r="E309" s="729">
        <f t="shared" si="21"/>
        <v>574.96986032182031</v>
      </c>
      <c r="F309" s="729">
        <f t="shared" si="25"/>
        <v>213.21157238027908</v>
      </c>
      <c r="G309" s="729">
        <f t="shared" si="22"/>
        <v>361.7582879415412</v>
      </c>
      <c r="H309" s="729">
        <f t="shared" si="23"/>
        <v>42280.556188114271</v>
      </c>
      <c r="I309" s="704"/>
    </row>
    <row r="310" spans="3:9" hidden="1" outlineLevel="1" x14ac:dyDescent="0.25">
      <c r="C310" s="687">
        <v>297</v>
      </c>
      <c r="D310" s="729">
        <f t="shared" si="24"/>
        <v>42280.556188114271</v>
      </c>
      <c r="E310" s="729">
        <f t="shared" si="21"/>
        <v>574.96986032182031</v>
      </c>
      <c r="F310" s="729">
        <f t="shared" si="25"/>
        <v>211.40278094057135</v>
      </c>
      <c r="G310" s="729">
        <f t="shared" si="22"/>
        <v>363.56707938124896</v>
      </c>
      <c r="H310" s="729">
        <f t="shared" si="23"/>
        <v>41916.989108733025</v>
      </c>
      <c r="I310" s="704"/>
    </row>
    <row r="311" spans="3:9" hidden="1" outlineLevel="1" x14ac:dyDescent="0.25">
      <c r="C311" s="687">
        <v>298</v>
      </c>
      <c r="D311" s="729">
        <f t="shared" si="24"/>
        <v>41916.989108733025</v>
      </c>
      <c r="E311" s="729">
        <f t="shared" si="21"/>
        <v>574.96986032182031</v>
      </c>
      <c r="F311" s="729">
        <f t="shared" si="25"/>
        <v>209.58494554366513</v>
      </c>
      <c r="G311" s="729">
        <f t="shared" si="22"/>
        <v>365.38491477815518</v>
      </c>
      <c r="H311" s="729">
        <f t="shared" si="23"/>
        <v>41551.604193954867</v>
      </c>
      <c r="I311" s="704"/>
    </row>
    <row r="312" spans="3:9" hidden="1" outlineLevel="1" x14ac:dyDescent="0.25">
      <c r="C312" s="687">
        <v>299</v>
      </c>
      <c r="D312" s="729">
        <f t="shared" si="24"/>
        <v>41551.604193954867</v>
      </c>
      <c r="E312" s="729">
        <f t="shared" si="21"/>
        <v>574.96986032182031</v>
      </c>
      <c r="F312" s="729">
        <f t="shared" si="25"/>
        <v>207.75802096977435</v>
      </c>
      <c r="G312" s="729">
        <f t="shared" si="22"/>
        <v>367.21183935204596</v>
      </c>
      <c r="H312" s="729">
        <f t="shared" si="23"/>
        <v>41184.392354602824</v>
      </c>
      <c r="I312" s="704"/>
    </row>
    <row r="313" spans="3:9" hidden="1" outlineLevel="1" x14ac:dyDescent="0.25">
      <c r="C313" s="687">
        <v>300</v>
      </c>
      <c r="D313" s="729">
        <f t="shared" si="24"/>
        <v>41184.392354602824</v>
      </c>
      <c r="E313" s="729">
        <f t="shared" si="21"/>
        <v>574.96986032182031</v>
      </c>
      <c r="F313" s="729">
        <f t="shared" si="25"/>
        <v>205.92196177301412</v>
      </c>
      <c r="G313" s="729">
        <f t="shared" si="22"/>
        <v>369.04789854880619</v>
      </c>
      <c r="H313" s="729">
        <f t="shared" si="23"/>
        <v>40815.344456054016</v>
      </c>
      <c r="I313" s="704"/>
    </row>
    <row r="314" spans="3:9" hidden="1" outlineLevel="1" x14ac:dyDescent="0.25">
      <c r="C314" s="687">
        <v>301</v>
      </c>
      <c r="D314" s="729">
        <f t="shared" si="24"/>
        <v>40815.344456054016</v>
      </c>
      <c r="E314" s="729">
        <f t="shared" si="21"/>
        <v>574.96986032182031</v>
      </c>
      <c r="F314" s="729">
        <f t="shared" si="25"/>
        <v>204.07672228027008</v>
      </c>
      <c r="G314" s="729">
        <f t="shared" si="22"/>
        <v>370.89313804155023</v>
      </c>
      <c r="H314" s="729">
        <f t="shared" si="23"/>
        <v>40444.451318012463</v>
      </c>
      <c r="I314" s="704"/>
    </row>
    <row r="315" spans="3:9" hidden="1" outlineLevel="1" x14ac:dyDescent="0.25">
      <c r="C315" s="687">
        <v>302</v>
      </c>
      <c r="D315" s="729">
        <f t="shared" si="24"/>
        <v>40444.451318012463</v>
      </c>
      <c r="E315" s="729">
        <f t="shared" si="21"/>
        <v>574.96986032182031</v>
      </c>
      <c r="F315" s="729">
        <f t="shared" si="25"/>
        <v>202.22225659006233</v>
      </c>
      <c r="G315" s="729">
        <f t="shared" si="22"/>
        <v>372.74760373175798</v>
      </c>
      <c r="H315" s="729">
        <f t="shared" si="23"/>
        <v>40071.703714280702</v>
      </c>
      <c r="I315" s="704"/>
    </row>
    <row r="316" spans="3:9" hidden="1" outlineLevel="1" x14ac:dyDescent="0.25">
      <c r="C316" s="687">
        <v>303</v>
      </c>
      <c r="D316" s="729">
        <f t="shared" si="24"/>
        <v>40071.703714280702</v>
      </c>
      <c r="E316" s="729">
        <f t="shared" si="21"/>
        <v>574.96986032182031</v>
      </c>
      <c r="F316" s="729">
        <f t="shared" si="25"/>
        <v>200.35851857140352</v>
      </c>
      <c r="G316" s="729">
        <f t="shared" si="22"/>
        <v>374.61134175041678</v>
      </c>
      <c r="H316" s="729">
        <f t="shared" si="23"/>
        <v>39697.092372530286</v>
      </c>
      <c r="I316" s="704"/>
    </row>
    <row r="317" spans="3:9" hidden="1" outlineLevel="1" x14ac:dyDescent="0.25">
      <c r="C317" s="687">
        <v>304</v>
      </c>
      <c r="D317" s="729">
        <f t="shared" si="24"/>
        <v>39697.092372530286</v>
      </c>
      <c r="E317" s="729">
        <f t="shared" si="21"/>
        <v>574.96986032182031</v>
      </c>
      <c r="F317" s="729">
        <f t="shared" si="25"/>
        <v>198.48546186265142</v>
      </c>
      <c r="G317" s="729">
        <f t="shared" si="22"/>
        <v>376.48439845916891</v>
      </c>
      <c r="H317" s="729">
        <f t="shared" si="23"/>
        <v>39320.607974071114</v>
      </c>
      <c r="I317" s="704"/>
    </row>
    <row r="318" spans="3:9" hidden="1" outlineLevel="1" x14ac:dyDescent="0.25">
      <c r="C318" s="687">
        <v>305</v>
      </c>
      <c r="D318" s="729">
        <f t="shared" si="24"/>
        <v>39320.607974071114</v>
      </c>
      <c r="E318" s="729">
        <f t="shared" si="21"/>
        <v>574.96986032182031</v>
      </c>
      <c r="F318" s="729">
        <f t="shared" si="25"/>
        <v>196.60303987035559</v>
      </c>
      <c r="G318" s="729">
        <f t="shared" si="22"/>
        <v>378.36682045146472</v>
      </c>
      <c r="H318" s="729">
        <f t="shared" si="23"/>
        <v>38942.241153619652</v>
      </c>
      <c r="I318" s="704"/>
    </row>
    <row r="319" spans="3:9" hidden="1" outlineLevel="1" x14ac:dyDescent="0.25">
      <c r="C319" s="687">
        <v>306</v>
      </c>
      <c r="D319" s="729">
        <f t="shared" si="24"/>
        <v>38942.241153619652</v>
      </c>
      <c r="E319" s="729">
        <f t="shared" si="21"/>
        <v>574.96986032182031</v>
      </c>
      <c r="F319" s="729">
        <f t="shared" si="25"/>
        <v>194.71120576809827</v>
      </c>
      <c r="G319" s="729">
        <f t="shared" si="22"/>
        <v>380.25865455372207</v>
      </c>
      <c r="H319" s="729">
        <f t="shared" si="23"/>
        <v>38561.982499065933</v>
      </c>
      <c r="I319" s="704"/>
    </row>
    <row r="320" spans="3:9" hidden="1" outlineLevel="1" x14ac:dyDescent="0.25">
      <c r="C320" s="687">
        <v>307</v>
      </c>
      <c r="D320" s="729">
        <f t="shared" si="24"/>
        <v>38561.982499065933</v>
      </c>
      <c r="E320" s="729">
        <f t="shared" si="21"/>
        <v>574.96986032182031</v>
      </c>
      <c r="F320" s="729">
        <f t="shared" si="25"/>
        <v>192.80991249532966</v>
      </c>
      <c r="G320" s="729">
        <f t="shared" si="22"/>
        <v>382.15994782649068</v>
      </c>
      <c r="H320" s="729">
        <f t="shared" si="23"/>
        <v>38179.822551239442</v>
      </c>
      <c r="I320" s="704"/>
    </row>
    <row r="321" spans="3:9" hidden="1" outlineLevel="1" x14ac:dyDescent="0.25">
      <c r="C321" s="687">
        <v>308</v>
      </c>
      <c r="D321" s="729">
        <f t="shared" si="24"/>
        <v>38179.822551239442</v>
      </c>
      <c r="E321" s="729">
        <f t="shared" si="21"/>
        <v>574.96986032182031</v>
      </c>
      <c r="F321" s="729">
        <f t="shared" si="25"/>
        <v>190.89911275619721</v>
      </c>
      <c r="G321" s="729">
        <f t="shared" si="22"/>
        <v>384.07074756562309</v>
      </c>
      <c r="H321" s="729">
        <f t="shared" si="23"/>
        <v>37795.751803673818</v>
      </c>
      <c r="I321" s="704"/>
    </row>
    <row r="322" spans="3:9" hidden="1" outlineLevel="1" x14ac:dyDescent="0.25">
      <c r="C322" s="687">
        <v>309</v>
      </c>
      <c r="D322" s="729">
        <f t="shared" si="24"/>
        <v>37795.751803673818</v>
      </c>
      <c r="E322" s="729">
        <f t="shared" si="21"/>
        <v>574.96986032182031</v>
      </c>
      <c r="F322" s="729">
        <f t="shared" si="25"/>
        <v>188.97875901836909</v>
      </c>
      <c r="G322" s="729">
        <f t="shared" si="22"/>
        <v>385.99110130345122</v>
      </c>
      <c r="H322" s="729">
        <f t="shared" si="23"/>
        <v>37409.760702370368</v>
      </c>
      <c r="I322" s="704"/>
    </row>
    <row r="323" spans="3:9" hidden="1" outlineLevel="1" x14ac:dyDescent="0.25">
      <c r="C323" s="687">
        <v>310</v>
      </c>
      <c r="D323" s="729">
        <f t="shared" si="24"/>
        <v>37409.760702370368</v>
      </c>
      <c r="E323" s="729">
        <f t="shared" si="21"/>
        <v>574.96986032182031</v>
      </c>
      <c r="F323" s="729">
        <f t="shared" si="25"/>
        <v>187.04880351185184</v>
      </c>
      <c r="G323" s="729">
        <f t="shared" si="22"/>
        <v>387.92105680996849</v>
      </c>
      <c r="H323" s="729">
        <f t="shared" si="23"/>
        <v>37021.839645560402</v>
      </c>
      <c r="I323" s="704"/>
    </row>
    <row r="324" spans="3:9" hidden="1" outlineLevel="1" x14ac:dyDescent="0.25">
      <c r="C324" s="687">
        <v>311</v>
      </c>
      <c r="D324" s="729">
        <f t="shared" si="24"/>
        <v>37021.839645560402</v>
      </c>
      <c r="E324" s="729">
        <f t="shared" si="21"/>
        <v>574.96986032182031</v>
      </c>
      <c r="F324" s="729">
        <f t="shared" si="25"/>
        <v>185.10919822780201</v>
      </c>
      <c r="G324" s="729">
        <f t="shared" si="22"/>
        <v>389.86066209401827</v>
      </c>
      <c r="H324" s="729">
        <f t="shared" si="23"/>
        <v>36631.978983466382</v>
      </c>
      <c r="I324" s="704"/>
    </row>
    <row r="325" spans="3:9" hidden="1" outlineLevel="1" x14ac:dyDescent="0.25">
      <c r="C325" s="687">
        <v>312</v>
      </c>
      <c r="D325" s="729">
        <f t="shared" si="24"/>
        <v>36631.978983466382</v>
      </c>
      <c r="E325" s="729">
        <f t="shared" si="21"/>
        <v>574.96986032182031</v>
      </c>
      <c r="F325" s="729">
        <f t="shared" si="25"/>
        <v>183.15989491733191</v>
      </c>
      <c r="G325" s="729">
        <f t="shared" si="22"/>
        <v>391.80996540448837</v>
      </c>
      <c r="H325" s="729">
        <f t="shared" si="23"/>
        <v>36240.169018061897</v>
      </c>
      <c r="I325" s="704"/>
    </row>
    <row r="326" spans="3:9" hidden="1" outlineLevel="1" x14ac:dyDescent="0.25">
      <c r="C326" s="687">
        <v>313</v>
      </c>
      <c r="D326" s="729">
        <f t="shared" si="24"/>
        <v>36240.169018061897</v>
      </c>
      <c r="E326" s="729">
        <f t="shared" si="21"/>
        <v>574.96986032182031</v>
      </c>
      <c r="F326" s="729">
        <f t="shared" si="25"/>
        <v>181.20084509030949</v>
      </c>
      <c r="G326" s="729">
        <f t="shared" si="22"/>
        <v>393.76901523151082</v>
      </c>
      <c r="H326" s="729">
        <f t="shared" si="23"/>
        <v>35846.400002830385</v>
      </c>
      <c r="I326" s="704"/>
    </row>
    <row r="327" spans="3:9" hidden="1" outlineLevel="1" x14ac:dyDescent="0.25">
      <c r="C327" s="687">
        <v>314</v>
      </c>
      <c r="D327" s="729">
        <f t="shared" si="24"/>
        <v>35846.400002830385</v>
      </c>
      <c r="E327" s="729">
        <f t="shared" si="21"/>
        <v>574.96986032182031</v>
      </c>
      <c r="F327" s="729">
        <f t="shared" si="25"/>
        <v>179.23200001415194</v>
      </c>
      <c r="G327" s="729">
        <f t="shared" si="22"/>
        <v>395.73786030766837</v>
      </c>
      <c r="H327" s="729">
        <f t="shared" si="23"/>
        <v>35450.66214252272</v>
      </c>
      <c r="I327" s="704"/>
    </row>
    <row r="328" spans="3:9" hidden="1" outlineLevel="1" x14ac:dyDescent="0.25">
      <c r="C328" s="687">
        <v>315</v>
      </c>
      <c r="D328" s="729">
        <f t="shared" si="24"/>
        <v>35450.66214252272</v>
      </c>
      <c r="E328" s="729">
        <f t="shared" si="21"/>
        <v>574.96986032182031</v>
      </c>
      <c r="F328" s="729">
        <f t="shared" si="25"/>
        <v>177.2533107126136</v>
      </c>
      <c r="G328" s="729">
        <f t="shared" si="22"/>
        <v>397.71654960920671</v>
      </c>
      <c r="H328" s="729">
        <f t="shared" si="23"/>
        <v>35052.945592913515</v>
      </c>
      <c r="I328" s="704"/>
    </row>
    <row r="329" spans="3:9" hidden="1" outlineLevel="1" x14ac:dyDescent="0.25">
      <c r="C329" s="687">
        <v>316</v>
      </c>
      <c r="D329" s="729">
        <f t="shared" si="24"/>
        <v>35052.945592913515</v>
      </c>
      <c r="E329" s="729">
        <f t="shared" si="21"/>
        <v>574.96986032182031</v>
      </c>
      <c r="F329" s="729">
        <f t="shared" si="25"/>
        <v>175.26472796456758</v>
      </c>
      <c r="G329" s="729">
        <f t="shared" si="22"/>
        <v>399.70513235725275</v>
      </c>
      <c r="H329" s="729">
        <f t="shared" si="23"/>
        <v>34653.240460556262</v>
      </c>
      <c r="I329" s="704"/>
    </row>
    <row r="330" spans="3:9" hidden="1" outlineLevel="1" x14ac:dyDescent="0.25">
      <c r="C330" s="687">
        <v>317</v>
      </c>
      <c r="D330" s="729">
        <f t="shared" si="24"/>
        <v>34653.240460556262</v>
      </c>
      <c r="E330" s="729">
        <f t="shared" si="21"/>
        <v>574.96986032182031</v>
      </c>
      <c r="F330" s="729">
        <f t="shared" si="25"/>
        <v>173.26620230278132</v>
      </c>
      <c r="G330" s="729">
        <f t="shared" si="22"/>
        <v>401.70365801903898</v>
      </c>
      <c r="H330" s="729">
        <f t="shared" si="23"/>
        <v>34251.536802537223</v>
      </c>
      <c r="I330" s="704"/>
    </row>
    <row r="331" spans="3:9" hidden="1" outlineLevel="1" x14ac:dyDescent="0.25">
      <c r="C331" s="687">
        <v>318</v>
      </c>
      <c r="D331" s="729">
        <f t="shared" si="24"/>
        <v>34251.536802537223</v>
      </c>
      <c r="E331" s="729">
        <f t="shared" si="21"/>
        <v>574.96986032182031</v>
      </c>
      <c r="F331" s="729">
        <f t="shared" si="25"/>
        <v>171.25768401268613</v>
      </c>
      <c r="G331" s="729">
        <f t="shared" si="22"/>
        <v>403.71217630913418</v>
      </c>
      <c r="H331" s="729">
        <f t="shared" si="23"/>
        <v>33847.824626228088</v>
      </c>
      <c r="I331" s="704"/>
    </row>
    <row r="332" spans="3:9" hidden="1" outlineLevel="1" x14ac:dyDescent="0.25">
      <c r="C332" s="687">
        <v>319</v>
      </c>
      <c r="D332" s="729">
        <f t="shared" si="24"/>
        <v>33847.824626228088</v>
      </c>
      <c r="E332" s="729">
        <f t="shared" si="21"/>
        <v>574.96986032182031</v>
      </c>
      <c r="F332" s="729">
        <f t="shared" si="25"/>
        <v>169.23912313114045</v>
      </c>
      <c r="G332" s="729">
        <f t="shared" si="22"/>
        <v>405.73073719067986</v>
      </c>
      <c r="H332" s="729">
        <f t="shared" si="23"/>
        <v>33442.093889037409</v>
      </c>
      <c r="I332" s="704"/>
    </row>
    <row r="333" spans="3:9" hidden="1" outlineLevel="1" x14ac:dyDescent="0.25">
      <c r="C333" s="687">
        <v>320</v>
      </c>
      <c r="D333" s="729">
        <f t="shared" si="24"/>
        <v>33442.093889037409</v>
      </c>
      <c r="E333" s="729">
        <f t="shared" si="21"/>
        <v>574.96986032182031</v>
      </c>
      <c r="F333" s="729">
        <f t="shared" si="25"/>
        <v>167.21046944518704</v>
      </c>
      <c r="G333" s="729">
        <f t="shared" si="22"/>
        <v>407.75939087663323</v>
      </c>
      <c r="H333" s="729">
        <f t="shared" si="23"/>
        <v>33034.334498160773</v>
      </c>
      <c r="I333" s="704"/>
    </row>
    <row r="334" spans="3:9" hidden="1" outlineLevel="1" x14ac:dyDescent="0.25">
      <c r="C334" s="687">
        <v>321</v>
      </c>
      <c r="D334" s="729">
        <f t="shared" si="24"/>
        <v>33034.334498160773</v>
      </c>
      <c r="E334" s="729">
        <f t="shared" ref="E334:E373" si="26">$E$11</f>
        <v>574.96986032182031</v>
      </c>
      <c r="F334" s="729">
        <f t="shared" si="25"/>
        <v>165.17167249080387</v>
      </c>
      <c r="G334" s="729">
        <f t="shared" ref="G334:G373" si="27">E334-F334</f>
        <v>409.79818783101643</v>
      </c>
      <c r="H334" s="729">
        <f t="shared" ref="H334:H373" si="28">D334-G334</f>
        <v>32624.536310329757</v>
      </c>
      <c r="I334" s="704"/>
    </row>
    <row r="335" spans="3:9" hidden="1" outlineLevel="1" x14ac:dyDescent="0.25">
      <c r="C335" s="687">
        <v>322</v>
      </c>
      <c r="D335" s="729">
        <f t="shared" ref="D335:D373" si="29">D334-G334</f>
        <v>32624.536310329757</v>
      </c>
      <c r="E335" s="729">
        <f t="shared" si="26"/>
        <v>574.96986032182031</v>
      </c>
      <c r="F335" s="729">
        <f t="shared" ref="F335:F373" si="30">$E$7/12*D335</f>
        <v>163.12268155164878</v>
      </c>
      <c r="G335" s="729">
        <f t="shared" si="27"/>
        <v>411.84717877017152</v>
      </c>
      <c r="H335" s="729">
        <f t="shared" si="28"/>
        <v>32212.689131559586</v>
      </c>
      <c r="I335" s="704"/>
    </row>
    <row r="336" spans="3:9" hidden="1" outlineLevel="1" x14ac:dyDescent="0.25">
      <c r="C336" s="687">
        <v>323</v>
      </c>
      <c r="D336" s="729">
        <f t="shared" si="29"/>
        <v>32212.689131559586</v>
      </c>
      <c r="E336" s="729">
        <f t="shared" si="26"/>
        <v>574.96986032182031</v>
      </c>
      <c r="F336" s="729">
        <f t="shared" si="30"/>
        <v>161.06344565779793</v>
      </c>
      <c r="G336" s="729">
        <f t="shared" si="27"/>
        <v>413.90641466402235</v>
      </c>
      <c r="H336" s="729">
        <f t="shared" si="28"/>
        <v>31798.782716895563</v>
      </c>
      <c r="I336" s="704"/>
    </row>
    <row r="337" spans="3:9" hidden="1" outlineLevel="1" x14ac:dyDescent="0.25">
      <c r="C337" s="687">
        <v>324</v>
      </c>
      <c r="D337" s="729">
        <f t="shared" si="29"/>
        <v>31798.782716895563</v>
      </c>
      <c r="E337" s="729">
        <f t="shared" si="26"/>
        <v>574.96986032182031</v>
      </c>
      <c r="F337" s="729">
        <f t="shared" si="30"/>
        <v>158.99391358447781</v>
      </c>
      <c r="G337" s="729">
        <f t="shared" si="27"/>
        <v>415.9759467373425</v>
      </c>
      <c r="H337" s="729">
        <f t="shared" si="28"/>
        <v>31382.806770158219</v>
      </c>
      <c r="I337" s="704"/>
    </row>
    <row r="338" spans="3:9" hidden="1" outlineLevel="1" x14ac:dyDescent="0.25">
      <c r="C338" s="687">
        <v>325</v>
      </c>
      <c r="D338" s="729">
        <f t="shared" si="29"/>
        <v>31382.806770158219</v>
      </c>
      <c r="E338" s="729">
        <f t="shared" si="26"/>
        <v>574.96986032182031</v>
      </c>
      <c r="F338" s="729">
        <f t="shared" si="30"/>
        <v>156.9140338507911</v>
      </c>
      <c r="G338" s="729">
        <f t="shared" si="27"/>
        <v>418.05582647102921</v>
      </c>
      <c r="H338" s="729">
        <f t="shared" si="28"/>
        <v>30964.750943687188</v>
      </c>
      <c r="I338" s="704"/>
    </row>
    <row r="339" spans="3:9" hidden="1" outlineLevel="1" x14ac:dyDescent="0.25">
      <c r="C339" s="687">
        <v>326</v>
      </c>
      <c r="D339" s="729">
        <f t="shared" si="29"/>
        <v>30964.750943687188</v>
      </c>
      <c r="E339" s="729">
        <f t="shared" si="26"/>
        <v>574.96986032182031</v>
      </c>
      <c r="F339" s="729">
        <f t="shared" si="30"/>
        <v>154.82375471843594</v>
      </c>
      <c r="G339" s="729">
        <f t="shared" si="27"/>
        <v>420.1461056033844</v>
      </c>
      <c r="H339" s="729">
        <f t="shared" si="28"/>
        <v>30544.604838083804</v>
      </c>
      <c r="I339" s="704"/>
    </row>
    <row r="340" spans="3:9" hidden="1" outlineLevel="1" x14ac:dyDescent="0.25">
      <c r="C340" s="687">
        <v>327</v>
      </c>
      <c r="D340" s="729">
        <f t="shared" si="29"/>
        <v>30544.604838083804</v>
      </c>
      <c r="E340" s="729">
        <f t="shared" si="26"/>
        <v>574.96986032182031</v>
      </c>
      <c r="F340" s="729">
        <f t="shared" si="30"/>
        <v>152.72302419041901</v>
      </c>
      <c r="G340" s="729">
        <f t="shared" si="27"/>
        <v>422.24683613140132</v>
      </c>
      <c r="H340" s="729">
        <f t="shared" si="28"/>
        <v>30122.358001952402</v>
      </c>
      <c r="I340" s="704"/>
    </row>
    <row r="341" spans="3:9" hidden="1" outlineLevel="1" x14ac:dyDescent="0.25">
      <c r="C341" s="687">
        <v>328</v>
      </c>
      <c r="D341" s="729">
        <f t="shared" si="29"/>
        <v>30122.358001952402</v>
      </c>
      <c r="E341" s="729">
        <f t="shared" si="26"/>
        <v>574.96986032182031</v>
      </c>
      <c r="F341" s="729">
        <f t="shared" si="30"/>
        <v>150.61179000976202</v>
      </c>
      <c r="G341" s="729">
        <f t="shared" si="27"/>
        <v>424.35807031205832</v>
      </c>
      <c r="H341" s="729">
        <f t="shared" si="28"/>
        <v>29697.999931640345</v>
      </c>
      <c r="I341" s="704"/>
    </row>
    <row r="342" spans="3:9" hidden="1" outlineLevel="1" x14ac:dyDescent="0.25">
      <c r="C342" s="687">
        <v>329</v>
      </c>
      <c r="D342" s="729">
        <f t="shared" si="29"/>
        <v>29697.999931640345</v>
      </c>
      <c r="E342" s="729">
        <f t="shared" si="26"/>
        <v>574.96986032182031</v>
      </c>
      <c r="F342" s="729">
        <f t="shared" si="30"/>
        <v>148.48999965820173</v>
      </c>
      <c r="G342" s="729">
        <f t="shared" si="27"/>
        <v>426.47986066361858</v>
      </c>
      <c r="H342" s="729">
        <f t="shared" si="28"/>
        <v>29271.520070976727</v>
      </c>
      <c r="I342" s="704"/>
    </row>
    <row r="343" spans="3:9" hidden="1" outlineLevel="1" x14ac:dyDescent="0.25">
      <c r="C343" s="687">
        <v>330</v>
      </c>
      <c r="D343" s="729">
        <f t="shared" si="29"/>
        <v>29271.520070976727</v>
      </c>
      <c r="E343" s="729">
        <f t="shared" si="26"/>
        <v>574.96986032182031</v>
      </c>
      <c r="F343" s="729">
        <f t="shared" si="30"/>
        <v>146.35760035488363</v>
      </c>
      <c r="G343" s="729">
        <f t="shared" si="27"/>
        <v>428.61225996693668</v>
      </c>
      <c r="H343" s="729">
        <f t="shared" si="28"/>
        <v>28842.907811009791</v>
      </c>
      <c r="I343" s="704"/>
    </row>
    <row r="344" spans="3:9" hidden="1" outlineLevel="1" x14ac:dyDescent="0.25">
      <c r="C344" s="687">
        <v>331</v>
      </c>
      <c r="D344" s="729">
        <f t="shared" si="29"/>
        <v>28842.907811009791</v>
      </c>
      <c r="E344" s="729">
        <f t="shared" si="26"/>
        <v>574.96986032182031</v>
      </c>
      <c r="F344" s="729">
        <f t="shared" si="30"/>
        <v>144.21453905504896</v>
      </c>
      <c r="G344" s="729">
        <f t="shared" si="27"/>
        <v>430.75532126677138</v>
      </c>
      <c r="H344" s="729">
        <f t="shared" si="28"/>
        <v>28412.152489743021</v>
      </c>
      <c r="I344" s="704"/>
    </row>
    <row r="345" spans="3:9" hidden="1" outlineLevel="1" x14ac:dyDescent="0.25">
      <c r="C345" s="687">
        <v>332</v>
      </c>
      <c r="D345" s="729">
        <f t="shared" si="29"/>
        <v>28412.152489743021</v>
      </c>
      <c r="E345" s="729">
        <f t="shared" si="26"/>
        <v>574.96986032182031</v>
      </c>
      <c r="F345" s="729">
        <f t="shared" si="30"/>
        <v>142.06076244871511</v>
      </c>
      <c r="G345" s="729">
        <f t="shared" si="27"/>
        <v>432.90909787310522</v>
      </c>
      <c r="H345" s="729">
        <f t="shared" si="28"/>
        <v>27979.243391869917</v>
      </c>
      <c r="I345" s="704"/>
    </row>
    <row r="346" spans="3:9" hidden="1" outlineLevel="1" x14ac:dyDescent="0.25">
      <c r="C346" s="687">
        <v>333</v>
      </c>
      <c r="D346" s="729">
        <f t="shared" si="29"/>
        <v>27979.243391869917</v>
      </c>
      <c r="E346" s="729">
        <f t="shared" si="26"/>
        <v>574.96986032182031</v>
      </c>
      <c r="F346" s="729">
        <f t="shared" si="30"/>
        <v>139.8962169593496</v>
      </c>
      <c r="G346" s="729">
        <f t="shared" si="27"/>
        <v>435.0736433624707</v>
      </c>
      <c r="H346" s="729">
        <f t="shared" si="28"/>
        <v>27544.169748507447</v>
      </c>
      <c r="I346" s="704"/>
    </row>
    <row r="347" spans="3:9" hidden="1" outlineLevel="1" x14ac:dyDescent="0.25">
      <c r="C347" s="687">
        <v>334</v>
      </c>
      <c r="D347" s="729">
        <f t="shared" si="29"/>
        <v>27544.169748507447</v>
      </c>
      <c r="E347" s="729">
        <f t="shared" si="26"/>
        <v>574.96986032182031</v>
      </c>
      <c r="F347" s="729">
        <f t="shared" si="30"/>
        <v>137.72084874253724</v>
      </c>
      <c r="G347" s="729">
        <f t="shared" si="27"/>
        <v>437.24901157928309</v>
      </c>
      <c r="H347" s="729">
        <f t="shared" si="28"/>
        <v>27106.920736928165</v>
      </c>
      <c r="I347" s="704"/>
    </row>
    <row r="348" spans="3:9" hidden="1" outlineLevel="1" x14ac:dyDescent="0.25">
      <c r="C348" s="687">
        <v>335</v>
      </c>
      <c r="D348" s="729">
        <f t="shared" si="29"/>
        <v>27106.920736928165</v>
      </c>
      <c r="E348" s="729">
        <f t="shared" si="26"/>
        <v>574.96986032182031</v>
      </c>
      <c r="F348" s="729">
        <f t="shared" si="30"/>
        <v>135.53460368464081</v>
      </c>
      <c r="G348" s="729">
        <f t="shared" si="27"/>
        <v>439.43525663717946</v>
      </c>
      <c r="H348" s="729">
        <f t="shared" si="28"/>
        <v>26667.485480290987</v>
      </c>
      <c r="I348" s="704"/>
    </row>
    <row r="349" spans="3:9" hidden="1" outlineLevel="1" x14ac:dyDescent="0.25">
      <c r="C349" s="687">
        <v>336</v>
      </c>
      <c r="D349" s="729">
        <f t="shared" si="29"/>
        <v>26667.485480290987</v>
      </c>
      <c r="E349" s="729">
        <f t="shared" si="26"/>
        <v>574.96986032182031</v>
      </c>
      <c r="F349" s="729">
        <f t="shared" si="30"/>
        <v>133.33742740145493</v>
      </c>
      <c r="G349" s="729">
        <f t="shared" si="27"/>
        <v>441.63243292036537</v>
      </c>
      <c r="H349" s="729">
        <f t="shared" si="28"/>
        <v>26225.85304737062</v>
      </c>
      <c r="I349" s="704"/>
    </row>
    <row r="350" spans="3:9" hidden="1" outlineLevel="1" x14ac:dyDescent="0.25">
      <c r="C350" s="687">
        <v>337</v>
      </c>
      <c r="D350" s="729">
        <f t="shared" si="29"/>
        <v>26225.85304737062</v>
      </c>
      <c r="E350" s="729">
        <f t="shared" si="26"/>
        <v>574.96986032182031</v>
      </c>
      <c r="F350" s="729">
        <f t="shared" si="30"/>
        <v>131.12926523685309</v>
      </c>
      <c r="G350" s="729">
        <f t="shared" si="27"/>
        <v>443.84059508496722</v>
      </c>
      <c r="H350" s="729">
        <f t="shared" si="28"/>
        <v>25782.012452285653</v>
      </c>
      <c r="I350" s="704"/>
    </row>
    <row r="351" spans="3:9" hidden="1" outlineLevel="1" x14ac:dyDescent="0.25">
      <c r="C351" s="687">
        <v>338</v>
      </c>
      <c r="D351" s="729">
        <f t="shared" si="29"/>
        <v>25782.012452285653</v>
      </c>
      <c r="E351" s="729">
        <f t="shared" si="26"/>
        <v>574.96986032182031</v>
      </c>
      <c r="F351" s="729">
        <f t="shared" si="30"/>
        <v>128.91006226142827</v>
      </c>
      <c r="G351" s="729">
        <f t="shared" si="27"/>
        <v>446.05979806039204</v>
      </c>
      <c r="H351" s="729">
        <f t="shared" si="28"/>
        <v>25335.952654225261</v>
      </c>
      <c r="I351" s="704"/>
    </row>
    <row r="352" spans="3:9" hidden="1" outlineLevel="1" x14ac:dyDescent="0.25">
      <c r="C352" s="687">
        <v>339</v>
      </c>
      <c r="D352" s="729">
        <f t="shared" si="29"/>
        <v>25335.952654225261</v>
      </c>
      <c r="E352" s="729">
        <f t="shared" si="26"/>
        <v>574.96986032182031</v>
      </c>
      <c r="F352" s="729">
        <f t="shared" si="30"/>
        <v>126.6797632711263</v>
      </c>
      <c r="G352" s="729">
        <f t="shared" si="27"/>
        <v>448.29009705069399</v>
      </c>
      <c r="H352" s="729">
        <f t="shared" si="28"/>
        <v>24887.662557174568</v>
      </c>
      <c r="I352" s="704"/>
    </row>
    <row r="353" spans="3:9" hidden="1" outlineLevel="1" x14ac:dyDescent="0.25">
      <c r="C353" s="687">
        <v>340</v>
      </c>
      <c r="D353" s="729">
        <f t="shared" si="29"/>
        <v>24887.662557174568</v>
      </c>
      <c r="E353" s="729">
        <f t="shared" si="26"/>
        <v>574.96986032182031</v>
      </c>
      <c r="F353" s="729">
        <f t="shared" si="30"/>
        <v>124.43831278587284</v>
      </c>
      <c r="G353" s="729">
        <f t="shared" si="27"/>
        <v>450.53154753594748</v>
      </c>
      <c r="H353" s="729">
        <f t="shared" si="28"/>
        <v>24437.131009638622</v>
      </c>
      <c r="I353" s="704"/>
    </row>
    <row r="354" spans="3:9" hidden="1" outlineLevel="1" x14ac:dyDescent="0.25">
      <c r="C354" s="687">
        <v>341</v>
      </c>
      <c r="D354" s="729">
        <f t="shared" si="29"/>
        <v>24437.131009638622</v>
      </c>
      <c r="E354" s="729">
        <f t="shared" si="26"/>
        <v>574.96986032182031</v>
      </c>
      <c r="F354" s="729">
        <f t="shared" si="30"/>
        <v>122.18565504819311</v>
      </c>
      <c r="G354" s="729">
        <f t="shared" si="27"/>
        <v>452.78420527362721</v>
      </c>
      <c r="H354" s="729">
        <f t="shared" si="28"/>
        <v>23984.346804364995</v>
      </c>
      <c r="I354" s="704"/>
    </row>
    <row r="355" spans="3:9" hidden="1" outlineLevel="1" x14ac:dyDescent="0.25">
      <c r="C355" s="687">
        <v>342</v>
      </c>
      <c r="D355" s="729">
        <f t="shared" si="29"/>
        <v>23984.346804364995</v>
      </c>
      <c r="E355" s="729">
        <f t="shared" si="26"/>
        <v>574.96986032182031</v>
      </c>
      <c r="F355" s="729">
        <f t="shared" si="30"/>
        <v>119.92173402182497</v>
      </c>
      <c r="G355" s="729">
        <f t="shared" si="27"/>
        <v>455.04812629999532</v>
      </c>
      <c r="H355" s="729">
        <f t="shared" si="28"/>
        <v>23529.298678064999</v>
      </c>
      <c r="I355" s="704"/>
    </row>
    <row r="356" spans="3:9" hidden="1" outlineLevel="1" x14ac:dyDescent="0.25">
      <c r="C356" s="687">
        <v>343</v>
      </c>
      <c r="D356" s="729">
        <f t="shared" si="29"/>
        <v>23529.298678064999</v>
      </c>
      <c r="E356" s="729">
        <f t="shared" si="26"/>
        <v>574.96986032182031</v>
      </c>
      <c r="F356" s="729">
        <f t="shared" si="30"/>
        <v>117.64649339032499</v>
      </c>
      <c r="G356" s="729">
        <f t="shared" si="27"/>
        <v>457.32336693149534</v>
      </c>
      <c r="H356" s="729">
        <f t="shared" si="28"/>
        <v>23071.975311133505</v>
      </c>
      <c r="I356" s="704"/>
    </row>
    <row r="357" spans="3:9" hidden="1" outlineLevel="1" x14ac:dyDescent="0.25">
      <c r="C357" s="687">
        <v>344</v>
      </c>
      <c r="D357" s="729">
        <f t="shared" si="29"/>
        <v>23071.975311133505</v>
      </c>
      <c r="E357" s="729">
        <f t="shared" si="26"/>
        <v>574.96986032182031</v>
      </c>
      <c r="F357" s="729">
        <f t="shared" si="30"/>
        <v>115.35987655566753</v>
      </c>
      <c r="G357" s="729">
        <f t="shared" si="27"/>
        <v>459.60998376615277</v>
      </c>
      <c r="H357" s="729">
        <f t="shared" si="28"/>
        <v>22612.365327367352</v>
      </c>
      <c r="I357" s="704"/>
    </row>
    <row r="358" spans="3:9" hidden="1" outlineLevel="1" x14ac:dyDescent="0.25">
      <c r="C358" s="687">
        <v>345</v>
      </c>
      <c r="D358" s="729">
        <f t="shared" si="29"/>
        <v>22612.365327367352</v>
      </c>
      <c r="E358" s="729">
        <f t="shared" si="26"/>
        <v>574.96986032182031</v>
      </c>
      <c r="F358" s="729">
        <f t="shared" si="30"/>
        <v>113.06182663683676</v>
      </c>
      <c r="G358" s="729">
        <f t="shared" si="27"/>
        <v>461.90803368498354</v>
      </c>
      <c r="H358" s="729">
        <f t="shared" si="28"/>
        <v>22150.457293682368</v>
      </c>
      <c r="I358" s="704"/>
    </row>
    <row r="359" spans="3:9" hidden="1" outlineLevel="1" x14ac:dyDescent="0.25">
      <c r="C359" s="687">
        <v>346</v>
      </c>
      <c r="D359" s="729">
        <f t="shared" si="29"/>
        <v>22150.457293682368</v>
      </c>
      <c r="E359" s="729">
        <f t="shared" si="26"/>
        <v>574.96986032182031</v>
      </c>
      <c r="F359" s="729">
        <f t="shared" si="30"/>
        <v>110.75228646841184</v>
      </c>
      <c r="G359" s="729">
        <f t="shared" si="27"/>
        <v>464.21757385340845</v>
      </c>
      <c r="H359" s="729">
        <f t="shared" si="28"/>
        <v>21686.239719828958</v>
      </c>
      <c r="I359" s="704"/>
    </row>
    <row r="360" spans="3:9" hidden="1" outlineLevel="1" x14ac:dyDescent="0.25">
      <c r="C360" s="687">
        <v>347</v>
      </c>
      <c r="D360" s="729">
        <f t="shared" si="29"/>
        <v>21686.239719828958</v>
      </c>
      <c r="E360" s="729">
        <f t="shared" si="26"/>
        <v>574.96986032182031</v>
      </c>
      <c r="F360" s="729">
        <f t="shared" si="30"/>
        <v>108.43119859914479</v>
      </c>
      <c r="G360" s="729">
        <f t="shared" si="27"/>
        <v>466.5386617226755</v>
      </c>
      <c r="H360" s="729">
        <f t="shared" si="28"/>
        <v>21219.701058106282</v>
      </c>
      <c r="I360" s="704"/>
    </row>
    <row r="361" spans="3:9" hidden="1" outlineLevel="1" x14ac:dyDescent="0.25">
      <c r="C361" s="687">
        <v>348</v>
      </c>
      <c r="D361" s="729">
        <f t="shared" si="29"/>
        <v>21219.701058106282</v>
      </c>
      <c r="E361" s="729">
        <f t="shared" si="26"/>
        <v>574.96986032182031</v>
      </c>
      <c r="F361" s="729">
        <f t="shared" si="30"/>
        <v>106.09850529053142</v>
      </c>
      <c r="G361" s="729">
        <f t="shared" si="27"/>
        <v>468.87135503128889</v>
      </c>
      <c r="H361" s="729">
        <f t="shared" si="28"/>
        <v>20750.829703074993</v>
      </c>
      <c r="I361" s="704"/>
    </row>
    <row r="362" spans="3:9" hidden="1" outlineLevel="1" x14ac:dyDescent="0.25">
      <c r="C362" s="687">
        <v>349</v>
      </c>
      <c r="D362" s="729">
        <f t="shared" si="29"/>
        <v>20750.829703074993</v>
      </c>
      <c r="E362" s="729">
        <f t="shared" si="26"/>
        <v>574.96986032182031</v>
      </c>
      <c r="F362" s="729">
        <f t="shared" si="30"/>
        <v>103.75414851537496</v>
      </c>
      <c r="G362" s="729">
        <f t="shared" si="27"/>
        <v>471.21571180644537</v>
      </c>
      <c r="H362" s="729">
        <f t="shared" si="28"/>
        <v>20279.613991268547</v>
      </c>
      <c r="I362" s="704"/>
    </row>
    <row r="363" spans="3:9" hidden="1" outlineLevel="1" x14ac:dyDescent="0.25">
      <c r="C363" s="687">
        <v>350</v>
      </c>
      <c r="D363" s="729">
        <f t="shared" si="29"/>
        <v>20279.613991268547</v>
      </c>
      <c r="E363" s="729">
        <f t="shared" si="26"/>
        <v>574.96986032182031</v>
      </c>
      <c r="F363" s="729">
        <f t="shared" si="30"/>
        <v>101.39806995634274</v>
      </c>
      <c r="G363" s="729">
        <f t="shared" si="27"/>
        <v>473.57179036547757</v>
      </c>
      <c r="H363" s="729">
        <f t="shared" si="28"/>
        <v>19806.04220090307</v>
      </c>
      <c r="I363" s="704"/>
    </row>
    <row r="364" spans="3:9" hidden="1" outlineLevel="1" x14ac:dyDescent="0.25">
      <c r="C364" s="687">
        <v>351</v>
      </c>
      <c r="D364" s="729">
        <f t="shared" si="29"/>
        <v>19806.04220090307</v>
      </c>
      <c r="E364" s="729">
        <f t="shared" si="26"/>
        <v>574.96986032182031</v>
      </c>
      <c r="F364" s="729">
        <f t="shared" si="30"/>
        <v>99.030211004515351</v>
      </c>
      <c r="G364" s="729">
        <f t="shared" si="27"/>
        <v>475.93964931730494</v>
      </c>
      <c r="H364" s="729">
        <f t="shared" si="28"/>
        <v>19330.102551585765</v>
      </c>
      <c r="I364" s="704"/>
    </row>
    <row r="365" spans="3:9" hidden="1" outlineLevel="1" x14ac:dyDescent="0.25">
      <c r="C365" s="687">
        <v>352</v>
      </c>
      <c r="D365" s="729">
        <f t="shared" si="29"/>
        <v>19330.102551585765</v>
      </c>
      <c r="E365" s="729">
        <f t="shared" si="26"/>
        <v>574.96986032182031</v>
      </c>
      <c r="F365" s="729">
        <f t="shared" si="30"/>
        <v>96.650512757928823</v>
      </c>
      <c r="G365" s="729">
        <f t="shared" si="27"/>
        <v>478.31934756389148</v>
      </c>
      <c r="H365" s="729">
        <f t="shared" si="28"/>
        <v>18851.783204021875</v>
      </c>
      <c r="I365" s="704"/>
    </row>
    <row r="366" spans="3:9" hidden="1" outlineLevel="1" x14ac:dyDescent="0.25">
      <c r="C366" s="687">
        <v>353</v>
      </c>
      <c r="D366" s="729">
        <f t="shared" si="29"/>
        <v>18851.783204021875</v>
      </c>
      <c r="E366" s="729">
        <f t="shared" si="26"/>
        <v>574.96986032182031</v>
      </c>
      <c r="F366" s="729">
        <f t="shared" si="30"/>
        <v>94.258916020109368</v>
      </c>
      <c r="G366" s="729">
        <f t="shared" si="27"/>
        <v>480.71094430171092</v>
      </c>
      <c r="H366" s="729">
        <f t="shared" si="28"/>
        <v>18371.072259720164</v>
      </c>
      <c r="I366" s="704"/>
    </row>
    <row r="367" spans="3:9" hidden="1" outlineLevel="1" x14ac:dyDescent="0.25">
      <c r="C367" s="687">
        <v>354</v>
      </c>
      <c r="D367" s="729">
        <f t="shared" si="29"/>
        <v>18371.072259720164</v>
      </c>
      <c r="E367" s="729">
        <f t="shared" si="26"/>
        <v>574.96986032182031</v>
      </c>
      <c r="F367" s="729">
        <f t="shared" si="30"/>
        <v>91.855361298600826</v>
      </c>
      <c r="G367" s="729">
        <f t="shared" si="27"/>
        <v>483.11449902321948</v>
      </c>
      <c r="H367" s="729">
        <f t="shared" si="28"/>
        <v>17887.957760696943</v>
      </c>
      <c r="I367" s="704"/>
    </row>
    <row r="368" spans="3:9" hidden="1" outlineLevel="1" x14ac:dyDescent="0.25">
      <c r="C368" s="687">
        <v>355</v>
      </c>
      <c r="D368" s="729">
        <f t="shared" si="29"/>
        <v>17887.957760696943</v>
      </c>
      <c r="E368" s="729">
        <f t="shared" si="26"/>
        <v>574.96986032182031</v>
      </c>
      <c r="F368" s="729">
        <f t="shared" si="30"/>
        <v>89.439788803484717</v>
      </c>
      <c r="G368" s="729">
        <f t="shared" si="27"/>
        <v>485.5300715183356</v>
      </c>
      <c r="H368" s="729">
        <f t="shared" si="28"/>
        <v>17402.427689178607</v>
      </c>
      <c r="I368" s="704"/>
    </row>
    <row r="369" spans="1:9" hidden="1" outlineLevel="1" x14ac:dyDescent="0.25">
      <c r="C369" s="687">
        <v>356</v>
      </c>
      <c r="D369" s="729">
        <f t="shared" si="29"/>
        <v>17402.427689178607</v>
      </c>
      <c r="E369" s="729">
        <f t="shared" si="26"/>
        <v>574.96986032182031</v>
      </c>
      <c r="F369" s="729">
        <f t="shared" si="30"/>
        <v>87.012138445893029</v>
      </c>
      <c r="G369" s="729">
        <f t="shared" si="27"/>
        <v>487.95772187592729</v>
      </c>
      <c r="H369" s="729">
        <f t="shared" si="28"/>
        <v>16914.469967302681</v>
      </c>
      <c r="I369" s="704"/>
    </row>
    <row r="370" spans="1:9" hidden="1" outlineLevel="1" x14ac:dyDescent="0.25">
      <c r="C370" s="687">
        <v>357</v>
      </c>
      <c r="D370" s="729">
        <f t="shared" si="29"/>
        <v>16914.469967302681</v>
      </c>
      <c r="E370" s="729">
        <f t="shared" si="26"/>
        <v>574.96986032182031</v>
      </c>
      <c r="F370" s="729">
        <f t="shared" si="30"/>
        <v>84.572349836513411</v>
      </c>
      <c r="G370" s="729">
        <f t="shared" si="27"/>
        <v>490.3975104853069</v>
      </c>
      <c r="H370" s="729">
        <f t="shared" si="28"/>
        <v>16424.072456817375</v>
      </c>
      <c r="I370" s="704"/>
    </row>
    <row r="371" spans="1:9" hidden="1" outlineLevel="1" x14ac:dyDescent="0.25">
      <c r="C371" s="687">
        <v>358</v>
      </c>
      <c r="D371" s="729">
        <f t="shared" si="29"/>
        <v>16424.072456817375</v>
      </c>
      <c r="E371" s="729">
        <f t="shared" si="26"/>
        <v>574.96986032182031</v>
      </c>
      <c r="F371" s="729">
        <f t="shared" si="30"/>
        <v>82.12036228408688</v>
      </c>
      <c r="G371" s="729">
        <f t="shared" si="27"/>
        <v>492.84949803773344</v>
      </c>
      <c r="H371" s="729">
        <f t="shared" si="28"/>
        <v>15931.222958779643</v>
      </c>
      <c r="I371" s="704"/>
    </row>
    <row r="372" spans="1:9" s="696" customFormat="1" hidden="1" outlineLevel="1" x14ac:dyDescent="0.25">
      <c r="A372" s="695"/>
      <c r="C372" s="696">
        <v>359</v>
      </c>
      <c r="D372" s="824">
        <f t="shared" si="29"/>
        <v>15931.222958779643</v>
      </c>
      <c r="E372" s="824">
        <f t="shared" si="26"/>
        <v>574.96986032182031</v>
      </c>
      <c r="F372" s="824">
        <f t="shared" si="30"/>
        <v>79.656114793898212</v>
      </c>
      <c r="G372" s="824">
        <f t="shared" si="27"/>
        <v>495.31374552792209</v>
      </c>
      <c r="H372" s="824">
        <f t="shared" si="28"/>
        <v>15435.90921325172</v>
      </c>
      <c r="I372" s="705"/>
    </row>
    <row r="373" spans="1:9" s="696" customFormat="1" hidden="1" outlineLevel="1" x14ac:dyDescent="0.25">
      <c r="A373" s="695"/>
      <c r="C373" s="696">
        <v>360</v>
      </c>
      <c r="D373" s="824">
        <f t="shared" si="29"/>
        <v>15435.90921325172</v>
      </c>
      <c r="E373" s="824">
        <f t="shared" si="26"/>
        <v>574.96986032182031</v>
      </c>
      <c r="F373" s="824">
        <f t="shared" si="30"/>
        <v>77.179546066258595</v>
      </c>
      <c r="G373" s="824">
        <f t="shared" si="27"/>
        <v>497.79031425556173</v>
      </c>
      <c r="H373" s="824">
        <f t="shared" si="28"/>
        <v>14938.118898996157</v>
      </c>
      <c r="I373" s="705"/>
    </row>
    <row r="374" spans="1:9" s="696" customFormat="1" ht="7.5" customHeight="1" collapsed="1" thickBot="1" x14ac:dyDescent="0.3">
      <c r="A374" s="695"/>
      <c r="C374" s="706"/>
      <c r="D374" s="731"/>
      <c r="E374" s="731"/>
      <c r="F374" s="731"/>
      <c r="G374" s="731"/>
      <c r="H374" s="731"/>
    </row>
    <row r="375" spans="1:9" s="696" customFormat="1" x14ac:dyDescent="0.25">
      <c r="A375" s="695"/>
    </row>
  </sheetData>
  <sheetProtection algorithmName="SHA-512" hashValue="TA4hX3rUOOB1FJ+HKfnwXMwexJtwqOXvO7/kMgM4t8NSqpkHgouGUBiiAwIhvPRtD85YCuDXoaJem19EaEW8ow==" saltValue="i9Wdd01AatvNaAVASnuSG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1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4:H12 C14:H253 D13:H13" unlockedFormula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4"/>
  <sheetViews>
    <sheetView showGridLines="0" zoomScaleNormal="100" workbookViewId="0">
      <selection activeCell="E7" sqref="E7"/>
    </sheetView>
  </sheetViews>
  <sheetFormatPr defaultRowHeight="15" x14ac:dyDescent="0.25"/>
  <cols>
    <col min="1" max="1" width="12.140625" style="4" customWidth="1"/>
    <col min="2" max="2" width="2" style="9" customWidth="1"/>
    <col min="3" max="3" width="32.28515625" style="9" bestFit="1" customWidth="1"/>
    <col min="4" max="9" width="10.7109375" style="33" bestFit="1" customWidth="1"/>
    <col min="10" max="16384" width="9.140625" style="9"/>
  </cols>
  <sheetData>
    <row r="1" spans="1:11" s="4" customFormat="1" ht="51.75" customHeight="1" x14ac:dyDescent="0.25">
      <c r="A1" s="2"/>
      <c r="B1" s="929" t="s">
        <v>578</v>
      </c>
      <c r="C1" s="929"/>
      <c r="D1" s="929"/>
      <c r="E1" s="929"/>
      <c r="F1" s="929"/>
      <c r="G1" s="929"/>
      <c r="H1" s="929"/>
      <c r="I1" s="929"/>
    </row>
    <row r="2" spans="1:11" ht="15" customHeight="1" x14ac:dyDescent="0.25">
      <c r="B2" s="33"/>
      <c r="C2" s="33"/>
    </row>
    <row r="3" spans="1:11" ht="15" customHeight="1" x14ac:dyDescent="0.25">
      <c r="A3" s="927" t="s">
        <v>589</v>
      </c>
      <c r="C3" s="980" t="s">
        <v>528</v>
      </c>
    </row>
    <row r="4" spans="1:11" ht="15" customHeight="1" x14ac:dyDescent="0.25">
      <c r="A4" s="928"/>
    </row>
    <row r="5" spans="1:11" x14ac:dyDescent="0.25">
      <c r="A5" s="928"/>
      <c r="C5" s="9" t="s">
        <v>367</v>
      </c>
      <c r="D5" s="826">
        <v>1000000</v>
      </c>
    </row>
    <row r="6" spans="1:11" x14ac:dyDescent="0.25">
      <c r="A6" s="928"/>
      <c r="C6" s="9" t="s">
        <v>31</v>
      </c>
      <c r="D6" s="822">
        <v>0.06</v>
      </c>
    </row>
    <row r="7" spans="1:11" x14ac:dyDescent="0.25">
      <c r="A7" s="928"/>
      <c r="C7" s="9" t="s">
        <v>350</v>
      </c>
      <c r="D7" s="823">
        <v>5</v>
      </c>
    </row>
    <row r="8" spans="1:11" x14ac:dyDescent="0.25">
      <c r="A8" s="928"/>
    </row>
    <row r="9" spans="1:11" x14ac:dyDescent="0.25">
      <c r="A9" s="928"/>
      <c r="C9" s="734" t="s">
        <v>349</v>
      </c>
      <c r="D9" s="735"/>
      <c r="E9" s="735">
        <v>1</v>
      </c>
      <c r="F9" s="735">
        <v>2</v>
      </c>
      <c r="G9" s="735">
        <v>3</v>
      </c>
      <c r="H9" s="735">
        <v>4</v>
      </c>
      <c r="I9" s="735">
        <v>5</v>
      </c>
    </row>
    <row r="10" spans="1:11" x14ac:dyDescent="0.25">
      <c r="A10" s="928"/>
      <c r="C10" s="9" t="s">
        <v>420</v>
      </c>
      <c r="D10" s="736"/>
      <c r="E10" s="736">
        <f>D16</f>
        <v>1000000</v>
      </c>
      <c r="F10" s="736">
        <f t="shared" ref="F10:I10" si="0">E16</f>
        <v>822603.59956881031</v>
      </c>
      <c r="G10" s="736">
        <f t="shared" si="0"/>
        <v>634563.41511174932</v>
      </c>
      <c r="H10" s="736"/>
      <c r="I10" s="736">
        <f t="shared" si="0"/>
        <v>-211281.95125595373</v>
      </c>
    </row>
    <row r="11" spans="1:11" x14ac:dyDescent="0.25">
      <c r="A11" s="928"/>
      <c r="C11" s="9" t="s">
        <v>60</v>
      </c>
      <c r="D11" s="736">
        <f>$D$5</f>
        <v>1000000</v>
      </c>
      <c r="E11" s="736"/>
      <c r="F11" s="736"/>
      <c r="G11" s="736"/>
      <c r="H11" s="736"/>
      <c r="I11" s="736"/>
    </row>
    <row r="12" spans="1:11" s="737" customFormat="1" x14ac:dyDescent="0.25">
      <c r="A12" s="928"/>
      <c r="C12" s="9" t="s">
        <v>185</v>
      </c>
      <c r="D12" s="736"/>
      <c r="E12" s="736">
        <f>E10*$D$6</f>
        <v>60000</v>
      </c>
      <c r="F12" s="736">
        <f>F10*$D$6</f>
        <v>49356.215974128616</v>
      </c>
      <c r="G12" s="736">
        <f>G10*$D$6</f>
        <v>38073.804906704958</v>
      </c>
      <c r="H12" s="736">
        <f>H10*$D$6</f>
        <v>0</v>
      </c>
      <c r="I12" s="736">
        <f>I10*$D$6</f>
        <v>-12676.917075357223</v>
      </c>
      <c r="K12" s="9"/>
    </row>
    <row r="13" spans="1:11" s="737" customFormat="1" x14ac:dyDescent="0.25">
      <c r="A13" s="928"/>
      <c r="C13" s="737" t="s">
        <v>62</v>
      </c>
      <c r="D13" s="738"/>
      <c r="E13" s="738">
        <f>E12</f>
        <v>60000</v>
      </c>
      <c r="F13" s="738">
        <f>F12</f>
        <v>49356.215974128616</v>
      </c>
      <c r="G13" s="738">
        <f>G12</f>
        <v>38073.804906704958</v>
      </c>
      <c r="H13" s="738">
        <f>H12</f>
        <v>0</v>
      </c>
      <c r="I13" s="738">
        <f>I12</f>
        <v>-12676.917075357223</v>
      </c>
    </row>
    <row r="14" spans="1:11" ht="16.5" customHeight="1" x14ac:dyDescent="0.25">
      <c r="A14" s="928"/>
      <c r="C14" s="737" t="s">
        <v>375</v>
      </c>
      <c r="D14" s="738"/>
      <c r="E14" s="738">
        <f>-PPMT($D$6,E9,$D$7,$E$10)</f>
        <v>177396.40043118963</v>
      </c>
      <c r="F14" s="738">
        <f>-PPMT($D$6,F9,$D$7,$E$10)</f>
        <v>188040.184457061</v>
      </c>
      <c r="G14" s="738">
        <f>-PPMT($D$6,G9,$D$7,$E$10)</f>
        <v>199322.59552448464</v>
      </c>
      <c r="H14" s="738">
        <f>-PPMT($D$6,H9,$D$7,$E$10)</f>
        <v>211281.95125595373</v>
      </c>
      <c r="I14" s="738">
        <f>-PPMT($D$6,I9,$D$7,$E$10)</f>
        <v>223958.86833131095</v>
      </c>
      <c r="K14" s="737"/>
    </row>
    <row r="15" spans="1:11" x14ac:dyDescent="0.25">
      <c r="A15" s="928"/>
      <c r="C15" s="9" t="s">
        <v>398</v>
      </c>
      <c r="D15" s="736"/>
      <c r="E15" s="736">
        <f>E14+E13</f>
        <v>237396.40043118963</v>
      </c>
      <c r="F15" s="736">
        <f>F14+F13</f>
        <v>237396.40043118963</v>
      </c>
      <c r="G15" s="736">
        <f>G14+G13</f>
        <v>237396.4004311896</v>
      </c>
      <c r="H15" s="736">
        <f>H14+H13</f>
        <v>211281.95125595373</v>
      </c>
      <c r="I15" s="736">
        <f>I14+I13</f>
        <v>211281.95125595373</v>
      </c>
    </row>
    <row r="16" spans="1:11" x14ac:dyDescent="0.25">
      <c r="A16" s="928"/>
      <c r="C16" s="9" t="s">
        <v>421</v>
      </c>
      <c r="D16" s="736">
        <f t="shared" ref="D16:I16" si="1">D10+D11-D14</f>
        <v>1000000</v>
      </c>
      <c r="E16" s="736">
        <f t="shared" si="1"/>
        <v>822603.59956881031</v>
      </c>
      <c r="F16" s="736">
        <f t="shared" si="1"/>
        <v>634563.41511174932</v>
      </c>
      <c r="G16" s="736">
        <f t="shared" si="1"/>
        <v>435240.81958726468</v>
      </c>
      <c r="H16" s="736">
        <f t="shared" si="1"/>
        <v>-211281.95125595373</v>
      </c>
      <c r="I16" s="736">
        <f t="shared" si="1"/>
        <v>-435240.81958726468</v>
      </c>
    </row>
    <row r="17" spans="1:9" x14ac:dyDescent="0.25">
      <c r="A17" s="928"/>
      <c r="E17" s="739"/>
      <c r="F17" s="739"/>
      <c r="G17" s="739"/>
      <c r="H17" s="739"/>
      <c r="I17" s="739"/>
    </row>
    <row r="18" spans="1:9" x14ac:dyDescent="0.25">
      <c r="A18" s="928"/>
    </row>
    <row r="19" spans="1:9" x14ac:dyDescent="0.25">
      <c r="A19" s="928"/>
    </row>
    <row r="20" spans="1:9" x14ac:dyDescent="0.25">
      <c r="A20" s="928"/>
    </row>
    <row r="21" spans="1:9" x14ac:dyDescent="0.25">
      <c r="A21" s="928"/>
    </row>
    <row r="22" spans="1:9" x14ac:dyDescent="0.25">
      <c r="A22" s="928"/>
    </row>
    <row r="23" spans="1:9" x14ac:dyDescent="0.25">
      <c r="A23" s="928"/>
    </row>
    <row r="24" spans="1:9" x14ac:dyDescent="0.25">
      <c r="A24" s="928"/>
    </row>
  </sheetData>
  <sheetProtection algorithmName="SHA-512" hashValue="37S8+lZNkjkoH2Ku9qF0CA4RpabhW/BVOm0qf5C7dSwoKYw+cZSTW8v7mj1aUXfdNHcuXKwMZu0EtQQLx/K+vQ==" saltValue="JPa331nSHlrJNa+F2BsWI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C7:I16" unlockedFormula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5"/>
  <sheetViews>
    <sheetView showGridLines="0" zoomScaleNormal="100" workbookViewId="0">
      <selection activeCell="G7" sqref="G7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13.5703125" style="687" customWidth="1"/>
    <col min="4" max="4" width="13.140625" style="687" bestFit="1" customWidth="1"/>
    <col min="5" max="5" width="9.140625" style="687" bestFit="1" customWidth="1"/>
    <col min="6" max="6" width="9.42578125" style="687" bestFit="1" customWidth="1"/>
    <col min="7" max="7" width="11.5703125" style="687" bestFit="1" customWidth="1"/>
    <col min="8" max="8" width="18.42578125" style="687" bestFit="1" customWidth="1"/>
    <col min="9" max="9" width="11.42578125" style="687" bestFit="1" customWidth="1"/>
    <col min="10" max="10" width="10.28515625" style="687" bestFit="1" customWidth="1"/>
    <col min="11" max="16384" width="9.140625" style="687"/>
  </cols>
  <sheetData>
    <row r="1" spans="1:10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936"/>
    </row>
    <row r="2" spans="1:10" ht="15" customHeight="1" x14ac:dyDescent="0.25">
      <c r="A2" s="686"/>
      <c r="B2" s="712"/>
      <c r="C2" s="712"/>
      <c r="D2" s="712"/>
      <c r="E2" s="712"/>
      <c r="F2" s="712"/>
      <c r="G2" s="712"/>
    </row>
    <row r="3" spans="1:10" ht="15" customHeight="1" x14ac:dyDescent="0.25">
      <c r="A3" s="924" t="s">
        <v>589</v>
      </c>
      <c r="C3" s="980" t="s">
        <v>529</v>
      </c>
    </row>
    <row r="4" spans="1:10" ht="15" customHeight="1" x14ac:dyDescent="0.25">
      <c r="A4" s="935"/>
    </row>
    <row r="5" spans="1:10" x14ac:dyDescent="0.25">
      <c r="A5" s="935"/>
      <c r="C5" s="687" t="s">
        <v>367</v>
      </c>
      <c r="E5" s="713">
        <v>100000</v>
      </c>
    </row>
    <row r="6" spans="1:10" x14ac:dyDescent="0.25">
      <c r="A6" s="935"/>
      <c r="C6" s="687" t="s">
        <v>424</v>
      </c>
      <c r="E6" s="714">
        <v>20</v>
      </c>
    </row>
    <row r="7" spans="1:10" x14ac:dyDescent="0.25">
      <c r="A7" s="935"/>
      <c r="C7" s="687" t="s">
        <v>237</v>
      </c>
      <c r="E7" s="716">
        <v>0.06</v>
      </c>
    </row>
    <row r="8" spans="1:10" x14ac:dyDescent="0.25">
      <c r="A8" s="935"/>
      <c r="C8" s="687" t="s">
        <v>236</v>
      </c>
      <c r="E8" s="715">
        <f>(1+E7)^(1/12)-1</f>
        <v>4.8675505653430484E-3</v>
      </c>
    </row>
    <row r="9" spans="1:10" x14ac:dyDescent="0.25">
      <c r="A9" s="935"/>
      <c r="C9" s="701"/>
      <c r="D9" s="701"/>
      <c r="E9" s="720"/>
    </row>
    <row r="10" spans="1:10" x14ac:dyDescent="0.25">
      <c r="A10" s="935"/>
      <c r="C10" s="699" t="s">
        <v>235</v>
      </c>
      <c r="D10" s="699"/>
      <c r="E10" s="722">
        <f>PMT((1+E7)^(1/12)-1,E6*12,-E5,0)</f>
        <v>707.29206600309328</v>
      </c>
    </row>
    <row r="11" spans="1:10" ht="4.5" customHeight="1" x14ac:dyDescent="0.25">
      <c r="A11" s="935"/>
      <c r="C11" s="699"/>
      <c r="D11" s="699"/>
      <c r="E11" s="702"/>
    </row>
    <row r="12" spans="1:10" ht="16.5" customHeight="1" x14ac:dyDescent="0.25">
      <c r="A12" s="935"/>
    </row>
    <row r="13" spans="1:10" ht="45" x14ac:dyDescent="0.25">
      <c r="A13" s="935"/>
      <c r="C13" s="723" t="s">
        <v>234</v>
      </c>
      <c r="D13" s="723" t="s">
        <v>422</v>
      </c>
      <c r="E13" s="723" t="s">
        <v>233</v>
      </c>
      <c r="F13" s="723" t="s">
        <v>232</v>
      </c>
      <c r="G13" s="723" t="s">
        <v>425</v>
      </c>
      <c r="H13" s="723" t="s">
        <v>423</v>
      </c>
      <c r="J13" s="703"/>
    </row>
    <row r="14" spans="1:10" x14ac:dyDescent="0.25">
      <c r="A14" s="935"/>
      <c r="C14" s="712">
        <v>1</v>
      </c>
      <c r="D14" s="725">
        <f>E5</f>
        <v>100000</v>
      </c>
      <c r="E14" s="725">
        <f t="shared" ref="E14:E77" si="0">$E$10</f>
        <v>707.29206600309328</v>
      </c>
      <c r="F14" s="725">
        <f>((1+$E$7)^(1/12)-1)*D14</f>
        <v>486.75505653430486</v>
      </c>
      <c r="G14" s="725">
        <f t="shared" ref="G14:G77" si="1">E14-F14</f>
        <v>220.53700946878843</v>
      </c>
      <c r="H14" s="725">
        <f t="shared" ref="H14:H77" si="2">D14-G14</f>
        <v>99779.462990531218</v>
      </c>
    </row>
    <row r="15" spans="1:10" x14ac:dyDescent="0.25">
      <c r="A15" s="935"/>
      <c r="C15" s="712">
        <v>2</v>
      </c>
      <c r="D15" s="725">
        <f t="shared" ref="D15:D78" si="3">H14</f>
        <v>99779.462990531218</v>
      </c>
      <c r="E15" s="725">
        <f t="shared" si="0"/>
        <v>707.29206600309328</v>
      </c>
      <c r="F15" s="725">
        <f t="shared" ref="F15:F78" si="4">((1+$E$7)^(1/12)-1)*D15</f>
        <v>485.68158148918599</v>
      </c>
      <c r="G15" s="725">
        <f t="shared" si="1"/>
        <v>221.61048451390729</v>
      </c>
      <c r="H15" s="725">
        <f t="shared" si="2"/>
        <v>99557.852506017312</v>
      </c>
    </row>
    <row r="16" spans="1:10" x14ac:dyDescent="0.25">
      <c r="A16" s="935"/>
      <c r="C16" s="712">
        <v>3</v>
      </c>
      <c r="D16" s="725">
        <f t="shared" si="3"/>
        <v>99557.852506017312</v>
      </c>
      <c r="E16" s="725">
        <f t="shared" si="0"/>
        <v>707.29206600309328</v>
      </c>
      <c r="F16" s="725">
        <f t="shared" si="4"/>
        <v>484.60288125000437</v>
      </c>
      <c r="G16" s="725">
        <f t="shared" si="1"/>
        <v>222.68918475308891</v>
      </c>
      <c r="H16" s="725">
        <f t="shared" si="2"/>
        <v>99335.163321264219</v>
      </c>
    </row>
    <row r="17" spans="1:9" x14ac:dyDescent="0.25">
      <c r="A17" s="935"/>
      <c r="C17" s="712">
        <v>4</v>
      </c>
      <c r="D17" s="725">
        <f t="shared" si="3"/>
        <v>99335.163321264219</v>
      </c>
      <c r="E17" s="725">
        <f t="shared" si="0"/>
        <v>707.29206600309328</v>
      </c>
      <c r="F17" s="725">
        <f t="shared" si="4"/>
        <v>483.51893038286369</v>
      </c>
      <c r="G17" s="725">
        <f t="shared" si="1"/>
        <v>223.7731356202296</v>
      </c>
      <c r="H17" s="725">
        <f t="shared" si="2"/>
        <v>99111.390185643992</v>
      </c>
    </row>
    <row r="18" spans="1:9" ht="15" customHeight="1" x14ac:dyDescent="0.25">
      <c r="A18" s="935"/>
      <c r="C18" s="825">
        <v>5</v>
      </c>
      <c r="D18" s="728">
        <f t="shared" si="3"/>
        <v>99111.390185643992</v>
      </c>
      <c r="E18" s="728">
        <f t="shared" si="0"/>
        <v>707.29206600309328</v>
      </c>
      <c r="F18" s="728">
        <f t="shared" si="4"/>
        <v>482.4297033300669</v>
      </c>
      <c r="G18" s="728">
        <f t="shared" si="1"/>
        <v>224.86236267302638</v>
      </c>
      <c r="H18" s="728">
        <f t="shared" si="2"/>
        <v>98886.527822970966</v>
      </c>
    </row>
    <row r="19" spans="1:9" ht="15" hidden="1" customHeight="1" outlineLevel="1" x14ac:dyDescent="0.25">
      <c r="A19" s="935"/>
      <c r="C19" s="712">
        <v>6</v>
      </c>
      <c r="D19" s="725">
        <f t="shared" si="3"/>
        <v>98886.527822970966</v>
      </c>
      <c r="E19" s="725">
        <f t="shared" si="0"/>
        <v>707.29206600309328</v>
      </c>
      <c r="F19" s="725">
        <f t="shared" si="4"/>
        <v>481.3351744095134</v>
      </c>
      <c r="G19" s="725">
        <f t="shared" si="1"/>
        <v>225.95689159357988</v>
      </c>
      <c r="H19" s="725">
        <f t="shared" si="2"/>
        <v>98660.570931377384</v>
      </c>
    </row>
    <row r="20" spans="1:9" ht="15" hidden="1" customHeight="1" outlineLevel="1" x14ac:dyDescent="0.25">
      <c r="A20" s="935"/>
      <c r="C20" s="712">
        <v>7</v>
      </c>
      <c r="D20" s="725">
        <f t="shared" si="3"/>
        <v>98660.570931377384</v>
      </c>
      <c r="E20" s="725">
        <f t="shared" si="0"/>
        <v>707.29206600309328</v>
      </c>
      <c r="F20" s="725">
        <f t="shared" si="4"/>
        <v>480.23531781409389</v>
      </c>
      <c r="G20" s="725">
        <f t="shared" si="1"/>
        <v>227.05674818899939</v>
      </c>
      <c r="H20" s="725">
        <f t="shared" si="2"/>
        <v>98433.514183188381</v>
      </c>
    </row>
    <row r="21" spans="1:9" ht="15" hidden="1" customHeight="1" outlineLevel="1" x14ac:dyDescent="0.25">
      <c r="A21" s="935"/>
      <c r="C21" s="712">
        <v>8</v>
      </c>
      <c r="D21" s="725">
        <f t="shared" si="3"/>
        <v>98433.514183188381</v>
      </c>
      <c r="E21" s="725">
        <f t="shared" si="0"/>
        <v>707.29206600309328</v>
      </c>
      <c r="F21" s="725">
        <f t="shared" si="4"/>
        <v>479.1301076110816</v>
      </c>
      <c r="G21" s="725">
        <f t="shared" si="1"/>
        <v>228.16195839201168</v>
      </c>
      <c r="H21" s="725">
        <f t="shared" si="2"/>
        <v>98205.35222479637</v>
      </c>
    </row>
    <row r="22" spans="1:9" ht="15" hidden="1" customHeight="1" outlineLevel="1" x14ac:dyDescent="0.25">
      <c r="A22" s="935"/>
      <c r="C22" s="712">
        <v>9</v>
      </c>
      <c r="D22" s="725">
        <f t="shared" si="3"/>
        <v>98205.35222479637</v>
      </c>
      <c r="E22" s="725">
        <f t="shared" si="0"/>
        <v>707.29206600309328</v>
      </c>
      <c r="F22" s="725">
        <f t="shared" si="4"/>
        <v>478.01951774152076</v>
      </c>
      <c r="G22" s="725">
        <f t="shared" si="1"/>
        <v>229.27254826157252</v>
      </c>
      <c r="H22" s="725">
        <f t="shared" si="2"/>
        <v>97976.079676534791</v>
      </c>
    </row>
    <row r="23" spans="1:9" hidden="1" outlineLevel="1" x14ac:dyDescent="0.25">
      <c r="C23" s="712">
        <v>10</v>
      </c>
      <c r="D23" s="725">
        <f t="shared" si="3"/>
        <v>97976.079676534791</v>
      </c>
      <c r="E23" s="725">
        <f t="shared" si="0"/>
        <v>707.29206600309328</v>
      </c>
      <c r="F23" s="725">
        <f t="shared" si="4"/>
        <v>476.90352201961247</v>
      </c>
      <c r="G23" s="725">
        <f t="shared" si="1"/>
        <v>230.38854398348082</v>
      </c>
      <c r="H23" s="725">
        <f t="shared" si="2"/>
        <v>97745.691132551307</v>
      </c>
    </row>
    <row r="24" spans="1:9" hidden="1" outlineLevel="1" x14ac:dyDescent="0.25">
      <c r="C24" s="712">
        <v>11</v>
      </c>
      <c r="D24" s="725">
        <f t="shared" si="3"/>
        <v>97745.691132551307</v>
      </c>
      <c r="E24" s="725">
        <f t="shared" si="0"/>
        <v>707.29206600309328</v>
      </c>
      <c r="F24" s="725">
        <f t="shared" si="4"/>
        <v>475.78209413209709</v>
      </c>
      <c r="G24" s="725">
        <f t="shared" si="1"/>
        <v>231.5099718709962</v>
      </c>
      <c r="H24" s="725">
        <f t="shared" si="2"/>
        <v>97514.181160680309</v>
      </c>
    </row>
    <row r="25" spans="1:9" hidden="1" outlineLevel="1" x14ac:dyDescent="0.25">
      <c r="C25" s="712">
        <v>12</v>
      </c>
      <c r="D25" s="725">
        <f t="shared" si="3"/>
        <v>97514.181160680309</v>
      </c>
      <c r="E25" s="725">
        <f t="shared" si="0"/>
        <v>707.29206600309328</v>
      </c>
      <c r="F25" s="725">
        <f t="shared" si="4"/>
        <v>474.65520763763391</v>
      </c>
      <c r="G25" s="725">
        <f t="shared" si="1"/>
        <v>232.63685836545937</v>
      </c>
      <c r="H25" s="725">
        <f t="shared" si="2"/>
        <v>97281.544302314855</v>
      </c>
      <c r="I25" s="704"/>
    </row>
    <row r="26" spans="1:9" hidden="1" outlineLevel="1" x14ac:dyDescent="0.25">
      <c r="C26" s="712">
        <v>13</v>
      </c>
      <c r="D26" s="725">
        <f t="shared" si="3"/>
        <v>97281.544302314855</v>
      </c>
      <c r="E26" s="725">
        <f t="shared" si="0"/>
        <v>707.29206600309328</v>
      </c>
      <c r="F26" s="725">
        <f t="shared" si="4"/>
        <v>473.52283596617747</v>
      </c>
      <c r="G26" s="725">
        <f t="shared" si="1"/>
        <v>233.76923003691581</v>
      </c>
      <c r="H26" s="725">
        <f t="shared" si="2"/>
        <v>97047.775072277946</v>
      </c>
      <c r="I26" s="704"/>
    </row>
    <row r="27" spans="1:9" hidden="1" outlineLevel="1" x14ac:dyDescent="0.25">
      <c r="C27" s="712">
        <v>14</v>
      </c>
      <c r="D27" s="725">
        <f t="shared" si="3"/>
        <v>97047.775072277946</v>
      </c>
      <c r="E27" s="725">
        <f t="shared" si="0"/>
        <v>707.29206600309328</v>
      </c>
      <c r="F27" s="725">
        <f t="shared" si="4"/>
        <v>472.38495241835153</v>
      </c>
      <c r="G27" s="725">
        <f t="shared" si="1"/>
        <v>234.90711358474175</v>
      </c>
      <c r="H27" s="725">
        <f t="shared" si="2"/>
        <v>96812.867958693198</v>
      </c>
      <c r="I27" s="704"/>
    </row>
    <row r="28" spans="1:9" hidden="1" outlineLevel="1" x14ac:dyDescent="0.25">
      <c r="C28" s="712">
        <v>15</v>
      </c>
      <c r="D28" s="725">
        <f t="shared" si="3"/>
        <v>96812.867958693198</v>
      </c>
      <c r="E28" s="725">
        <f t="shared" si="0"/>
        <v>707.29206600309328</v>
      </c>
      <c r="F28" s="725">
        <f t="shared" si="4"/>
        <v>471.24153016481898</v>
      </c>
      <c r="G28" s="725">
        <f t="shared" si="1"/>
        <v>236.0505358382743</v>
      </c>
      <c r="H28" s="725">
        <f t="shared" si="2"/>
        <v>96576.817422854918</v>
      </c>
      <c r="I28" s="704"/>
    </row>
    <row r="29" spans="1:9" hidden="1" outlineLevel="1" x14ac:dyDescent="0.25">
      <c r="C29" s="712">
        <v>16</v>
      </c>
      <c r="D29" s="725">
        <f t="shared" si="3"/>
        <v>96576.817422854918</v>
      </c>
      <c r="E29" s="725">
        <f t="shared" si="0"/>
        <v>707.29206600309328</v>
      </c>
      <c r="F29" s="725">
        <f t="shared" si="4"/>
        <v>470.09254224564984</v>
      </c>
      <c r="G29" s="725">
        <f t="shared" si="1"/>
        <v>237.19952375744344</v>
      </c>
      <c r="H29" s="725">
        <f t="shared" si="2"/>
        <v>96339.617899097473</v>
      </c>
      <c r="I29" s="704"/>
    </row>
    <row r="30" spans="1:9" hidden="1" outlineLevel="1" x14ac:dyDescent="0.25">
      <c r="C30" s="712">
        <v>17</v>
      </c>
      <c r="D30" s="725">
        <f t="shared" si="3"/>
        <v>96339.617899097473</v>
      </c>
      <c r="E30" s="725">
        <f t="shared" si="0"/>
        <v>707.29206600309328</v>
      </c>
      <c r="F30" s="725">
        <f t="shared" si="4"/>
        <v>468.93796156968517</v>
      </c>
      <c r="G30" s="725">
        <f t="shared" si="1"/>
        <v>238.35410443340811</v>
      </c>
      <c r="H30" s="725">
        <f t="shared" si="2"/>
        <v>96101.263794664061</v>
      </c>
      <c r="I30" s="704"/>
    </row>
    <row r="31" spans="1:9" hidden="1" outlineLevel="1" x14ac:dyDescent="0.25">
      <c r="C31" s="712">
        <v>18</v>
      </c>
      <c r="D31" s="725">
        <f t="shared" si="3"/>
        <v>96101.263794664061</v>
      </c>
      <c r="E31" s="725">
        <f t="shared" si="0"/>
        <v>707.29206600309328</v>
      </c>
      <c r="F31" s="725">
        <f t="shared" si="4"/>
        <v>467.77776091389848</v>
      </c>
      <c r="G31" s="725">
        <f t="shared" si="1"/>
        <v>239.51430508919481</v>
      </c>
      <c r="H31" s="725">
        <f t="shared" si="2"/>
        <v>95861.749489574868</v>
      </c>
      <c r="I31" s="704"/>
    </row>
    <row r="32" spans="1:9" hidden="1" outlineLevel="1" x14ac:dyDescent="0.25">
      <c r="C32" s="712">
        <v>19</v>
      </c>
      <c r="D32" s="725">
        <f t="shared" si="3"/>
        <v>95861.749489574868</v>
      </c>
      <c r="E32" s="725">
        <f t="shared" si="0"/>
        <v>707.29206600309328</v>
      </c>
      <c r="F32" s="725">
        <f t="shared" si="4"/>
        <v>466.61191292275385</v>
      </c>
      <c r="G32" s="725">
        <f t="shared" si="1"/>
        <v>240.68015308033944</v>
      </c>
      <c r="H32" s="725">
        <f t="shared" si="2"/>
        <v>95621.069336494533</v>
      </c>
      <c r="I32" s="704"/>
    </row>
    <row r="33" spans="3:9" hidden="1" outlineLevel="1" x14ac:dyDescent="0.25">
      <c r="C33" s="712">
        <v>20</v>
      </c>
      <c r="D33" s="725">
        <f t="shared" si="3"/>
        <v>95621.069336494533</v>
      </c>
      <c r="E33" s="725">
        <f t="shared" si="0"/>
        <v>707.29206600309328</v>
      </c>
      <c r="F33" s="725">
        <f t="shared" si="4"/>
        <v>465.4403901075608</v>
      </c>
      <c r="G33" s="725">
        <f t="shared" si="1"/>
        <v>241.85167589553248</v>
      </c>
      <c r="H33" s="725">
        <f t="shared" si="2"/>
        <v>95379.217660598995</v>
      </c>
      <c r="I33" s="704"/>
    </row>
    <row r="34" spans="3:9" hidden="1" outlineLevel="1" x14ac:dyDescent="0.25">
      <c r="C34" s="712">
        <v>21</v>
      </c>
      <c r="D34" s="725">
        <f t="shared" si="3"/>
        <v>95379.217660598995</v>
      </c>
      <c r="E34" s="725">
        <f t="shared" si="0"/>
        <v>707.29206600309328</v>
      </c>
      <c r="F34" s="725">
        <f t="shared" si="4"/>
        <v>464.26316484582628</v>
      </c>
      <c r="G34" s="725">
        <f t="shared" si="1"/>
        <v>243.028901157267</v>
      </c>
      <c r="H34" s="725">
        <f t="shared" si="2"/>
        <v>95136.188759441735</v>
      </c>
      <c r="I34" s="704"/>
    </row>
    <row r="35" spans="3:9" hidden="1" outlineLevel="1" x14ac:dyDescent="0.25">
      <c r="C35" s="712">
        <v>22</v>
      </c>
      <c r="D35" s="725">
        <f t="shared" si="3"/>
        <v>95136.188759441735</v>
      </c>
      <c r="E35" s="725">
        <f t="shared" si="0"/>
        <v>707.29206600309328</v>
      </c>
      <c r="F35" s="725">
        <f t="shared" si="4"/>
        <v>463.08020938060361</v>
      </c>
      <c r="G35" s="725">
        <f t="shared" si="1"/>
        <v>244.21185662248968</v>
      </c>
      <c r="H35" s="725">
        <f t="shared" si="2"/>
        <v>94891.976902819239</v>
      </c>
      <c r="I35" s="704"/>
    </row>
    <row r="36" spans="3:9" hidden="1" outlineLevel="1" x14ac:dyDescent="0.25">
      <c r="C36" s="712">
        <v>23</v>
      </c>
      <c r="D36" s="725">
        <f t="shared" si="3"/>
        <v>94891.976902819239</v>
      </c>
      <c r="E36" s="725">
        <f t="shared" si="0"/>
        <v>707.29206600309328</v>
      </c>
      <c r="F36" s="725">
        <f t="shared" si="4"/>
        <v>461.8914958198373</v>
      </c>
      <c r="G36" s="725">
        <f t="shared" si="1"/>
        <v>245.40057018325598</v>
      </c>
      <c r="H36" s="725">
        <f t="shared" si="2"/>
        <v>94646.576332635988</v>
      </c>
      <c r="I36" s="704"/>
    </row>
    <row r="37" spans="3:9" hidden="1" outlineLevel="1" x14ac:dyDescent="0.25">
      <c r="C37" s="712">
        <v>24</v>
      </c>
      <c r="D37" s="725">
        <f t="shared" si="3"/>
        <v>94646.576332635988</v>
      </c>
      <c r="E37" s="725">
        <f t="shared" si="0"/>
        <v>707.29206600309328</v>
      </c>
      <c r="F37" s="725">
        <f t="shared" si="4"/>
        <v>460.69699613570629</v>
      </c>
      <c r="G37" s="725">
        <f t="shared" si="1"/>
        <v>246.595069867387</v>
      </c>
      <c r="H37" s="725">
        <f t="shared" si="2"/>
        <v>94399.981262768604</v>
      </c>
      <c r="I37" s="704"/>
    </row>
    <row r="38" spans="3:9" hidden="1" outlineLevel="1" x14ac:dyDescent="0.25">
      <c r="C38" s="712">
        <v>25</v>
      </c>
      <c r="D38" s="725">
        <f t="shared" si="3"/>
        <v>94399.981262768604</v>
      </c>
      <c r="E38" s="725">
        <f t="shared" si="0"/>
        <v>707.29206600309328</v>
      </c>
      <c r="F38" s="725">
        <f t="shared" si="4"/>
        <v>459.49668216396248</v>
      </c>
      <c r="G38" s="725">
        <f t="shared" si="1"/>
        <v>247.79538383913081</v>
      </c>
      <c r="H38" s="725">
        <f t="shared" si="2"/>
        <v>94152.185878929478</v>
      </c>
      <c r="I38" s="704"/>
    </row>
    <row r="39" spans="3:9" hidden="1" outlineLevel="1" x14ac:dyDescent="0.25">
      <c r="C39" s="712">
        <v>26</v>
      </c>
      <c r="D39" s="725">
        <f t="shared" si="3"/>
        <v>94152.185878929478</v>
      </c>
      <c r="E39" s="725">
        <f t="shared" si="0"/>
        <v>707.29206600309328</v>
      </c>
      <c r="F39" s="725">
        <f t="shared" si="4"/>
        <v>458.29052560326699</v>
      </c>
      <c r="G39" s="725">
        <f t="shared" si="1"/>
        <v>249.0015403998263</v>
      </c>
      <c r="H39" s="725">
        <f t="shared" si="2"/>
        <v>93903.184338529652</v>
      </c>
      <c r="I39" s="704"/>
    </row>
    <row r="40" spans="3:9" hidden="1" outlineLevel="1" x14ac:dyDescent="0.25">
      <c r="C40" s="712">
        <v>27</v>
      </c>
      <c r="D40" s="725">
        <f t="shared" si="3"/>
        <v>93903.184338529652</v>
      </c>
      <c r="E40" s="725">
        <f t="shared" si="0"/>
        <v>707.29206600309328</v>
      </c>
      <c r="F40" s="725">
        <f t="shared" si="4"/>
        <v>457.07849801452249</v>
      </c>
      <c r="G40" s="725">
        <f t="shared" si="1"/>
        <v>250.21356798857079</v>
      </c>
      <c r="H40" s="725">
        <f t="shared" si="2"/>
        <v>93652.970770541084</v>
      </c>
      <c r="I40" s="704"/>
    </row>
    <row r="41" spans="3:9" hidden="1" outlineLevel="1" x14ac:dyDescent="0.25">
      <c r="C41" s="712">
        <v>28</v>
      </c>
      <c r="D41" s="725">
        <f t="shared" si="3"/>
        <v>93652.970770541084</v>
      </c>
      <c r="E41" s="725">
        <f t="shared" si="0"/>
        <v>707.29206600309328</v>
      </c>
      <c r="F41" s="725">
        <f t="shared" si="4"/>
        <v>455.86057082020324</v>
      </c>
      <c r="G41" s="725">
        <f t="shared" si="1"/>
        <v>251.43149518289005</v>
      </c>
      <c r="H41" s="725">
        <f t="shared" si="2"/>
        <v>93401.539275358198</v>
      </c>
      <c r="I41" s="704"/>
    </row>
    <row r="42" spans="3:9" hidden="1" outlineLevel="1" x14ac:dyDescent="0.25">
      <c r="C42" s="712">
        <v>29</v>
      </c>
      <c r="D42" s="725">
        <f t="shared" si="3"/>
        <v>93401.539275358198</v>
      </c>
      <c r="E42" s="725">
        <f t="shared" si="0"/>
        <v>707.29206600309328</v>
      </c>
      <c r="F42" s="725">
        <f t="shared" si="4"/>
        <v>454.63671530368072</v>
      </c>
      <c r="G42" s="725">
        <f t="shared" si="1"/>
        <v>252.65535069941257</v>
      </c>
      <c r="H42" s="725">
        <f t="shared" si="2"/>
        <v>93148.883924658789</v>
      </c>
      <c r="I42" s="704"/>
    </row>
    <row r="43" spans="3:9" hidden="1" outlineLevel="1" x14ac:dyDescent="0.25">
      <c r="C43" s="712">
        <v>30</v>
      </c>
      <c r="D43" s="725">
        <f t="shared" si="3"/>
        <v>93148.883924658789</v>
      </c>
      <c r="E43" s="725">
        <f t="shared" si="0"/>
        <v>707.29206600309328</v>
      </c>
      <c r="F43" s="725">
        <f t="shared" si="4"/>
        <v>453.40690260854689</v>
      </c>
      <c r="G43" s="725">
        <f t="shared" si="1"/>
        <v>253.8851633945464</v>
      </c>
      <c r="H43" s="725">
        <f t="shared" si="2"/>
        <v>92894.998761264244</v>
      </c>
      <c r="I43" s="704"/>
    </row>
    <row r="44" spans="3:9" hidden="1" outlineLevel="1" x14ac:dyDescent="0.25">
      <c r="C44" s="712">
        <v>31</v>
      </c>
      <c r="D44" s="725">
        <f t="shared" si="3"/>
        <v>92894.998761264244</v>
      </c>
      <c r="E44" s="725">
        <f t="shared" si="0"/>
        <v>707.29206600309328</v>
      </c>
      <c r="F44" s="725">
        <f t="shared" si="4"/>
        <v>452.17110373793355</v>
      </c>
      <c r="G44" s="725">
        <f t="shared" si="1"/>
        <v>255.12096226515973</v>
      </c>
      <c r="H44" s="725">
        <f t="shared" si="2"/>
        <v>92639.877798999078</v>
      </c>
      <c r="I44" s="704"/>
    </row>
    <row r="45" spans="3:9" hidden="1" outlineLevel="1" x14ac:dyDescent="0.25">
      <c r="C45" s="712">
        <v>32</v>
      </c>
      <c r="D45" s="725">
        <f t="shared" si="3"/>
        <v>92639.877798999078</v>
      </c>
      <c r="E45" s="725">
        <f t="shared" si="0"/>
        <v>707.29206600309328</v>
      </c>
      <c r="F45" s="725">
        <f t="shared" si="4"/>
        <v>450.92928955382888</v>
      </c>
      <c r="G45" s="725">
        <f t="shared" si="1"/>
        <v>256.3627764492644</v>
      </c>
      <c r="H45" s="725">
        <f t="shared" si="2"/>
        <v>92383.515022549807</v>
      </c>
      <c r="I45" s="704"/>
    </row>
    <row r="46" spans="3:9" hidden="1" outlineLevel="1" x14ac:dyDescent="0.25">
      <c r="C46" s="712">
        <v>33</v>
      </c>
      <c r="D46" s="725">
        <f t="shared" si="3"/>
        <v>92383.515022549807</v>
      </c>
      <c r="E46" s="725">
        <f t="shared" si="0"/>
        <v>707.29206600309328</v>
      </c>
      <c r="F46" s="725">
        <f t="shared" si="4"/>
        <v>449.6814307763903</v>
      </c>
      <c r="G46" s="725">
        <f t="shared" si="1"/>
        <v>257.61063522670298</v>
      </c>
      <c r="H46" s="725">
        <f t="shared" si="2"/>
        <v>92125.904387323098</v>
      </c>
      <c r="I46" s="704"/>
    </row>
    <row r="47" spans="3:9" hidden="1" outlineLevel="1" x14ac:dyDescent="0.25">
      <c r="C47" s="712">
        <v>34</v>
      </c>
      <c r="D47" s="725">
        <f t="shared" si="3"/>
        <v>92125.904387323098</v>
      </c>
      <c r="E47" s="725">
        <f t="shared" si="0"/>
        <v>707.29206600309328</v>
      </c>
      <c r="F47" s="725">
        <f t="shared" si="4"/>
        <v>448.42749798325417</v>
      </c>
      <c r="G47" s="725">
        <f t="shared" si="1"/>
        <v>258.86456801983911</v>
      </c>
      <c r="H47" s="725">
        <f t="shared" si="2"/>
        <v>91867.03981930326</v>
      </c>
      <c r="I47" s="704"/>
    </row>
    <row r="48" spans="3:9" hidden="1" outlineLevel="1" x14ac:dyDescent="0.25">
      <c r="C48" s="712">
        <v>35</v>
      </c>
      <c r="D48" s="725">
        <f t="shared" si="3"/>
        <v>91867.03981930326</v>
      </c>
      <c r="E48" s="725">
        <f t="shared" si="0"/>
        <v>707.29206600309328</v>
      </c>
      <c r="F48" s="725">
        <f t="shared" si="4"/>
        <v>447.1674616088419</v>
      </c>
      <c r="G48" s="725">
        <f t="shared" si="1"/>
        <v>260.12460439425138</v>
      </c>
      <c r="H48" s="725">
        <f t="shared" si="2"/>
        <v>91606.915214909008</v>
      </c>
      <c r="I48" s="704"/>
    </row>
    <row r="49" spans="3:9" hidden="1" outlineLevel="1" x14ac:dyDescent="0.25">
      <c r="C49" s="712">
        <v>36</v>
      </c>
      <c r="D49" s="725">
        <f t="shared" si="3"/>
        <v>91606.915214909008</v>
      </c>
      <c r="E49" s="725">
        <f t="shared" si="0"/>
        <v>707.29206600309328</v>
      </c>
      <c r="F49" s="725">
        <f t="shared" si="4"/>
        <v>445.90129194366307</v>
      </c>
      <c r="G49" s="725">
        <f t="shared" si="1"/>
        <v>261.39077405943021</v>
      </c>
      <c r="H49" s="725">
        <f t="shared" si="2"/>
        <v>91345.524440849578</v>
      </c>
      <c r="I49" s="704"/>
    </row>
    <row r="50" spans="3:9" hidden="1" outlineLevel="1" x14ac:dyDescent="0.25">
      <c r="C50" s="712">
        <v>37</v>
      </c>
      <c r="D50" s="725">
        <f t="shared" si="3"/>
        <v>91345.524440849578</v>
      </c>
      <c r="E50" s="725">
        <f t="shared" si="0"/>
        <v>707.29206600309328</v>
      </c>
      <c r="F50" s="725">
        <f t="shared" si="4"/>
        <v>444.62895913361461</v>
      </c>
      <c r="G50" s="725">
        <f t="shared" si="1"/>
        <v>262.66310686947867</v>
      </c>
      <c r="H50" s="725">
        <f t="shared" si="2"/>
        <v>91082.861333980094</v>
      </c>
      <c r="I50" s="704"/>
    </row>
    <row r="51" spans="3:9" hidden="1" outlineLevel="1" x14ac:dyDescent="0.25">
      <c r="C51" s="712">
        <v>38</v>
      </c>
      <c r="D51" s="725">
        <f t="shared" si="3"/>
        <v>91082.861333980094</v>
      </c>
      <c r="E51" s="725">
        <f t="shared" si="0"/>
        <v>707.29206600309328</v>
      </c>
      <c r="F51" s="725">
        <f t="shared" si="4"/>
        <v>443.35043317927727</v>
      </c>
      <c r="G51" s="725">
        <f t="shared" si="1"/>
        <v>263.94163282381601</v>
      </c>
      <c r="H51" s="725">
        <f t="shared" si="2"/>
        <v>90818.919701156279</v>
      </c>
      <c r="I51" s="704"/>
    </row>
    <row r="52" spans="3:9" hidden="1" outlineLevel="1" x14ac:dyDescent="0.25">
      <c r="C52" s="712">
        <v>39</v>
      </c>
      <c r="D52" s="725">
        <f t="shared" si="3"/>
        <v>90818.919701156279</v>
      </c>
      <c r="E52" s="725">
        <f t="shared" si="0"/>
        <v>707.29206600309328</v>
      </c>
      <c r="F52" s="725">
        <f t="shared" si="4"/>
        <v>442.06568393520814</v>
      </c>
      <c r="G52" s="725">
        <f t="shared" si="1"/>
        <v>265.22638206788514</v>
      </c>
      <c r="H52" s="725">
        <f t="shared" si="2"/>
        <v>90553.693319088401</v>
      </c>
      <c r="I52" s="704"/>
    </row>
    <row r="53" spans="3:9" hidden="1" outlineLevel="1" x14ac:dyDescent="0.25">
      <c r="C53" s="712">
        <v>40</v>
      </c>
      <c r="D53" s="725">
        <f t="shared" si="3"/>
        <v>90553.693319088401</v>
      </c>
      <c r="E53" s="725">
        <f t="shared" si="0"/>
        <v>707.29206600309328</v>
      </c>
      <c r="F53" s="725">
        <f t="shared" si="4"/>
        <v>440.77468110922979</v>
      </c>
      <c r="G53" s="725">
        <f t="shared" si="1"/>
        <v>266.51738489386349</v>
      </c>
      <c r="H53" s="725">
        <f t="shared" si="2"/>
        <v>90287.175934194544</v>
      </c>
      <c r="I53" s="704"/>
    </row>
    <row r="54" spans="3:9" hidden="1" outlineLevel="1" x14ac:dyDescent="0.25">
      <c r="C54" s="712">
        <v>41</v>
      </c>
      <c r="D54" s="725">
        <f t="shared" si="3"/>
        <v>90287.175934194544</v>
      </c>
      <c r="E54" s="725">
        <f t="shared" si="0"/>
        <v>707.29206600309328</v>
      </c>
      <c r="F54" s="725">
        <f t="shared" si="4"/>
        <v>439.47739426171592</v>
      </c>
      <c r="G54" s="725">
        <f t="shared" si="1"/>
        <v>267.81467174137737</v>
      </c>
      <c r="H54" s="725">
        <f t="shared" si="2"/>
        <v>90019.361262453167</v>
      </c>
      <c r="I54" s="704"/>
    </row>
    <row r="55" spans="3:9" hidden="1" outlineLevel="1" x14ac:dyDescent="0.25">
      <c r="C55" s="712">
        <v>42</v>
      </c>
      <c r="D55" s="725">
        <f t="shared" si="3"/>
        <v>90019.361262453167</v>
      </c>
      <c r="E55" s="725">
        <f t="shared" si="0"/>
        <v>707.29206600309328</v>
      </c>
      <c r="F55" s="725">
        <f t="shared" si="4"/>
        <v>438.17379280487404</v>
      </c>
      <c r="G55" s="725">
        <f t="shared" si="1"/>
        <v>269.11827319821924</v>
      </c>
      <c r="H55" s="725">
        <f t="shared" si="2"/>
        <v>89750.242989254941</v>
      </c>
      <c r="I55" s="704"/>
    </row>
    <row r="56" spans="3:9" hidden="1" outlineLevel="1" x14ac:dyDescent="0.25">
      <c r="C56" s="712">
        <v>43</v>
      </c>
      <c r="D56" s="725">
        <f t="shared" si="3"/>
        <v>89750.242989254941</v>
      </c>
      <c r="E56" s="725">
        <f t="shared" si="0"/>
        <v>707.29206600309328</v>
      </c>
      <c r="F56" s="725">
        <f t="shared" si="4"/>
        <v>436.86384600202388</v>
      </c>
      <c r="G56" s="725">
        <f t="shared" si="1"/>
        <v>270.42822000106941</v>
      </c>
      <c r="H56" s="725">
        <f t="shared" si="2"/>
        <v>89479.814769253877</v>
      </c>
      <c r="I56" s="704"/>
    </row>
    <row r="57" spans="3:9" hidden="1" outlineLevel="1" x14ac:dyDescent="0.25">
      <c r="C57" s="712">
        <v>44</v>
      </c>
      <c r="D57" s="725">
        <f t="shared" si="3"/>
        <v>89479.814769253877</v>
      </c>
      <c r="E57" s="725">
        <f t="shared" si="0"/>
        <v>707.29206600309328</v>
      </c>
      <c r="F57" s="725">
        <f t="shared" si="4"/>
        <v>435.54752296687298</v>
      </c>
      <c r="G57" s="725">
        <f t="shared" si="1"/>
        <v>271.74454303622031</v>
      </c>
      <c r="H57" s="725">
        <f t="shared" si="2"/>
        <v>89208.070226217664</v>
      </c>
      <c r="I57" s="704"/>
    </row>
    <row r="58" spans="3:9" hidden="1" outlineLevel="1" x14ac:dyDescent="0.25">
      <c r="C58" s="712">
        <v>45</v>
      </c>
      <c r="D58" s="725">
        <f t="shared" si="3"/>
        <v>89208.070226217664</v>
      </c>
      <c r="E58" s="725">
        <f t="shared" si="0"/>
        <v>707.29206600309328</v>
      </c>
      <c r="F58" s="725">
        <f t="shared" si="4"/>
        <v>434.22479266278816</v>
      </c>
      <c r="G58" s="725">
        <f t="shared" si="1"/>
        <v>273.06727334030512</v>
      </c>
      <c r="H58" s="725">
        <f t="shared" si="2"/>
        <v>88935.002952877359</v>
      </c>
      <c r="I58" s="704"/>
    </row>
    <row r="59" spans="3:9" hidden="1" outlineLevel="1" x14ac:dyDescent="0.25">
      <c r="C59" s="712">
        <v>46</v>
      </c>
      <c r="D59" s="725">
        <f t="shared" si="3"/>
        <v>88935.002952877359</v>
      </c>
      <c r="E59" s="725">
        <f t="shared" si="0"/>
        <v>707.29206600309328</v>
      </c>
      <c r="F59" s="725">
        <f t="shared" si="4"/>
        <v>432.89562390206385</v>
      </c>
      <c r="G59" s="725">
        <f t="shared" si="1"/>
        <v>274.39644210102944</v>
      </c>
      <c r="H59" s="725">
        <f t="shared" si="2"/>
        <v>88660.606510776328</v>
      </c>
      <c r="I59" s="704"/>
    </row>
    <row r="60" spans="3:9" hidden="1" outlineLevel="1" x14ac:dyDescent="0.25">
      <c r="C60" s="712">
        <v>47</v>
      </c>
      <c r="D60" s="725">
        <f t="shared" si="3"/>
        <v>88660.606510776328</v>
      </c>
      <c r="E60" s="725">
        <f t="shared" si="0"/>
        <v>707.29206600309328</v>
      </c>
      <c r="F60" s="725">
        <f t="shared" si="4"/>
        <v>431.55998534518687</v>
      </c>
      <c r="G60" s="725">
        <f t="shared" si="1"/>
        <v>275.73208065790641</v>
      </c>
      <c r="H60" s="725">
        <f t="shared" si="2"/>
        <v>88384.87443011842</v>
      </c>
      <c r="I60" s="704"/>
    </row>
    <row r="61" spans="3:9" hidden="1" outlineLevel="1" x14ac:dyDescent="0.25">
      <c r="C61" s="712">
        <v>48</v>
      </c>
      <c r="D61" s="725">
        <f t="shared" si="3"/>
        <v>88384.87443011842</v>
      </c>
      <c r="E61" s="725">
        <f t="shared" si="0"/>
        <v>707.29206600309328</v>
      </c>
      <c r="F61" s="725">
        <f t="shared" si="4"/>
        <v>430.21784550009727</v>
      </c>
      <c r="G61" s="725">
        <f t="shared" si="1"/>
        <v>277.07422050299601</v>
      </c>
      <c r="H61" s="725">
        <f t="shared" si="2"/>
        <v>88107.800209615423</v>
      </c>
      <c r="I61" s="704"/>
    </row>
    <row r="62" spans="3:9" hidden="1" outlineLevel="1" x14ac:dyDescent="0.25">
      <c r="C62" s="712">
        <v>49</v>
      </c>
      <c r="D62" s="725">
        <f t="shared" si="3"/>
        <v>88107.800209615423</v>
      </c>
      <c r="E62" s="725">
        <f t="shared" si="0"/>
        <v>707.29206600309328</v>
      </c>
      <c r="F62" s="725">
        <f t="shared" si="4"/>
        <v>428.86917272144592</v>
      </c>
      <c r="G62" s="725">
        <f t="shared" si="1"/>
        <v>278.42289328164736</v>
      </c>
      <c r="H62" s="725">
        <f t="shared" si="2"/>
        <v>87829.377316333776</v>
      </c>
      <c r="I62" s="704"/>
    </row>
    <row r="63" spans="3:9" hidden="1" outlineLevel="1" x14ac:dyDescent="0.25">
      <c r="C63" s="712">
        <v>50</v>
      </c>
      <c r="D63" s="725">
        <f t="shared" si="3"/>
        <v>87829.377316333776</v>
      </c>
      <c r="E63" s="725">
        <f t="shared" si="0"/>
        <v>707.29206600309328</v>
      </c>
      <c r="F63" s="725">
        <f t="shared" si="4"/>
        <v>427.5139352098484</v>
      </c>
      <c r="G63" s="725">
        <f t="shared" si="1"/>
        <v>279.77813079324488</v>
      </c>
      <c r="H63" s="725">
        <f t="shared" si="2"/>
        <v>87549.59918554053</v>
      </c>
      <c r="I63" s="704"/>
    </row>
    <row r="64" spans="3:9" hidden="1" outlineLevel="1" x14ac:dyDescent="0.25">
      <c r="C64" s="712">
        <v>51</v>
      </c>
      <c r="D64" s="725">
        <f t="shared" si="3"/>
        <v>87549.59918554053</v>
      </c>
      <c r="E64" s="725">
        <f t="shared" si="0"/>
        <v>707.29206600309328</v>
      </c>
      <c r="F64" s="725">
        <f t="shared" si="4"/>
        <v>426.15210101113507</v>
      </c>
      <c r="G64" s="725">
        <f t="shared" si="1"/>
        <v>281.13996499195821</v>
      </c>
      <c r="H64" s="725">
        <f t="shared" si="2"/>
        <v>87268.459220548568</v>
      </c>
      <c r="I64" s="704"/>
    </row>
    <row r="65" spans="3:9" hidden="1" outlineLevel="1" x14ac:dyDescent="0.25">
      <c r="C65" s="712">
        <v>52</v>
      </c>
      <c r="D65" s="725">
        <f t="shared" si="3"/>
        <v>87268.459220548568</v>
      </c>
      <c r="E65" s="725">
        <f t="shared" si="0"/>
        <v>707.29206600309328</v>
      </c>
      <c r="F65" s="725">
        <f t="shared" si="4"/>
        <v>424.78363801559794</v>
      </c>
      <c r="G65" s="725">
        <f t="shared" si="1"/>
        <v>282.50842798749534</v>
      </c>
      <c r="H65" s="725">
        <f t="shared" si="2"/>
        <v>86985.950792561067</v>
      </c>
      <c r="I65" s="704"/>
    </row>
    <row r="66" spans="3:9" hidden="1" outlineLevel="1" x14ac:dyDescent="0.25">
      <c r="C66" s="712">
        <v>53</v>
      </c>
      <c r="D66" s="725">
        <f t="shared" si="3"/>
        <v>86985.950792561067</v>
      </c>
      <c r="E66" s="725">
        <f t="shared" si="0"/>
        <v>707.29206600309328</v>
      </c>
      <c r="F66" s="725">
        <f t="shared" si="4"/>
        <v>423.4085139572332</v>
      </c>
      <c r="G66" s="725">
        <f t="shared" si="1"/>
        <v>283.88355204586009</v>
      </c>
      <c r="H66" s="725">
        <f t="shared" si="2"/>
        <v>86702.0672405152</v>
      </c>
      <c r="I66" s="704"/>
    </row>
    <row r="67" spans="3:9" hidden="1" outlineLevel="1" x14ac:dyDescent="0.25">
      <c r="C67" s="712">
        <v>54</v>
      </c>
      <c r="D67" s="725">
        <f t="shared" si="3"/>
        <v>86702.0672405152</v>
      </c>
      <c r="E67" s="725">
        <f t="shared" si="0"/>
        <v>707.29206600309328</v>
      </c>
      <c r="F67" s="725">
        <f t="shared" si="4"/>
        <v>422.02669641298075</v>
      </c>
      <c r="G67" s="725">
        <f t="shared" si="1"/>
        <v>285.26536959011253</v>
      </c>
      <c r="H67" s="725">
        <f t="shared" si="2"/>
        <v>86416.80187092509</v>
      </c>
      <c r="I67" s="704"/>
    </row>
    <row r="68" spans="3:9" hidden="1" outlineLevel="1" x14ac:dyDescent="0.25">
      <c r="C68" s="712">
        <v>55</v>
      </c>
      <c r="D68" s="725">
        <f t="shared" si="3"/>
        <v>86416.80187092509</v>
      </c>
      <c r="E68" s="725">
        <f t="shared" si="0"/>
        <v>707.29206600309328</v>
      </c>
      <c r="F68" s="725">
        <f t="shared" si="4"/>
        <v>420.63815280195962</v>
      </c>
      <c r="G68" s="725">
        <f t="shared" si="1"/>
        <v>286.65391320113366</v>
      </c>
      <c r="H68" s="725">
        <f t="shared" si="2"/>
        <v>86130.147957723952</v>
      </c>
      <c r="I68" s="704"/>
    </row>
    <row r="69" spans="3:9" hidden="1" outlineLevel="1" x14ac:dyDescent="0.25">
      <c r="C69" s="712">
        <v>56</v>
      </c>
      <c r="D69" s="725">
        <f t="shared" si="3"/>
        <v>86130.147957723952</v>
      </c>
      <c r="E69" s="725">
        <f t="shared" si="0"/>
        <v>707.29206600309328</v>
      </c>
      <c r="F69" s="725">
        <f t="shared" si="4"/>
        <v>419.24285038469964</v>
      </c>
      <c r="G69" s="725">
        <f t="shared" si="1"/>
        <v>288.04921561839365</v>
      </c>
      <c r="H69" s="725">
        <f t="shared" si="2"/>
        <v>85842.098742105562</v>
      </c>
      <c r="I69" s="704"/>
    </row>
    <row r="70" spans="3:9" hidden="1" outlineLevel="1" x14ac:dyDescent="0.25">
      <c r="C70" s="712">
        <v>57</v>
      </c>
      <c r="D70" s="725">
        <f t="shared" si="3"/>
        <v>85842.098742105562</v>
      </c>
      <c r="E70" s="725">
        <f t="shared" si="0"/>
        <v>707.29206600309328</v>
      </c>
      <c r="F70" s="725">
        <f t="shared" si="4"/>
        <v>417.84075626236972</v>
      </c>
      <c r="G70" s="725">
        <f t="shared" si="1"/>
        <v>289.45130974072356</v>
      </c>
      <c r="H70" s="725">
        <f t="shared" si="2"/>
        <v>85552.647432364844</v>
      </c>
      <c r="I70" s="704"/>
    </row>
    <row r="71" spans="3:9" hidden="1" outlineLevel="1" x14ac:dyDescent="0.25">
      <c r="C71" s="712">
        <v>58</v>
      </c>
      <c r="D71" s="725">
        <f t="shared" si="3"/>
        <v>85552.647432364844</v>
      </c>
      <c r="E71" s="725">
        <f t="shared" si="0"/>
        <v>707.29206600309328</v>
      </c>
      <c r="F71" s="725">
        <f t="shared" si="4"/>
        <v>416.43183737600202</v>
      </c>
      <c r="G71" s="725">
        <f t="shared" si="1"/>
        <v>290.86022862709126</v>
      </c>
      <c r="H71" s="725">
        <f t="shared" si="2"/>
        <v>85261.787203737753</v>
      </c>
      <c r="I71" s="704"/>
    </row>
    <row r="72" spans="3:9" hidden="1" outlineLevel="1" x14ac:dyDescent="0.25">
      <c r="C72" s="712">
        <v>59</v>
      </c>
      <c r="D72" s="725">
        <f t="shared" si="3"/>
        <v>85261.787203737753</v>
      </c>
      <c r="E72" s="725">
        <f t="shared" si="0"/>
        <v>707.29206600309328</v>
      </c>
      <c r="F72" s="725">
        <f t="shared" si="4"/>
        <v>415.0160605057124</v>
      </c>
      <c r="G72" s="725">
        <f t="shared" si="1"/>
        <v>292.27600549738088</v>
      </c>
      <c r="H72" s="725">
        <f t="shared" si="2"/>
        <v>84969.511198240376</v>
      </c>
      <c r="I72" s="704"/>
    </row>
    <row r="73" spans="3:9" hidden="1" outlineLevel="1" x14ac:dyDescent="0.25">
      <c r="C73" s="712">
        <v>60</v>
      </c>
      <c r="D73" s="725">
        <f t="shared" si="3"/>
        <v>84969.511198240376</v>
      </c>
      <c r="E73" s="725">
        <f t="shared" si="0"/>
        <v>707.29206600309328</v>
      </c>
      <c r="F73" s="725">
        <f t="shared" si="4"/>
        <v>413.59339226991744</v>
      </c>
      <c r="G73" s="725">
        <f t="shared" si="1"/>
        <v>293.69867373317584</v>
      </c>
      <c r="H73" s="725">
        <f t="shared" si="2"/>
        <v>84675.812524507201</v>
      </c>
      <c r="I73" s="704"/>
    </row>
    <row r="74" spans="3:9" hidden="1" outlineLevel="1" x14ac:dyDescent="0.25">
      <c r="C74" s="712">
        <v>61</v>
      </c>
      <c r="D74" s="725">
        <f t="shared" si="3"/>
        <v>84675.812524507201</v>
      </c>
      <c r="E74" s="725">
        <f t="shared" si="0"/>
        <v>707.29206600309328</v>
      </c>
      <c r="F74" s="725">
        <f t="shared" si="4"/>
        <v>412.16379912454698</v>
      </c>
      <c r="G74" s="725">
        <f t="shared" si="1"/>
        <v>295.1282668785463</v>
      </c>
      <c r="H74" s="725">
        <f t="shared" si="2"/>
        <v>84380.684257628658</v>
      </c>
      <c r="I74" s="704"/>
    </row>
    <row r="75" spans="3:9" hidden="1" outlineLevel="1" x14ac:dyDescent="0.25">
      <c r="C75" s="712">
        <v>62</v>
      </c>
      <c r="D75" s="725">
        <f t="shared" si="3"/>
        <v>84380.684257628658</v>
      </c>
      <c r="E75" s="725">
        <f t="shared" si="0"/>
        <v>707.29206600309328</v>
      </c>
      <c r="F75" s="725">
        <f t="shared" si="4"/>
        <v>410.72724736225365</v>
      </c>
      <c r="G75" s="725">
        <f t="shared" si="1"/>
        <v>296.56481864083963</v>
      </c>
      <c r="H75" s="725">
        <f t="shared" si="2"/>
        <v>84084.119438987822</v>
      </c>
      <c r="I75" s="704"/>
    </row>
    <row r="76" spans="3:9" hidden="1" outlineLevel="1" x14ac:dyDescent="0.25">
      <c r="C76" s="712">
        <v>63</v>
      </c>
      <c r="D76" s="725">
        <f t="shared" si="3"/>
        <v>84084.119438987822</v>
      </c>
      <c r="E76" s="725">
        <f t="shared" si="0"/>
        <v>707.29206600309328</v>
      </c>
      <c r="F76" s="725">
        <f t="shared" si="4"/>
        <v>409.28370311161757</v>
      </c>
      <c r="G76" s="725">
        <f t="shared" si="1"/>
        <v>298.00836289147571</v>
      </c>
      <c r="H76" s="725">
        <f t="shared" si="2"/>
        <v>83786.111076096349</v>
      </c>
      <c r="I76" s="704"/>
    </row>
    <row r="77" spans="3:9" hidden="1" outlineLevel="1" x14ac:dyDescent="0.25">
      <c r="C77" s="712">
        <v>64</v>
      </c>
      <c r="D77" s="725">
        <f t="shared" si="3"/>
        <v>83786.111076096349</v>
      </c>
      <c r="E77" s="725">
        <f t="shared" si="0"/>
        <v>707.29206600309328</v>
      </c>
      <c r="F77" s="725">
        <f t="shared" si="4"/>
        <v>407.83313233634823</v>
      </c>
      <c r="G77" s="725">
        <f t="shared" si="1"/>
        <v>299.45893366674505</v>
      </c>
      <c r="H77" s="725">
        <f t="shared" si="2"/>
        <v>83486.652142429608</v>
      </c>
      <c r="I77" s="704"/>
    </row>
    <row r="78" spans="3:9" hidden="1" outlineLevel="1" x14ac:dyDescent="0.25">
      <c r="C78" s="712">
        <v>65</v>
      </c>
      <c r="D78" s="725">
        <f t="shared" si="3"/>
        <v>83486.652142429608</v>
      </c>
      <c r="E78" s="725">
        <f t="shared" ref="E78:E141" si="5">$E$10</f>
        <v>707.29206600309328</v>
      </c>
      <c r="F78" s="725">
        <f t="shared" si="4"/>
        <v>406.37550083448167</v>
      </c>
      <c r="G78" s="725">
        <f t="shared" ref="G78:G141" si="6">E78-F78</f>
        <v>300.91656516861161</v>
      </c>
      <c r="H78" s="725">
        <f t="shared" ref="H78:H141" si="7">D78-G78</f>
        <v>83185.735577261003</v>
      </c>
      <c r="I78" s="704"/>
    </row>
    <row r="79" spans="3:9" hidden="1" outlineLevel="1" x14ac:dyDescent="0.25">
      <c r="C79" s="712">
        <v>66</v>
      </c>
      <c r="D79" s="725">
        <f t="shared" ref="D79:D142" si="8">H78</f>
        <v>83185.735577261003</v>
      </c>
      <c r="E79" s="725">
        <f t="shared" si="5"/>
        <v>707.29206600309328</v>
      </c>
      <c r="F79" s="725">
        <f t="shared" ref="F79:F142" si="9">((1+$E$7)^(1/12)-1)*D79</f>
        <v>404.91077423757412</v>
      </c>
      <c r="G79" s="725">
        <f t="shared" si="6"/>
        <v>302.38129176551917</v>
      </c>
      <c r="H79" s="725">
        <f t="shared" si="7"/>
        <v>82883.354285495487</v>
      </c>
      <c r="I79" s="704"/>
    </row>
    <row r="80" spans="3:9" hidden="1" outlineLevel="1" x14ac:dyDescent="0.25">
      <c r="C80" s="712">
        <v>67</v>
      </c>
      <c r="D80" s="725">
        <f t="shared" si="8"/>
        <v>82883.354285495487</v>
      </c>
      <c r="E80" s="725">
        <f t="shared" si="5"/>
        <v>707.29206600309328</v>
      </c>
      <c r="F80" s="725">
        <f t="shared" si="9"/>
        <v>403.43891800989172</v>
      </c>
      <c r="G80" s="725">
        <f t="shared" si="6"/>
        <v>303.85314799320156</v>
      </c>
      <c r="H80" s="725">
        <f t="shared" si="7"/>
        <v>82579.501137502288</v>
      </c>
      <c r="I80" s="704"/>
    </row>
    <row r="81" spans="3:9" hidden="1" outlineLevel="1" x14ac:dyDescent="0.25">
      <c r="C81" s="712">
        <v>68</v>
      </c>
      <c r="D81" s="725">
        <f t="shared" si="8"/>
        <v>82579.501137502288</v>
      </c>
      <c r="E81" s="725">
        <f t="shared" si="5"/>
        <v>707.29206600309328</v>
      </c>
      <c r="F81" s="725">
        <f t="shared" si="9"/>
        <v>401.95989744759618</v>
      </c>
      <c r="G81" s="725">
        <f t="shared" si="6"/>
        <v>305.33216855549711</v>
      </c>
      <c r="H81" s="725">
        <f t="shared" si="7"/>
        <v>82274.168968946789</v>
      </c>
      <c r="I81" s="704"/>
    </row>
    <row r="82" spans="3:9" hidden="1" outlineLevel="1" x14ac:dyDescent="0.25">
      <c r="C82" s="712">
        <v>69</v>
      </c>
      <c r="D82" s="725">
        <f t="shared" si="8"/>
        <v>82274.168968946789</v>
      </c>
      <c r="E82" s="725">
        <f t="shared" si="5"/>
        <v>707.29206600309328</v>
      </c>
      <c r="F82" s="725">
        <f t="shared" si="9"/>
        <v>400.47367767792645</v>
      </c>
      <c r="G82" s="725">
        <f t="shared" si="6"/>
        <v>306.81838832516684</v>
      </c>
      <c r="H82" s="725">
        <f t="shared" si="7"/>
        <v>81967.350580621627</v>
      </c>
      <c r="I82" s="704"/>
    </row>
    <row r="83" spans="3:9" hidden="1" outlineLevel="1" x14ac:dyDescent="0.25">
      <c r="C83" s="712">
        <v>70</v>
      </c>
      <c r="D83" s="725">
        <f t="shared" si="8"/>
        <v>81967.350580621627</v>
      </c>
      <c r="E83" s="725">
        <f t="shared" si="5"/>
        <v>707.29206600309328</v>
      </c>
      <c r="F83" s="725">
        <f t="shared" si="9"/>
        <v>398.98022365837664</v>
      </c>
      <c r="G83" s="725">
        <f t="shared" si="6"/>
        <v>308.31184234471664</v>
      </c>
      <c r="H83" s="725">
        <f t="shared" si="7"/>
        <v>81659.038738276911</v>
      </c>
      <c r="I83" s="704"/>
    </row>
    <row r="84" spans="3:9" hidden="1" outlineLevel="1" x14ac:dyDescent="0.25">
      <c r="C84" s="712">
        <v>71</v>
      </c>
      <c r="D84" s="725">
        <f t="shared" si="8"/>
        <v>81659.038738276911</v>
      </c>
      <c r="E84" s="725">
        <f t="shared" si="5"/>
        <v>707.29206600309328</v>
      </c>
      <c r="F84" s="725">
        <f t="shared" si="9"/>
        <v>397.47950017586965</v>
      </c>
      <c r="G84" s="725">
        <f t="shared" si="6"/>
        <v>309.81256582722364</v>
      </c>
      <c r="H84" s="725">
        <f t="shared" si="7"/>
        <v>81349.226172449693</v>
      </c>
      <c r="I84" s="704"/>
    </row>
    <row r="85" spans="3:9" hidden="1" outlineLevel="1" x14ac:dyDescent="0.25">
      <c r="C85" s="712">
        <v>72</v>
      </c>
      <c r="D85" s="725">
        <f t="shared" si="8"/>
        <v>81349.226172449693</v>
      </c>
      <c r="E85" s="725">
        <f t="shared" si="5"/>
        <v>707.29206600309328</v>
      </c>
      <c r="F85" s="725">
        <f t="shared" si="9"/>
        <v>395.971471845927</v>
      </c>
      <c r="G85" s="725">
        <f t="shared" si="6"/>
        <v>311.32059415716628</v>
      </c>
      <c r="H85" s="725">
        <f t="shared" si="7"/>
        <v>81037.905578292528</v>
      </c>
      <c r="I85" s="704"/>
    </row>
    <row r="86" spans="3:9" hidden="1" outlineLevel="1" x14ac:dyDescent="0.25">
      <c r="C86" s="712">
        <v>73</v>
      </c>
      <c r="D86" s="725">
        <f t="shared" si="8"/>
        <v>81037.905578292528</v>
      </c>
      <c r="E86" s="725">
        <f t="shared" si="5"/>
        <v>707.29206600309328</v>
      </c>
      <c r="F86" s="725">
        <f t="shared" si="9"/>
        <v>394.45610311183435</v>
      </c>
      <c r="G86" s="725">
        <f t="shared" si="6"/>
        <v>312.83596289125893</v>
      </c>
      <c r="H86" s="725">
        <f t="shared" si="7"/>
        <v>80725.069615401269</v>
      </c>
      <c r="I86" s="704"/>
    </row>
    <row r="87" spans="3:9" hidden="1" outlineLevel="1" x14ac:dyDescent="0.25">
      <c r="C87" s="712">
        <v>74</v>
      </c>
      <c r="D87" s="725">
        <f t="shared" si="8"/>
        <v>80725.069615401269</v>
      </c>
      <c r="E87" s="725">
        <f t="shared" si="5"/>
        <v>707.29206600309328</v>
      </c>
      <c r="F87" s="725">
        <f t="shared" si="9"/>
        <v>392.93335824380341</v>
      </c>
      <c r="G87" s="725">
        <f t="shared" si="6"/>
        <v>314.35870775928987</v>
      </c>
      <c r="H87" s="725">
        <f t="shared" si="7"/>
        <v>80410.710907641973</v>
      </c>
      <c r="I87" s="704"/>
    </row>
    <row r="88" spans="3:9" hidden="1" outlineLevel="1" x14ac:dyDescent="0.25">
      <c r="C88" s="712">
        <v>75</v>
      </c>
      <c r="D88" s="725">
        <f t="shared" si="8"/>
        <v>80410.710907641973</v>
      </c>
      <c r="E88" s="725">
        <f t="shared" si="5"/>
        <v>707.29206600309328</v>
      </c>
      <c r="F88" s="725">
        <f t="shared" si="9"/>
        <v>391.40320133812912</v>
      </c>
      <c r="G88" s="725">
        <f t="shared" si="6"/>
        <v>315.88886466496416</v>
      </c>
      <c r="H88" s="725">
        <f t="shared" si="7"/>
        <v>80094.822042977015</v>
      </c>
      <c r="I88" s="704"/>
    </row>
    <row r="89" spans="3:9" hidden="1" outlineLevel="1" x14ac:dyDescent="0.25">
      <c r="C89" s="712">
        <v>76</v>
      </c>
      <c r="D89" s="725">
        <f t="shared" si="8"/>
        <v>80094.822042977015</v>
      </c>
      <c r="E89" s="725">
        <f t="shared" si="5"/>
        <v>707.29206600309328</v>
      </c>
      <c r="F89" s="725">
        <f t="shared" si="9"/>
        <v>389.86559631634361</v>
      </c>
      <c r="G89" s="725">
        <f t="shared" si="6"/>
        <v>317.42646968674967</v>
      </c>
      <c r="H89" s="725">
        <f t="shared" si="7"/>
        <v>79777.395573290269</v>
      </c>
      <c r="I89" s="704"/>
    </row>
    <row r="90" spans="3:9" hidden="1" outlineLevel="1" x14ac:dyDescent="0.25">
      <c r="C90" s="712">
        <v>77</v>
      </c>
      <c r="D90" s="725">
        <f t="shared" si="8"/>
        <v>79777.395573290269</v>
      </c>
      <c r="E90" s="725">
        <f t="shared" si="5"/>
        <v>707.29206600309328</v>
      </c>
      <c r="F90" s="725">
        <f t="shared" si="9"/>
        <v>388.32050692436508</v>
      </c>
      <c r="G90" s="725">
        <f t="shared" si="6"/>
        <v>318.97155907872821</v>
      </c>
      <c r="H90" s="725">
        <f t="shared" si="7"/>
        <v>79458.424014211545</v>
      </c>
      <c r="I90" s="704"/>
    </row>
    <row r="91" spans="3:9" hidden="1" outlineLevel="1" x14ac:dyDescent="0.25">
      <c r="C91" s="712">
        <v>78</v>
      </c>
      <c r="D91" s="725">
        <f t="shared" si="8"/>
        <v>79458.424014211545</v>
      </c>
      <c r="E91" s="725">
        <f t="shared" si="5"/>
        <v>707.29206600309328</v>
      </c>
      <c r="F91" s="725">
        <f t="shared" si="9"/>
        <v>386.76789673164308</v>
      </c>
      <c r="G91" s="725">
        <f t="shared" si="6"/>
        <v>320.52416927145021</v>
      </c>
      <c r="H91" s="725">
        <f t="shared" si="7"/>
        <v>79137.899844940097</v>
      </c>
      <c r="I91" s="704"/>
    </row>
    <row r="92" spans="3:9" hidden="1" outlineLevel="1" x14ac:dyDescent="0.25">
      <c r="C92" s="712">
        <v>79</v>
      </c>
      <c r="D92" s="725">
        <f t="shared" si="8"/>
        <v>79137.899844940097</v>
      </c>
      <c r="E92" s="725">
        <f t="shared" si="5"/>
        <v>707.29206600309328</v>
      </c>
      <c r="F92" s="725">
        <f t="shared" si="9"/>
        <v>385.2077291302997</v>
      </c>
      <c r="G92" s="725">
        <f t="shared" si="6"/>
        <v>322.08433687279359</v>
      </c>
      <c r="H92" s="725">
        <f t="shared" si="7"/>
        <v>78815.815508067302</v>
      </c>
      <c r="I92" s="704"/>
    </row>
    <row r="93" spans="3:9" hidden="1" outlineLevel="1" x14ac:dyDescent="0.25">
      <c r="C93" s="712">
        <v>80</v>
      </c>
      <c r="D93" s="725">
        <f t="shared" si="8"/>
        <v>78815.815508067302</v>
      </c>
      <c r="E93" s="725">
        <f t="shared" si="5"/>
        <v>707.29206600309328</v>
      </c>
      <c r="F93" s="725">
        <f t="shared" si="9"/>
        <v>383.63996733426637</v>
      </c>
      <c r="G93" s="725">
        <f t="shared" si="6"/>
        <v>323.65209866882691</v>
      </c>
      <c r="H93" s="725">
        <f t="shared" si="7"/>
        <v>78492.163409398476</v>
      </c>
      <c r="I93" s="704"/>
    </row>
    <row r="94" spans="3:9" hidden="1" outlineLevel="1" x14ac:dyDescent="0.25">
      <c r="C94" s="712">
        <v>81</v>
      </c>
      <c r="D94" s="725">
        <f t="shared" si="8"/>
        <v>78492.163409398476</v>
      </c>
      <c r="E94" s="725">
        <f t="shared" si="5"/>
        <v>707.29206600309328</v>
      </c>
      <c r="F94" s="725">
        <f t="shared" si="9"/>
        <v>382.06457437841647</v>
      </c>
      <c r="G94" s="725">
        <f t="shared" si="6"/>
        <v>325.22749162467682</v>
      </c>
      <c r="H94" s="725">
        <f t="shared" si="7"/>
        <v>78166.935917773793</v>
      </c>
      <c r="I94" s="704"/>
    </row>
    <row r="95" spans="3:9" hidden="1" outlineLevel="1" x14ac:dyDescent="0.25">
      <c r="C95" s="712">
        <v>82</v>
      </c>
      <c r="D95" s="725">
        <f t="shared" si="8"/>
        <v>78166.935917773793</v>
      </c>
      <c r="E95" s="725">
        <f t="shared" si="5"/>
        <v>707.29206600309328</v>
      </c>
      <c r="F95" s="725">
        <f t="shared" si="9"/>
        <v>380.48151311769368</v>
      </c>
      <c r="G95" s="725">
        <f t="shared" si="6"/>
        <v>326.8105528853996</v>
      </c>
      <c r="H95" s="725">
        <f t="shared" si="7"/>
        <v>77840.125364888387</v>
      </c>
      <c r="I95" s="704"/>
    </row>
    <row r="96" spans="3:9" hidden="1" outlineLevel="1" x14ac:dyDescent="0.25">
      <c r="C96" s="712">
        <v>83</v>
      </c>
      <c r="D96" s="725">
        <f t="shared" si="8"/>
        <v>77840.125364888387</v>
      </c>
      <c r="E96" s="725">
        <f t="shared" si="5"/>
        <v>707.29206600309328</v>
      </c>
      <c r="F96" s="725">
        <f t="shared" si="9"/>
        <v>378.89074622623622</v>
      </c>
      <c r="G96" s="725">
        <f t="shared" si="6"/>
        <v>328.40131977685706</v>
      </c>
      <c r="H96" s="725">
        <f t="shared" si="7"/>
        <v>77511.724045111536</v>
      </c>
      <c r="I96" s="704"/>
    </row>
    <row r="97" spans="3:9" hidden="1" outlineLevel="1" x14ac:dyDescent="0.25">
      <c r="C97" s="712">
        <v>84</v>
      </c>
      <c r="D97" s="725">
        <f t="shared" si="8"/>
        <v>77511.724045111536</v>
      </c>
      <c r="E97" s="725">
        <f t="shared" si="5"/>
        <v>707.29206600309328</v>
      </c>
      <c r="F97" s="725">
        <f t="shared" si="9"/>
        <v>377.29223619649702</v>
      </c>
      <c r="G97" s="725">
        <f t="shared" si="6"/>
        <v>329.99982980659627</v>
      </c>
      <c r="H97" s="725">
        <f t="shared" si="7"/>
        <v>77181.724215304945</v>
      </c>
      <c r="I97" s="704"/>
    </row>
    <row r="98" spans="3:9" hidden="1" outlineLevel="1" x14ac:dyDescent="0.25">
      <c r="C98" s="712">
        <v>85</v>
      </c>
      <c r="D98" s="725">
        <f t="shared" si="8"/>
        <v>77181.724215304945</v>
      </c>
      <c r="E98" s="725">
        <f t="shared" si="5"/>
        <v>707.29206600309328</v>
      </c>
      <c r="F98" s="725">
        <f t="shared" si="9"/>
        <v>375.68594533835881</v>
      </c>
      <c r="G98" s="725">
        <f t="shared" si="6"/>
        <v>331.60612066473448</v>
      </c>
      <c r="H98" s="725">
        <f t="shared" si="7"/>
        <v>76850.118094640216</v>
      </c>
      <c r="I98" s="704"/>
    </row>
    <row r="99" spans="3:9" hidden="1" outlineLevel="1" x14ac:dyDescent="0.25">
      <c r="C99" s="712">
        <v>86</v>
      </c>
      <c r="D99" s="725">
        <f t="shared" si="8"/>
        <v>76850.118094640216</v>
      </c>
      <c r="E99" s="725">
        <f t="shared" si="5"/>
        <v>707.29206600309328</v>
      </c>
      <c r="F99" s="725">
        <f t="shared" si="9"/>
        <v>374.071835778246</v>
      </c>
      <c r="G99" s="725">
        <f t="shared" si="6"/>
        <v>333.22023022484728</v>
      </c>
      <c r="H99" s="725">
        <f t="shared" si="7"/>
        <v>76516.897864415369</v>
      </c>
      <c r="I99" s="704"/>
    </row>
    <row r="100" spans="3:9" hidden="1" outlineLevel="1" x14ac:dyDescent="0.25">
      <c r="C100" s="712">
        <v>87</v>
      </c>
      <c r="D100" s="725">
        <f t="shared" si="8"/>
        <v>76516.897864415369</v>
      </c>
      <c r="E100" s="725">
        <f t="shared" si="5"/>
        <v>707.29206600309328</v>
      </c>
      <c r="F100" s="725">
        <f t="shared" si="9"/>
        <v>372.44986945823132</v>
      </c>
      <c r="G100" s="725">
        <f t="shared" si="6"/>
        <v>334.84219654486196</v>
      </c>
      <c r="H100" s="725">
        <f t="shared" si="7"/>
        <v>76182.055667870503</v>
      </c>
      <c r="I100" s="704"/>
    </row>
    <row r="101" spans="3:9" hidden="1" outlineLevel="1" x14ac:dyDescent="0.25">
      <c r="C101" s="712">
        <v>88</v>
      </c>
      <c r="D101" s="725">
        <f t="shared" si="8"/>
        <v>76182.055667870503</v>
      </c>
      <c r="E101" s="725">
        <f t="shared" si="5"/>
        <v>707.29206600309328</v>
      </c>
      <c r="F101" s="725">
        <f t="shared" si="9"/>
        <v>370.82000813513866</v>
      </c>
      <c r="G101" s="725">
        <f t="shared" si="6"/>
        <v>336.47205786795462</v>
      </c>
      <c r="H101" s="725">
        <f t="shared" si="7"/>
        <v>75845.583610002548</v>
      </c>
      <c r="I101" s="704"/>
    </row>
    <row r="102" spans="3:9" hidden="1" outlineLevel="1" x14ac:dyDescent="0.25">
      <c r="C102" s="712">
        <v>89</v>
      </c>
      <c r="D102" s="725">
        <f t="shared" si="8"/>
        <v>75845.583610002548</v>
      </c>
      <c r="E102" s="725">
        <f t="shared" si="5"/>
        <v>707.29206600309328</v>
      </c>
      <c r="F102" s="725">
        <f t="shared" si="9"/>
        <v>369.18221337964133</v>
      </c>
      <c r="G102" s="725">
        <f t="shared" si="6"/>
        <v>338.10985262345196</v>
      </c>
      <c r="H102" s="725">
        <f t="shared" si="7"/>
        <v>75507.473757379092</v>
      </c>
      <c r="I102" s="704"/>
    </row>
    <row r="103" spans="3:9" hidden="1" outlineLevel="1" x14ac:dyDescent="0.25">
      <c r="C103" s="712">
        <v>90</v>
      </c>
      <c r="D103" s="725">
        <f t="shared" si="8"/>
        <v>75507.473757379092</v>
      </c>
      <c r="E103" s="725">
        <f t="shared" si="5"/>
        <v>707.29206600309328</v>
      </c>
      <c r="F103" s="725">
        <f t="shared" si="9"/>
        <v>367.53644657535597</v>
      </c>
      <c r="G103" s="725">
        <f t="shared" si="6"/>
        <v>339.75561942773732</v>
      </c>
      <c r="H103" s="725">
        <f t="shared" si="7"/>
        <v>75167.718137951349</v>
      </c>
      <c r="I103" s="704"/>
    </row>
    <row r="104" spans="3:9" hidden="1" outlineLevel="1" x14ac:dyDescent="0.25">
      <c r="C104" s="712">
        <v>91</v>
      </c>
      <c r="D104" s="725">
        <f t="shared" si="8"/>
        <v>75167.718137951349</v>
      </c>
      <c r="E104" s="725">
        <f t="shared" si="5"/>
        <v>707.29206600309328</v>
      </c>
      <c r="F104" s="725">
        <f t="shared" si="9"/>
        <v>365.88266891793199</v>
      </c>
      <c r="G104" s="725">
        <f t="shared" si="6"/>
        <v>341.40939708516129</v>
      </c>
      <c r="H104" s="725">
        <f t="shared" si="7"/>
        <v>74826.308740866181</v>
      </c>
      <c r="I104" s="704"/>
    </row>
    <row r="105" spans="3:9" hidden="1" outlineLevel="1" x14ac:dyDescent="0.25">
      <c r="C105" s="712">
        <v>92</v>
      </c>
      <c r="D105" s="725">
        <f t="shared" si="8"/>
        <v>74826.308740866181</v>
      </c>
      <c r="E105" s="725">
        <f t="shared" si="5"/>
        <v>707.29206600309328</v>
      </c>
      <c r="F105" s="725">
        <f t="shared" si="9"/>
        <v>364.22084141413666</v>
      </c>
      <c r="G105" s="725">
        <f t="shared" si="6"/>
        <v>343.07122458895662</v>
      </c>
      <c r="H105" s="725">
        <f t="shared" si="7"/>
        <v>74483.237516277222</v>
      </c>
      <c r="I105" s="704"/>
    </row>
    <row r="106" spans="3:9" hidden="1" outlineLevel="1" x14ac:dyDescent="0.25">
      <c r="C106" s="712">
        <v>93</v>
      </c>
      <c r="D106" s="725">
        <f t="shared" si="8"/>
        <v>74483.237516277222</v>
      </c>
      <c r="E106" s="725">
        <f t="shared" si="5"/>
        <v>707.29206600309328</v>
      </c>
      <c r="F106" s="725">
        <f t="shared" si="9"/>
        <v>362.55092488093572</v>
      </c>
      <c r="G106" s="725">
        <f t="shared" si="6"/>
        <v>344.74114112215756</v>
      </c>
      <c r="H106" s="725">
        <f t="shared" si="7"/>
        <v>74138.496375155068</v>
      </c>
      <c r="I106" s="704"/>
    </row>
    <row r="107" spans="3:9" hidden="1" outlineLevel="1" x14ac:dyDescent="0.25">
      <c r="C107" s="712">
        <v>94</v>
      </c>
      <c r="D107" s="725">
        <f t="shared" si="8"/>
        <v>74138.496375155068</v>
      </c>
      <c r="E107" s="725">
        <f t="shared" si="5"/>
        <v>707.29206600309328</v>
      </c>
      <c r="F107" s="725">
        <f t="shared" si="9"/>
        <v>360.8728799445696</v>
      </c>
      <c r="G107" s="725">
        <f t="shared" si="6"/>
        <v>346.41918605852368</v>
      </c>
      <c r="H107" s="725">
        <f t="shared" si="7"/>
        <v>73792.077189096541</v>
      </c>
      <c r="I107" s="704"/>
    </row>
    <row r="108" spans="3:9" hidden="1" outlineLevel="1" x14ac:dyDescent="0.25">
      <c r="C108" s="712">
        <v>95</v>
      </c>
      <c r="D108" s="725">
        <f t="shared" si="8"/>
        <v>73792.077189096541</v>
      </c>
      <c r="E108" s="725">
        <f t="shared" si="5"/>
        <v>707.29206600309328</v>
      </c>
      <c r="F108" s="725">
        <f t="shared" si="9"/>
        <v>359.18666703962475</v>
      </c>
      <c r="G108" s="725">
        <f t="shared" si="6"/>
        <v>348.10539896346853</v>
      </c>
      <c r="H108" s="725">
        <f t="shared" si="7"/>
        <v>73443.971790133073</v>
      </c>
      <c r="I108" s="704"/>
    </row>
    <row r="109" spans="3:9" hidden="1" outlineLevel="1" x14ac:dyDescent="0.25">
      <c r="C109" s="712">
        <v>96</v>
      </c>
      <c r="D109" s="725">
        <f t="shared" si="8"/>
        <v>73443.971790133073</v>
      </c>
      <c r="E109" s="725">
        <f t="shared" si="5"/>
        <v>707.29206600309328</v>
      </c>
      <c r="F109" s="725">
        <f t="shared" si="9"/>
        <v>357.49224640810115</v>
      </c>
      <c r="G109" s="725">
        <f t="shared" si="6"/>
        <v>349.79981959499213</v>
      </c>
      <c r="H109" s="725">
        <f t="shared" si="7"/>
        <v>73094.171970538082</v>
      </c>
      <c r="I109" s="704"/>
    </row>
    <row r="110" spans="3:9" hidden="1" outlineLevel="1" x14ac:dyDescent="0.25">
      <c r="C110" s="712">
        <v>97</v>
      </c>
      <c r="D110" s="725">
        <f t="shared" si="8"/>
        <v>73094.171970538082</v>
      </c>
      <c r="E110" s="725">
        <f t="shared" si="5"/>
        <v>707.29206600309328</v>
      </c>
      <c r="F110" s="725">
        <f t="shared" si="9"/>
        <v>355.78957809847464</v>
      </c>
      <c r="G110" s="725">
        <f t="shared" si="6"/>
        <v>351.50248790461865</v>
      </c>
      <c r="H110" s="725">
        <f t="shared" si="7"/>
        <v>72742.669482633457</v>
      </c>
      <c r="I110" s="704"/>
    </row>
    <row r="111" spans="3:9" hidden="1" outlineLevel="1" x14ac:dyDescent="0.25">
      <c r="C111" s="712">
        <v>98</v>
      </c>
      <c r="D111" s="725">
        <f t="shared" si="8"/>
        <v>72742.669482633457</v>
      </c>
      <c r="E111" s="725">
        <f t="shared" si="5"/>
        <v>707.29206600309328</v>
      </c>
      <c r="F111" s="725">
        <f t="shared" si="9"/>
        <v>354.07862196475497</v>
      </c>
      <c r="G111" s="725">
        <f t="shared" si="6"/>
        <v>353.21344403833831</v>
      </c>
      <c r="H111" s="725">
        <f t="shared" si="7"/>
        <v>72389.456038595119</v>
      </c>
      <c r="I111" s="704"/>
    </row>
    <row r="112" spans="3:9" hidden="1" outlineLevel="1" x14ac:dyDescent="0.25">
      <c r="C112" s="712">
        <v>99</v>
      </c>
      <c r="D112" s="725">
        <f t="shared" si="8"/>
        <v>72389.456038595119</v>
      </c>
      <c r="E112" s="725">
        <f t="shared" si="5"/>
        <v>707.29206600309328</v>
      </c>
      <c r="F112" s="725">
        <f t="shared" si="9"/>
        <v>352.35933766553944</v>
      </c>
      <c r="G112" s="725">
        <f t="shared" si="6"/>
        <v>354.93272833755384</v>
      </c>
      <c r="H112" s="725">
        <f t="shared" si="7"/>
        <v>72034.523310257558</v>
      </c>
      <c r="I112" s="704"/>
    </row>
    <row r="113" spans="3:9" hidden="1" outlineLevel="1" x14ac:dyDescent="0.25">
      <c r="C113" s="712">
        <v>100</v>
      </c>
      <c r="D113" s="725">
        <f t="shared" si="8"/>
        <v>72034.523310257558</v>
      </c>
      <c r="E113" s="725">
        <f t="shared" si="5"/>
        <v>707.29206600309328</v>
      </c>
      <c r="F113" s="725">
        <f t="shared" si="9"/>
        <v>350.63168466306115</v>
      </c>
      <c r="G113" s="725">
        <f t="shared" si="6"/>
        <v>356.66038134003213</v>
      </c>
      <c r="H113" s="725">
        <f t="shared" si="7"/>
        <v>71677.86292891753</v>
      </c>
      <c r="I113" s="704"/>
    </row>
    <row r="114" spans="3:9" hidden="1" outlineLevel="1" x14ac:dyDescent="0.25">
      <c r="C114" s="712">
        <v>101</v>
      </c>
      <c r="D114" s="725">
        <f t="shared" si="8"/>
        <v>71677.86292891753</v>
      </c>
      <c r="E114" s="725">
        <f t="shared" si="5"/>
        <v>707.29206600309328</v>
      </c>
      <c r="F114" s="725">
        <f t="shared" si="9"/>
        <v>348.89562222223407</v>
      </c>
      <c r="G114" s="725">
        <f t="shared" si="6"/>
        <v>358.39644378085922</v>
      </c>
      <c r="H114" s="725">
        <f t="shared" si="7"/>
        <v>71319.466485136669</v>
      </c>
      <c r="I114" s="704"/>
    </row>
    <row r="115" spans="3:9" hidden="1" outlineLevel="1" x14ac:dyDescent="0.25">
      <c r="C115" s="712">
        <v>102</v>
      </c>
      <c r="D115" s="725">
        <f t="shared" si="8"/>
        <v>71319.466485136669</v>
      </c>
      <c r="E115" s="725">
        <f t="shared" si="5"/>
        <v>707.29206600309328</v>
      </c>
      <c r="F115" s="725">
        <f t="shared" si="9"/>
        <v>347.15110940969157</v>
      </c>
      <c r="G115" s="725">
        <f t="shared" si="6"/>
        <v>360.14095659340171</v>
      </c>
      <c r="H115" s="725">
        <f t="shared" si="7"/>
        <v>70959.325528543268</v>
      </c>
      <c r="I115" s="704"/>
    </row>
    <row r="116" spans="3:9" hidden="1" outlineLevel="1" x14ac:dyDescent="0.25">
      <c r="C116" s="712">
        <v>103</v>
      </c>
      <c r="D116" s="725">
        <f t="shared" si="8"/>
        <v>70959.325528543268</v>
      </c>
      <c r="E116" s="725">
        <f t="shared" si="5"/>
        <v>707.29206600309328</v>
      </c>
      <c r="F116" s="725">
        <f t="shared" si="9"/>
        <v>345.39810509282216</v>
      </c>
      <c r="G116" s="725">
        <f t="shared" si="6"/>
        <v>361.89396091027112</v>
      </c>
      <c r="H116" s="725">
        <f t="shared" si="7"/>
        <v>70597.431567633001</v>
      </c>
      <c r="I116" s="704"/>
    </row>
    <row r="117" spans="3:9" hidden="1" outlineLevel="1" x14ac:dyDescent="0.25">
      <c r="C117" s="712">
        <v>104</v>
      </c>
      <c r="D117" s="725">
        <f t="shared" si="8"/>
        <v>70597.431567633001</v>
      </c>
      <c r="E117" s="725">
        <f t="shared" si="5"/>
        <v>707.29206600309328</v>
      </c>
      <c r="F117" s="725">
        <f t="shared" si="9"/>
        <v>343.6365679387992</v>
      </c>
      <c r="G117" s="725">
        <f t="shared" si="6"/>
        <v>363.65549806429408</v>
      </c>
      <c r="H117" s="725">
        <f t="shared" si="7"/>
        <v>70233.776069568703</v>
      </c>
      <c r="I117" s="704"/>
    </row>
    <row r="118" spans="3:9" hidden="1" outlineLevel="1" x14ac:dyDescent="0.25">
      <c r="C118" s="712">
        <v>105</v>
      </c>
      <c r="D118" s="725">
        <f t="shared" si="8"/>
        <v>70233.776069568703</v>
      </c>
      <c r="E118" s="725">
        <f t="shared" si="5"/>
        <v>707.29206600309328</v>
      </c>
      <c r="F118" s="725">
        <f t="shared" si="9"/>
        <v>341.86645641360622</v>
      </c>
      <c r="G118" s="725">
        <f t="shared" si="6"/>
        <v>365.42560958948707</v>
      </c>
      <c r="H118" s="725">
        <f t="shared" si="7"/>
        <v>69868.350459979221</v>
      </c>
      <c r="I118" s="704"/>
    </row>
    <row r="119" spans="3:9" hidden="1" outlineLevel="1" x14ac:dyDescent="0.25">
      <c r="C119" s="712">
        <v>106</v>
      </c>
      <c r="D119" s="725">
        <f t="shared" si="8"/>
        <v>69868.350459979221</v>
      </c>
      <c r="E119" s="725">
        <f t="shared" si="5"/>
        <v>707.29206600309328</v>
      </c>
      <c r="F119" s="725">
        <f t="shared" si="9"/>
        <v>340.0877287810581</v>
      </c>
      <c r="G119" s="725">
        <f t="shared" si="6"/>
        <v>367.20433722203518</v>
      </c>
      <c r="H119" s="725">
        <f t="shared" si="7"/>
        <v>69501.146122757185</v>
      </c>
      <c r="I119" s="704"/>
    </row>
    <row r="120" spans="3:9" hidden="1" outlineLevel="1" x14ac:dyDescent="0.25">
      <c r="C120" s="712">
        <v>107</v>
      </c>
      <c r="D120" s="725">
        <f t="shared" si="8"/>
        <v>69501.146122757185</v>
      </c>
      <c r="E120" s="725">
        <f t="shared" si="5"/>
        <v>707.29206600309328</v>
      </c>
      <c r="F120" s="725">
        <f t="shared" si="9"/>
        <v>338.30034310181657</v>
      </c>
      <c r="G120" s="725">
        <f t="shared" si="6"/>
        <v>368.99172290127672</v>
      </c>
      <c r="H120" s="725">
        <f t="shared" si="7"/>
        <v>69132.154399855906</v>
      </c>
      <c r="I120" s="704"/>
    </row>
    <row r="121" spans="3:9" hidden="1" outlineLevel="1" x14ac:dyDescent="0.25">
      <c r="C121" s="712">
        <v>108</v>
      </c>
      <c r="D121" s="725">
        <f t="shared" si="8"/>
        <v>69132.154399855906</v>
      </c>
      <c r="E121" s="725">
        <f t="shared" si="5"/>
        <v>707.29206600309328</v>
      </c>
      <c r="F121" s="725">
        <f t="shared" si="9"/>
        <v>336.50425723240153</v>
      </c>
      <c r="G121" s="725">
        <f t="shared" si="6"/>
        <v>370.78780877069175</v>
      </c>
      <c r="H121" s="725">
        <f t="shared" si="7"/>
        <v>68761.366591085214</v>
      </c>
      <c r="I121" s="704"/>
    </row>
    <row r="122" spans="3:9" hidden="1" outlineLevel="1" x14ac:dyDescent="0.25">
      <c r="C122" s="712">
        <v>109</v>
      </c>
      <c r="D122" s="725">
        <f t="shared" si="8"/>
        <v>68761.366591085214</v>
      </c>
      <c r="E122" s="725">
        <f t="shared" si="5"/>
        <v>707.29206600309328</v>
      </c>
      <c r="F122" s="725">
        <f t="shared" si="9"/>
        <v>334.69942882419741</v>
      </c>
      <c r="G122" s="725">
        <f t="shared" si="6"/>
        <v>372.59263717889587</v>
      </c>
      <c r="H122" s="725">
        <f t="shared" si="7"/>
        <v>68388.773953906319</v>
      </c>
      <c r="I122" s="704"/>
    </row>
    <row r="123" spans="3:9" hidden="1" outlineLevel="1" x14ac:dyDescent="0.25">
      <c r="C123" s="712">
        <v>110</v>
      </c>
      <c r="D123" s="725">
        <f t="shared" si="8"/>
        <v>68388.773953906319</v>
      </c>
      <c r="E123" s="725">
        <f t="shared" si="5"/>
        <v>707.29206600309328</v>
      </c>
      <c r="F123" s="725">
        <f t="shared" si="9"/>
        <v>332.88581532245462</v>
      </c>
      <c r="G123" s="725">
        <f t="shared" si="6"/>
        <v>374.40625068063866</v>
      </c>
      <c r="H123" s="725">
        <f t="shared" si="7"/>
        <v>68014.367703225682</v>
      </c>
      <c r="I123" s="704"/>
    </row>
    <row r="124" spans="3:9" hidden="1" outlineLevel="1" x14ac:dyDescent="0.25">
      <c r="C124" s="712">
        <v>111</v>
      </c>
      <c r="D124" s="725">
        <f t="shared" si="8"/>
        <v>68014.367703225682</v>
      </c>
      <c r="E124" s="725">
        <f t="shared" si="5"/>
        <v>707.29206600309328</v>
      </c>
      <c r="F124" s="725">
        <f t="shared" si="9"/>
        <v>331.06337396528613</v>
      </c>
      <c r="G124" s="725">
        <f t="shared" si="6"/>
        <v>376.22869203780715</v>
      </c>
      <c r="H124" s="725">
        <f t="shared" si="7"/>
        <v>67638.139011187872</v>
      </c>
      <c r="I124" s="704"/>
    </row>
    <row r="125" spans="3:9" hidden="1" outlineLevel="1" x14ac:dyDescent="0.25">
      <c r="C125" s="712">
        <v>112</v>
      </c>
      <c r="D125" s="725">
        <f t="shared" si="8"/>
        <v>67638.139011187872</v>
      </c>
      <c r="E125" s="725">
        <f t="shared" si="5"/>
        <v>707.29206600309328</v>
      </c>
      <c r="F125" s="725">
        <f t="shared" si="9"/>
        <v>329.23206178265923</v>
      </c>
      <c r="G125" s="725">
        <f t="shared" si="6"/>
        <v>378.06000422043405</v>
      </c>
      <c r="H125" s="725">
        <f t="shared" si="7"/>
        <v>67260.07900696744</v>
      </c>
      <c r="I125" s="704"/>
    </row>
    <row r="126" spans="3:9" hidden="1" outlineLevel="1" x14ac:dyDescent="0.25">
      <c r="C126" s="712">
        <v>113</v>
      </c>
      <c r="D126" s="725">
        <f t="shared" si="8"/>
        <v>67260.07900696744</v>
      </c>
      <c r="E126" s="725">
        <f t="shared" si="5"/>
        <v>707.29206600309328</v>
      </c>
      <c r="F126" s="725">
        <f t="shared" si="9"/>
        <v>327.39183559538247</v>
      </c>
      <c r="G126" s="725">
        <f t="shared" si="6"/>
        <v>379.90023040771081</v>
      </c>
      <c r="H126" s="725">
        <f t="shared" si="7"/>
        <v>66880.178776559726</v>
      </c>
      <c r="I126" s="704"/>
    </row>
    <row r="127" spans="3:9" hidden="1" outlineLevel="1" x14ac:dyDescent="0.25">
      <c r="C127" s="712">
        <v>114</v>
      </c>
      <c r="D127" s="725">
        <f t="shared" si="8"/>
        <v>66880.178776559726</v>
      </c>
      <c r="E127" s="725">
        <f t="shared" si="5"/>
        <v>707.29206600309328</v>
      </c>
      <c r="F127" s="725">
        <f t="shared" si="9"/>
        <v>325.54265201408742</v>
      </c>
      <c r="G127" s="725">
        <f t="shared" si="6"/>
        <v>381.74941398900586</v>
      </c>
      <c r="H127" s="725">
        <f t="shared" si="7"/>
        <v>66498.429362570721</v>
      </c>
      <c r="I127" s="704"/>
    </row>
    <row r="128" spans="3:9" hidden="1" outlineLevel="1" x14ac:dyDescent="0.25">
      <c r="C128" s="712">
        <v>115</v>
      </c>
      <c r="D128" s="725">
        <f t="shared" si="8"/>
        <v>66498.429362570721</v>
      </c>
      <c r="E128" s="725">
        <f t="shared" si="5"/>
        <v>707.29206600309328</v>
      </c>
      <c r="F128" s="725">
        <f t="shared" si="9"/>
        <v>323.6844674382059</v>
      </c>
      <c r="G128" s="725">
        <f t="shared" si="6"/>
        <v>383.60759856488738</v>
      </c>
      <c r="H128" s="725">
        <f t="shared" si="7"/>
        <v>66114.821764005828</v>
      </c>
      <c r="I128" s="704"/>
    </row>
    <row r="129" spans="3:9" hidden="1" outlineLevel="1" x14ac:dyDescent="0.25">
      <c r="C129" s="712">
        <v>116</v>
      </c>
      <c r="D129" s="725">
        <f t="shared" si="8"/>
        <v>66114.821764005828</v>
      </c>
      <c r="E129" s="725">
        <f t="shared" si="5"/>
        <v>707.29206600309328</v>
      </c>
      <c r="F129" s="725">
        <f t="shared" si="9"/>
        <v>321.81723805494147</v>
      </c>
      <c r="G129" s="725">
        <f t="shared" si="6"/>
        <v>385.47482794815181</v>
      </c>
      <c r="H129" s="725">
        <f t="shared" si="7"/>
        <v>65729.346936057671</v>
      </c>
      <c r="I129" s="704"/>
    </row>
    <row r="130" spans="3:9" hidden="1" outlineLevel="1" x14ac:dyDescent="0.25">
      <c r="C130" s="712">
        <v>117</v>
      </c>
      <c r="D130" s="725">
        <f t="shared" si="8"/>
        <v>65729.346936057671</v>
      </c>
      <c r="E130" s="725">
        <f t="shared" si="5"/>
        <v>707.29206600309328</v>
      </c>
      <c r="F130" s="725">
        <f t="shared" si="9"/>
        <v>319.94091983823688</v>
      </c>
      <c r="G130" s="725">
        <f t="shared" si="6"/>
        <v>387.3511461648564</v>
      </c>
      <c r="H130" s="725">
        <f t="shared" si="7"/>
        <v>65341.995789892811</v>
      </c>
      <c r="I130" s="704"/>
    </row>
    <row r="131" spans="3:9" hidden="1" outlineLevel="1" x14ac:dyDescent="0.25">
      <c r="C131" s="712">
        <v>118</v>
      </c>
      <c r="D131" s="725">
        <f t="shared" si="8"/>
        <v>65341.995789892811</v>
      </c>
      <c r="E131" s="725">
        <f t="shared" si="5"/>
        <v>707.29206600309328</v>
      </c>
      <c r="F131" s="725">
        <f t="shared" si="9"/>
        <v>318.05546854773587</v>
      </c>
      <c r="G131" s="725">
        <f t="shared" si="6"/>
        <v>389.23659745535741</v>
      </c>
      <c r="H131" s="725">
        <f t="shared" si="7"/>
        <v>64952.759192437457</v>
      </c>
      <c r="I131" s="704"/>
    </row>
    <row r="132" spans="3:9" hidden="1" outlineLevel="1" x14ac:dyDescent="0.25">
      <c r="C132" s="712">
        <v>119</v>
      </c>
      <c r="D132" s="725">
        <f t="shared" si="8"/>
        <v>64952.759192437457</v>
      </c>
      <c r="E132" s="725">
        <f t="shared" si="5"/>
        <v>707.29206600309328</v>
      </c>
      <c r="F132" s="725">
        <f t="shared" si="9"/>
        <v>316.16083972773981</v>
      </c>
      <c r="G132" s="725">
        <f t="shared" si="6"/>
        <v>391.13122627535347</v>
      </c>
      <c r="H132" s="725">
        <f t="shared" si="7"/>
        <v>64561.627966162101</v>
      </c>
      <c r="I132" s="704"/>
    </row>
    <row r="133" spans="3:9" hidden="1" outlineLevel="1" x14ac:dyDescent="0.25">
      <c r="C133" s="712">
        <v>120</v>
      </c>
      <c r="D133" s="725">
        <f t="shared" si="8"/>
        <v>64561.627966162101</v>
      </c>
      <c r="E133" s="725">
        <f t="shared" si="5"/>
        <v>707.29206600309328</v>
      </c>
      <c r="F133" s="725">
        <f t="shared" si="9"/>
        <v>314.25698870615992</v>
      </c>
      <c r="G133" s="725">
        <f t="shared" si="6"/>
        <v>393.03507729693337</v>
      </c>
      <c r="H133" s="725">
        <f t="shared" si="7"/>
        <v>64168.592888865169</v>
      </c>
      <c r="I133" s="704"/>
    </row>
    <row r="134" spans="3:9" hidden="1" outlineLevel="1" x14ac:dyDescent="0.25">
      <c r="C134" s="712">
        <v>121</v>
      </c>
      <c r="D134" s="725">
        <f t="shared" si="8"/>
        <v>64168.592888865169</v>
      </c>
      <c r="E134" s="725">
        <f t="shared" si="5"/>
        <v>707.29206600309328</v>
      </c>
      <c r="F134" s="725">
        <f t="shared" si="9"/>
        <v>312.34387059346358</v>
      </c>
      <c r="G134" s="725">
        <f t="shared" si="6"/>
        <v>394.9481954096297</v>
      </c>
      <c r="H134" s="725">
        <f t="shared" si="7"/>
        <v>63773.644693455542</v>
      </c>
      <c r="I134" s="704"/>
    </row>
    <row r="135" spans="3:9" hidden="1" outlineLevel="1" x14ac:dyDescent="0.25">
      <c r="C135" s="712">
        <v>122</v>
      </c>
      <c r="D135" s="725">
        <f t="shared" si="8"/>
        <v>63773.644693455542</v>
      </c>
      <c r="E135" s="725">
        <f t="shared" si="5"/>
        <v>707.29206600309328</v>
      </c>
      <c r="F135" s="725">
        <f t="shared" si="9"/>
        <v>310.42144028161624</v>
      </c>
      <c r="G135" s="725">
        <f t="shared" si="6"/>
        <v>396.87062572147704</v>
      </c>
      <c r="H135" s="725">
        <f t="shared" si="7"/>
        <v>63376.774067734063</v>
      </c>
      <c r="I135" s="704"/>
    </row>
    <row r="136" spans="3:9" hidden="1" outlineLevel="1" x14ac:dyDescent="0.25">
      <c r="C136" s="712">
        <v>123</v>
      </c>
      <c r="D136" s="725">
        <f t="shared" si="8"/>
        <v>63376.774067734063</v>
      </c>
      <c r="E136" s="725">
        <f t="shared" si="5"/>
        <v>707.29206600309328</v>
      </c>
      <c r="F136" s="725">
        <f t="shared" si="9"/>
        <v>308.48965244301758</v>
      </c>
      <c r="G136" s="725">
        <f t="shared" si="6"/>
        <v>398.80241356007571</v>
      </c>
      <c r="H136" s="725">
        <f t="shared" si="7"/>
        <v>62977.971654173984</v>
      </c>
      <c r="I136" s="704"/>
    </row>
    <row r="137" spans="3:9" hidden="1" outlineLevel="1" x14ac:dyDescent="0.25">
      <c r="C137" s="712">
        <v>124</v>
      </c>
      <c r="D137" s="725">
        <f t="shared" si="8"/>
        <v>62977.971654173984</v>
      </c>
      <c r="E137" s="725">
        <f t="shared" si="5"/>
        <v>707.29206600309328</v>
      </c>
      <c r="F137" s="725">
        <f t="shared" si="9"/>
        <v>306.54846152943304</v>
      </c>
      <c r="G137" s="725">
        <f t="shared" si="6"/>
        <v>400.74360447366024</v>
      </c>
      <c r="H137" s="725">
        <f t="shared" si="7"/>
        <v>62577.228049700323</v>
      </c>
      <c r="I137" s="704"/>
    </row>
    <row r="138" spans="3:9" hidden="1" outlineLevel="1" x14ac:dyDescent="0.25">
      <c r="C138" s="712">
        <v>125</v>
      </c>
      <c r="D138" s="725">
        <f t="shared" si="8"/>
        <v>62577.228049700323</v>
      </c>
      <c r="E138" s="725">
        <f t="shared" si="5"/>
        <v>707.29206600309328</v>
      </c>
      <c r="F138" s="725">
        <f t="shared" si="9"/>
        <v>304.59782177091967</v>
      </c>
      <c r="G138" s="725">
        <f t="shared" si="6"/>
        <v>402.69424423217362</v>
      </c>
      <c r="H138" s="725">
        <f t="shared" si="7"/>
        <v>62174.533805468149</v>
      </c>
      <c r="I138" s="704"/>
    </row>
    <row r="139" spans="3:9" hidden="1" outlineLevel="1" x14ac:dyDescent="0.25">
      <c r="C139" s="712">
        <v>126</v>
      </c>
      <c r="D139" s="725">
        <f t="shared" si="8"/>
        <v>62174.533805468149</v>
      </c>
      <c r="E139" s="725">
        <f t="shared" si="5"/>
        <v>707.29206600309328</v>
      </c>
      <c r="F139" s="725">
        <f t="shared" si="9"/>
        <v>302.63768717474699</v>
      </c>
      <c r="G139" s="725">
        <f t="shared" si="6"/>
        <v>404.6543788283463</v>
      </c>
      <c r="H139" s="725">
        <f t="shared" si="7"/>
        <v>61769.879426639804</v>
      </c>
      <c r="I139" s="704"/>
    </row>
    <row r="140" spans="3:9" hidden="1" outlineLevel="1" x14ac:dyDescent="0.25">
      <c r="C140" s="712">
        <v>127</v>
      </c>
      <c r="D140" s="725">
        <f t="shared" si="8"/>
        <v>61769.879426639804</v>
      </c>
      <c r="E140" s="725">
        <f t="shared" si="5"/>
        <v>707.29206600309328</v>
      </c>
      <c r="F140" s="725">
        <f t="shared" si="9"/>
        <v>300.66801152431253</v>
      </c>
      <c r="G140" s="725">
        <f t="shared" si="6"/>
        <v>406.62405447878075</v>
      </c>
      <c r="H140" s="725">
        <f t="shared" si="7"/>
        <v>61363.255372161024</v>
      </c>
      <c r="I140" s="704"/>
    </row>
    <row r="141" spans="3:9" hidden="1" outlineLevel="1" x14ac:dyDescent="0.25">
      <c r="C141" s="712">
        <v>128</v>
      </c>
      <c r="D141" s="725">
        <f t="shared" si="8"/>
        <v>61363.255372161024</v>
      </c>
      <c r="E141" s="725">
        <f t="shared" si="5"/>
        <v>707.29206600309328</v>
      </c>
      <c r="F141" s="725">
        <f t="shared" si="9"/>
        <v>298.68874837805225</v>
      </c>
      <c r="G141" s="725">
        <f t="shared" si="6"/>
        <v>408.60331762504103</v>
      </c>
      <c r="H141" s="725">
        <f t="shared" si="7"/>
        <v>60954.652054535982</v>
      </c>
      <c r="I141" s="704"/>
    </row>
    <row r="142" spans="3:9" hidden="1" outlineLevel="1" x14ac:dyDescent="0.25">
      <c r="C142" s="712">
        <v>129</v>
      </c>
      <c r="D142" s="725">
        <f t="shared" si="8"/>
        <v>60954.652054535982</v>
      </c>
      <c r="E142" s="725">
        <f t="shared" ref="E142:E205" si="10">$E$10</f>
        <v>707.29206600309328</v>
      </c>
      <c r="F142" s="725">
        <f t="shared" si="9"/>
        <v>296.69985106834542</v>
      </c>
      <c r="G142" s="725">
        <f t="shared" ref="G142:G205" si="11">E142-F142</f>
        <v>410.59221493474786</v>
      </c>
      <c r="H142" s="725">
        <f t="shared" ref="H142:H205" si="12">D142-G142</f>
        <v>60544.059839601236</v>
      </c>
      <c r="I142" s="704"/>
    </row>
    <row r="143" spans="3:9" hidden="1" outlineLevel="1" x14ac:dyDescent="0.25">
      <c r="C143" s="712">
        <v>130</v>
      </c>
      <c r="D143" s="725">
        <f t="shared" ref="D143:D206" si="13">H142</f>
        <v>60544.059839601236</v>
      </c>
      <c r="E143" s="725">
        <f t="shared" si="10"/>
        <v>707.29206600309328</v>
      </c>
      <c r="F143" s="725">
        <f t="shared" ref="F143:F206" si="14">((1+$E$7)^(1/12)-1)*D143</f>
        <v>294.70127270041434</v>
      </c>
      <c r="G143" s="725">
        <f t="shared" si="11"/>
        <v>412.59079330267895</v>
      </c>
      <c r="H143" s="725">
        <f t="shared" si="12"/>
        <v>60131.46904629856</v>
      </c>
      <c r="I143" s="704"/>
    </row>
    <row r="144" spans="3:9" hidden="1" outlineLevel="1" x14ac:dyDescent="0.25">
      <c r="C144" s="712">
        <v>131</v>
      </c>
      <c r="D144" s="725">
        <f t="shared" si="13"/>
        <v>60131.46904629856</v>
      </c>
      <c r="E144" s="725">
        <f t="shared" si="10"/>
        <v>707.29206600309328</v>
      </c>
      <c r="F144" s="725">
        <f t="shared" si="14"/>
        <v>292.69296615121857</v>
      </c>
      <c r="G144" s="725">
        <f t="shared" si="11"/>
        <v>414.59909985187471</v>
      </c>
      <c r="H144" s="725">
        <f t="shared" si="12"/>
        <v>59716.869946446684</v>
      </c>
      <c r="I144" s="704"/>
    </row>
    <row r="145" spans="3:9" hidden="1" outlineLevel="1" x14ac:dyDescent="0.25">
      <c r="C145" s="712">
        <v>132</v>
      </c>
      <c r="D145" s="725">
        <f t="shared" si="13"/>
        <v>59716.869946446684</v>
      </c>
      <c r="E145" s="725">
        <f t="shared" si="10"/>
        <v>707.29206600309328</v>
      </c>
      <c r="F145" s="725">
        <f t="shared" si="14"/>
        <v>290.67488406834383</v>
      </c>
      <c r="G145" s="725">
        <f t="shared" si="11"/>
        <v>416.61718193474945</v>
      </c>
      <c r="H145" s="725">
        <f t="shared" si="12"/>
        <v>59300.252764511933</v>
      </c>
      <c r="I145" s="704"/>
    </row>
    <row r="146" spans="3:9" hidden="1" outlineLevel="1" x14ac:dyDescent="0.25">
      <c r="C146" s="712">
        <v>133</v>
      </c>
      <c r="D146" s="725">
        <f t="shared" si="13"/>
        <v>59300.252764511933</v>
      </c>
      <c r="E146" s="725">
        <f t="shared" si="10"/>
        <v>707.29206600309328</v>
      </c>
      <c r="F146" s="725">
        <f t="shared" si="14"/>
        <v>288.64697886888575</v>
      </c>
      <c r="G146" s="725">
        <f t="shared" si="11"/>
        <v>418.64508713420753</v>
      </c>
      <c r="H146" s="725">
        <f t="shared" si="12"/>
        <v>58881.607677377724</v>
      </c>
      <c r="I146" s="704"/>
    </row>
    <row r="147" spans="3:9" hidden="1" outlineLevel="1" x14ac:dyDescent="0.25">
      <c r="C147" s="712">
        <v>134</v>
      </c>
      <c r="D147" s="725">
        <f t="shared" si="13"/>
        <v>58881.607677377724</v>
      </c>
      <c r="E147" s="725">
        <f t="shared" si="10"/>
        <v>707.29206600309328</v>
      </c>
      <c r="F147" s="725">
        <f t="shared" si="14"/>
        <v>286.6092027383275</v>
      </c>
      <c r="G147" s="725">
        <f t="shared" si="11"/>
        <v>420.68286326476579</v>
      </c>
      <c r="H147" s="725">
        <f t="shared" si="12"/>
        <v>58460.924814112957</v>
      </c>
      <c r="I147" s="704"/>
    </row>
    <row r="148" spans="3:9" hidden="1" outlineLevel="1" x14ac:dyDescent="0.25">
      <c r="C148" s="712">
        <v>135</v>
      </c>
      <c r="D148" s="725">
        <f t="shared" si="13"/>
        <v>58460.924814112957</v>
      </c>
      <c r="E148" s="725">
        <f t="shared" si="10"/>
        <v>707.29206600309328</v>
      </c>
      <c r="F148" s="725">
        <f t="shared" si="14"/>
        <v>284.56150762941297</v>
      </c>
      <c r="G148" s="725">
        <f t="shared" si="11"/>
        <v>422.73055837368031</v>
      </c>
      <c r="H148" s="725">
        <f t="shared" si="12"/>
        <v>58038.194255739276</v>
      </c>
      <c r="I148" s="704"/>
    </row>
    <row r="149" spans="3:9" hidden="1" outlineLevel="1" x14ac:dyDescent="0.25">
      <c r="C149" s="712">
        <v>136</v>
      </c>
      <c r="D149" s="725">
        <f t="shared" si="13"/>
        <v>58038.194255739276</v>
      </c>
      <c r="E149" s="725">
        <f t="shared" si="10"/>
        <v>707.29206600309328</v>
      </c>
      <c r="F149" s="725">
        <f t="shared" si="14"/>
        <v>282.5038452610134</v>
      </c>
      <c r="G149" s="725">
        <f t="shared" si="11"/>
        <v>424.78822074207989</v>
      </c>
      <c r="H149" s="725">
        <f t="shared" si="12"/>
        <v>57613.406034997199</v>
      </c>
      <c r="I149" s="704"/>
    </row>
    <row r="150" spans="3:9" hidden="1" outlineLevel="1" x14ac:dyDescent="0.25">
      <c r="C150" s="712">
        <v>137</v>
      </c>
      <c r="D150" s="725">
        <f t="shared" si="13"/>
        <v>57613.406034997199</v>
      </c>
      <c r="E150" s="725">
        <f t="shared" si="10"/>
        <v>707.29206600309328</v>
      </c>
      <c r="F150" s="725">
        <f t="shared" si="14"/>
        <v>280.43616711698922</v>
      </c>
      <c r="G150" s="725">
        <f t="shared" si="11"/>
        <v>426.85589888610406</v>
      </c>
      <c r="H150" s="725">
        <f t="shared" si="12"/>
        <v>57186.550136111095</v>
      </c>
      <c r="I150" s="704"/>
    </row>
    <row r="151" spans="3:9" hidden="1" outlineLevel="1" x14ac:dyDescent="0.25">
      <c r="C151" s="712">
        <v>138</v>
      </c>
      <c r="D151" s="725">
        <f t="shared" si="13"/>
        <v>57186.550136111095</v>
      </c>
      <c r="E151" s="725">
        <f t="shared" si="10"/>
        <v>707.29206600309328</v>
      </c>
      <c r="F151" s="725">
        <f t="shared" si="14"/>
        <v>278.35842444504613</v>
      </c>
      <c r="G151" s="725">
        <f t="shared" si="11"/>
        <v>428.93364155804716</v>
      </c>
      <c r="H151" s="725">
        <f t="shared" si="12"/>
        <v>56757.616494553047</v>
      </c>
      <c r="I151" s="704"/>
    </row>
    <row r="152" spans="3:9" hidden="1" outlineLevel="1" x14ac:dyDescent="0.25">
      <c r="C152" s="712">
        <v>139</v>
      </c>
      <c r="D152" s="725">
        <f t="shared" si="13"/>
        <v>56757.616494553047</v>
      </c>
      <c r="E152" s="725">
        <f t="shared" si="10"/>
        <v>707.29206600309328</v>
      </c>
      <c r="F152" s="725">
        <f t="shared" si="14"/>
        <v>276.2705682555856</v>
      </c>
      <c r="G152" s="725">
        <f t="shared" si="11"/>
        <v>431.02149774750768</v>
      </c>
      <c r="H152" s="725">
        <f t="shared" si="12"/>
        <v>56326.594996805543</v>
      </c>
      <c r="I152" s="704"/>
    </row>
    <row r="153" spans="3:9" hidden="1" outlineLevel="1" x14ac:dyDescent="0.25">
      <c r="C153" s="712">
        <v>140</v>
      </c>
      <c r="D153" s="725">
        <f t="shared" si="13"/>
        <v>56326.594996805543</v>
      </c>
      <c r="E153" s="725">
        <f t="shared" si="10"/>
        <v>707.29206600309328</v>
      </c>
      <c r="F153" s="725">
        <f t="shared" si="14"/>
        <v>274.17254932054976</v>
      </c>
      <c r="G153" s="725">
        <f t="shared" si="11"/>
        <v>433.11951668254352</v>
      </c>
      <c r="H153" s="725">
        <f t="shared" si="12"/>
        <v>55893.475480123001</v>
      </c>
      <c r="I153" s="704"/>
    </row>
    <row r="154" spans="3:9" hidden="1" outlineLevel="1" x14ac:dyDescent="0.25">
      <c r="C154" s="712">
        <v>141</v>
      </c>
      <c r="D154" s="725">
        <f t="shared" si="13"/>
        <v>55893.475480123001</v>
      </c>
      <c r="E154" s="725">
        <f t="shared" si="10"/>
        <v>707.29206600309328</v>
      </c>
      <c r="F154" s="725">
        <f t="shared" si="14"/>
        <v>272.06431817226053</v>
      </c>
      <c r="G154" s="725">
        <f t="shared" si="11"/>
        <v>435.22774783083275</v>
      </c>
      <c r="H154" s="725">
        <f t="shared" si="12"/>
        <v>55458.24773229217</v>
      </c>
      <c r="I154" s="704"/>
    </row>
    <row r="155" spans="3:9" hidden="1" outlineLevel="1" x14ac:dyDescent="0.25">
      <c r="C155" s="712">
        <v>142</v>
      </c>
      <c r="D155" s="725">
        <f t="shared" si="13"/>
        <v>55458.24773229217</v>
      </c>
      <c r="E155" s="725">
        <f t="shared" si="10"/>
        <v>707.29206600309328</v>
      </c>
      <c r="F155" s="725">
        <f t="shared" si="14"/>
        <v>269.94582510225359</v>
      </c>
      <c r="G155" s="725">
        <f t="shared" si="11"/>
        <v>437.34624090083969</v>
      </c>
      <c r="H155" s="725">
        <f t="shared" si="12"/>
        <v>55020.901491391327</v>
      </c>
      <c r="I155" s="704"/>
    </row>
    <row r="156" spans="3:9" hidden="1" outlineLevel="1" x14ac:dyDescent="0.25">
      <c r="C156" s="712">
        <v>143</v>
      </c>
      <c r="D156" s="725">
        <f t="shared" si="13"/>
        <v>55020.901491391327</v>
      </c>
      <c r="E156" s="725">
        <f t="shared" si="10"/>
        <v>707.29206600309328</v>
      </c>
      <c r="F156" s="725">
        <f t="shared" si="14"/>
        <v>267.81702016010604</v>
      </c>
      <c r="G156" s="725">
        <f t="shared" si="11"/>
        <v>439.47504584298724</v>
      </c>
      <c r="H156" s="725">
        <f t="shared" si="12"/>
        <v>54581.426445548343</v>
      </c>
      <c r="I156" s="704"/>
    </row>
    <row r="157" spans="3:9" hidden="1" outlineLevel="1" x14ac:dyDescent="0.25">
      <c r="C157" s="712">
        <v>144</v>
      </c>
      <c r="D157" s="725">
        <f t="shared" si="13"/>
        <v>54581.426445548343</v>
      </c>
      <c r="E157" s="725">
        <f t="shared" si="10"/>
        <v>707.29206600309328</v>
      </c>
      <c r="F157" s="725">
        <f t="shared" si="14"/>
        <v>265.67785315225888</v>
      </c>
      <c r="G157" s="725">
        <f t="shared" si="11"/>
        <v>441.61421285083441</v>
      </c>
      <c r="H157" s="725">
        <f t="shared" si="12"/>
        <v>54139.812232697506</v>
      </c>
      <c r="I157" s="704"/>
    </row>
    <row r="158" spans="3:9" hidden="1" outlineLevel="1" x14ac:dyDescent="0.25">
      <c r="C158" s="712">
        <v>145</v>
      </c>
      <c r="D158" s="725">
        <f t="shared" si="13"/>
        <v>54139.812232697506</v>
      </c>
      <c r="E158" s="725">
        <f t="shared" si="10"/>
        <v>707.29206600309328</v>
      </c>
      <c r="F158" s="725">
        <f t="shared" si="14"/>
        <v>263.52827364083322</v>
      </c>
      <c r="G158" s="725">
        <f t="shared" si="11"/>
        <v>443.76379236226006</v>
      </c>
      <c r="H158" s="725">
        <f t="shared" si="12"/>
        <v>53696.048440335246</v>
      </c>
      <c r="I158" s="704"/>
    </row>
    <row r="159" spans="3:9" hidden="1" outlineLevel="1" x14ac:dyDescent="0.25">
      <c r="C159" s="712">
        <v>146</v>
      </c>
      <c r="D159" s="725">
        <f t="shared" si="13"/>
        <v>53696.048440335246</v>
      </c>
      <c r="E159" s="725">
        <f t="shared" si="10"/>
        <v>707.29206600309328</v>
      </c>
      <c r="F159" s="725">
        <f t="shared" si="14"/>
        <v>261.36823094244153</v>
      </c>
      <c r="G159" s="725">
        <f t="shared" si="11"/>
        <v>445.92383506065175</v>
      </c>
      <c r="H159" s="725">
        <f t="shared" si="12"/>
        <v>53250.124605274592</v>
      </c>
      <c r="I159" s="704"/>
    </row>
    <row r="160" spans="3:9" hidden="1" outlineLevel="1" x14ac:dyDescent="0.25">
      <c r="C160" s="712">
        <v>147</v>
      </c>
      <c r="D160" s="725">
        <f t="shared" si="13"/>
        <v>53250.124605274592</v>
      </c>
      <c r="E160" s="725">
        <f t="shared" si="10"/>
        <v>707.29206600309328</v>
      </c>
      <c r="F160" s="725">
        <f t="shared" si="14"/>
        <v>259.19767412699213</v>
      </c>
      <c r="G160" s="725">
        <f t="shared" si="11"/>
        <v>448.09439187610116</v>
      </c>
      <c r="H160" s="725">
        <f t="shared" si="12"/>
        <v>52802.030213398488</v>
      </c>
      <c r="I160" s="704"/>
    </row>
    <row r="161" spans="3:9" hidden="1" outlineLevel="1" x14ac:dyDescent="0.25">
      <c r="C161" s="712">
        <v>148</v>
      </c>
      <c r="D161" s="725">
        <f t="shared" si="13"/>
        <v>52802.030213398488</v>
      </c>
      <c r="E161" s="725">
        <f t="shared" si="10"/>
        <v>707.29206600309328</v>
      </c>
      <c r="F161" s="725">
        <f t="shared" si="14"/>
        <v>257.01655201648856</v>
      </c>
      <c r="G161" s="725">
        <f t="shared" si="11"/>
        <v>450.27551398660472</v>
      </c>
      <c r="H161" s="725">
        <f t="shared" si="12"/>
        <v>52351.754699411882</v>
      </c>
      <c r="I161" s="704"/>
    </row>
    <row r="162" spans="3:9" hidden="1" outlineLevel="1" x14ac:dyDescent="0.25">
      <c r="C162" s="712">
        <v>149</v>
      </c>
      <c r="D162" s="725">
        <f t="shared" si="13"/>
        <v>52351.754699411882</v>
      </c>
      <c r="E162" s="725">
        <f t="shared" si="10"/>
        <v>707.29206600309328</v>
      </c>
      <c r="F162" s="725">
        <f t="shared" si="14"/>
        <v>254.8248131838229</v>
      </c>
      <c r="G162" s="725">
        <f t="shared" si="11"/>
        <v>452.46725281927036</v>
      </c>
      <c r="H162" s="725">
        <f t="shared" si="12"/>
        <v>51899.287446592614</v>
      </c>
      <c r="I162" s="704"/>
    </row>
    <row r="163" spans="3:9" hidden="1" outlineLevel="1" x14ac:dyDescent="0.25">
      <c r="C163" s="712">
        <v>150</v>
      </c>
      <c r="D163" s="725">
        <f t="shared" si="13"/>
        <v>51899.287446592614</v>
      </c>
      <c r="E163" s="725">
        <f t="shared" si="10"/>
        <v>707.29206600309328</v>
      </c>
      <c r="F163" s="725">
        <f t="shared" si="14"/>
        <v>252.62240595156325</v>
      </c>
      <c r="G163" s="725">
        <f t="shared" si="11"/>
        <v>454.66966005153006</v>
      </c>
      <c r="H163" s="725">
        <f t="shared" si="12"/>
        <v>51444.617786541086</v>
      </c>
      <c r="I163" s="704"/>
    </row>
    <row r="164" spans="3:9" hidden="1" outlineLevel="1" x14ac:dyDescent="0.25">
      <c r="C164" s="712">
        <v>151</v>
      </c>
      <c r="D164" s="725">
        <f t="shared" si="13"/>
        <v>51444.617786541086</v>
      </c>
      <c r="E164" s="725">
        <f t="shared" si="10"/>
        <v>707.29206600309328</v>
      </c>
      <c r="F164" s="725">
        <f t="shared" si="14"/>
        <v>250.4092783907351</v>
      </c>
      <c r="G164" s="725">
        <f t="shared" si="11"/>
        <v>456.88278761235819</v>
      </c>
      <c r="H164" s="725">
        <f t="shared" si="12"/>
        <v>50987.734998928725</v>
      </c>
      <c r="I164" s="704"/>
    </row>
    <row r="165" spans="3:9" hidden="1" outlineLevel="1" x14ac:dyDescent="0.25">
      <c r="C165" s="712">
        <v>152</v>
      </c>
      <c r="D165" s="725">
        <f t="shared" si="13"/>
        <v>50987.734998928725</v>
      </c>
      <c r="E165" s="725">
        <f t="shared" si="10"/>
        <v>707.29206600309328</v>
      </c>
      <c r="F165" s="725">
        <f t="shared" si="14"/>
        <v>248.18537831959705</v>
      </c>
      <c r="G165" s="725">
        <f t="shared" si="11"/>
        <v>459.10668768349626</v>
      </c>
      <c r="H165" s="725">
        <f t="shared" si="12"/>
        <v>50528.628311245229</v>
      </c>
      <c r="I165" s="704"/>
    </row>
    <row r="166" spans="3:9" hidden="1" outlineLevel="1" x14ac:dyDescent="0.25">
      <c r="C166" s="712">
        <v>153</v>
      </c>
      <c r="D166" s="725">
        <f t="shared" si="13"/>
        <v>50528.628311245229</v>
      </c>
      <c r="E166" s="725">
        <f t="shared" si="10"/>
        <v>707.29206600309328</v>
      </c>
      <c r="F166" s="725">
        <f t="shared" si="14"/>
        <v>245.95065330241047</v>
      </c>
      <c r="G166" s="725">
        <f t="shared" si="11"/>
        <v>461.34141270068278</v>
      </c>
      <c r="H166" s="725">
        <f t="shared" si="12"/>
        <v>50067.286898544546</v>
      </c>
      <c r="I166" s="704"/>
    </row>
    <row r="167" spans="3:9" hidden="1" outlineLevel="1" x14ac:dyDescent="0.25">
      <c r="C167" s="712">
        <v>154</v>
      </c>
      <c r="D167" s="725">
        <f t="shared" si="13"/>
        <v>50067.286898544546</v>
      </c>
      <c r="E167" s="725">
        <f t="shared" si="10"/>
        <v>707.29206600309328</v>
      </c>
      <c r="F167" s="725">
        <f t="shared" si="14"/>
        <v>243.7050506482031</v>
      </c>
      <c r="G167" s="725">
        <f t="shared" si="11"/>
        <v>463.58701535489018</v>
      </c>
      <c r="H167" s="725">
        <f t="shared" si="12"/>
        <v>49603.699883189656</v>
      </c>
      <c r="I167" s="704"/>
    </row>
    <row r="168" spans="3:9" hidden="1" outlineLevel="1" x14ac:dyDescent="0.25">
      <c r="C168" s="712">
        <v>155</v>
      </c>
      <c r="D168" s="725">
        <f t="shared" si="13"/>
        <v>49603.699883189656</v>
      </c>
      <c r="E168" s="725">
        <f t="shared" si="10"/>
        <v>707.29206600309328</v>
      </c>
      <c r="F168" s="725">
        <f t="shared" si="14"/>
        <v>241.44851740952672</v>
      </c>
      <c r="G168" s="725">
        <f t="shared" si="11"/>
        <v>465.84354859356654</v>
      </c>
      <c r="H168" s="725">
        <f t="shared" si="12"/>
        <v>49137.856334596087</v>
      </c>
      <c r="I168" s="704"/>
    </row>
    <row r="169" spans="3:9" hidden="1" outlineLevel="1" x14ac:dyDescent="0.25">
      <c r="C169" s="712">
        <v>156</v>
      </c>
      <c r="D169" s="725">
        <f t="shared" si="13"/>
        <v>49137.856334596087</v>
      </c>
      <c r="E169" s="725">
        <f t="shared" si="10"/>
        <v>707.29206600309328</v>
      </c>
      <c r="F169" s="725">
        <f t="shared" si="14"/>
        <v>239.18100038120866</v>
      </c>
      <c r="G169" s="725">
        <f t="shared" si="11"/>
        <v>468.11106562188462</v>
      </c>
      <c r="H169" s="725">
        <f t="shared" si="12"/>
        <v>48669.745268974199</v>
      </c>
      <c r="I169" s="704"/>
    </row>
    <row r="170" spans="3:9" hidden="1" outlineLevel="1" x14ac:dyDescent="0.25">
      <c r="C170" s="712">
        <v>157</v>
      </c>
      <c r="D170" s="725">
        <f t="shared" si="13"/>
        <v>48669.745268974199</v>
      </c>
      <c r="E170" s="725">
        <f t="shared" si="10"/>
        <v>707.29206600309328</v>
      </c>
      <c r="F170" s="725">
        <f t="shared" si="14"/>
        <v>236.90244609909752</v>
      </c>
      <c r="G170" s="725">
        <f t="shared" si="11"/>
        <v>470.38961990399577</v>
      </c>
      <c r="H170" s="725">
        <f t="shared" si="12"/>
        <v>48199.355649070203</v>
      </c>
      <c r="I170" s="704"/>
    </row>
    <row r="171" spans="3:9" hidden="1" outlineLevel="1" x14ac:dyDescent="0.25">
      <c r="C171" s="712">
        <v>158</v>
      </c>
      <c r="D171" s="725">
        <f t="shared" si="13"/>
        <v>48199.355649070203</v>
      </c>
      <c r="E171" s="725">
        <f t="shared" si="10"/>
        <v>707.29206600309328</v>
      </c>
      <c r="F171" s="725">
        <f t="shared" si="14"/>
        <v>234.61280083880231</v>
      </c>
      <c r="G171" s="725">
        <f t="shared" si="11"/>
        <v>472.679265164291</v>
      </c>
      <c r="H171" s="725">
        <f t="shared" si="12"/>
        <v>47726.676383905913</v>
      </c>
      <c r="I171" s="704"/>
    </row>
    <row r="172" spans="3:9" hidden="1" outlineLevel="1" x14ac:dyDescent="0.25">
      <c r="C172" s="712">
        <v>159</v>
      </c>
      <c r="D172" s="725">
        <f t="shared" si="13"/>
        <v>47726.676383905913</v>
      </c>
      <c r="E172" s="725">
        <f t="shared" si="10"/>
        <v>707.29206600309328</v>
      </c>
      <c r="F172" s="725">
        <f t="shared" si="14"/>
        <v>232.31201061442596</v>
      </c>
      <c r="G172" s="725">
        <f t="shared" si="11"/>
        <v>474.98005538866732</v>
      </c>
      <c r="H172" s="725">
        <f t="shared" si="12"/>
        <v>47251.696328517246</v>
      </c>
      <c r="I172" s="704"/>
    </row>
    <row r="173" spans="3:9" hidden="1" outlineLevel="1" x14ac:dyDescent="0.25">
      <c r="C173" s="712">
        <v>160</v>
      </c>
      <c r="D173" s="725">
        <f t="shared" si="13"/>
        <v>47251.696328517246</v>
      </c>
      <c r="E173" s="725">
        <f t="shared" si="10"/>
        <v>707.29206600309328</v>
      </c>
      <c r="F173" s="725">
        <f t="shared" si="14"/>
        <v>230.00002117729215</v>
      </c>
      <c r="G173" s="725">
        <f t="shared" si="11"/>
        <v>477.2920448258011</v>
      </c>
      <c r="H173" s="725">
        <f t="shared" si="12"/>
        <v>46774.404283691445</v>
      </c>
      <c r="I173" s="704"/>
    </row>
    <row r="174" spans="3:9" hidden="1" outlineLevel="1" x14ac:dyDescent="0.25">
      <c r="C174" s="712">
        <v>161</v>
      </c>
      <c r="D174" s="725">
        <f t="shared" si="13"/>
        <v>46774.404283691445</v>
      </c>
      <c r="E174" s="725">
        <f t="shared" si="10"/>
        <v>707.29206600309328</v>
      </c>
      <c r="F174" s="725">
        <f t="shared" si="14"/>
        <v>227.67677801466661</v>
      </c>
      <c r="G174" s="725">
        <f t="shared" si="11"/>
        <v>479.61528798842664</v>
      </c>
      <c r="H174" s="725">
        <f t="shared" si="12"/>
        <v>46294.78899570302</v>
      </c>
      <c r="I174" s="704"/>
    </row>
    <row r="175" spans="3:9" hidden="1" outlineLevel="1" x14ac:dyDescent="0.25">
      <c r="C175" s="712">
        <v>162</v>
      </c>
      <c r="D175" s="725">
        <f t="shared" si="13"/>
        <v>46294.78899570302</v>
      </c>
      <c r="E175" s="725">
        <f t="shared" si="10"/>
        <v>707.29206600309328</v>
      </c>
      <c r="F175" s="725">
        <f t="shared" si="14"/>
        <v>225.34222634847137</v>
      </c>
      <c r="G175" s="725">
        <f t="shared" si="11"/>
        <v>481.94983965462188</v>
      </c>
      <c r="H175" s="725">
        <f t="shared" si="12"/>
        <v>45812.839156048401</v>
      </c>
      <c r="I175" s="704"/>
    </row>
    <row r="176" spans="3:9" hidden="1" outlineLevel="1" x14ac:dyDescent="0.25">
      <c r="C176" s="712">
        <v>163</v>
      </c>
      <c r="D176" s="725">
        <f t="shared" si="13"/>
        <v>45812.839156048401</v>
      </c>
      <c r="E176" s="725">
        <f t="shared" si="10"/>
        <v>707.29206600309328</v>
      </c>
      <c r="F176" s="725">
        <f t="shared" si="14"/>
        <v>222.99631113399354</v>
      </c>
      <c r="G176" s="725">
        <f t="shared" si="11"/>
        <v>484.29575486909971</v>
      </c>
      <c r="H176" s="725">
        <f t="shared" si="12"/>
        <v>45328.543401179304</v>
      </c>
      <c r="I176" s="704"/>
    </row>
    <row r="177" spans="3:9" hidden="1" outlineLevel="1" x14ac:dyDescent="0.25">
      <c r="C177" s="712">
        <v>164</v>
      </c>
      <c r="D177" s="725">
        <f t="shared" si="13"/>
        <v>45328.543401179304</v>
      </c>
      <c r="E177" s="725">
        <f t="shared" si="10"/>
        <v>707.29206600309328</v>
      </c>
      <c r="F177" s="725">
        <f t="shared" si="14"/>
        <v>220.63897705858722</v>
      </c>
      <c r="G177" s="725">
        <f t="shared" si="11"/>
        <v>486.65308894450607</v>
      </c>
      <c r="H177" s="725">
        <f t="shared" si="12"/>
        <v>44841.890312234798</v>
      </c>
      <c r="I177" s="704"/>
    </row>
    <row r="178" spans="3:9" hidden="1" outlineLevel="1" x14ac:dyDescent="0.25">
      <c r="C178" s="712">
        <v>165</v>
      </c>
      <c r="D178" s="725">
        <f t="shared" si="13"/>
        <v>44841.890312234798</v>
      </c>
      <c r="E178" s="725">
        <f t="shared" si="10"/>
        <v>707.29206600309328</v>
      </c>
      <c r="F178" s="725">
        <f t="shared" si="14"/>
        <v>218.27016854036947</v>
      </c>
      <c r="G178" s="725">
        <f t="shared" si="11"/>
        <v>489.02189746272381</v>
      </c>
      <c r="H178" s="725">
        <f t="shared" si="12"/>
        <v>44352.868414772078</v>
      </c>
      <c r="I178" s="704"/>
    </row>
    <row r="179" spans="3:9" hidden="1" outlineLevel="1" x14ac:dyDescent="0.25">
      <c r="C179" s="712">
        <v>166</v>
      </c>
      <c r="D179" s="725">
        <f t="shared" si="13"/>
        <v>44352.868414772078</v>
      </c>
      <c r="E179" s="725">
        <f t="shared" si="10"/>
        <v>707.29206600309328</v>
      </c>
      <c r="F179" s="725">
        <f t="shared" si="14"/>
        <v>215.88982972690965</v>
      </c>
      <c r="G179" s="725">
        <f t="shared" si="11"/>
        <v>491.40223627618366</v>
      </c>
      <c r="H179" s="725">
        <f t="shared" si="12"/>
        <v>43861.466178495895</v>
      </c>
      <c r="I179" s="704"/>
    </row>
    <row r="180" spans="3:9" hidden="1" outlineLevel="1" x14ac:dyDescent="0.25">
      <c r="C180" s="712">
        <v>167</v>
      </c>
      <c r="D180" s="725">
        <f t="shared" si="13"/>
        <v>43861.466178495895</v>
      </c>
      <c r="E180" s="725">
        <f t="shared" si="10"/>
        <v>707.29206600309328</v>
      </c>
      <c r="F180" s="725">
        <f t="shared" si="14"/>
        <v>213.4979044939127</v>
      </c>
      <c r="G180" s="725">
        <f t="shared" si="11"/>
        <v>493.79416150918058</v>
      </c>
      <c r="H180" s="725">
        <f t="shared" si="12"/>
        <v>43367.672016986711</v>
      </c>
      <c r="I180" s="704"/>
    </row>
    <row r="181" spans="3:9" hidden="1" outlineLevel="1" x14ac:dyDescent="0.25">
      <c r="C181" s="712">
        <v>168</v>
      </c>
      <c r="D181" s="725">
        <f t="shared" si="13"/>
        <v>43367.672016986711</v>
      </c>
      <c r="E181" s="725">
        <f t="shared" si="10"/>
        <v>707.29206600309328</v>
      </c>
      <c r="F181" s="725">
        <f t="shared" si="14"/>
        <v>211.09433644389557</v>
      </c>
      <c r="G181" s="725">
        <f t="shared" si="11"/>
        <v>496.19772955919768</v>
      </c>
      <c r="H181" s="725">
        <f t="shared" si="12"/>
        <v>42871.474287427511</v>
      </c>
      <c r="I181" s="704"/>
    </row>
    <row r="182" spans="3:9" hidden="1" outlineLevel="1" x14ac:dyDescent="0.25">
      <c r="C182" s="712">
        <v>169</v>
      </c>
      <c r="D182" s="725">
        <f t="shared" si="13"/>
        <v>42871.474287427511</v>
      </c>
      <c r="E182" s="725">
        <f t="shared" si="10"/>
        <v>707.29206600309328</v>
      </c>
      <c r="F182" s="725">
        <f t="shared" si="14"/>
        <v>208.67906890485776</v>
      </c>
      <c r="G182" s="725">
        <f t="shared" si="11"/>
        <v>498.6129970982355</v>
      </c>
      <c r="H182" s="725">
        <f t="shared" si="12"/>
        <v>42372.861290329274</v>
      </c>
      <c r="I182" s="704"/>
    </row>
    <row r="183" spans="3:9" hidden="1" outlineLevel="1" x14ac:dyDescent="0.25">
      <c r="C183" s="712">
        <v>170</v>
      </c>
      <c r="D183" s="725">
        <f t="shared" si="13"/>
        <v>42372.861290329274</v>
      </c>
      <c r="E183" s="725">
        <f t="shared" si="10"/>
        <v>707.29206600309328</v>
      </c>
      <c r="F183" s="725">
        <f t="shared" si="14"/>
        <v>206.25204492894483</v>
      </c>
      <c r="G183" s="725">
        <f t="shared" si="11"/>
        <v>501.04002107414846</v>
      </c>
      <c r="H183" s="725">
        <f t="shared" si="12"/>
        <v>41871.821269255124</v>
      </c>
      <c r="I183" s="704"/>
    </row>
    <row r="184" spans="3:9" hidden="1" outlineLevel="1" x14ac:dyDescent="0.25">
      <c r="C184" s="712">
        <v>171</v>
      </c>
      <c r="D184" s="725">
        <f t="shared" si="13"/>
        <v>41871.821269255124</v>
      </c>
      <c r="E184" s="725">
        <f t="shared" si="10"/>
        <v>707.29206600309328</v>
      </c>
      <c r="F184" s="725">
        <f t="shared" si="14"/>
        <v>203.81320729110587</v>
      </c>
      <c r="G184" s="725">
        <f t="shared" si="11"/>
        <v>503.47885871198741</v>
      </c>
      <c r="H184" s="725">
        <f t="shared" si="12"/>
        <v>41368.342410543133</v>
      </c>
      <c r="I184" s="704"/>
    </row>
    <row r="185" spans="3:9" hidden="1" outlineLevel="1" x14ac:dyDescent="0.25">
      <c r="C185" s="712">
        <v>172</v>
      </c>
      <c r="D185" s="725">
        <f t="shared" si="13"/>
        <v>41368.342410543133</v>
      </c>
      <c r="E185" s="725">
        <f t="shared" si="10"/>
        <v>707.29206600309328</v>
      </c>
      <c r="F185" s="725">
        <f t="shared" si="14"/>
        <v>201.36249848774403</v>
      </c>
      <c r="G185" s="725">
        <f t="shared" si="11"/>
        <v>505.92956751534928</v>
      </c>
      <c r="H185" s="725">
        <f t="shared" si="12"/>
        <v>40862.412843027785</v>
      </c>
      <c r="I185" s="704"/>
    </row>
    <row r="186" spans="3:9" hidden="1" outlineLevel="1" x14ac:dyDescent="0.25">
      <c r="C186" s="712">
        <v>173</v>
      </c>
      <c r="D186" s="725">
        <f t="shared" si="13"/>
        <v>40862.412843027785</v>
      </c>
      <c r="E186" s="725">
        <f t="shared" si="10"/>
        <v>707.29206600309328</v>
      </c>
      <c r="F186" s="725">
        <f t="shared" si="14"/>
        <v>198.89986073536093</v>
      </c>
      <c r="G186" s="725">
        <f t="shared" si="11"/>
        <v>508.39220526773238</v>
      </c>
      <c r="H186" s="725">
        <f t="shared" si="12"/>
        <v>40354.020637760055</v>
      </c>
      <c r="I186" s="704"/>
    </row>
    <row r="187" spans="3:9" hidden="1" outlineLevel="1" x14ac:dyDescent="0.25">
      <c r="C187" s="712">
        <v>174</v>
      </c>
      <c r="D187" s="725">
        <f t="shared" si="13"/>
        <v>40354.020637760055</v>
      </c>
      <c r="E187" s="725">
        <f t="shared" si="10"/>
        <v>707.29206600309328</v>
      </c>
      <c r="F187" s="725">
        <f t="shared" si="14"/>
        <v>196.42523596919401</v>
      </c>
      <c r="G187" s="725">
        <f t="shared" si="11"/>
        <v>510.8668300338993</v>
      </c>
      <c r="H187" s="725">
        <f t="shared" si="12"/>
        <v>39843.153807726158</v>
      </c>
      <c r="I187" s="704"/>
    </row>
    <row r="188" spans="3:9" hidden="1" outlineLevel="1" x14ac:dyDescent="0.25">
      <c r="C188" s="712">
        <v>175</v>
      </c>
      <c r="D188" s="725">
        <f t="shared" si="13"/>
        <v>39843.153807726158</v>
      </c>
      <c r="E188" s="725">
        <f t="shared" si="10"/>
        <v>707.29206600309328</v>
      </c>
      <c r="F188" s="725">
        <f t="shared" si="14"/>
        <v>193.93856584184749</v>
      </c>
      <c r="G188" s="725">
        <f t="shared" si="11"/>
        <v>513.35350016124585</v>
      </c>
      <c r="H188" s="725">
        <f t="shared" si="12"/>
        <v>39329.80030756491</v>
      </c>
      <c r="I188" s="704"/>
    </row>
    <row r="189" spans="3:9" hidden="1" outlineLevel="1" x14ac:dyDescent="0.25">
      <c r="C189" s="712">
        <v>176</v>
      </c>
      <c r="D189" s="725">
        <f t="shared" si="13"/>
        <v>39329.80030756491</v>
      </c>
      <c r="E189" s="725">
        <f t="shared" si="10"/>
        <v>707.29206600309328</v>
      </c>
      <c r="F189" s="725">
        <f t="shared" si="14"/>
        <v>191.43979172191678</v>
      </c>
      <c r="G189" s="725">
        <f t="shared" si="11"/>
        <v>515.85227428117651</v>
      </c>
      <c r="H189" s="725">
        <f t="shared" si="12"/>
        <v>38813.948033283734</v>
      </c>
      <c r="I189" s="704"/>
    </row>
    <row r="190" spans="3:9" hidden="1" outlineLevel="1" x14ac:dyDescent="0.25">
      <c r="C190" s="712">
        <v>177</v>
      </c>
      <c r="D190" s="725">
        <f t="shared" si="13"/>
        <v>38813.948033283734</v>
      </c>
      <c r="E190" s="725">
        <f t="shared" si="10"/>
        <v>707.29206600309328</v>
      </c>
      <c r="F190" s="725">
        <f t="shared" si="14"/>
        <v>188.92885469260594</v>
      </c>
      <c r="G190" s="725">
        <f t="shared" si="11"/>
        <v>518.36321131048737</v>
      </c>
      <c r="H190" s="725">
        <f t="shared" si="12"/>
        <v>38295.584821973243</v>
      </c>
      <c r="I190" s="704"/>
    </row>
    <row r="191" spans="3:9" hidden="1" outlineLevel="1" x14ac:dyDescent="0.25">
      <c r="C191" s="712">
        <v>178</v>
      </c>
      <c r="D191" s="725">
        <f t="shared" si="13"/>
        <v>38295.584821973243</v>
      </c>
      <c r="E191" s="725">
        <f t="shared" si="10"/>
        <v>707.29206600309328</v>
      </c>
      <c r="F191" s="725">
        <f t="shared" si="14"/>
        <v>186.40569555033852</v>
      </c>
      <c r="G191" s="725">
        <f t="shared" si="11"/>
        <v>520.88637045275482</v>
      </c>
      <c r="H191" s="725">
        <f t="shared" si="12"/>
        <v>37774.698451520489</v>
      </c>
      <c r="I191" s="704"/>
    </row>
    <row r="192" spans="3:9" hidden="1" outlineLevel="1" x14ac:dyDescent="0.25">
      <c r="C192" s="712">
        <v>179</v>
      </c>
      <c r="D192" s="725">
        <f t="shared" si="13"/>
        <v>37774.698451520489</v>
      </c>
      <c r="E192" s="725">
        <f t="shared" si="10"/>
        <v>707.29206600309328</v>
      </c>
      <c r="F192" s="725">
        <f t="shared" si="14"/>
        <v>183.87025480336175</v>
      </c>
      <c r="G192" s="725">
        <f t="shared" si="11"/>
        <v>523.42181119973156</v>
      </c>
      <c r="H192" s="725">
        <f t="shared" si="12"/>
        <v>37251.276640320757</v>
      </c>
      <c r="I192" s="704"/>
    </row>
    <row r="193" spans="3:9" hidden="1" outlineLevel="1" x14ac:dyDescent="0.25">
      <c r="C193" s="712">
        <v>180</v>
      </c>
      <c r="D193" s="725">
        <f t="shared" si="13"/>
        <v>37251.276640320757</v>
      </c>
      <c r="E193" s="725">
        <f t="shared" si="10"/>
        <v>707.29206600309328</v>
      </c>
      <c r="F193" s="725">
        <f t="shared" si="14"/>
        <v>181.32247267034359</v>
      </c>
      <c r="G193" s="725">
        <f t="shared" si="11"/>
        <v>525.9695933327497</v>
      </c>
      <c r="H193" s="725">
        <f t="shared" si="12"/>
        <v>36725.307046988004</v>
      </c>
      <c r="I193" s="704"/>
    </row>
    <row r="194" spans="3:9" hidden="1" outlineLevel="1" x14ac:dyDescent="0.25">
      <c r="C194" s="712">
        <v>181</v>
      </c>
      <c r="D194" s="725">
        <f t="shared" si="13"/>
        <v>36725.307046988004</v>
      </c>
      <c r="E194" s="725">
        <f t="shared" si="10"/>
        <v>707.29206600309328</v>
      </c>
      <c r="F194" s="725">
        <f t="shared" si="14"/>
        <v>178.76228907896351</v>
      </c>
      <c r="G194" s="725">
        <f t="shared" si="11"/>
        <v>528.52977692412981</v>
      </c>
      <c r="H194" s="725">
        <f t="shared" si="12"/>
        <v>36196.777270063874</v>
      </c>
      <c r="I194" s="704"/>
    </row>
    <row r="195" spans="3:9" hidden="1" outlineLevel="1" x14ac:dyDescent="0.25">
      <c r="C195" s="712">
        <v>182</v>
      </c>
      <c r="D195" s="725">
        <f t="shared" si="13"/>
        <v>36196.777270063874</v>
      </c>
      <c r="E195" s="725">
        <f t="shared" si="10"/>
        <v>707.29206600309328</v>
      </c>
      <c r="F195" s="725">
        <f t="shared" si="14"/>
        <v>176.1896436644958</v>
      </c>
      <c r="G195" s="725">
        <f t="shared" si="11"/>
        <v>531.10242233859753</v>
      </c>
      <c r="H195" s="725">
        <f t="shared" si="12"/>
        <v>35665.674847725277</v>
      </c>
      <c r="I195" s="704"/>
    </row>
    <row r="196" spans="3:9" hidden="1" outlineLevel="1" x14ac:dyDescent="0.25">
      <c r="C196" s="712">
        <v>183</v>
      </c>
      <c r="D196" s="725">
        <f t="shared" si="13"/>
        <v>35665.674847725277</v>
      </c>
      <c r="E196" s="725">
        <f t="shared" si="10"/>
        <v>707.29206600309328</v>
      </c>
      <c r="F196" s="725">
        <f t="shared" si="14"/>
        <v>173.60447576838652</v>
      </c>
      <c r="G196" s="725">
        <f t="shared" si="11"/>
        <v>533.6875902347067</v>
      </c>
      <c r="H196" s="725">
        <f t="shared" si="12"/>
        <v>35131.987257490568</v>
      </c>
      <c r="I196" s="704"/>
    </row>
    <row r="197" spans="3:9" hidden="1" outlineLevel="1" x14ac:dyDescent="0.25">
      <c r="C197" s="712">
        <v>184</v>
      </c>
      <c r="D197" s="725">
        <f t="shared" si="13"/>
        <v>35131.987257490568</v>
      </c>
      <c r="E197" s="725">
        <f t="shared" si="10"/>
        <v>707.29206600309328</v>
      </c>
      <c r="F197" s="725">
        <f t="shared" si="14"/>
        <v>171.00672443682299</v>
      </c>
      <c r="G197" s="725">
        <f t="shared" si="11"/>
        <v>536.28534156627029</v>
      </c>
      <c r="H197" s="725">
        <f t="shared" si="12"/>
        <v>34595.701915924299</v>
      </c>
      <c r="I197" s="704"/>
    </row>
    <row r="198" spans="3:9" hidden="1" outlineLevel="1" x14ac:dyDescent="0.25">
      <c r="C198" s="712">
        <v>185</v>
      </c>
      <c r="D198" s="725">
        <f t="shared" si="13"/>
        <v>34595.701915924299</v>
      </c>
      <c r="E198" s="725">
        <f t="shared" si="10"/>
        <v>707.29206600309328</v>
      </c>
      <c r="F198" s="725">
        <f t="shared" si="14"/>
        <v>168.39632841929691</v>
      </c>
      <c r="G198" s="725">
        <f t="shared" si="11"/>
        <v>538.8957375837964</v>
      </c>
      <c r="H198" s="725">
        <f t="shared" si="12"/>
        <v>34056.806178340499</v>
      </c>
      <c r="I198" s="704"/>
    </row>
    <row r="199" spans="3:9" hidden="1" outlineLevel="1" x14ac:dyDescent="0.25">
      <c r="C199" s="712">
        <v>186</v>
      </c>
      <c r="D199" s="725">
        <f t="shared" si="13"/>
        <v>34056.806178340499</v>
      </c>
      <c r="E199" s="725">
        <f t="shared" si="10"/>
        <v>707.29206600309328</v>
      </c>
      <c r="F199" s="725">
        <f t="shared" si="14"/>
        <v>165.77322616715992</v>
      </c>
      <c r="G199" s="725">
        <f t="shared" si="11"/>
        <v>541.51883983593336</v>
      </c>
      <c r="H199" s="725">
        <f t="shared" si="12"/>
        <v>33515.287338504568</v>
      </c>
      <c r="I199" s="704"/>
    </row>
    <row r="200" spans="3:9" hidden="1" outlineLevel="1" x14ac:dyDescent="0.25">
      <c r="C200" s="712">
        <v>187</v>
      </c>
      <c r="D200" s="725">
        <f t="shared" si="13"/>
        <v>33515.287338504568</v>
      </c>
      <c r="E200" s="725">
        <f t="shared" si="10"/>
        <v>707.29206600309328</v>
      </c>
      <c r="F200" s="725">
        <f t="shared" si="14"/>
        <v>163.13735583217263</v>
      </c>
      <c r="G200" s="725">
        <f t="shared" si="11"/>
        <v>544.15471017092068</v>
      </c>
      <c r="H200" s="725">
        <f t="shared" si="12"/>
        <v>32971.132628333646</v>
      </c>
      <c r="I200" s="704"/>
    </row>
    <row r="201" spans="3:9" hidden="1" outlineLevel="1" x14ac:dyDescent="0.25">
      <c r="C201" s="712">
        <v>188</v>
      </c>
      <c r="D201" s="725">
        <f t="shared" si="13"/>
        <v>32971.132628333646</v>
      </c>
      <c r="E201" s="725">
        <f t="shared" si="10"/>
        <v>707.29206600309328</v>
      </c>
      <c r="F201" s="725">
        <f t="shared" si="14"/>
        <v>160.48865526504608</v>
      </c>
      <c r="G201" s="725">
        <f t="shared" si="11"/>
        <v>546.80341073804721</v>
      </c>
      <c r="H201" s="725">
        <f t="shared" si="12"/>
        <v>32424.329217595598</v>
      </c>
      <c r="I201" s="704"/>
    </row>
    <row r="202" spans="3:9" hidden="1" outlineLevel="1" x14ac:dyDescent="0.25">
      <c r="C202" s="712">
        <v>189</v>
      </c>
      <c r="D202" s="725">
        <f t="shared" si="13"/>
        <v>32424.329217595598</v>
      </c>
      <c r="E202" s="725">
        <f t="shared" si="10"/>
        <v>707.29206600309328</v>
      </c>
      <c r="F202" s="725">
        <f t="shared" si="14"/>
        <v>157.82706201397659</v>
      </c>
      <c r="G202" s="725">
        <f t="shared" si="11"/>
        <v>549.46500398911667</v>
      </c>
      <c r="H202" s="725">
        <f t="shared" si="12"/>
        <v>31874.864213606481</v>
      </c>
      <c r="I202" s="704"/>
    </row>
    <row r="203" spans="3:9" hidden="1" outlineLevel="1" x14ac:dyDescent="0.25">
      <c r="C203" s="712">
        <v>190</v>
      </c>
      <c r="D203" s="725">
        <f t="shared" si="13"/>
        <v>31874.864213606481</v>
      </c>
      <c r="E203" s="725">
        <f t="shared" si="10"/>
        <v>707.29206600309328</v>
      </c>
      <c r="F203" s="725">
        <f t="shared" si="14"/>
        <v>155.15251332317314</v>
      </c>
      <c r="G203" s="725">
        <f t="shared" si="11"/>
        <v>552.13955267992014</v>
      </c>
      <c r="H203" s="725">
        <f t="shared" si="12"/>
        <v>31322.72466092656</v>
      </c>
      <c r="I203" s="704"/>
    </row>
    <row r="204" spans="3:9" hidden="1" outlineLevel="1" x14ac:dyDescent="0.25">
      <c r="C204" s="712">
        <v>191</v>
      </c>
      <c r="D204" s="725">
        <f t="shared" si="13"/>
        <v>31322.72466092656</v>
      </c>
      <c r="E204" s="725">
        <f t="shared" si="10"/>
        <v>707.29206600309328</v>
      </c>
      <c r="F204" s="725">
        <f t="shared" si="14"/>
        <v>152.46494613137773</v>
      </c>
      <c r="G204" s="725">
        <f t="shared" si="11"/>
        <v>554.82711987171558</v>
      </c>
      <c r="H204" s="725">
        <f t="shared" si="12"/>
        <v>30767.897541054845</v>
      </c>
      <c r="I204" s="704"/>
    </row>
    <row r="205" spans="3:9" hidden="1" outlineLevel="1" x14ac:dyDescent="0.25">
      <c r="C205" s="712">
        <v>192</v>
      </c>
      <c r="D205" s="725">
        <f t="shared" si="13"/>
        <v>30767.897541054845</v>
      </c>
      <c r="E205" s="725">
        <f t="shared" si="10"/>
        <v>707.29206600309328</v>
      </c>
      <c r="F205" s="725">
        <f t="shared" si="14"/>
        <v>149.76429707037849</v>
      </c>
      <c r="G205" s="725">
        <f t="shared" si="11"/>
        <v>557.52776893271482</v>
      </c>
      <c r="H205" s="725">
        <f t="shared" si="12"/>
        <v>30210.369772122129</v>
      </c>
      <c r="I205" s="704"/>
    </row>
    <row r="206" spans="3:9" hidden="1" outlineLevel="1" x14ac:dyDescent="0.25">
      <c r="C206" s="712">
        <v>193</v>
      </c>
      <c r="D206" s="725">
        <f t="shared" si="13"/>
        <v>30210.369772122129</v>
      </c>
      <c r="E206" s="725">
        <f t="shared" ref="E206:E269" si="15">$E$10</f>
        <v>707.29206600309328</v>
      </c>
      <c r="F206" s="725">
        <f t="shared" si="14"/>
        <v>147.05050246351561</v>
      </c>
      <c r="G206" s="725">
        <f t="shared" ref="G206:G269" si="16">E206-F206</f>
        <v>560.24156353957767</v>
      </c>
      <c r="H206" s="725">
        <f t="shared" ref="H206:H269" si="17">D206-G206</f>
        <v>29650.128208582551</v>
      </c>
      <c r="I206" s="704"/>
    </row>
    <row r="207" spans="3:9" hidden="1" outlineLevel="1" x14ac:dyDescent="0.25">
      <c r="C207" s="712">
        <v>194</v>
      </c>
      <c r="D207" s="725">
        <f t="shared" ref="D207:D270" si="18">H206</f>
        <v>29650.128208582551</v>
      </c>
      <c r="E207" s="725">
        <f t="shared" si="15"/>
        <v>707.29206600309328</v>
      </c>
      <c r="F207" s="725">
        <f t="shared" ref="F207:F253" si="19">((1+$E$7)^(1/12)-1)*D207</f>
        <v>144.32349832417987</v>
      </c>
      <c r="G207" s="725">
        <f t="shared" si="16"/>
        <v>562.96856767891336</v>
      </c>
      <c r="H207" s="725">
        <f t="shared" si="17"/>
        <v>29087.159640903639</v>
      </c>
      <c r="I207" s="704"/>
    </row>
    <row r="208" spans="3:9" hidden="1" outlineLevel="1" x14ac:dyDescent="0.25">
      <c r="C208" s="712">
        <v>195</v>
      </c>
      <c r="D208" s="725">
        <f t="shared" si="18"/>
        <v>29087.159640903639</v>
      </c>
      <c r="E208" s="725">
        <f t="shared" si="15"/>
        <v>707.29206600309328</v>
      </c>
      <c r="F208" s="725">
        <f t="shared" si="19"/>
        <v>141.58322035430402</v>
      </c>
      <c r="G208" s="725">
        <f t="shared" si="16"/>
        <v>565.70884564878929</v>
      </c>
      <c r="H208" s="725">
        <f t="shared" si="17"/>
        <v>28521.450795254848</v>
      </c>
      <c r="I208" s="704"/>
    </row>
    <row r="209" spans="3:9" hidden="1" outlineLevel="1" x14ac:dyDescent="0.25">
      <c r="C209" s="712">
        <v>196</v>
      </c>
      <c r="D209" s="725">
        <f t="shared" si="18"/>
        <v>28521.450795254848</v>
      </c>
      <c r="E209" s="725">
        <f t="shared" si="15"/>
        <v>707.29206600309328</v>
      </c>
      <c r="F209" s="725">
        <f t="shared" si="19"/>
        <v>138.82960394284669</v>
      </c>
      <c r="G209" s="725">
        <f t="shared" si="16"/>
        <v>568.46246206024659</v>
      </c>
      <c r="H209" s="725">
        <f t="shared" si="17"/>
        <v>27952.9883331946</v>
      </c>
      <c r="I209" s="704"/>
    </row>
    <row r="210" spans="3:9" hidden="1" outlineLevel="1" x14ac:dyDescent="0.25">
      <c r="C210" s="712">
        <v>197</v>
      </c>
      <c r="D210" s="725">
        <f t="shared" si="18"/>
        <v>27952.9883331946</v>
      </c>
      <c r="E210" s="725">
        <f t="shared" si="15"/>
        <v>707.29206600309328</v>
      </c>
      <c r="F210" s="725">
        <f t="shared" si="19"/>
        <v>136.06258416426903</v>
      </c>
      <c r="G210" s="725">
        <f t="shared" si="16"/>
        <v>571.22948183882431</v>
      </c>
      <c r="H210" s="725">
        <f t="shared" si="17"/>
        <v>27381.758851355775</v>
      </c>
      <c r="I210" s="704"/>
    </row>
    <row r="211" spans="3:9" hidden="1" outlineLevel="1" x14ac:dyDescent="0.25">
      <c r="C211" s="712">
        <v>198</v>
      </c>
      <c r="D211" s="725">
        <f t="shared" si="18"/>
        <v>27381.758851355775</v>
      </c>
      <c r="E211" s="725">
        <f t="shared" si="15"/>
        <v>707.29206600309328</v>
      </c>
      <c r="F211" s="725">
        <f t="shared" si="19"/>
        <v>133.28209577700383</v>
      </c>
      <c r="G211" s="725">
        <f t="shared" si="16"/>
        <v>574.00997022608942</v>
      </c>
      <c r="H211" s="725">
        <f t="shared" si="17"/>
        <v>26807.748881129686</v>
      </c>
      <c r="I211" s="704"/>
    </row>
    <row r="212" spans="3:9" hidden="1" outlineLevel="1" x14ac:dyDescent="0.25">
      <c r="C212" s="712">
        <v>199</v>
      </c>
      <c r="D212" s="725">
        <f t="shared" si="18"/>
        <v>26807.748881129686</v>
      </c>
      <c r="E212" s="725">
        <f t="shared" si="15"/>
        <v>707.29206600309328</v>
      </c>
      <c r="F212" s="725">
        <f t="shared" si="19"/>
        <v>130.48807322191729</v>
      </c>
      <c r="G212" s="725">
        <f t="shared" si="16"/>
        <v>576.80399278117602</v>
      </c>
      <c r="H212" s="725">
        <f t="shared" si="17"/>
        <v>26230.944888348509</v>
      </c>
      <c r="I212" s="704"/>
    </row>
    <row r="213" spans="3:9" hidden="1" outlineLevel="1" x14ac:dyDescent="0.25">
      <c r="C213" s="712">
        <v>200</v>
      </c>
      <c r="D213" s="725">
        <f t="shared" si="18"/>
        <v>26230.944888348509</v>
      </c>
      <c r="E213" s="725">
        <f t="shared" si="15"/>
        <v>707.29206600309328</v>
      </c>
      <c r="F213" s="725">
        <f t="shared" si="19"/>
        <v>127.68045062076314</v>
      </c>
      <c r="G213" s="725">
        <f t="shared" si="16"/>
        <v>579.61161538233011</v>
      </c>
      <c r="H213" s="725">
        <f t="shared" si="17"/>
        <v>25651.333272966178</v>
      </c>
      <c r="I213" s="704"/>
    </row>
    <row r="214" spans="3:9" hidden="1" outlineLevel="1" x14ac:dyDescent="0.25">
      <c r="C214" s="712">
        <v>201</v>
      </c>
      <c r="D214" s="725">
        <f t="shared" si="18"/>
        <v>25651.333272966178</v>
      </c>
      <c r="E214" s="725">
        <f t="shared" si="15"/>
        <v>707.29206600309328</v>
      </c>
      <c r="F214" s="725">
        <f t="shared" si="19"/>
        <v>124.85916177462947</v>
      </c>
      <c r="G214" s="725">
        <f t="shared" si="16"/>
        <v>582.43290422846383</v>
      </c>
      <c r="H214" s="725">
        <f t="shared" si="17"/>
        <v>25068.900368737715</v>
      </c>
      <c r="I214" s="704"/>
    </row>
    <row r="215" spans="3:9" hidden="1" outlineLevel="1" x14ac:dyDescent="0.25">
      <c r="C215" s="712">
        <v>202</v>
      </c>
      <c r="D215" s="725">
        <f t="shared" si="18"/>
        <v>25068.900368737715</v>
      </c>
      <c r="E215" s="725">
        <f t="shared" si="15"/>
        <v>707.29206600309328</v>
      </c>
      <c r="F215" s="725">
        <f t="shared" si="19"/>
        <v>122.02414016237782</v>
      </c>
      <c r="G215" s="725">
        <f t="shared" si="16"/>
        <v>585.26792584071541</v>
      </c>
      <c r="H215" s="725">
        <f t="shared" si="17"/>
        <v>24483.632442897</v>
      </c>
      <c r="I215" s="704"/>
    </row>
    <row r="216" spans="3:9" hidden="1" outlineLevel="1" x14ac:dyDescent="0.25">
      <c r="C216" s="712">
        <v>203</v>
      </c>
      <c r="D216" s="725">
        <f t="shared" si="18"/>
        <v>24483.632442897</v>
      </c>
      <c r="E216" s="725">
        <f t="shared" si="15"/>
        <v>707.29206600309328</v>
      </c>
      <c r="F216" s="725">
        <f t="shared" si="19"/>
        <v>119.1753189390747</v>
      </c>
      <c r="G216" s="725">
        <f t="shared" si="16"/>
        <v>588.11674706401857</v>
      </c>
      <c r="H216" s="725">
        <f t="shared" si="17"/>
        <v>23895.515695832983</v>
      </c>
      <c r="I216" s="704"/>
    </row>
    <row r="217" spans="3:9" hidden="1" outlineLevel="1" x14ac:dyDescent="0.25">
      <c r="C217" s="712">
        <v>204</v>
      </c>
      <c r="D217" s="725">
        <f t="shared" si="18"/>
        <v>23895.515695832983</v>
      </c>
      <c r="E217" s="725">
        <f t="shared" si="15"/>
        <v>707.29206600309328</v>
      </c>
      <c r="F217" s="725">
        <f t="shared" si="19"/>
        <v>116.31263093441552</v>
      </c>
      <c r="G217" s="725">
        <f t="shared" si="16"/>
        <v>590.97943506867773</v>
      </c>
      <c r="H217" s="725">
        <f t="shared" si="17"/>
        <v>23304.536260764304</v>
      </c>
      <c r="I217" s="704"/>
    </row>
    <row r="218" spans="3:9" hidden="1" outlineLevel="1" x14ac:dyDescent="0.25">
      <c r="C218" s="712">
        <v>205</v>
      </c>
      <c r="D218" s="725">
        <f t="shared" si="18"/>
        <v>23304.536260764304</v>
      </c>
      <c r="E218" s="725">
        <f t="shared" si="15"/>
        <v>707.29206600309328</v>
      </c>
      <c r="F218" s="725">
        <f t="shared" si="19"/>
        <v>113.43600865114085</v>
      </c>
      <c r="G218" s="725">
        <f t="shared" si="16"/>
        <v>593.85605735195247</v>
      </c>
      <c r="H218" s="725">
        <f t="shared" si="17"/>
        <v>22710.68020341235</v>
      </c>
      <c r="I218" s="704"/>
    </row>
    <row r="219" spans="3:9" hidden="1" outlineLevel="1" x14ac:dyDescent="0.25">
      <c r="C219" s="712">
        <v>206</v>
      </c>
      <c r="D219" s="725">
        <f t="shared" si="18"/>
        <v>22710.68020341235</v>
      </c>
      <c r="E219" s="725">
        <f t="shared" si="15"/>
        <v>707.29206600309328</v>
      </c>
      <c r="F219" s="725">
        <f t="shared" si="19"/>
        <v>110.54538426344496</v>
      </c>
      <c r="G219" s="725">
        <f t="shared" si="16"/>
        <v>596.74668173964835</v>
      </c>
      <c r="H219" s="725">
        <f t="shared" si="17"/>
        <v>22113.933521672701</v>
      </c>
      <c r="I219" s="704"/>
    </row>
    <row r="220" spans="3:9" hidden="1" outlineLevel="1" x14ac:dyDescent="0.25">
      <c r="C220" s="712">
        <v>207</v>
      </c>
      <c r="D220" s="725">
        <f t="shared" si="18"/>
        <v>22113.933521672701</v>
      </c>
      <c r="E220" s="725">
        <f t="shared" si="15"/>
        <v>707.29206600309328</v>
      </c>
      <c r="F220" s="725">
        <f t="shared" si="19"/>
        <v>107.64068961537654</v>
      </c>
      <c r="G220" s="725">
        <f t="shared" si="16"/>
        <v>599.65137638771671</v>
      </c>
      <c r="H220" s="725">
        <f t="shared" si="17"/>
        <v>21514.282145284986</v>
      </c>
      <c r="I220" s="704"/>
    </row>
    <row r="221" spans="3:9" hidden="1" outlineLevel="1" x14ac:dyDescent="0.25">
      <c r="C221" s="712">
        <v>208</v>
      </c>
      <c r="D221" s="725">
        <f t="shared" si="18"/>
        <v>21514.282145284986</v>
      </c>
      <c r="E221" s="725">
        <f t="shared" si="15"/>
        <v>707.29206600309328</v>
      </c>
      <c r="F221" s="725">
        <f t="shared" si="19"/>
        <v>104.72185621923178</v>
      </c>
      <c r="G221" s="725">
        <f t="shared" si="16"/>
        <v>602.57020978386151</v>
      </c>
      <c r="H221" s="725">
        <f t="shared" si="17"/>
        <v>20911.711935501124</v>
      </c>
      <c r="I221" s="704"/>
    </row>
    <row r="222" spans="3:9" hidden="1" outlineLevel="1" x14ac:dyDescent="0.25">
      <c r="C222" s="712">
        <v>209</v>
      </c>
      <c r="D222" s="725">
        <f t="shared" si="18"/>
        <v>20911.711935501124</v>
      </c>
      <c r="E222" s="725">
        <f t="shared" si="15"/>
        <v>707.29206600309328</v>
      </c>
      <c r="F222" s="725">
        <f t="shared" si="19"/>
        <v>101.78881525393946</v>
      </c>
      <c r="G222" s="725">
        <f t="shared" si="16"/>
        <v>605.50325074915384</v>
      </c>
      <c r="H222" s="725">
        <f t="shared" si="17"/>
        <v>20306.208684751971</v>
      </c>
      <c r="I222" s="704"/>
    </row>
    <row r="223" spans="3:9" hidden="1" outlineLevel="1" x14ac:dyDescent="0.25">
      <c r="C223" s="712">
        <v>210</v>
      </c>
      <c r="D223" s="725">
        <f t="shared" si="18"/>
        <v>20306.208684751971</v>
      </c>
      <c r="E223" s="725">
        <f t="shared" si="15"/>
        <v>707.29206600309328</v>
      </c>
      <c r="F223" s="725">
        <f t="shared" si="19"/>
        <v>98.841497563438381</v>
      </c>
      <c r="G223" s="725">
        <f t="shared" si="16"/>
        <v>608.45056843965494</v>
      </c>
      <c r="H223" s="725">
        <f t="shared" si="17"/>
        <v>19697.758116312318</v>
      </c>
      <c r="I223" s="704"/>
    </row>
    <row r="224" spans="3:9" hidden="1" outlineLevel="1" x14ac:dyDescent="0.25">
      <c r="C224" s="712">
        <v>211</v>
      </c>
      <c r="D224" s="725">
        <f t="shared" si="18"/>
        <v>19697.758116312318</v>
      </c>
      <c r="E224" s="725">
        <f t="shared" si="15"/>
        <v>707.29206600309328</v>
      </c>
      <c r="F224" s="725">
        <f t="shared" si="19"/>
        <v>95.879833655046639</v>
      </c>
      <c r="G224" s="725">
        <f t="shared" si="16"/>
        <v>611.4122323480467</v>
      </c>
      <c r="H224" s="725">
        <f t="shared" si="17"/>
        <v>19086.34588396427</v>
      </c>
      <c r="I224" s="704"/>
    </row>
    <row r="225" spans="3:9" hidden="1" outlineLevel="1" x14ac:dyDescent="0.25">
      <c r="C225" s="712">
        <v>212</v>
      </c>
      <c r="D225" s="725">
        <f t="shared" si="18"/>
        <v>19086.34588396427</v>
      </c>
      <c r="E225" s="725">
        <f t="shared" si="15"/>
        <v>707.29206600309328</v>
      </c>
      <c r="F225" s="725">
        <f t="shared" si="19"/>
        <v>92.903753697823248</v>
      </c>
      <c r="G225" s="725">
        <f t="shared" si="16"/>
        <v>614.38831230527001</v>
      </c>
      <c r="H225" s="725">
        <f t="shared" si="17"/>
        <v>18471.957571659001</v>
      </c>
      <c r="I225" s="704"/>
    </row>
    <row r="226" spans="3:9" hidden="1" outlineLevel="1" x14ac:dyDescent="0.25">
      <c r="C226" s="712">
        <v>213</v>
      </c>
      <c r="D226" s="725">
        <f t="shared" si="18"/>
        <v>18471.957571659001</v>
      </c>
      <c r="E226" s="725">
        <f t="shared" si="15"/>
        <v>707.29206600309328</v>
      </c>
      <c r="F226" s="725">
        <f t="shared" si="19"/>
        <v>89.913187520921568</v>
      </c>
      <c r="G226" s="725">
        <f t="shared" si="16"/>
        <v>617.37887848217167</v>
      </c>
      <c r="H226" s="725">
        <f t="shared" si="17"/>
        <v>17854.578693176831</v>
      </c>
      <c r="I226" s="704"/>
    </row>
    <row r="227" spans="3:9" hidden="1" outlineLevel="1" x14ac:dyDescent="0.25">
      <c r="C227" s="712">
        <v>214</v>
      </c>
      <c r="D227" s="725">
        <f t="shared" si="18"/>
        <v>17854.578693176831</v>
      </c>
      <c r="E227" s="725">
        <f t="shared" si="15"/>
        <v>707.29206600309328</v>
      </c>
      <c r="F227" s="725">
        <f t="shared" si="19"/>
        <v>86.908064611934833</v>
      </c>
      <c r="G227" s="725">
        <f t="shared" si="16"/>
        <v>620.38400139115845</v>
      </c>
      <c r="H227" s="725">
        <f t="shared" si="17"/>
        <v>17234.194691785673</v>
      </c>
      <c r="I227" s="704"/>
    </row>
    <row r="228" spans="3:9" hidden="1" outlineLevel="1" x14ac:dyDescent="0.25">
      <c r="C228" s="712">
        <v>215</v>
      </c>
      <c r="D228" s="725">
        <f t="shared" si="18"/>
        <v>17234.194691785673</v>
      </c>
      <c r="E228" s="725">
        <f t="shared" si="15"/>
        <v>707.29206600309328</v>
      </c>
      <c r="F228" s="725">
        <f t="shared" si="19"/>
        <v>83.888314115233513</v>
      </c>
      <c r="G228" s="725">
        <f t="shared" si="16"/>
        <v>623.40375188785981</v>
      </c>
      <c r="H228" s="725">
        <f t="shared" si="17"/>
        <v>16610.790939897812</v>
      </c>
      <c r="I228" s="704"/>
    </row>
    <row r="229" spans="3:9" hidden="1" outlineLevel="1" x14ac:dyDescent="0.25">
      <c r="C229" s="712">
        <v>216</v>
      </c>
      <c r="D229" s="725">
        <f t="shared" si="18"/>
        <v>16610.790939897812</v>
      </c>
      <c r="E229" s="725">
        <f t="shared" si="15"/>
        <v>707.29206600309328</v>
      </c>
      <c r="F229" s="725">
        <f t="shared" si="19"/>
        <v>80.853864830294782</v>
      </c>
      <c r="G229" s="725">
        <f t="shared" si="16"/>
        <v>626.43820117279847</v>
      </c>
      <c r="H229" s="725">
        <f t="shared" si="17"/>
        <v>15984.352738725014</v>
      </c>
      <c r="I229" s="704"/>
    </row>
    <row r="230" spans="3:9" hidden="1" outlineLevel="1" x14ac:dyDescent="0.25">
      <c r="C230" s="712">
        <v>217</v>
      </c>
      <c r="D230" s="725">
        <f t="shared" si="18"/>
        <v>15984.352738725014</v>
      </c>
      <c r="E230" s="725">
        <f t="shared" si="15"/>
        <v>707.29206600309328</v>
      </c>
      <c r="F230" s="725">
        <f t="shared" si="19"/>
        <v>77.804645210023651</v>
      </c>
      <c r="G230" s="725">
        <f t="shared" si="16"/>
        <v>629.48742079306965</v>
      </c>
      <c r="H230" s="725">
        <f t="shared" si="17"/>
        <v>15354.865317931944</v>
      </c>
      <c r="I230" s="704"/>
    </row>
    <row r="231" spans="3:9" hidden="1" outlineLevel="1" x14ac:dyDescent="0.25">
      <c r="C231" s="712">
        <v>218</v>
      </c>
      <c r="D231" s="725">
        <f t="shared" si="18"/>
        <v>15354.865317931944</v>
      </c>
      <c r="E231" s="725">
        <f t="shared" si="15"/>
        <v>707.29206600309328</v>
      </c>
      <c r="F231" s="725">
        <f t="shared" si="19"/>
        <v>74.740583359066008</v>
      </c>
      <c r="G231" s="725">
        <f t="shared" si="16"/>
        <v>632.55148264402726</v>
      </c>
      <c r="H231" s="725">
        <f t="shared" si="17"/>
        <v>14722.313835287918</v>
      </c>
      <c r="I231" s="704"/>
    </row>
    <row r="232" spans="3:9" hidden="1" outlineLevel="1" x14ac:dyDescent="0.25">
      <c r="C232" s="712">
        <v>219</v>
      </c>
      <c r="D232" s="725">
        <f t="shared" si="18"/>
        <v>14722.313835287918</v>
      </c>
      <c r="E232" s="725">
        <f t="shared" si="15"/>
        <v>707.29206600309328</v>
      </c>
      <c r="F232" s="725">
        <f t="shared" si="19"/>
        <v>71.661607032113494</v>
      </c>
      <c r="G232" s="725">
        <f t="shared" si="16"/>
        <v>635.63045897097982</v>
      </c>
      <c r="H232" s="725">
        <f t="shared" si="17"/>
        <v>14086.683376316938</v>
      </c>
      <c r="I232" s="704"/>
    </row>
    <row r="233" spans="3:9" hidden="1" outlineLevel="1" x14ac:dyDescent="0.25">
      <c r="C233" s="712">
        <v>220</v>
      </c>
      <c r="D233" s="725">
        <f t="shared" si="18"/>
        <v>14086.683376316938</v>
      </c>
      <c r="E233" s="725">
        <f t="shared" si="15"/>
        <v>707.29206600309328</v>
      </c>
      <c r="F233" s="725">
        <f t="shared" si="19"/>
        <v>68.567643632200031</v>
      </c>
      <c r="G233" s="725">
        <f t="shared" si="16"/>
        <v>638.72442237089331</v>
      </c>
      <c r="H233" s="725">
        <f t="shared" si="17"/>
        <v>13447.958953946045</v>
      </c>
      <c r="I233" s="704"/>
    </row>
    <row r="234" spans="3:9" hidden="1" outlineLevel="1" x14ac:dyDescent="0.25">
      <c r="C234" s="712">
        <v>221</v>
      </c>
      <c r="D234" s="725">
        <f t="shared" si="18"/>
        <v>13447.958953946045</v>
      </c>
      <c r="E234" s="725">
        <f t="shared" si="15"/>
        <v>707.29206600309328</v>
      </c>
      <c r="F234" s="725">
        <f t="shared" si="19"/>
        <v>65.458620208990183</v>
      </c>
      <c r="G234" s="725">
        <f t="shared" si="16"/>
        <v>641.83344579410311</v>
      </c>
      <c r="H234" s="725">
        <f t="shared" si="17"/>
        <v>12806.125508151941</v>
      </c>
      <c r="I234" s="704"/>
    </row>
    <row r="235" spans="3:9" hidden="1" outlineLevel="1" x14ac:dyDescent="0.25">
      <c r="C235" s="712">
        <v>222</v>
      </c>
      <c r="D235" s="725">
        <f t="shared" si="18"/>
        <v>12806.125508151941</v>
      </c>
      <c r="E235" s="725">
        <f t="shared" si="15"/>
        <v>707.29206600309328</v>
      </c>
      <c r="F235" s="725">
        <f t="shared" si="19"/>
        <v>62.334463457059016</v>
      </c>
      <c r="G235" s="725">
        <f t="shared" si="16"/>
        <v>644.95760254603431</v>
      </c>
      <c r="H235" s="725">
        <f t="shared" si="17"/>
        <v>12161.167905605907</v>
      </c>
      <c r="I235" s="704"/>
    </row>
    <row r="236" spans="3:9" hidden="1" outlineLevel="1" x14ac:dyDescent="0.25">
      <c r="C236" s="712">
        <v>223</v>
      </c>
      <c r="D236" s="725">
        <f t="shared" si="18"/>
        <v>12161.167905605907</v>
      </c>
      <c r="E236" s="725">
        <f t="shared" si="15"/>
        <v>707.29206600309328</v>
      </c>
      <c r="F236" s="725">
        <f t="shared" si="19"/>
        <v>59.195099714163774</v>
      </c>
      <c r="G236" s="725">
        <f t="shared" si="16"/>
        <v>648.09696628892948</v>
      </c>
      <c r="H236" s="725">
        <f t="shared" si="17"/>
        <v>11513.070939316978</v>
      </c>
      <c r="I236" s="704"/>
    </row>
    <row r="237" spans="3:9" hidden="1" outlineLevel="1" x14ac:dyDescent="0.25">
      <c r="C237" s="712">
        <v>224</v>
      </c>
      <c r="D237" s="725">
        <f t="shared" si="18"/>
        <v>11513.070939316978</v>
      </c>
      <c r="E237" s="725">
        <f t="shared" si="15"/>
        <v>707.29206600309328</v>
      </c>
      <c r="F237" s="725">
        <f t="shared" si="19"/>
        <v>56.040454959506981</v>
      </c>
      <c r="G237" s="725">
        <f t="shared" si="16"/>
        <v>651.25161104358631</v>
      </c>
      <c r="H237" s="725">
        <f t="shared" si="17"/>
        <v>10861.819328273392</v>
      </c>
      <c r="I237" s="704"/>
    </row>
    <row r="238" spans="3:9" hidden="1" outlineLevel="1" x14ac:dyDescent="0.25">
      <c r="C238" s="712">
        <v>225</v>
      </c>
      <c r="D238" s="725">
        <f t="shared" si="18"/>
        <v>10861.819328273392</v>
      </c>
      <c r="E238" s="725">
        <f t="shared" si="15"/>
        <v>707.29206600309328</v>
      </c>
      <c r="F238" s="725">
        <f t="shared" si="19"/>
        <v>52.870454811991202</v>
      </c>
      <c r="G238" s="725">
        <f t="shared" si="16"/>
        <v>654.4216111911021</v>
      </c>
      <c r="H238" s="725">
        <f t="shared" si="17"/>
        <v>10207.397717082289</v>
      </c>
      <c r="I238" s="704"/>
    </row>
    <row r="239" spans="3:9" hidden="1" outlineLevel="1" x14ac:dyDescent="0.25">
      <c r="C239" s="712">
        <v>226</v>
      </c>
      <c r="D239" s="725">
        <f t="shared" si="18"/>
        <v>10207.397717082289</v>
      </c>
      <c r="E239" s="725">
        <f t="shared" si="15"/>
        <v>707.29206600309328</v>
      </c>
      <c r="F239" s="725">
        <f t="shared" si="19"/>
        <v>49.685024528465235</v>
      </c>
      <c r="G239" s="725">
        <f t="shared" si="16"/>
        <v>657.60704147462809</v>
      </c>
      <c r="H239" s="725">
        <f t="shared" si="17"/>
        <v>9549.7906756076609</v>
      </c>
      <c r="I239" s="704"/>
    </row>
    <row r="240" spans="3:9" hidden="1" outlineLevel="1" x14ac:dyDescent="0.25">
      <c r="C240" s="712">
        <v>227</v>
      </c>
      <c r="D240" s="725">
        <f t="shared" si="18"/>
        <v>9549.7906756076609</v>
      </c>
      <c r="E240" s="725">
        <f t="shared" si="15"/>
        <v>707.29206600309328</v>
      </c>
      <c r="F240" s="725">
        <f t="shared" si="19"/>
        <v>46.484089001961841</v>
      </c>
      <c r="G240" s="725">
        <f t="shared" si="16"/>
        <v>660.80797700113146</v>
      </c>
      <c r="H240" s="725">
        <f t="shared" si="17"/>
        <v>8888.9826986065291</v>
      </c>
      <c r="I240" s="704"/>
    </row>
    <row r="241" spans="3:9" hidden="1" outlineLevel="1" x14ac:dyDescent="0.25">
      <c r="C241" s="712">
        <v>228</v>
      </c>
      <c r="D241" s="725">
        <f t="shared" si="18"/>
        <v>8888.9826986065291</v>
      </c>
      <c r="E241" s="725">
        <f t="shared" si="15"/>
        <v>707.29206600309328</v>
      </c>
      <c r="F241" s="725">
        <f t="shared" si="19"/>
        <v>43.267572759926786</v>
      </c>
      <c r="G241" s="725">
        <f t="shared" si="16"/>
        <v>664.02449324316649</v>
      </c>
      <c r="H241" s="725">
        <f t="shared" si="17"/>
        <v>8224.9582053633621</v>
      </c>
      <c r="I241" s="704"/>
    </row>
    <row r="242" spans="3:9" hidden="1" outlineLevel="1" x14ac:dyDescent="0.25">
      <c r="C242" s="712">
        <v>229</v>
      </c>
      <c r="D242" s="725">
        <f t="shared" si="18"/>
        <v>8224.9582053633621</v>
      </c>
      <c r="E242" s="725">
        <f t="shared" si="15"/>
        <v>707.29206600309328</v>
      </c>
      <c r="F242" s="725">
        <f t="shared" si="19"/>
        <v>40.035399962439378</v>
      </c>
      <c r="G242" s="725">
        <f t="shared" si="16"/>
        <v>667.25666604065395</v>
      </c>
      <c r="H242" s="725">
        <f t="shared" si="17"/>
        <v>7557.7015393227084</v>
      </c>
      <c r="I242" s="704"/>
    </row>
    <row r="243" spans="3:9" hidden="1" outlineLevel="1" x14ac:dyDescent="0.25">
      <c r="C243" s="712">
        <v>230</v>
      </c>
      <c r="D243" s="725">
        <f t="shared" si="18"/>
        <v>7557.7015393227084</v>
      </c>
      <c r="E243" s="725">
        <f t="shared" si="15"/>
        <v>707.29206600309328</v>
      </c>
      <c r="F243" s="725">
        <f t="shared" si="19"/>
        <v>36.787494400424279</v>
      </c>
      <c r="G243" s="725">
        <f t="shared" si="16"/>
        <v>670.50457160266899</v>
      </c>
      <c r="H243" s="725">
        <f t="shared" si="17"/>
        <v>6887.1969677200395</v>
      </c>
      <c r="I243" s="704"/>
    </row>
    <row r="244" spans="3:9" hidden="1" outlineLevel="1" x14ac:dyDescent="0.25">
      <c r="C244" s="712">
        <v>231</v>
      </c>
      <c r="D244" s="725">
        <f t="shared" si="18"/>
        <v>6887.1969677200395</v>
      </c>
      <c r="E244" s="725">
        <f t="shared" si="15"/>
        <v>707.29206600309328</v>
      </c>
      <c r="F244" s="725">
        <f t="shared" si="19"/>
        <v>33.523779493854605</v>
      </c>
      <c r="G244" s="725">
        <f t="shared" si="16"/>
        <v>673.76828650923869</v>
      </c>
      <c r="H244" s="725">
        <f t="shared" si="17"/>
        <v>6213.4286812108012</v>
      </c>
      <c r="I244" s="704"/>
    </row>
    <row r="245" spans="3:9" hidden="1" outlineLevel="1" x14ac:dyDescent="0.25">
      <c r="C245" s="712">
        <v>232</v>
      </c>
      <c r="D245" s="725">
        <f t="shared" si="18"/>
        <v>6213.4286812108012</v>
      </c>
      <c r="E245" s="725">
        <f t="shared" si="15"/>
        <v>707.29206600309328</v>
      </c>
      <c r="F245" s="725">
        <f t="shared" si="19"/>
        <v>30.244178289946348</v>
      </c>
      <c r="G245" s="725">
        <f t="shared" si="16"/>
        <v>677.04788771314691</v>
      </c>
      <c r="H245" s="725">
        <f t="shared" si="17"/>
        <v>5536.3807934976539</v>
      </c>
      <c r="I245" s="704"/>
    </row>
    <row r="246" spans="3:9" hidden="1" outlineLevel="1" x14ac:dyDescent="0.25">
      <c r="C246" s="712">
        <v>233</v>
      </c>
      <c r="D246" s="725">
        <f t="shared" si="18"/>
        <v>5536.3807934976539</v>
      </c>
      <c r="E246" s="725">
        <f t="shared" si="15"/>
        <v>707.29206600309328</v>
      </c>
      <c r="F246" s="725">
        <f t="shared" si="19"/>
        <v>26.9486134613439</v>
      </c>
      <c r="G246" s="725">
        <f t="shared" si="16"/>
        <v>680.34345254174934</v>
      </c>
      <c r="H246" s="725">
        <f t="shared" si="17"/>
        <v>4856.0373409559043</v>
      </c>
      <c r="I246" s="704"/>
    </row>
    <row r="247" spans="3:9" hidden="1" outlineLevel="1" x14ac:dyDescent="0.25">
      <c r="C247" s="712">
        <v>234</v>
      </c>
      <c r="D247" s="725">
        <f t="shared" si="18"/>
        <v>4856.0373409559043</v>
      </c>
      <c r="E247" s="725">
        <f t="shared" si="15"/>
        <v>707.29206600309328</v>
      </c>
      <c r="F247" s="725">
        <f t="shared" si="19"/>
        <v>23.637007304296866</v>
      </c>
      <c r="G247" s="725">
        <f t="shared" si="16"/>
        <v>683.65505869879644</v>
      </c>
      <c r="H247" s="725">
        <f t="shared" si="17"/>
        <v>4172.3822822571074</v>
      </c>
      <c r="I247" s="704"/>
    </row>
    <row r="248" spans="3:9" hidden="1" outlineLevel="1" x14ac:dyDescent="0.25">
      <c r="C248" s="712">
        <v>235</v>
      </c>
      <c r="D248" s="725">
        <f t="shared" si="18"/>
        <v>4172.3822822571074</v>
      </c>
      <c r="E248" s="725">
        <f t="shared" si="15"/>
        <v>707.29206600309328</v>
      </c>
      <c r="F248" s="725">
        <f t="shared" si="19"/>
        <v>20.309281736827902</v>
      </c>
      <c r="G248" s="725">
        <f t="shared" si="16"/>
        <v>686.98278426626541</v>
      </c>
      <c r="H248" s="725">
        <f t="shared" si="17"/>
        <v>3485.3994979908421</v>
      </c>
      <c r="I248" s="704"/>
    </row>
    <row r="249" spans="3:9" collapsed="1" x14ac:dyDescent="0.25">
      <c r="C249" s="712">
        <v>236</v>
      </c>
      <c r="D249" s="725">
        <f t="shared" si="18"/>
        <v>3485.3994979908421</v>
      </c>
      <c r="E249" s="725">
        <f t="shared" si="15"/>
        <v>707.29206600309328</v>
      </c>
      <c r="F249" s="725">
        <f t="shared" si="19"/>
        <v>16.965358296891701</v>
      </c>
      <c r="G249" s="725">
        <f t="shared" si="16"/>
        <v>690.32670770620155</v>
      </c>
      <c r="H249" s="725">
        <f t="shared" si="17"/>
        <v>2795.0727902846406</v>
      </c>
      <c r="I249" s="704"/>
    </row>
    <row r="250" spans="3:9" x14ac:dyDescent="0.25">
      <c r="C250" s="712">
        <v>237</v>
      </c>
      <c r="D250" s="725">
        <f t="shared" si="18"/>
        <v>2795.0727902846406</v>
      </c>
      <c r="E250" s="725">
        <f t="shared" si="15"/>
        <v>707.29206600309328</v>
      </c>
      <c r="F250" s="725">
        <f t="shared" si="19"/>
        <v>13.605158140524974</v>
      </c>
      <c r="G250" s="725">
        <f t="shared" si="16"/>
        <v>693.68690786256832</v>
      </c>
      <c r="H250" s="725">
        <f t="shared" si="17"/>
        <v>2101.3858824220724</v>
      </c>
      <c r="I250" s="704"/>
    </row>
    <row r="251" spans="3:9" x14ac:dyDescent="0.25">
      <c r="C251" s="712">
        <v>238</v>
      </c>
      <c r="D251" s="725">
        <f t="shared" si="18"/>
        <v>2101.3858824220724</v>
      </c>
      <c r="E251" s="725">
        <f t="shared" si="15"/>
        <v>707.29206600309328</v>
      </c>
      <c r="F251" s="725">
        <f t="shared" si="19"/>
        <v>10.228602039987459</v>
      </c>
      <c r="G251" s="725">
        <f t="shared" si="16"/>
        <v>697.06346396310585</v>
      </c>
      <c r="H251" s="725">
        <f t="shared" si="17"/>
        <v>1404.3224184589667</v>
      </c>
      <c r="I251" s="704"/>
    </row>
    <row r="252" spans="3:9" x14ac:dyDescent="0.25">
      <c r="C252" s="712">
        <v>239</v>
      </c>
      <c r="D252" s="725">
        <f t="shared" si="18"/>
        <v>1404.3224184589667</v>
      </c>
      <c r="E252" s="725">
        <f t="shared" si="15"/>
        <v>707.29206600309328</v>
      </c>
      <c r="F252" s="725">
        <f t="shared" si="19"/>
        <v>6.8356103818938605</v>
      </c>
      <c r="G252" s="725">
        <f t="shared" si="16"/>
        <v>700.45645562119944</v>
      </c>
      <c r="H252" s="725">
        <f t="shared" si="17"/>
        <v>703.86596283776726</v>
      </c>
      <c r="I252" s="704"/>
    </row>
    <row r="253" spans="3:9" x14ac:dyDescent="0.25">
      <c r="C253" s="712">
        <v>240</v>
      </c>
      <c r="D253" s="725">
        <f t="shared" si="18"/>
        <v>703.86596283776726</v>
      </c>
      <c r="E253" s="725">
        <f t="shared" si="15"/>
        <v>707.29206600309328</v>
      </c>
      <c r="F253" s="725">
        <f t="shared" si="19"/>
        <v>3.4261031653367033</v>
      </c>
      <c r="G253" s="725">
        <f t="shared" si="16"/>
        <v>703.86596283775657</v>
      </c>
      <c r="H253" s="725">
        <f t="shared" si="17"/>
        <v>1.0686562745831907E-11</v>
      </c>
      <c r="I253" s="704"/>
    </row>
    <row r="254" spans="3:9" hidden="1" outlineLevel="1" x14ac:dyDescent="0.25">
      <c r="C254" s="712">
        <v>241</v>
      </c>
      <c r="D254" s="729">
        <f t="shared" si="18"/>
        <v>1.0686562745831907E-11</v>
      </c>
      <c r="E254" s="729">
        <f t="shared" si="15"/>
        <v>707.29206600309328</v>
      </c>
      <c r="F254" s="729">
        <f t="shared" ref="F254:F270" si="20">$E$7/12*D254</f>
        <v>5.3432813729159537E-14</v>
      </c>
      <c r="G254" s="729">
        <f t="shared" si="16"/>
        <v>707.29206600309328</v>
      </c>
      <c r="H254" s="729">
        <f t="shared" si="17"/>
        <v>-707.2920660030826</v>
      </c>
      <c r="I254" s="704"/>
    </row>
    <row r="255" spans="3:9" hidden="1" outlineLevel="1" x14ac:dyDescent="0.25">
      <c r="C255" s="712">
        <v>242</v>
      </c>
      <c r="D255" s="729">
        <f t="shared" si="18"/>
        <v>-707.2920660030826</v>
      </c>
      <c r="E255" s="729">
        <f t="shared" si="15"/>
        <v>707.29206600309328</v>
      </c>
      <c r="F255" s="729">
        <f t="shared" si="20"/>
        <v>-3.5364603300154132</v>
      </c>
      <c r="G255" s="729">
        <f t="shared" si="16"/>
        <v>710.8285263331087</v>
      </c>
      <c r="H255" s="729">
        <f t="shared" si="17"/>
        <v>-1418.1205923361913</v>
      </c>
      <c r="I255" s="704"/>
    </row>
    <row r="256" spans="3:9" hidden="1" outlineLevel="1" x14ac:dyDescent="0.25">
      <c r="C256" s="712">
        <v>243</v>
      </c>
      <c r="D256" s="729">
        <f t="shared" si="18"/>
        <v>-1418.1205923361913</v>
      </c>
      <c r="E256" s="729">
        <f t="shared" si="15"/>
        <v>707.29206600309328</v>
      </c>
      <c r="F256" s="729">
        <f t="shared" si="20"/>
        <v>-7.0906029616809567</v>
      </c>
      <c r="G256" s="729">
        <f t="shared" si="16"/>
        <v>714.38266896477421</v>
      </c>
      <c r="H256" s="729">
        <f t="shared" si="17"/>
        <v>-2132.5032613009653</v>
      </c>
      <c r="I256" s="704"/>
    </row>
    <row r="257" spans="3:9" hidden="1" outlineLevel="1" x14ac:dyDescent="0.25">
      <c r="C257" s="712">
        <v>244</v>
      </c>
      <c r="D257" s="729">
        <f t="shared" si="18"/>
        <v>-2132.5032613009653</v>
      </c>
      <c r="E257" s="729">
        <f t="shared" si="15"/>
        <v>707.29206600309328</v>
      </c>
      <c r="F257" s="729">
        <f t="shared" si="20"/>
        <v>-10.662516306504827</v>
      </c>
      <c r="G257" s="729">
        <f t="shared" si="16"/>
        <v>717.95458230959809</v>
      </c>
      <c r="H257" s="729">
        <f t="shared" si="17"/>
        <v>-2850.4578436105635</v>
      </c>
      <c r="I257" s="704"/>
    </row>
    <row r="258" spans="3:9" hidden="1" outlineLevel="1" x14ac:dyDescent="0.25">
      <c r="C258" s="712">
        <v>245</v>
      </c>
      <c r="D258" s="729">
        <f t="shared" si="18"/>
        <v>-2850.4578436105635</v>
      </c>
      <c r="E258" s="729">
        <f t="shared" si="15"/>
        <v>707.29206600309328</v>
      </c>
      <c r="F258" s="729">
        <f t="shared" si="20"/>
        <v>-14.252289218052818</v>
      </c>
      <c r="G258" s="729">
        <f t="shared" si="16"/>
        <v>721.54435522114613</v>
      </c>
      <c r="H258" s="729">
        <f t="shared" si="17"/>
        <v>-3572.0021988317094</v>
      </c>
      <c r="I258" s="704"/>
    </row>
    <row r="259" spans="3:9" hidden="1" outlineLevel="1" x14ac:dyDescent="0.25">
      <c r="C259" s="712">
        <v>246</v>
      </c>
      <c r="D259" s="729">
        <f t="shared" si="18"/>
        <v>-3572.0021988317094</v>
      </c>
      <c r="E259" s="729">
        <f t="shared" si="15"/>
        <v>707.29206600309328</v>
      </c>
      <c r="F259" s="729">
        <f t="shared" si="20"/>
        <v>-17.860010994158547</v>
      </c>
      <c r="G259" s="729">
        <f t="shared" si="16"/>
        <v>725.15207699725181</v>
      </c>
      <c r="H259" s="729">
        <f t="shared" si="17"/>
        <v>-4297.1542758289615</v>
      </c>
      <c r="I259" s="704"/>
    </row>
    <row r="260" spans="3:9" hidden="1" outlineLevel="1" x14ac:dyDescent="0.25">
      <c r="C260" s="712">
        <v>247</v>
      </c>
      <c r="D260" s="729">
        <f t="shared" si="18"/>
        <v>-4297.1542758289615</v>
      </c>
      <c r="E260" s="729">
        <f t="shared" si="15"/>
        <v>707.29206600309328</v>
      </c>
      <c r="F260" s="729">
        <f t="shared" si="20"/>
        <v>-21.485771379144808</v>
      </c>
      <c r="G260" s="729">
        <f t="shared" si="16"/>
        <v>728.77783738223809</v>
      </c>
      <c r="H260" s="729">
        <f t="shared" si="17"/>
        <v>-5025.9321132112</v>
      </c>
      <c r="I260" s="704"/>
    </row>
    <row r="261" spans="3:9" hidden="1" outlineLevel="1" x14ac:dyDescent="0.25">
      <c r="C261" s="712">
        <v>248</v>
      </c>
      <c r="D261" s="729">
        <f t="shared" si="18"/>
        <v>-5025.9321132112</v>
      </c>
      <c r="E261" s="729">
        <f t="shared" si="15"/>
        <v>707.29206600309328</v>
      </c>
      <c r="F261" s="729">
        <f t="shared" si="20"/>
        <v>-25.129660566056</v>
      </c>
      <c r="G261" s="729">
        <f t="shared" si="16"/>
        <v>732.42172656914931</v>
      </c>
      <c r="H261" s="729">
        <f t="shared" si="17"/>
        <v>-5758.3538397803495</v>
      </c>
      <c r="I261" s="704"/>
    </row>
    <row r="262" spans="3:9" hidden="1" outlineLevel="1" x14ac:dyDescent="0.25">
      <c r="C262" s="712">
        <v>249</v>
      </c>
      <c r="D262" s="729">
        <f t="shared" si="18"/>
        <v>-5758.3538397803495</v>
      </c>
      <c r="E262" s="729">
        <f t="shared" si="15"/>
        <v>707.29206600309328</v>
      </c>
      <c r="F262" s="729">
        <f t="shared" si="20"/>
        <v>-28.791769198901747</v>
      </c>
      <c r="G262" s="729">
        <f t="shared" si="16"/>
        <v>736.08383520199504</v>
      </c>
      <c r="H262" s="729">
        <f t="shared" si="17"/>
        <v>-6494.4376749823441</v>
      </c>
      <c r="I262" s="704"/>
    </row>
    <row r="263" spans="3:9" hidden="1" outlineLevel="1" x14ac:dyDescent="0.25">
      <c r="C263" s="712">
        <v>250</v>
      </c>
      <c r="D263" s="729">
        <f t="shared" si="18"/>
        <v>-6494.4376749823441</v>
      </c>
      <c r="E263" s="729">
        <f t="shared" si="15"/>
        <v>707.29206600309328</v>
      </c>
      <c r="F263" s="729">
        <f t="shared" si="20"/>
        <v>-32.472188374911724</v>
      </c>
      <c r="G263" s="729">
        <f t="shared" si="16"/>
        <v>739.76425437800503</v>
      </c>
      <c r="H263" s="729">
        <f t="shared" si="17"/>
        <v>-7234.2019293603489</v>
      </c>
      <c r="I263" s="704"/>
    </row>
    <row r="264" spans="3:9" hidden="1" outlineLevel="1" x14ac:dyDescent="0.25">
      <c r="C264" s="712">
        <v>251</v>
      </c>
      <c r="D264" s="729">
        <f t="shared" si="18"/>
        <v>-7234.2019293603489</v>
      </c>
      <c r="E264" s="729">
        <f t="shared" si="15"/>
        <v>707.29206600309328</v>
      </c>
      <c r="F264" s="729">
        <f t="shared" si="20"/>
        <v>-36.171009646801743</v>
      </c>
      <c r="G264" s="729">
        <f t="shared" si="16"/>
        <v>743.46307564989502</v>
      </c>
      <c r="H264" s="729">
        <f t="shared" si="17"/>
        <v>-7977.6650050102435</v>
      </c>
      <c r="I264" s="704"/>
    </row>
    <row r="265" spans="3:9" hidden="1" outlineLevel="1" x14ac:dyDescent="0.25">
      <c r="C265" s="712">
        <v>252</v>
      </c>
      <c r="D265" s="729">
        <f t="shared" si="18"/>
        <v>-7977.6650050102435</v>
      </c>
      <c r="E265" s="729">
        <f t="shared" si="15"/>
        <v>707.29206600309328</v>
      </c>
      <c r="F265" s="729">
        <f t="shared" si="20"/>
        <v>-39.888325025051216</v>
      </c>
      <c r="G265" s="729">
        <f t="shared" si="16"/>
        <v>747.18039102814453</v>
      </c>
      <c r="H265" s="729">
        <f t="shared" si="17"/>
        <v>-8724.8453960383886</v>
      </c>
      <c r="I265" s="704"/>
    </row>
    <row r="266" spans="3:9" ht="14.25" hidden="1" customHeight="1" outlineLevel="1" x14ac:dyDescent="0.25">
      <c r="C266" s="712">
        <v>253</v>
      </c>
      <c r="D266" s="729">
        <f t="shared" si="18"/>
        <v>-8724.8453960383886</v>
      </c>
      <c r="E266" s="729">
        <f t="shared" si="15"/>
        <v>707.29206600309328</v>
      </c>
      <c r="F266" s="729">
        <f t="shared" si="20"/>
        <v>-43.624226980191942</v>
      </c>
      <c r="G266" s="729">
        <f t="shared" si="16"/>
        <v>750.91629298328519</v>
      </c>
      <c r="H266" s="729">
        <f t="shared" si="17"/>
        <v>-9475.7616890216741</v>
      </c>
      <c r="I266" s="704"/>
    </row>
    <row r="267" spans="3:9" hidden="1" outlineLevel="1" x14ac:dyDescent="0.25">
      <c r="C267" s="712">
        <v>254</v>
      </c>
      <c r="D267" s="729">
        <f t="shared" si="18"/>
        <v>-9475.7616890216741</v>
      </c>
      <c r="E267" s="729">
        <f t="shared" si="15"/>
        <v>707.29206600309328</v>
      </c>
      <c r="F267" s="729">
        <f t="shared" si="20"/>
        <v>-47.378808445108369</v>
      </c>
      <c r="G267" s="729">
        <f t="shared" si="16"/>
        <v>754.67087444820163</v>
      </c>
      <c r="H267" s="729">
        <f t="shared" si="17"/>
        <v>-10230.432563469876</v>
      </c>
      <c r="I267" s="704"/>
    </row>
    <row r="268" spans="3:9" hidden="1" outlineLevel="1" x14ac:dyDescent="0.25">
      <c r="C268" s="712">
        <v>255</v>
      </c>
      <c r="D268" s="729">
        <f t="shared" si="18"/>
        <v>-10230.432563469876</v>
      </c>
      <c r="E268" s="729">
        <f t="shared" si="15"/>
        <v>707.29206600309328</v>
      </c>
      <c r="F268" s="729">
        <f t="shared" si="20"/>
        <v>-51.152162817349385</v>
      </c>
      <c r="G268" s="729">
        <f t="shared" si="16"/>
        <v>758.44422882044262</v>
      </c>
      <c r="H268" s="729">
        <f t="shared" si="17"/>
        <v>-10988.876792290319</v>
      </c>
      <c r="I268" s="704"/>
    </row>
    <row r="269" spans="3:9" hidden="1" outlineLevel="1" x14ac:dyDescent="0.25">
      <c r="C269" s="712">
        <v>256</v>
      </c>
      <c r="D269" s="729">
        <f t="shared" si="18"/>
        <v>-10988.876792290319</v>
      </c>
      <c r="E269" s="729">
        <f t="shared" si="15"/>
        <v>707.29206600309328</v>
      </c>
      <c r="F269" s="729">
        <f t="shared" si="20"/>
        <v>-54.944383961451592</v>
      </c>
      <c r="G269" s="729">
        <f t="shared" si="16"/>
        <v>762.23644996454482</v>
      </c>
      <c r="H269" s="729">
        <f t="shared" si="17"/>
        <v>-11751.113242254864</v>
      </c>
      <c r="I269" s="704"/>
    </row>
    <row r="270" spans="3:9" hidden="1" outlineLevel="1" x14ac:dyDescent="0.25">
      <c r="C270" s="712">
        <v>257</v>
      </c>
      <c r="D270" s="729">
        <f t="shared" si="18"/>
        <v>-11751.113242254864</v>
      </c>
      <c r="E270" s="729">
        <f t="shared" ref="E270:E333" si="21">$E$10</f>
        <v>707.29206600309328</v>
      </c>
      <c r="F270" s="729">
        <f t="shared" si="20"/>
        <v>-58.755566211274321</v>
      </c>
      <c r="G270" s="729">
        <f t="shared" ref="G270:G333" si="22">E270-F270</f>
        <v>766.04763221436758</v>
      </c>
      <c r="H270" s="729">
        <f t="shared" ref="H270:H333" si="23">D270-G270</f>
        <v>-12517.160874469231</v>
      </c>
      <c r="I270" s="704"/>
    </row>
    <row r="271" spans="3:9" hidden="1" outlineLevel="1" x14ac:dyDescent="0.25">
      <c r="C271" s="712">
        <v>258</v>
      </c>
      <c r="D271" s="729">
        <f t="shared" ref="D271:D334" si="24">H270</f>
        <v>-12517.160874469231</v>
      </c>
      <c r="E271" s="729">
        <f t="shared" si="21"/>
        <v>707.29206600309328</v>
      </c>
      <c r="F271" s="729">
        <f t="shared" ref="F271:F334" si="25">$E$7/12*D271</f>
        <v>-62.585804372346161</v>
      </c>
      <c r="G271" s="729">
        <f t="shared" si="22"/>
        <v>769.87787037543944</v>
      </c>
      <c r="H271" s="729">
        <f t="shared" si="23"/>
        <v>-13287.038744844671</v>
      </c>
      <c r="I271" s="704"/>
    </row>
    <row r="272" spans="3:9" hidden="1" outlineLevel="1" x14ac:dyDescent="0.25">
      <c r="C272" s="712">
        <v>259</v>
      </c>
      <c r="D272" s="729">
        <f t="shared" si="24"/>
        <v>-13287.038744844671</v>
      </c>
      <c r="E272" s="729">
        <f t="shared" si="21"/>
        <v>707.29206600309328</v>
      </c>
      <c r="F272" s="729">
        <f t="shared" si="25"/>
        <v>-66.435193724223353</v>
      </c>
      <c r="G272" s="729">
        <f t="shared" si="22"/>
        <v>773.72725972731666</v>
      </c>
      <c r="H272" s="729">
        <f t="shared" si="23"/>
        <v>-14060.766004571988</v>
      </c>
      <c r="I272" s="704"/>
    </row>
    <row r="273" spans="3:9" hidden="1" outlineLevel="1" x14ac:dyDescent="0.25">
      <c r="C273" s="712">
        <v>260</v>
      </c>
      <c r="D273" s="729">
        <f t="shared" si="24"/>
        <v>-14060.766004571988</v>
      </c>
      <c r="E273" s="729">
        <f t="shared" si="21"/>
        <v>707.29206600309328</v>
      </c>
      <c r="F273" s="729">
        <f t="shared" si="25"/>
        <v>-70.303830022859941</v>
      </c>
      <c r="G273" s="729">
        <f t="shared" si="22"/>
        <v>777.59589602595327</v>
      </c>
      <c r="H273" s="729">
        <f t="shared" si="23"/>
        <v>-14838.361900597942</v>
      </c>
      <c r="I273" s="704"/>
    </row>
    <row r="274" spans="3:9" hidden="1" outlineLevel="1" x14ac:dyDescent="0.25">
      <c r="C274" s="712">
        <v>261</v>
      </c>
      <c r="D274" s="729">
        <f t="shared" si="24"/>
        <v>-14838.361900597942</v>
      </c>
      <c r="E274" s="729">
        <f t="shared" si="21"/>
        <v>707.29206600309328</v>
      </c>
      <c r="F274" s="729">
        <f t="shared" si="25"/>
        <v>-74.191809502989713</v>
      </c>
      <c r="G274" s="729">
        <f t="shared" si="22"/>
        <v>781.483875506083</v>
      </c>
      <c r="H274" s="729">
        <f t="shared" si="23"/>
        <v>-15619.845776104024</v>
      </c>
      <c r="I274" s="704"/>
    </row>
    <row r="275" spans="3:9" hidden="1" outlineLevel="1" x14ac:dyDescent="0.25">
      <c r="C275" s="712">
        <v>262</v>
      </c>
      <c r="D275" s="729">
        <f t="shared" si="24"/>
        <v>-15619.845776104024</v>
      </c>
      <c r="E275" s="729">
        <f t="shared" si="21"/>
        <v>707.29206600309328</v>
      </c>
      <c r="F275" s="729">
        <f t="shared" si="25"/>
        <v>-78.09922888052013</v>
      </c>
      <c r="G275" s="729">
        <f t="shared" si="22"/>
        <v>785.39129488361345</v>
      </c>
      <c r="H275" s="729">
        <f t="shared" si="23"/>
        <v>-16405.237070987638</v>
      </c>
      <c r="I275" s="704"/>
    </row>
    <row r="276" spans="3:9" hidden="1" outlineLevel="1" x14ac:dyDescent="0.25">
      <c r="C276" s="712">
        <v>263</v>
      </c>
      <c r="D276" s="729">
        <f t="shared" si="24"/>
        <v>-16405.237070987638</v>
      </c>
      <c r="E276" s="729">
        <f t="shared" si="21"/>
        <v>707.29206600309328</v>
      </c>
      <c r="F276" s="729">
        <f t="shared" si="25"/>
        <v>-82.026185354938193</v>
      </c>
      <c r="G276" s="729">
        <f t="shared" si="22"/>
        <v>789.31825135803149</v>
      </c>
      <c r="H276" s="729">
        <f t="shared" si="23"/>
        <v>-17194.55532234567</v>
      </c>
      <c r="I276" s="704"/>
    </row>
    <row r="277" spans="3:9" hidden="1" outlineLevel="1" x14ac:dyDescent="0.25">
      <c r="C277" s="712">
        <v>264</v>
      </c>
      <c r="D277" s="729">
        <f t="shared" si="24"/>
        <v>-17194.55532234567</v>
      </c>
      <c r="E277" s="729">
        <f t="shared" si="21"/>
        <v>707.29206600309328</v>
      </c>
      <c r="F277" s="729">
        <f t="shared" si="25"/>
        <v>-85.972776611728349</v>
      </c>
      <c r="G277" s="729">
        <f t="shared" si="22"/>
        <v>793.26484261482165</v>
      </c>
      <c r="H277" s="729">
        <f t="shared" si="23"/>
        <v>-17987.820164960493</v>
      </c>
      <c r="I277" s="704"/>
    </row>
    <row r="278" spans="3:9" hidden="1" outlineLevel="1" x14ac:dyDescent="0.25">
      <c r="C278" s="712">
        <v>265</v>
      </c>
      <c r="D278" s="729">
        <f t="shared" si="24"/>
        <v>-17987.820164960493</v>
      </c>
      <c r="E278" s="729">
        <f t="shared" si="21"/>
        <v>707.29206600309328</v>
      </c>
      <c r="F278" s="729">
        <f t="shared" si="25"/>
        <v>-89.939100824802466</v>
      </c>
      <c r="G278" s="729">
        <f t="shared" si="22"/>
        <v>797.23116682789578</v>
      </c>
      <c r="H278" s="729">
        <f t="shared" si="23"/>
        <v>-18785.051331788389</v>
      </c>
      <c r="I278" s="704"/>
    </row>
    <row r="279" spans="3:9" hidden="1" outlineLevel="1" x14ac:dyDescent="0.25">
      <c r="C279" s="712">
        <v>266</v>
      </c>
      <c r="D279" s="729">
        <f t="shared" si="24"/>
        <v>-18785.051331788389</v>
      </c>
      <c r="E279" s="729">
        <f t="shared" si="21"/>
        <v>707.29206600309328</v>
      </c>
      <c r="F279" s="729">
        <f t="shared" si="25"/>
        <v>-93.925256658941947</v>
      </c>
      <c r="G279" s="729">
        <f t="shared" si="22"/>
        <v>801.21732266203526</v>
      </c>
      <c r="H279" s="729">
        <f t="shared" si="23"/>
        <v>-19586.268654450425</v>
      </c>
      <c r="I279" s="704"/>
    </row>
    <row r="280" spans="3:9" hidden="1" outlineLevel="1" x14ac:dyDescent="0.25">
      <c r="C280" s="712">
        <v>267</v>
      </c>
      <c r="D280" s="729">
        <f t="shared" si="24"/>
        <v>-19586.268654450425</v>
      </c>
      <c r="E280" s="729">
        <f t="shared" si="21"/>
        <v>707.29206600309328</v>
      </c>
      <c r="F280" s="729">
        <f t="shared" si="25"/>
        <v>-97.931343272252121</v>
      </c>
      <c r="G280" s="729">
        <f t="shared" si="22"/>
        <v>805.22340927534538</v>
      </c>
      <c r="H280" s="729">
        <f t="shared" si="23"/>
        <v>-20391.492063725771</v>
      </c>
      <c r="I280" s="704"/>
    </row>
    <row r="281" spans="3:9" hidden="1" outlineLevel="1" x14ac:dyDescent="0.25">
      <c r="C281" s="712">
        <v>268</v>
      </c>
      <c r="D281" s="729">
        <f t="shared" si="24"/>
        <v>-20391.492063725771</v>
      </c>
      <c r="E281" s="729">
        <f t="shared" si="21"/>
        <v>707.29206600309328</v>
      </c>
      <c r="F281" s="729">
        <f t="shared" si="25"/>
        <v>-101.95746031862886</v>
      </c>
      <c r="G281" s="729">
        <f t="shared" si="22"/>
        <v>809.2495263217221</v>
      </c>
      <c r="H281" s="729">
        <f t="shared" si="23"/>
        <v>-21200.741590047492</v>
      </c>
      <c r="I281" s="704"/>
    </row>
    <row r="282" spans="3:9" hidden="1" outlineLevel="1" x14ac:dyDescent="0.25">
      <c r="C282" s="712">
        <v>269</v>
      </c>
      <c r="D282" s="729">
        <f t="shared" si="24"/>
        <v>-21200.741590047492</v>
      </c>
      <c r="E282" s="729">
        <f t="shared" si="21"/>
        <v>707.29206600309328</v>
      </c>
      <c r="F282" s="729">
        <f t="shared" si="25"/>
        <v>-106.00370795023746</v>
      </c>
      <c r="G282" s="729">
        <f t="shared" si="22"/>
        <v>813.29577395333069</v>
      </c>
      <c r="H282" s="729">
        <f t="shared" si="23"/>
        <v>-22014.037364000822</v>
      </c>
      <c r="I282" s="704"/>
    </row>
    <row r="283" spans="3:9" hidden="1" outlineLevel="1" x14ac:dyDescent="0.25">
      <c r="C283" s="712">
        <v>270</v>
      </c>
      <c r="D283" s="729">
        <f t="shared" si="24"/>
        <v>-22014.037364000822</v>
      </c>
      <c r="E283" s="729">
        <f t="shared" si="21"/>
        <v>707.29206600309328</v>
      </c>
      <c r="F283" s="729">
        <f t="shared" si="25"/>
        <v>-110.07018682000411</v>
      </c>
      <c r="G283" s="729">
        <f t="shared" si="22"/>
        <v>817.36225282309738</v>
      </c>
      <c r="H283" s="729">
        <f t="shared" si="23"/>
        <v>-22831.399616823921</v>
      </c>
      <c r="I283" s="704"/>
    </row>
    <row r="284" spans="3:9" hidden="1" outlineLevel="1" x14ac:dyDescent="0.25">
      <c r="C284" s="712">
        <v>271</v>
      </c>
      <c r="D284" s="729">
        <f t="shared" si="24"/>
        <v>-22831.399616823921</v>
      </c>
      <c r="E284" s="729">
        <f t="shared" si="21"/>
        <v>707.29206600309328</v>
      </c>
      <c r="F284" s="729">
        <f t="shared" si="25"/>
        <v>-114.15699808411961</v>
      </c>
      <c r="G284" s="729">
        <f t="shared" si="22"/>
        <v>821.44906408721295</v>
      </c>
      <c r="H284" s="729">
        <f t="shared" si="23"/>
        <v>-23652.848680911135</v>
      </c>
      <c r="I284" s="704"/>
    </row>
    <row r="285" spans="3:9" hidden="1" outlineLevel="1" x14ac:dyDescent="0.25">
      <c r="C285" s="712">
        <v>272</v>
      </c>
      <c r="D285" s="729">
        <f t="shared" si="24"/>
        <v>-23652.848680911135</v>
      </c>
      <c r="E285" s="729">
        <f t="shared" si="21"/>
        <v>707.29206600309328</v>
      </c>
      <c r="F285" s="729">
        <f t="shared" si="25"/>
        <v>-118.26424340455567</v>
      </c>
      <c r="G285" s="729">
        <f t="shared" si="22"/>
        <v>825.556309407649</v>
      </c>
      <c r="H285" s="729">
        <f t="shared" si="23"/>
        <v>-24478.404990318784</v>
      </c>
      <c r="I285" s="704"/>
    </row>
    <row r="286" spans="3:9" hidden="1" outlineLevel="1" x14ac:dyDescent="0.25">
      <c r="C286" s="712">
        <v>273</v>
      </c>
      <c r="D286" s="729">
        <f t="shared" si="24"/>
        <v>-24478.404990318784</v>
      </c>
      <c r="E286" s="729">
        <f t="shared" si="21"/>
        <v>707.29206600309328</v>
      </c>
      <c r="F286" s="729">
        <f t="shared" si="25"/>
        <v>-122.39202495159392</v>
      </c>
      <c r="G286" s="729">
        <f t="shared" si="22"/>
        <v>829.68409095468724</v>
      </c>
      <c r="H286" s="729">
        <f t="shared" si="23"/>
        <v>-25308.089081273472</v>
      </c>
      <c r="I286" s="704"/>
    </row>
    <row r="287" spans="3:9" hidden="1" outlineLevel="1" x14ac:dyDescent="0.25">
      <c r="C287" s="712">
        <v>274</v>
      </c>
      <c r="D287" s="729">
        <f t="shared" si="24"/>
        <v>-25308.089081273472</v>
      </c>
      <c r="E287" s="729">
        <f t="shared" si="21"/>
        <v>707.29206600309328</v>
      </c>
      <c r="F287" s="729">
        <f t="shared" si="25"/>
        <v>-126.54044540636737</v>
      </c>
      <c r="G287" s="729">
        <f t="shared" si="22"/>
        <v>833.83251140946061</v>
      </c>
      <c r="H287" s="729">
        <f t="shared" si="23"/>
        <v>-26141.921592682935</v>
      </c>
      <c r="I287" s="704"/>
    </row>
    <row r="288" spans="3:9" hidden="1" outlineLevel="1" x14ac:dyDescent="0.25">
      <c r="C288" s="712">
        <v>275</v>
      </c>
      <c r="D288" s="729">
        <f t="shared" si="24"/>
        <v>-26141.921592682935</v>
      </c>
      <c r="E288" s="729">
        <f t="shared" si="21"/>
        <v>707.29206600309328</v>
      </c>
      <c r="F288" s="729">
        <f t="shared" si="25"/>
        <v>-130.70960796341467</v>
      </c>
      <c r="G288" s="729">
        <f t="shared" si="22"/>
        <v>838.00167396650795</v>
      </c>
      <c r="H288" s="729">
        <f t="shared" si="23"/>
        <v>-26979.923266649443</v>
      </c>
      <c r="I288" s="704"/>
    </row>
    <row r="289" spans="3:9" hidden="1" outlineLevel="1" x14ac:dyDescent="0.25">
      <c r="C289" s="712">
        <v>276</v>
      </c>
      <c r="D289" s="729">
        <f t="shared" si="24"/>
        <v>-26979.923266649443</v>
      </c>
      <c r="E289" s="729">
        <f t="shared" si="21"/>
        <v>707.29206600309328</v>
      </c>
      <c r="F289" s="729">
        <f t="shared" si="25"/>
        <v>-134.89961633324722</v>
      </c>
      <c r="G289" s="729">
        <f t="shared" si="22"/>
        <v>842.19168233634048</v>
      </c>
      <c r="H289" s="729">
        <f t="shared" si="23"/>
        <v>-27822.114948985782</v>
      </c>
      <c r="I289" s="704"/>
    </row>
    <row r="290" spans="3:9" hidden="1" outlineLevel="1" x14ac:dyDescent="0.25">
      <c r="C290" s="712">
        <v>277</v>
      </c>
      <c r="D290" s="729">
        <f t="shared" si="24"/>
        <v>-27822.114948985782</v>
      </c>
      <c r="E290" s="729">
        <f t="shared" si="21"/>
        <v>707.29206600309328</v>
      </c>
      <c r="F290" s="729">
        <f t="shared" si="25"/>
        <v>-139.11057474492893</v>
      </c>
      <c r="G290" s="729">
        <f t="shared" si="22"/>
        <v>846.40264074802224</v>
      </c>
      <c r="H290" s="729">
        <f t="shared" si="23"/>
        <v>-28668.517589733805</v>
      </c>
      <c r="I290" s="704"/>
    </row>
    <row r="291" spans="3:9" hidden="1" outlineLevel="1" x14ac:dyDescent="0.25">
      <c r="C291" s="712">
        <v>278</v>
      </c>
      <c r="D291" s="729">
        <f t="shared" si="24"/>
        <v>-28668.517589733805</v>
      </c>
      <c r="E291" s="729">
        <f t="shared" si="21"/>
        <v>707.29206600309328</v>
      </c>
      <c r="F291" s="729">
        <f t="shared" si="25"/>
        <v>-143.34258794866903</v>
      </c>
      <c r="G291" s="729">
        <f t="shared" si="22"/>
        <v>850.63465395176229</v>
      </c>
      <c r="H291" s="729">
        <f t="shared" si="23"/>
        <v>-29519.152243685567</v>
      </c>
      <c r="I291" s="704"/>
    </row>
    <row r="292" spans="3:9" hidden="1" outlineLevel="1" x14ac:dyDescent="0.25">
      <c r="C292" s="712">
        <v>279</v>
      </c>
      <c r="D292" s="729">
        <f t="shared" si="24"/>
        <v>-29519.152243685567</v>
      </c>
      <c r="E292" s="729">
        <f t="shared" si="21"/>
        <v>707.29206600309328</v>
      </c>
      <c r="F292" s="729">
        <f t="shared" si="25"/>
        <v>-147.59576121842784</v>
      </c>
      <c r="G292" s="729">
        <f t="shared" si="22"/>
        <v>854.88782722152109</v>
      </c>
      <c r="H292" s="729">
        <f t="shared" si="23"/>
        <v>-30374.040070907089</v>
      </c>
      <c r="I292" s="704"/>
    </row>
    <row r="293" spans="3:9" hidden="1" outlineLevel="1" x14ac:dyDescent="0.25">
      <c r="C293" s="712">
        <v>280</v>
      </c>
      <c r="D293" s="729">
        <f t="shared" si="24"/>
        <v>-30374.040070907089</v>
      </c>
      <c r="E293" s="729">
        <f t="shared" si="21"/>
        <v>707.29206600309328</v>
      </c>
      <c r="F293" s="729">
        <f t="shared" si="25"/>
        <v>-151.87020035453546</v>
      </c>
      <c r="G293" s="729">
        <f t="shared" si="22"/>
        <v>859.16226635762871</v>
      </c>
      <c r="H293" s="729">
        <f t="shared" si="23"/>
        <v>-31233.202337264716</v>
      </c>
      <c r="I293" s="704"/>
    </row>
    <row r="294" spans="3:9" hidden="1" outlineLevel="1" x14ac:dyDescent="0.25">
      <c r="C294" s="712">
        <v>281</v>
      </c>
      <c r="D294" s="729">
        <f t="shared" si="24"/>
        <v>-31233.202337264716</v>
      </c>
      <c r="E294" s="729">
        <f t="shared" si="21"/>
        <v>707.29206600309328</v>
      </c>
      <c r="F294" s="729">
        <f t="shared" si="25"/>
        <v>-156.16601168632357</v>
      </c>
      <c r="G294" s="729">
        <f t="shared" si="22"/>
        <v>863.45807768941688</v>
      </c>
      <c r="H294" s="729">
        <f t="shared" si="23"/>
        <v>-32096.660414954134</v>
      </c>
      <c r="I294" s="704"/>
    </row>
    <row r="295" spans="3:9" hidden="1" outlineLevel="1" x14ac:dyDescent="0.25">
      <c r="C295" s="712">
        <v>282</v>
      </c>
      <c r="D295" s="729">
        <f t="shared" si="24"/>
        <v>-32096.660414954134</v>
      </c>
      <c r="E295" s="729">
        <f t="shared" si="21"/>
        <v>707.29206600309328</v>
      </c>
      <c r="F295" s="729">
        <f t="shared" si="25"/>
        <v>-160.48330207477068</v>
      </c>
      <c r="G295" s="729">
        <f t="shared" si="22"/>
        <v>867.77536807786396</v>
      </c>
      <c r="H295" s="729">
        <f t="shared" si="23"/>
        <v>-32964.435783032</v>
      </c>
      <c r="I295" s="704"/>
    </row>
    <row r="296" spans="3:9" hidden="1" outlineLevel="1" x14ac:dyDescent="0.25">
      <c r="C296" s="712">
        <v>283</v>
      </c>
      <c r="D296" s="729">
        <f t="shared" si="24"/>
        <v>-32964.435783032</v>
      </c>
      <c r="E296" s="729">
        <f t="shared" si="21"/>
        <v>707.29206600309328</v>
      </c>
      <c r="F296" s="729">
        <f t="shared" si="25"/>
        <v>-164.82217891516001</v>
      </c>
      <c r="G296" s="729">
        <f t="shared" si="22"/>
        <v>872.11424491825323</v>
      </c>
      <c r="H296" s="729">
        <f t="shared" si="23"/>
        <v>-33836.550027950252</v>
      </c>
      <c r="I296" s="704"/>
    </row>
    <row r="297" spans="3:9" hidden="1" outlineLevel="1" x14ac:dyDescent="0.25">
      <c r="C297" s="712">
        <v>284</v>
      </c>
      <c r="D297" s="729">
        <f t="shared" si="24"/>
        <v>-33836.550027950252</v>
      </c>
      <c r="E297" s="729">
        <f t="shared" si="21"/>
        <v>707.29206600309328</v>
      </c>
      <c r="F297" s="729">
        <f t="shared" si="25"/>
        <v>-169.18275013975128</v>
      </c>
      <c r="G297" s="729">
        <f t="shared" si="22"/>
        <v>876.47481614284459</v>
      </c>
      <c r="H297" s="729">
        <f t="shared" si="23"/>
        <v>-34713.024844093095</v>
      </c>
      <c r="I297" s="704"/>
    </row>
    <row r="298" spans="3:9" hidden="1" outlineLevel="1" x14ac:dyDescent="0.25">
      <c r="C298" s="712">
        <v>285</v>
      </c>
      <c r="D298" s="729">
        <f t="shared" si="24"/>
        <v>-34713.024844093095</v>
      </c>
      <c r="E298" s="729">
        <f t="shared" si="21"/>
        <v>707.29206600309328</v>
      </c>
      <c r="F298" s="729">
        <f t="shared" si="25"/>
        <v>-173.56512422046549</v>
      </c>
      <c r="G298" s="729">
        <f t="shared" si="22"/>
        <v>880.85719022355875</v>
      </c>
      <c r="H298" s="729">
        <f t="shared" si="23"/>
        <v>-35593.882034316652</v>
      </c>
      <c r="I298" s="704"/>
    </row>
    <row r="299" spans="3:9" hidden="1" outlineLevel="1" x14ac:dyDescent="0.25">
      <c r="C299" s="712">
        <v>286</v>
      </c>
      <c r="D299" s="729">
        <f t="shared" si="24"/>
        <v>-35593.882034316652</v>
      </c>
      <c r="E299" s="729">
        <f t="shared" si="21"/>
        <v>707.29206600309328</v>
      </c>
      <c r="F299" s="729">
        <f t="shared" si="25"/>
        <v>-177.96941017158326</v>
      </c>
      <c r="G299" s="729">
        <f t="shared" si="22"/>
        <v>885.26147617467655</v>
      </c>
      <c r="H299" s="729">
        <f t="shared" si="23"/>
        <v>-36479.143510491325</v>
      </c>
      <c r="I299" s="704"/>
    </row>
    <row r="300" spans="3:9" hidden="1" outlineLevel="1" x14ac:dyDescent="0.25">
      <c r="C300" s="712">
        <v>287</v>
      </c>
      <c r="D300" s="729">
        <f t="shared" si="24"/>
        <v>-36479.143510491325</v>
      </c>
      <c r="E300" s="729">
        <f t="shared" si="21"/>
        <v>707.29206600309328</v>
      </c>
      <c r="F300" s="729">
        <f t="shared" si="25"/>
        <v>-182.39571755245663</v>
      </c>
      <c r="G300" s="729">
        <f t="shared" si="22"/>
        <v>889.68778355554991</v>
      </c>
      <c r="H300" s="729">
        <f t="shared" si="23"/>
        <v>-37368.831294046875</v>
      </c>
      <c r="I300" s="704"/>
    </row>
    <row r="301" spans="3:9" hidden="1" outlineLevel="1" x14ac:dyDescent="0.25">
      <c r="C301" s="712">
        <v>288</v>
      </c>
      <c r="D301" s="729">
        <f t="shared" si="24"/>
        <v>-37368.831294046875</v>
      </c>
      <c r="E301" s="729">
        <f t="shared" si="21"/>
        <v>707.29206600309328</v>
      </c>
      <c r="F301" s="729">
        <f t="shared" si="25"/>
        <v>-186.84415647023437</v>
      </c>
      <c r="G301" s="729">
        <f t="shared" si="22"/>
        <v>894.13622247332762</v>
      </c>
      <c r="H301" s="729">
        <f t="shared" si="23"/>
        <v>-38262.967516520206</v>
      </c>
      <c r="I301" s="704"/>
    </row>
    <row r="302" spans="3:9" hidden="1" outlineLevel="1" x14ac:dyDescent="0.25">
      <c r="C302" s="712">
        <v>289</v>
      </c>
      <c r="D302" s="729">
        <f t="shared" si="24"/>
        <v>-38262.967516520206</v>
      </c>
      <c r="E302" s="729">
        <f t="shared" si="21"/>
        <v>707.29206600309328</v>
      </c>
      <c r="F302" s="729">
        <f t="shared" si="25"/>
        <v>-191.31483758260103</v>
      </c>
      <c r="G302" s="729">
        <f t="shared" si="22"/>
        <v>898.60690358569434</v>
      </c>
      <c r="H302" s="729">
        <f t="shared" si="23"/>
        <v>-39161.574420105899</v>
      </c>
      <c r="I302" s="704"/>
    </row>
    <row r="303" spans="3:9" hidden="1" outlineLevel="1" x14ac:dyDescent="0.25">
      <c r="C303" s="712">
        <v>290</v>
      </c>
      <c r="D303" s="729">
        <f t="shared" si="24"/>
        <v>-39161.574420105899</v>
      </c>
      <c r="E303" s="729">
        <f t="shared" si="21"/>
        <v>707.29206600309328</v>
      </c>
      <c r="F303" s="729">
        <f t="shared" si="25"/>
        <v>-195.80787210052949</v>
      </c>
      <c r="G303" s="729">
        <f t="shared" si="22"/>
        <v>903.09993810362278</v>
      </c>
      <c r="H303" s="729">
        <f t="shared" si="23"/>
        <v>-40064.674358209522</v>
      </c>
      <c r="I303" s="704"/>
    </row>
    <row r="304" spans="3:9" hidden="1" outlineLevel="1" x14ac:dyDescent="0.25">
      <c r="C304" s="712">
        <v>291</v>
      </c>
      <c r="D304" s="729">
        <f t="shared" si="24"/>
        <v>-40064.674358209522</v>
      </c>
      <c r="E304" s="729">
        <f t="shared" si="21"/>
        <v>707.29206600309328</v>
      </c>
      <c r="F304" s="729">
        <f t="shared" si="25"/>
        <v>-200.32337179104761</v>
      </c>
      <c r="G304" s="729">
        <f t="shared" si="22"/>
        <v>907.61543779414092</v>
      </c>
      <c r="H304" s="729">
        <f t="shared" si="23"/>
        <v>-40972.289796003664</v>
      </c>
      <c r="I304" s="704"/>
    </row>
    <row r="305" spans="3:9" hidden="1" outlineLevel="1" x14ac:dyDescent="0.25">
      <c r="C305" s="712">
        <v>292</v>
      </c>
      <c r="D305" s="729">
        <f t="shared" si="24"/>
        <v>-40972.289796003664</v>
      </c>
      <c r="E305" s="729">
        <f t="shared" si="21"/>
        <v>707.29206600309328</v>
      </c>
      <c r="F305" s="729">
        <f t="shared" si="25"/>
        <v>-204.86144898001834</v>
      </c>
      <c r="G305" s="729">
        <f t="shared" si="22"/>
        <v>912.15351498311156</v>
      </c>
      <c r="H305" s="729">
        <f t="shared" si="23"/>
        <v>-41884.443310986775</v>
      </c>
      <c r="I305" s="704"/>
    </row>
    <row r="306" spans="3:9" hidden="1" outlineLevel="1" x14ac:dyDescent="0.25">
      <c r="C306" s="712">
        <v>293</v>
      </c>
      <c r="D306" s="729">
        <f t="shared" si="24"/>
        <v>-41884.443310986775</v>
      </c>
      <c r="E306" s="729">
        <f t="shared" si="21"/>
        <v>707.29206600309328</v>
      </c>
      <c r="F306" s="729">
        <f t="shared" si="25"/>
        <v>-209.42221655493387</v>
      </c>
      <c r="G306" s="729">
        <f t="shared" si="22"/>
        <v>916.71428255802721</v>
      </c>
      <c r="H306" s="729">
        <f t="shared" si="23"/>
        <v>-42801.157593544805</v>
      </c>
      <c r="I306" s="704"/>
    </row>
    <row r="307" spans="3:9" hidden="1" outlineLevel="1" x14ac:dyDescent="0.25">
      <c r="C307" s="712">
        <v>294</v>
      </c>
      <c r="D307" s="729">
        <f t="shared" si="24"/>
        <v>-42801.157593544805</v>
      </c>
      <c r="E307" s="729">
        <f t="shared" si="21"/>
        <v>707.29206600309328</v>
      </c>
      <c r="F307" s="729">
        <f t="shared" si="25"/>
        <v>-214.00578796772402</v>
      </c>
      <c r="G307" s="729">
        <f t="shared" si="22"/>
        <v>921.2978539708173</v>
      </c>
      <c r="H307" s="729">
        <f t="shared" si="23"/>
        <v>-43722.455447515626</v>
      </c>
      <c r="I307" s="704"/>
    </row>
    <row r="308" spans="3:9" hidden="1" outlineLevel="1" x14ac:dyDescent="0.25">
      <c r="C308" s="712">
        <v>295</v>
      </c>
      <c r="D308" s="729">
        <f t="shared" si="24"/>
        <v>-43722.455447515626</v>
      </c>
      <c r="E308" s="729">
        <f t="shared" si="21"/>
        <v>707.29206600309328</v>
      </c>
      <c r="F308" s="729">
        <f t="shared" si="25"/>
        <v>-218.61227723757813</v>
      </c>
      <c r="G308" s="729">
        <f t="shared" si="22"/>
        <v>925.90434324067144</v>
      </c>
      <c r="H308" s="729">
        <f t="shared" si="23"/>
        <v>-44648.359790756294</v>
      </c>
      <c r="I308" s="704"/>
    </row>
    <row r="309" spans="3:9" hidden="1" outlineLevel="1" x14ac:dyDescent="0.25">
      <c r="C309" s="712">
        <v>296</v>
      </c>
      <c r="D309" s="729">
        <f t="shared" si="24"/>
        <v>-44648.359790756294</v>
      </c>
      <c r="E309" s="729">
        <f t="shared" si="21"/>
        <v>707.29206600309328</v>
      </c>
      <c r="F309" s="729">
        <f t="shared" si="25"/>
        <v>-223.24179895378148</v>
      </c>
      <c r="G309" s="729">
        <f t="shared" si="22"/>
        <v>930.53386495687482</v>
      </c>
      <c r="H309" s="729">
        <f t="shared" si="23"/>
        <v>-45578.893655713167</v>
      </c>
      <c r="I309" s="704"/>
    </row>
    <row r="310" spans="3:9" hidden="1" outlineLevel="1" x14ac:dyDescent="0.25">
      <c r="C310" s="712">
        <v>297</v>
      </c>
      <c r="D310" s="729">
        <f t="shared" si="24"/>
        <v>-45578.893655713167</v>
      </c>
      <c r="E310" s="729">
        <f t="shared" si="21"/>
        <v>707.29206600309328</v>
      </c>
      <c r="F310" s="729">
        <f t="shared" si="25"/>
        <v>-227.89446827856585</v>
      </c>
      <c r="G310" s="729">
        <f t="shared" si="22"/>
        <v>935.18653428165908</v>
      </c>
      <c r="H310" s="729">
        <f t="shared" si="23"/>
        <v>-46514.080189994827</v>
      </c>
      <c r="I310" s="704"/>
    </row>
    <row r="311" spans="3:9" hidden="1" outlineLevel="1" x14ac:dyDescent="0.25">
      <c r="C311" s="712">
        <v>298</v>
      </c>
      <c r="D311" s="729">
        <f t="shared" si="24"/>
        <v>-46514.080189994827</v>
      </c>
      <c r="E311" s="729">
        <f t="shared" si="21"/>
        <v>707.29206600309328</v>
      </c>
      <c r="F311" s="729">
        <f t="shared" si="25"/>
        <v>-232.57040094997413</v>
      </c>
      <c r="G311" s="729">
        <f t="shared" si="22"/>
        <v>939.86246695306738</v>
      </c>
      <c r="H311" s="729">
        <f t="shared" si="23"/>
        <v>-47453.942656947896</v>
      </c>
      <c r="I311" s="704"/>
    </row>
    <row r="312" spans="3:9" hidden="1" outlineLevel="1" x14ac:dyDescent="0.25">
      <c r="C312" s="712">
        <v>299</v>
      </c>
      <c r="D312" s="729">
        <f t="shared" si="24"/>
        <v>-47453.942656947896</v>
      </c>
      <c r="E312" s="729">
        <f t="shared" si="21"/>
        <v>707.29206600309328</v>
      </c>
      <c r="F312" s="729">
        <f t="shared" si="25"/>
        <v>-237.26971328473948</v>
      </c>
      <c r="G312" s="729">
        <f t="shared" si="22"/>
        <v>944.56177928783279</v>
      </c>
      <c r="H312" s="729">
        <f t="shared" si="23"/>
        <v>-48398.504436235729</v>
      </c>
      <c r="I312" s="704"/>
    </row>
    <row r="313" spans="3:9" hidden="1" outlineLevel="1" x14ac:dyDescent="0.25">
      <c r="C313" s="712">
        <v>300</v>
      </c>
      <c r="D313" s="729">
        <f t="shared" si="24"/>
        <v>-48398.504436235729</v>
      </c>
      <c r="E313" s="729">
        <f t="shared" si="21"/>
        <v>707.29206600309328</v>
      </c>
      <c r="F313" s="729">
        <f t="shared" si="25"/>
        <v>-241.99252218117866</v>
      </c>
      <c r="G313" s="729">
        <f t="shared" si="22"/>
        <v>949.28458818427191</v>
      </c>
      <c r="H313" s="729">
        <f t="shared" si="23"/>
        <v>-49347.789024420003</v>
      </c>
      <c r="I313" s="704"/>
    </row>
    <row r="314" spans="3:9" hidden="1" outlineLevel="1" x14ac:dyDescent="0.25">
      <c r="C314" s="712">
        <v>301</v>
      </c>
      <c r="D314" s="729">
        <f t="shared" si="24"/>
        <v>-49347.789024420003</v>
      </c>
      <c r="E314" s="729">
        <f t="shared" si="21"/>
        <v>707.29206600309328</v>
      </c>
      <c r="F314" s="729">
        <f t="shared" si="25"/>
        <v>-246.73894512210001</v>
      </c>
      <c r="G314" s="729">
        <f t="shared" si="22"/>
        <v>954.03101112519334</v>
      </c>
      <c r="H314" s="729">
        <f t="shared" si="23"/>
        <v>-50301.820035545199</v>
      </c>
      <c r="I314" s="704"/>
    </row>
    <row r="315" spans="3:9" hidden="1" outlineLevel="1" x14ac:dyDescent="0.25">
      <c r="C315" s="712">
        <v>302</v>
      </c>
      <c r="D315" s="729">
        <f t="shared" si="24"/>
        <v>-50301.820035545199</v>
      </c>
      <c r="E315" s="729">
        <f t="shared" si="21"/>
        <v>707.29206600309328</v>
      </c>
      <c r="F315" s="729">
        <f t="shared" si="25"/>
        <v>-251.509100177726</v>
      </c>
      <c r="G315" s="729">
        <f t="shared" si="22"/>
        <v>958.80116618081934</v>
      </c>
      <c r="H315" s="729">
        <f t="shared" si="23"/>
        <v>-51260.621201726019</v>
      </c>
      <c r="I315" s="704"/>
    </row>
    <row r="316" spans="3:9" hidden="1" outlineLevel="1" x14ac:dyDescent="0.25">
      <c r="C316" s="712">
        <v>303</v>
      </c>
      <c r="D316" s="729">
        <f t="shared" si="24"/>
        <v>-51260.621201726019</v>
      </c>
      <c r="E316" s="729">
        <f t="shared" si="21"/>
        <v>707.29206600309328</v>
      </c>
      <c r="F316" s="729">
        <f t="shared" si="25"/>
        <v>-256.3031060086301</v>
      </c>
      <c r="G316" s="729">
        <f t="shared" si="22"/>
        <v>963.59517201172343</v>
      </c>
      <c r="H316" s="729">
        <f t="shared" si="23"/>
        <v>-52224.216373737741</v>
      </c>
      <c r="I316" s="704"/>
    </row>
    <row r="317" spans="3:9" hidden="1" outlineLevel="1" x14ac:dyDescent="0.25">
      <c r="C317" s="712">
        <v>304</v>
      </c>
      <c r="D317" s="729">
        <f t="shared" si="24"/>
        <v>-52224.216373737741</v>
      </c>
      <c r="E317" s="729">
        <f t="shared" si="21"/>
        <v>707.29206600309328</v>
      </c>
      <c r="F317" s="729">
        <f t="shared" si="25"/>
        <v>-261.12108186868869</v>
      </c>
      <c r="G317" s="729">
        <f t="shared" si="22"/>
        <v>968.41314787178203</v>
      </c>
      <c r="H317" s="729">
        <f t="shared" si="23"/>
        <v>-53192.629521609524</v>
      </c>
      <c r="I317" s="704"/>
    </row>
    <row r="318" spans="3:9" hidden="1" outlineLevel="1" x14ac:dyDescent="0.25">
      <c r="C318" s="712">
        <v>305</v>
      </c>
      <c r="D318" s="729">
        <f t="shared" si="24"/>
        <v>-53192.629521609524</v>
      </c>
      <c r="E318" s="729">
        <f t="shared" si="21"/>
        <v>707.29206600309328</v>
      </c>
      <c r="F318" s="729">
        <f t="shared" si="25"/>
        <v>-265.96314760804762</v>
      </c>
      <c r="G318" s="729">
        <f t="shared" si="22"/>
        <v>973.2552136111409</v>
      </c>
      <c r="H318" s="729">
        <f t="shared" si="23"/>
        <v>-54165.884735220665</v>
      </c>
      <c r="I318" s="704"/>
    </row>
    <row r="319" spans="3:9" hidden="1" outlineLevel="1" x14ac:dyDescent="0.25">
      <c r="C319" s="712">
        <v>306</v>
      </c>
      <c r="D319" s="729">
        <f t="shared" si="24"/>
        <v>-54165.884735220665</v>
      </c>
      <c r="E319" s="729">
        <f t="shared" si="21"/>
        <v>707.29206600309328</v>
      </c>
      <c r="F319" s="729">
        <f t="shared" si="25"/>
        <v>-270.82942367610332</v>
      </c>
      <c r="G319" s="729">
        <f t="shared" si="22"/>
        <v>978.12148967919666</v>
      </c>
      <c r="H319" s="729">
        <f t="shared" si="23"/>
        <v>-55144.006224899858</v>
      </c>
      <c r="I319" s="704"/>
    </row>
    <row r="320" spans="3:9" hidden="1" outlineLevel="1" x14ac:dyDescent="0.25">
      <c r="C320" s="712">
        <v>307</v>
      </c>
      <c r="D320" s="729">
        <f t="shared" si="24"/>
        <v>-55144.006224899858</v>
      </c>
      <c r="E320" s="729">
        <f t="shared" si="21"/>
        <v>707.29206600309328</v>
      </c>
      <c r="F320" s="729">
        <f t="shared" si="25"/>
        <v>-275.72003112449931</v>
      </c>
      <c r="G320" s="729">
        <f t="shared" si="22"/>
        <v>983.0120971275926</v>
      </c>
      <c r="H320" s="729">
        <f t="shared" si="23"/>
        <v>-56127.018322027448</v>
      </c>
      <c r="I320" s="704"/>
    </row>
    <row r="321" spans="3:9" hidden="1" outlineLevel="1" x14ac:dyDescent="0.25">
      <c r="C321" s="712">
        <v>308</v>
      </c>
      <c r="D321" s="729">
        <f t="shared" si="24"/>
        <v>-56127.018322027448</v>
      </c>
      <c r="E321" s="729">
        <f t="shared" si="21"/>
        <v>707.29206600309328</v>
      </c>
      <c r="F321" s="729">
        <f t="shared" si="25"/>
        <v>-280.63509161013724</v>
      </c>
      <c r="G321" s="729">
        <f t="shared" si="22"/>
        <v>987.92715761323052</v>
      </c>
      <c r="H321" s="729">
        <f t="shared" si="23"/>
        <v>-57114.945479640679</v>
      </c>
      <c r="I321" s="704"/>
    </row>
    <row r="322" spans="3:9" hidden="1" outlineLevel="1" x14ac:dyDescent="0.25">
      <c r="C322" s="712">
        <v>309</v>
      </c>
      <c r="D322" s="729">
        <f t="shared" si="24"/>
        <v>-57114.945479640679</v>
      </c>
      <c r="E322" s="729">
        <f t="shared" si="21"/>
        <v>707.29206600309328</v>
      </c>
      <c r="F322" s="729">
        <f t="shared" si="25"/>
        <v>-285.57472739820338</v>
      </c>
      <c r="G322" s="729">
        <f t="shared" si="22"/>
        <v>992.86679340129672</v>
      </c>
      <c r="H322" s="729">
        <f t="shared" si="23"/>
        <v>-58107.812273041978</v>
      </c>
      <c r="I322" s="704"/>
    </row>
    <row r="323" spans="3:9" hidden="1" outlineLevel="1" x14ac:dyDescent="0.25">
      <c r="C323" s="712">
        <v>310</v>
      </c>
      <c r="D323" s="729">
        <f t="shared" si="24"/>
        <v>-58107.812273041978</v>
      </c>
      <c r="E323" s="729">
        <f t="shared" si="21"/>
        <v>707.29206600309328</v>
      </c>
      <c r="F323" s="729">
        <f t="shared" si="25"/>
        <v>-290.53906136520988</v>
      </c>
      <c r="G323" s="729">
        <f t="shared" si="22"/>
        <v>997.83112736830321</v>
      </c>
      <c r="H323" s="729">
        <f t="shared" si="23"/>
        <v>-59105.643400410285</v>
      </c>
      <c r="I323" s="704"/>
    </row>
    <row r="324" spans="3:9" hidden="1" outlineLevel="1" x14ac:dyDescent="0.25">
      <c r="C324" s="712">
        <v>311</v>
      </c>
      <c r="D324" s="729">
        <f t="shared" si="24"/>
        <v>-59105.643400410285</v>
      </c>
      <c r="E324" s="729">
        <f t="shared" si="21"/>
        <v>707.29206600309328</v>
      </c>
      <c r="F324" s="729">
        <f t="shared" si="25"/>
        <v>-295.52821700205141</v>
      </c>
      <c r="G324" s="729">
        <f t="shared" si="22"/>
        <v>1002.8202830051447</v>
      </c>
      <c r="H324" s="729">
        <f t="shared" si="23"/>
        <v>-60108.46368341543</v>
      </c>
      <c r="I324" s="704"/>
    </row>
    <row r="325" spans="3:9" hidden="1" outlineLevel="1" x14ac:dyDescent="0.25">
      <c r="C325" s="712">
        <v>312</v>
      </c>
      <c r="D325" s="729">
        <f t="shared" si="24"/>
        <v>-60108.46368341543</v>
      </c>
      <c r="E325" s="729">
        <f t="shared" si="21"/>
        <v>707.29206600309328</v>
      </c>
      <c r="F325" s="729">
        <f t="shared" si="25"/>
        <v>-300.54231841707718</v>
      </c>
      <c r="G325" s="729">
        <f t="shared" si="22"/>
        <v>1007.8343844201704</v>
      </c>
      <c r="H325" s="729">
        <f t="shared" si="23"/>
        <v>-61116.298067835603</v>
      </c>
      <c r="I325" s="704"/>
    </row>
    <row r="326" spans="3:9" hidden="1" outlineLevel="1" x14ac:dyDescent="0.25">
      <c r="C326" s="712">
        <v>313</v>
      </c>
      <c r="D326" s="729">
        <f t="shared" si="24"/>
        <v>-61116.298067835603</v>
      </c>
      <c r="E326" s="729">
        <f t="shared" si="21"/>
        <v>707.29206600309328</v>
      </c>
      <c r="F326" s="729">
        <f t="shared" si="25"/>
        <v>-305.581490339178</v>
      </c>
      <c r="G326" s="729">
        <f t="shared" si="22"/>
        <v>1012.8735563422713</v>
      </c>
      <c r="H326" s="729">
        <f t="shared" si="23"/>
        <v>-62129.171624177878</v>
      </c>
      <c r="I326" s="704"/>
    </row>
    <row r="327" spans="3:9" hidden="1" outlineLevel="1" x14ac:dyDescent="0.25">
      <c r="C327" s="712">
        <v>314</v>
      </c>
      <c r="D327" s="729">
        <f t="shared" si="24"/>
        <v>-62129.171624177878</v>
      </c>
      <c r="E327" s="729">
        <f t="shared" si="21"/>
        <v>707.29206600309328</v>
      </c>
      <c r="F327" s="729">
        <f t="shared" si="25"/>
        <v>-310.64585812088939</v>
      </c>
      <c r="G327" s="729">
        <f t="shared" si="22"/>
        <v>1017.9379241239826</v>
      </c>
      <c r="H327" s="729">
        <f t="shared" si="23"/>
        <v>-63147.109548301858</v>
      </c>
      <c r="I327" s="704"/>
    </row>
    <row r="328" spans="3:9" hidden="1" outlineLevel="1" x14ac:dyDescent="0.25">
      <c r="C328" s="712">
        <v>315</v>
      </c>
      <c r="D328" s="729">
        <f t="shared" si="24"/>
        <v>-63147.109548301858</v>
      </c>
      <c r="E328" s="729">
        <f t="shared" si="21"/>
        <v>707.29206600309328</v>
      </c>
      <c r="F328" s="729">
        <f t="shared" si="25"/>
        <v>-315.73554774150932</v>
      </c>
      <c r="G328" s="729">
        <f t="shared" si="22"/>
        <v>1023.0276137446026</v>
      </c>
      <c r="H328" s="729">
        <f t="shared" si="23"/>
        <v>-64170.137162046463</v>
      </c>
      <c r="I328" s="704"/>
    </row>
    <row r="329" spans="3:9" hidden="1" outlineLevel="1" x14ac:dyDescent="0.25">
      <c r="C329" s="712">
        <v>316</v>
      </c>
      <c r="D329" s="729">
        <f t="shared" si="24"/>
        <v>-64170.137162046463</v>
      </c>
      <c r="E329" s="729">
        <f t="shared" si="21"/>
        <v>707.29206600309328</v>
      </c>
      <c r="F329" s="729">
        <f t="shared" si="25"/>
        <v>-320.85068581023233</v>
      </c>
      <c r="G329" s="729">
        <f t="shared" si="22"/>
        <v>1028.1427518133255</v>
      </c>
      <c r="H329" s="729">
        <f t="shared" si="23"/>
        <v>-65198.279913859791</v>
      </c>
      <c r="I329" s="704"/>
    </row>
    <row r="330" spans="3:9" hidden="1" outlineLevel="1" x14ac:dyDescent="0.25">
      <c r="C330" s="712">
        <v>317</v>
      </c>
      <c r="D330" s="729">
        <f t="shared" si="24"/>
        <v>-65198.279913859791</v>
      </c>
      <c r="E330" s="729">
        <f t="shared" si="21"/>
        <v>707.29206600309328</v>
      </c>
      <c r="F330" s="729">
        <f t="shared" si="25"/>
        <v>-325.99139956929895</v>
      </c>
      <c r="G330" s="729">
        <f t="shared" si="22"/>
        <v>1033.2834655723923</v>
      </c>
      <c r="H330" s="729">
        <f t="shared" si="23"/>
        <v>-66231.563379432177</v>
      </c>
      <c r="I330" s="704"/>
    </row>
    <row r="331" spans="3:9" hidden="1" outlineLevel="1" x14ac:dyDescent="0.25">
      <c r="C331" s="712">
        <v>318</v>
      </c>
      <c r="D331" s="729">
        <f t="shared" si="24"/>
        <v>-66231.563379432177</v>
      </c>
      <c r="E331" s="729">
        <f t="shared" si="21"/>
        <v>707.29206600309328</v>
      </c>
      <c r="F331" s="729">
        <f t="shared" si="25"/>
        <v>-331.1578168971609</v>
      </c>
      <c r="G331" s="729">
        <f t="shared" si="22"/>
        <v>1038.4498829002541</v>
      </c>
      <c r="H331" s="729">
        <f t="shared" si="23"/>
        <v>-67270.013262332432</v>
      </c>
      <c r="I331" s="704"/>
    </row>
    <row r="332" spans="3:9" hidden="1" outlineLevel="1" x14ac:dyDescent="0.25">
      <c r="C332" s="712">
        <v>319</v>
      </c>
      <c r="D332" s="729">
        <f t="shared" si="24"/>
        <v>-67270.013262332432</v>
      </c>
      <c r="E332" s="729">
        <f t="shared" si="21"/>
        <v>707.29206600309328</v>
      </c>
      <c r="F332" s="729">
        <f t="shared" si="25"/>
        <v>-336.35006631166215</v>
      </c>
      <c r="G332" s="729">
        <f t="shared" si="22"/>
        <v>1043.6421323147554</v>
      </c>
      <c r="H332" s="729">
        <f t="shared" si="23"/>
        <v>-68313.655394647183</v>
      </c>
      <c r="I332" s="704"/>
    </row>
    <row r="333" spans="3:9" hidden="1" outlineLevel="1" x14ac:dyDescent="0.25">
      <c r="C333" s="712">
        <v>320</v>
      </c>
      <c r="D333" s="729">
        <f t="shared" si="24"/>
        <v>-68313.655394647183</v>
      </c>
      <c r="E333" s="729">
        <f t="shared" si="21"/>
        <v>707.29206600309328</v>
      </c>
      <c r="F333" s="729">
        <f t="shared" si="25"/>
        <v>-341.56827697323592</v>
      </c>
      <c r="G333" s="729">
        <f t="shared" si="22"/>
        <v>1048.8603429763293</v>
      </c>
      <c r="H333" s="729">
        <f t="shared" si="23"/>
        <v>-69362.515737623515</v>
      </c>
      <c r="I333" s="704"/>
    </row>
    <row r="334" spans="3:9" hidden="1" outlineLevel="1" x14ac:dyDescent="0.25">
      <c r="C334" s="712">
        <v>321</v>
      </c>
      <c r="D334" s="729">
        <f t="shared" si="24"/>
        <v>-69362.515737623515</v>
      </c>
      <c r="E334" s="729">
        <f t="shared" ref="E334:E373" si="26">$E$10</f>
        <v>707.29206600309328</v>
      </c>
      <c r="F334" s="729">
        <f t="shared" si="25"/>
        <v>-346.81257868811758</v>
      </c>
      <c r="G334" s="729">
        <f t="shared" ref="G334:G373" si="27">E334-F334</f>
        <v>1054.104644691211</v>
      </c>
      <c r="H334" s="729">
        <f t="shared" ref="H334:H373" si="28">D334-G334</f>
        <v>-70416.620382314723</v>
      </c>
      <c r="I334" s="704"/>
    </row>
    <row r="335" spans="3:9" hidden="1" outlineLevel="1" x14ac:dyDescent="0.25">
      <c r="C335" s="712">
        <v>322</v>
      </c>
      <c r="D335" s="729">
        <f t="shared" ref="D335:D373" si="29">H334</f>
        <v>-70416.620382314723</v>
      </c>
      <c r="E335" s="729">
        <f t="shared" si="26"/>
        <v>707.29206600309328</v>
      </c>
      <c r="F335" s="729">
        <f t="shared" ref="F335:F373" si="30">$E$7/12*D335</f>
        <v>-352.08310191157364</v>
      </c>
      <c r="G335" s="729">
        <f t="shared" si="27"/>
        <v>1059.3751679146669</v>
      </c>
      <c r="H335" s="729">
        <f t="shared" si="28"/>
        <v>-71475.995550229389</v>
      </c>
      <c r="I335" s="704"/>
    </row>
    <row r="336" spans="3:9" hidden="1" outlineLevel="1" x14ac:dyDescent="0.25">
      <c r="C336" s="712">
        <v>323</v>
      </c>
      <c r="D336" s="729">
        <f t="shared" si="29"/>
        <v>-71475.995550229389</v>
      </c>
      <c r="E336" s="729">
        <f t="shared" si="26"/>
        <v>707.29206600309328</v>
      </c>
      <c r="F336" s="729">
        <f t="shared" si="30"/>
        <v>-357.37997775114695</v>
      </c>
      <c r="G336" s="729">
        <f t="shared" si="27"/>
        <v>1064.6720437542403</v>
      </c>
      <c r="H336" s="729">
        <f t="shared" si="28"/>
        <v>-72540.667593983628</v>
      </c>
      <c r="I336" s="704"/>
    </row>
    <row r="337" spans="3:9" hidden="1" outlineLevel="1" x14ac:dyDescent="0.25">
      <c r="C337" s="712">
        <v>324</v>
      </c>
      <c r="D337" s="729">
        <f t="shared" si="29"/>
        <v>-72540.667593983628</v>
      </c>
      <c r="E337" s="729">
        <f t="shared" si="26"/>
        <v>707.29206600309328</v>
      </c>
      <c r="F337" s="729">
        <f t="shared" si="30"/>
        <v>-362.70333796991815</v>
      </c>
      <c r="G337" s="729">
        <f t="shared" si="27"/>
        <v>1069.9954039730114</v>
      </c>
      <c r="H337" s="729">
        <f t="shared" si="28"/>
        <v>-73610.662997956635</v>
      </c>
      <c r="I337" s="704"/>
    </row>
    <row r="338" spans="3:9" hidden="1" outlineLevel="1" x14ac:dyDescent="0.25">
      <c r="C338" s="712">
        <v>325</v>
      </c>
      <c r="D338" s="729">
        <f t="shared" si="29"/>
        <v>-73610.662997956635</v>
      </c>
      <c r="E338" s="729">
        <f t="shared" si="26"/>
        <v>707.29206600309328</v>
      </c>
      <c r="F338" s="729">
        <f t="shared" si="30"/>
        <v>-368.05331498978319</v>
      </c>
      <c r="G338" s="729">
        <f t="shared" si="27"/>
        <v>1075.3453809928765</v>
      </c>
      <c r="H338" s="729">
        <f t="shared" si="28"/>
        <v>-74686.008378949511</v>
      </c>
      <c r="I338" s="704"/>
    </row>
    <row r="339" spans="3:9" hidden="1" outlineLevel="1" x14ac:dyDescent="0.25">
      <c r="C339" s="712">
        <v>326</v>
      </c>
      <c r="D339" s="729">
        <f t="shared" si="29"/>
        <v>-74686.008378949511</v>
      </c>
      <c r="E339" s="729">
        <f t="shared" si="26"/>
        <v>707.29206600309328</v>
      </c>
      <c r="F339" s="729">
        <f t="shared" si="30"/>
        <v>-373.43004189474755</v>
      </c>
      <c r="G339" s="729">
        <f t="shared" si="27"/>
        <v>1080.7221078978409</v>
      </c>
      <c r="H339" s="729">
        <f t="shared" si="28"/>
        <v>-75766.730486847358</v>
      </c>
      <c r="I339" s="704"/>
    </row>
    <row r="340" spans="3:9" hidden="1" outlineLevel="1" x14ac:dyDescent="0.25">
      <c r="C340" s="712">
        <v>327</v>
      </c>
      <c r="D340" s="729">
        <f t="shared" si="29"/>
        <v>-75766.730486847358</v>
      </c>
      <c r="E340" s="729">
        <f t="shared" si="26"/>
        <v>707.29206600309328</v>
      </c>
      <c r="F340" s="729">
        <f t="shared" si="30"/>
        <v>-378.8336524342368</v>
      </c>
      <c r="G340" s="729">
        <f t="shared" si="27"/>
        <v>1086.1257184373301</v>
      </c>
      <c r="H340" s="729">
        <f t="shared" si="28"/>
        <v>-76852.856205284683</v>
      </c>
      <c r="I340" s="704"/>
    </row>
    <row r="341" spans="3:9" hidden="1" outlineLevel="1" x14ac:dyDescent="0.25">
      <c r="C341" s="712">
        <v>328</v>
      </c>
      <c r="D341" s="729">
        <f t="shared" si="29"/>
        <v>-76852.856205284683</v>
      </c>
      <c r="E341" s="729">
        <f t="shared" si="26"/>
        <v>707.29206600309328</v>
      </c>
      <c r="F341" s="729">
        <f t="shared" si="30"/>
        <v>-384.26428102642342</v>
      </c>
      <c r="G341" s="729">
        <f t="shared" si="27"/>
        <v>1091.5563470295167</v>
      </c>
      <c r="H341" s="729">
        <f t="shared" si="28"/>
        <v>-77944.412552314199</v>
      </c>
      <c r="I341" s="704"/>
    </row>
    <row r="342" spans="3:9" hidden="1" outlineLevel="1" x14ac:dyDescent="0.25">
      <c r="C342" s="712">
        <v>329</v>
      </c>
      <c r="D342" s="729">
        <f t="shared" si="29"/>
        <v>-77944.412552314199</v>
      </c>
      <c r="E342" s="729">
        <f t="shared" si="26"/>
        <v>707.29206600309328</v>
      </c>
      <c r="F342" s="729">
        <f t="shared" si="30"/>
        <v>-389.72206276157101</v>
      </c>
      <c r="G342" s="729">
        <f t="shared" si="27"/>
        <v>1097.0141287646643</v>
      </c>
      <c r="H342" s="729">
        <f t="shared" si="28"/>
        <v>-79041.426681078869</v>
      </c>
      <c r="I342" s="704"/>
    </row>
    <row r="343" spans="3:9" hidden="1" outlineLevel="1" x14ac:dyDescent="0.25">
      <c r="C343" s="712">
        <v>330</v>
      </c>
      <c r="D343" s="729">
        <f t="shared" si="29"/>
        <v>-79041.426681078869</v>
      </c>
      <c r="E343" s="729">
        <f t="shared" si="26"/>
        <v>707.29206600309328</v>
      </c>
      <c r="F343" s="729">
        <f t="shared" si="30"/>
        <v>-395.20713340539436</v>
      </c>
      <c r="G343" s="729">
        <f t="shared" si="27"/>
        <v>1102.4991994084876</v>
      </c>
      <c r="H343" s="729">
        <f t="shared" si="28"/>
        <v>-80143.925880487353</v>
      </c>
      <c r="I343" s="704"/>
    </row>
    <row r="344" spans="3:9" hidden="1" outlineLevel="1" x14ac:dyDescent="0.25">
      <c r="C344" s="712">
        <v>331</v>
      </c>
      <c r="D344" s="729">
        <f t="shared" si="29"/>
        <v>-80143.925880487353</v>
      </c>
      <c r="E344" s="729">
        <f t="shared" si="26"/>
        <v>707.29206600309328</v>
      </c>
      <c r="F344" s="729">
        <f t="shared" si="30"/>
        <v>-400.71962940243679</v>
      </c>
      <c r="G344" s="729">
        <f t="shared" si="27"/>
        <v>1108.0116954055302</v>
      </c>
      <c r="H344" s="729">
        <f t="shared" si="28"/>
        <v>-81251.93757589288</v>
      </c>
      <c r="I344" s="704"/>
    </row>
    <row r="345" spans="3:9" hidden="1" outlineLevel="1" x14ac:dyDescent="0.25">
      <c r="C345" s="712">
        <v>332</v>
      </c>
      <c r="D345" s="729">
        <f t="shared" si="29"/>
        <v>-81251.93757589288</v>
      </c>
      <c r="E345" s="729">
        <f t="shared" si="26"/>
        <v>707.29206600309328</v>
      </c>
      <c r="F345" s="729">
        <f t="shared" si="30"/>
        <v>-406.25968787946442</v>
      </c>
      <c r="G345" s="729">
        <f t="shared" si="27"/>
        <v>1113.5517538825577</v>
      </c>
      <c r="H345" s="729">
        <f t="shared" si="28"/>
        <v>-82365.489329775432</v>
      </c>
      <c r="I345" s="704"/>
    </row>
    <row r="346" spans="3:9" hidden="1" outlineLevel="1" x14ac:dyDescent="0.25">
      <c r="C346" s="712">
        <v>333</v>
      </c>
      <c r="D346" s="729">
        <f t="shared" si="29"/>
        <v>-82365.489329775432</v>
      </c>
      <c r="E346" s="729">
        <f t="shared" si="26"/>
        <v>707.29206600309328</v>
      </c>
      <c r="F346" s="729">
        <f t="shared" si="30"/>
        <v>-411.82744664887718</v>
      </c>
      <c r="G346" s="729">
        <f t="shared" si="27"/>
        <v>1119.1195126519706</v>
      </c>
      <c r="H346" s="729">
        <f t="shared" si="28"/>
        <v>-83484.608842427406</v>
      </c>
      <c r="I346" s="704"/>
    </row>
    <row r="347" spans="3:9" hidden="1" outlineLevel="1" x14ac:dyDescent="0.25">
      <c r="C347" s="712">
        <v>334</v>
      </c>
      <c r="D347" s="729">
        <f t="shared" si="29"/>
        <v>-83484.608842427406</v>
      </c>
      <c r="E347" s="729">
        <f t="shared" si="26"/>
        <v>707.29206600309328</v>
      </c>
      <c r="F347" s="729">
        <f t="shared" si="30"/>
        <v>-417.42304421213703</v>
      </c>
      <c r="G347" s="729">
        <f t="shared" si="27"/>
        <v>1124.7151102152302</v>
      </c>
      <c r="H347" s="729">
        <f t="shared" si="28"/>
        <v>-84609.323952642633</v>
      </c>
      <c r="I347" s="704"/>
    </row>
    <row r="348" spans="3:9" hidden="1" outlineLevel="1" x14ac:dyDescent="0.25">
      <c r="C348" s="712">
        <v>335</v>
      </c>
      <c r="D348" s="729">
        <f t="shared" si="29"/>
        <v>-84609.323952642633</v>
      </c>
      <c r="E348" s="729">
        <f t="shared" si="26"/>
        <v>707.29206600309328</v>
      </c>
      <c r="F348" s="729">
        <f t="shared" si="30"/>
        <v>-423.04661976321319</v>
      </c>
      <c r="G348" s="729">
        <f t="shared" si="27"/>
        <v>1130.3386857663065</v>
      </c>
      <c r="H348" s="729">
        <f t="shared" si="28"/>
        <v>-85739.662638408947</v>
      </c>
      <c r="I348" s="704"/>
    </row>
    <row r="349" spans="3:9" hidden="1" outlineLevel="1" x14ac:dyDescent="0.25">
      <c r="C349" s="712">
        <v>336</v>
      </c>
      <c r="D349" s="729">
        <f t="shared" si="29"/>
        <v>-85739.662638408947</v>
      </c>
      <c r="E349" s="729">
        <f t="shared" si="26"/>
        <v>707.29206600309328</v>
      </c>
      <c r="F349" s="729">
        <f t="shared" si="30"/>
        <v>-428.69831319204474</v>
      </c>
      <c r="G349" s="729">
        <f t="shared" si="27"/>
        <v>1135.9903791951381</v>
      </c>
      <c r="H349" s="729">
        <f t="shared" si="28"/>
        <v>-86875.653017604083</v>
      </c>
      <c r="I349" s="704"/>
    </row>
    <row r="350" spans="3:9" hidden="1" outlineLevel="1" x14ac:dyDescent="0.25">
      <c r="C350" s="712">
        <v>337</v>
      </c>
      <c r="D350" s="729">
        <f t="shared" si="29"/>
        <v>-86875.653017604083</v>
      </c>
      <c r="E350" s="729">
        <f t="shared" si="26"/>
        <v>707.29206600309328</v>
      </c>
      <c r="F350" s="729">
        <f t="shared" si="30"/>
        <v>-434.37826508802044</v>
      </c>
      <c r="G350" s="729">
        <f t="shared" si="27"/>
        <v>1141.6703310911137</v>
      </c>
      <c r="H350" s="729">
        <f t="shared" si="28"/>
        <v>-88017.323348695194</v>
      </c>
      <c r="I350" s="704"/>
    </row>
    <row r="351" spans="3:9" hidden="1" outlineLevel="1" x14ac:dyDescent="0.25">
      <c r="C351" s="712">
        <v>338</v>
      </c>
      <c r="D351" s="729">
        <f t="shared" si="29"/>
        <v>-88017.323348695194</v>
      </c>
      <c r="E351" s="729">
        <f t="shared" si="26"/>
        <v>707.29206600309328</v>
      </c>
      <c r="F351" s="729">
        <f t="shared" si="30"/>
        <v>-440.08661674347599</v>
      </c>
      <c r="G351" s="729">
        <f t="shared" si="27"/>
        <v>1147.3786827465692</v>
      </c>
      <c r="H351" s="729">
        <f t="shared" si="28"/>
        <v>-89164.70203144176</v>
      </c>
      <c r="I351" s="704"/>
    </row>
    <row r="352" spans="3:9" hidden="1" outlineLevel="1" x14ac:dyDescent="0.25">
      <c r="C352" s="712">
        <v>339</v>
      </c>
      <c r="D352" s="729">
        <f t="shared" si="29"/>
        <v>-89164.70203144176</v>
      </c>
      <c r="E352" s="729">
        <f t="shared" si="26"/>
        <v>707.29206600309328</v>
      </c>
      <c r="F352" s="729">
        <f t="shared" si="30"/>
        <v>-445.82351015720883</v>
      </c>
      <c r="G352" s="729">
        <f t="shared" si="27"/>
        <v>1153.1155761603022</v>
      </c>
      <c r="H352" s="729">
        <f t="shared" si="28"/>
        <v>-90317.817607602061</v>
      </c>
      <c r="I352" s="704"/>
    </row>
    <row r="353" spans="3:9" hidden="1" outlineLevel="1" x14ac:dyDescent="0.25">
      <c r="C353" s="712">
        <v>340</v>
      </c>
      <c r="D353" s="729">
        <f t="shared" si="29"/>
        <v>-90317.817607602061</v>
      </c>
      <c r="E353" s="729">
        <f t="shared" si="26"/>
        <v>707.29206600309328</v>
      </c>
      <c r="F353" s="729">
        <f t="shared" si="30"/>
        <v>-451.58908803801029</v>
      </c>
      <c r="G353" s="729">
        <f t="shared" si="27"/>
        <v>1158.8811540411036</v>
      </c>
      <c r="H353" s="729">
        <f t="shared" si="28"/>
        <v>-91476.698761643158</v>
      </c>
      <c r="I353" s="704"/>
    </row>
    <row r="354" spans="3:9" hidden="1" outlineLevel="1" x14ac:dyDescent="0.25">
      <c r="C354" s="712">
        <v>341</v>
      </c>
      <c r="D354" s="729">
        <f t="shared" si="29"/>
        <v>-91476.698761643158</v>
      </c>
      <c r="E354" s="729">
        <f t="shared" si="26"/>
        <v>707.29206600309328</v>
      </c>
      <c r="F354" s="729">
        <f t="shared" si="30"/>
        <v>-457.3834938082158</v>
      </c>
      <c r="G354" s="729">
        <f t="shared" si="27"/>
        <v>1164.6755598113091</v>
      </c>
      <c r="H354" s="729">
        <f t="shared" si="28"/>
        <v>-92641.374321454467</v>
      </c>
      <c r="I354" s="704"/>
    </row>
    <row r="355" spans="3:9" hidden="1" outlineLevel="1" x14ac:dyDescent="0.25">
      <c r="C355" s="712">
        <v>342</v>
      </c>
      <c r="D355" s="729">
        <f t="shared" si="29"/>
        <v>-92641.374321454467</v>
      </c>
      <c r="E355" s="729">
        <f t="shared" si="26"/>
        <v>707.29206600309328</v>
      </c>
      <c r="F355" s="729">
        <f t="shared" si="30"/>
        <v>-463.20687160727232</v>
      </c>
      <c r="G355" s="729">
        <f t="shared" si="27"/>
        <v>1170.4989376103656</v>
      </c>
      <c r="H355" s="729">
        <f t="shared" si="28"/>
        <v>-93811.873259064829</v>
      </c>
      <c r="I355" s="704"/>
    </row>
    <row r="356" spans="3:9" hidden="1" outlineLevel="1" x14ac:dyDescent="0.25">
      <c r="C356" s="712">
        <v>343</v>
      </c>
      <c r="D356" s="729">
        <f t="shared" si="29"/>
        <v>-93811.873259064829</v>
      </c>
      <c r="E356" s="729">
        <f t="shared" si="26"/>
        <v>707.29206600309328</v>
      </c>
      <c r="F356" s="729">
        <f t="shared" si="30"/>
        <v>-469.05936629532414</v>
      </c>
      <c r="G356" s="729">
        <f t="shared" si="27"/>
        <v>1176.3514322984174</v>
      </c>
      <c r="H356" s="729">
        <f t="shared" si="28"/>
        <v>-94988.224691363241</v>
      </c>
      <c r="I356" s="704"/>
    </row>
    <row r="357" spans="3:9" hidden="1" outlineLevel="1" x14ac:dyDescent="0.25">
      <c r="C357" s="712">
        <v>344</v>
      </c>
      <c r="D357" s="729">
        <f t="shared" si="29"/>
        <v>-94988.224691363241</v>
      </c>
      <c r="E357" s="729">
        <f t="shared" si="26"/>
        <v>707.29206600309328</v>
      </c>
      <c r="F357" s="729">
        <f t="shared" si="30"/>
        <v>-474.94112345681623</v>
      </c>
      <c r="G357" s="729">
        <f t="shared" si="27"/>
        <v>1182.2331894599095</v>
      </c>
      <c r="H357" s="729">
        <f t="shared" si="28"/>
        <v>-96170.457880823145</v>
      </c>
      <c r="I357" s="704"/>
    </row>
    <row r="358" spans="3:9" hidden="1" outlineLevel="1" x14ac:dyDescent="0.25">
      <c r="C358" s="712">
        <v>345</v>
      </c>
      <c r="D358" s="729">
        <f t="shared" si="29"/>
        <v>-96170.457880823145</v>
      </c>
      <c r="E358" s="729">
        <f t="shared" si="26"/>
        <v>707.29206600309328</v>
      </c>
      <c r="F358" s="729">
        <f t="shared" si="30"/>
        <v>-480.85228940411571</v>
      </c>
      <c r="G358" s="729">
        <f t="shared" si="27"/>
        <v>1188.1443554072089</v>
      </c>
      <c r="H358" s="729">
        <f t="shared" si="28"/>
        <v>-97358.602236230348</v>
      </c>
      <c r="I358" s="704"/>
    </row>
    <row r="359" spans="3:9" hidden="1" outlineLevel="1" x14ac:dyDescent="0.25">
      <c r="C359" s="712">
        <v>346</v>
      </c>
      <c r="D359" s="729">
        <f t="shared" si="29"/>
        <v>-97358.602236230348</v>
      </c>
      <c r="E359" s="729">
        <f t="shared" si="26"/>
        <v>707.29206600309328</v>
      </c>
      <c r="F359" s="729">
        <f t="shared" si="30"/>
        <v>-486.79301118115177</v>
      </c>
      <c r="G359" s="729">
        <f t="shared" si="27"/>
        <v>1194.0850771842452</v>
      </c>
      <c r="H359" s="729">
        <f t="shared" si="28"/>
        <v>-98552.687313414586</v>
      </c>
      <c r="I359" s="704"/>
    </row>
    <row r="360" spans="3:9" hidden="1" outlineLevel="1" x14ac:dyDescent="0.25">
      <c r="C360" s="712">
        <v>347</v>
      </c>
      <c r="D360" s="729">
        <f t="shared" si="29"/>
        <v>-98552.687313414586</v>
      </c>
      <c r="E360" s="729">
        <f t="shared" si="26"/>
        <v>707.29206600309328</v>
      </c>
      <c r="F360" s="729">
        <f t="shared" si="30"/>
        <v>-492.76343656707292</v>
      </c>
      <c r="G360" s="729">
        <f t="shared" si="27"/>
        <v>1200.0555025701663</v>
      </c>
      <c r="H360" s="729">
        <f t="shared" si="28"/>
        <v>-99752.742815984748</v>
      </c>
      <c r="I360" s="704"/>
    </row>
    <row r="361" spans="3:9" hidden="1" outlineLevel="1" x14ac:dyDescent="0.25">
      <c r="C361" s="712">
        <v>348</v>
      </c>
      <c r="D361" s="729">
        <f t="shared" si="29"/>
        <v>-99752.742815984748</v>
      </c>
      <c r="E361" s="729">
        <f t="shared" si="26"/>
        <v>707.29206600309328</v>
      </c>
      <c r="F361" s="729">
        <f t="shared" si="30"/>
        <v>-498.76371407992377</v>
      </c>
      <c r="G361" s="729">
        <f t="shared" si="27"/>
        <v>1206.055780083017</v>
      </c>
      <c r="H361" s="729">
        <f t="shared" si="28"/>
        <v>-100958.79859606776</v>
      </c>
      <c r="I361" s="704"/>
    </row>
    <row r="362" spans="3:9" hidden="1" outlineLevel="1" x14ac:dyDescent="0.25">
      <c r="C362" s="712">
        <v>349</v>
      </c>
      <c r="D362" s="729">
        <f t="shared" si="29"/>
        <v>-100958.79859606776</v>
      </c>
      <c r="E362" s="729">
        <f t="shared" si="26"/>
        <v>707.29206600309328</v>
      </c>
      <c r="F362" s="729">
        <f t="shared" si="30"/>
        <v>-504.79399298033883</v>
      </c>
      <c r="G362" s="729">
        <f t="shared" si="27"/>
        <v>1212.0860589834322</v>
      </c>
      <c r="H362" s="729">
        <f t="shared" si="28"/>
        <v>-102170.8846550512</v>
      </c>
      <c r="I362" s="704"/>
    </row>
    <row r="363" spans="3:9" hidden="1" outlineLevel="1" x14ac:dyDescent="0.25">
      <c r="C363" s="712">
        <v>350</v>
      </c>
      <c r="D363" s="729">
        <f t="shared" si="29"/>
        <v>-102170.8846550512</v>
      </c>
      <c r="E363" s="729">
        <f t="shared" si="26"/>
        <v>707.29206600309328</v>
      </c>
      <c r="F363" s="729">
        <f t="shared" si="30"/>
        <v>-510.85442327525601</v>
      </c>
      <c r="G363" s="729">
        <f t="shared" si="27"/>
        <v>1218.1464892783492</v>
      </c>
      <c r="H363" s="729">
        <f t="shared" si="28"/>
        <v>-103389.03114432955</v>
      </c>
      <c r="I363" s="704"/>
    </row>
    <row r="364" spans="3:9" hidden="1" outlineLevel="1" x14ac:dyDescent="0.25">
      <c r="C364" s="712">
        <v>351</v>
      </c>
      <c r="D364" s="729">
        <f t="shared" si="29"/>
        <v>-103389.03114432955</v>
      </c>
      <c r="E364" s="729">
        <f t="shared" si="26"/>
        <v>707.29206600309328</v>
      </c>
      <c r="F364" s="729">
        <f t="shared" si="30"/>
        <v>-516.94515572164778</v>
      </c>
      <c r="G364" s="729">
        <f t="shared" si="27"/>
        <v>1224.2372217247412</v>
      </c>
      <c r="H364" s="729">
        <f t="shared" si="28"/>
        <v>-104613.2683660543</v>
      </c>
      <c r="I364" s="704"/>
    </row>
    <row r="365" spans="3:9" hidden="1" outlineLevel="1" x14ac:dyDescent="0.25">
      <c r="C365" s="712">
        <v>352</v>
      </c>
      <c r="D365" s="729">
        <f t="shared" si="29"/>
        <v>-104613.2683660543</v>
      </c>
      <c r="E365" s="729">
        <f t="shared" si="26"/>
        <v>707.29206600309328</v>
      </c>
      <c r="F365" s="729">
        <f t="shared" si="30"/>
        <v>-523.06634183027154</v>
      </c>
      <c r="G365" s="729">
        <f t="shared" si="27"/>
        <v>1230.3584078333647</v>
      </c>
      <c r="H365" s="729">
        <f t="shared" si="28"/>
        <v>-105843.62677388766</v>
      </c>
      <c r="I365" s="704"/>
    </row>
    <row r="366" spans="3:9" hidden="1" outlineLevel="1" x14ac:dyDescent="0.25">
      <c r="C366" s="712">
        <v>353</v>
      </c>
      <c r="D366" s="729">
        <f t="shared" si="29"/>
        <v>-105843.62677388766</v>
      </c>
      <c r="E366" s="729">
        <f t="shared" si="26"/>
        <v>707.29206600309328</v>
      </c>
      <c r="F366" s="729">
        <f t="shared" si="30"/>
        <v>-529.21813386943836</v>
      </c>
      <c r="G366" s="729">
        <f t="shared" si="27"/>
        <v>1236.5101998725318</v>
      </c>
      <c r="H366" s="729">
        <f t="shared" si="28"/>
        <v>-107080.13697376019</v>
      </c>
      <c r="I366" s="704"/>
    </row>
    <row r="367" spans="3:9" hidden="1" outlineLevel="1" x14ac:dyDescent="0.25">
      <c r="C367" s="712">
        <v>354</v>
      </c>
      <c r="D367" s="729">
        <f t="shared" si="29"/>
        <v>-107080.13697376019</v>
      </c>
      <c r="E367" s="729">
        <f t="shared" si="26"/>
        <v>707.29206600309328</v>
      </c>
      <c r="F367" s="729">
        <f t="shared" si="30"/>
        <v>-535.40068486880102</v>
      </c>
      <c r="G367" s="729">
        <f t="shared" si="27"/>
        <v>1242.6927508718943</v>
      </c>
      <c r="H367" s="729">
        <f t="shared" si="28"/>
        <v>-108322.82972463209</v>
      </c>
      <c r="I367" s="704"/>
    </row>
    <row r="368" spans="3:9" hidden="1" outlineLevel="1" x14ac:dyDescent="0.25">
      <c r="C368" s="712">
        <v>355</v>
      </c>
      <c r="D368" s="729">
        <f t="shared" si="29"/>
        <v>-108322.82972463209</v>
      </c>
      <c r="E368" s="729">
        <f t="shared" si="26"/>
        <v>707.29206600309328</v>
      </c>
      <c r="F368" s="729">
        <f t="shared" si="30"/>
        <v>-541.61414862316042</v>
      </c>
      <c r="G368" s="729">
        <f t="shared" si="27"/>
        <v>1248.9062146262536</v>
      </c>
      <c r="H368" s="729">
        <f t="shared" si="28"/>
        <v>-109571.73593925835</v>
      </c>
      <c r="I368" s="704"/>
    </row>
    <row r="369" spans="1:9" hidden="1" outlineLevel="1" x14ac:dyDescent="0.25">
      <c r="C369" s="712">
        <v>356</v>
      </c>
      <c r="D369" s="729">
        <f t="shared" si="29"/>
        <v>-109571.73593925835</v>
      </c>
      <c r="E369" s="729">
        <f t="shared" si="26"/>
        <v>707.29206600309328</v>
      </c>
      <c r="F369" s="729">
        <f t="shared" si="30"/>
        <v>-547.85867969629169</v>
      </c>
      <c r="G369" s="729">
        <f t="shared" si="27"/>
        <v>1255.150745699385</v>
      </c>
      <c r="H369" s="729">
        <f t="shared" si="28"/>
        <v>-110826.88668495773</v>
      </c>
      <c r="I369" s="704"/>
    </row>
    <row r="370" spans="1:9" hidden="1" outlineLevel="1" x14ac:dyDescent="0.25">
      <c r="C370" s="712">
        <v>357</v>
      </c>
      <c r="D370" s="729">
        <f t="shared" si="29"/>
        <v>-110826.88668495773</v>
      </c>
      <c r="E370" s="729">
        <f t="shared" si="26"/>
        <v>707.29206600309328</v>
      </c>
      <c r="F370" s="729">
        <f t="shared" si="30"/>
        <v>-554.13443342478865</v>
      </c>
      <c r="G370" s="729">
        <f t="shared" si="27"/>
        <v>1261.4264994278819</v>
      </c>
      <c r="H370" s="729">
        <f t="shared" si="28"/>
        <v>-112088.31318438561</v>
      </c>
      <c r="I370" s="704"/>
    </row>
    <row r="371" spans="1:9" hidden="1" outlineLevel="1" x14ac:dyDescent="0.25">
      <c r="C371" s="712">
        <v>358</v>
      </c>
      <c r="D371" s="729">
        <f t="shared" si="29"/>
        <v>-112088.31318438561</v>
      </c>
      <c r="E371" s="729">
        <f t="shared" si="26"/>
        <v>707.29206600309328</v>
      </c>
      <c r="F371" s="729">
        <f t="shared" si="30"/>
        <v>-560.44156592192803</v>
      </c>
      <c r="G371" s="729">
        <f t="shared" si="27"/>
        <v>1267.7336319250212</v>
      </c>
      <c r="H371" s="729">
        <f t="shared" si="28"/>
        <v>-113356.04681631063</v>
      </c>
      <c r="I371" s="704"/>
    </row>
    <row r="372" spans="1:9" s="696" customFormat="1" hidden="1" outlineLevel="1" x14ac:dyDescent="0.25">
      <c r="A372" s="695"/>
      <c r="C372" s="732">
        <v>359</v>
      </c>
      <c r="D372" s="824">
        <f t="shared" si="29"/>
        <v>-113356.04681631063</v>
      </c>
      <c r="E372" s="824">
        <f t="shared" si="26"/>
        <v>707.29206600309328</v>
      </c>
      <c r="F372" s="824">
        <f t="shared" si="30"/>
        <v>-566.7802340815532</v>
      </c>
      <c r="G372" s="824">
        <f t="shared" si="27"/>
        <v>1274.0723000846465</v>
      </c>
      <c r="H372" s="824">
        <f t="shared" si="28"/>
        <v>-114630.11911639528</v>
      </c>
      <c r="I372" s="705"/>
    </row>
    <row r="373" spans="1:9" s="696" customFormat="1" hidden="1" outlineLevel="1" x14ac:dyDescent="0.25">
      <c r="A373" s="695"/>
      <c r="C373" s="732">
        <v>360</v>
      </c>
      <c r="D373" s="824">
        <f t="shared" si="29"/>
        <v>-114630.11911639528</v>
      </c>
      <c r="E373" s="824">
        <f t="shared" si="26"/>
        <v>707.29206600309328</v>
      </c>
      <c r="F373" s="824">
        <f t="shared" si="30"/>
        <v>-573.1505955819764</v>
      </c>
      <c r="G373" s="824">
        <f t="shared" si="27"/>
        <v>1280.4426615850698</v>
      </c>
      <c r="H373" s="824">
        <f t="shared" si="28"/>
        <v>-115910.56177798034</v>
      </c>
      <c r="I373" s="705"/>
    </row>
    <row r="374" spans="1:9" s="696" customFormat="1" ht="7.5" customHeight="1" collapsed="1" thickBot="1" x14ac:dyDescent="0.3">
      <c r="A374" s="695"/>
      <c r="C374" s="731"/>
      <c r="D374" s="731"/>
      <c r="E374" s="731"/>
      <c r="F374" s="731"/>
      <c r="G374" s="731"/>
      <c r="H374" s="731"/>
    </row>
    <row r="375" spans="1:9" s="696" customFormat="1" x14ac:dyDescent="0.25">
      <c r="A375" s="695"/>
    </row>
  </sheetData>
  <sheetProtection algorithmName="SHA-512" hashValue="MSdbQJgbNYWyEzgFSgDihxKF9gDjE5C3gt3q7zq78pOEzB85uvMTVTqscX7V7/j9doj+g3GbhFlALxfwHydmxA==" saltValue="uUuVVjp5a4e4l1DJSOyDK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D14:H253 E8:E10" unlockedFormula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75"/>
  <sheetViews>
    <sheetView showGridLines="0" zoomScaleNormal="100" workbookViewId="0">
      <selection activeCell="B2" sqref="B2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16.140625" style="687" customWidth="1"/>
    <col min="4" max="4" width="8.5703125" style="712" customWidth="1"/>
    <col min="5" max="5" width="13" style="712" bestFit="1" customWidth="1"/>
    <col min="6" max="6" width="13.28515625" style="712" bestFit="1" customWidth="1"/>
    <col min="7" max="7" width="9.140625" style="712" bestFit="1" customWidth="1"/>
    <col min="8" max="8" width="8.7109375" style="712" bestFit="1" customWidth="1"/>
    <col min="9" max="9" width="11.7109375" style="712" bestFit="1" customWidth="1"/>
    <col min="10" max="10" width="13" style="712" bestFit="1" customWidth="1"/>
    <col min="11" max="11" width="8" style="687" bestFit="1" customWidth="1"/>
    <col min="12" max="12" width="12.140625" style="687" bestFit="1" customWidth="1"/>
    <col min="13" max="16" width="7.140625" style="687" bestFit="1" customWidth="1"/>
    <col min="17" max="18" width="6.85546875" style="687" bestFit="1" customWidth="1"/>
    <col min="19" max="20" width="6.42578125" style="687" bestFit="1" customWidth="1"/>
    <col min="21" max="21" width="7.140625" style="687" bestFit="1" customWidth="1"/>
    <col min="22" max="22" width="6.85546875" style="687" bestFit="1" customWidth="1"/>
    <col min="23" max="23" width="7.140625" style="687" bestFit="1" customWidth="1"/>
    <col min="24" max="26" width="6.85546875" style="687" bestFit="1" customWidth="1"/>
    <col min="27" max="27" width="7.140625" style="687" bestFit="1" customWidth="1"/>
    <col min="28" max="29" width="6.85546875" style="687" bestFit="1" customWidth="1"/>
    <col min="30" max="30" width="7.140625" style="687" bestFit="1" customWidth="1"/>
    <col min="31" max="31" width="6.85546875" style="687" bestFit="1" customWidth="1"/>
    <col min="32" max="32" width="6.42578125" style="687" bestFit="1" customWidth="1"/>
    <col min="33" max="33" width="7.140625" style="687" bestFit="1" customWidth="1"/>
    <col min="34" max="34" width="6.42578125" style="687" bestFit="1" customWidth="1"/>
    <col min="35" max="37" width="6.85546875" style="687" bestFit="1" customWidth="1"/>
    <col min="38" max="38" width="6.42578125" style="687" bestFit="1" customWidth="1"/>
    <col min="39" max="40" width="7.140625" style="687" bestFit="1" customWidth="1"/>
    <col min="41" max="41" width="6.85546875" style="687" bestFit="1" customWidth="1"/>
    <col min="42" max="44" width="7.140625" style="687" bestFit="1" customWidth="1"/>
    <col min="45" max="45" width="6.42578125" style="687" bestFit="1" customWidth="1"/>
    <col min="46" max="46" width="7.140625" style="687" bestFit="1" customWidth="1"/>
    <col min="47" max="47" width="6.42578125" style="687" bestFit="1" customWidth="1"/>
    <col min="48" max="48" width="7.140625" style="687" bestFit="1" customWidth="1"/>
    <col min="49" max="49" width="6.42578125" style="687" bestFit="1" customWidth="1"/>
    <col min="50" max="50" width="7.140625" style="687" bestFit="1" customWidth="1"/>
    <col min="51" max="51" width="6.85546875" style="687" bestFit="1" customWidth="1"/>
    <col min="52" max="54" width="7.140625" style="687" bestFit="1" customWidth="1"/>
    <col min="55" max="55" width="6.85546875" style="687" bestFit="1" customWidth="1"/>
    <col min="56" max="60" width="7.140625" style="687" bestFit="1" customWidth="1"/>
    <col min="61" max="61" width="6.42578125" style="687" bestFit="1" customWidth="1"/>
    <col min="62" max="63" width="6.85546875" style="687" bestFit="1" customWidth="1"/>
    <col min="64" max="64" width="6.42578125" style="687" bestFit="1" customWidth="1"/>
    <col min="65" max="65" width="6.85546875" style="687" bestFit="1" customWidth="1"/>
    <col min="66" max="68" width="6.42578125" style="687" bestFit="1" customWidth="1"/>
    <col min="69" max="69" width="7.140625" style="687" bestFit="1" customWidth="1"/>
    <col min="70" max="70" width="6.42578125" style="687" bestFit="1" customWidth="1"/>
    <col min="71" max="72" width="6.85546875" style="687" bestFit="1" customWidth="1"/>
    <col min="73" max="74" width="7.140625" style="687" bestFit="1" customWidth="1"/>
    <col min="75" max="76" width="6.42578125" style="687" bestFit="1" customWidth="1"/>
    <col min="77" max="84" width="7.140625" style="687" bestFit="1" customWidth="1"/>
    <col min="85" max="86" width="6.42578125" style="687" bestFit="1" customWidth="1"/>
    <col min="87" max="90" width="7.140625" style="687" bestFit="1" customWidth="1"/>
    <col min="91" max="91" width="6.85546875" style="687" bestFit="1" customWidth="1"/>
    <col min="92" max="92" width="7.140625" style="687" bestFit="1" customWidth="1"/>
    <col min="93" max="94" width="6.85546875" style="687" bestFit="1" customWidth="1"/>
    <col min="95" max="95" width="6.42578125" style="687" bestFit="1" customWidth="1"/>
    <col min="96" max="96" width="6.85546875" style="687" bestFit="1" customWidth="1"/>
    <col min="97" max="97" width="7.140625" style="687" bestFit="1" customWidth="1"/>
    <col min="98" max="98" width="6.42578125" style="687" bestFit="1" customWidth="1"/>
    <col min="99" max="99" width="6.85546875" style="687" bestFit="1" customWidth="1"/>
    <col min="100" max="100" width="6.42578125" style="687" bestFit="1" customWidth="1"/>
    <col min="101" max="101" width="7.140625" style="687" bestFit="1" customWidth="1"/>
    <col min="102" max="104" width="6.42578125" style="687" bestFit="1" customWidth="1"/>
    <col min="105" max="106" width="7.140625" style="687" bestFit="1" customWidth="1"/>
    <col min="107" max="111" width="6.42578125" style="687" bestFit="1" customWidth="1"/>
    <col min="112" max="112" width="7.140625" style="687" bestFit="1" customWidth="1"/>
    <col min="113" max="113" width="6.42578125" style="687" bestFit="1" customWidth="1"/>
    <col min="114" max="114" width="7.140625" style="687" bestFit="1" customWidth="1"/>
    <col min="115" max="116" width="6.85546875" style="687" bestFit="1" customWidth="1"/>
    <col min="117" max="117" width="7.140625" style="687" bestFit="1" customWidth="1"/>
    <col min="118" max="119" width="6.42578125" style="687" bestFit="1" customWidth="1"/>
    <col min="120" max="120" width="6.85546875" style="687" bestFit="1" customWidth="1"/>
    <col min="121" max="122" width="7.140625" style="687" bestFit="1" customWidth="1"/>
    <col min="123" max="123" width="6.42578125" style="687" bestFit="1" customWidth="1"/>
    <col min="124" max="124" width="6.85546875" style="687" bestFit="1" customWidth="1"/>
    <col min="125" max="125" width="6.42578125" style="687" bestFit="1" customWidth="1"/>
    <col min="126" max="126" width="7.140625" style="687" bestFit="1" customWidth="1"/>
    <col min="127" max="127" width="6.42578125" style="687" bestFit="1" customWidth="1"/>
    <col min="128" max="128" width="6.85546875" style="687" bestFit="1" customWidth="1"/>
    <col min="129" max="133" width="7.140625" style="687" bestFit="1" customWidth="1"/>
    <col min="134" max="134" width="6.85546875" style="687" bestFit="1" customWidth="1"/>
    <col min="135" max="136" width="7.140625" style="687" bestFit="1" customWidth="1"/>
    <col min="137" max="138" width="6.42578125" style="687" bestFit="1" customWidth="1"/>
    <col min="139" max="139" width="6.85546875" style="687" bestFit="1" customWidth="1"/>
    <col min="140" max="142" width="6.42578125" style="687" bestFit="1" customWidth="1"/>
    <col min="143" max="143" width="7.140625" style="687" bestFit="1" customWidth="1"/>
    <col min="144" max="144" width="6.42578125" style="687" bestFit="1" customWidth="1"/>
    <col min="145" max="145" width="7.140625" style="687" bestFit="1" customWidth="1"/>
    <col min="146" max="146" width="6.42578125" style="687" bestFit="1" customWidth="1"/>
    <col min="147" max="148" width="7.140625" style="687" bestFit="1" customWidth="1"/>
    <col min="149" max="150" width="6.42578125" style="687" bestFit="1" customWidth="1"/>
    <col min="151" max="151" width="7.140625" style="687" bestFit="1" customWidth="1"/>
    <col min="152" max="153" width="6.42578125" style="687" bestFit="1" customWidth="1"/>
    <col min="154" max="154" width="7.140625" style="687" bestFit="1" customWidth="1"/>
    <col min="155" max="155" width="6.85546875" style="687" bestFit="1" customWidth="1"/>
    <col min="156" max="157" width="7.140625" style="687" bestFit="1" customWidth="1"/>
    <col min="158" max="158" width="6.85546875" style="687" bestFit="1" customWidth="1"/>
    <col min="159" max="159" width="6.42578125" style="687" bestFit="1" customWidth="1"/>
    <col min="160" max="160" width="7.140625" style="687" bestFit="1" customWidth="1"/>
    <col min="161" max="162" width="6.85546875" style="687" bestFit="1" customWidth="1"/>
    <col min="163" max="163" width="6.42578125" style="687" bestFit="1" customWidth="1"/>
    <col min="164" max="164" width="7.140625" style="687" bestFit="1" customWidth="1"/>
    <col min="165" max="165" width="6.42578125" style="687" bestFit="1" customWidth="1"/>
    <col min="166" max="167" width="7.140625" style="687" bestFit="1" customWidth="1"/>
    <col min="168" max="168" width="6.42578125" style="687" bestFit="1" customWidth="1"/>
    <col min="169" max="169" width="7.140625" style="687" bestFit="1" customWidth="1"/>
    <col min="170" max="170" width="6.85546875" style="687" bestFit="1" customWidth="1"/>
    <col min="171" max="171" width="7.140625" style="687" bestFit="1" customWidth="1"/>
    <col min="172" max="172" width="6.42578125" style="687" bestFit="1" customWidth="1"/>
    <col min="173" max="174" width="7.140625" style="687" bestFit="1" customWidth="1"/>
    <col min="175" max="175" width="6.85546875" style="687" bestFit="1" customWidth="1"/>
    <col min="176" max="176" width="6.42578125" style="687" bestFit="1" customWidth="1"/>
    <col min="177" max="177" width="7.140625" style="687" bestFit="1" customWidth="1"/>
    <col min="178" max="179" width="6.42578125" style="687" bestFit="1" customWidth="1"/>
    <col min="180" max="180" width="6.85546875" style="687" bestFit="1" customWidth="1"/>
    <col min="181" max="181" width="7.140625" style="687" bestFit="1" customWidth="1"/>
    <col min="182" max="182" width="6.85546875" style="687" bestFit="1" customWidth="1"/>
    <col min="183" max="183" width="6.42578125" style="687" bestFit="1" customWidth="1"/>
    <col min="184" max="184" width="6.85546875" style="687" bestFit="1" customWidth="1"/>
    <col min="185" max="185" width="7.140625" style="687" bestFit="1" customWidth="1"/>
    <col min="186" max="187" width="6.42578125" style="687" bestFit="1" customWidth="1"/>
    <col min="188" max="188" width="7.140625" style="687" bestFit="1" customWidth="1"/>
    <col min="189" max="190" width="6.85546875" style="687" bestFit="1" customWidth="1"/>
    <col min="191" max="191" width="7.140625" style="687" bestFit="1" customWidth="1"/>
    <col min="192" max="193" width="6.85546875" style="687" bestFit="1" customWidth="1"/>
    <col min="194" max="195" width="6.42578125" style="687" bestFit="1" customWidth="1"/>
    <col min="196" max="197" width="7.140625" style="687" bestFit="1" customWidth="1"/>
    <col min="198" max="198" width="6.42578125" style="687" bestFit="1" customWidth="1"/>
    <col min="199" max="199" width="6.85546875" style="687" bestFit="1" customWidth="1"/>
    <col min="200" max="200" width="6.42578125" style="687" bestFit="1" customWidth="1"/>
    <col min="201" max="205" width="7.140625" style="687" bestFit="1" customWidth="1"/>
    <col min="206" max="206" width="6.42578125" style="687" bestFit="1" customWidth="1"/>
    <col min="207" max="209" width="7.140625" style="687" bestFit="1" customWidth="1"/>
    <col min="210" max="210" width="6.85546875" style="687" bestFit="1" customWidth="1"/>
    <col min="211" max="211" width="7.140625" style="687" bestFit="1" customWidth="1"/>
    <col min="212" max="214" width="6.42578125" style="687" bestFit="1" customWidth="1"/>
    <col min="215" max="215" width="6.85546875" style="687" bestFit="1" customWidth="1"/>
    <col min="216" max="216" width="6.42578125" style="687" bestFit="1" customWidth="1"/>
    <col min="217" max="217" width="7.140625" style="687" bestFit="1" customWidth="1"/>
    <col min="218" max="218" width="6.42578125" style="687" bestFit="1" customWidth="1"/>
    <col min="219" max="220" width="7.140625" style="687" bestFit="1" customWidth="1"/>
    <col min="221" max="221" width="6.42578125" style="687" bestFit="1" customWidth="1"/>
    <col min="222" max="225" width="7.140625" style="687" bestFit="1" customWidth="1"/>
    <col min="226" max="227" width="6.85546875" style="687" bestFit="1" customWidth="1"/>
    <col min="228" max="228" width="6.42578125" style="687" bestFit="1" customWidth="1"/>
    <col min="229" max="232" width="7.140625" style="687" bestFit="1" customWidth="1"/>
    <col min="233" max="233" width="6.42578125" style="687" bestFit="1" customWidth="1"/>
    <col min="234" max="235" width="7.140625" style="687" bestFit="1" customWidth="1"/>
    <col min="236" max="236" width="6.85546875" style="687" bestFit="1" customWidth="1"/>
    <col min="237" max="237" width="7.140625" style="687" bestFit="1" customWidth="1"/>
    <col min="238" max="239" width="6.42578125" style="687" bestFit="1" customWidth="1"/>
    <col min="240" max="240" width="7.140625" style="687" bestFit="1" customWidth="1"/>
    <col min="241" max="241" width="6.42578125" style="687" bestFit="1" customWidth="1"/>
    <col min="242" max="245" width="7.140625" style="687" bestFit="1" customWidth="1"/>
    <col min="246" max="246" width="6.85546875" style="687" bestFit="1" customWidth="1"/>
    <col min="247" max="247" width="6.42578125" style="687" bestFit="1" customWidth="1"/>
    <col min="248" max="249" width="6.85546875" style="687" bestFit="1" customWidth="1"/>
    <col min="250" max="250" width="7.140625" style="687" bestFit="1" customWidth="1"/>
    <col min="251" max="251" width="6.42578125" style="687" bestFit="1" customWidth="1"/>
    <col min="252" max="252" width="7.140625" style="687" bestFit="1" customWidth="1"/>
    <col min="253" max="254" width="6.42578125" style="687" bestFit="1" customWidth="1"/>
    <col min="255" max="258" width="7.140625" style="687" bestFit="1" customWidth="1"/>
    <col min="259" max="259" width="6.42578125" style="687" bestFit="1" customWidth="1"/>
    <col min="260" max="262" width="7.140625" style="687" bestFit="1" customWidth="1"/>
    <col min="263" max="263" width="6.85546875" style="687" bestFit="1" customWidth="1"/>
    <col min="264" max="264" width="7.140625" style="687" bestFit="1" customWidth="1"/>
    <col min="265" max="267" width="6.85546875" style="687" bestFit="1" customWidth="1"/>
    <col min="268" max="270" width="6.42578125" style="687" bestFit="1" customWidth="1"/>
    <col min="271" max="271" width="7.140625" style="687" bestFit="1" customWidth="1"/>
    <col min="272" max="272" width="6.85546875" style="687" bestFit="1" customWidth="1"/>
    <col min="273" max="276" width="7.140625" style="687" bestFit="1" customWidth="1"/>
    <col min="277" max="277" width="6.85546875" style="687" bestFit="1" customWidth="1"/>
    <col min="278" max="279" width="6.42578125" style="687" bestFit="1" customWidth="1"/>
    <col min="280" max="280" width="6.85546875" style="687" bestFit="1" customWidth="1"/>
    <col min="281" max="281" width="6.42578125" style="687" bestFit="1" customWidth="1"/>
    <col min="282" max="283" width="6.85546875" style="687" bestFit="1" customWidth="1"/>
    <col min="284" max="286" width="7.140625" style="687" bestFit="1" customWidth="1"/>
    <col min="287" max="288" width="6.42578125" style="687" bestFit="1" customWidth="1"/>
    <col min="289" max="289" width="7.140625" style="687" bestFit="1" customWidth="1"/>
    <col min="290" max="290" width="6.85546875" style="687" bestFit="1" customWidth="1"/>
    <col min="291" max="291" width="7.140625" style="687" bestFit="1" customWidth="1"/>
    <col min="292" max="292" width="6.85546875" style="687" bestFit="1" customWidth="1"/>
    <col min="293" max="293" width="7.140625" style="687" bestFit="1" customWidth="1"/>
    <col min="294" max="294" width="6.85546875" style="687" bestFit="1" customWidth="1"/>
    <col min="295" max="296" width="7.140625" style="687" bestFit="1" customWidth="1"/>
    <col min="297" max="297" width="6.85546875" style="687" bestFit="1" customWidth="1"/>
    <col min="298" max="298" width="6.42578125" style="687" bestFit="1" customWidth="1"/>
    <col min="299" max="299" width="7.140625" style="687" bestFit="1" customWidth="1"/>
    <col min="300" max="300" width="6.42578125" style="687" bestFit="1" customWidth="1"/>
    <col min="301" max="301" width="6.85546875" style="687" bestFit="1" customWidth="1"/>
    <col min="302" max="302" width="6.42578125" style="687" bestFit="1" customWidth="1"/>
    <col min="303" max="304" width="7.140625" style="687" bestFit="1" customWidth="1"/>
    <col min="305" max="306" width="6.42578125" style="687" bestFit="1" customWidth="1"/>
    <col min="307" max="307" width="7.140625" style="687" bestFit="1" customWidth="1"/>
    <col min="308" max="308" width="6.85546875" style="687" bestFit="1" customWidth="1"/>
    <col min="309" max="309" width="6.42578125" style="687" bestFit="1" customWidth="1"/>
    <col min="310" max="310" width="7.140625" style="687" bestFit="1" customWidth="1"/>
    <col min="311" max="311" width="6.85546875" style="687" bestFit="1" customWidth="1"/>
    <col min="312" max="316" width="7.140625" style="687" bestFit="1" customWidth="1"/>
    <col min="317" max="317" width="6.85546875" style="687" bestFit="1" customWidth="1"/>
    <col min="318" max="318" width="6.42578125" style="687" bestFit="1" customWidth="1"/>
    <col min="319" max="319" width="6.85546875" style="687" bestFit="1" customWidth="1"/>
    <col min="320" max="321" width="7.140625" style="687" bestFit="1" customWidth="1"/>
    <col min="322" max="322" width="6.42578125" style="687" bestFit="1" customWidth="1"/>
    <col min="323" max="325" width="7.140625" style="687" bestFit="1" customWidth="1"/>
    <col min="326" max="326" width="6.85546875" style="687" bestFit="1" customWidth="1"/>
    <col min="327" max="327" width="7.140625" style="687" bestFit="1" customWidth="1"/>
    <col min="328" max="328" width="6.42578125" style="687" bestFit="1" customWidth="1"/>
    <col min="329" max="331" width="7.140625" style="687" bestFit="1" customWidth="1"/>
    <col min="332" max="332" width="6.85546875" style="687" bestFit="1" customWidth="1"/>
    <col min="333" max="333" width="7.140625" style="687" bestFit="1" customWidth="1"/>
    <col min="334" max="334" width="6.42578125" style="687" bestFit="1" customWidth="1"/>
    <col min="335" max="337" width="6.85546875" style="687" bestFit="1" customWidth="1"/>
    <col min="338" max="338" width="7.140625" style="687" bestFit="1" customWidth="1"/>
    <col min="339" max="340" width="6.42578125" style="687" bestFit="1" customWidth="1"/>
    <col min="341" max="342" width="7.140625" style="687" bestFit="1" customWidth="1"/>
    <col min="343" max="343" width="6.42578125" style="687" bestFit="1" customWidth="1"/>
    <col min="344" max="344" width="6.85546875" style="687" bestFit="1" customWidth="1"/>
    <col min="345" max="345" width="7.140625" style="687" bestFit="1" customWidth="1"/>
    <col min="346" max="347" width="6.85546875" style="687" bestFit="1" customWidth="1"/>
    <col min="348" max="349" width="7.140625" style="687" bestFit="1" customWidth="1"/>
    <col min="350" max="351" width="6.42578125" style="687" bestFit="1" customWidth="1"/>
    <col min="352" max="352" width="7.140625" style="687" bestFit="1" customWidth="1"/>
    <col min="353" max="353" width="6.42578125" style="687" bestFit="1" customWidth="1"/>
    <col min="354" max="354" width="7.140625" style="687" bestFit="1" customWidth="1"/>
    <col min="355" max="355" width="6.85546875" style="687" bestFit="1" customWidth="1"/>
    <col min="356" max="356" width="7.140625" style="687" bestFit="1" customWidth="1"/>
    <col min="357" max="358" width="6.42578125" style="687" bestFit="1" customWidth="1"/>
    <col min="359" max="360" width="7.140625" style="687" bestFit="1" customWidth="1"/>
    <col min="361" max="361" width="6.85546875" style="687" bestFit="1" customWidth="1"/>
    <col min="362" max="366" width="7.140625" style="687" bestFit="1" customWidth="1"/>
    <col min="367" max="367" width="6.42578125" style="687" bestFit="1" customWidth="1"/>
    <col min="368" max="368" width="6.85546875" style="687" bestFit="1" customWidth="1"/>
    <col min="369" max="369" width="6.42578125" style="687" bestFit="1" customWidth="1"/>
    <col min="370" max="371" width="7.140625" style="687" bestFit="1" customWidth="1"/>
    <col min="372" max="373" width="6.42578125" style="687" bestFit="1" customWidth="1"/>
    <col min="374" max="374" width="6.85546875" style="687" bestFit="1" customWidth="1"/>
    <col min="375" max="375" width="7.140625" style="687" bestFit="1" customWidth="1"/>
    <col min="376" max="377" width="6.42578125" style="687" bestFit="1" customWidth="1"/>
    <col min="378" max="378" width="6.85546875" style="687" bestFit="1" customWidth="1"/>
    <col min="379" max="379" width="7.140625" style="687" bestFit="1" customWidth="1"/>
    <col min="380" max="380" width="6.42578125" style="687" bestFit="1" customWidth="1"/>
    <col min="381" max="382" width="6.85546875" style="687" bestFit="1" customWidth="1"/>
    <col min="383" max="383" width="6.42578125" style="687" bestFit="1" customWidth="1"/>
    <col min="384" max="385" width="7.140625" style="687" bestFit="1" customWidth="1"/>
    <col min="386" max="386" width="6.42578125" style="687" bestFit="1" customWidth="1"/>
    <col min="387" max="390" width="7.140625" style="687" bestFit="1" customWidth="1"/>
    <col min="391" max="391" width="6.85546875" style="687" bestFit="1" customWidth="1"/>
    <col min="392" max="392" width="7.140625" style="687" bestFit="1" customWidth="1"/>
    <col min="393" max="393" width="6.85546875" style="687" bestFit="1" customWidth="1"/>
    <col min="394" max="394" width="7.140625" style="687" bestFit="1" customWidth="1"/>
    <col min="395" max="396" width="6.85546875" style="687" bestFit="1" customWidth="1"/>
    <col min="397" max="398" width="6.42578125" style="687" bestFit="1" customWidth="1"/>
    <col min="399" max="401" width="7.140625" style="687" bestFit="1" customWidth="1"/>
    <col min="402" max="402" width="6.42578125" style="687" bestFit="1" customWidth="1"/>
    <col min="403" max="403" width="7.140625" style="687" bestFit="1" customWidth="1"/>
    <col min="404" max="404" width="6.85546875" style="687" bestFit="1" customWidth="1"/>
    <col min="405" max="405" width="6.42578125" style="687" bestFit="1" customWidth="1"/>
    <col min="406" max="410" width="7.140625" style="687" bestFit="1" customWidth="1"/>
    <col min="411" max="411" width="6.42578125" style="687" bestFit="1" customWidth="1"/>
    <col min="412" max="412" width="7.140625" style="687" bestFit="1" customWidth="1"/>
    <col min="413" max="413" width="6.42578125" style="687" bestFit="1" customWidth="1"/>
    <col min="414" max="414" width="6.85546875" style="687" bestFit="1" customWidth="1"/>
    <col min="415" max="417" width="7.140625" style="687" bestFit="1" customWidth="1"/>
    <col min="418" max="418" width="6.85546875" style="687" bestFit="1" customWidth="1"/>
    <col min="419" max="421" width="6.42578125" style="687" bestFit="1" customWidth="1"/>
    <col min="422" max="422" width="7.140625" style="687" bestFit="1" customWidth="1"/>
    <col min="423" max="423" width="6.42578125" style="687" bestFit="1" customWidth="1"/>
    <col min="424" max="425" width="6.85546875" style="687" bestFit="1" customWidth="1"/>
    <col min="426" max="426" width="6.42578125" style="687" bestFit="1" customWidth="1"/>
    <col min="427" max="427" width="7.140625" style="687" bestFit="1" customWidth="1"/>
    <col min="428" max="428" width="6.85546875" style="687" bestFit="1" customWidth="1"/>
    <col min="429" max="429" width="7.140625" style="687" bestFit="1" customWidth="1"/>
    <col min="430" max="430" width="6.85546875" style="687" bestFit="1" customWidth="1"/>
    <col min="431" max="435" width="7.140625" style="687" bestFit="1" customWidth="1"/>
    <col min="436" max="436" width="6.85546875" style="687" bestFit="1" customWidth="1"/>
    <col min="437" max="439" width="7.140625" style="687" bestFit="1" customWidth="1"/>
    <col min="440" max="441" width="6.42578125" style="687" bestFit="1" customWidth="1"/>
    <col min="442" max="442" width="7.140625" style="687" bestFit="1" customWidth="1"/>
    <col min="443" max="443" width="6.85546875" style="687" bestFit="1" customWidth="1"/>
    <col min="444" max="446" width="7.140625" style="687" bestFit="1" customWidth="1"/>
    <col min="447" max="447" width="6.85546875" style="687" bestFit="1" customWidth="1"/>
    <col min="448" max="449" width="7.140625" style="687" bestFit="1" customWidth="1"/>
    <col min="450" max="450" width="6.42578125" style="687" bestFit="1" customWidth="1"/>
    <col min="451" max="456" width="7.140625" style="687" bestFit="1" customWidth="1"/>
    <col min="457" max="458" width="6.42578125" style="687" bestFit="1" customWidth="1"/>
    <col min="459" max="462" width="7.140625" style="687" bestFit="1" customWidth="1"/>
    <col min="463" max="463" width="6.42578125" style="687" bestFit="1" customWidth="1"/>
    <col min="464" max="464" width="7.140625" style="687" bestFit="1" customWidth="1"/>
    <col min="465" max="465" width="6.42578125" style="687" bestFit="1" customWidth="1"/>
    <col min="466" max="467" width="6.85546875" style="687" bestFit="1" customWidth="1"/>
    <col min="468" max="472" width="7.140625" style="687" bestFit="1" customWidth="1"/>
    <col min="473" max="474" width="6.85546875" style="687" bestFit="1" customWidth="1"/>
    <col min="475" max="475" width="7.140625" style="687" bestFit="1" customWidth="1"/>
    <col min="476" max="477" width="6.42578125" style="687" bestFit="1" customWidth="1"/>
    <col min="478" max="479" width="7.140625" style="687" bestFit="1" customWidth="1"/>
    <col min="480" max="480" width="6.85546875" style="687" bestFit="1" customWidth="1"/>
    <col min="481" max="481" width="6.42578125" style="687" bestFit="1" customWidth="1"/>
    <col min="482" max="484" width="7.140625" style="687" bestFit="1" customWidth="1"/>
    <col min="485" max="485" width="6.85546875" style="687" bestFit="1" customWidth="1"/>
    <col min="486" max="487" width="7.140625" style="687" bestFit="1" customWidth="1"/>
    <col min="488" max="489" width="6.85546875" style="687" bestFit="1" customWidth="1"/>
    <col min="490" max="492" width="7.140625" style="687" bestFit="1" customWidth="1"/>
    <col min="493" max="495" width="6.42578125" style="687" bestFit="1" customWidth="1"/>
    <col min="496" max="496" width="7.140625" style="687" bestFit="1" customWidth="1"/>
    <col min="497" max="497" width="6.42578125" style="687" bestFit="1" customWidth="1"/>
    <col min="498" max="498" width="7.140625" style="687" bestFit="1" customWidth="1"/>
    <col min="499" max="500" width="6.85546875" style="687" bestFit="1" customWidth="1"/>
    <col min="501" max="502" width="7.140625" style="687" bestFit="1" customWidth="1"/>
    <col min="503" max="503" width="6.42578125" style="687" bestFit="1" customWidth="1"/>
    <col min="504" max="507" width="7.140625" style="687" bestFit="1" customWidth="1"/>
    <col min="508" max="509" width="6.85546875" style="687" bestFit="1" customWidth="1"/>
    <col min="510" max="510" width="7.140625" style="687" bestFit="1" customWidth="1"/>
    <col min="511" max="511" width="6.42578125" style="687" bestFit="1" customWidth="1"/>
    <col min="512" max="513" width="7.140625" style="687" bestFit="1" customWidth="1"/>
    <col min="514" max="514" width="6.85546875" style="687" bestFit="1" customWidth="1"/>
    <col min="515" max="515" width="7.140625" style="687" bestFit="1" customWidth="1"/>
    <col min="516" max="516" width="6.42578125" style="687" bestFit="1" customWidth="1"/>
    <col min="517" max="517" width="7.140625" style="687" bestFit="1" customWidth="1"/>
    <col min="518" max="518" width="6.85546875" style="687" bestFit="1" customWidth="1"/>
    <col min="519" max="519" width="7.140625" style="687" bestFit="1" customWidth="1"/>
    <col min="520" max="520" width="6.42578125" style="687" bestFit="1" customWidth="1"/>
    <col min="521" max="521" width="7.140625" style="687" bestFit="1" customWidth="1"/>
    <col min="522" max="522" width="6.85546875" style="687" bestFit="1" customWidth="1"/>
    <col min="523" max="523" width="7.140625" style="687" bestFit="1" customWidth="1"/>
    <col min="524" max="524" width="6.42578125" style="687" bestFit="1" customWidth="1"/>
    <col min="525" max="525" width="7.140625" style="687" bestFit="1" customWidth="1"/>
    <col min="526" max="526" width="6.42578125" style="687" bestFit="1" customWidth="1"/>
    <col min="527" max="527" width="7.140625" style="687" bestFit="1" customWidth="1"/>
    <col min="528" max="528" width="6.42578125" style="687" bestFit="1" customWidth="1"/>
    <col min="529" max="530" width="7.140625" style="687" bestFit="1" customWidth="1"/>
    <col min="531" max="531" width="6.42578125" style="687" bestFit="1" customWidth="1"/>
    <col min="532" max="534" width="6.85546875" style="687" bestFit="1" customWidth="1"/>
    <col min="535" max="537" width="7.140625" style="687" bestFit="1" customWidth="1"/>
    <col min="538" max="538" width="6.42578125" style="687" bestFit="1" customWidth="1"/>
    <col min="539" max="540" width="7.140625" style="687" bestFit="1" customWidth="1"/>
    <col min="541" max="542" width="6.85546875" style="687" bestFit="1" customWidth="1"/>
    <col min="543" max="543" width="6.42578125" style="687" bestFit="1" customWidth="1"/>
    <col min="544" max="544" width="6.85546875" style="687" bestFit="1" customWidth="1"/>
    <col min="545" max="545" width="6.42578125" style="687" bestFit="1" customWidth="1"/>
    <col min="546" max="547" width="7.140625" style="687" bestFit="1" customWidth="1"/>
    <col min="548" max="548" width="6.42578125" style="687" bestFit="1" customWidth="1"/>
    <col min="549" max="549" width="7.140625" style="687" bestFit="1" customWidth="1"/>
    <col min="550" max="550" width="6.42578125" style="687" bestFit="1" customWidth="1"/>
    <col min="551" max="551" width="7.140625" style="687" bestFit="1" customWidth="1"/>
    <col min="552" max="552" width="6.42578125" style="687" bestFit="1" customWidth="1"/>
    <col min="553" max="554" width="6.85546875" style="687" bestFit="1" customWidth="1"/>
    <col min="555" max="556" width="7.140625" style="687" bestFit="1" customWidth="1"/>
    <col min="557" max="559" width="6.42578125" style="687" bestFit="1" customWidth="1"/>
    <col min="560" max="560" width="7.140625" style="687" bestFit="1" customWidth="1"/>
    <col min="561" max="561" width="6.85546875" style="687" bestFit="1" customWidth="1"/>
    <col min="562" max="562" width="6.42578125" style="687" bestFit="1" customWidth="1"/>
    <col min="563" max="563" width="7.140625" style="687" bestFit="1" customWidth="1"/>
    <col min="564" max="565" width="6.42578125" style="687" bestFit="1" customWidth="1"/>
    <col min="566" max="567" width="7.140625" style="687" bestFit="1" customWidth="1"/>
    <col min="568" max="568" width="6.42578125" style="687" bestFit="1" customWidth="1"/>
    <col min="569" max="569" width="6.85546875" style="687" bestFit="1" customWidth="1"/>
    <col min="570" max="570" width="7.140625" style="687" bestFit="1" customWidth="1"/>
    <col min="571" max="571" width="6.85546875" style="687" bestFit="1" customWidth="1"/>
    <col min="572" max="572" width="7.140625" style="687" bestFit="1" customWidth="1"/>
    <col min="573" max="573" width="6.42578125" style="687" bestFit="1" customWidth="1"/>
    <col min="574" max="577" width="7.140625" style="687" bestFit="1" customWidth="1"/>
    <col min="578" max="578" width="6.85546875" style="687" bestFit="1" customWidth="1"/>
    <col min="579" max="579" width="7.140625" style="687" bestFit="1" customWidth="1"/>
    <col min="580" max="580" width="6.85546875" style="687" bestFit="1" customWidth="1"/>
    <col min="581" max="581" width="7.140625" style="687" bestFit="1" customWidth="1"/>
    <col min="582" max="583" width="6.85546875" style="687" bestFit="1" customWidth="1"/>
    <col min="584" max="584" width="6.42578125" style="687" bestFit="1" customWidth="1"/>
    <col min="585" max="586" width="7.140625" style="687" bestFit="1" customWidth="1"/>
    <col min="587" max="589" width="6.42578125" style="687" bestFit="1" customWidth="1"/>
    <col min="590" max="593" width="7.140625" style="687" bestFit="1" customWidth="1"/>
    <col min="594" max="594" width="6.85546875" style="687" bestFit="1" customWidth="1"/>
    <col min="595" max="595" width="7.140625" style="687" bestFit="1" customWidth="1"/>
    <col min="596" max="597" width="6.42578125" style="687" bestFit="1" customWidth="1"/>
    <col min="598" max="598" width="6.85546875" style="687" bestFit="1" customWidth="1"/>
    <col min="599" max="599" width="6.42578125" style="687" bestFit="1" customWidth="1"/>
    <col min="600" max="602" width="6.85546875" style="687" bestFit="1" customWidth="1"/>
    <col min="603" max="603" width="7.140625" style="687" bestFit="1" customWidth="1"/>
    <col min="604" max="604" width="6.85546875" style="687" bestFit="1" customWidth="1"/>
    <col min="605" max="605" width="7.140625" style="687" bestFit="1" customWidth="1"/>
    <col min="606" max="607" width="6.85546875" style="687" bestFit="1" customWidth="1"/>
    <col min="608" max="611" width="7.140625" style="687" bestFit="1" customWidth="1"/>
    <col min="612" max="612" width="6.85546875" style="687" bestFit="1" customWidth="1"/>
    <col min="613" max="613" width="6.42578125" style="687" bestFit="1" customWidth="1"/>
    <col min="614" max="617" width="7.140625" style="687" bestFit="1" customWidth="1"/>
    <col min="618" max="619" width="6.85546875" style="687" bestFit="1" customWidth="1"/>
    <col min="620" max="620" width="7.140625" style="687" bestFit="1" customWidth="1"/>
    <col min="621" max="621" width="6.85546875" style="687" bestFit="1" customWidth="1"/>
    <col min="622" max="622" width="7.140625" style="687" bestFit="1" customWidth="1"/>
    <col min="623" max="624" width="6.85546875" style="687" bestFit="1" customWidth="1"/>
    <col min="625" max="625" width="6.42578125" style="687" bestFit="1" customWidth="1"/>
    <col min="626" max="626" width="6.85546875" style="687" bestFit="1" customWidth="1"/>
    <col min="627" max="629" width="6.42578125" style="687" bestFit="1" customWidth="1"/>
    <col min="630" max="630" width="6.85546875" style="687" bestFit="1" customWidth="1"/>
    <col min="631" max="634" width="7.140625" style="687" bestFit="1" customWidth="1"/>
    <col min="635" max="635" width="6.85546875" style="687" bestFit="1" customWidth="1"/>
    <col min="636" max="639" width="7.140625" style="687" bestFit="1" customWidth="1"/>
    <col min="640" max="640" width="6.42578125" style="687" bestFit="1" customWidth="1"/>
    <col min="641" max="641" width="6.85546875" style="687" bestFit="1" customWidth="1"/>
    <col min="642" max="644" width="7.140625" style="687" bestFit="1" customWidth="1"/>
    <col min="645" max="645" width="6.42578125" style="687" bestFit="1" customWidth="1"/>
    <col min="646" max="647" width="7.140625" style="687" bestFit="1" customWidth="1"/>
    <col min="648" max="648" width="6.42578125" style="687" bestFit="1" customWidth="1"/>
    <col min="649" max="649" width="6.85546875" style="687" bestFit="1" customWidth="1"/>
    <col min="650" max="650" width="7.140625" style="687" bestFit="1" customWidth="1"/>
    <col min="651" max="651" width="6.85546875" style="687" bestFit="1" customWidth="1"/>
    <col min="652" max="652" width="6.42578125" style="687" bestFit="1" customWidth="1"/>
    <col min="653" max="655" width="7.140625" style="687" bestFit="1" customWidth="1"/>
    <col min="656" max="656" width="6.85546875" style="687" bestFit="1" customWidth="1"/>
    <col min="657" max="657" width="7.140625" style="687" bestFit="1" customWidth="1"/>
    <col min="658" max="659" width="6.85546875" style="687" bestFit="1" customWidth="1"/>
    <col min="660" max="661" width="6.42578125" style="687" bestFit="1" customWidth="1"/>
    <col min="662" max="664" width="7.140625" style="687" bestFit="1" customWidth="1"/>
    <col min="665" max="665" width="6.42578125" style="687" bestFit="1" customWidth="1"/>
    <col min="666" max="668" width="7.140625" style="687" bestFit="1" customWidth="1"/>
    <col min="669" max="669" width="6.85546875" style="687" bestFit="1" customWidth="1"/>
    <col min="670" max="670" width="7.140625" style="687" bestFit="1" customWidth="1"/>
    <col min="671" max="675" width="6.42578125" style="687" bestFit="1" customWidth="1"/>
    <col min="676" max="677" width="7.140625" style="687" bestFit="1" customWidth="1"/>
    <col min="678" max="678" width="6.85546875" style="687" bestFit="1" customWidth="1"/>
    <col min="679" max="679" width="6.42578125" style="687" bestFit="1" customWidth="1"/>
    <col min="680" max="680" width="7.140625" style="687" bestFit="1" customWidth="1"/>
    <col min="681" max="683" width="6.42578125" style="687" bestFit="1" customWidth="1"/>
    <col min="684" max="684" width="6.85546875" style="687" bestFit="1" customWidth="1"/>
    <col min="685" max="686" width="7.140625" style="687" bestFit="1" customWidth="1"/>
    <col min="687" max="687" width="6.42578125" style="687" bestFit="1" customWidth="1"/>
    <col min="688" max="689" width="7.140625" style="687" bestFit="1" customWidth="1"/>
    <col min="690" max="691" width="6.85546875" style="687" bestFit="1" customWidth="1"/>
    <col min="692" max="692" width="6.42578125" style="687" bestFit="1" customWidth="1"/>
    <col min="693" max="694" width="7.140625" style="687" bestFit="1" customWidth="1"/>
    <col min="695" max="695" width="6.42578125" style="687" bestFit="1" customWidth="1"/>
    <col min="696" max="696" width="6.85546875" style="687" bestFit="1" customWidth="1"/>
    <col min="697" max="697" width="6.42578125" style="687" bestFit="1" customWidth="1"/>
    <col min="698" max="698" width="7.140625" style="687" bestFit="1" customWidth="1"/>
    <col min="699" max="701" width="6.42578125" style="687" bestFit="1" customWidth="1"/>
    <col min="702" max="703" width="7.140625" style="687" bestFit="1" customWidth="1"/>
    <col min="704" max="704" width="6.85546875" style="687" bestFit="1" customWidth="1"/>
    <col min="705" max="705" width="7.140625" style="687" bestFit="1" customWidth="1"/>
    <col min="706" max="706" width="6.42578125" style="687" bestFit="1" customWidth="1"/>
    <col min="707" max="707" width="7.140625" style="687" bestFit="1" customWidth="1"/>
    <col min="708" max="708" width="6.85546875" style="687" bestFit="1" customWidth="1"/>
    <col min="709" max="709" width="7.140625" style="687" bestFit="1" customWidth="1"/>
    <col min="710" max="711" width="6.42578125" style="687" bestFit="1" customWidth="1"/>
    <col min="712" max="712" width="7.140625" style="687" bestFit="1" customWidth="1"/>
    <col min="713" max="714" width="6.42578125" style="687" bestFit="1" customWidth="1"/>
    <col min="715" max="715" width="7.140625" style="687" bestFit="1" customWidth="1"/>
    <col min="716" max="716" width="6.85546875" style="687" bestFit="1" customWidth="1"/>
    <col min="717" max="717" width="7.140625" style="687" bestFit="1" customWidth="1"/>
    <col min="718" max="718" width="6.42578125" style="687" bestFit="1" customWidth="1"/>
    <col min="719" max="719" width="6.85546875" style="687" bestFit="1" customWidth="1"/>
    <col min="720" max="722" width="7.140625" style="687" bestFit="1" customWidth="1"/>
    <col min="723" max="723" width="6.42578125" style="687" bestFit="1" customWidth="1"/>
    <col min="724" max="727" width="7.140625" style="687" bestFit="1" customWidth="1"/>
    <col min="728" max="729" width="6.42578125" style="687" bestFit="1" customWidth="1"/>
    <col min="730" max="730" width="6.85546875" style="687" bestFit="1" customWidth="1"/>
    <col min="731" max="732" width="7.140625" style="687" bestFit="1" customWidth="1"/>
    <col min="733" max="733" width="6.85546875" style="687" bestFit="1" customWidth="1"/>
    <col min="734" max="734" width="7.140625" style="687" bestFit="1" customWidth="1"/>
    <col min="735" max="735" width="6.85546875" style="687" bestFit="1" customWidth="1"/>
    <col min="736" max="739" width="7.140625" style="687" bestFit="1" customWidth="1"/>
    <col min="740" max="740" width="6.85546875" style="687" bestFit="1" customWidth="1"/>
    <col min="741" max="741" width="6.42578125" style="687" bestFit="1" customWidth="1"/>
    <col min="742" max="742" width="6.85546875" style="687" bestFit="1" customWidth="1"/>
    <col min="743" max="744" width="6.42578125" style="687" bestFit="1" customWidth="1"/>
    <col min="745" max="746" width="7.140625" style="687" bestFit="1" customWidth="1"/>
    <col min="747" max="747" width="6.85546875" style="687" bestFit="1" customWidth="1"/>
    <col min="748" max="748" width="7.140625" style="687" bestFit="1" customWidth="1"/>
    <col min="749" max="749" width="6.85546875" style="687" bestFit="1" customWidth="1"/>
    <col min="750" max="750" width="6.42578125" style="687" bestFit="1" customWidth="1"/>
    <col min="751" max="751" width="7.140625" style="687" bestFit="1" customWidth="1"/>
    <col min="752" max="752" width="6.42578125" style="687" bestFit="1" customWidth="1"/>
    <col min="753" max="753" width="7.140625" style="687" bestFit="1" customWidth="1"/>
    <col min="754" max="754" width="6.42578125" style="687" bestFit="1" customWidth="1"/>
    <col min="755" max="755" width="6.85546875" style="687" bestFit="1" customWidth="1"/>
    <col min="756" max="757" width="7.140625" style="687" bestFit="1" customWidth="1"/>
    <col min="758" max="758" width="6.42578125" style="687" bestFit="1" customWidth="1"/>
    <col min="759" max="759" width="6.85546875" style="687" bestFit="1" customWidth="1"/>
    <col min="760" max="760" width="7.140625" style="687" bestFit="1" customWidth="1"/>
    <col min="761" max="761" width="6.85546875" style="687" bestFit="1" customWidth="1"/>
    <col min="762" max="764" width="7.140625" style="687" bestFit="1" customWidth="1"/>
    <col min="765" max="765" width="6.42578125" style="687" bestFit="1" customWidth="1"/>
    <col min="766" max="766" width="7.140625" style="687" bestFit="1" customWidth="1"/>
    <col min="767" max="767" width="6.42578125" style="687" bestFit="1" customWidth="1"/>
    <col min="768" max="768" width="6.85546875" style="687" bestFit="1" customWidth="1"/>
    <col min="769" max="770" width="7.140625" style="687" bestFit="1" customWidth="1"/>
    <col min="771" max="771" width="6.85546875" style="687" bestFit="1" customWidth="1"/>
    <col min="772" max="774" width="6.42578125" style="687" bestFit="1" customWidth="1"/>
    <col min="775" max="775" width="6.85546875" style="687" bestFit="1" customWidth="1"/>
    <col min="776" max="776" width="6.42578125" style="687" bestFit="1" customWidth="1"/>
    <col min="777" max="777" width="6.85546875" style="687" bestFit="1" customWidth="1"/>
    <col min="778" max="780" width="7.140625" style="687" bestFit="1" customWidth="1"/>
    <col min="781" max="781" width="6.85546875" style="687" bestFit="1" customWidth="1"/>
    <col min="782" max="782" width="7.140625" style="687" bestFit="1" customWidth="1"/>
    <col min="783" max="783" width="6.42578125" style="687" bestFit="1" customWidth="1"/>
    <col min="784" max="785" width="7.140625" style="687" bestFit="1" customWidth="1"/>
    <col min="786" max="786" width="6.42578125" style="687" bestFit="1" customWidth="1"/>
    <col min="787" max="788" width="7.140625" style="687" bestFit="1" customWidth="1"/>
    <col min="789" max="789" width="6.42578125" style="687" bestFit="1" customWidth="1"/>
    <col min="790" max="790" width="6.85546875" style="687" bestFit="1" customWidth="1"/>
    <col min="791" max="791" width="7.140625" style="687" bestFit="1" customWidth="1"/>
    <col min="792" max="794" width="6.85546875" style="687" bestFit="1" customWidth="1"/>
    <col min="795" max="800" width="7.140625" style="687" bestFit="1" customWidth="1"/>
    <col min="801" max="801" width="6.42578125" style="687" bestFit="1" customWidth="1"/>
    <col min="802" max="802" width="6.85546875" style="687" bestFit="1" customWidth="1"/>
    <col min="803" max="806" width="7.140625" style="687" bestFit="1" customWidth="1"/>
    <col min="807" max="807" width="6.42578125" style="687" bestFit="1" customWidth="1"/>
    <col min="808" max="808" width="6.85546875" style="687" bestFit="1" customWidth="1"/>
    <col min="809" max="812" width="7.140625" style="687" bestFit="1" customWidth="1"/>
    <col min="813" max="813" width="6.42578125" style="687" bestFit="1" customWidth="1"/>
    <col min="814" max="818" width="7.140625" style="687" bestFit="1" customWidth="1"/>
    <col min="819" max="819" width="6.42578125" style="687" bestFit="1" customWidth="1"/>
    <col min="820" max="822" width="7.140625" style="687" bestFit="1" customWidth="1"/>
    <col min="823" max="823" width="6.85546875" style="687" bestFit="1" customWidth="1"/>
    <col min="824" max="824" width="7.140625" style="687" bestFit="1" customWidth="1"/>
    <col min="825" max="827" width="6.42578125" style="687" bestFit="1" customWidth="1"/>
    <col min="828" max="828" width="7.140625" style="687" bestFit="1" customWidth="1"/>
    <col min="829" max="830" width="6.42578125" style="687" bestFit="1" customWidth="1"/>
    <col min="831" max="831" width="7.140625" style="687" bestFit="1" customWidth="1"/>
    <col min="832" max="832" width="6.85546875" style="687" bestFit="1" customWidth="1"/>
    <col min="833" max="834" width="7.140625" style="687" bestFit="1" customWidth="1"/>
    <col min="835" max="835" width="6.85546875" style="687" bestFit="1" customWidth="1"/>
    <col min="836" max="836" width="7.140625" style="687" bestFit="1" customWidth="1"/>
    <col min="837" max="837" width="6.42578125" style="687" bestFit="1" customWidth="1"/>
    <col min="838" max="839" width="7.140625" style="687" bestFit="1" customWidth="1"/>
    <col min="840" max="840" width="6.42578125" style="687" bestFit="1" customWidth="1"/>
    <col min="841" max="842" width="7.140625" style="687" bestFit="1" customWidth="1"/>
    <col min="843" max="845" width="6.42578125" style="687" bestFit="1" customWidth="1"/>
    <col min="846" max="848" width="6.85546875" style="687" bestFit="1" customWidth="1"/>
    <col min="849" max="852" width="6.42578125" style="687" bestFit="1" customWidth="1"/>
    <col min="853" max="853" width="6.85546875" style="687" bestFit="1" customWidth="1"/>
    <col min="854" max="854" width="6.42578125" style="687" bestFit="1" customWidth="1"/>
    <col min="855" max="862" width="7.140625" style="687" bestFit="1" customWidth="1"/>
    <col min="863" max="864" width="6.42578125" style="687" bestFit="1" customWidth="1"/>
    <col min="865" max="865" width="7.140625" style="687" bestFit="1" customWidth="1"/>
    <col min="866" max="866" width="6.42578125" style="687" bestFit="1" customWidth="1"/>
    <col min="867" max="867" width="6.85546875" style="687" bestFit="1" customWidth="1"/>
    <col min="868" max="873" width="7.140625" style="687" bestFit="1" customWidth="1"/>
    <col min="874" max="874" width="6.85546875" style="687" bestFit="1" customWidth="1"/>
    <col min="875" max="876" width="7.140625" style="687" bestFit="1" customWidth="1"/>
    <col min="877" max="877" width="6.42578125" style="687" bestFit="1" customWidth="1"/>
    <col min="878" max="878" width="7.140625" style="687" bestFit="1" customWidth="1"/>
    <col min="879" max="879" width="6.42578125" style="687" bestFit="1" customWidth="1"/>
    <col min="880" max="880" width="6.85546875" style="687" bestFit="1" customWidth="1"/>
    <col min="881" max="881" width="6.42578125" style="687" bestFit="1" customWidth="1"/>
    <col min="882" max="882" width="6.85546875" style="687" bestFit="1" customWidth="1"/>
    <col min="883" max="884" width="7.140625" style="687" bestFit="1" customWidth="1"/>
    <col min="885" max="885" width="6.42578125" style="687" bestFit="1" customWidth="1"/>
    <col min="886" max="886" width="6.85546875" style="687" bestFit="1" customWidth="1"/>
    <col min="887" max="887" width="7.140625" style="687" bestFit="1" customWidth="1"/>
    <col min="888" max="888" width="6.85546875" style="687" bestFit="1" customWidth="1"/>
    <col min="889" max="889" width="6.42578125" style="687" bestFit="1" customWidth="1"/>
    <col min="890" max="890" width="7.140625" style="687" bestFit="1" customWidth="1"/>
    <col min="891" max="891" width="6.42578125" style="687" bestFit="1" customWidth="1"/>
    <col min="892" max="894" width="7.140625" style="687" bestFit="1" customWidth="1"/>
    <col min="895" max="896" width="6.42578125" style="687" bestFit="1" customWidth="1"/>
    <col min="897" max="897" width="6.85546875" style="687" bestFit="1" customWidth="1"/>
    <col min="898" max="898" width="7.140625" style="687" bestFit="1" customWidth="1"/>
    <col min="899" max="899" width="6.85546875" style="687" bestFit="1" customWidth="1"/>
    <col min="900" max="903" width="6.42578125" style="687" bestFit="1" customWidth="1"/>
    <col min="904" max="906" width="6.85546875" style="687" bestFit="1" customWidth="1"/>
    <col min="907" max="907" width="7.140625" style="687" bestFit="1" customWidth="1"/>
    <col min="908" max="908" width="6.42578125" style="687" bestFit="1" customWidth="1"/>
    <col min="909" max="909" width="6.85546875" style="687" bestFit="1" customWidth="1"/>
    <col min="910" max="910" width="6.42578125" style="687" bestFit="1" customWidth="1"/>
    <col min="911" max="911" width="6.85546875" style="687" bestFit="1" customWidth="1"/>
    <col min="912" max="912" width="7.140625" style="687" bestFit="1" customWidth="1"/>
    <col min="913" max="913" width="6.42578125" style="687" bestFit="1" customWidth="1"/>
    <col min="914" max="914" width="6.85546875" style="687" bestFit="1" customWidth="1"/>
    <col min="915" max="915" width="6.42578125" style="687" bestFit="1" customWidth="1"/>
    <col min="916" max="916" width="7.140625" style="687" bestFit="1" customWidth="1"/>
    <col min="917" max="917" width="6.42578125" style="687" bestFit="1" customWidth="1"/>
    <col min="918" max="919" width="6.85546875" style="687" bestFit="1" customWidth="1"/>
    <col min="920" max="920" width="7.140625" style="687" bestFit="1" customWidth="1"/>
    <col min="921" max="922" width="6.42578125" style="687" bestFit="1" customWidth="1"/>
    <col min="923" max="923" width="6.85546875" style="687" bestFit="1" customWidth="1"/>
    <col min="924" max="924" width="7.140625" style="687" bestFit="1" customWidth="1"/>
    <col min="925" max="926" width="6.85546875" style="687" bestFit="1" customWidth="1"/>
    <col min="927" max="927" width="7.140625" style="687" bestFit="1" customWidth="1"/>
    <col min="928" max="928" width="6.85546875" style="687" bestFit="1" customWidth="1"/>
    <col min="929" max="929" width="7.140625" style="687" bestFit="1" customWidth="1"/>
    <col min="930" max="930" width="6.85546875" style="687" bestFit="1" customWidth="1"/>
    <col min="931" max="933" width="7.140625" style="687" bestFit="1" customWidth="1"/>
    <col min="934" max="934" width="6.85546875" style="687" bestFit="1" customWidth="1"/>
    <col min="935" max="935" width="7.140625" style="687" bestFit="1" customWidth="1"/>
    <col min="936" max="936" width="6.85546875" style="687" bestFit="1" customWidth="1"/>
    <col min="937" max="937" width="7.140625" style="687" bestFit="1" customWidth="1"/>
    <col min="938" max="938" width="6.85546875" style="687" bestFit="1" customWidth="1"/>
    <col min="939" max="939" width="7.140625" style="687" bestFit="1" customWidth="1"/>
    <col min="940" max="940" width="6.85546875" style="687" bestFit="1" customWidth="1"/>
    <col min="941" max="941" width="6.42578125" style="687" bestFit="1" customWidth="1"/>
    <col min="942" max="943" width="7.140625" style="687" bestFit="1" customWidth="1"/>
    <col min="944" max="944" width="6.85546875" style="687" bestFit="1" customWidth="1"/>
    <col min="945" max="946" width="7.140625" style="687" bestFit="1" customWidth="1"/>
    <col min="947" max="947" width="6.85546875" style="687" bestFit="1" customWidth="1"/>
    <col min="948" max="950" width="7.140625" style="687" bestFit="1" customWidth="1"/>
    <col min="951" max="951" width="6.42578125" style="687" bestFit="1" customWidth="1"/>
    <col min="952" max="953" width="6.85546875" style="687" bestFit="1" customWidth="1"/>
    <col min="954" max="954" width="6.42578125" style="687" bestFit="1" customWidth="1"/>
    <col min="955" max="956" width="6.85546875" style="687" bestFit="1" customWidth="1"/>
    <col min="957" max="957" width="7.140625" style="687" bestFit="1" customWidth="1"/>
    <col min="958" max="958" width="6.85546875" style="687" bestFit="1" customWidth="1"/>
    <col min="959" max="960" width="7.140625" style="687" bestFit="1" customWidth="1"/>
    <col min="961" max="961" width="6.42578125" style="687" bestFit="1" customWidth="1"/>
    <col min="962" max="962" width="6.85546875" style="687" bestFit="1" customWidth="1"/>
    <col min="963" max="963" width="7.140625" style="687" bestFit="1" customWidth="1"/>
    <col min="964" max="964" width="6.85546875" style="687" bestFit="1" customWidth="1"/>
    <col min="965" max="967" width="7.140625" style="687" bestFit="1" customWidth="1"/>
    <col min="968" max="968" width="6.42578125" style="687" bestFit="1" customWidth="1"/>
    <col min="969" max="969" width="7.140625" style="687" bestFit="1" customWidth="1"/>
    <col min="970" max="970" width="6.85546875" style="687" bestFit="1" customWidth="1"/>
    <col min="971" max="972" width="6.42578125" style="687" bestFit="1" customWidth="1"/>
    <col min="973" max="974" width="7.140625" style="687" bestFit="1" customWidth="1"/>
    <col min="975" max="975" width="6.42578125" style="687" bestFit="1" customWidth="1"/>
    <col min="976" max="976" width="7.140625" style="687" bestFit="1" customWidth="1"/>
    <col min="977" max="977" width="6.85546875" style="687" bestFit="1" customWidth="1"/>
    <col min="978" max="979" width="7.140625" style="687" bestFit="1" customWidth="1"/>
    <col min="980" max="980" width="6.42578125" style="687" bestFit="1" customWidth="1"/>
    <col min="981" max="983" width="7.140625" style="687" bestFit="1" customWidth="1"/>
    <col min="984" max="984" width="6.42578125" style="687" bestFit="1" customWidth="1"/>
    <col min="985" max="986" width="6.85546875" style="687" bestFit="1" customWidth="1"/>
    <col min="987" max="988" width="7.140625" style="687" bestFit="1" customWidth="1"/>
    <col min="989" max="989" width="6.85546875" style="687" bestFit="1" customWidth="1"/>
    <col min="990" max="991" width="7.140625" style="687" bestFit="1" customWidth="1"/>
    <col min="992" max="992" width="6.85546875" style="687" bestFit="1" customWidth="1"/>
    <col min="993" max="993" width="7.140625" style="687" bestFit="1" customWidth="1"/>
    <col min="994" max="994" width="6.85546875" style="687" bestFit="1" customWidth="1"/>
    <col min="995" max="997" width="7.140625" style="687" bestFit="1" customWidth="1"/>
    <col min="998" max="998" width="6.42578125" style="687" bestFit="1" customWidth="1"/>
    <col min="999" max="999" width="7.140625" style="687" bestFit="1" customWidth="1"/>
    <col min="1000" max="1000" width="6.42578125" style="687" bestFit="1" customWidth="1"/>
    <col min="1001" max="1001" width="7.140625" style="687" bestFit="1" customWidth="1"/>
    <col min="1002" max="1002" width="6.85546875" style="687" bestFit="1" customWidth="1"/>
    <col min="1003" max="1007" width="7.140625" style="687" bestFit="1" customWidth="1"/>
    <col min="1008" max="1008" width="6.42578125" style="687" bestFit="1" customWidth="1"/>
    <col min="1009" max="1011" width="7.140625" style="687" bestFit="1" customWidth="1"/>
    <col min="1012" max="1012" width="6.42578125" style="687" bestFit="1" customWidth="1"/>
    <col min="1013" max="1014" width="6.85546875" style="687" bestFit="1" customWidth="1"/>
    <col min="1015" max="1015" width="6.42578125" style="687" bestFit="1" customWidth="1"/>
    <col min="1016" max="1016" width="7.140625" style="687" bestFit="1" customWidth="1"/>
    <col min="1017" max="1017" width="6.42578125" style="687" bestFit="1" customWidth="1"/>
    <col min="1018" max="1018" width="7.140625" style="687" bestFit="1" customWidth="1"/>
    <col min="1019" max="1019" width="6.85546875" style="687" bestFit="1" customWidth="1"/>
    <col min="1020" max="1020" width="7.140625" style="687" bestFit="1" customWidth="1"/>
    <col min="1021" max="1021" width="6.42578125" style="687" bestFit="1" customWidth="1"/>
    <col min="1022" max="1022" width="7.140625" style="687" bestFit="1" customWidth="1"/>
    <col min="1023" max="1023" width="6.42578125" style="687" bestFit="1" customWidth="1"/>
    <col min="1024" max="1024" width="6.85546875" style="687" bestFit="1" customWidth="1"/>
    <col min="1025" max="1025" width="7.140625" style="687" bestFit="1" customWidth="1"/>
    <col min="1026" max="1026" width="6.85546875" style="687" bestFit="1" customWidth="1"/>
    <col min="1027" max="1027" width="7.140625" style="687" bestFit="1" customWidth="1"/>
    <col min="1028" max="1029" width="6.85546875" style="687" bestFit="1" customWidth="1"/>
    <col min="1030" max="1030" width="6.42578125" style="687" bestFit="1" customWidth="1"/>
    <col min="1031" max="1031" width="7.140625" style="687" bestFit="1" customWidth="1"/>
    <col min="1032" max="1032" width="6.85546875" style="687" bestFit="1" customWidth="1"/>
    <col min="1033" max="1035" width="7.140625" style="687" bestFit="1" customWidth="1"/>
    <col min="1036" max="1036" width="6.42578125" style="687" bestFit="1" customWidth="1"/>
    <col min="1037" max="1039" width="7.140625" style="687" bestFit="1" customWidth="1"/>
    <col min="1040" max="1040" width="6.42578125" style="687" bestFit="1" customWidth="1"/>
    <col min="1041" max="1042" width="7.140625" style="687" bestFit="1" customWidth="1"/>
    <col min="1043" max="1043" width="6.85546875" style="687" bestFit="1" customWidth="1"/>
    <col min="1044" max="1044" width="7.140625" style="687" bestFit="1" customWidth="1"/>
    <col min="1045" max="1045" width="6.42578125" style="687" bestFit="1" customWidth="1"/>
    <col min="1046" max="1046" width="7.140625" style="687" bestFit="1" customWidth="1"/>
    <col min="1047" max="1047" width="6.85546875" style="687" bestFit="1" customWidth="1"/>
    <col min="1048" max="1049" width="7.140625" style="687" bestFit="1" customWidth="1"/>
    <col min="1050" max="1050" width="6.42578125" style="687" bestFit="1" customWidth="1"/>
    <col min="1051" max="1051" width="7.140625" style="687" bestFit="1" customWidth="1"/>
    <col min="1052" max="1052" width="6.42578125" style="687" bestFit="1" customWidth="1"/>
    <col min="1053" max="1053" width="7.140625" style="687" bestFit="1" customWidth="1"/>
    <col min="1054" max="1054" width="6.42578125" style="687" bestFit="1" customWidth="1"/>
    <col min="1055" max="1056" width="7.140625" style="687" bestFit="1" customWidth="1"/>
    <col min="1057" max="1057" width="6.85546875" style="687" bestFit="1" customWidth="1"/>
    <col min="1058" max="1059" width="7.140625" style="687" bestFit="1" customWidth="1"/>
    <col min="1060" max="1060" width="6.42578125" style="687" bestFit="1" customWidth="1"/>
    <col min="1061" max="1062" width="7.140625" style="687" bestFit="1" customWidth="1"/>
    <col min="1063" max="1063" width="6.42578125" style="687" bestFit="1" customWidth="1"/>
    <col min="1064" max="1065" width="7.140625" style="687" bestFit="1" customWidth="1"/>
    <col min="1066" max="1066" width="6.42578125" style="687" bestFit="1" customWidth="1"/>
    <col min="1067" max="1068" width="7.140625" style="687" bestFit="1" customWidth="1"/>
    <col min="1069" max="1069" width="6.42578125" style="687" bestFit="1" customWidth="1"/>
    <col min="1070" max="1070" width="6.85546875" style="687" bestFit="1" customWidth="1"/>
    <col min="1071" max="1071" width="6.42578125" style="687" bestFit="1" customWidth="1"/>
    <col min="1072" max="1072" width="6.85546875" style="687" bestFit="1" customWidth="1"/>
    <col min="1073" max="1075" width="6.42578125" style="687" bestFit="1" customWidth="1"/>
    <col min="1076" max="1076" width="7.140625" style="687" bestFit="1" customWidth="1"/>
    <col min="1077" max="1077" width="6.85546875" style="687" bestFit="1" customWidth="1"/>
    <col min="1078" max="1078" width="6.42578125" style="687" bestFit="1" customWidth="1"/>
    <col min="1079" max="1080" width="7.140625" style="687" bestFit="1" customWidth="1"/>
    <col min="1081" max="1081" width="6.85546875" style="687" bestFit="1" customWidth="1"/>
    <col min="1082" max="1082" width="7.140625" style="687" bestFit="1" customWidth="1"/>
    <col min="1083" max="1084" width="6.42578125" style="687" bestFit="1" customWidth="1"/>
    <col min="1085" max="1086" width="6.85546875" style="687" bestFit="1" customWidth="1"/>
    <col min="1087" max="1087" width="7.140625" style="687" bestFit="1" customWidth="1"/>
    <col min="1088" max="1090" width="6.42578125" style="687" bestFit="1" customWidth="1"/>
    <col min="1091" max="1094" width="7.140625" style="687" bestFit="1" customWidth="1"/>
    <col min="1095" max="1095" width="6.42578125" style="687" bestFit="1" customWidth="1"/>
    <col min="1096" max="1096" width="6.85546875" style="687" bestFit="1" customWidth="1"/>
    <col min="1097" max="1097" width="7.140625" style="687" bestFit="1" customWidth="1"/>
    <col min="1098" max="1098" width="6.42578125" style="687" bestFit="1" customWidth="1"/>
    <col min="1099" max="1099" width="7.140625" style="687" bestFit="1" customWidth="1"/>
    <col min="1100" max="1100" width="6.85546875" style="687" bestFit="1" customWidth="1"/>
    <col min="1101" max="1103" width="7.140625" style="687" bestFit="1" customWidth="1"/>
    <col min="1104" max="1105" width="6.42578125" style="687" bestFit="1" customWidth="1"/>
    <col min="1106" max="1107" width="6.85546875" style="687" bestFit="1" customWidth="1"/>
    <col min="1108" max="1109" width="6.42578125" style="687" bestFit="1" customWidth="1"/>
    <col min="1110" max="1111" width="7.140625" style="687" bestFit="1" customWidth="1"/>
    <col min="1112" max="1112" width="6.42578125" style="687" bestFit="1" customWidth="1"/>
    <col min="1113" max="1115" width="7.140625" style="687" bestFit="1" customWidth="1"/>
    <col min="1116" max="1116" width="6.42578125" style="687" bestFit="1" customWidth="1"/>
    <col min="1117" max="1117" width="7.140625" style="687" bestFit="1" customWidth="1"/>
    <col min="1118" max="1120" width="6.85546875" style="687" bestFit="1" customWidth="1"/>
    <col min="1121" max="1123" width="6.42578125" style="687" bestFit="1" customWidth="1"/>
    <col min="1124" max="1125" width="7.140625" style="687" bestFit="1" customWidth="1"/>
    <col min="1126" max="1126" width="6.85546875" style="687" bestFit="1" customWidth="1"/>
    <col min="1127" max="1128" width="6.42578125" style="687" bestFit="1" customWidth="1"/>
    <col min="1129" max="1133" width="7.140625" style="687" bestFit="1" customWidth="1"/>
    <col min="1134" max="1134" width="6.85546875" style="687" bestFit="1" customWidth="1"/>
    <col min="1135" max="1135" width="6.42578125" style="687" bestFit="1" customWidth="1"/>
    <col min="1136" max="1137" width="7.140625" style="687" bestFit="1" customWidth="1"/>
    <col min="1138" max="1139" width="6.85546875" style="687" bestFit="1" customWidth="1"/>
    <col min="1140" max="1140" width="7.140625" style="687" bestFit="1" customWidth="1"/>
    <col min="1141" max="1141" width="6.85546875" style="687" bestFit="1" customWidth="1"/>
    <col min="1142" max="1142" width="6.42578125" style="687" bestFit="1" customWidth="1"/>
    <col min="1143" max="1144" width="7.140625" style="687" bestFit="1" customWidth="1"/>
    <col min="1145" max="1145" width="6.42578125" style="687" bestFit="1" customWidth="1"/>
    <col min="1146" max="1147" width="7.140625" style="687" bestFit="1" customWidth="1"/>
    <col min="1148" max="1148" width="6.42578125" style="687" bestFit="1" customWidth="1"/>
    <col min="1149" max="1150" width="6.85546875" style="687" bestFit="1" customWidth="1"/>
    <col min="1151" max="1151" width="7.140625" style="687" bestFit="1" customWidth="1"/>
    <col min="1152" max="1152" width="6.42578125" style="687" bestFit="1" customWidth="1"/>
    <col min="1153" max="1156" width="6.85546875" style="687" bestFit="1" customWidth="1"/>
    <col min="1157" max="1157" width="7.140625" style="687" bestFit="1" customWidth="1"/>
    <col min="1158" max="1158" width="6.85546875" style="687" bestFit="1" customWidth="1"/>
    <col min="1159" max="1160" width="6.42578125" style="687" bestFit="1" customWidth="1"/>
    <col min="1161" max="1161" width="7.140625" style="687" bestFit="1" customWidth="1"/>
    <col min="1162" max="1164" width="6.42578125" style="687" bestFit="1" customWidth="1"/>
    <col min="1165" max="1167" width="7.140625" style="687" bestFit="1" customWidth="1"/>
    <col min="1168" max="1168" width="6.85546875" style="687" bestFit="1" customWidth="1"/>
    <col min="1169" max="1170" width="6.42578125" style="687" bestFit="1" customWidth="1"/>
    <col min="1171" max="1171" width="7.140625" style="687" bestFit="1" customWidth="1"/>
    <col min="1172" max="1172" width="6.42578125" style="687" bestFit="1" customWidth="1"/>
    <col min="1173" max="1174" width="6.85546875" style="687" bestFit="1" customWidth="1"/>
    <col min="1175" max="1177" width="7.140625" style="687" bestFit="1" customWidth="1"/>
    <col min="1178" max="1178" width="6.85546875" style="687" bestFit="1" customWidth="1"/>
    <col min="1179" max="1182" width="7.140625" style="687" bestFit="1" customWidth="1"/>
    <col min="1183" max="1183" width="6.85546875" style="687" bestFit="1" customWidth="1"/>
    <col min="1184" max="1184" width="6.42578125" style="687" bestFit="1" customWidth="1"/>
    <col min="1185" max="1185" width="6.85546875" style="687" bestFit="1" customWidth="1"/>
    <col min="1186" max="1187" width="7.140625" style="687" bestFit="1" customWidth="1"/>
    <col min="1188" max="1189" width="6.42578125" style="687" bestFit="1" customWidth="1"/>
    <col min="1190" max="1190" width="6.85546875" style="687" bestFit="1" customWidth="1"/>
    <col min="1191" max="1192" width="6.42578125" style="687" bestFit="1" customWidth="1"/>
    <col min="1193" max="1193" width="7.140625" style="687" bestFit="1" customWidth="1"/>
    <col min="1194" max="1194" width="6.42578125" style="687" bestFit="1" customWidth="1"/>
    <col min="1195" max="1195" width="7.140625" style="687" bestFit="1" customWidth="1"/>
    <col min="1196" max="1196" width="6.42578125" style="687" bestFit="1" customWidth="1"/>
    <col min="1197" max="1197" width="7.140625" style="687" bestFit="1" customWidth="1"/>
    <col min="1198" max="1198" width="6.85546875" style="687" bestFit="1" customWidth="1"/>
    <col min="1199" max="1199" width="7.140625" style="687" bestFit="1" customWidth="1"/>
    <col min="1200" max="1200" width="6.85546875" style="687" bestFit="1" customWidth="1"/>
    <col min="1201" max="1201" width="7.140625" style="687" bestFit="1" customWidth="1"/>
    <col min="1202" max="1202" width="6.85546875" style="687" bestFit="1" customWidth="1"/>
    <col min="1203" max="1203" width="7.140625" style="687" bestFit="1" customWidth="1"/>
    <col min="1204" max="1204" width="6.85546875" style="687" bestFit="1" customWidth="1"/>
    <col min="1205" max="1205" width="7.140625" style="687" bestFit="1" customWidth="1"/>
    <col min="1206" max="1206" width="6.42578125" style="687" bestFit="1" customWidth="1"/>
    <col min="1207" max="1207" width="7.140625" style="687" bestFit="1" customWidth="1"/>
    <col min="1208" max="1208" width="6.42578125" style="687" bestFit="1" customWidth="1"/>
    <col min="1209" max="1210" width="6.85546875" style="687" bestFit="1" customWidth="1"/>
    <col min="1211" max="1211" width="7.140625" style="687" bestFit="1" customWidth="1"/>
    <col min="1212" max="1212" width="6.85546875" style="687" bestFit="1" customWidth="1"/>
    <col min="1213" max="1213" width="6.42578125" style="687" bestFit="1" customWidth="1"/>
    <col min="1214" max="1214" width="7.140625" style="687" bestFit="1" customWidth="1"/>
    <col min="1215" max="1215" width="6.85546875" style="687" bestFit="1" customWidth="1"/>
    <col min="1216" max="1217" width="7.140625" style="687" bestFit="1" customWidth="1"/>
    <col min="1218" max="1218" width="6.42578125" style="687" bestFit="1" customWidth="1"/>
    <col min="1219" max="1219" width="7.140625" style="687" bestFit="1" customWidth="1"/>
    <col min="1220" max="1220" width="6.42578125" style="687" bestFit="1" customWidth="1"/>
    <col min="1221" max="1223" width="7.140625" style="687" bestFit="1" customWidth="1"/>
    <col min="1224" max="1224" width="6.42578125" style="687" bestFit="1" customWidth="1"/>
    <col min="1225" max="1225" width="7.140625" style="687" bestFit="1" customWidth="1"/>
    <col min="1226" max="1226" width="6.85546875" style="687" bestFit="1" customWidth="1"/>
    <col min="1227" max="1227" width="7.140625" style="687" bestFit="1" customWidth="1"/>
    <col min="1228" max="1228" width="6.42578125" style="687" bestFit="1" customWidth="1"/>
    <col min="1229" max="1230" width="7.140625" style="687" bestFit="1" customWidth="1"/>
    <col min="1231" max="1232" width="6.42578125" style="687" bestFit="1" customWidth="1"/>
    <col min="1233" max="1240" width="7.140625" style="687" bestFit="1" customWidth="1"/>
    <col min="1241" max="1241" width="6.42578125" style="687" bestFit="1" customWidth="1"/>
    <col min="1242" max="1243" width="7.140625" style="687" bestFit="1" customWidth="1"/>
    <col min="1244" max="1244" width="6.85546875" style="687" bestFit="1" customWidth="1"/>
    <col min="1245" max="1246" width="7.140625" style="687" bestFit="1" customWidth="1"/>
    <col min="1247" max="1247" width="6.85546875" style="687" bestFit="1" customWidth="1"/>
    <col min="1248" max="1248" width="7.140625" style="687" bestFit="1" customWidth="1"/>
    <col min="1249" max="1250" width="6.85546875" style="687" bestFit="1" customWidth="1"/>
    <col min="1251" max="1252" width="7.140625" style="687" bestFit="1" customWidth="1"/>
    <col min="1253" max="1254" width="6.42578125" style="687" bestFit="1" customWidth="1"/>
    <col min="1255" max="1258" width="7.140625" style="687" bestFit="1" customWidth="1"/>
    <col min="1259" max="1259" width="6.85546875" style="687" bestFit="1" customWidth="1"/>
    <col min="1260" max="1260" width="6.42578125" style="687" bestFit="1" customWidth="1"/>
    <col min="1261" max="1263" width="7.140625" style="687" bestFit="1" customWidth="1"/>
    <col min="1264" max="1264" width="6.42578125" style="687" bestFit="1" customWidth="1"/>
    <col min="1265" max="1267" width="7.140625" style="687" bestFit="1" customWidth="1"/>
    <col min="1268" max="1269" width="6.42578125" style="687" bestFit="1" customWidth="1"/>
    <col min="1270" max="1270" width="7.140625" style="687" bestFit="1" customWidth="1"/>
    <col min="1271" max="1271" width="6.85546875" style="687" bestFit="1" customWidth="1"/>
    <col min="1272" max="1272" width="7.140625" style="687" bestFit="1" customWidth="1"/>
    <col min="1273" max="1273" width="6.42578125" style="687" bestFit="1" customWidth="1"/>
    <col min="1274" max="1274" width="7.140625" style="687" bestFit="1" customWidth="1"/>
    <col min="1275" max="1275" width="6.85546875" style="687" bestFit="1" customWidth="1"/>
    <col min="1276" max="1276" width="6.42578125" style="687" bestFit="1" customWidth="1"/>
    <col min="1277" max="1277" width="6.85546875" style="687" bestFit="1" customWidth="1"/>
    <col min="1278" max="1278" width="7.140625" style="687" bestFit="1" customWidth="1"/>
    <col min="1279" max="1280" width="6.85546875" style="687" bestFit="1" customWidth="1"/>
    <col min="1281" max="1283" width="7.140625" style="687" bestFit="1" customWidth="1"/>
    <col min="1284" max="1284" width="6.85546875" style="687" bestFit="1" customWidth="1"/>
    <col min="1285" max="1289" width="7.140625" style="687" bestFit="1" customWidth="1"/>
    <col min="1290" max="1290" width="6.85546875" style="687" bestFit="1" customWidth="1"/>
    <col min="1291" max="1291" width="6.42578125" style="687" bestFit="1" customWidth="1"/>
    <col min="1292" max="1293" width="6.85546875" style="687" bestFit="1" customWidth="1"/>
    <col min="1294" max="1295" width="7.140625" style="687" bestFit="1" customWidth="1"/>
    <col min="1296" max="1296" width="6.42578125" style="687" bestFit="1" customWidth="1"/>
    <col min="1297" max="1299" width="7.140625" style="687" bestFit="1" customWidth="1"/>
    <col min="1300" max="1300" width="6.42578125" style="687" bestFit="1" customWidth="1"/>
    <col min="1301" max="1301" width="6.85546875" style="687" bestFit="1" customWidth="1"/>
    <col min="1302" max="1302" width="7.140625" style="687" bestFit="1" customWidth="1"/>
    <col min="1303" max="1303" width="6.42578125" style="687" bestFit="1" customWidth="1"/>
    <col min="1304" max="1305" width="7.140625" style="687" bestFit="1" customWidth="1"/>
    <col min="1306" max="1306" width="6.85546875" style="687" bestFit="1" customWidth="1"/>
    <col min="1307" max="1307" width="6.42578125" style="687" bestFit="1" customWidth="1"/>
    <col min="1308" max="1310" width="7.140625" style="687" bestFit="1" customWidth="1"/>
    <col min="1311" max="1311" width="6.85546875" style="687" bestFit="1" customWidth="1"/>
    <col min="1312" max="1316" width="7.140625" style="687" bestFit="1" customWidth="1"/>
    <col min="1317" max="1318" width="6.42578125" style="687" bestFit="1" customWidth="1"/>
    <col min="1319" max="1320" width="7.140625" style="687" bestFit="1" customWidth="1"/>
    <col min="1321" max="1322" width="6.42578125" style="687" bestFit="1" customWidth="1"/>
    <col min="1323" max="1324" width="7.140625" style="687" bestFit="1" customWidth="1"/>
    <col min="1325" max="1325" width="6.42578125" style="687" bestFit="1" customWidth="1"/>
    <col min="1326" max="1328" width="6.85546875" style="687" bestFit="1" customWidth="1"/>
    <col min="1329" max="1330" width="6.42578125" style="687" bestFit="1" customWidth="1"/>
    <col min="1331" max="1331" width="7.140625" style="687" bestFit="1" customWidth="1"/>
    <col min="1332" max="1335" width="6.42578125" style="687" bestFit="1" customWidth="1"/>
    <col min="1336" max="1337" width="7.140625" style="687" bestFit="1" customWidth="1"/>
    <col min="1338" max="1340" width="6.85546875" style="687" bestFit="1" customWidth="1"/>
    <col min="1341" max="1342" width="7.140625" style="687" bestFit="1" customWidth="1"/>
    <col min="1343" max="1343" width="6.85546875" style="687" bestFit="1" customWidth="1"/>
    <col min="1344" max="1344" width="6.42578125" style="687" bestFit="1" customWidth="1"/>
    <col min="1345" max="1345" width="6.85546875" style="687" bestFit="1" customWidth="1"/>
    <col min="1346" max="1347" width="7.140625" style="687" bestFit="1" customWidth="1"/>
    <col min="1348" max="1348" width="6.85546875" style="687" bestFit="1" customWidth="1"/>
    <col min="1349" max="1350" width="7.140625" style="687" bestFit="1" customWidth="1"/>
    <col min="1351" max="1351" width="6.42578125" style="687" bestFit="1" customWidth="1"/>
    <col min="1352" max="1354" width="7.140625" style="687" bestFit="1" customWidth="1"/>
    <col min="1355" max="1355" width="6.85546875" style="687" bestFit="1" customWidth="1"/>
    <col min="1356" max="1357" width="6.42578125" style="687" bestFit="1" customWidth="1"/>
    <col min="1358" max="1358" width="7.140625" style="687" bestFit="1" customWidth="1"/>
    <col min="1359" max="1361" width="6.85546875" style="687" bestFit="1" customWidth="1"/>
    <col min="1362" max="1363" width="7.140625" style="687" bestFit="1" customWidth="1"/>
    <col min="1364" max="1364" width="6.85546875" style="687" bestFit="1" customWidth="1"/>
    <col min="1365" max="1367" width="7.140625" style="687" bestFit="1" customWidth="1"/>
    <col min="1368" max="1368" width="6.85546875" style="687" bestFit="1" customWidth="1"/>
    <col min="1369" max="1370" width="7.140625" style="687" bestFit="1" customWidth="1"/>
    <col min="1371" max="1371" width="6.85546875" style="687" bestFit="1" customWidth="1"/>
    <col min="1372" max="1375" width="7.140625" style="687" bestFit="1" customWidth="1"/>
    <col min="1376" max="1376" width="6.42578125" style="687" bestFit="1" customWidth="1"/>
    <col min="1377" max="1378" width="7.140625" style="687" bestFit="1" customWidth="1"/>
    <col min="1379" max="1380" width="6.42578125" style="687" bestFit="1" customWidth="1"/>
    <col min="1381" max="1382" width="7.140625" style="687" bestFit="1" customWidth="1"/>
    <col min="1383" max="1383" width="6.85546875" style="687" bestFit="1" customWidth="1"/>
    <col min="1384" max="1388" width="7.140625" style="687" bestFit="1" customWidth="1"/>
    <col min="1389" max="1389" width="6.42578125" style="687" bestFit="1" customWidth="1"/>
    <col min="1390" max="1392" width="7.140625" style="687" bestFit="1" customWidth="1"/>
    <col min="1393" max="1393" width="6.42578125" style="687" bestFit="1" customWidth="1"/>
    <col min="1394" max="1394" width="7.140625" style="687" bestFit="1" customWidth="1"/>
    <col min="1395" max="1395" width="6.85546875" style="687" bestFit="1" customWidth="1"/>
    <col min="1396" max="1396" width="6.42578125" style="687" bestFit="1" customWidth="1"/>
    <col min="1397" max="1397" width="7.140625" style="687" bestFit="1" customWidth="1"/>
    <col min="1398" max="1399" width="6.42578125" style="687" bestFit="1" customWidth="1"/>
    <col min="1400" max="1400" width="6.85546875" style="687" bestFit="1" customWidth="1"/>
    <col min="1401" max="1401" width="6.42578125" style="687" bestFit="1" customWidth="1"/>
    <col min="1402" max="1402" width="7.140625" style="687" bestFit="1" customWidth="1"/>
    <col min="1403" max="1403" width="6.85546875" style="687" bestFit="1" customWidth="1"/>
    <col min="1404" max="1404" width="6.42578125" style="687" bestFit="1" customWidth="1"/>
    <col min="1405" max="1405" width="6.85546875" style="687" bestFit="1" customWidth="1"/>
    <col min="1406" max="1407" width="6.42578125" style="687" bestFit="1" customWidth="1"/>
    <col min="1408" max="1409" width="7.140625" style="687" bestFit="1" customWidth="1"/>
    <col min="1410" max="1410" width="6.85546875" style="687" bestFit="1" customWidth="1"/>
    <col min="1411" max="1414" width="7.140625" style="687" bestFit="1" customWidth="1"/>
    <col min="1415" max="1416" width="6.42578125" style="687" bestFit="1" customWidth="1"/>
    <col min="1417" max="1420" width="7.140625" style="687" bestFit="1" customWidth="1"/>
    <col min="1421" max="1421" width="6.42578125" style="687" bestFit="1" customWidth="1"/>
    <col min="1422" max="1422" width="6.85546875" style="687" bestFit="1" customWidth="1"/>
    <col min="1423" max="1423" width="7.140625" style="687" bestFit="1" customWidth="1"/>
    <col min="1424" max="1424" width="6.85546875" style="687" bestFit="1" customWidth="1"/>
    <col min="1425" max="1427" width="7.140625" style="687" bestFit="1" customWidth="1"/>
    <col min="1428" max="1428" width="6.85546875" style="687" bestFit="1" customWidth="1"/>
    <col min="1429" max="1430" width="7.140625" style="687" bestFit="1" customWidth="1"/>
    <col min="1431" max="1431" width="6.42578125" style="687" bestFit="1" customWidth="1"/>
    <col min="1432" max="1432" width="7.140625" style="687" bestFit="1" customWidth="1"/>
    <col min="1433" max="1433" width="6.42578125" style="687" bestFit="1" customWidth="1"/>
    <col min="1434" max="1434" width="6.85546875" style="687" bestFit="1" customWidth="1"/>
    <col min="1435" max="1436" width="7.140625" style="687" bestFit="1" customWidth="1"/>
    <col min="1437" max="1437" width="6.85546875" style="687" bestFit="1" customWidth="1"/>
    <col min="1438" max="1438" width="7.140625" style="687" bestFit="1" customWidth="1"/>
    <col min="1439" max="1439" width="6.42578125" style="687" bestFit="1" customWidth="1"/>
    <col min="1440" max="1440" width="6.85546875" style="687" bestFit="1" customWidth="1"/>
    <col min="1441" max="1441" width="6.42578125" style="687" bestFit="1" customWidth="1"/>
    <col min="1442" max="1442" width="7.140625" style="687" bestFit="1" customWidth="1"/>
    <col min="1443" max="1443" width="6.42578125" style="687" bestFit="1" customWidth="1"/>
    <col min="1444" max="1444" width="7.140625" style="687" bestFit="1" customWidth="1"/>
    <col min="1445" max="1446" width="6.42578125" style="687" bestFit="1" customWidth="1"/>
    <col min="1447" max="1447" width="6.85546875" style="687" bestFit="1" customWidth="1"/>
    <col min="1448" max="1448" width="7.140625" style="687" bestFit="1" customWidth="1"/>
    <col min="1449" max="1449" width="6.85546875" style="687" bestFit="1" customWidth="1"/>
    <col min="1450" max="1450" width="6.42578125" style="687" bestFit="1" customWidth="1"/>
    <col min="1451" max="1451" width="7.140625" style="687" bestFit="1" customWidth="1"/>
    <col min="1452" max="1452" width="6.42578125" style="687" bestFit="1" customWidth="1"/>
    <col min="1453" max="1454" width="7.140625" style="687" bestFit="1" customWidth="1"/>
    <col min="1455" max="1456" width="6.42578125" style="687" bestFit="1" customWidth="1"/>
    <col min="1457" max="1457" width="6.85546875" style="687" bestFit="1" customWidth="1"/>
    <col min="1458" max="1458" width="6.42578125" style="687" bestFit="1" customWidth="1"/>
    <col min="1459" max="1460" width="7.140625" style="687" bestFit="1" customWidth="1"/>
    <col min="1461" max="1461" width="6.85546875" style="687" bestFit="1" customWidth="1"/>
    <col min="1462" max="1462" width="7.140625" style="687" bestFit="1" customWidth="1"/>
    <col min="1463" max="1463" width="6.85546875" style="687" bestFit="1" customWidth="1"/>
    <col min="1464" max="1464" width="6.42578125" style="687" bestFit="1" customWidth="1"/>
    <col min="1465" max="1465" width="6.85546875" style="687" bestFit="1" customWidth="1"/>
    <col min="1466" max="1467" width="7.140625" style="687" bestFit="1" customWidth="1"/>
    <col min="1468" max="1470" width="6.85546875" style="687" bestFit="1" customWidth="1"/>
    <col min="1471" max="1472" width="6.42578125" style="687" bestFit="1" customWidth="1"/>
    <col min="1473" max="1473" width="7.140625" style="687" bestFit="1" customWidth="1"/>
    <col min="1474" max="1475" width="6.42578125" style="687" bestFit="1" customWidth="1"/>
    <col min="1476" max="1478" width="7.140625" style="687" bestFit="1" customWidth="1"/>
    <col min="1479" max="1479" width="6.85546875" style="687" bestFit="1" customWidth="1"/>
    <col min="1480" max="1482" width="7.140625" style="687" bestFit="1" customWidth="1"/>
    <col min="1483" max="1484" width="6.42578125" style="687" bestFit="1" customWidth="1"/>
    <col min="1485" max="1488" width="7.140625" style="687" bestFit="1" customWidth="1"/>
    <col min="1489" max="1490" width="6.85546875" style="687" bestFit="1" customWidth="1"/>
    <col min="1491" max="1495" width="7.140625" style="687" bestFit="1" customWidth="1"/>
    <col min="1496" max="1496" width="6.85546875" style="687" bestFit="1" customWidth="1"/>
    <col min="1497" max="1497" width="6.42578125" style="687" bestFit="1" customWidth="1"/>
    <col min="1498" max="1500" width="7.140625" style="687" bestFit="1" customWidth="1"/>
    <col min="1501" max="1501" width="6.42578125" style="687" bestFit="1" customWidth="1"/>
    <col min="1502" max="1502" width="7.140625" style="687" bestFit="1" customWidth="1"/>
    <col min="1503" max="1503" width="6.42578125" style="687" bestFit="1" customWidth="1"/>
    <col min="1504" max="1504" width="7.140625" style="687" bestFit="1" customWidth="1"/>
    <col min="1505" max="1505" width="6.85546875" style="687" bestFit="1" customWidth="1"/>
    <col min="1506" max="1507" width="7.140625" style="687" bestFit="1" customWidth="1"/>
    <col min="1508" max="1509" width="6.42578125" style="687" bestFit="1" customWidth="1"/>
    <col min="1510" max="1510" width="6.85546875" style="687" bestFit="1" customWidth="1"/>
    <col min="1511" max="1513" width="7.140625" style="687" bestFit="1" customWidth="1"/>
    <col min="1514" max="1514" width="6.42578125" style="687" bestFit="1" customWidth="1"/>
    <col min="1515" max="1518" width="7.140625" style="687" bestFit="1" customWidth="1"/>
    <col min="1519" max="1519" width="6.42578125" style="687" bestFit="1" customWidth="1"/>
    <col min="1520" max="1521" width="6.85546875" style="687" bestFit="1" customWidth="1"/>
    <col min="1522" max="1523" width="6.42578125" style="687" bestFit="1" customWidth="1"/>
    <col min="1524" max="1526" width="7.140625" style="687" bestFit="1" customWidth="1"/>
    <col min="1527" max="1528" width="6.85546875" style="687" bestFit="1" customWidth="1"/>
    <col min="1529" max="1530" width="7.140625" style="687" bestFit="1" customWidth="1"/>
    <col min="1531" max="1531" width="6.42578125" style="687" bestFit="1" customWidth="1"/>
    <col min="1532" max="1532" width="7.140625" style="687" bestFit="1" customWidth="1"/>
    <col min="1533" max="1534" width="6.42578125" style="687" bestFit="1" customWidth="1"/>
    <col min="1535" max="1535" width="7.140625" style="687" bestFit="1" customWidth="1"/>
    <col min="1536" max="1537" width="6.85546875" style="687" bestFit="1" customWidth="1"/>
    <col min="1538" max="1538" width="6.42578125" style="687" bestFit="1" customWidth="1"/>
    <col min="1539" max="1541" width="7.140625" style="687" bestFit="1" customWidth="1"/>
    <col min="1542" max="1542" width="6.42578125" style="687" bestFit="1" customWidth="1"/>
    <col min="1543" max="1545" width="7.140625" style="687" bestFit="1" customWidth="1"/>
    <col min="1546" max="1546" width="6.85546875" style="687" bestFit="1" customWidth="1"/>
    <col min="1547" max="1548" width="7.140625" style="687" bestFit="1" customWidth="1"/>
    <col min="1549" max="1551" width="6.85546875" style="687" bestFit="1" customWidth="1"/>
    <col min="1552" max="1552" width="7.140625" style="687" bestFit="1" customWidth="1"/>
    <col min="1553" max="1553" width="6.42578125" style="687" bestFit="1" customWidth="1"/>
    <col min="1554" max="1555" width="6.85546875" style="687" bestFit="1" customWidth="1"/>
    <col min="1556" max="1558" width="7.140625" style="687" bestFit="1" customWidth="1"/>
    <col min="1559" max="1560" width="6.85546875" style="687" bestFit="1" customWidth="1"/>
    <col min="1561" max="1561" width="7.140625" style="687" bestFit="1" customWidth="1"/>
    <col min="1562" max="1563" width="6.42578125" style="687" bestFit="1" customWidth="1"/>
    <col min="1564" max="1565" width="7.140625" style="687" bestFit="1" customWidth="1"/>
    <col min="1566" max="1566" width="6.85546875" style="687" bestFit="1" customWidth="1"/>
    <col min="1567" max="1567" width="7.140625" style="687" bestFit="1" customWidth="1"/>
    <col min="1568" max="1569" width="6.85546875" style="687" bestFit="1" customWidth="1"/>
    <col min="1570" max="1570" width="6.42578125" style="687" bestFit="1" customWidth="1"/>
    <col min="1571" max="1571" width="7.140625" style="687" bestFit="1" customWidth="1"/>
    <col min="1572" max="1573" width="6.85546875" style="687" bestFit="1" customWidth="1"/>
    <col min="1574" max="1574" width="7.140625" style="687" bestFit="1" customWidth="1"/>
    <col min="1575" max="1576" width="6.85546875" style="687" bestFit="1" customWidth="1"/>
    <col min="1577" max="1577" width="6.42578125" style="687" bestFit="1" customWidth="1"/>
    <col min="1578" max="1580" width="7.140625" style="687" bestFit="1" customWidth="1"/>
    <col min="1581" max="1581" width="6.85546875" style="687" bestFit="1" customWidth="1"/>
    <col min="1582" max="1582" width="7.140625" style="687" bestFit="1" customWidth="1"/>
    <col min="1583" max="1586" width="6.42578125" style="687" bestFit="1" customWidth="1"/>
    <col min="1587" max="1587" width="6.85546875" style="687" bestFit="1" customWidth="1"/>
    <col min="1588" max="1588" width="7.140625" style="687" bestFit="1" customWidth="1"/>
    <col min="1589" max="1589" width="6.85546875" style="687" bestFit="1" customWidth="1"/>
    <col min="1590" max="1590" width="6.42578125" style="687" bestFit="1" customWidth="1"/>
    <col min="1591" max="1592" width="7.140625" style="687" bestFit="1" customWidth="1"/>
    <col min="1593" max="1593" width="6.42578125" style="687" bestFit="1" customWidth="1"/>
    <col min="1594" max="1594" width="7.140625" style="687" bestFit="1" customWidth="1"/>
    <col min="1595" max="1595" width="6.42578125" style="687" bestFit="1" customWidth="1"/>
    <col min="1596" max="1596" width="7.140625" style="687" bestFit="1" customWidth="1"/>
    <col min="1597" max="1597" width="6.42578125" style="687" bestFit="1" customWidth="1"/>
    <col min="1598" max="1598" width="6.85546875" style="687" bestFit="1" customWidth="1"/>
    <col min="1599" max="1600" width="6.42578125" style="687" bestFit="1" customWidth="1"/>
    <col min="1601" max="1601" width="6.85546875" style="687" bestFit="1" customWidth="1"/>
    <col min="1602" max="1602" width="7.140625" style="687" bestFit="1" customWidth="1"/>
    <col min="1603" max="1603" width="6.85546875" style="687" bestFit="1" customWidth="1"/>
    <col min="1604" max="1604" width="6.42578125" style="687" bestFit="1" customWidth="1"/>
    <col min="1605" max="1605" width="6.85546875" style="687" bestFit="1" customWidth="1"/>
    <col min="1606" max="1606" width="7.140625" style="687" bestFit="1" customWidth="1"/>
    <col min="1607" max="1607" width="6.85546875" style="687" bestFit="1" customWidth="1"/>
    <col min="1608" max="1608" width="6.42578125" style="687" bestFit="1" customWidth="1"/>
    <col min="1609" max="1609" width="7.140625" style="687" bestFit="1" customWidth="1"/>
    <col min="1610" max="1610" width="6.85546875" style="687" bestFit="1" customWidth="1"/>
    <col min="1611" max="1611" width="6.42578125" style="687" bestFit="1" customWidth="1"/>
    <col min="1612" max="1612" width="7.140625" style="687" bestFit="1" customWidth="1"/>
    <col min="1613" max="1613" width="6.42578125" style="687" bestFit="1" customWidth="1"/>
    <col min="1614" max="1615" width="6.85546875" style="687" bestFit="1" customWidth="1"/>
    <col min="1616" max="1620" width="7.140625" style="687" bestFit="1" customWidth="1"/>
    <col min="1621" max="1622" width="6.42578125" style="687" bestFit="1" customWidth="1"/>
    <col min="1623" max="1623" width="7.140625" style="687" bestFit="1" customWidth="1"/>
    <col min="1624" max="1624" width="6.42578125" style="687" bestFit="1" customWidth="1"/>
    <col min="1625" max="1630" width="7.140625" style="687" bestFit="1" customWidth="1"/>
    <col min="1631" max="1633" width="6.42578125" style="687" bestFit="1" customWidth="1"/>
    <col min="1634" max="1636" width="7.140625" style="687" bestFit="1" customWidth="1"/>
    <col min="1637" max="1637" width="6.85546875" style="687" bestFit="1" customWidth="1"/>
    <col min="1638" max="1641" width="7.140625" style="687" bestFit="1" customWidth="1"/>
    <col min="1642" max="1642" width="6.85546875" style="687" bestFit="1" customWidth="1"/>
    <col min="1643" max="1643" width="7.140625" style="687" bestFit="1" customWidth="1"/>
    <col min="1644" max="1644" width="6.85546875" style="687" bestFit="1" customWidth="1"/>
    <col min="1645" max="1646" width="7.140625" style="687" bestFit="1" customWidth="1"/>
    <col min="1647" max="1647" width="6.85546875" style="687" bestFit="1" customWidth="1"/>
    <col min="1648" max="1648" width="6.42578125" style="687" bestFit="1" customWidth="1"/>
    <col min="1649" max="1649" width="7.140625" style="687" bestFit="1" customWidth="1"/>
    <col min="1650" max="1650" width="6.42578125" style="687" bestFit="1" customWidth="1"/>
    <col min="1651" max="1652" width="7.140625" style="687" bestFit="1" customWidth="1"/>
    <col min="1653" max="1653" width="6.42578125" style="687" bestFit="1" customWidth="1"/>
    <col min="1654" max="1654" width="7.140625" style="687" bestFit="1" customWidth="1"/>
    <col min="1655" max="1655" width="6.42578125" style="687" bestFit="1" customWidth="1"/>
    <col min="1656" max="1656" width="6.85546875" style="687" bestFit="1" customWidth="1"/>
    <col min="1657" max="1657" width="6.42578125" style="687" bestFit="1" customWidth="1"/>
    <col min="1658" max="1659" width="7.140625" style="687" bestFit="1" customWidth="1"/>
    <col min="1660" max="1661" width="6.85546875" style="687" bestFit="1" customWidth="1"/>
    <col min="1662" max="1662" width="7.140625" style="687" bestFit="1" customWidth="1"/>
    <col min="1663" max="1663" width="6.42578125" style="687" bestFit="1" customWidth="1"/>
    <col min="1664" max="1664" width="6.85546875" style="687" bestFit="1" customWidth="1"/>
    <col min="1665" max="1665" width="6.42578125" style="687" bestFit="1" customWidth="1"/>
    <col min="1666" max="1666" width="7.140625" style="687" bestFit="1" customWidth="1"/>
    <col min="1667" max="1668" width="6.85546875" style="687" bestFit="1" customWidth="1"/>
    <col min="1669" max="1670" width="7.140625" style="687" bestFit="1" customWidth="1"/>
    <col min="1671" max="1672" width="6.85546875" style="687" bestFit="1" customWidth="1"/>
    <col min="1673" max="1673" width="6.42578125" style="687" bestFit="1" customWidth="1"/>
    <col min="1674" max="1675" width="7.140625" style="687" bestFit="1" customWidth="1"/>
    <col min="1676" max="1676" width="6.42578125" style="687" bestFit="1" customWidth="1"/>
    <col min="1677" max="1678" width="7.140625" style="687" bestFit="1" customWidth="1"/>
    <col min="1679" max="1679" width="6.42578125" style="687" bestFit="1" customWidth="1"/>
    <col min="1680" max="1681" width="7.140625" style="687" bestFit="1" customWidth="1"/>
    <col min="1682" max="1682" width="6.85546875" style="687" bestFit="1" customWidth="1"/>
    <col min="1683" max="1683" width="6.42578125" style="687" bestFit="1" customWidth="1"/>
    <col min="1684" max="1692" width="7.140625" style="687" bestFit="1" customWidth="1"/>
    <col min="1693" max="1694" width="6.85546875" style="687" bestFit="1" customWidth="1"/>
    <col min="1695" max="1696" width="7.140625" style="687" bestFit="1" customWidth="1"/>
    <col min="1697" max="1697" width="6.42578125" style="687" bestFit="1" customWidth="1"/>
    <col min="1698" max="1698" width="6.85546875" style="687" bestFit="1" customWidth="1"/>
    <col min="1699" max="1699" width="7.140625" style="687" bestFit="1" customWidth="1"/>
    <col min="1700" max="1700" width="6.42578125" style="687" bestFit="1" customWidth="1"/>
    <col min="1701" max="1708" width="7.140625" style="687" bestFit="1" customWidth="1"/>
    <col min="1709" max="1709" width="6.42578125" style="687" bestFit="1" customWidth="1"/>
    <col min="1710" max="1710" width="6.85546875" style="687" bestFit="1" customWidth="1"/>
    <col min="1711" max="1712" width="7.140625" style="687" bestFit="1" customWidth="1"/>
    <col min="1713" max="1713" width="6.85546875" style="687" bestFit="1" customWidth="1"/>
    <col min="1714" max="1716" width="7.140625" style="687" bestFit="1" customWidth="1"/>
    <col min="1717" max="1717" width="6.42578125" style="687" bestFit="1" customWidth="1"/>
    <col min="1718" max="1718" width="6.85546875" style="687" bestFit="1" customWidth="1"/>
    <col min="1719" max="1720" width="6.42578125" style="687" bestFit="1" customWidth="1"/>
    <col min="1721" max="1721" width="6.85546875" style="687" bestFit="1" customWidth="1"/>
    <col min="1722" max="1722" width="7.140625" style="687" bestFit="1" customWidth="1"/>
    <col min="1723" max="1723" width="6.42578125" style="687" bestFit="1" customWidth="1"/>
    <col min="1724" max="1724" width="7.140625" style="687" bestFit="1" customWidth="1"/>
    <col min="1725" max="1725" width="6.85546875" style="687" bestFit="1" customWidth="1"/>
    <col min="1726" max="1727" width="7.140625" style="687" bestFit="1" customWidth="1"/>
    <col min="1728" max="1729" width="6.85546875" style="687" bestFit="1" customWidth="1"/>
    <col min="1730" max="1730" width="6.42578125" style="687" bestFit="1" customWidth="1"/>
    <col min="1731" max="1731" width="7.140625" style="687" bestFit="1" customWidth="1"/>
    <col min="1732" max="1732" width="6.85546875" style="687" bestFit="1" customWidth="1"/>
    <col min="1733" max="1733" width="6.42578125" style="687" bestFit="1" customWidth="1"/>
    <col min="1734" max="1734" width="7.140625" style="687" bestFit="1" customWidth="1"/>
    <col min="1735" max="1735" width="6.42578125" style="687" bestFit="1" customWidth="1"/>
    <col min="1736" max="1736" width="6.85546875" style="687" bestFit="1" customWidth="1"/>
    <col min="1737" max="1738" width="7.140625" style="687" bestFit="1" customWidth="1"/>
    <col min="1739" max="1739" width="6.42578125" style="687" bestFit="1" customWidth="1"/>
    <col min="1740" max="1740" width="6.85546875" style="687" bestFit="1" customWidth="1"/>
    <col min="1741" max="1741" width="6.42578125" style="687" bestFit="1" customWidth="1"/>
    <col min="1742" max="1745" width="7.140625" style="687" bestFit="1" customWidth="1"/>
    <col min="1746" max="1746" width="6.85546875" style="687" bestFit="1" customWidth="1"/>
    <col min="1747" max="1747" width="6.42578125" style="687" bestFit="1" customWidth="1"/>
    <col min="1748" max="1749" width="6.85546875" style="687" bestFit="1" customWidth="1"/>
    <col min="1750" max="1750" width="6.42578125" style="687" bestFit="1" customWidth="1"/>
    <col min="1751" max="1752" width="7.140625" style="687" bestFit="1" customWidth="1"/>
    <col min="1753" max="1753" width="6.85546875" style="687" bestFit="1" customWidth="1"/>
    <col min="1754" max="1755" width="7.140625" style="687" bestFit="1" customWidth="1"/>
    <col min="1756" max="1756" width="6.85546875" style="687" bestFit="1" customWidth="1"/>
    <col min="1757" max="1759" width="6.42578125" style="687" bestFit="1" customWidth="1"/>
    <col min="1760" max="1760" width="7.140625" style="687" bestFit="1" customWidth="1"/>
    <col min="1761" max="1761" width="6.42578125" style="687" bestFit="1" customWidth="1"/>
    <col min="1762" max="1764" width="7.140625" style="687" bestFit="1" customWidth="1"/>
    <col min="1765" max="1765" width="6.85546875" style="687" bestFit="1" customWidth="1"/>
    <col min="1766" max="1768" width="6.42578125" style="687" bestFit="1" customWidth="1"/>
    <col min="1769" max="1769" width="6.85546875" style="687" bestFit="1" customWidth="1"/>
    <col min="1770" max="1770" width="7.140625" style="687" bestFit="1" customWidth="1"/>
    <col min="1771" max="1772" width="6.85546875" style="687" bestFit="1" customWidth="1"/>
    <col min="1773" max="1773" width="6.42578125" style="687" bestFit="1" customWidth="1"/>
    <col min="1774" max="1776" width="7.140625" style="687" bestFit="1" customWidth="1"/>
    <col min="1777" max="1777" width="6.85546875" style="687" bestFit="1" customWidth="1"/>
    <col min="1778" max="1778" width="7.140625" style="687" bestFit="1" customWidth="1"/>
    <col min="1779" max="1779" width="6.42578125" style="687" bestFit="1" customWidth="1"/>
    <col min="1780" max="1780" width="6.85546875" style="687" bestFit="1" customWidth="1"/>
    <col min="1781" max="1781" width="6.42578125" style="687" bestFit="1" customWidth="1"/>
    <col min="1782" max="1783" width="6.85546875" style="687" bestFit="1" customWidth="1"/>
    <col min="1784" max="1784" width="7.140625" style="687" bestFit="1" customWidth="1"/>
    <col min="1785" max="1785" width="6.85546875" style="687" bestFit="1" customWidth="1"/>
    <col min="1786" max="1786" width="7.140625" style="687" bestFit="1" customWidth="1"/>
    <col min="1787" max="1787" width="6.85546875" style="687" bestFit="1" customWidth="1"/>
    <col min="1788" max="1789" width="6.42578125" style="687" bestFit="1" customWidth="1"/>
    <col min="1790" max="1793" width="7.140625" style="687" bestFit="1" customWidth="1"/>
    <col min="1794" max="1794" width="6.42578125" style="687" bestFit="1" customWidth="1"/>
    <col min="1795" max="1795" width="7.140625" style="687" bestFit="1" customWidth="1"/>
    <col min="1796" max="1796" width="6.42578125" style="687" bestFit="1" customWidth="1"/>
    <col min="1797" max="1797" width="6.85546875" style="687" bestFit="1" customWidth="1"/>
    <col min="1798" max="1801" width="7.140625" style="687" bestFit="1" customWidth="1"/>
    <col min="1802" max="1802" width="6.42578125" style="687" bestFit="1" customWidth="1"/>
    <col min="1803" max="1804" width="7.140625" style="687" bestFit="1" customWidth="1"/>
    <col min="1805" max="1805" width="6.85546875" style="687" bestFit="1" customWidth="1"/>
    <col min="1806" max="1811" width="7.140625" style="687" bestFit="1" customWidth="1"/>
    <col min="1812" max="1812" width="6.42578125" style="687" bestFit="1" customWidth="1"/>
    <col min="1813" max="1815" width="7.140625" style="687" bestFit="1" customWidth="1"/>
    <col min="1816" max="1817" width="6.85546875" style="687" bestFit="1" customWidth="1"/>
    <col min="1818" max="1818" width="7.140625" style="687" bestFit="1" customWidth="1"/>
    <col min="1819" max="1820" width="6.85546875" style="687" bestFit="1" customWidth="1"/>
    <col min="1821" max="1824" width="7.140625" style="687" bestFit="1" customWidth="1"/>
    <col min="1825" max="1826" width="6.85546875" style="687" bestFit="1" customWidth="1"/>
    <col min="1827" max="1828" width="7.140625" style="687" bestFit="1" customWidth="1"/>
    <col min="1829" max="1829" width="6.42578125" style="687" bestFit="1" customWidth="1"/>
    <col min="1830" max="1833" width="7.140625" style="687" bestFit="1" customWidth="1"/>
    <col min="1834" max="1835" width="6.42578125" style="687" bestFit="1" customWidth="1"/>
    <col min="1836" max="1836" width="7.140625" style="687" bestFit="1" customWidth="1"/>
    <col min="1837" max="1837" width="6.42578125" style="687" bestFit="1" customWidth="1"/>
    <col min="1838" max="1839" width="6.85546875" style="687" bestFit="1" customWidth="1"/>
    <col min="1840" max="1844" width="7.140625" style="687" bestFit="1" customWidth="1"/>
    <col min="1845" max="1845" width="6.42578125" style="687" bestFit="1" customWidth="1"/>
    <col min="1846" max="1846" width="6.85546875" style="687" bestFit="1" customWidth="1"/>
    <col min="1847" max="1847" width="6.42578125" style="687" bestFit="1" customWidth="1"/>
    <col min="1848" max="1849" width="6.85546875" style="687" bestFit="1" customWidth="1"/>
    <col min="1850" max="1850" width="6.42578125" style="687" bestFit="1" customWidth="1"/>
    <col min="1851" max="1851" width="7.140625" style="687" bestFit="1" customWidth="1"/>
    <col min="1852" max="1852" width="6.42578125" style="687" bestFit="1" customWidth="1"/>
    <col min="1853" max="1853" width="6.85546875" style="687" bestFit="1" customWidth="1"/>
    <col min="1854" max="1855" width="7.140625" style="687" bestFit="1" customWidth="1"/>
    <col min="1856" max="1856" width="6.42578125" style="687" bestFit="1" customWidth="1"/>
    <col min="1857" max="1857" width="6.85546875" style="687" bestFit="1" customWidth="1"/>
    <col min="1858" max="1858" width="6.42578125" style="687" bestFit="1" customWidth="1"/>
    <col min="1859" max="1860" width="6.85546875" style="687" bestFit="1" customWidth="1"/>
    <col min="1861" max="1861" width="6.42578125" style="687" bestFit="1" customWidth="1"/>
    <col min="1862" max="1862" width="6.85546875" style="687" bestFit="1" customWidth="1"/>
    <col min="1863" max="1864" width="7.140625" style="687" bestFit="1" customWidth="1"/>
    <col min="1865" max="1865" width="6.85546875" style="687" bestFit="1" customWidth="1"/>
    <col min="1866" max="1866" width="6.42578125" style="687" bestFit="1" customWidth="1"/>
    <col min="1867" max="1869" width="7.140625" style="687" bestFit="1" customWidth="1"/>
    <col min="1870" max="1870" width="6.85546875" style="687" bestFit="1" customWidth="1"/>
    <col min="1871" max="1871" width="7.140625" style="687" bestFit="1" customWidth="1"/>
    <col min="1872" max="1872" width="6.85546875" style="687" bestFit="1" customWidth="1"/>
    <col min="1873" max="1875" width="7.140625" style="687" bestFit="1" customWidth="1"/>
    <col min="1876" max="1876" width="6.85546875" style="687" bestFit="1" customWidth="1"/>
    <col min="1877" max="1877" width="6.42578125" style="687" bestFit="1" customWidth="1"/>
    <col min="1878" max="1878" width="6.85546875" style="687" bestFit="1" customWidth="1"/>
    <col min="1879" max="1881" width="7.140625" style="687" bestFit="1" customWidth="1"/>
    <col min="1882" max="1882" width="6.85546875" style="687" bestFit="1" customWidth="1"/>
    <col min="1883" max="1883" width="6.42578125" style="687" bestFit="1" customWidth="1"/>
    <col min="1884" max="1884" width="7.140625" style="687" bestFit="1" customWidth="1"/>
    <col min="1885" max="1885" width="6.42578125" style="687" bestFit="1" customWidth="1"/>
    <col min="1886" max="1887" width="7.140625" style="687" bestFit="1" customWidth="1"/>
    <col min="1888" max="1888" width="6.85546875" style="687" bestFit="1" customWidth="1"/>
    <col min="1889" max="1889" width="7.140625" style="687" bestFit="1" customWidth="1"/>
    <col min="1890" max="1891" width="6.42578125" style="687" bestFit="1" customWidth="1"/>
    <col min="1892" max="1892" width="6.85546875" style="687" bestFit="1" customWidth="1"/>
    <col min="1893" max="1894" width="7.140625" style="687" bestFit="1" customWidth="1"/>
    <col min="1895" max="1895" width="6.42578125" style="687" bestFit="1" customWidth="1"/>
    <col min="1896" max="1896" width="6.85546875" style="687" bestFit="1" customWidth="1"/>
    <col min="1897" max="1898" width="7.140625" style="687" bestFit="1" customWidth="1"/>
    <col min="1899" max="1899" width="6.42578125" style="687" bestFit="1" customWidth="1"/>
    <col min="1900" max="1902" width="7.140625" style="687" bestFit="1" customWidth="1"/>
    <col min="1903" max="1904" width="6.85546875" style="687" bestFit="1" customWidth="1"/>
    <col min="1905" max="1905" width="6.42578125" style="687" bestFit="1" customWidth="1"/>
    <col min="1906" max="1907" width="7.140625" style="687" bestFit="1" customWidth="1"/>
    <col min="1908" max="1908" width="6.42578125" style="687" bestFit="1" customWidth="1"/>
    <col min="1909" max="1910" width="6.85546875" style="687" bestFit="1" customWidth="1"/>
    <col min="1911" max="1915" width="7.140625" style="687" bestFit="1" customWidth="1"/>
    <col min="1916" max="1916" width="6.85546875" style="687" bestFit="1" customWidth="1"/>
    <col min="1917" max="1919" width="7.140625" style="687" bestFit="1" customWidth="1"/>
    <col min="1920" max="1920" width="6.42578125" style="687" bestFit="1" customWidth="1"/>
    <col min="1921" max="1921" width="7.140625" style="687" bestFit="1" customWidth="1"/>
    <col min="1922" max="1922" width="6.85546875" style="687" bestFit="1" customWidth="1"/>
    <col min="1923" max="1923" width="6.42578125" style="687" bestFit="1" customWidth="1"/>
    <col min="1924" max="1924" width="7.140625" style="687" bestFit="1" customWidth="1"/>
    <col min="1925" max="1925" width="6.42578125" style="687" bestFit="1" customWidth="1"/>
    <col min="1926" max="1927" width="6.85546875" style="687" bestFit="1" customWidth="1"/>
    <col min="1928" max="1928" width="6.42578125" style="687" bestFit="1" customWidth="1"/>
    <col min="1929" max="1929" width="6.85546875" style="687" bestFit="1" customWidth="1"/>
    <col min="1930" max="1935" width="7.140625" style="687" bestFit="1" customWidth="1"/>
    <col min="1936" max="1936" width="6.85546875" style="687" bestFit="1" customWidth="1"/>
    <col min="1937" max="1937" width="6.42578125" style="687" bestFit="1" customWidth="1"/>
    <col min="1938" max="1940" width="6.85546875" style="687" bestFit="1" customWidth="1"/>
    <col min="1941" max="1941" width="7.140625" style="687" bestFit="1" customWidth="1"/>
    <col min="1942" max="1942" width="6.85546875" style="687" bestFit="1" customWidth="1"/>
    <col min="1943" max="1945" width="6.42578125" style="687" bestFit="1" customWidth="1"/>
    <col min="1946" max="1947" width="7.140625" style="687" bestFit="1" customWidth="1"/>
    <col min="1948" max="1948" width="6.85546875" style="687" bestFit="1" customWidth="1"/>
    <col min="1949" max="1949" width="7.140625" style="687" bestFit="1" customWidth="1"/>
    <col min="1950" max="1950" width="6.42578125" style="687" bestFit="1" customWidth="1"/>
    <col min="1951" max="1951" width="6.85546875" style="687" bestFit="1" customWidth="1"/>
    <col min="1952" max="1952" width="7.140625" style="687" bestFit="1" customWidth="1"/>
    <col min="1953" max="1953" width="6.42578125" style="687" bestFit="1" customWidth="1"/>
    <col min="1954" max="1954" width="7.140625" style="687" bestFit="1" customWidth="1"/>
    <col min="1955" max="1956" width="6.85546875" style="687" bestFit="1" customWidth="1"/>
    <col min="1957" max="1957" width="7.140625" style="687" bestFit="1" customWidth="1"/>
    <col min="1958" max="1959" width="6.85546875" style="687" bestFit="1" customWidth="1"/>
    <col min="1960" max="1962" width="7.140625" style="687" bestFit="1" customWidth="1"/>
    <col min="1963" max="1964" width="6.85546875" style="687" bestFit="1" customWidth="1"/>
    <col min="1965" max="1966" width="7.140625" style="687" bestFit="1" customWidth="1"/>
    <col min="1967" max="1967" width="6.85546875" style="687" bestFit="1" customWidth="1"/>
    <col min="1968" max="1968" width="6.42578125" style="687" bestFit="1" customWidth="1"/>
    <col min="1969" max="1970" width="7.140625" style="687" bestFit="1" customWidth="1"/>
    <col min="1971" max="1971" width="6.42578125" style="687" bestFit="1" customWidth="1"/>
    <col min="1972" max="1972" width="6.85546875" style="687" bestFit="1" customWidth="1"/>
    <col min="1973" max="1974" width="6.42578125" style="687" bestFit="1" customWidth="1"/>
    <col min="1975" max="1975" width="6.85546875" style="687" bestFit="1" customWidth="1"/>
    <col min="1976" max="1976" width="7.140625" style="687" bestFit="1" customWidth="1"/>
    <col min="1977" max="1977" width="6.42578125" style="687" bestFit="1" customWidth="1"/>
    <col min="1978" max="1978" width="6.85546875" style="687" bestFit="1" customWidth="1"/>
    <col min="1979" max="1979" width="7.140625" style="687" bestFit="1" customWidth="1"/>
    <col min="1980" max="1980" width="6.42578125" style="687" bestFit="1" customWidth="1"/>
    <col min="1981" max="1981" width="7.140625" style="687" bestFit="1" customWidth="1"/>
    <col min="1982" max="1983" width="6.85546875" style="687" bestFit="1" customWidth="1"/>
    <col min="1984" max="1984" width="6.42578125" style="687" bestFit="1" customWidth="1"/>
    <col min="1985" max="1985" width="7.140625" style="687" bestFit="1" customWidth="1"/>
    <col min="1986" max="1986" width="6.85546875" style="687" bestFit="1" customWidth="1"/>
    <col min="1987" max="1988" width="7.140625" style="687" bestFit="1" customWidth="1"/>
    <col min="1989" max="1989" width="6.42578125" style="687" bestFit="1" customWidth="1"/>
    <col min="1990" max="1990" width="7.140625" style="687" bestFit="1" customWidth="1"/>
    <col min="1991" max="1991" width="6.85546875" style="687" bestFit="1" customWidth="1"/>
    <col min="1992" max="1992" width="7.140625" style="687" bestFit="1" customWidth="1"/>
    <col min="1993" max="1993" width="6.85546875" style="687" bestFit="1" customWidth="1"/>
    <col min="1994" max="1994" width="7.140625" style="687" bestFit="1" customWidth="1"/>
    <col min="1995" max="1995" width="6.42578125" style="687" bestFit="1" customWidth="1"/>
    <col min="1996" max="1997" width="7.140625" style="687" bestFit="1" customWidth="1"/>
    <col min="1998" max="1998" width="6.42578125" style="687" bestFit="1" customWidth="1"/>
    <col min="1999" max="2000" width="7.140625" style="687" bestFit="1" customWidth="1"/>
    <col min="2001" max="2002" width="6.85546875" style="687" bestFit="1" customWidth="1"/>
    <col min="2003" max="2003" width="7.140625" style="687" bestFit="1" customWidth="1"/>
    <col min="2004" max="2004" width="6.42578125" style="687" bestFit="1" customWidth="1"/>
    <col min="2005" max="2006" width="7.140625" style="687" bestFit="1" customWidth="1"/>
    <col min="2007" max="2007" width="6.42578125" style="687" bestFit="1" customWidth="1"/>
    <col min="2008" max="2009" width="7.140625" style="687" bestFit="1" customWidth="1"/>
    <col min="2010" max="2010" width="6.42578125" style="687" bestFit="1" customWidth="1"/>
    <col min="2011" max="2011" width="7.140625" style="687" bestFit="1" customWidth="1"/>
    <col min="2012" max="2013" width="6.42578125" style="687" bestFit="1" customWidth="1"/>
    <col min="2014" max="2014" width="7.140625" style="687" bestFit="1" customWidth="1"/>
    <col min="2015" max="2015" width="6.85546875" style="687" bestFit="1" customWidth="1"/>
    <col min="2016" max="2016" width="7.140625" style="687" bestFit="1" customWidth="1"/>
    <col min="2017" max="2017" width="6.85546875" style="687" bestFit="1" customWidth="1"/>
    <col min="2018" max="2019" width="6.42578125" style="687" bestFit="1" customWidth="1"/>
    <col min="2020" max="2020" width="6.85546875" style="687" bestFit="1" customWidth="1"/>
    <col min="2021" max="2023" width="7.140625" style="687" bestFit="1" customWidth="1"/>
    <col min="2024" max="2025" width="6.85546875" style="687" bestFit="1" customWidth="1"/>
    <col min="2026" max="2027" width="7.140625" style="687" bestFit="1" customWidth="1"/>
    <col min="2028" max="2028" width="6.42578125" style="687" bestFit="1" customWidth="1"/>
    <col min="2029" max="2030" width="6.85546875" style="687" bestFit="1" customWidth="1"/>
    <col min="2031" max="2031" width="6.42578125" style="687" bestFit="1" customWidth="1"/>
    <col min="2032" max="2032" width="6.85546875" style="687" bestFit="1" customWidth="1"/>
    <col min="2033" max="2035" width="7.140625" style="687" bestFit="1" customWidth="1"/>
    <col min="2036" max="2036" width="6.85546875" style="687" bestFit="1" customWidth="1"/>
    <col min="2037" max="2039" width="7.140625" style="687" bestFit="1" customWidth="1"/>
    <col min="2040" max="2040" width="6.42578125" style="687" bestFit="1" customWidth="1"/>
    <col min="2041" max="2041" width="7.140625" style="687" bestFit="1" customWidth="1"/>
    <col min="2042" max="2042" width="6.85546875" style="687" bestFit="1" customWidth="1"/>
    <col min="2043" max="2043" width="7.140625" style="687" bestFit="1" customWidth="1"/>
    <col min="2044" max="2044" width="6.42578125" style="687" bestFit="1" customWidth="1"/>
    <col min="2045" max="2045" width="6.85546875" style="687" bestFit="1" customWidth="1"/>
    <col min="2046" max="2046" width="7.140625" style="687" bestFit="1" customWidth="1"/>
    <col min="2047" max="2047" width="6.42578125" style="687" bestFit="1" customWidth="1"/>
    <col min="2048" max="2049" width="7.140625" style="687" bestFit="1" customWidth="1"/>
    <col min="2050" max="2052" width="6.85546875" style="687" bestFit="1" customWidth="1"/>
    <col min="2053" max="2055" width="7.140625" style="687" bestFit="1" customWidth="1"/>
    <col min="2056" max="2056" width="6.42578125" style="687" bestFit="1" customWidth="1"/>
    <col min="2057" max="2061" width="7.140625" style="687" bestFit="1" customWidth="1"/>
    <col min="2062" max="2062" width="6.42578125" style="687" bestFit="1" customWidth="1"/>
    <col min="2063" max="2064" width="6.85546875" style="687" bestFit="1" customWidth="1"/>
    <col min="2065" max="2066" width="6.42578125" style="687" bestFit="1" customWidth="1"/>
    <col min="2067" max="2067" width="7.140625" style="687" bestFit="1" customWidth="1"/>
    <col min="2068" max="2069" width="6.42578125" style="687" bestFit="1" customWidth="1"/>
    <col min="2070" max="2070" width="6.85546875" style="687" bestFit="1" customWidth="1"/>
    <col min="2071" max="2071" width="7.140625" style="687" bestFit="1" customWidth="1"/>
    <col min="2072" max="2072" width="6.85546875" style="687" bestFit="1" customWidth="1"/>
    <col min="2073" max="2073" width="6.42578125" style="687" bestFit="1" customWidth="1"/>
    <col min="2074" max="2080" width="7.140625" style="687" bestFit="1" customWidth="1"/>
    <col min="2081" max="2081" width="6.85546875" style="687" bestFit="1" customWidth="1"/>
    <col min="2082" max="2083" width="7.140625" style="687" bestFit="1" customWidth="1"/>
    <col min="2084" max="2084" width="6.85546875" style="687" bestFit="1" customWidth="1"/>
    <col min="2085" max="2085" width="7.140625" style="687" bestFit="1" customWidth="1"/>
    <col min="2086" max="2087" width="6.42578125" style="687" bestFit="1" customWidth="1"/>
    <col min="2088" max="2088" width="6.85546875" style="687" bestFit="1" customWidth="1"/>
    <col min="2089" max="2090" width="6.42578125" style="687" bestFit="1" customWidth="1"/>
    <col min="2091" max="2092" width="7.140625" style="687" bestFit="1" customWidth="1"/>
    <col min="2093" max="2094" width="6.85546875" style="687" bestFit="1" customWidth="1"/>
    <col min="2095" max="2096" width="7.140625" style="687" bestFit="1" customWidth="1"/>
    <col min="2097" max="2100" width="6.42578125" style="687" bestFit="1" customWidth="1"/>
    <col min="2101" max="2102" width="6.85546875" style="687" bestFit="1" customWidth="1"/>
    <col min="2103" max="2103" width="7.140625" style="687" bestFit="1" customWidth="1"/>
    <col min="2104" max="2104" width="6.85546875" style="687" bestFit="1" customWidth="1"/>
    <col min="2105" max="2106" width="6.42578125" style="687" bestFit="1" customWidth="1"/>
    <col min="2107" max="2107" width="6.85546875" style="687" bestFit="1" customWidth="1"/>
    <col min="2108" max="2108" width="6.42578125" style="687" bestFit="1" customWidth="1"/>
    <col min="2109" max="2110" width="6.85546875" style="687" bestFit="1" customWidth="1"/>
    <col min="2111" max="2111" width="7.140625" style="687" bestFit="1" customWidth="1"/>
    <col min="2112" max="2112" width="6.42578125" style="687" bestFit="1" customWidth="1"/>
    <col min="2113" max="2114" width="6.85546875" style="687" bestFit="1" customWidth="1"/>
    <col min="2115" max="2115" width="7.140625" style="687" bestFit="1" customWidth="1"/>
    <col min="2116" max="2116" width="6.42578125" style="687" bestFit="1" customWidth="1"/>
    <col min="2117" max="2122" width="7.140625" style="687" bestFit="1" customWidth="1"/>
    <col min="2123" max="2123" width="6.85546875" style="687" bestFit="1" customWidth="1"/>
    <col min="2124" max="2126" width="7.140625" style="687" bestFit="1" customWidth="1"/>
    <col min="2127" max="2127" width="6.85546875" style="687" bestFit="1" customWidth="1"/>
    <col min="2128" max="2128" width="7.140625" style="687" bestFit="1" customWidth="1"/>
    <col min="2129" max="2129" width="6.42578125" style="687" bestFit="1" customWidth="1"/>
    <col min="2130" max="2130" width="6.85546875" style="687" bestFit="1" customWidth="1"/>
    <col min="2131" max="2132" width="7.140625" style="687" bestFit="1" customWidth="1"/>
    <col min="2133" max="2133" width="6.85546875" style="687" bestFit="1" customWidth="1"/>
    <col min="2134" max="2134" width="6.42578125" style="687" bestFit="1" customWidth="1"/>
    <col min="2135" max="2135" width="6.85546875" style="687" bestFit="1" customWidth="1"/>
    <col min="2136" max="2136" width="7.140625" style="687" bestFit="1" customWidth="1"/>
    <col min="2137" max="2138" width="6.42578125" style="687" bestFit="1" customWidth="1"/>
    <col min="2139" max="2139" width="6.85546875" style="687" bestFit="1" customWidth="1"/>
    <col min="2140" max="2140" width="6.42578125" style="687" bestFit="1" customWidth="1"/>
    <col min="2141" max="2141" width="6.85546875" style="687" bestFit="1" customWidth="1"/>
    <col min="2142" max="2142" width="7.140625" style="687" bestFit="1" customWidth="1"/>
    <col min="2143" max="2143" width="6.42578125" style="687" bestFit="1" customWidth="1"/>
    <col min="2144" max="2144" width="6.85546875" style="687" bestFit="1" customWidth="1"/>
    <col min="2145" max="2145" width="7.140625" style="687" bestFit="1" customWidth="1"/>
    <col min="2146" max="2146" width="6.85546875" style="687" bestFit="1" customWidth="1"/>
    <col min="2147" max="2147" width="6.42578125" style="687" bestFit="1" customWidth="1"/>
    <col min="2148" max="2151" width="6.85546875" style="687" bestFit="1" customWidth="1"/>
    <col min="2152" max="2152" width="7.140625" style="687" bestFit="1" customWidth="1"/>
    <col min="2153" max="2153" width="6.42578125" style="687" bestFit="1" customWidth="1"/>
    <col min="2154" max="2159" width="7.140625" style="687" bestFit="1" customWidth="1"/>
    <col min="2160" max="2160" width="6.42578125" style="687" bestFit="1" customWidth="1"/>
    <col min="2161" max="2161" width="7.140625" style="687" bestFit="1" customWidth="1"/>
    <col min="2162" max="2162" width="6.42578125" style="687" bestFit="1" customWidth="1"/>
    <col min="2163" max="2164" width="6.85546875" style="687" bestFit="1" customWidth="1"/>
    <col min="2165" max="2165" width="6.42578125" style="687" bestFit="1" customWidth="1"/>
    <col min="2166" max="2171" width="7.140625" style="687" bestFit="1" customWidth="1"/>
    <col min="2172" max="2172" width="6.85546875" style="687" bestFit="1" customWidth="1"/>
    <col min="2173" max="2173" width="7.140625" style="687" bestFit="1" customWidth="1"/>
    <col min="2174" max="2174" width="6.85546875" style="687" bestFit="1" customWidth="1"/>
    <col min="2175" max="2182" width="7.140625" style="687" bestFit="1" customWidth="1"/>
    <col min="2183" max="2185" width="6.85546875" style="687" bestFit="1" customWidth="1"/>
    <col min="2186" max="2188" width="7.140625" style="687" bestFit="1" customWidth="1"/>
    <col min="2189" max="2189" width="6.85546875" style="687" bestFit="1" customWidth="1"/>
    <col min="2190" max="2190" width="7.140625" style="687" bestFit="1" customWidth="1"/>
    <col min="2191" max="2192" width="6.85546875" style="687" bestFit="1" customWidth="1"/>
    <col min="2193" max="2197" width="7.140625" style="687" bestFit="1" customWidth="1"/>
    <col min="2198" max="2198" width="6.85546875" style="687" bestFit="1" customWidth="1"/>
    <col min="2199" max="2199" width="7.140625" style="687" bestFit="1" customWidth="1"/>
    <col min="2200" max="2200" width="6.85546875" style="687" bestFit="1" customWidth="1"/>
    <col min="2201" max="2201" width="6.42578125" style="687" bestFit="1" customWidth="1"/>
    <col min="2202" max="2203" width="7.140625" style="687" bestFit="1" customWidth="1"/>
    <col min="2204" max="2204" width="6.42578125" style="687" bestFit="1" customWidth="1"/>
    <col min="2205" max="2205" width="7.140625" style="687" bestFit="1" customWidth="1"/>
    <col min="2206" max="2206" width="6.42578125" style="687" bestFit="1" customWidth="1"/>
    <col min="2207" max="2207" width="7.140625" style="687" bestFit="1" customWidth="1"/>
    <col min="2208" max="2208" width="6.42578125" style="687" bestFit="1" customWidth="1"/>
    <col min="2209" max="2210" width="6.85546875" style="687" bestFit="1" customWidth="1"/>
    <col min="2211" max="2215" width="7.140625" style="687" bestFit="1" customWidth="1"/>
    <col min="2216" max="2216" width="6.42578125" style="687" bestFit="1" customWidth="1"/>
    <col min="2217" max="2217" width="7.140625" style="687" bestFit="1" customWidth="1"/>
    <col min="2218" max="2218" width="6.42578125" style="687" bestFit="1" customWidth="1"/>
    <col min="2219" max="2219" width="7.140625" style="687" bestFit="1" customWidth="1"/>
    <col min="2220" max="2220" width="6.42578125" style="687" bestFit="1" customWidth="1"/>
    <col min="2221" max="2221" width="6.85546875" style="687" bestFit="1" customWidth="1"/>
    <col min="2222" max="2224" width="7.140625" style="687" bestFit="1" customWidth="1"/>
    <col min="2225" max="2225" width="6.42578125" style="687" bestFit="1" customWidth="1"/>
    <col min="2226" max="2226" width="7.140625" style="687" bestFit="1" customWidth="1"/>
    <col min="2227" max="2227" width="6.85546875" style="687" bestFit="1" customWidth="1"/>
    <col min="2228" max="2228" width="7.140625" style="687" bestFit="1" customWidth="1"/>
    <col min="2229" max="2229" width="6.85546875" style="687" bestFit="1" customWidth="1"/>
    <col min="2230" max="2230" width="7.140625" style="687" bestFit="1" customWidth="1"/>
    <col min="2231" max="2232" width="6.42578125" style="687" bestFit="1" customWidth="1"/>
    <col min="2233" max="2234" width="7.140625" style="687" bestFit="1" customWidth="1"/>
    <col min="2235" max="2235" width="6.42578125" style="687" bestFit="1" customWidth="1"/>
    <col min="2236" max="2236" width="6.85546875" style="687" bestFit="1" customWidth="1"/>
    <col min="2237" max="2237" width="6.42578125" style="687" bestFit="1" customWidth="1"/>
    <col min="2238" max="2242" width="7.140625" style="687" bestFit="1" customWidth="1"/>
    <col min="2243" max="2244" width="6.42578125" style="687" bestFit="1" customWidth="1"/>
    <col min="2245" max="2246" width="7.140625" style="687" bestFit="1" customWidth="1"/>
    <col min="2247" max="2248" width="6.42578125" style="687" bestFit="1" customWidth="1"/>
    <col min="2249" max="2249" width="6.85546875" style="687" bestFit="1" customWidth="1"/>
    <col min="2250" max="2250" width="6.42578125" style="687" bestFit="1" customWidth="1"/>
    <col min="2251" max="2253" width="7.140625" style="687" bestFit="1" customWidth="1"/>
    <col min="2254" max="2255" width="6.85546875" style="687" bestFit="1" customWidth="1"/>
    <col min="2256" max="2258" width="6.42578125" style="687" bestFit="1" customWidth="1"/>
    <col min="2259" max="2259" width="6.85546875" style="687" bestFit="1" customWidth="1"/>
    <col min="2260" max="2262" width="7.140625" style="687" bestFit="1" customWidth="1"/>
    <col min="2263" max="2264" width="6.42578125" style="687" bestFit="1" customWidth="1"/>
    <col min="2265" max="2265" width="6.85546875" style="687" bestFit="1" customWidth="1"/>
    <col min="2266" max="2266" width="7.140625" style="687" bestFit="1" customWidth="1"/>
    <col min="2267" max="2267" width="6.42578125" style="687" bestFit="1" customWidth="1"/>
    <col min="2268" max="2268" width="7.140625" style="687" bestFit="1" customWidth="1"/>
    <col min="2269" max="2269" width="6.85546875" style="687" bestFit="1" customWidth="1"/>
    <col min="2270" max="2272" width="7.140625" style="687" bestFit="1" customWidth="1"/>
    <col min="2273" max="2273" width="6.42578125" style="687" bestFit="1" customWidth="1"/>
    <col min="2274" max="2274" width="7.140625" style="687" bestFit="1" customWidth="1"/>
    <col min="2275" max="2275" width="6.42578125" style="687" bestFit="1" customWidth="1"/>
    <col min="2276" max="2280" width="7.140625" style="687" bestFit="1" customWidth="1"/>
    <col min="2281" max="2281" width="6.85546875" style="687" bestFit="1" customWidth="1"/>
    <col min="2282" max="2282" width="7.140625" style="687" bestFit="1" customWidth="1"/>
    <col min="2283" max="2283" width="6.85546875" style="687" bestFit="1" customWidth="1"/>
    <col min="2284" max="2284" width="6.42578125" style="687" bestFit="1" customWidth="1"/>
    <col min="2285" max="2285" width="7.140625" style="687" bestFit="1" customWidth="1"/>
    <col min="2286" max="2286" width="6.85546875" style="687" bestFit="1" customWidth="1"/>
    <col min="2287" max="2287" width="7.140625" style="687" bestFit="1" customWidth="1"/>
    <col min="2288" max="2290" width="6.42578125" style="687" bestFit="1" customWidth="1"/>
    <col min="2291" max="2292" width="7.140625" style="687" bestFit="1" customWidth="1"/>
    <col min="2293" max="2293" width="6.85546875" style="687" bestFit="1" customWidth="1"/>
    <col min="2294" max="2296" width="6.42578125" style="687" bestFit="1" customWidth="1"/>
    <col min="2297" max="2297" width="7.140625" style="687" bestFit="1" customWidth="1"/>
    <col min="2298" max="2298" width="6.42578125" style="687" bestFit="1" customWidth="1"/>
    <col min="2299" max="2299" width="6.85546875" style="687" bestFit="1" customWidth="1"/>
    <col min="2300" max="2300" width="7.140625" style="687" bestFit="1" customWidth="1"/>
    <col min="2301" max="2301" width="6.42578125" style="687" bestFit="1" customWidth="1"/>
    <col min="2302" max="2304" width="7.140625" style="687" bestFit="1" customWidth="1"/>
    <col min="2305" max="2305" width="6.42578125" style="687" bestFit="1" customWidth="1"/>
    <col min="2306" max="2306" width="6.85546875" style="687" bestFit="1" customWidth="1"/>
    <col min="2307" max="2307" width="6.42578125" style="687" bestFit="1" customWidth="1"/>
    <col min="2308" max="2308" width="7.140625" style="687" bestFit="1" customWidth="1"/>
    <col min="2309" max="2309" width="6.42578125" style="687" bestFit="1" customWidth="1"/>
    <col min="2310" max="2310" width="7.140625" style="687" bestFit="1" customWidth="1"/>
    <col min="2311" max="2311" width="6.85546875" style="687" bestFit="1" customWidth="1"/>
    <col min="2312" max="2312" width="7.140625" style="687" bestFit="1" customWidth="1"/>
    <col min="2313" max="2315" width="6.85546875" style="687" bestFit="1" customWidth="1"/>
    <col min="2316" max="2316" width="6.42578125" style="687" bestFit="1" customWidth="1"/>
    <col min="2317" max="2317" width="7.140625" style="687" bestFit="1" customWidth="1"/>
    <col min="2318" max="2318" width="6.85546875" style="687" bestFit="1" customWidth="1"/>
    <col min="2319" max="2319" width="7.140625" style="687" bestFit="1" customWidth="1"/>
    <col min="2320" max="2321" width="6.42578125" style="687" bestFit="1" customWidth="1"/>
    <col min="2322" max="2323" width="6.85546875" style="687" bestFit="1" customWidth="1"/>
    <col min="2324" max="2324" width="7.140625" style="687" bestFit="1" customWidth="1"/>
    <col min="2325" max="2326" width="6.42578125" style="687" bestFit="1" customWidth="1"/>
    <col min="2327" max="2330" width="7.140625" style="687" bestFit="1" customWidth="1"/>
    <col min="2331" max="2331" width="6.85546875" style="687" bestFit="1" customWidth="1"/>
    <col min="2332" max="2332" width="7.140625" style="687" bestFit="1" customWidth="1"/>
    <col min="2333" max="2333" width="6.85546875" style="687" bestFit="1" customWidth="1"/>
    <col min="2334" max="2334" width="6.42578125" style="687" bestFit="1" customWidth="1"/>
    <col min="2335" max="2336" width="7.140625" style="687" bestFit="1" customWidth="1"/>
    <col min="2337" max="2337" width="6.85546875" style="687" bestFit="1" customWidth="1"/>
    <col min="2338" max="2338" width="6.42578125" style="687" bestFit="1" customWidth="1"/>
    <col min="2339" max="2339" width="6.85546875" style="687" bestFit="1" customWidth="1"/>
    <col min="2340" max="2341" width="7.140625" style="687" bestFit="1" customWidth="1"/>
    <col min="2342" max="2343" width="6.85546875" style="687" bestFit="1" customWidth="1"/>
    <col min="2344" max="2347" width="6.42578125" style="687" bestFit="1" customWidth="1"/>
    <col min="2348" max="2348" width="7.140625" style="687" bestFit="1" customWidth="1"/>
    <col min="2349" max="2349" width="6.85546875" style="687" bestFit="1" customWidth="1"/>
    <col min="2350" max="2351" width="7.140625" style="687" bestFit="1" customWidth="1"/>
    <col min="2352" max="2352" width="6.42578125" style="687" bestFit="1" customWidth="1"/>
    <col min="2353" max="2353" width="7.140625" style="687" bestFit="1" customWidth="1"/>
    <col min="2354" max="2354" width="6.42578125" style="687" bestFit="1" customWidth="1"/>
    <col min="2355" max="2355" width="7.140625" style="687" bestFit="1" customWidth="1"/>
    <col min="2356" max="2358" width="6.42578125" style="687" bestFit="1" customWidth="1"/>
    <col min="2359" max="2360" width="7.140625" style="687" bestFit="1" customWidth="1"/>
    <col min="2361" max="2361" width="6.42578125" style="687" bestFit="1" customWidth="1"/>
    <col min="2362" max="2362" width="6.85546875" style="687" bestFit="1" customWidth="1"/>
    <col min="2363" max="2363" width="6.42578125" style="687" bestFit="1" customWidth="1"/>
    <col min="2364" max="2364" width="6.85546875" style="687" bestFit="1" customWidth="1"/>
    <col min="2365" max="2367" width="6.42578125" style="687" bestFit="1" customWidth="1"/>
    <col min="2368" max="2368" width="7.140625" style="687" bestFit="1" customWidth="1"/>
    <col min="2369" max="2369" width="6.85546875" style="687" bestFit="1" customWidth="1"/>
    <col min="2370" max="2370" width="7.140625" style="687" bestFit="1" customWidth="1"/>
    <col min="2371" max="2371" width="6.42578125" style="687" bestFit="1" customWidth="1"/>
    <col min="2372" max="2373" width="7.140625" style="687" bestFit="1" customWidth="1"/>
    <col min="2374" max="2374" width="6.42578125" style="687" bestFit="1" customWidth="1"/>
    <col min="2375" max="2375" width="6.85546875" style="687" bestFit="1" customWidth="1"/>
    <col min="2376" max="2379" width="7.140625" style="687" bestFit="1" customWidth="1"/>
    <col min="2380" max="2381" width="6.85546875" style="687" bestFit="1" customWidth="1"/>
    <col min="2382" max="2383" width="7.140625" style="687" bestFit="1" customWidth="1"/>
    <col min="2384" max="2384" width="6.85546875" style="687" bestFit="1" customWidth="1"/>
    <col min="2385" max="2387" width="7.140625" style="687" bestFit="1" customWidth="1"/>
    <col min="2388" max="2389" width="6.85546875" style="687" bestFit="1" customWidth="1"/>
    <col min="2390" max="2390" width="6.42578125" style="687" bestFit="1" customWidth="1"/>
    <col min="2391" max="2392" width="7.140625" style="687" bestFit="1" customWidth="1"/>
    <col min="2393" max="2393" width="6.42578125" style="687" bestFit="1" customWidth="1"/>
    <col min="2394" max="2394" width="7.140625" style="687" bestFit="1" customWidth="1"/>
    <col min="2395" max="2395" width="6.85546875" style="687" bestFit="1" customWidth="1"/>
    <col min="2396" max="2396" width="7.140625" style="687" bestFit="1" customWidth="1"/>
    <col min="2397" max="2397" width="6.85546875" style="687" bestFit="1" customWidth="1"/>
    <col min="2398" max="2399" width="7.140625" style="687" bestFit="1" customWidth="1"/>
    <col min="2400" max="2400" width="6.85546875" style="687" bestFit="1" customWidth="1"/>
    <col min="2401" max="2401" width="6.42578125" style="687" bestFit="1" customWidth="1"/>
    <col min="2402" max="2403" width="7.140625" style="687" bestFit="1" customWidth="1"/>
    <col min="2404" max="2404" width="6.42578125" style="687" bestFit="1" customWidth="1"/>
    <col min="2405" max="2405" width="7.140625" style="687" bestFit="1" customWidth="1"/>
    <col min="2406" max="2407" width="6.85546875" style="687" bestFit="1" customWidth="1"/>
    <col min="2408" max="2408" width="6.42578125" style="687" bestFit="1" customWidth="1"/>
    <col min="2409" max="2414" width="7.140625" style="687" bestFit="1" customWidth="1"/>
    <col min="2415" max="2415" width="6.42578125" style="687" bestFit="1" customWidth="1"/>
    <col min="2416" max="2419" width="7.140625" style="687" bestFit="1" customWidth="1"/>
    <col min="2420" max="2421" width="6.85546875" style="687" bestFit="1" customWidth="1"/>
    <col min="2422" max="2422" width="6.42578125" style="687" bestFit="1" customWidth="1"/>
    <col min="2423" max="2424" width="7.140625" style="687" bestFit="1" customWidth="1"/>
    <col min="2425" max="2426" width="6.42578125" style="687" bestFit="1" customWidth="1"/>
    <col min="2427" max="2427" width="7.140625" style="687" bestFit="1" customWidth="1"/>
    <col min="2428" max="2428" width="6.42578125" style="687" bestFit="1" customWidth="1"/>
    <col min="2429" max="2431" width="6.85546875" style="687" bestFit="1" customWidth="1"/>
    <col min="2432" max="2433" width="6.42578125" style="687" bestFit="1" customWidth="1"/>
    <col min="2434" max="2434" width="6.85546875" style="687" bestFit="1" customWidth="1"/>
    <col min="2435" max="2435" width="7.140625" style="687" bestFit="1" customWidth="1"/>
    <col min="2436" max="2437" width="6.85546875" style="687" bestFit="1" customWidth="1"/>
    <col min="2438" max="2438" width="6.42578125" style="687" bestFit="1" customWidth="1"/>
    <col min="2439" max="2439" width="6.85546875" style="687" bestFit="1" customWidth="1"/>
    <col min="2440" max="2440" width="7.140625" style="687" bestFit="1" customWidth="1"/>
    <col min="2441" max="2441" width="6.85546875" style="687" bestFit="1" customWidth="1"/>
    <col min="2442" max="2442" width="7.140625" style="687" bestFit="1" customWidth="1"/>
    <col min="2443" max="2447" width="6.85546875" style="687" bestFit="1" customWidth="1"/>
    <col min="2448" max="2449" width="6.42578125" style="687" bestFit="1" customWidth="1"/>
    <col min="2450" max="2450" width="7.140625" style="687" bestFit="1" customWidth="1"/>
    <col min="2451" max="2451" width="6.85546875" style="687" bestFit="1" customWidth="1"/>
    <col min="2452" max="2452" width="7.140625" style="687" bestFit="1" customWidth="1"/>
    <col min="2453" max="2454" width="6.42578125" style="687" bestFit="1" customWidth="1"/>
    <col min="2455" max="2455" width="6.85546875" style="687" bestFit="1" customWidth="1"/>
    <col min="2456" max="2457" width="7.140625" style="687" bestFit="1" customWidth="1"/>
    <col min="2458" max="2458" width="6.42578125" style="687" bestFit="1" customWidth="1"/>
    <col min="2459" max="2459" width="6.85546875" style="687" bestFit="1" customWidth="1"/>
    <col min="2460" max="2462" width="7.140625" style="687" bestFit="1" customWidth="1"/>
    <col min="2463" max="2463" width="6.42578125" style="687" bestFit="1" customWidth="1"/>
    <col min="2464" max="2464" width="7.140625" style="687" bestFit="1" customWidth="1"/>
    <col min="2465" max="2465" width="6.85546875" style="687" bestFit="1" customWidth="1"/>
    <col min="2466" max="2466" width="7.140625" style="687" bestFit="1" customWidth="1"/>
    <col min="2467" max="2467" width="6.42578125" style="687" bestFit="1" customWidth="1"/>
    <col min="2468" max="2468" width="7.140625" style="687" bestFit="1" customWidth="1"/>
    <col min="2469" max="2470" width="6.42578125" style="687" bestFit="1" customWidth="1"/>
    <col min="2471" max="2471" width="7.140625" style="687" bestFit="1" customWidth="1"/>
    <col min="2472" max="2472" width="6.85546875" style="687" bestFit="1" customWidth="1"/>
    <col min="2473" max="2473" width="6.42578125" style="687" bestFit="1" customWidth="1"/>
    <col min="2474" max="2475" width="7.140625" style="687" bestFit="1" customWidth="1"/>
    <col min="2476" max="2476" width="6.42578125" style="687" bestFit="1" customWidth="1"/>
    <col min="2477" max="2477" width="7.140625" style="687" bestFit="1" customWidth="1"/>
    <col min="2478" max="2478" width="6.85546875" style="687" bestFit="1" customWidth="1"/>
    <col min="2479" max="2480" width="6.42578125" style="687" bestFit="1" customWidth="1"/>
    <col min="2481" max="2481" width="7.140625" style="687" bestFit="1" customWidth="1"/>
    <col min="2482" max="2482" width="6.85546875" style="687" bestFit="1" customWidth="1"/>
    <col min="2483" max="2483" width="6.42578125" style="687" bestFit="1" customWidth="1"/>
    <col min="2484" max="2484" width="6.85546875" style="687" bestFit="1" customWidth="1"/>
    <col min="2485" max="2485" width="7.140625" style="687" bestFit="1" customWidth="1"/>
    <col min="2486" max="2487" width="6.85546875" style="687" bestFit="1" customWidth="1"/>
    <col min="2488" max="2488" width="6.42578125" style="687" bestFit="1" customWidth="1"/>
    <col min="2489" max="2490" width="7.140625" style="687" bestFit="1" customWidth="1"/>
    <col min="2491" max="2491" width="6.85546875" style="687" bestFit="1" customWidth="1"/>
    <col min="2492" max="2493" width="7.140625" style="687" bestFit="1" customWidth="1"/>
    <col min="2494" max="2494" width="6.42578125" style="687" bestFit="1" customWidth="1"/>
    <col min="2495" max="2497" width="7.140625" style="687" bestFit="1" customWidth="1"/>
    <col min="2498" max="2498" width="6.85546875" style="687" bestFit="1" customWidth="1"/>
    <col min="2499" max="2500" width="7.140625" style="687" bestFit="1" customWidth="1"/>
    <col min="2501" max="2504" width="6.85546875" style="687" bestFit="1" customWidth="1"/>
    <col min="2505" max="2506" width="6.42578125" style="687" bestFit="1" customWidth="1"/>
    <col min="2507" max="2507" width="6.85546875" style="687" bestFit="1" customWidth="1"/>
    <col min="2508" max="2509" width="7.140625" style="687" bestFit="1" customWidth="1"/>
    <col min="2510" max="2510" width="6.42578125" style="687" bestFit="1" customWidth="1"/>
    <col min="2511" max="2513" width="6.85546875" style="687" bestFit="1" customWidth="1"/>
    <col min="2514" max="2516" width="6.42578125" style="687" bestFit="1" customWidth="1"/>
    <col min="2517" max="2517" width="6.85546875" style="687" bestFit="1" customWidth="1"/>
    <col min="2518" max="2521" width="7.140625" style="687" bestFit="1" customWidth="1"/>
    <col min="2522" max="2523" width="6.85546875" style="687" bestFit="1" customWidth="1"/>
    <col min="2524" max="2525" width="6.42578125" style="687" bestFit="1" customWidth="1"/>
    <col min="2526" max="2526" width="6.85546875" style="687" bestFit="1" customWidth="1"/>
    <col min="2527" max="2527" width="6.42578125" style="687" bestFit="1" customWidth="1"/>
    <col min="2528" max="2528" width="7.140625" style="687" bestFit="1" customWidth="1"/>
    <col min="2529" max="2529" width="6.42578125" style="687" bestFit="1" customWidth="1"/>
    <col min="2530" max="2533" width="7.140625" style="687" bestFit="1" customWidth="1"/>
    <col min="2534" max="2534" width="6.42578125" style="687" bestFit="1" customWidth="1"/>
    <col min="2535" max="2538" width="6.85546875" style="687" bestFit="1" customWidth="1"/>
    <col min="2539" max="2539" width="6.42578125" style="687" bestFit="1" customWidth="1"/>
    <col min="2540" max="2540" width="7.140625" style="687" bestFit="1" customWidth="1"/>
    <col min="2541" max="2542" width="6.42578125" style="687" bestFit="1" customWidth="1"/>
    <col min="2543" max="2543" width="6.85546875" style="687" bestFit="1" customWidth="1"/>
    <col min="2544" max="2544" width="7.140625" style="687" bestFit="1" customWidth="1"/>
    <col min="2545" max="2545" width="6.85546875" style="687" bestFit="1" customWidth="1"/>
    <col min="2546" max="2547" width="7.140625" style="687" bestFit="1" customWidth="1"/>
    <col min="2548" max="2549" width="6.85546875" style="687" bestFit="1" customWidth="1"/>
    <col min="2550" max="2550" width="7.140625" style="687" bestFit="1" customWidth="1"/>
    <col min="2551" max="2552" width="6.42578125" style="687" bestFit="1" customWidth="1"/>
    <col min="2553" max="2553" width="6.85546875" style="687" bestFit="1" customWidth="1"/>
    <col min="2554" max="2554" width="7.140625" style="687" bestFit="1" customWidth="1"/>
    <col min="2555" max="2557" width="6.42578125" style="687" bestFit="1" customWidth="1"/>
    <col min="2558" max="2567" width="7.140625" style="687" bestFit="1" customWidth="1"/>
    <col min="2568" max="2568" width="6.42578125" style="687" bestFit="1" customWidth="1"/>
    <col min="2569" max="2571" width="7.140625" style="687" bestFit="1" customWidth="1"/>
    <col min="2572" max="2574" width="6.42578125" style="687" bestFit="1" customWidth="1"/>
    <col min="2575" max="2575" width="6.85546875" style="687" bestFit="1" customWidth="1"/>
    <col min="2576" max="2576" width="7.140625" style="687" bestFit="1" customWidth="1"/>
    <col min="2577" max="2577" width="6.42578125" style="687" bestFit="1" customWidth="1"/>
    <col min="2578" max="2579" width="7.140625" style="687" bestFit="1" customWidth="1"/>
    <col min="2580" max="2580" width="6.42578125" style="687" bestFit="1" customWidth="1"/>
    <col min="2581" max="2581" width="6.85546875" style="687" bestFit="1" customWidth="1"/>
    <col min="2582" max="2582" width="7.140625" style="687" bestFit="1" customWidth="1"/>
    <col min="2583" max="2585" width="6.42578125" style="687" bestFit="1" customWidth="1"/>
    <col min="2586" max="2587" width="7.140625" style="687" bestFit="1" customWidth="1"/>
    <col min="2588" max="2588" width="6.85546875" style="687" bestFit="1" customWidth="1"/>
    <col min="2589" max="2594" width="7.140625" style="687" bestFit="1" customWidth="1"/>
    <col min="2595" max="2595" width="6.85546875" style="687" bestFit="1" customWidth="1"/>
    <col min="2596" max="2598" width="6.42578125" style="687" bestFit="1" customWidth="1"/>
    <col min="2599" max="2599" width="6.85546875" style="687" bestFit="1" customWidth="1"/>
    <col min="2600" max="2603" width="7.140625" style="687" bestFit="1" customWidth="1"/>
    <col min="2604" max="2604" width="6.85546875" style="687" bestFit="1" customWidth="1"/>
    <col min="2605" max="2605" width="6.42578125" style="687" bestFit="1" customWidth="1"/>
    <col min="2606" max="2606" width="7.140625" style="687" bestFit="1" customWidth="1"/>
    <col min="2607" max="2607" width="6.42578125" style="687" bestFit="1" customWidth="1"/>
    <col min="2608" max="2608" width="6.85546875" style="687" bestFit="1" customWidth="1"/>
    <col min="2609" max="2609" width="6.42578125" style="687" bestFit="1" customWidth="1"/>
    <col min="2610" max="2612" width="6.85546875" style="687" bestFit="1" customWidth="1"/>
    <col min="2613" max="2614" width="7.140625" style="687" bestFit="1" customWidth="1"/>
    <col min="2615" max="2616" width="6.85546875" style="687" bestFit="1" customWidth="1"/>
    <col min="2617" max="2617" width="7.140625" style="687" bestFit="1" customWidth="1"/>
    <col min="2618" max="2618" width="6.85546875" style="687" bestFit="1" customWidth="1"/>
    <col min="2619" max="2620" width="6.42578125" style="687" bestFit="1" customWidth="1"/>
    <col min="2621" max="2624" width="7.140625" style="687" bestFit="1" customWidth="1"/>
    <col min="2625" max="2626" width="6.85546875" style="687" bestFit="1" customWidth="1"/>
    <col min="2627" max="2627" width="7.140625" style="687" bestFit="1" customWidth="1"/>
    <col min="2628" max="2628" width="6.85546875" style="687" bestFit="1" customWidth="1"/>
    <col min="2629" max="2632" width="7.140625" style="687" bestFit="1" customWidth="1"/>
    <col min="2633" max="2633" width="6.85546875" style="687" bestFit="1" customWidth="1"/>
    <col min="2634" max="2637" width="7.140625" style="687" bestFit="1" customWidth="1"/>
    <col min="2638" max="2639" width="6.42578125" style="687" bestFit="1" customWidth="1"/>
    <col min="2640" max="2641" width="7.140625" style="687" bestFit="1" customWidth="1"/>
    <col min="2642" max="2642" width="6.42578125" style="687" bestFit="1" customWidth="1"/>
    <col min="2643" max="2645" width="7.140625" style="687" bestFit="1" customWidth="1"/>
    <col min="2646" max="2646" width="6.42578125" style="687" bestFit="1" customWidth="1"/>
    <col min="2647" max="2648" width="7.140625" style="687" bestFit="1" customWidth="1"/>
    <col min="2649" max="2649" width="6.42578125" style="687" bestFit="1" customWidth="1"/>
    <col min="2650" max="2650" width="6.85546875" style="687" bestFit="1" customWidth="1"/>
    <col min="2651" max="2652" width="6.42578125" style="687" bestFit="1" customWidth="1"/>
    <col min="2653" max="2653" width="6.85546875" style="687" bestFit="1" customWidth="1"/>
    <col min="2654" max="2658" width="7.140625" style="687" bestFit="1" customWidth="1"/>
    <col min="2659" max="2660" width="6.42578125" style="687" bestFit="1" customWidth="1"/>
    <col min="2661" max="2661" width="7.140625" style="687" bestFit="1" customWidth="1"/>
    <col min="2662" max="2662" width="6.85546875" style="687" bestFit="1" customWidth="1"/>
    <col min="2663" max="2663" width="6.42578125" style="687" bestFit="1" customWidth="1"/>
    <col min="2664" max="2664" width="7.140625" style="687" bestFit="1" customWidth="1"/>
    <col min="2665" max="2665" width="6.85546875" style="687" bestFit="1" customWidth="1"/>
    <col min="2666" max="2667" width="7.140625" style="687" bestFit="1" customWidth="1"/>
    <col min="2668" max="2668" width="6.85546875" style="687" bestFit="1" customWidth="1"/>
    <col min="2669" max="2669" width="6.42578125" style="687" bestFit="1" customWidth="1"/>
    <col min="2670" max="2671" width="7.140625" style="687" bestFit="1" customWidth="1"/>
    <col min="2672" max="2672" width="6.85546875" style="687" bestFit="1" customWidth="1"/>
    <col min="2673" max="2674" width="7.140625" style="687" bestFit="1" customWidth="1"/>
    <col min="2675" max="2675" width="6.85546875" style="687" bestFit="1" customWidth="1"/>
    <col min="2676" max="2677" width="7.140625" style="687" bestFit="1" customWidth="1"/>
    <col min="2678" max="2679" width="6.42578125" style="687" bestFit="1" customWidth="1"/>
    <col min="2680" max="2681" width="7.140625" style="687" bestFit="1" customWidth="1"/>
    <col min="2682" max="2682" width="6.85546875" style="687" bestFit="1" customWidth="1"/>
    <col min="2683" max="2683" width="7.140625" style="687" bestFit="1" customWidth="1"/>
    <col min="2684" max="2684" width="6.85546875" style="687" bestFit="1" customWidth="1"/>
    <col min="2685" max="2685" width="7.140625" style="687" bestFit="1" customWidth="1"/>
    <col min="2686" max="2686" width="6.85546875" style="687" bestFit="1" customWidth="1"/>
    <col min="2687" max="2687" width="6.42578125" style="687" bestFit="1" customWidth="1"/>
    <col min="2688" max="2689" width="7.140625" style="687" bestFit="1" customWidth="1"/>
    <col min="2690" max="2690" width="6.42578125" style="687" bestFit="1" customWidth="1"/>
    <col min="2691" max="2692" width="7.140625" style="687" bestFit="1" customWidth="1"/>
    <col min="2693" max="2693" width="6.85546875" style="687" bestFit="1" customWidth="1"/>
    <col min="2694" max="2698" width="7.140625" style="687" bestFit="1" customWidth="1"/>
    <col min="2699" max="2699" width="6.85546875" style="687" bestFit="1" customWidth="1"/>
    <col min="2700" max="2700" width="7.140625" style="687" bestFit="1" customWidth="1"/>
    <col min="2701" max="2701" width="6.42578125" style="687" bestFit="1" customWidth="1"/>
    <col min="2702" max="2702" width="6.85546875" style="687" bestFit="1" customWidth="1"/>
    <col min="2703" max="2703" width="6.42578125" style="687" bestFit="1" customWidth="1"/>
    <col min="2704" max="2706" width="6.85546875" style="687" bestFit="1" customWidth="1"/>
    <col min="2707" max="2707" width="7.140625" style="687" bestFit="1" customWidth="1"/>
    <col min="2708" max="2708" width="6.85546875" style="687" bestFit="1" customWidth="1"/>
    <col min="2709" max="2709" width="6.42578125" style="687" bestFit="1" customWidth="1"/>
    <col min="2710" max="2710" width="7.140625" style="687" bestFit="1" customWidth="1"/>
    <col min="2711" max="2711" width="6.42578125" style="687" bestFit="1" customWidth="1"/>
    <col min="2712" max="2712" width="7.140625" style="687" bestFit="1" customWidth="1"/>
    <col min="2713" max="2713" width="6.85546875" style="687" bestFit="1" customWidth="1"/>
    <col min="2714" max="2714" width="7.140625" style="687" bestFit="1" customWidth="1"/>
    <col min="2715" max="2715" width="6.85546875" style="687" bestFit="1" customWidth="1"/>
    <col min="2716" max="2716" width="7.140625" style="687" bestFit="1" customWidth="1"/>
    <col min="2717" max="2717" width="6.42578125" style="687" bestFit="1" customWidth="1"/>
    <col min="2718" max="2719" width="7.140625" style="687" bestFit="1" customWidth="1"/>
    <col min="2720" max="2720" width="6.85546875" style="687" bestFit="1" customWidth="1"/>
    <col min="2721" max="2721" width="6.42578125" style="687" bestFit="1" customWidth="1"/>
    <col min="2722" max="2723" width="7.140625" style="687" bestFit="1" customWidth="1"/>
    <col min="2724" max="2724" width="6.42578125" style="687" bestFit="1" customWidth="1"/>
    <col min="2725" max="2726" width="7.140625" style="687" bestFit="1" customWidth="1"/>
    <col min="2727" max="2727" width="6.85546875" style="687" bestFit="1" customWidth="1"/>
    <col min="2728" max="2733" width="7.140625" style="687" bestFit="1" customWidth="1"/>
    <col min="2734" max="2734" width="6.42578125" style="687" bestFit="1" customWidth="1"/>
    <col min="2735" max="2737" width="6.85546875" style="687" bestFit="1" customWidth="1"/>
    <col min="2738" max="2738" width="7.140625" style="687" bestFit="1" customWidth="1"/>
    <col min="2739" max="2740" width="6.85546875" style="687" bestFit="1" customWidth="1"/>
    <col min="2741" max="2741" width="6.42578125" style="687" bestFit="1" customWidth="1"/>
    <col min="2742" max="2744" width="7.140625" style="687" bestFit="1" customWidth="1"/>
    <col min="2745" max="2745" width="6.42578125" style="687" bestFit="1" customWidth="1"/>
    <col min="2746" max="2749" width="7.140625" style="687" bestFit="1" customWidth="1"/>
    <col min="2750" max="2752" width="6.42578125" style="687" bestFit="1" customWidth="1"/>
    <col min="2753" max="2756" width="7.140625" style="687" bestFit="1" customWidth="1"/>
    <col min="2757" max="2757" width="6.85546875" style="687" bestFit="1" customWidth="1"/>
    <col min="2758" max="2760" width="6.42578125" style="687" bestFit="1" customWidth="1"/>
    <col min="2761" max="2761" width="7.140625" style="687" bestFit="1" customWidth="1"/>
    <col min="2762" max="2762" width="6.85546875" style="687" bestFit="1" customWidth="1"/>
    <col min="2763" max="2764" width="6.42578125" style="687" bestFit="1" customWidth="1"/>
    <col min="2765" max="2765" width="7.140625" style="687" bestFit="1" customWidth="1"/>
    <col min="2766" max="2767" width="6.85546875" style="687" bestFit="1" customWidth="1"/>
    <col min="2768" max="2768" width="6.42578125" style="687" bestFit="1" customWidth="1"/>
    <col min="2769" max="2770" width="7.140625" style="687" bestFit="1" customWidth="1"/>
    <col min="2771" max="2772" width="6.85546875" style="687" bestFit="1" customWidth="1"/>
    <col min="2773" max="2773" width="6.42578125" style="687" bestFit="1" customWidth="1"/>
    <col min="2774" max="2774" width="7.140625" style="687" bestFit="1" customWidth="1"/>
    <col min="2775" max="2775" width="6.85546875" style="687" bestFit="1" customWidth="1"/>
    <col min="2776" max="2776" width="7.140625" style="687" bestFit="1" customWidth="1"/>
    <col min="2777" max="2777" width="6.85546875" style="687" bestFit="1" customWidth="1"/>
    <col min="2778" max="2778" width="6.42578125" style="687" bestFit="1" customWidth="1"/>
    <col min="2779" max="2780" width="6.85546875" style="687" bestFit="1" customWidth="1"/>
    <col min="2781" max="2783" width="7.140625" style="687" bestFit="1" customWidth="1"/>
    <col min="2784" max="2784" width="6.85546875" style="687" bestFit="1" customWidth="1"/>
    <col min="2785" max="2790" width="7.140625" style="687" bestFit="1" customWidth="1"/>
    <col min="2791" max="2793" width="6.42578125" style="687" bestFit="1" customWidth="1"/>
    <col min="2794" max="2796" width="7.140625" style="687" bestFit="1" customWidth="1"/>
    <col min="2797" max="2797" width="6.85546875" style="687" bestFit="1" customWidth="1"/>
    <col min="2798" max="2802" width="7.140625" style="687" bestFit="1" customWidth="1"/>
    <col min="2803" max="2803" width="6.42578125" style="687" bestFit="1" customWidth="1"/>
    <col min="2804" max="2806" width="7.140625" style="687" bestFit="1" customWidth="1"/>
    <col min="2807" max="2807" width="6.42578125" style="687" bestFit="1" customWidth="1"/>
    <col min="2808" max="2808" width="6.85546875" style="687" bestFit="1" customWidth="1"/>
    <col min="2809" max="2810" width="6.42578125" style="687" bestFit="1" customWidth="1"/>
    <col min="2811" max="2812" width="7.140625" style="687" bestFit="1" customWidth="1"/>
    <col min="2813" max="2814" width="6.42578125" style="687" bestFit="1" customWidth="1"/>
    <col min="2815" max="2815" width="7.140625" style="687" bestFit="1" customWidth="1"/>
    <col min="2816" max="2816" width="6.42578125" style="687" bestFit="1" customWidth="1"/>
    <col min="2817" max="2817" width="6.85546875" style="687" bestFit="1" customWidth="1"/>
    <col min="2818" max="2819" width="7.140625" style="687" bestFit="1" customWidth="1"/>
    <col min="2820" max="2820" width="6.42578125" style="687" bestFit="1" customWidth="1"/>
    <col min="2821" max="2821" width="7.140625" style="687" bestFit="1" customWidth="1"/>
    <col min="2822" max="2822" width="6.42578125" style="687" bestFit="1" customWidth="1"/>
    <col min="2823" max="2824" width="7.140625" style="687" bestFit="1" customWidth="1"/>
    <col min="2825" max="2825" width="6.42578125" style="687" bestFit="1" customWidth="1"/>
    <col min="2826" max="2827" width="7.140625" style="687" bestFit="1" customWidth="1"/>
    <col min="2828" max="2828" width="6.42578125" style="687" bestFit="1" customWidth="1"/>
    <col min="2829" max="2831" width="7.140625" style="687" bestFit="1" customWidth="1"/>
    <col min="2832" max="2832" width="6.42578125" style="687" bestFit="1" customWidth="1"/>
    <col min="2833" max="2834" width="7.140625" style="687" bestFit="1" customWidth="1"/>
    <col min="2835" max="2835" width="6.42578125" style="687" bestFit="1" customWidth="1"/>
    <col min="2836" max="2836" width="6.85546875" style="687" bestFit="1" customWidth="1"/>
    <col min="2837" max="2837" width="7.140625" style="687" bestFit="1" customWidth="1"/>
    <col min="2838" max="2838" width="6.42578125" style="687" bestFit="1" customWidth="1"/>
    <col min="2839" max="2839" width="6.85546875" style="687" bestFit="1" customWidth="1"/>
    <col min="2840" max="2840" width="6.42578125" style="687" bestFit="1" customWidth="1"/>
    <col min="2841" max="2842" width="7.140625" style="687" bestFit="1" customWidth="1"/>
    <col min="2843" max="2843" width="6.42578125" style="687" bestFit="1" customWidth="1"/>
    <col min="2844" max="2844" width="7.140625" style="687" bestFit="1" customWidth="1"/>
    <col min="2845" max="2845" width="6.42578125" style="687" bestFit="1" customWidth="1"/>
    <col min="2846" max="2847" width="7.140625" style="687" bestFit="1" customWidth="1"/>
    <col min="2848" max="2848" width="6.42578125" style="687" bestFit="1" customWidth="1"/>
    <col min="2849" max="2849" width="6.85546875" style="687" bestFit="1" customWidth="1"/>
    <col min="2850" max="2851" width="7.140625" style="687" bestFit="1" customWidth="1"/>
    <col min="2852" max="2852" width="6.85546875" style="687" bestFit="1" customWidth="1"/>
    <col min="2853" max="2855" width="7.140625" style="687" bestFit="1" customWidth="1"/>
    <col min="2856" max="2856" width="6.42578125" style="687" bestFit="1" customWidth="1"/>
    <col min="2857" max="2861" width="7.140625" style="687" bestFit="1" customWidth="1"/>
    <col min="2862" max="2862" width="6.42578125" style="687" bestFit="1" customWidth="1"/>
    <col min="2863" max="2864" width="7.140625" style="687" bestFit="1" customWidth="1"/>
    <col min="2865" max="2865" width="6.42578125" style="687" bestFit="1" customWidth="1"/>
    <col min="2866" max="2866" width="7.140625" style="687" bestFit="1" customWidth="1"/>
    <col min="2867" max="2868" width="6.85546875" style="687" bestFit="1" customWidth="1"/>
    <col min="2869" max="2870" width="7.140625" style="687" bestFit="1" customWidth="1"/>
    <col min="2871" max="2871" width="6.42578125" style="687" bestFit="1" customWidth="1"/>
    <col min="2872" max="2873" width="7.140625" style="687" bestFit="1" customWidth="1"/>
    <col min="2874" max="2874" width="6.85546875" style="687" bestFit="1" customWidth="1"/>
    <col min="2875" max="2878" width="7.140625" style="687" bestFit="1" customWidth="1"/>
    <col min="2879" max="2879" width="6.42578125" style="687" bestFit="1" customWidth="1"/>
    <col min="2880" max="2880" width="6.85546875" style="687" bestFit="1" customWidth="1"/>
    <col min="2881" max="2882" width="7.140625" style="687" bestFit="1" customWidth="1"/>
    <col min="2883" max="2883" width="6.42578125" style="687" bestFit="1" customWidth="1"/>
    <col min="2884" max="2885" width="7.140625" style="687" bestFit="1" customWidth="1"/>
    <col min="2886" max="2886" width="6.42578125" style="687" bestFit="1" customWidth="1"/>
    <col min="2887" max="2887" width="7.140625" style="687" bestFit="1" customWidth="1"/>
    <col min="2888" max="2888" width="6.85546875" style="687" bestFit="1" customWidth="1"/>
    <col min="2889" max="2889" width="6.42578125" style="687" bestFit="1" customWidth="1"/>
    <col min="2890" max="2891" width="6.85546875" style="687" bestFit="1" customWidth="1"/>
    <col min="2892" max="2893" width="7.140625" style="687" bestFit="1" customWidth="1"/>
    <col min="2894" max="2894" width="6.85546875" style="687" bestFit="1" customWidth="1"/>
    <col min="2895" max="2895" width="7.140625" style="687" bestFit="1" customWidth="1"/>
    <col min="2896" max="2896" width="6.85546875" style="687" bestFit="1" customWidth="1"/>
    <col min="2897" max="2897" width="7.140625" style="687" bestFit="1" customWidth="1"/>
    <col min="2898" max="2898" width="6.42578125" style="687" bestFit="1" customWidth="1"/>
    <col min="2899" max="2900" width="7.140625" style="687" bestFit="1" customWidth="1"/>
    <col min="2901" max="2901" width="6.85546875" style="687" bestFit="1" customWidth="1"/>
    <col min="2902" max="2902" width="6.42578125" style="687" bestFit="1" customWidth="1"/>
    <col min="2903" max="2903" width="7.140625" style="687" bestFit="1" customWidth="1"/>
    <col min="2904" max="2904" width="6.42578125" style="687" bestFit="1" customWidth="1"/>
    <col min="2905" max="2906" width="7.140625" style="687" bestFit="1" customWidth="1"/>
    <col min="2907" max="2907" width="6.42578125" style="687" bestFit="1" customWidth="1"/>
    <col min="2908" max="2909" width="7.140625" style="687" bestFit="1" customWidth="1"/>
    <col min="2910" max="2911" width="6.85546875" style="687" bestFit="1" customWidth="1"/>
    <col min="2912" max="2914" width="6.42578125" style="687" bestFit="1" customWidth="1"/>
    <col min="2915" max="2915" width="6.85546875" style="687" bestFit="1" customWidth="1"/>
    <col min="2916" max="2916" width="7.140625" style="687" bestFit="1" customWidth="1"/>
    <col min="2917" max="2917" width="6.85546875" style="687" bestFit="1" customWidth="1"/>
    <col min="2918" max="2918" width="7.140625" style="687" bestFit="1" customWidth="1"/>
    <col min="2919" max="2919" width="6.85546875" style="687" bestFit="1" customWidth="1"/>
    <col min="2920" max="2921" width="7.140625" style="687" bestFit="1" customWidth="1"/>
    <col min="2922" max="2922" width="6.85546875" style="687" bestFit="1" customWidth="1"/>
    <col min="2923" max="2924" width="7.140625" style="687" bestFit="1" customWidth="1"/>
    <col min="2925" max="2925" width="6.85546875" style="687" bestFit="1" customWidth="1"/>
    <col min="2926" max="2926" width="6.42578125" style="687" bestFit="1" customWidth="1"/>
    <col min="2927" max="2927" width="6.85546875" style="687" bestFit="1" customWidth="1"/>
    <col min="2928" max="2929" width="6.42578125" style="687" bestFit="1" customWidth="1"/>
    <col min="2930" max="2936" width="7.140625" style="687" bestFit="1" customWidth="1"/>
    <col min="2937" max="2938" width="6.42578125" style="687" bestFit="1" customWidth="1"/>
    <col min="2939" max="2939" width="7.140625" style="687" bestFit="1" customWidth="1"/>
    <col min="2940" max="2940" width="6.42578125" style="687" bestFit="1" customWidth="1"/>
    <col min="2941" max="2941" width="7.140625" style="687" bestFit="1" customWidth="1"/>
    <col min="2942" max="2942" width="6.42578125" style="687" bestFit="1" customWidth="1"/>
    <col min="2943" max="2943" width="6.85546875" style="687" bestFit="1" customWidth="1"/>
    <col min="2944" max="2944" width="7.140625" style="687" bestFit="1" customWidth="1"/>
    <col min="2945" max="2946" width="6.85546875" style="687" bestFit="1" customWidth="1"/>
    <col min="2947" max="2947" width="6.42578125" style="687" bestFit="1" customWidth="1"/>
    <col min="2948" max="2950" width="7.140625" style="687" bestFit="1" customWidth="1"/>
    <col min="2951" max="2951" width="6.85546875" style="687" bestFit="1" customWidth="1"/>
    <col min="2952" max="2952" width="6.42578125" style="687" bestFit="1" customWidth="1"/>
    <col min="2953" max="2953" width="6.85546875" style="687" bestFit="1" customWidth="1"/>
    <col min="2954" max="2954" width="6.42578125" style="687" bestFit="1" customWidth="1"/>
    <col min="2955" max="2955" width="6.85546875" style="687" bestFit="1" customWidth="1"/>
    <col min="2956" max="2960" width="7.140625" style="687" bestFit="1" customWidth="1"/>
    <col min="2961" max="2962" width="6.42578125" style="687" bestFit="1" customWidth="1"/>
    <col min="2963" max="2966" width="7.140625" style="687" bestFit="1" customWidth="1"/>
    <col min="2967" max="2969" width="6.42578125" style="687" bestFit="1" customWidth="1"/>
    <col min="2970" max="2970" width="6.85546875" style="687" bestFit="1" customWidth="1"/>
    <col min="2971" max="2971" width="7.140625" style="687" bestFit="1" customWidth="1"/>
    <col min="2972" max="2972" width="6.85546875" style="687" bestFit="1" customWidth="1"/>
    <col min="2973" max="2979" width="7.140625" style="687" bestFit="1" customWidth="1"/>
    <col min="2980" max="2981" width="6.85546875" style="687" bestFit="1" customWidth="1"/>
    <col min="2982" max="2983" width="6.42578125" style="687" bestFit="1" customWidth="1"/>
    <col min="2984" max="2984" width="7.140625" style="687" bestFit="1" customWidth="1"/>
    <col min="2985" max="2985" width="6.42578125" style="687" bestFit="1" customWidth="1"/>
    <col min="2986" max="2990" width="7.140625" style="687" bestFit="1" customWidth="1"/>
    <col min="2991" max="2991" width="6.42578125" style="687" bestFit="1" customWidth="1"/>
    <col min="2992" max="2992" width="7.140625" style="687" bestFit="1" customWidth="1"/>
    <col min="2993" max="2993" width="6.85546875" style="687" bestFit="1" customWidth="1"/>
    <col min="2994" max="2996" width="7.140625" style="687" bestFit="1" customWidth="1"/>
    <col min="2997" max="2999" width="6.85546875" style="687" bestFit="1" customWidth="1"/>
    <col min="3000" max="3004" width="7.140625" style="687" bestFit="1" customWidth="1"/>
    <col min="3005" max="3005" width="6.85546875" style="687" bestFit="1" customWidth="1"/>
    <col min="3006" max="3006" width="6.42578125" style="687" bestFit="1" customWidth="1"/>
    <col min="3007" max="3007" width="7.140625" style="687" bestFit="1" customWidth="1"/>
    <col min="3008" max="3008" width="6.85546875" style="687" bestFit="1" customWidth="1"/>
    <col min="3009" max="3011" width="7.140625" style="687" bestFit="1" customWidth="1"/>
    <col min="3012" max="3013" width="6.85546875" style="687" bestFit="1" customWidth="1"/>
    <col min="3014" max="3014" width="7.140625" style="687" bestFit="1" customWidth="1"/>
    <col min="3015" max="3015" width="6.42578125" style="687" bestFit="1" customWidth="1"/>
    <col min="3016" max="3016" width="7.140625" style="687" bestFit="1" customWidth="1"/>
    <col min="3017" max="3017" width="6.42578125" style="687" bestFit="1" customWidth="1"/>
    <col min="3018" max="3019" width="7.140625" style="687" bestFit="1" customWidth="1"/>
    <col min="3020" max="3020" width="6.42578125" style="687" bestFit="1" customWidth="1"/>
    <col min="3021" max="3022" width="7.140625" style="687" bestFit="1" customWidth="1"/>
    <col min="3023" max="3023" width="6.85546875" style="687" bestFit="1" customWidth="1"/>
    <col min="3024" max="3024" width="6.42578125" style="687" bestFit="1" customWidth="1"/>
    <col min="3025" max="3025" width="6.85546875" style="687" bestFit="1" customWidth="1"/>
    <col min="3026" max="3026" width="6.42578125" style="687" bestFit="1" customWidth="1"/>
    <col min="3027" max="3027" width="7.140625" style="687" bestFit="1" customWidth="1"/>
    <col min="3028" max="3028" width="6.42578125" style="687" bestFit="1" customWidth="1"/>
    <col min="3029" max="3031" width="7.140625" style="687" bestFit="1" customWidth="1"/>
    <col min="3032" max="3033" width="6.42578125" style="687" bestFit="1" customWidth="1"/>
    <col min="3034" max="3034" width="7.140625" style="687" bestFit="1" customWidth="1"/>
    <col min="3035" max="3035" width="6.42578125" style="687" bestFit="1" customWidth="1"/>
    <col min="3036" max="3036" width="6.85546875" style="687" bestFit="1" customWidth="1"/>
    <col min="3037" max="3040" width="7.140625" style="687" bestFit="1" customWidth="1"/>
    <col min="3041" max="3041" width="6.85546875" style="687" bestFit="1" customWidth="1"/>
    <col min="3042" max="3042" width="7.140625" style="687" bestFit="1" customWidth="1"/>
    <col min="3043" max="3043" width="6.42578125" style="687" bestFit="1" customWidth="1"/>
    <col min="3044" max="3046" width="6.85546875" style="687" bestFit="1" customWidth="1"/>
    <col min="3047" max="3048" width="7.140625" style="687" bestFit="1" customWidth="1"/>
    <col min="3049" max="3050" width="6.85546875" style="687" bestFit="1" customWidth="1"/>
    <col min="3051" max="3052" width="6.42578125" style="687" bestFit="1" customWidth="1"/>
    <col min="3053" max="3054" width="7.140625" style="687" bestFit="1" customWidth="1"/>
    <col min="3055" max="3055" width="6.42578125" style="687" bestFit="1" customWidth="1"/>
    <col min="3056" max="3056" width="6.85546875" style="687" bestFit="1" customWidth="1"/>
    <col min="3057" max="3057" width="7.140625" style="687" bestFit="1" customWidth="1"/>
    <col min="3058" max="3058" width="6.85546875" style="687" bestFit="1" customWidth="1"/>
    <col min="3059" max="3059" width="7.140625" style="687" bestFit="1" customWidth="1"/>
    <col min="3060" max="3060" width="6.42578125" style="687" bestFit="1" customWidth="1"/>
    <col min="3061" max="3063" width="7.140625" style="687" bestFit="1" customWidth="1"/>
    <col min="3064" max="3064" width="6.42578125" style="687" bestFit="1" customWidth="1"/>
    <col min="3065" max="3065" width="6.85546875" style="687" bestFit="1" customWidth="1"/>
    <col min="3066" max="3068" width="7.140625" style="687" bestFit="1" customWidth="1"/>
    <col min="3069" max="3075" width="6.85546875" style="687" bestFit="1" customWidth="1"/>
    <col min="3076" max="3076" width="7.140625" style="687" bestFit="1" customWidth="1"/>
    <col min="3077" max="3077" width="6.85546875" style="687" bestFit="1" customWidth="1"/>
    <col min="3078" max="3080" width="6.42578125" style="687" bestFit="1" customWidth="1"/>
    <col min="3081" max="3082" width="6.85546875" style="687" bestFit="1" customWidth="1"/>
    <col min="3083" max="3084" width="7.140625" style="687" bestFit="1" customWidth="1"/>
    <col min="3085" max="3085" width="6.42578125" style="687" bestFit="1" customWidth="1"/>
    <col min="3086" max="3086" width="7.140625" style="687" bestFit="1" customWidth="1"/>
    <col min="3087" max="3087" width="6.42578125" style="687" bestFit="1" customWidth="1"/>
    <col min="3088" max="3090" width="6.85546875" style="687" bestFit="1" customWidth="1"/>
    <col min="3091" max="3091" width="7.140625" style="687" bestFit="1" customWidth="1"/>
    <col min="3092" max="3093" width="6.85546875" style="687" bestFit="1" customWidth="1"/>
    <col min="3094" max="3094" width="6.42578125" style="687" bestFit="1" customWidth="1"/>
    <col min="3095" max="3095" width="7.140625" style="687" bestFit="1" customWidth="1"/>
    <col min="3096" max="3096" width="6.42578125" style="687" bestFit="1" customWidth="1"/>
    <col min="3097" max="3098" width="6.85546875" style="687" bestFit="1" customWidth="1"/>
    <col min="3099" max="3100" width="7.140625" style="687" bestFit="1" customWidth="1"/>
    <col min="3101" max="3101" width="6.85546875" style="687" bestFit="1" customWidth="1"/>
    <col min="3102" max="3103" width="7.140625" style="687" bestFit="1" customWidth="1"/>
    <col min="3104" max="3104" width="6.42578125" style="687" bestFit="1" customWidth="1"/>
    <col min="3105" max="3105" width="6.85546875" style="687" bestFit="1" customWidth="1"/>
    <col min="3106" max="3106" width="7.140625" style="687" bestFit="1" customWidth="1"/>
    <col min="3107" max="3107" width="6.85546875" style="687" bestFit="1" customWidth="1"/>
    <col min="3108" max="3108" width="6.42578125" style="687" bestFit="1" customWidth="1"/>
    <col min="3109" max="3110" width="7.140625" style="687" bestFit="1" customWidth="1"/>
    <col min="3111" max="3111" width="6.42578125" style="687" bestFit="1" customWidth="1"/>
    <col min="3112" max="3112" width="7.140625" style="687" bestFit="1" customWidth="1"/>
    <col min="3113" max="3113" width="6.42578125" style="687" bestFit="1" customWidth="1"/>
    <col min="3114" max="3114" width="7.140625" style="687" bestFit="1" customWidth="1"/>
    <col min="3115" max="3115" width="6.42578125" style="687" bestFit="1" customWidth="1"/>
    <col min="3116" max="3118" width="7.140625" style="687" bestFit="1" customWidth="1"/>
    <col min="3119" max="3119" width="6.85546875" style="687" bestFit="1" customWidth="1"/>
    <col min="3120" max="3122" width="6.42578125" style="687" bestFit="1" customWidth="1"/>
    <col min="3123" max="3123" width="6.85546875" style="687" bestFit="1" customWidth="1"/>
    <col min="3124" max="3124" width="6.42578125" style="687" bestFit="1" customWidth="1"/>
    <col min="3125" max="3125" width="7.140625" style="687" bestFit="1" customWidth="1"/>
    <col min="3126" max="3126" width="6.85546875" style="687" bestFit="1" customWidth="1"/>
    <col min="3127" max="3130" width="7.140625" style="687" bestFit="1" customWidth="1"/>
    <col min="3131" max="3132" width="6.42578125" style="687" bestFit="1" customWidth="1"/>
    <col min="3133" max="3134" width="7.140625" style="687" bestFit="1" customWidth="1"/>
    <col min="3135" max="3135" width="6.85546875" style="687" bestFit="1" customWidth="1"/>
    <col min="3136" max="3136" width="6.42578125" style="687" bestFit="1" customWidth="1"/>
    <col min="3137" max="3138" width="7.140625" style="687" bestFit="1" customWidth="1"/>
    <col min="3139" max="3139" width="6.42578125" style="687" bestFit="1" customWidth="1"/>
    <col min="3140" max="3140" width="7.140625" style="687" bestFit="1" customWidth="1"/>
    <col min="3141" max="3143" width="6.85546875" style="687" bestFit="1" customWidth="1"/>
    <col min="3144" max="3144" width="7.140625" style="687" bestFit="1" customWidth="1"/>
    <col min="3145" max="3145" width="6.42578125" style="687" bestFit="1" customWidth="1"/>
    <col min="3146" max="3147" width="6.85546875" style="687" bestFit="1" customWidth="1"/>
    <col min="3148" max="3149" width="7.140625" style="687" bestFit="1" customWidth="1"/>
    <col min="3150" max="3150" width="6.42578125" style="687" bestFit="1" customWidth="1"/>
    <col min="3151" max="3151" width="6.85546875" style="687" bestFit="1" customWidth="1"/>
    <col min="3152" max="3153" width="7.140625" style="687" bestFit="1" customWidth="1"/>
    <col min="3154" max="3154" width="6.85546875" style="687" bestFit="1" customWidth="1"/>
    <col min="3155" max="3155" width="6.42578125" style="687" bestFit="1" customWidth="1"/>
    <col min="3156" max="3156" width="6.85546875" style="687" bestFit="1" customWidth="1"/>
    <col min="3157" max="3157" width="7.140625" style="687" bestFit="1" customWidth="1"/>
    <col min="3158" max="3158" width="6.85546875" style="687" bestFit="1" customWidth="1"/>
    <col min="3159" max="3159" width="7.140625" style="687" bestFit="1" customWidth="1"/>
    <col min="3160" max="3160" width="6.85546875" style="687" bestFit="1" customWidth="1"/>
    <col min="3161" max="3162" width="7.140625" style="687" bestFit="1" customWidth="1"/>
    <col min="3163" max="3163" width="6.42578125" style="687" bestFit="1" customWidth="1"/>
    <col min="3164" max="3164" width="6.85546875" style="687" bestFit="1" customWidth="1"/>
    <col min="3165" max="3166" width="6.42578125" style="687" bestFit="1" customWidth="1"/>
    <col min="3167" max="3167" width="6.85546875" style="687" bestFit="1" customWidth="1"/>
    <col min="3168" max="3168" width="6.42578125" style="687" bestFit="1" customWidth="1"/>
    <col min="3169" max="3171" width="7.140625" style="687" bestFit="1" customWidth="1"/>
    <col min="3172" max="3172" width="6.85546875" style="687" bestFit="1" customWidth="1"/>
    <col min="3173" max="3174" width="7.140625" style="687" bestFit="1" customWidth="1"/>
    <col min="3175" max="3175" width="6.42578125" style="687" bestFit="1" customWidth="1"/>
    <col min="3176" max="3176" width="7.140625" style="687" bestFit="1" customWidth="1"/>
    <col min="3177" max="3177" width="6.85546875" style="687" bestFit="1" customWidth="1"/>
    <col min="3178" max="3178" width="7.140625" style="687" bestFit="1" customWidth="1"/>
    <col min="3179" max="3179" width="6.42578125" style="687" bestFit="1" customWidth="1"/>
    <col min="3180" max="3180" width="6.85546875" style="687" bestFit="1" customWidth="1"/>
    <col min="3181" max="3182" width="6.42578125" style="687" bestFit="1" customWidth="1"/>
    <col min="3183" max="3185" width="7.140625" style="687" bestFit="1" customWidth="1"/>
    <col min="3186" max="3186" width="6.42578125" style="687" bestFit="1" customWidth="1"/>
    <col min="3187" max="3188" width="7.140625" style="687" bestFit="1" customWidth="1"/>
    <col min="3189" max="3189" width="6.85546875" style="687" bestFit="1" customWidth="1"/>
    <col min="3190" max="3191" width="6.42578125" style="687" bestFit="1" customWidth="1"/>
    <col min="3192" max="3194" width="7.140625" style="687" bestFit="1" customWidth="1"/>
    <col min="3195" max="3195" width="6.42578125" style="687" bestFit="1" customWidth="1"/>
    <col min="3196" max="3198" width="7.140625" style="687" bestFit="1" customWidth="1"/>
    <col min="3199" max="3199" width="6.42578125" style="687" bestFit="1" customWidth="1"/>
    <col min="3200" max="3200" width="7.140625" style="687" bestFit="1" customWidth="1"/>
    <col min="3201" max="3201" width="6.42578125" style="687" bestFit="1" customWidth="1"/>
    <col min="3202" max="3202" width="6.85546875" style="687" bestFit="1" customWidth="1"/>
    <col min="3203" max="3204" width="7.140625" style="687" bestFit="1" customWidth="1"/>
    <col min="3205" max="3206" width="6.85546875" style="687" bestFit="1" customWidth="1"/>
    <col min="3207" max="3207" width="7.140625" style="687" bestFit="1" customWidth="1"/>
    <col min="3208" max="3208" width="6.85546875" style="687" bestFit="1" customWidth="1"/>
    <col min="3209" max="3211" width="7.140625" style="687" bestFit="1" customWidth="1"/>
    <col min="3212" max="3213" width="6.85546875" style="687" bestFit="1" customWidth="1"/>
    <col min="3214" max="3215" width="6.42578125" style="687" bestFit="1" customWidth="1"/>
    <col min="3216" max="3217" width="7.140625" style="687" bestFit="1" customWidth="1"/>
    <col min="3218" max="3220" width="6.42578125" style="687" bestFit="1" customWidth="1"/>
    <col min="3221" max="3222" width="7.140625" style="687" bestFit="1" customWidth="1"/>
    <col min="3223" max="3223" width="6.85546875" style="687" bestFit="1" customWidth="1"/>
    <col min="3224" max="3227" width="7.140625" style="687" bestFit="1" customWidth="1"/>
    <col min="3228" max="3228" width="6.42578125" style="687" bestFit="1" customWidth="1"/>
    <col min="3229" max="3232" width="6.85546875" style="687" bestFit="1" customWidth="1"/>
    <col min="3233" max="3234" width="7.140625" style="687" bestFit="1" customWidth="1"/>
    <col min="3235" max="3235" width="6.42578125" style="687" bestFit="1" customWidth="1"/>
    <col min="3236" max="3236" width="6.85546875" style="687" bestFit="1" customWidth="1"/>
    <col min="3237" max="3237" width="6.42578125" style="687" bestFit="1" customWidth="1"/>
    <col min="3238" max="3241" width="7.140625" style="687" bestFit="1" customWidth="1"/>
    <col min="3242" max="3242" width="6.85546875" style="687" bestFit="1" customWidth="1"/>
    <col min="3243" max="3245" width="7.140625" style="687" bestFit="1" customWidth="1"/>
    <col min="3246" max="3246" width="6.42578125" style="687" bestFit="1" customWidth="1"/>
    <col min="3247" max="3250" width="7.140625" style="687" bestFit="1" customWidth="1"/>
    <col min="3251" max="3252" width="6.85546875" style="687" bestFit="1" customWidth="1"/>
    <col min="3253" max="3253" width="7.140625" style="687" bestFit="1" customWidth="1"/>
    <col min="3254" max="3254" width="6.42578125" style="687" bestFit="1" customWidth="1"/>
    <col min="3255" max="3255" width="7.140625" style="687" bestFit="1" customWidth="1"/>
    <col min="3256" max="3256" width="6.42578125" style="687" bestFit="1" customWidth="1"/>
    <col min="3257" max="3257" width="7.140625" style="687" bestFit="1" customWidth="1"/>
    <col min="3258" max="3258" width="6.85546875" style="687" bestFit="1" customWidth="1"/>
    <col min="3259" max="3259" width="7.140625" style="687" bestFit="1" customWidth="1"/>
    <col min="3260" max="3260" width="6.42578125" style="687" bestFit="1" customWidth="1"/>
    <col min="3261" max="3261" width="7.140625" style="687" bestFit="1" customWidth="1"/>
    <col min="3262" max="3262" width="6.42578125" style="687" bestFit="1" customWidth="1"/>
    <col min="3263" max="3263" width="6.85546875" style="687" bestFit="1" customWidth="1"/>
    <col min="3264" max="3265" width="7.140625" style="687" bestFit="1" customWidth="1"/>
    <col min="3266" max="3266" width="6.42578125" style="687" bestFit="1" customWidth="1"/>
    <col min="3267" max="3267" width="6.85546875" style="687" bestFit="1" customWidth="1"/>
    <col min="3268" max="3268" width="7.140625" style="687" bestFit="1" customWidth="1"/>
    <col min="3269" max="3269" width="6.42578125" style="687" bestFit="1" customWidth="1"/>
    <col min="3270" max="3270" width="6.85546875" style="687" bestFit="1" customWidth="1"/>
    <col min="3271" max="3271" width="6.42578125" style="687" bestFit="1" customWidth="1"/>
    <col min="3272" max="3272" width="7.140625" style="687" bestFit="1" customWidth="1"/>
    <col min="3273" max="3274" width="6.85546875" style="687" bestFit="1" customWidth="1"/>
    <col min="3275" max="3278" width="7.140625" style="687" bestFit="1" customWidth="1"/>
    <col min="3279" max="3279" width="6.42578125" style="687" bestFit="1" customWidth="1"/>
    <col min="3280" max="3280" width="7.140625" style="687" bestFit="1" customWidth="1"/>
    <col min="3281" max="3281" width="6.42578125" style="687" bestFit="1" customWidth="1"/>
    <col min="3282" max="3282" width="7.140625" style="687" bestFit="1" customWidth="1"/>
    <col min="3283" max="3285" width="6.85546875" style="687" bestFit="1" customWidth="1"/>
    <col min="3286" max="3287" width="7.140625" style="687" bestFit="1" customWidth="1"/>
    <col min="3288" max="3288" width="6.42578125" style="687" bestFit="1" customWidth="1"/>
    <col min="3289" max="3289" width="6.85546875" style="687" bestFit="1" customWidth="1"/>
    <col min="3290" max="3290" width="6.42578125" style="687" bestFit="1" customWidth="1"/>
    <col min="3291" max="3291" width="7.140625" style="687" bestFit="1" customWidth="1"/>
    <col min="3292" max="3292" width="6.42578125" style="687" bestFit="1" customWidth="1"/>
    <col min="3293" max="3293" width="7.140625" style="687" bestFit="1" customWidth="1"/>
    <col min="3294" max="3296" width="6.85546875" style="687" bestFit="1" customWidth="1"/>
    <col min="3297" max="3297" width="7.140625" style="687" bestFit="1" customWidth="1"/>
    <col min="3298" max="3298" width="6.42578125" style="687" bestFit="1" customWidth="1"/>
    <col min="3299" max="3300" width="7.140625" style="687" bestFit="1" customWidth="1"/>
    <col min="3301" max="3301" width="6.42578125" style="687" bestFit="1" customWidth="1"/>
    <col min="3302" max="3302" width="7.140625" style="687" bestFit="1" customWidth="1"/>
    <col min="3303" max="3303" width="6.85546875" style="687" bestFit="1" customWidth="1"/>
    <col min="3304" max="3304" width="6.42578125" style="687" bestFit="1" customWidth="1"/>
    <col min="3305" max="3305" width="7.140625" style="687" bestFit="1" customWidth="1"/>
    <col min="3306" max="3306" width="6.85546875" style="687" bestFit="1" customWidth="1"/>
    <col min="3307" max="3308" width="7.140625" style="687" bestFit="1" customWidth="1"/>
    <col min="3309" max="3310" width="6.42578125" style="687" bestFit="1" customWidth="1"/>
    <col min="3311" max="3311" width="6.85546875" style="687" bestFit="1" customWidth="1"/>
    <col min="3312" max="3312" width="7.140625" style="687" bestFit="1" customWidth="1"/>
    <col min="3313" max="3313" width="6.85546875" style="687" bestFit="1" customWidth="1"/>
    <col min="3314" max="3314" width="6.42578125" style="687" bestFit="1" customWidth="1"/>
    <col min="3315" max="3315" width="7.140625" style="687" bestFit="1" customWidth="1"/>
    <col min="3316" max="3317" width="6.85546875" style="687" bestFit="1" customWidth="1"/>
    <col min="3318" max="3321" width="6.42578125" style="687" bestFit="1" customWidth="1"/>
    <col min="3322" max="3322" width="7.140625" style="687" bestFit="1" customWidth="1"/>
    <col min="3323" max="3323" width="6.42578125" style="687" bestFit="1" customWidth="1"/>
    <col min="3324" max="3324" width="7.140625" style="687" bestFit="1" customWidth="1"/>
    <col min="3325" max="3325" width="6.85546875" style="687" bestFit="1" customWidth="1"/>
    <col min="3326" max="3326" width="7.140625" style="687" bestFit="1" customWidth="1"/>
    <col min="3327" max="3328" width="6.85546875" style="687" bestFit="1" customWidth="1"/>
    <col min="3329" max="3329" width="6.42578125" style="687" bestFit="1" customWidth="1"/>
    <col min="3330" max="3331" width="6.85546875" style="687" bestFit="1" customWidth="1"/>
    <col min="3332" max="3332" width="6.42578125" style="687" bestFit="1" customWidth="1"/>
    <col min="3333" max="3333" width="7.140625" style="687" bestFit="1" customWidth="1"/>
    <col min="3334" max="3334" width="6.85546875" style="687" bestFit="1" customWidth="1"/>
    <col min="3335" max="3337" width="7.140625" style="687" bestFit="1" customWidth="1"/>
    <col min="3338" max="3338" width="6.85546875" style="687" bestFit="1" customWidth="1"/>
    <col min="3339" max="3339" width="6.42578125" style="687" bestFit="1" customWidth="1"/>
    <col min="3340" max="3341" width="7.140625" style="687" bestFit="1" customWidth="1"/>
    <col min="3342" max="3342" width="6.85546875" style="687" bestFit="1" customWidth="1"/>
    <col min="3343" max="3343" width="7.140625" style="687" bestFit="1" customWidth="1"/>
    <col min="3344" max="3344" width="6.42578125" style="687" bestFit="1" customWidth="1"/>
    <col min="3345" max="3345" width="6.85546875" style="687" bestFit="1" customWidth="1"/>
    <col min="3346" max="3346" width="7.140625" style="687" bestFit="1" customWidth="1"/>
    <col min="3347" max="3347" width="6.85546875" style="687" bestFit="1" customWidth="1"/>
    <col min="3348" max="3349" width="7.140625" style="687" bestFit="1" customWidth="1"/>
    <col min="3350" max="3351" width="6.85546875" style="687" bestFit="1" customWidth="1"/>
    <col min="3352" max="3352" width="6.42578125" style="687" bestFit="1" customWidth="1"/>
    <col min="3353" max="3353" width="6.85546875" style="687" bestFit="1" customWidth="1"/>
    <col min="3354" max="3355" width="6.42578125" style="687" bestFit="1" customWidth="1"/>
    <col min="3356" max="3357" width="7.140625" style="687" bestFit="1" customWidth="1"/>
    <col min="3358" max="3359" width="6.85546875" style="687" bestFit="1" customWidth="1"/>
    <col min="3360" max="3360" width="7.140625" style="687" bestFit="1" customWidth="1"/>
    <col min="3361" max="3361" width="6.85546875" style="687" bestFit="1" customWidth="1"/>
    <col min="3362" max="3363" width="7.140625" style="687" bestFit="1" customWidth="1"/>
    <col min="3364" max="3364" width="6.42578125" style="687" bestFit="1" customWidth="1"/>
    <col min="3365" max="3365" width="6.85546875" style="687" bestFit="1" customWidth="1"/>
    <col min="3366" max="3367" width="7.140625" style="687" bestFit="1" customWidth="1"/>
    <col min="3368" max="3369" width="6.42578125" style="687" bestFit="1" customWidth="1"/>
    <col min="3370" max="3370" width="6.85546875" style="687" bestFit="1" customWidth="1"/>
    <col min="3371" max="3372" width="7.140625" style="687" bestFit="1" customWidth="1"/>
    <col min="3373" max="3374" width="6.42578125" style="687" bestFit="1" customWidth="1"/>
    <col min="3375" max="3375" width="6.85546875" style="687" bestFit="1" customWidth="1"/>
    <col min="3376" max="3378" width="7.140625" style="687" bestFit="1" customWidth="1"/>
    <col min="3379" max="3379" width="6.85546875" style="687" bestFit="1" customWidth="1"/>
    <col min="3380" max="3380" width="7.140625" style="687" bestFit="1" customWidth="1"/>
    <col min="3381" max="3381" width="6.42578125" style="687" bestFit="1" customWidth="1"/>
    <col min="3382" max="3384" width="7.140625" style="687" bestFit="1" customWidth="1"/>
    <col min="3385" max="3386" width="6.42578125" style="687" bestFit="1" customWidth="1"/>
    <col min="3387" max="3389" width="7.140625" style="687" bestFit="1" customWidth="1"/>
    <col min="3390" max="3390" width="6.85546875" style="687" bestFit="1" customWidth="1"/>
    <col min="3391" max="3391" width="6.42578125" style="687" bestFit="1" customWidth="1"/>
    <col min="3392" max="3393" width="7.140625" style="687" bestFit="1" customWidth="1"/>
    <col min="3394" max="3394" width="6.85546875" style="687" bestFit="1" customWidth="1"/>
    <col min="3395" max="3396" width="7.140625" style="687" bestFit="1" customWidth="1"/>
    <col min="3397" max="3400" width="6.42578125" style="687" bestFit="1" customWidth="1"/>
    <col min="3401" max="3401" width="7.140625" style="687" bestFit="1" customWidth="1"/>
    <col min="3402" max="3402" width="6.42578125" style="687" bestFit="1" customWidth="1"/>
    <col min="3403" max="3403" width="7.140625" style="687" bestFit="1" customWidth="1"/>
    <col min="3404" max="3404" width="6.85546875" style="687" bestFit="1" customWidth="1"/>
    <col min="3405" max="3405" width="7.140625" style="687" bestFit="1" customWidth="1"/>
    <col min="3406" max="3406" width="6.42578125" style="687" bestFit="1" customWidth="1"/>
    <col min="3407" max="3407" width="7.140625" style="687" bestFit="1" customWidth="1"/>
    <col min="3408" max="3408" width="6.42578125" style="687" bestFit="1" customWidth="1"/>
    <col min="3409" max="3409" width="7.140625" style="687" bestFit="1" customWidth="1"/>
    <col min="3410" max="3410" width="6.42578125" style="687" bestFit="1" customWidth="1"/>
    <col min="3411" max="3411" width="7.140625" style="687" bestFit="1" customWidth="1"/>
    <col min="3412" max="3414" width="6.85546875" style="687" bestFit="1" customWidth="1"/>
    <col min="3415" max="3419" width="7.140625" style="687" bestFit="1" customWidth="1"/>
    <col min="3420" max="3420" width="6.85546875" style="687" bestFit="1" customWidth="1"/>
    <col min="3421" max="3421" width="6.42578125" style="687" bestFit="1" customWidth="1"/>
    <col min="3422" max="3422" width="7.140625" style="687" bestFit="1" customWidth="1"/>
    <col min="3423" max="3424" width="6.85546875" style="687" bestFit="1" customWidth="1"/>
    <col min="3425" max="3425" width="7.140625" style="687" bestFit="1" customWidth="1"/>
    <col min="3426" max="3427" width="6.42578125" style="687" bestFit="1" customWidth="1"/>
    <col min="3428" max="3428" width="6.85546875" style="687" bestFit="1" customWidth="1"/>
    <col min="3429" max="3429" width="6.42578125" style="687" bestFit="1" customWidth="1"/>
    <col min="3430" max="3430" width="7.140625" style="687" bestFit="1" customWidth="1"/>
    <col min="3431" max="3431" width="6.42578125" style="687" bestFit="1" customWidth="1"/>
    <col min="3432" max="3436" width="7.140625" style="687" bestFit="1" customWidth="1"/>
    <col min="3437" max="3438" width="6.42578125" style="687" bestFit="1" customWidth="1"/>
    <col min="3439" max="3440" width="6.85546875" style="687" bestFit="1" customWidth="1"/>
    <col min="3441" max="3441" width="7.140625" style="687" bestFit="1" customWidth="1"/>
    <col min="3442" max="3444" width="6.42578125" style="687" bestFit="1" customWidth="1"/>
    <col min="3445" max="3445" width="7.140625" style="687" bestFit="1" customWidth="1"/>
    <col min="3446" max="3447" width="6.85546875" style="687" bestFit="1" customWidth="1"/>
    <col min="3448" max="3448" width="7.140625" style="687" bestFit="1" customWidth="1"/>
    <col min="3449" max="3449" width="6.85546875" style="687" bestFit="1" customWidth="1"/>
    <col min="3450" max="3452" width="7.140625" style="687" bestFit="1" customWidth="1"/>
    <col min="3453" max="3453" width="6.42578125" style="687" bestFit="1" customWidth="1"/>
    <col min="3454" max="3456" width="7.140625" style="687" bestFit="1" customWidth="1"/>
    <col min="3457" max="3457" width="6.42578125" style="687" bestFit="1" customWidth="1"/>
    <col min="3458" max="3458" width="7.140625" style="687" bestFit="1" customWidth="1"/>
    <col min="3459" max="3459" width="6.85546875" style="687" bestFit="1" customWidth="1"/>
    <col min="3460" max="3462" width="7.140625" style="687" bestFit="1" customWidth="1"/>
    <col min="3463" max="3463" width="6.85546875" style="687" bestFit="1" customWidth="1"/>
    <col min="3464" max="3464" width="6.42578125" style="687" bestFit="1" customWidth="1"/>
    <col min="3465" max="3465" width="7.140625" style="687" bestFit="1" customWidth="1"/>
    <col min="3466" max="3466" width="6.42578125" style="687" bestFit="1" customWidth="1"/>
    <col min="3467" max="3469" width="7.140625" style="687" bestFit="1" customWidth="1"/>
    <col min="3470" max="3470" width="6.42578125" style="687" bestFit="1" customWidth="1"/>
    <col min="3471" max="3471" width="7.140625" style="687" bestFit="1" customWidth="1"/>
    <col min="3472" max="3472" width="6.85546875" style="687" bestFit="1" customWidth="1"/>
    <col min="3473" max="3477" width="7.140625" style="687" bestFit="1" customWidth="1"/>
    <col min="3478" max="3479" width="6.42578125" style="687" bestFit="1" customWidth="1"/>
    <col min="3480" max="3480" width="6.85546875" style="687" bestFit="1" customWidth="1"/>
    <col min="3481" max="3482" width="7.140625" style="687" bestFit="1" customWidth="1"/>
    <col min="3483" max="3484" width="6.85546875" style="687" bestFit="1" customWidth="1"/>
    <col min="3485" max="3487" width="7.140625" style="687" bestFit="1" customWidth="1"/>
    <col min="3488" max="3488" width="6.42578125" style="687" bestFit="1" customWidth="1"/>
    <col min="3489" max="3489" width="6.85546875" style="687" bestFit="1" customWidth="1"/>
    <col min="3490" max="3490" width="6.42578125" style="687" bestFit="1" customWidth="1"/>
    <col min="3491" max="3491" width="6.85546875" style="687" bestFit="1" customWidth="1"/>
    <col min="3492" max="3492" width="7.140625" style="687" bestFit="1" customWidth="1"/>
    <col min="3493" max="3493" width="6.85546875" style="687" bestFit="1" customWidth="1"/>
    <col min="3494" max="3494" width="7.140625" style="687" bestFit="1" customWidth="1"/>
    <col min="3495" max="3496" width="6.42578125" style="687" bestFit="1" customWidth="1"/>
    <col min="3497" max="3497" width="7.140625" style="687" bestFit="1" customWidth="1"/>
    <col min="3498" max="3499" width="6.85546875" style="687" bestFit="1" customWidth="1"/>
    <col min="3500" max="3500" width="6.42578125" style="687" bestFit="1" customWidth="1"/>
    <col min="3501" max="3501" width="6.85546875" style="687" bestFit="1" customWidth="1"/>
    <col min="3502" max="3502" width="6.42578125" style="687" bestFit="1" customWidth="1"/>
    <col min="3503" max="3503" width="6.85546875" style="687" bestFit="1" customWidth="1"/>
    <col min="3504" max="3512" width="7.140625" style="687" bestFit="1" customWidth="1"/>
    <col min="3513" max="3514" width="6.85546875" style="687" bestFit="1" customWidth="1"/>
    <col min="3515" max="3515" width="7.140625" style="687" bestFit="1" customWidth="1"/>
    <col min="3516" max="3517" width="6.42578125" style="687" bestFit="1" customWidth="1"/>
    <col min="3518" max="3518" width="7.140625" style="687" bestFit="1" customWidth="1"/>
    <col min="3519" max="3520" width="6.42578125" style="687" bestFit="1" customWidth="1"/>
    <col min="3521" max="3522" width="7.140625" style="687" bestFit="1" customWidth="1"/>
    <col min="3523" max="3523" width="6.85546875" style="687" bestFit="1" customWidth="1"/>
    <col min="3524" max="3525" width="7.140625" style="687" bestFit="1" customWidth="1"/>
    <col min="3526" max="3526" width="6.85546875" style="687" bestFit="1" customWidth="1"/>
    <col min="3527" max="3527" width="6.42578125" style="687" bestFit="1" customWidth="1"/>
    <col min="3528" max="3529" width="7.140625" style="687" bestFit="1" customWidth="1"/>
    <col min="3530" max="3530" width="6.42578125" style="687" bestFit="1" customWidth="1"/>
    <col min="3531" max="3531" width="7.140625" style="687" bestFit="1" customWidth="1"/>
    <col min="3532" max="3532" width="6.42578125" style="687" bestFit="1" customWidth="1"/>
    <col min="3533" max="3533" width="6.85546875" style="687" bestFit="1" customWidth="1"/>
    <col min="3534" max="3535" width="6.42578125" style="687" bestFit="1" customWidth="1"/>
    <col min="3536" max="3536" width="7.140625" style="687" bestFit="1" customWidth="1"/>
    <col min="3537" max="3540" width="6.85546875" style="687" bestFit="1" customWidth="1"/>
    <col min="3541" max="3543" width="7.140625" style="687" bestFit="1" customWidth="1"/>
    <col min="3544" max="3544" width="6.42578125" style="687" bestFit="1" customWidth="1"/>
    <col min="3545" max="3545" width="7.140625" style="687" bestFit="1" customWidth="1"/>
    <col min="3546" max="3546" width="6.42578125" style="687" bestFit="1" customWidth="1"/>
    <col min="3547" max="3548" width="6.85546875" style="687" bestFit="1" customWidth="1"/>
    <col min="3549" max="3549" width="7.140625" style="687" bestFit="1" customWidth="1"/>
    <col min="3550" max="3550" width="6.42578125" style="687" bestFit="1" customWidth="1"/>
    <col min="3551" max="3552" width="7.140625" style="687" bestFit="1" customWidth="1"/>
    <col min="3553" max="3553" width="6.85546875" style="687" bestFit="1" customWidth="1"/>
    <col min="3554" max="3555" width="7.140625" style="687" bestFit="1" customWidth="1"/>
    <col min="3556" max="3556" width="6.42578125" style="687" bestFit="1" customWidth="1"/>
    <col min="3557" max="3557" width="7.140625" style="687" bestFit="1" customWidth="1"/>
    <col min="3558" max="3559" width="6.42578125" style="687" bestFit="1" customWidth="1"/>
    <col min="3560" max="3560" width="6.85546875" style="687" bestFit="1" customWidth="1"/>
    <col min="3561" max="3561" width="6.42578125" style="687" bestFit="1" customWidth="1"/>
    <col min="3562" max="3563" width="7.140625" style="687" bestFit="1" customWidth="1"/>
    <col min="3564" max="3564" width="6.42578125" style="687" bestFit="1" customWidth="1"/>
    <col min="3565" max="3568" width="7.140625" style="687" bestFit="1" customWidth="1"/>
    <col min="3569" max="3569" width="6.42578125" style="687" bestFit="1" customWidth="1"/>
    <col min="3570" max="3570" width="6.85546875" style="687" bestFit="1" customWidth="1"/>
    <col min="3571" max="3574" width="6.42578125" style="687" bestFit="1" customWidth="1"/>
    <col min="3575" max="3575" width="6.85546875" style="687" bestFit="1" customWidth="1"/>
    <col min="3576" max="3577" width="7.140625" style="687" bestFit="1" customWidth="1"/>
    <col min="3578" max="3578" width="6.85546875" style="687" bestFit="1" customWidth="1"/>
    <col min="3579" max="3580" width="7.140625" style="687" bestFit="1" customWidth="1"/>
    <col min="3581" max="3581" width="6.42578125" style="687" bestFit="1" customWidth="1"/>
    <col min="3582" max="3584" width="7.140625" style="687" bestFit="1" customWidth="1"/>
    <col min="3585" max="3585" width="6.42578125" style="687" bestFit="1" customWidth="1"/>
    <col min="3586" max="3586" width="7.140625" style="687" bestFit="1" customWidth="1"/>
    <col min="3587" max="3587" width="6.42578125" style="687" bestFit="1" customWidth="1"/>
    <col min="3588" max="3588" width="7.140625" style="687" bestFit="1" customWidth="1"/>
    <col min="3589" max="3589" width="6.85546875" style="687" bestFit="1" customWidth="1"/>
    <col min="3590" max="3590" width="6.42578125" style="687" bestFit="1" customWidth="1"/>
    <col min="3591" max="3591" width="7.140625" style="687" bestFit="1" customWidth="1"/>
    <col min="3592" max="3592" width="6.85546875" style="687" bestFit="1" customWidth="1"/>
    <col min="3593" max="3593" width="7.140625" style="687" bestFit="1" customWidth="1"/>
    <col min="3594" max="3594" width="6.42578125" style="687" bestFit="1" customWidth="1"/>
    <col min="3595" max="3596" width="7.140625" style="687" bestFit="1" customWidth="1"/>
    <col min="3597" max="3597" width="6.85546875" style="687" bestFit="1" customWidth="1"/>
    <col min="3598" max="3600" width="7.140625" style="687" bestFit="1" customWidth="1"/>
    <col min="3601" max="3601" width="6.42578125" style="687" bestFit="1" customWidth="1"/>
    <col min="3602" max="3602" width="6.85546875" style="687" bestFit="1" customWidth="1"/>
    <col min="3603" max="3606" width="7.140625" style="687" bestFit="1" customWidth="1"/>
    <col min="3607" max="3607" width="6.85546875" style="687" bestFit="1" customWidth="1"/>
    <col min="3608" max="3611" width="7.140625" style="687" bestFit="1" customWidth="1"/>
    <col min="3612" max="3613" width="6.42578125" style="687" bestFit="1" customWidth="1"/>
    <col min="3614" max="3614" width="6.85546875" style="687" bestFit="1" customWidth="1"/>
    <col min="3615" max="3617" width="7.140625" style="687" bestFit="1" customWidth="1"/>
    <col min="3618" max="3619" width="6.42578125" style="687" bestFit="1" customWidth="1"/>
    <col min="3620" max="3621" width="7.140625" style="687" bestFit="1" customWidth="1"/>
    <col min="3622" max="3622" width="6.42578125" style="687" bestFit="1" customWidth="1"/>
    <col min="3623" max="3628" width="7.140625" style="687" bestFit="1" customWidth="1"/>
    <col min="3629" max="3629" width="6.42578125" style="687" bestFit="1" customWidth="1"/>
    <col min="3630" max="3631" width="7.140625" style="687" bestFit="1" customWidth="1"/>
    <col min="3632" max="3633" width="6.85546875" style="687" bestFit="1" customWidth="1"/>
    <col min="3634" max="3634" width="6.42578125" style="687" bestFit="1" customWidth="1"/>
    <col min="3635" max="3637" width="7.140625" style="687" bestFit="1" customWidth="1"/>
    <col min="3638" max="3638" width="6.85546875" style="687" bestFit="1" customWidth="1"/>
    <col min="3639" max="3639" width="6.42578125" style="687" bestFit="1" customWidth="1"/>
    <col min="3640" max="3641" width="7.140625" style="687" bestFit="1" customWidth="1"/>
    <col min="3642" max="3642" width="6.42578125" style="687" bestFit="1" customWidth="1"/>
    <col min="3643" max="3644" width="6.85546875" style="687" bestFit="1" customWidth="1"/>
    <col min="3645" max="3645" width="7.140625" style="687" bestFit="1" customWidth="1"/>
    <col min="3646" max="3646" width="6.85546875" style="687" bestFit="1" customWidth="1"/>
    <col min="3647" max="3647" width="7.140625" style="687" bestFit="1" customWidth="1"/>
    <col min="3648" max="3649" width="6.85546875" style="687" bestFit="1" customWidth="1"/>
    <col min="3650" max="3650" width="7.140625" style="687" bestFit="1" customWidth="1"/>
    <col min="3651" max="3651" width="6.85546875" style="687" bestFit="1" customWidth="1"/>
    <col min="3652" max="3652" width="6.42578125" style="687" bestFit="1" customWidth="1"/>
    <col min="3653" max="3655" width="7.140625" style="687" bestFit="1" customWidth="1"/>
    <col min="3656" max="3656" width="6.85546875" style="687" bestFit="1" customWidth="1"/>
    <col min="3657" max="3658" width="7.140625" style="687" bestFit="1" customWidth="1"/>
    <col min="3659" max="3659" width="6.42578125" style="687" bestFit="1" customWidth="1"/>
    <col min="3660" max="3660" width="7.140625" style="687" bestFit="1" customWidth="1"/>
    <col min="3661" max="3661" width="6.85546875" style="687" bestFit="1" customWidth="1"/>
    <col min="3662" max="3662" width="7.140625" style="687" bestFit="1" customWidth="1"/>
    <col min="3663" max="3663" width="6.42578125" style="687" bestFit="1" customWidth="1"/>
    <col min="3664" max="3666" width="7.140625" style="687" bestFit="1" customWidth="1"/>
    <col min="3667" max="3667" width="6.42578125" style="687" bestFit="1" customWidth="1"/>
    <col min="3668" max="3668" width="6.85546875" style="687" bestFit="1" customWidth="1"/>
    <col min="3669" max="3669" width="6.42578125" style="687" bestFit="1" customWidth="1"/>
    <col min="3670" max="3670" width="6.85546875" style="687" bestFit="1" customWidth="1"/>
    <col min="3671" max="3671" width="7.140625" style="687" bestFit="1" customWidth="1"/>
    <col min="3672" max="3673" width="6.85546875" style="687" bestFit="1" customWidth="1"/>
    <col min="3674" max="3674" width="7.140625" style="687" bestFit="1" customWidth="1"/>
    <col min="3675" max="3675" width="6.85546875" style="687" bestFit="1" customWidth="1"/>
    <col min="3676" max="3676" width="7.140625" style="687" bestFit="1" customWidth="1"/>
    <col min="3677" max="3677" width="6.42578125" style="687" bestFit="1" customWidth="1"/>
    <col min="3678" max="3678" width="7.140625" style="687" bestFit="1" customWidth="1"/>
    <col min="3679" max="3679" width="6.42578125" style="687" bestFit="1" customWidth="1"/>
    <col min="3680" max="3680" width="6.85546875" style="687" bestFit="1" customWidth="1"/>
    <col min="3681" max="3683" width="7.140625" style="687" bestFit="1" customWidth="1"/>
    <col min="3684" max="3684" width="6.85546875" style="687" bestFit="1" customWidth="1"/>
    <col min="3685" max="3685" width="7.140625" style="687" bestFit="1" customWidth="1"/>
    <col min="3686" max="3686" width="6.42578125" style="687" bestFit="1" customWidth="1"/>
    <col min="3687" max="3690" width="7.140625" style="687" bestFit="1" customWidth="1"/>
    <col min="3691" max="3692" width="6.85546875" style="687" bestFit="1" customWidth="1"/>
    <col min="3693" max="3693" width="7.140625" style="687" bestFit="1" customWidth="1"/>
    <col min="3694" max="3694" width="6.42578125" style="687" bestFit="1" customWidth="1"/>
    <col min="3695" max="3696" width="7.140625" style="687" bestFit="1" customWidth="1"/>
    <col min="3697" max="3697" width="6.85546875" style="687" bestFit="1" customWidth="1"/>
    <col min="3698" max="3698" width="7.140625" style="687" bestFit="1" customWidth="1"/>
    <col min="3699" max="3699" width="6.42578125" style="687" bestFit="1" customWidth="1"/>
    <col min="3700" max="3700" width="7.140625" style="687" bestFit="1" customWidth="1"/>
    <col min="3701" max="3701" width="6.85546875" style="687" bestFit="1" customWidth="1"/>
    <col min="3702" max="3703" width="6.42578125" style="687" bestFit="1" customWidth="1"/>
    <col min="3704" max="3705" width="7.140625" style="687" bestFit="1" customWidth="1"/>
    <col min="3706" max="3706" width="6.42578125" style="687" bestFit="1" customWidth="1"/>
    <col min="3707" max="3709" width="6.85546875" style="687" bestFit="1" customWidth="1"/>
    <col min="3710" max="3710" width="7.140625" style="687" bestFit="1" customWidth="1"/>
    <col min="3711" max="3711" width="6.85546875" style="687" bestFit="1" customWidth="1"/>
    <col min="3712" max="3712" width="6.42578125" style="687" bestFit="1" customWidth="1"/>
    <col min="3713" max="3713" width="6.85546875" style="687" bestFit="1" customWidth="1"/>
    <col min="3714" max="3716" width="7.140625" style="687" bestFit="1" customWidth="1"/>
    <col min="3717" max="3717" width="6.85546875" style="687" bestFit="1" customWidth="1"/>
    <col min="3718" max="3718" width="6.42578125" style="687" bestFit="1" customWidth="1"/>
    <col min="3719" max="3720" width="7.140625" style="687" bestFit="1" customWidth="1"/>
    <col min="3721" max="3724" width="6.42578125" style="687" bestFit="1" customWidth="1"/>
    <col min="3725" max="3725" width="7.140625" style="687" bestFit="1" customWidth="1"/>
    <col min="3726" max="3726" width="6.85546875" style="687" bestFit="1" customWidth="1"/>
    <col min="3727" max="3727" width="6.42578125" style="687" bestFit="1" customWidth="1"/>
    <col min="3728" max="3728" width="6.85546875" style="687" bestFit="1" customWidth="1"/>
    <col min="3729" max="3729" width="7.140625" style="687" bestFit="1" customWidth="1"/>
    <col min="3730" max="3730" width="6.42578125" style="687" bestFit="1" customWidth="1"/>
    <col min="3731" max="3732" width="7.140625" style="687" bestFit="1" customWidth="1"/>
    <col min="3733" max="3733" width="6.85546875" style="687" bestFit="1" customWidth="1"/>
    <col min="3734" max="3735" width="7.140625" style="687" bestFit="1" customWidth="1"/>
    <col min="3736" max="3736" width="6.85546875" style="687" bestFit="1" customWidth="1"/>
    <col min="3737" max="3740" width="7.140625" style="687" bestFit="1" customWidth="1"/>
    <col min="3741" max="3742" width="6.85546875" style="687" bestFit="1" customWidth="1"/>
    <col min="3743" max="3748" width="7.140625" style="687" bestFit="1" customWidth="1"/>
    <col min="3749" max="3749" width="6.85546875" style="687" bestFit="1" customWidth="1"/>
    <col min="3750" max="3756" width="7.140625" style="687" bestFit="1" customWidth="1"/>
    <col min="3757" max="3758" width="6.85546875" style="687" bestFit="1" customWidth="1"/>
    <col min="3759" max="3760" width="6.42578125" style="687" bestFit="1" customWidth="1"/>
    <col min="3761" max="3761" width="7.140625" style="687" bestFit="1" customWidth="1"/>
    <col min="3762" max="3764" width="6.85546875" style="687" bestFit="1" customWidth="1"/>
    <col min="3765" max="3767" width="7.140625" style="687" bestFit="1" customWidth="1"/>
    <col min="3768" max="3770" width="6.42578125" style="687" bestFit="1" customWidth="1"/>
    <col min="3771" max="3771" width="7.140625" style="687" bestFit="1" customWidth="1"/>
    <col min="3772" max="3772" width="6.85546875" style="687" bestFit="1" customWidth="1"/>
    <col min="3773" max="3773" width="6.42578125" style="687" bestFit="1" customWidth="1"/>
    <col min="3774" max="3775" width="6.85546875" style="687" bestFit="1" customWidth="1"/>
    <col min="3776" max="3777" width="7.140625" style="687" bestFit="1" customWidth="1"/>
    <col min="3778" max="3778" width="6.42578125" style="687" bestFit="1" customWidth="1"/>
    <col min="3779" max="3779" width="7.140625" style="687" bestFit="1" customWidth="1"/>
    <col min="3780" max="3780" width="6.85546875" style="687" bestFit="1" customWidth="1"/>
    <col min="3781" max="3781" width="6.42578125" style="687" bestFit="1" customWidth="1"/>
    <col min="3782" max="3783" width="7.140625" style="687" bestFit="1" customWidth="1"/>
    <col min="3784" max="3784" width="6.42578125" style="687" bestFit="1" customWidth="1"/>
    <col min="3785" max="3785" width="6.85546875" style="687" bestFit="1" customWidth="1"/>
    <col min="3786" max="3790" width="7.140625" style="687" bestFit="1" customWidth="1"/>
    <col min="3791" max="3791" width="6.85546875" style="687" bestFit="1" customWidth="1"/>
    <col min="3792" max="3792" width="7.140625" style="687" bestFit="1" customWidth="1"/>
    <col min="3793" max="3793" width="6.42578125" style="687" bestFit="1" customWidth="1"/>
    <col min="3794" max="3794" width="6.85546875" style="687" bestFit="1" customWidth="1"/>
    <col min="3795" max="3795" width="7.140625" style="687" bestFit="1" customWidth="1"/>
    <col min="3796" max="3797" width="6.42578125" style="687" bestFit="1" customWidth="1"/>
    <col min="3798" max="3798" width="7.140625" style="687" bestFit="1" customWidth="1"/>
    <col min="3799" max="3799" width="6.85546875" style="687" bestFit="1" customWidth="1"/>
    <col min="3800" max="3800" width="7.140625" style="687" bestFit="1" customWidth="1"/>
    <col min="3801" max="3802" width="6.85546875" style="687" bestFit="1" customWidth="1"/>
    <col min="3803" max="3803" width="7.140625" style="687" bestFit="1" customWidth="1"/>
    <col min="3804" max="3805" width="6.42578125" style="687" bestFit="1" customWidth="1"/>
    <col min="3806" max="3808" width="7.140625" style="687" bestFit="1" customWidth="1"/>
    <col min="3809" max="3809" width="6.85546875" style="687" bestFit="1" customWidth="1"/>
    <col min="3810" max="3811" width="7.140625" style="687" bestFit="1" customWidth="1"/>
    <col min="3812" max="3812" width="6.85546875" style="687" bestFit="1" customWidth="1"/>
    <col min="3813" max="3813" width="6.42578125" style="687" bestFit="1" customWidth="1"/>
    <col min="3814" max="3814" width="6.85546875" style="687" bestFit="1" customWidth="1"/>
    <col min="3815" max="3815" width="6.42578125" style="687" bestFit="1" customWidth="1"/>
    <col min="3816" max="3816" width="6.85546875" style="687" bestFit="1" customWidth="1"/>
    <col min="3817" max="3817" width="7.140625" style="687" bestFit="1" customWidth="1"/>
    <col min="3818" max="3819" width="6.85546875" style="687" bestFit="1" customWidth="1"/>
    <col min="3820" max="3820" width="6.42578125" style="687" bestFit="1" customWidth="1"/>
    <col min="3821" max="3821" width="6.85546875" style="687" bestFit="1" customWidth="1"/>
    <col min="3822" max="3822" width="7.140625" style="687" bestFit="1" customWidth="1"/>
    <col min="3823" max="3823" width="6.42578125" style="687" bestFit="1" customWidth="1"/>
    <col min="3824" max="3824" width="7.140625" style="687" bestFit="1" customWidth="1"/>
    <col min="3825" max="3826" width="6.85546875" style="687" bestFit="1" customWidth="1"/>
    <col min="3827" max="3827" width="6.42578125" style="687" bestFit="1" customWidth="1"/>
    <col min="3828" max="3828" width="7.140625" style="687" bestFit="1" customWidth="1"/>
    <col min="3829" max="3829" width="6.42578125" style="687" bestFit="1" customWidth="1"/>
    <col min="3830" max="3831" width="7.140625" style="687" bestFit="1" customWidth="1"/>
    <col min="3832" max="3832" width="6.85546875" style="687" bestFit="1" customWidth="1"/>
    <col min="3833" max="3836" width="7.140625" style="687" bestFit="1" customWidth="1"/>
    <col min="3837" max="3837" width="6.85546875" style="687" bestFit="1" customWidth="1"/>
    <col min="3838" max="3839" width="7.140625" style="687" bestFit="1" customWidth="1"/>
    <col min="3840" max="3840" width="6.42578125" style="687" bestFit="1" customWidth="1"/>
    <col min="3841" max="3846" width="7.140625" style="687" bestFit="1" customWidth="1"/>
    <col min="3847" max="3848" width="6.42578125" style="687" bestFit="1" customWidth="1"/>
    <col min="3849" max="3849" width="6.85546875" style="687" bestFit="1" customWidth="1"/>
    <col min="3850" max="3852" width="7.140625" style="687" bestFit="1" customWidth="1"/>
    <col min="3853" max="3854" width="6.42578125" style="687" bestFit="1" customWidth="1"/>
    <col min="3855" max="3855" width="6.85546875" style="687" bestFit="1" customWidth="1"/>
    <col min="3856" max="3858" width="6.42578125" style="687" bestFit="1" customWidth="1"/>
    <col min="3859" max="3859" width="7.140625" style="687" bestFit="1" customWidth="1"/>
    <col min="3860" max="3860" width="6.85546875" style="687" bestFit="1" customWidth="1"/>
    <col min="3861" max="3862" width="6.42578125" style="687" bestFit="1" customWidth="1"/>
    <col min="3863" max="3866" width="7.140625" style="687" bestFit="1" customWidth="1"/>
    <col min="3867" max="3867" width="6.42578125" style="687" bestFit="1" customWidth="1"/>
    <col min="3868" max="3868" width="6.85546875" style="687" bestFit="1" customWidth="1"/>
    <col min="3869" max="3869" width="7.140625" style="687" bestFit="1" customWidth="1"/>
    <col min="3870" max="3870" width="6.42578125" style="687" bestFit="1" customWidth="1"/>
    <col min="3871" max="3871" width="6.85546875" style="687" bestFit="1" customWidth="1"/>
    <col min="3872" max="3872" width="6.42578125" style="687" bestFit="1" customWidth="1"/>
    <col min="3873" max="3873" width="7.140625" style="687" bestFit="1" customWidth="1"/>
    <col min="3874" max="3875" width="6.42578125" style="687" bestFit="1" customWidth="1"/>
    <col min="3876" max="3876" width="7.140625" style="687" bestFit="1" customWidth="1"/>
    <col min="3877" max="3877" width="6.42578125" style="687" bestFit="1" customWidth="1"/>
    <col min="3878" max="3878" width="7.140625" style="687" bestFit="1" customWidth="1"/>
    <col min="3879" max="3880" width="6.85546875" style="687" bestFit="1" customWidth="1"/>
    <col min="3881" max="3883" width="7.140625" style="687" bestFit="1" customWidth="1"/>
    <col min="3884" max="3884" width="6.42578125" style="687" bestFit="1" customWidth="1"/>
    <col min="3885" max="3886" width="7.140625" style="687" bestFit="1" customWidth="1"/>
    <col min="3887" max="3890" width="6.85546875" style="687" bestFit="1" customWidth="1"/>
    <col min="3891" max="3892" width="7.140625" style="687" bestFit="1" customWidth="1"/>
    <col min="3893" max="3894" width="6.42578125" style="687" bestFit="1" customWidth="1"/>
    <col min="3895" max="3896" width="7.140625" style="687" bestFit="1" customWidth="1"/>
    <col min="3897" max="3897" width="6.42578125" style="687" bestFit="1" customWidth="1"/>
    <col min="3898" max="3899" width="7.140625" style="687" bestFit="1" customWidth="1"/>
    <col min="3900" max="3901" width="6.85546875" style="687" bestFit="1" customWidth="1"/>
    <col min="3902" max="3902" width="7.140625" style="687" bestFit="1" customWidth="1"/>
    <col min="3903" max="3904" width="6.85546875" style="687" bestFit="1" customWidth="1"/>
    <col min="3905" max="3905" width="6.42578125" style="687" bestFit="1" customWidth="1"/>
    <col min="3906" max="3908" width="7.140625" style="687" bestFit="1" customWidth="1"/>
    <col min="3909" max="3909" width="6.85546875" style="687" bestFit="1" customWidth="1"/>
    <col min="3910" max="3910" width="7.140625" style="687" bestFit="1" customWidth="1"/>
    <col min="3911" max="3911" width="6.85546875" style="687" bestFit="1" customWidth="1"/>
    <col min="3912" max="3913" width="7.140625" style="687" bestFit="1" customWidth="1"/>
    <col min="3914" max="3917" width="6.42578125" style="687" bestFit="1" customWidth="1"/>
    <col min="3918" max="3922" width="7.140625" style="687" bestFit="1" customWidth="1"/>
    <col min="3923" max="3923" width="6.42578125" style="687" bestFit="1" customWidth="1"/>
    <col min="3924" max="3924" width="7.140625" style="687" bestFit="1" customWidth="1"/>
    <col min="3925" max="3925" width="6.42578125" style="687" bestFit="1" customWidth="1"/>
    <col min="3926" max="3931" width="7.140625" style="687" bestFit="1" customWidth="1"/>
    <col min="3932" max="3932" width="6.42578125" style="687" bestFit="1" customWidth="1"/>
    <col min="3933" max="3933" width="7.140625" style="687" bestFit="1" customWidth="1"/>
    <col min="3934" max="3934" width="6.42578125" style="687" bestFit="1" customWidth="1"/>
    <col min="3935" max="3936" width="7.140625" style="687" bestFit="1" customWidth="1"/>
    <col min="3937" max="3941" width="6.42578125" style="687" bestFit="1" customWidth="1"/>
    <col min="3942" max="3942" width="7.140625" style="687" bestFit="1" customWidth="1"/>
    <col min="3943" max="3943" width="6.85546875" style="687" bestFit="1" customWidth="1"/>
    <col min="3944" max="3944" width="7.140625" style="687" bestFit="1" customWidth="1"/>
    <col min="3945" max="3946" width="6.42578125" style="687" bestFit="1" customWidth="1"/>
    <col min="3947" max="3947" width="7.140625" style="687" bestFit="1" customWidth="1"/>
    <col min="3948" max="3948" width="6.85546875" style="687" bestFit="1" customWidth="1"/>
    <col min="3949" max="3950" width="6.42578125" style="687" bestFit="1" customWidth="1"/>
    <col min="3951" max="3951" width="6.85546875" style="687" bestFit="1" customWidth="1"/>
    <col min="3952" max="3952" width="6.42578125" style="687" bestFit="1" customWidth="1"/>
    <col min="3953" max="3954" width="6.85546875" style="687" bestFit="1" customWidth="1"/>
    <col min="3955" max="3956" width="6.42578125" style="687" bestFit="1" customWidth="1"/>
    <col min="3957" max="3957" width="7.140625" style="687" bestFit="1" customWidth="1"/>
    <col min="3958" max="3958" width="6.42578125" style="687" bestFit="1" customWidth="1"/>
    <col min="3959" max="3960" width="6.85546875" style="687" bestFit="1" customWidth="1"/>
    <col min="3961" max="3961" width="7.140625" style="687" bestFit="1" customWidth="1"/>
    <col min="3962" max="3962" width="6.85546875" style="687" bestFit="1" customWidth="1"/>
    <col min="3963" max="3963" width="7.140625" style="687" bestFit="1" customWidth="1"/>
    <col min="3964" max="3965" width="6.42578125" style="687" bestFit="1" customWidth="1"/>
    <col min="3966" max="3966" width="7.140625" style="687" bestFit="1" customWidth="1"/>
    <col min="3967" max="3967" width="6.85546875" style="687" bestFit="1" customWidth="1"/>
    <col min="3968" max="3969" width="6.42578125" style="687" bestFit="1" customWidth="1"/>
    <col min="3970" max="3970" width="6.85546875" style="687" bestFit="1" customWidth="1"/>
    <col min="3971" max="3971" width="7.140625" style="687" bestFit="1" customWidth="1"/>
    <col min="3972" max="3973" width="6.42578125" style="687" bestFit="1" customWidth="1"/>
    <col min="3974" max="3974" width="6.85546875" style="687" bestFit="1" customWidth="1"/>
    <col min="3975" max="3975" width="7.140625" style="687" bestFit="1" customWidth="1"/>
    <col min="3976" max="3976" width="6.85546875" style="687" bestFit="1" customWidth="1"/>
    <col min="3977" max="3977" width="6.42578125" style="687" bestFit="1" customWidth="1"/>
    <col min="3978" max="3978" width="6.85546875" style="687" bestFit="1" customWidth="1"/>
    <col min="3979" max="3979" width="6.42578125" style="687" bestFit="1" customWidth="1"/>
    <col min="3980" max="3984" width="7.140625" style="687" bestFit="1" customWidth="1"/>
    <col min="3985" max="3986" width="6.42578125" style="687" bestFit="1" customWidth="1"/>
    <col min="3987" max="3987" width="7.140625" style="687" bestFit="1" customWidth="1"/>
    <col min="3988" max="3988" width="6.42578125" style="687" bestFit="1" customWidth="1"/>
    <col min="3989" max="3989" width="6.85546875" style="687" bestFit="1" customWidth="1"/>
    <col min="3990" max="3990" width="6.42578125" style="687" bestFit="1" customWidth="1"/>
    <col min="3991" max="3991" width="7.140625" style="687" bestFit="1" customWidth="1"/>
    <col min="3992" max="3995" width="6.42578125" style="687" bestFit="1" customWidth="1"/>
    <col min="3996" max="3996" width="6.85546875" style="687" bestFit="1" customWidth="1"/>
    <col min="3997" max="3997" width="6.42578125" style="687" bestFit="1" customWidth="1"/>
    <col min="3998" max="4001" width="7.140625" style="687" bestFit="1" customWidth="1"/>
    <col min="4002" max="4002" width="6.42578125" style="687" bestFit="1" customWidth="1"/>
    <col min="4003" max="4003" width="6.85546875" style="687" bestFit="1" customWidth="1"/>
    <col min="4004" max="4004" width="7.140625" style="687" bestFit="1" customWidth="1"/>
    <col min="4005" max="4005" width="6.85546875" style="687" bestFit="1" customWidth="1"/>
    <col min="4006" max="4007" width="7.140625" style="687" bestFit="1" customWidth="1"/>
    <col min="4008" max="4009" width="6.85546875" style="687" bestFit="1" customWidth="1"/>
    <col min="4010" max="4011" width="6.42578125" style="687" bestFit="1" customWidth="1"/>
    <col min="4012" max="4012" width="6.85546875" style="687" bestFit="1" customWidth="1"/>
    <col min="4013" max="4013" width="7.140625" style="687" bestFit="1" customWidth="1"/>
    <col min="4014" max="4014" width="6.42578125" style="687" bestFit="1" customWidth="1"/>
    <col min="4015" max="4015" width="6.85546875" style="687" bestFit="1" customWidth="1"/>
    <col min="4016" max="4017" width="7.140625" style="687" bestFit="1" customWidth="1"/>
    <col min="4018" max="4018" width="6.42578125" style="687" bestFit="1" customWidth="1"/>
    <col min="4019" max="4019" width="7.140625" style="687" bestFit="1" customWidth="1"/>
    <col min="4020" max="4020" width="6.85546875" style="687" bestFit="1" customWidth="1"/>
    <col min="4021" max="4021" width="7.140625" style="687" bestFit="1" customWidth="1"/>
    <col min="4022" max="4024" width="6.42578125" style="687" bestFit="1" customWidth="1"/>
    <col min="4025" max="4026" width="6.85546875" style="687" bestFit="1" customWidth="1"/>
    <col min="4027" max="4028" width="7.140625" style="687" bestFit="1" customWidth="1"/>
    <col min="4029" max="4029" width="6.85546875" style="687" bestFit="1" customWidth="1"/>
    <col min="4030" max="4034" width="7.140625" style="687" bestFit="1" customWidth="1"/>
    <col min="4035" max="4036" width="6.85546875" style="687" bestFit="1" customWidth="1"/>
    <col min="4037" max="4037" width="7.140625" style="687" bestFit="1" customWidth="1"/>
    <col min="4038" max="4039" width="6.42578125" style="687" bestFit="1" customWidth="1"/>
    <col min="4040" max="4040" width="6.85546875" style="687" bestFit="1" customWidth="1"/>
    <col min="4041" max="4046" width="7.140625" style="687" bestFit="1" customWidth="1"/>
    <col min="4047" max="4047" width="6.85546875" style="687" bestFit="1" customWidth="1"/>
    <col min="4048" max="4048" width="7.140625" style="687" bestFit="1" customWidth="1"/>
    <col min="4049" max="4049" width="6.42578125" style="687" bestFit="1" customWidth="1"/>
    <col min="4050" max="4050" width="6.85546875" style="687" bestFit="1" customWidth="1"/>
    <col min="4051" max="4051" width="6.42578125" style="687" bestFit="1" customWidth="1"/>
    <col min="4052" max="4052" width="6.85546875" style="687" bestFit="1" customWidth="1"/>
    <col min="4053" max="4053" width="6.42578125" style="687" bestFit="1" customWidth="1"/>
    <col min="4054" max="4054" width="6.85546875" style="687" bestFit="1" customWidth="1"/>
    <col min="4055" max="4059" width="7.140625" style="687" bestFit="1" customWidth="1"/>
    <col min="4060" max="4060" width="6.85546875" style="687" bestFit="1" customWidth="1"/>
    <col min="4061" max="4061" width="6.42578125" style="687" bestFit="1" customWidth="1"/>
    <col min="4062" max="4062" width="7.140625" style="687" bestFit="1" customWidth="1"/>
    <col min="4063" max="4063" width="6.85546875" style="687" bestFit="1" customWidth="1"/>
    <col min="4064" max="4064" width="6.42578125" style="687" bestFit="1" customWidth="1"/>
    <col min="4065" max="4065" width="7.140625" style="687" bestFit="1" customWidth="1"/>
    <col min="4066" max="4067" width="6.42578125" style="687" bestFit="1" customWidth="1"/>
    <col min="4068" max="4069" width="6.85546875" style="687" bestFit="1" customWidth="1"/>
    <col min="4070" max="4072" width="7.140625" style="687" bestFit="1" customWidth="1"/>
    <col min="4073" max="4073" width="6.85546875" style="687" bestFit="1" customWidth="1"/>
    <col min="4074" max="4074" width="6.42578125" style="687" bestFit="1" customWidth="1"/>
    <col min="4075" max="4075" width="7.140625" style="687" bestFit="1" customWidth="1"/>
    <col min="4076" max="4078" width="6.42578125" style="687" bestFit="1" customWidth="1"/>
    <col min="4079" max="4079" width="7.140625" style="687" bestFit="1" customWidth="1"/>
    <col min="4080" max="4080" width="6.85546875" style="687" bestFit="1" customWidth="1"/>
    <col min="4081" max="4081" width="6.42578125" style="687" bestFit="1" customWidth="1"/>
    <col min="4082" max="4082" width="6.85546875" style="687" bestFit="1" customWidth="1"/>
    <col min="4083" max="4083" width="7.140625" style="687" bestFit="1" customWidth="1"/>
    <col min="4084" max="4084" width="6.85546875" style="687" bestFit="1" customWidth="1"/>
    <col min="4085" max="4086" width="7.140625" style="687" bestFit="1" customWidth="1"/>
    <col min="4087" max="4087" width="6.85546875" style="687" bestFit="1" customWidth="1"/>
    <col min="4088" max="4088" width="7.140625" style="687" bestFit="1" customWidth="1"/>
    <col min="4089" max="4089" width="6.85546875" style="687" bestFit="1" customWidth="1"/>
    <col min="4090" max="4090" width="7.140625" style="687" bestFit="1" customWidth="1"/>
    <col min="4091" max="4091" width="6.85546875" style="687" bestFit="1" customWidth="1"/>
    <col min="4092" max="4092" width="7.140625" style="687" bestFit="1" customWidth="1"/>
    <col min="4093" max="4093" width="6.85546875" style="687" bestFit="1" customWidth="1"/>
    <col min="4094" max="4094" width="6.42578125" style="687" bestFit="1" customWidth="1"/>
    <col min="4095" max="4097" width="7.140625" style="687" bestFit="1" customWidth="1"/>
    <col min="4098" max="4098" width="6.42578125" style="687" bestFit="1" customWidth="1"/>
    <col min="4099" max="4099" width="6.85546875" style="687" bestFit="1" customWidth="1"/>
    <col min="4100" max="4100" width="7.140625" style="687" bestFit="1" customWidth="1"/>
    <col min="4101" max="4101" width="6.42578125" style="687" bestFit="1" customWidth="1"/>
    <col min="4102" max="4106" width="7.140625" style="687" bestFit="1" customWidth="1"/>
    <col min="4107" max="4107" width="6.42578125" style="687" bestFit="1" customWidth="1"/>
    <col min="4108" max="4109" width="6.85546875" style="687" bestFit="1" customWidth="1"/>
    <col min="4110" max="4110" width="6.42578125" style="687" bestFit="1" customWidth="1"/>
    <col min="4111" max="4111" width="6.85546875" style="687" bestFit="1" customWidth="1"/>
    <col min="4112" max="4114" width="7.140625" style="687" bestFit="1" customWidth="1"/>
    <col min="4115" max="4115" width="6.85546875" style="687" bestFit="1" customWidth="1"/>
    <col min="4116" max="4116" width="6.42578125" style="687" bestFit="1" customWidth="1"/>
    <col min="4117" max="4118" width="7.140625" style="687" bestFit="1" customWidth="1"/>
    <col min="4119" max="4119" width="6.42578125" style="687" bestFit="1" customWidth="1"/>
    <col min="4120" max="4121" width="6.85546875" style="687" bestFit="1" customWidth="1"/>
    <col min="4122" max="4122" width="7.140625" style="687" bestFit="1" customWidth="1"/>
    <col min="4123" max="4124" width="6.42578125" style="687" bestFit="1" customWidth="1"/>
    <col min="4125" max="4125" width="7.140625" style="687" bestFit="1" customWidth="1"/>
    <col min="4126" max="4126" width="6.42578125" style="687" bestFit="1" customWidth="1"/>
    <col min="4127" max="4127" width="7.140625" style="687" bestFit="1" customWidth="1"/>
    <col min="4128" max="4129" width="6.85546875" style="687" bestFit="1" customWidth="1"/>
    <col min="4130" max="4132" width="7.140625" style="687" bestFit="1" customWidth="1"/>
    <col min="4133" max="4133" width="6.42578125" style="687" bestFit="1" customWidth="1"/>
    <col min="4134" max="4136" width="6.85546875" style="687" bestFit="1" customWidth="1"/>
    <col min="4137" max="4137" width="7.140625" style="687" bestFit="1" customWidth="1"/>
    <col min="4138" max="4138" width="6.42578125" style="687" bestFit="1" customWidth="1"/>
    <col min="4139" max="4139" width="6.85546875" style="687" bestFit="1" customWidth="1"/>
    <col min="4140" max="4140" width="6.42578125" style="687" bestFit="1" customWidth="1"/>
    <col min="4141" max="4147" width="7.140625" style="687" bestFit="1" customWidth="1"/>
    <col min="4148" max="4149" width="6.42578125" style="687" bestFit="1" customWidth="1"/>
    <col min="4150" max="4151" width="7.140625" style="687" bestFit="1" customWidth="1"/>
    <col min="4152" max="4152" width="6.42578125" style="687" bestFit="1" customWidth="1"/>
    <col min="4153" max="4154" width="7.140625" style="687" bestFit="1" customWidth="1"/>
    <col min="4155" max="4156" width="6.85546875" style="687" bestFit="1" customWidth="1"/>
    <col min="4157" max="4157" width="6.42578125" style="687" bestFit="1" customWidth="1"/>
    <col min="4158" max="4159" width="6.85546875" style="687" bestFit="1" customWidth="1"/>
    <col min="4160" max="4160" width="7.140625" style="687" bestFit="1" customWidth="1"/>
    <col min="4161" max="4161" width="6.85546875" style="687" bestFit="1" customWidth="1"/>
    <col min="4162" max="4162" width="6.42578125" style="687" bestFit="1" customWidth="1"/>
    <col min="4163" max="4163" width="7.140625" style="687" bestFit="1" customWidth="1"/>
    <col min="4164" max="4164" width="6.42578125" style="687" bestFit="1" customWidth="1"/>
    <col min="4165" max="4166" width="6.85546875" style="687" bestFit="1" customWidth="1"/>
    <col min="4167" max="4167" width="6.42578125" style="687" bestFit="1" customWidth="1"/>
    <col min="4168" max="4170" width="6.85546875" style="687" bestFit="1" customWidth="1"/>
    <col min="4171" max="4171" width="6.42578125" style="687" bestFit="1" customWidth="1"/>
    <col min="4172" max="4172" width="7.140625" style="687" bestFit="1" customWidth="1"/>
    <col min="4173" max="4173" width="6.85546875" style="687" bestFit="1" customWidth="1"/>
    <col min="4174" max="4177" width="7.140625" style="687" bestFit="1" customWidth="1"/>
    <col min="4178" max="4179" width="6.85546875" style="687" bestFit="1" customWidth="1"/>
    <col min="4180" max="4182" width="7.140625" style="687" bestFit="1" customWidth="1"/>
    <col min="4183" max="4183" width="6.85546875" style="687" bestFit="1" customWidth="1"/>
    <col min="4184" max="4184" width="6.42578125" style="687" bestFit="1" customWidth="1"/>
    <col min="4185" max="4185" width="7.140625" style="687" bestFit="1" customWidth="1"/>
    <col min="4186" max="4186" width="6.85546875" style="687" bestFit="1" customWidth="1"/>
    <col min="4187" max="4189" width="6.42578125" style="687" bestFit="1" customWidth="1"/>
    <col min="4190" max="4192" width="7.140625" style="687" bestFit="1" customWidth="1"/>
    <col min="4193" max="4193" width="6.85546875" style="687" bestFit="1" customWidth="1"/>
    <col min="4194" max="4195" width="7.140625" style="687" bestFit="1" customWidth="1"/>
    <col min="4196" max="4196" width="6.42578125" style="687" bestFit="1" customWidth="1"/>
    <col min="4197" max="4198" width="6.85546875" style="687" bestFit="1" customWidth="1"/>
    <col min="4199" max="4200" width="6.42578125" style="687" bestFit="1" customWidth="1"/>
    <col min="4201" max="4201" width="7.140625" style="687" bestFit="1" customWidth="1"/>
    <col min="4202" max="4202" width="6.42578125" style="687" bestFit="1" customWidth="1"/>
    <col min="4203" max="4203" width="7.140625" style="687" bestFit="1" customWidth="1"/>
    <col min="4204" max="4204" width="6.85546875" style="687" bestFit="1" customWidth="1"/>
    <col min="4205" max="4205" width="7.140625" style="687" bestFit="1" customWidth="1"/>
    <col min="4206" max="4206" width="6.85546875" style="687" bestFit="1" customWidth="1"/>
    <col min="4207" max="4207" width="6.42578125" style="687" bestFit="1" customWidth="1"/>
    <col min="4208" max="4209" width="7.140625" style="687" bestFit="1" customWidth="1"/>
    <col min="4210" max="4210" width="6.85546875" style="687" bestFit="1" customWidth="1"/>
    <col min="4211" max="4211" width="7.140625" style="687" bestFit="1" customWidth="1"/>
    <col min="4212" max="4213" width="6.42578125" style="687" bestFit="1" customWidth="1"/>
    <col min="4214" max="4214" width="6.85546875" style="687" bestFit="1" customWidth="1"/>
    <col min="4215" max="4215" width="7.140625" style="687" bestFit="1" customWidth="1"/>
    <col min="4216" max="4217" width="6.42578125" style="687" bestFit="1" customWidth="1"/>
    <col min="4218" max="4219" width="7.140625" style="687" bestFit="1" customWidth="1"/>
    <col min="4220" max="4220" width="6.85546875" style="687" bestFit="1" customWidth="1"/>
    <col min="4221" max="4221" width="6.42578125" style="687" bestFit="1" customWidth="1"/>
    <col min="4222" max="4222" width="7.140625" style="687" bestFit="1" customWidth="1"/>
    <col min="4223" max="4223" width="6.85546875" style="687" bestFit="1" customWidth="1"/>
    <col min="4224" max="4224" width="6.42578125" style="687" bestFit="1" customWidth="1"/>
    <col min="4225" max="4225" width="6.85546875" style="687" bestFit="1" customWidth="1"/>
    <col min="4226" max="4226" width="6.42578125" style="687" bestFit="1" customWidth="1"/>
    <col min="4227" max="4227" width="7.140625" style="687" bestFit="1" customWidth="1"/>
    <col min="4228" max="4230" width="6.85546875" style="687" bestFit="1" customWidth="1"/>
    <col min="4231" max="4231" width="7.140625" style="687" bestFit="1" customWidth="1"/>
    <col min="4232" max="4233" width="6.42578125" style="687" bestFit="1" customWidth="1"/>
    <col min="4234" max="4234" width="6.85546875" style="687" bestFit="1" customWidth="1"/>
    <col min="4235" max="4236" width="7.140625" style="687" bestFit="1" customWidth="1"/>
    <col min="4237" max="4237" width="6.85546875" style="687" bestFit="1" customWidth="1"/>
    <col min="4238" max="4238" width="6.42578125" style="687" bestFit="1" customWidth="1"/>
    <col min="4239" max="4239" width="7.140625" style="687" bestFit="1" customWidth="1"/>
    <col min="4240" max="4240" width="6.42578125" style="687" bestFit="1" customWidth="1"/>
    <col min="4241" max="4241" width="7.140625" style="687" bestFit="1" customWidth="1"/>
    <col min="4242" max="4242" width="6.85546875" style="687" bestFit="1" customWidth="1"/>
    <col min="4243" max="4246" width="7.140625" style="687" bestFit="1" customWidth="1"/>
    <col min="4247" max="4247" width="6.85546875" style="687" bestFit="1" customWidth="1"/>
    <col min="4248" max="4251" width="6.42578125" style="687" bestFit="1" customWidth="1"/>
    <col min="4252" max="4253" width="7.140625" style="687" bestFit="1" customWidth="1"/>
    <col min="4254" max="4254" width="6.42578125" style="687" bestFit="1" customWidth="1"/>
    <col min="4255" max="4255" width="6.85546875" style="687" bestFit="1" customWidth="1"/>
    <col min="4256" max="4256" width="7.140625" style="687" bestFit="1" customWidth="1"/>
    <col min="4257" max="4258" width="6.42578125" style="687" bestFit="1" customWidth="1"/>
    <col min="4259" max="4259" width="7.140625" style="687" bestFit="1" customWidth="1"/>
    <col min="4260" max="4260" width="6.42578125" style="687" bestFit="1" customWidth="1"/>
    <col min="4261" max="4263" width="7.140625" style="687" bestFit="1" customWidth="1"/>
    <col min="4264" max="4264" width="6.42578125" style="687" bestFit="1" customWidth="1"/>
    <col min="4265" max="4266" width="7.140625" style="687" bestFit="1" customWidth="1"/>
    <col min="4267" max="4267" width="6.42578125" style="687" bestFit="1" customWidth="1"/>
    <col min="4268" max="4269" width="6.85546875" style="687" bestFit="1" customWidth="1"/>
    <col min="4270" max="4270" width="6.42578125" style="687" bestFit="1" customWidth="1"/>
    <col min="4271" max="4271" width="7.140625" style="687" bestFit="1" customWidth="1"/>
    <col min="4272" max="4273" width="6.42578125" style="687" bestFit="1" customWidth="1"/>
    <col min="4274" max="4277" width="7.140625" style="687" bestFit="1" customWidth="1"/>
    <col min="4278" max="4278" width="6.85546875" style="687" bestFit="1" customWidth="1"/>
    <col min="4279" max="4279" width="7.140625" style="687" bestFit="1" customWidth="1"/>
    <col min="4280" max="4280" width="6.42578125" style="687" bestFit="1" customWidth="1"/>
    <col min="4281" max="4282" width="7.140625" style="687" bestFit="1" customWidth="1"/>
    <col min="4283" max="4283" width="6.85546875" style="687" bestFit="1" customWidth="1"/>
    <col min="4284" max="4285" width="7.140625" style="687" bestFit="1" customWidth="1"/>
    <col min="4286" max="4287" width="6.85546875" style="687" bestFit="1" customWidth="1"/>
    <col min="4288" max="4289" width="7.140625" style="687" bestFit="1" customWidth="1"/>
    <col min="4290" max="4292" width="6.42578125" style="687" bestFit="1" customWidth="1"/>
    <col min="4293" max="4293" width="6.85546875" style="687" bestFit="1" customWidth="1"/>
    <col min="4294" max="4294" width="7.140625" style="687" bestFit="1" customWidth="1"/>
    <col min="4295" max="4295" width="6.42578125" style="687" bestFit="1" customWidth="1"/>
    <col min="4296" max="4298" width="7.140625" style="687" bestFit="1" customWidth="1"/>
    <col min="4299" max="4299" width="6.42578125" style="687" bestFit="1" customWidth="1"/>
    <col min="4300" max="4300" width="7.140625" style="687" bestFit="1" customWidth="1"/>
    <col min="4301" max="4302" width="6.42578125" style="687" bestFit="1" customWidth="1"/>
    <col min="4303" max="4303" width="7.140625" style="687" bestFit="1" customWidth="1"/>
    <col min="4304" max="4304" width="6.85546875" style="687" bestFit="1" customWidth="1"/>
    <col min="4305" max="4305" width="7.140625" style="687" bestFit="1" customWidth="1"/>
    <col min="4306" max="4306" width="6.42578125" style="687" bestFit="1" customWidth="1"/>
    <col min="4307" max="4307" width="6.85546875" style="687" bestFit="1" customWidth="1"/>
    <col min="4308" max="4309" width="7.140625" style="687" bestFit="1" customWidth="1"/>
    <col min="4310" max="4311" width="6.42578125" style="687" bestFit="1" customWidth="1"/>
    <col min="4312" max="4312" width="6.85546875" style="687" bestFit="1" customWidth="1"/>
    <col min="4313" max="4313" width="7.140625" style="687" bestFit="1" customWidth="1"/>
    <col min="4314" max="4315" width="6.85546875" style="687" bestFit="1" customWidth="1"/>
    <col min="4316" max="4316" width="6.42578125" style="687" bestFit="1" customWidth="1"/>
    <col min="4317" max="4317" width="7.140625" style="687" bestFit="1" customWidth="1"/>
    <col min="4318" max="4318" width="6.42578125" style="687" bestFit="1" customWidth="1"/>
    <col min="4319" max="4319" width="7.140625" style="687" bestFit="1" customWidth="1"/>
    <col min="4320" max="4320" width="6.42578125" style="687" bestFit="1" customWidth="1"/>
    <col min="4321" max="4321" width="6.85546875" style="687" bestFit="1" customWidth="1"/>
    <col min="4322" max="4322" width="7.140625" style="687" bestFit="1" customWidth="1"/>
    <col min="4323" max="4323" width="6.85546875" style="687" bestFit="1" customWidth="1"/>
    <col min="4324" max="4324" width="6.42578125" style="687" bestFit="1" customWidth="1"/>
    <col min="4325" max="4330" width="7.140625" style="687" bestFit="1" customWidth="1"/>
    <col min="4331" max="4331" width="6.85546875" style="687" bestFit="1" customWidth="1"/>
    <col min="4332" max="4332" width="7.140625" style="687" bestFit="1" customWidth="1"/>
    <col min="4333" max="4333" width="6.85546875" style="687" bestFit="1" customWidth="1"/>
    <col min="4334" max="4335" width="6.42578125" style="687" bestFit="1" customWidth="1"/>
    <col min="4336" max="4339" width="6.85546875" style="687" bestFit="1" customWidth="1"/>
    <col min="4340" max="4341" width="6.42578125" style="687" bestFit="1" customWidth="1"/>
    <col min="4342" max="4342" width="6.85546875" style="687" bestFit="1" customWidth="1"/>
    <col min="4343" max="4343" width="6.42578125" style="687" bestFit="1" customWidth="1"/>
    <col min="4344" max="4344" width="6.85546875" style="687" bestFit="1" customWidth="1"/>
    <col min="4345" max="4345" width="6.42578125" style="687" bestFit="1" customWidth="1"/>
    <col min="4346" max="4346" width="6.85546875" style="687" bestFit="1" customWidth="1"/>
    <col min="4347" max="4350" width="7.140625" style="687" bestFit="1" customWidth="1"/>
    <col min="4351" max="4351" width="6.42578125" style="687" bestFit="1" customWidth="1"/>
    <col min="4352" max="4352" width="6.85546875" style="687" bestFit="1" customWidth="1"/>
    <col min="4353" max="4353" width="7.140625" style="687" bestFit="1" customWidth="1"/>
    <col min="4354" max="4354" width="6.42578125" style="687" bestFit="1" customWidth="1"/>
    <col min="4355" max="4355" width="7.140625" style="687" bestFit="1" customWidth="1"/>
    <col min="4356" max="4356" width="6.42578125" style="687" bestFit="1" customWidth="1"/>
    <col min="4357" max="4357" width="7.140625" style="687" bestFit="1" customWidth="1"/>
    <col min="4358" max="4359" width="6.85546875" style="687" bestFit="1" customWidth="1"/>
    <col min="4360" max="4360" width="6.42578125" style="687" bestFit="1" customWidth="1"/>
    <col min="4361" max="4364" width="6.85546875" style="687" bestFit="1" customWidth="1"/>
    <col min="4365" max="4366" width="7.140625" style="687" bestFit="1" customWidth="1"/>
    <col min="4367" max="4368" width="6.85546875" style="687" bestFit="1" customWidth="1"/>
    <col min="4369" max="4369" width="7.140625" style="687" bestFit="1" customWidth="1"/>
    <col min="4370" max="4370" width="6.85546875" style="687" bestFit="1" customWidth="1"/>
    <col min="4371" max="4372" width="6.42578125" style="687" bestFit="1" customWidth="1"/>
    <col min="4373" max="4376" width="7.140625" style="687" bestFit="1" customWidth="1"/>
    <col min="4377" max="4377" width="6.42578125" style="687" bestFit="1" customWidth="1"/>
    <col min="4378" max="4379" width="7.140625" style="687" bestFit="1" customWidth="1"/>
    <col min="4380" max="4380" width="6.42578125" style="687" bestFit="1" customWidth="1"/>
    <col min="4381" max="4383" width="6.85546875" style="687" bestFit="1" customWidth="1"/>
    <col min="4384" max="4384" width="7.140625" style="687" bestFit="1" customWidth="1"/>
    <col min="4385" max="4385" width="6.85546875" style="687" bestFit="1" customWidth="1"/>
    <col min="4386" max="4386" width="7.140625" style="687" bestFit="1" customWidth="1"/>
    <col min="4387" max="4387" width="6.42578125" style="687" bestFit="1" customWidth="1"/>
    <col min="4388" max="4388" width="7.140625" style="687" bestFit="1" customWidth="1"/>
    <col min="4389" max="4389" width="6.42578125" style="687" bestFit="1" customWidth="1"/>
    <col min="4390" max="4390" width="7.140625" style="687" bestFit="1" customWidth="1"/>
    <col min="4391" max="4391" width="6.85546875" style="687" bestFit="1" customWidth="1"/>
    <col min="4392" max="4394" width="7.140625" style="687" bestFit="1" customWidth="1"/>
    <col min="4395" max="4395" width="6.85546875" style="687" bestFit="1" customWidth="1"/>
    <col min="4396" max="4397" width="7.140625" style="687" bestFit="1" customWidth="1"/>
    <col min="4398" max="4398" width="6.42578125" style="687" bestFit="1" customWidth="1"/>
    <col min="4399" max="4399" width="7.140625" style="687" bestFit="1" customWidth="1"/>
    <col min="4400" max="4401" width="6.85546875" style="687" bestFit="1" customWidth="1"/>
    <col min="4402" max="4402" width="6.42578125" style="687" bestFit="1" customWidth="1"/>
    <col min="4403" max="4403" width="6.85546875" style="687" bestFit="1" customWidth="1"/>
    <col min="4404" max="4404" width="6.42578125" style="687" bestFit="1" customWidth="1"/>
    <col min="4405" max="4405" width="6.85546875" style="687" bestFit="1" customWidth="1"/>
    <col min="4406" max="4406" width="7.140625" style="687" bestFit="1" customWidth="1"/>
    <col min="4407" max="4409" width="6.85546875" style="687" bestFit="1" customWidth="1"/>
    <col min="4410" max="4411" width="7.140625" style="687" bestFit="1" customWidth="1"/>
    <col min="4412" max="4412" width="6.42578125" style="687" bestFit="1" customWidth="1"/>
    <col min="4413" max="4414" width="7.140625" style="687" bestFit="1" customWidth="1"/>
    <col min="4415" max="4415" width="6.85546875" style="687" bestFit="1" customWidth="1"/>
    <col min="4416" max="4416" width="7.140625" style="687" bestFit="1" customWidth="1"/>
    <col min="4417" max="4417" width="6.85546875" style="687" bestFit="1" customWidth="1"/>
    <col min="4418" max="4418" width="7.140625" style="687" bestFit="1" customWidth="1"/>
    <col min="4419" max="4419" width="6.42578125" style="687" bestFit="1" customWidth="1"/>
    <col min="4420" max="4422" width="7.140625" style="687" bestFit="1" customWidth="1"/>
    <col min="4423" max="4423" width="6.42578125" style="687" bestFit="1" customWidth="1"/>
    <col min="4424" max="4424" width="6.85546875" style="687" bestFit="1" customWidth="1"/>
    <col min="4425" max="4430" width="7.140625" style="687" bestFit="1" customWidth="1"/>
    <col min="4431" max="4431" width="6.42578125" style="687" bestFit="1" customWidth="1"/>
    <col min="4432" max="4432" width="7.140625" style="687" bestFit="1" customWidth="1"/>
    <col min="4433" max="4433" width="6.85546875" style="687" bestFit="1" customWidth="1"/>
    <col min="4434" max="4437" width="7.140625" style="687" bestFit="1" customWidth="1"/>
    <col min="4438" max="4438" width="6.42578125" style="687" bestFit="1" customWidth="1"/>
    <col min="4439" max="4439" width="6.85546875" style="687" bestFit="1" customWidth="1"/>
    <col min="4440" max="4440" width="7.140625" style="687" bestFit="1" customWidth="1"/>
    <col min="4441" max="4441" width="6.85546875" style="687" bestFit="1" customWidth="1"/>
    <col min="4442" max="4447" width="7.140625" style="687" bestFit="1" customWidth="1"/>
    <col min="4448" max="4448" width="6.42578125" style="687" bestFit="1" customWidth="1"/>
    <col min="4449" max="4451" width="7.140625" style="687" bestFit="1" customWidth="1"/>
    <col min="4452" max="4452" width="6.85546875" style="687" bestFit="1" customWidth="1"/>
    <col min="4453" max="4453" width="6.42578125" style="687" bestFit="1" customWidth="1"/>
    <col min="4454" max="4454" width="7.140625" style="687" bestFit="1" customWidth="1"/>
    <col min="4455" max="4455" width="6.85546875" style="687" bestFit="1" customWidth="1"/>
    <col min="4456" max="4456" width="6.42578125" style="687" bestFit="1" customWidth="1"/>
    <col min="4457" max="4457" width="7.140625" style="687" bestFit="1" customWidth="1"/>
    <col min="4458" max="4459" width="6.42578125" style="687" bestFit="1" customWidth="1"/>
    <col min="4460" max="4460" width="7.140625" style="687" bestFit="1" customWidth="1"/>
    <col min="4461" max="4462" width="6.42578125" style="687" bestFit="1" customWidth="1"/>
    <col min="4463" max="4463" width="7.140625" style="687" bestFit="1" customWidth="1"/>
    <col min="4464" max="4464" width="6.42578125" style="687" bestFit="1" customWidth="1"/>
    <col min="4465" max="4468" width="7.140625" style="687" bestFit="1" customWidth="1"/>
    <col min="4469" max="4470" width="6.85546875" style="687" bestFit="1" customWidth="1"/>
    <col min="4471" max="4472" width="7.140625" style="687" bestFit="1" customWidth="1"/>
    <col min="4473" max="4473" width="6.42578125" style="687" bestFit="1" customWidth="1"/>
    <col min="4474" max="4475" width="6.85546875" style="687" bestFit="1" customWidth="1"/>
    <col min="4476" max="4478" width="7.140625" style="687" bestFit="1" customWidth="1"/>
    <col min="4479" max="4479" width="6.42578125" style="687" bestFit="1" customWidth="1"/>
    <col min="4480" max="4480" width="6.85546875" style="687" bestFit="1" customWidth="1"/>
    <col min="4481" max="4482" width="6.42578125" style="687" bestFit="1" customWidth="1"/>
    <col min="4483" max="4483" width="6.85546875" style="687" bestFit="1" customWidth="1"/>
    <col min="4484" max="4484" width="6.42578125" style="687" bestFit="1" customWidth="1"/>
    <col min="4485" max="4485" width="7.140625" style="687" bestFit="1" customWidth="1"/>
    <col min="4486" max="4486" width="6.42578125" style="687" bestFit="1" customWidth="1"/>
    <col min="4487" max="4487" width="7.140625" style="687" bestFit="1" customWidth="1"/>
    <col min="4488" max="4488" width="6.42578125" style="687" bestFit="1" customWidth="1"/>
    <col min="4489" max="4490" width="6.85546875" style="687" bestFit="1" customWidth="1"/>
    <col min="4491" max="4492" width="7.140625" style="687" bestFit="1" customWidth="1"/>
    <col min="4493" max="4493" width="6.85546875" style="687" bestFit="1" customWidth="1"/>
    <col min="4494" max="4496" width="6.42578125" style="687" bestFit="1" customWidth="1"/>
    <col min="4497" max="4498" width="7.140625" style="687" bestFit="1" customWidth="1"/>
    <col min="4499" max="4499" width="6.42578125" style="687" bestFit="1" customWidth="1"/>
    <col min="4500" max="4500" width="7.140625" style="687" bestFit="1" customWidth="1"/>
    <col min="4501" max="4501" width="6.42578125" style="687" bestFit="1" customWidth="1"/>
    <col min="4502" max="4503" width="7.140625" style="687" bestFit="1" customWidth="1"/>
    <col min="4504" max="4506" width="6.85546875" style="687" bestFit="1" customWidth="1"/>
    <col min="4507" max="4508" width="6.42578125" style="687" bestFit="1" customWidth="1"/>
    <col min="4509" max="4509" width="7.140625" style="687" bestFit="1" customWidth="1"/>
    <col min="4510" max="4510" width="6.85546875" style="687" bestFit="1" customWidth="1"/>
    <col min="4511" max="4511" width="6.42578125" style="687" bestFit="1" customWidth="1"/>
    <col min="4512" max="4513" width="7.140625" style="687" bestFit="1" customWidth="1"/>
    <col min="4514" max="4514" width="6.42578125" style="687" bestFit="1" customWidth="1"/>
    <col min="4515" max="4515" width="7.140625" style="687" bestFit="1" customWidth="1"/>
    <col min="4516" max="4516" width="6.42578125" style="687" bestFit="1" customWidth="1"/>
    <col min="4517" max="4518" width="7.140625" style="687" bestFit="1" customWidth="1"/>
    <col min="4519" max="4519" width="6.85546875" style="687" bestFit="1" customWidth="1"/>
    <col min="4520" max="4521" width="6.42578125" style="687" bestFit="1" customWidth="1"/>
    <col min="4522" max="4523" width="6.85546875" style="687" bestFit="1" customWidth="1"/>
    <col min="4524" max="4525" width="7.140625" style="687" bestFit="1" customWidth="1"/>
    <col min="4526" max="4526" width="6.85546875" style="687" bestFit="1" customWidth="1"/>
    <col min="4527" max="4528" width="7.140625" style="687" bestFit="1" customWidth="1"/>
    <col min="4529" max="4529" width="6.42578125" style="687" bestFit="1" customWidth="1"/>
    <col min="4530" max="4531" width="7.140625" style="687" bestFit="1" customWidth="1"/>
    <col min="4532" max="4532" width="6.85546875" style="687" bestFit="1" customWidth="1"/>
    <col min="4533" max="4534" width="7.140625" style="687" bestFit="1" customWidth="1"/>
    <col min="4535" max="4535" width="6.85546875" style="687" bestFit="1" customWidth="1"/>
    <col min="4536" max="4536" width="7.140625" style="687" bestFit="1" customWidth="1"/>
    <col min="4537" max="4537" width="6.85546875" style="687" bestFit="1" customWidth="1"/>
    <col min="4538" max="4538" width="6.42578125" style="687" bestFit="1" customWidth="1"/>
    <col min="4539" max="4539" width="7.140625" style="687" bestFit="1" customWidth="1"/>
    <col min="4540" max="4540" width="6.42578125" style="687" bestFit="1" customWidth="1"/>
    <col min="4541" max="4543" width="7.140625" style="687" bestFit="1" customWidth="1"/>
    <col min="4544" max="4545" width="6.85546875" style="687" bestFit="1" customWidth="1"/>
    <col min="4546" max="4546" width="7.140625" style="687" bestFit="1" customWidth="1"/>
    <col min="4547" max="4547" width="6.85546875" style="687" bestFit="1" customWidth="1"/>
    <col min="4548" max="4548" width="7.140625" style="687" bestFit="1" customWidth="1"/>
    <col min="4549" max="4549" width="6.42578125" style="687" bestFit="1" customWidth="1"/>
    <col min="4550" max="4550" width="7.140625" style="687" bestFit="1" customWidth="1"/>
    <col min="4551" max="4551" width="6.85546875" style="687" bestFit="1" customWidth="1"/>
    <col min="4552" max="4552" width="7.140625" style="687" bestFit="1" customWidth="1"/>
    <col min="4553" max="4553" width="6.42578125" style="687" bestFit="1" customWidth="1"/>
    <col min="4554" max="4554" width="7.140625" style="687" bestFit="1" customWidth="1"/>
    <col min="4555" max="4555" width="6.85546875" style="687" bestFit="1" customWidth="1"/>
    <col min="4556" max="4556" width="6.42578125" style="687" bestFit="1" customWidth="1"/>
    <col min="4557" max="4557" width="6.85546875" style="687" bestFit="1" customWidth="1"/>
    <col min="4558" max="4558" width="7.140625" style="687" bestFit="1" customWidth="1"/>
    <col min="4559" max="4559" width="6.42578125" style="687" bestFit="1" customWidth="1"/>
    <col min="4560" max="4562" width="7.140625" style="687" bestFit="1" customWidth="1"/>
    <col min="4563" max="4563" width="6.42578125" style="687" bestFit="1" customWidth="1"/>
    <col min="4564" max="4564" width="6.85546875" style="687" bestFit="1" customWidth="1"/>
    <col min="4565" max="4565" width="6.42578125" style="687" bestFit="1" customWidth="1"/>
    <col min="4566" max="4566" width="6.85546875" style="687" bestFit="1" customWidth="1"/>
    <col min="4567" max="4567" width="7.140625" style="687" bestFit="1" customWidth="1"/>
    <col min="4568" max="4568" width="6.42578125" style="687" bestFit="1" customWidth="1"/>
    <col min="4569" max="4573" width="7.140625" style="687" bestFit="1" customWidth="1"/>
    <col min="4574" max="4574" width="6.85546875" style="687" bestFit="1" customWidth="1"/>
    <col min="4575" max="4581" width="7.140625" style="687" bestFit="1" customWidth="1"/>
    <col min="4582" max="4583" width="6.85546875" style="687" bestFit="1" customWidth="1"/>
    <col min="4584" max="4585" width="7.140625" style="687" bestFit="1" customWidth="1"/>
    <col min="4586" max="4586" width="6.85546875" style="687" bestFit="1" customWidth="1"/>
    <col min="4587" max="4588" width="7.140625" style="687" bestFit="1" customWidth="1"/>
    <col min="4589" max="4589" width="6.85546875" style="687" bestFit="1" customWidth="1"/>
    <col min="4590" max="4590" width="7.140625" style="687" bestFit="1" customWidth="1"/>
    <col min="4591" max="4591" width="6.42578125" style="687" bestFit="1" customWidth="1"/>
    <col min="4592" max="4593" width="7.140625" style="687" bestFit="1" customWidth="1"/>
    <col min="4594" max="4594" width="6.42578125" style="687" bestFit="1" customWidth="1"/>
    <col min="4595" max="4595" width="7.140625" style="687" bestFit="1" customWidth="1"/>
    <col min="4596" max="4596" width="6.42578125" style="687" bestFit="1" customWidth="1"/>
    <col min="4597" max="4597" width="7.140625" style="687" bestFit="1" customWidth="1"/>
    <col min="4598" max="4598" width="6.42578125" style="687" bestFit="1" customWidth="1"/>
    <col min="4599" max="4599" width="6.85546875" style="687" bestFit="1" customWidth="1"/>
    <col min="4600" max="4600" width="7.140625" style="687" bestFit="1" customWidth="1"/>
    <col min="4601" max="4601" width="6.85546875" style="687" bestFit="1" customWidth="1"/>
    <col min="4602" max="4603" width="6.42578125" style="687" bestFit="1" customWidth="1"/>
    <col min="4604" max="4605" width="7.140625" style="687" bestFit="1" customWidth="1"/>
    <col min="4606" max="4607" width="6.85546875" style="687" bestFit="1" customWidth="1"/>
    <col min="4608" max="4610" width="7.140625" style="687" bestFit="1" customWidth="1"/>
    <col min="4611" max="4613" width="6.42578125" style="687" bestFit="1" customWidth="1"/>
    <col min="4614" max="4615" width="6.85546875" style="687" bestFit="1" customWidth="1"/>
    <col min="4616" max="4616" width="7.140625" style="687" bestFit="1" customWidth="1"/>
    <col min="4617" max="4617" width="6.42578125" style="687" bestFit="1" customWidth="1"/>
    <col min="4618" max="4619" width="6.85546875" style="687" bestFit="1" customWidth="1"/>
    <col min="4620" max="4621" width="7.140625" style="687" bestFit="1" customWidth="1"/>
    <col min="4622" max="4624" width="6.42578125" style="687" bestFit="1" customWidth="1"/>
    <col min="4625" max="4625" width="6.85546875" style="687" bestFit="1" customWidth="1"/>
    <col min="4626" max="4626" width="6.42578125" style="687" bestFit="1" customWidth="1"/>
    <col min="4627" max="4627" width="6.85546875" style="687" bestFit="1" customWidth="1"/>
    <col min="4628" max="4629" width="7.140625" style="687" bestFit="1" customWidth="1"/>
    <col min="4630" max="4630" width="6.42578125" style="687" bestFit="1" customWidth="1"/>
    <col min="4631" max="4631" width="7.140625" style="687" bestFit="1" customWidth="1"/>
    <col min="4632" max="4632" width="6.42578125" style="687" bestFit="1" customWidth="1"/>
    <col min="4633" max="4635" width="7.140625" style="687" bestFit="1" customWidth="1"/>
    <col min="4636" max="4636" width="6.85546875" style="687" bestFit="1" customWidth="1"/>
    <col min="4637" max="4637" width="6.42578125" style="687" bestFit="1" customWidth="1"/>
    <col min="4638" max="4638" width="7.140625" style="687" bestFit="1" customWidth="1"/>
    <col min="4639" max="4641" width="6.42578125" style="687" bestFit="1" customWidth="1"/>
    <col min="4642" max="4645" width="7.140625" style="687" bestFit="1" customWidth="1"/>
    <col min="4646" max="4648" width="6.42578125" style="687" bestFit="1" customWidth="1"/>
    <col min="4649" max="4650" width="6.85546875" style="687" bestFit="1" customWidth="1"/>
    <col min="4651" max="4651" width="6.42578125" style="687" bestFit="1" customWidth="1"/>
    <col min="4652" max="4652" width="7.140625" style="687" bestFit="1" customWidth="1"/>
    <col min="4653" max="4653" width="6.85546875" style="687" bestFit="1" customWidth="1"/>
    <col min="4654" max="4655" width="7.140625" style="687" bestFit="1" customWidth="1"/>
    <col min="4656" max="4656" width="6.42578125" style="687" bestFit="1" customWidth="1"/>
    <col min="4657" max="4657" width="7.140625" style="687" bestFit="1" customWidth="1"/>
    <col min="4658" max="4659" width="6.85546875" style="687" bestFit="1" customWidth="1"/>
    <col min="4660" max="4661" width="6.42578125" style="687" bestFit="1" customWidth="1"/>
    <col min="4662" max="4664" width="7.140625" style="687" bestFit="1" customWidth="1"/>
    <col min="4665" max="4666" width="6.85546875" style="687" bestFit="1" customWidth="1"/>
    <col min="4667" max="4667" width="7.140625" style="687" bestFit="1" customWidth="1"/>
    <col min="4668" max="4668" width="6.85546875" style="687" bestFit="1" customWidth="1"/>
    <col min="4669" max="4669" width="6.42578125" style="687" bestFit="1" customWidth="1"/>
    <col min="4670" max="4670" width="7.140625" style="687" bestFit="1" customWidth="1"/>
    <col min="4671" max="4671" width="6.85546875" style="687" bestFit="1" customWidth="1"/>
    <col min="4672" max="4672" width="6.42578125" style="687" bestFit="1" customWidth="1"/>
    <col min="4673" max="4673" width="7.140625" style="687" bestFit="1" customWidth="1"/>
    <col min="4674" max="4674" width="6.85546875" style="687" bestFit="1" customWidth="1"/>
    <col min="4675" max="4675" width="7.140625" style="687" bestFit="1" customWidth="1"/>
    <col min="4676" max="4676" width="6.85546875" style="687" bestFit="1" customWidth="1"/>
    <col min="4677" max="4680" width="7.140625" style="687" bestFit="1" customWidth="1"/>
    <col min="4681" max="4681" width="6.85546875" style="687" bestFit="1" customWidth="1"/>
    <col min="4682" max="4684" width="7.140625" style="687" bestFit="1" customWidth="1"/>
    <col min="4685" max="4685" width="6.85546875" style="687" bestFit="1" customWidth="1"/>
    <col min="4686" max="4687" width="7.140625" style="687" bestFit="1" customWidth="1"/>
    <col min="4688" max="4688" width="6.85546875" style="687" bestFit="1" customWidth="1"/>
    <col min="4689" max="4689" width="6.42578125" style="687" bestFit="1" customWidth="1"/>
    <col min="4690" max="4690" width="7.140625" style="687" bestFit="1" customWidth="1"/>
    <col min="4691" max="4692" width="6.85546875" style="687" bestFit="1" customWidth="1"/>
    <col min="4693" max="4694" width="6.42578125" style="687" bestFit="1" customWidth="1"/>
    <col min="4695" max="4695" width="7.140625" style="687" bestFit="1" customWidth="1"/>
    <col min="4696" max="4696" width="6.85546875" style="687" bestFit="1" customWidth="1"/>
    <col min="4697" max="4698" width="6.42578125" style="687" bestFit="1" customWidth="1"/>
    <col min="4699" max="4699" width="6.85546875" style="687" bestFit="1" customWidth="1"/>
    <col min="4700" max="4701" width="7.140625" style="687" bestFit="1" customWidth="1"/>
    <col min="4702" max="4702" width="6.42578125" style="687" bestFit="1" customWidth="1"/>
    <col min="4703" max="4703" width="7.140625" style="687" bestFit="1" customWidth="1"/>
    <col min="4704" max="4704" width="6.42578125" style="687" bestFit="1" customWidth="1"/>
    <col min="4705" max="4705" width="7.140625" style="687" bestFit="1" customWidth="1"/>
    <col min="4706" max="4706" width="6.85546875" style="687" bestFit="1" customWidth="1"/>
    <col min="4707" max="4707" width="7.140625" style="687" bestFit="1" customWidth="1"/>
    <col min="4708" max="4709" width="6.85546875" style="687" bestFit="1" customWidth="1"/>
    <col min="4710" max="4711" width="7.140625" style="687" bestFit="1" customWidth="1"/>
    <col min="4712" max="4712" width="6.42578125" style="687" bestFit="1" customWidth="1"/>
    <col min="4713" max="4713" width="6.85546875" style="687" bestFit="1" customWidth="1"/>
    <col min="4714" max="4717" width="7.140625" style="687" bestFit="1" customWidth="1"/>
    <col min="4718" max="4718" width="6.42578125" style="687" bestFit="1" customWidth="1"/>
    <col min="4719" max="4721" width="7.140625" style="687" bestFit="1" customWidth="1"/>
    <col min="4722" max="4722" width="6.85546875" style="687" bestFit="1" customWidth="1"/>
    <col min="4723" max="4723" width="7.140625" style="687" bestFit="1" customWidth="1"/>
    <col min="4724" max="4724" width="6.85546875" style="687" bestFit="1" customWidth="1"/>
    <col min="4725" max="4726" width="7.140625" style="687" bestFit="1" customWidth="1"/>
    <col min="4727" max="4727" width="6.85546875" style="687" bestFit="1" customWidth="1"/>
    <col min="4728" max="4728" width="6.42578125" style="687" bestFit="1" customWidth="1"/>
    <col min="4729" max="4729" width="7.140625" style="687" bestFit="1" customWidth="1"/>
    <col min="4730" max="4730" width="6.85546875" style="687" bestFit="1" customWidth="1"/>
    <col min="4731" max="4731" width="7.140625" style="687" bestFit="1" customWidth="1"/>
    <col min="4732" max="4732" width="6.42578125" style="687" bestFit="1" customWidth="1"/>
    <col min="4733" max="4734" width="6.85546875" style="687" bestFit="1" customWidth="1"/>
    <col min="4735" max="4735" width="7.140625" style="687" bestFit="1" customWidth="1"/>
    <col min="4736" max="4736" width="6.42578125" style="687" bestFit="1" customWidth="1"/>
    <col min="4737" max="4737" width="7.140625" style="687" bestFit="1" customWidth="1"/>
    <col min="4738" max="4739" width="6.42578125" style="687" bestFit="1" customWidth="1"/>
    <col min="4740" max="4740" width="7.140625" style="687" bestFit="1" customWidth="1"/>
    <col min="4741" max="4741" width="6.85546875" style="687" bestFit="1" customWidth="1"/>
    <col min="4742" max="4742" width="6.42578125" style="687" bestFit="1" customWidth="1"/>
    <col min="4743" max="4743" width="6.85546875" style="687" bestFit="1" customWidth="1"/>
    <col min="4744" max="4744" width="6.42578125" style="687" bestFit="1" customWidth="1"/>
    <col min="4745" max="4745" width="6.85546875" style="687" bestFit="1" customWidth="1"/>
    <col min="4746" max="4746" width="6.42578125" style="687" bestFit="1" customWidth="1"/>
    <col min="4747" max="4753" width="6.85546875" style="687" bestFit="1" customWidth="1"/>
    <col min="4754" max="4754" width="7.140625" style="687" bestFit="1" customWidth="1"/>
    <col min="4755" max="4755" width="6.85546875" style="687" bestFit="1" customWidth="1"/>
    <col min="4756" max="4756" width="6.42578125" style="687" bestFit="1" customWidth="1"/>
    <col min="4757" max="4757" width="7.140625" style="687" bestFit="1" customWidth="1"/>
    <col min="4758" max="4758" width="6.85546875" style="687" bestFit="1" customWidth="1"/>
    <col min="4759" max="4761" width="7.140625" style="687" bestFit="1" customWidth="1"/>
    <col min="4762" max="4762" width="6.42578125" style="687" bestFit="1" customWidth="1"/>
    <col min="4763" max="4764" width="7.140625" style="687" bestFit="1" customWidth="1"/>
    <col min="4765" max="4766" width="6.42578125" style="687" bestFit="1" customWidth="1"/>
    <col min="4767" max="4767" width="7.140625" style="687" bestFit="1" customWidth="1"/>
    <col min="4768" max="4769" width="6.85546875" style="687" bestFit="1" customWidth="1"/>
    <col min="4770" max="4770" width="7.140625" style="687" bestFit="1" customWidth="1"/>
    <col min="4771" max="4771" width="6.42578125" style="687" bestFit="1" customWidth="1"/>
    <col min="4772" max="4774" width="7.140625" style="687" bestFit="1" customWidth="1"/>
    <col min="4775" max="4775" width="6.42578125" style="687" bestFit="1" customWidth="1"/>
    <col min="4776" max="4777" width="6.85546875" style="687" bestFit="1" customWidth="1"/>
    <col min="4778" max="4778" width="6.42578125" style="687" bestFit="1" customWidth="1"/>
    <col min="4779" max="4779" width="6.85546875" style="687" bestFit="1" customWidth="1"/>
    <col min="4780" max="4780" width="7.140625" style="687" bestFit="1" customWidth="1"/>
    <col min="4781" max="4781" width="6.85546875" style="687" bestFit="1" customWidth="1"/>
    <col min="4782" max="4784" width="7.140625" style="687" bestFit="1" customWidth="1"/>
    <col min="4785" max="4786" width="6.85546875" style="687" bestFit="1" customWidth="1"/>
    <col min="4787" max="4787" width="6.42578125" style="687" bestFit="1" customWidth="1"/>
    <col min="4788" max="4788" width="7.140625" style="687" bestFit="1" customWidth="1"/>
    <col min="4789" max="4790" width="6.85546875" style="687" bestFit="1" customWidth="1"/>
    <col min="4791" max="4791" width="7.140625" style="687" bestFit="1" customWidth="1"/>
    <col min="4792" max="4792" width="6.42578125" style="687" bestFit="1" customWidth="1"/>
    <col min="4793" max="4793" width="7.140625" style="687" bestFit="1" customWidth="1"/>
    <col min="4794" max="4794" width="6.42578125" style="687" bestFit="1" customWidth="1"/>
    <col min="4795" max="4797" width="7.140625" style="687" bestFit="1" customWidth="1"/>
    <col min="4798" max="4798" width="6.42578125" style="687" bestFit="1" customWidth="1"/>
    <col min="4799" max="4800" width="6.85546875" style="687" bestFit="1" customWidth="1"/>
    <col min="4801" max="4801" width="6.42578125" style="687" bestFit="1" customWidth="1"/>
    <col min="4802" max="4804" width="7.140625" style="687" bestFit="1" customWidth="1"/>
    <col min="4805" max="4805" width="6.85546875" style="687" bestFit="1" customWidth="1"/>
    <col min="4806" max="4808" width="7.140625" style="687" bestFit="1" customWidth="1"/>
    <col min="4809" max="4809" width="6.85546875" style="687" bestFit="1" customWidth="1"/>
    <col min="4810" max="4810" width="7.140625" style="687" bestFit="1" customWidth="1"/>
    <col min="4811" max="4811" width="6.85546875" style="687" bestFit="1" customWidth="1"/>
    <col min="4812" max="4812" width="6.42578125" style="687" bestFit="1" customWidth="1"/>
    <col min="4813" max="4813" width="7.140625" style="687" bestFit="1" customWidth="1"/>
    <col min="4814" max="4814" width="6.85546875" style="687" bestFit="1" customWidth="1"/>
    <col min="4815" max="4815" width="7.140625" style="687" bestFit="1" customWidth="1"/>
    <col min="4816" max="4817" width="6.42578125" style="687" bestFit="1" customWidth="1"/>
    <col min="4818" max="4821" width="7.140625" style="687" bestFit="1" customWidth="1"/>
    <col min="4822" max="4822" width="6.42578125" style="687" bestFit="1" customWidth="1"/>
    <col min="4823" max="4827" width="7.140625" style="687" bestFit="1" customWidth="1"/>
    <col min="4828" max="4828" width="6.85546875" style="687" bestFit="1" customWidth="1"/>
    <col min="4829" max="4829" width="7.140625" style="687" bestFit="1" customWidth="1"/>
    <col min="4830" max="4830" width="6.42578125" style="687" bestFit="1" customWidth="1"/>
    <col min="4831" max="4831" width="6.85546875" style="687" bestFit="1" customWidth="1"/>
    <col min="4832" max="4832" width="7.140625" style="687" bestFit="1" customWidth="1"/>
    <col min="4833" max="4833" width="6.42578125" style="687" bestFit="1" customWidth="1"/>
    <col min="4834" max="4834" width="7.140625" style="687" bestFit="1" customWidth="1"/>
    <col min="4835" max="4835" width="6.85546875" style="687" bestFit="1" customWidth="1"/>
    <col min="4836" max="4836" width="7.140625" style="687" bestFit="1" customWidth="1"/>
    <col min="4837" max="4838" width="6.85546875" style="687" bestFit="1" customWidth="1"/>
    <col min="4839" max="4839" width="6.42578125" style="687" bestFit="1" customWidth="1"/>
    <col min="4840" max="4841" width="6.85546875" style="687" bestFit="1" customWidth="1"/>
    <col min="4842" max="4843" width="6.42578125" style="687" bestFit="1" customWidth="1"/>
    <col min="4844" max="4844" width="6.85546875" style="687" bestFit="1" customWidth="1"/>
    <col min="4845" max="4845" width="7.140625" style="687" bestFit="1" customWidth="1"/>
    <col min="4846" max="4846" width="6.85546875" style="687" bestFit="1" customWidth="1"/>
    <col min="4847" max="4847" width="6.42578125" style="687" bestFit="1" customWidth="1"/>
    <col min="4848" max="4850" width="7.140625" style="687" bestFit="1" customWidth="1"/>
    <col min="4851" max="4851" width="6.42578125" style="687" bestFit="1" customWidth="1"/>
    <col min="4852" max="4852" width="7.140625" style="687" bestFit="1" customWidth="1"/>
    <col min="4853" max="4853" width="6.85546875" style="687" bestFit="1" customWidth="1"/>
    <col min="4854" max="4855" width="7.140625" style="687" bestFit="1" customWidth="1"/>
    <col min="4856" max="4858" width="6.42578125" style="687" bestFit="1" customWidth="1"/>
    <col min="4859" max="4859" width="6.85546875" style="687" bestFit="1" customWidth="1"/>
    <col min="4860" max="4864" width="7.140625" style="687" bestFit="1" customWidth="1"/>
    <col min="4865" max="4865" width="6.42578125" style="687" bestFit="1" customWidth="1"/>
    <col min="4866" max="4866" width="7.140625" style="687" bestFit="1" customWidth="1"/>
    <col min="4867" max="4867" width="6.42578125" style="687" bestFit="1" customWidth="1"/>
    <col min="4868" max="4869" width="7.140625" style="687" bestFit="1" customWidth="1"/>
    <col min="4870" max="4870" width="6.42578125" style="687" bestFit="1" customWidth="1"/>
    <col min="4871" max="4872" width="7.140625" style="687" bestFit="1" customWidth="1"/>
    <col min="4873" max="4873" width="6.42578125" style="687" bestFit="1" customWidth="1"/>
    <col min="4874" max="4874" width="6.85546875" style="687" bestFit="1" customWidth="1"/>
    <col min="4875" max="4877" width="7.140625" style="687" bestFit="1" customWidth="1"/>
    <col min="4878" max="4878" width="6.85546875" style="687" bestFit="1" customWidth="1"/>
    <col min="4879" max="4881" width="7.140625" style="687" bestFit="1" customWidth="1"/>
    <col min="4882" max="4882" width="6.42578125" style="687" bestFit="1" customWidth="1"/>
    <col min="4883" max="4883" width="7.140625" style="687" bestFit="1" customWidth="1"/>
    <col min="4884" max="4885" width="6.42578125" style="687" bestFit="1" customWidth="1"/>
    <col min="4886" max="4886" width="6.85546875" style="687" bestFit="1" customWidth="1"/>
    <col min="4887" max="4888" width="6.42578125" style="687" bestFit="1" customWidth="1"/>
    <col min="4889" max="4892" width="7.140625" style="687" bestFit="1" customWidth="1"/>
    <col min="4893" max="4893" width="6.85546875" style="687" bestFit="1" customWidth="1"/>
    <col min="4894" max="4895" width="7.140625" style="687" bestFit="1" customWidth="1"/>
    <col min="4896" max="4896" width="6.85546875" style="687" bestFit="1" customWidth="1"/>
    <col min="4897" max="4897" width="6.42578125" style="687" bestFit="1" customWidth="1"/>
    <col min="4898" max="4898" width="7.140625" style="687" bestFit="1" customWidth="1"/>
    <col min="4899" max="4899" width="6.42578125" style="687" bestFit="1" customWidth="1"/>
    <col min="4900" max="4901" width="6.85546875" style="687" bestFit="1" customWidth="1"/>
    <col min="4902" max="4902" width="6.42578125" style="687" bestFit="1" customWidth="1"/>
    <col min="4903" max="4904" width="7.140625" style="687" bestFit="1" customWidth="1"/>
    <col min="4905" max="4907" width="6.85546875" style="687" bestFit="1" customWidth="1"/>
    <col min="4908" max="4908" width="7.140625" style="687" bestFit="1" customWidth="1"/>
    <col min="4909" max="4910" width="6.42578125" style="687" bestFit="1" customWidth="1"/>
    <col min="4911" max="4911" width="6.85546875" style="687" bestFit="1" customWidth="1"/>
    <col min="4912" max="4912" width="7.140625" style="687" bestFit="1" customWidth="1"/>
    <col min="4913" max="4913" width="6.42578125" style="687" bestFit="1" customWidth="1"/>
    <col min="4914" max="4914" width="7.140625" style="687" bestFit="1" customWidth="1"/>
    <col min="4915" max="4915" width="6.42578125" style="687" bestFit="1" customWidth="1"/>
    <col min="4916" max="4918" width="7.140625" style="687" bestFit="1" customWidth="1"/>
    <col min="4919" max="4919" width="6.42578125" style="687" bestFit="1" customWidth="1"/>
    <col min="4920" max="4920" width="7.140625" style="687" bestFit="1" customWidth="1"/>
    <col min="4921" max="4924" width="6.42578125" style="687" bestFit="1" customWidth="1"/>
    <col min="4925" max="4927" width="7.140625" style="687" bestFit="1" customWidth="1"/>
    <col min="4928" max="4930" width="6.42578125" style="687" bestFit="1" customWidth="1"/>
    <col min="4931" max="4931" width="7.140625" style="687" bestFit="1" customWidth="1"/>
    <col min="4932" max="4933" width="6.42578125" style="687" bestFit="1" customWidth="1"/>
    <col min="4934" max="4934" width="7.140625" style="687" bestFit="1" customWidth="1"/>
    <col min="4935" max="4935" width="6.42578125" style="687" bestFit="1" customWidth="1"/>
    <col min="4936" max="4936" width="7.140625" style="687" bestFit="1" customWidth="1"/>
    <col min="4937" max="4937" width="6.42578125" style="687" bestFit="1" customWidth="1"/>
    <col min="4938" max="4938" width="7.140625" style="687" bestFit="1" customWidth="1"/>
    <col min="4939" max="4939" width="6.42578125" style="687" bestFit="1" customWidth="1"/>
    <col min="4940" max="4940" width="7.140625" style="687" bestFit="1" customWidth="1"/>
    <col min="4941" max="4941" width="6.85546875" style="687" bestFit="1" customWidth="1"/>
    <col min="4942" max="4942" width="7.140625" style="687" bestFit="1" customWidth="1"/>
    <col min="4943" max="4944" width="6.42578125" style="687" bestFit="1" customWidth="1"/>
    <col min="4945" max="4948" width="7.140625" style="687" bestFit="1" customWidth="1"/>
    <col min="4949" max="4949" width="6.85546875" style="687" bestFit="1" customWidth="1"/>
    <col min="4950" max="4950" width="7.140625" style="687" bestFit="1" customWidth="1"/>
    <col min="4951" max="4951" width="6.85546875" style="687" bestFit="1" customWidth="1"/>
    <col min="4952" max="4952" width="6.42578125" style="687" bestFit="1" customWidth="1"/>
    <col min="4953" max="4955" width="7.140625" style="687" bestFit="1" customWidth="1"/>
    <col min="4956" max="4956" width="6.42578125" style="687" bestFit="1" customWidth="1"/>
    <col min="4957" max="4960" width="7.140625" style="687" bestFit="1" customWidth="1"/>
    <col min="4961" max="4961" width="6.85546875" style="687" bestFit="1" customWidth="1"/>
    <col min="4962" max="4962" width="6.42578125" style="687" bestFit="1" customWidth="1"/>
    <col min="4963" max="4964" width="7.140625" style="687" bestFit="1" customWidth="1"/>
    <col min="4965" max="4965" width="6.85546875" style="687" bestFit="1" customWidth="1"/>
    <col min="4966" max="4966" width="6.42578125" style="687" bestFit="1" customWidth="1"/>
    <col min="4967" max="4967" width="7.140625" style="687" bestFit="1" customWidth="1"/>
    <col min="4968" max="4970" width="6.42578125" style="687" bestFit="1" customWidth="1"/>
    <col min="4971" max="4971" width="6.85546875" style="687" bestFit="1" customWidth="1"/>
    <col min="4972" max="4974" width="6.42578125" style="687" bestFit="1" customWidth="1"/>
    <col min="4975" max="4975" width="7.140625" style="687" bestFit="1" customWidth="1"/>
    <col min="4976" max="4976" width="6.42578125" style="687" bestFit="1" customWidth="1"/>
    <col min="4977" max="4977" width="6.85546875" style="687" bestFit="1" customWidth="1"/>
    <col min="4978" max="4978" width="7.140625" style="687" bestFit="1" customWidth="1"/>
    <col min="4979" max="4979" width="6.85546875" style="687" bestFit="1" customWidth="1"/>
    <col min="4980" max="4980" width="7.140625" style="687" bestFit="1" customWidth="1"/>
    <col min="4981" max="4981" width="6.42578125" style="687" bestFit="1" customWidth="1"/>
    <col min="4982" max="4984" width="7.140625" style="687" bestFit="1" customWidth="1"/>
    <col min="4985" max="4985" width="6.42578125" style="687" bestFit="1" customWidth="1"/>
    <col min="4986" max="4986" width="6.85546875" style="687" bestFit="1" customWidth="1"/>
    <col min="4987" max="4989" width="7.140625" style="687" bestFit="1" customWidth="1"/>
    <col min="4990" max="4991" width="6.42578125" style="687" bestFit="1" customWidth="1"/>
    <col min="4992" max="4992" width="7.140625" style="687" bestFit="1" customWidth="1"/>
    <col min="4993" max="4993" width="6.42578125" style="687" bestFit="1" customWidth="1"/>
    <col min="4994" max="4996" width="7.140625" style="687" bestFit="1" customWidth="1"/>
    <col min="4997" max="4997" width="6.85546875" style="687" bestFit="1" customWidth="1"/>
    <col min="4998" max="4998" width="7.140625" style="687" bestFit="1" customWidth="1"/>
    <col min="4999" max="4999" width="6.42578125" style="687" bestFit="1" customWidth="1"/>
    <col min="5000" max="5000" width="7.140625" style="687" bestFit="1" customWidth="1"/>
    <col min="5001" max="5001" width="6.42578125" style="687" bestFit="1" customWidth="1"/>
    <col min="5002" max="5003" width="7.140625" style="687" bestFit="1" customWidth="1"/>
    <col min="5004" max="5004" width="6.85546875" style="687" bestFit="1" customWidth="1"/>
    <col min="5005" max="5009" width="7.140625" style="687" bestFit="1" customWidth="1"/>
    <col min="5010" max="5010" width="6.85546875" style="687" bestFit="1" customWidth="1"/>
    <col min="5011" max="5012" width="6.42578125" style="687" bestFit="1" customWidth="1"/>
    <col min="5013" max="5018" width="7.140625" style="687" bestFit="1" customWidth="1"/>
    <col min="5019" max="5019" width="6.42578125" style="687" bestFit="1" customWidth="1"/>
    <col min="5020" max="5021" width="7.140625" style="687" bestFit="1" customWidth="1"/>
    <col min="5022" max="5022" width="6.42578125" style="687" bestFit="1" customWidth="1"/>
    <col min="5023" max="5023" width="6.85546875" style="687" bestFit="1" customWidth="1"/>
    <col min="5024" max="5025" width="7.140625" style="687" bestFit="1" customWidth="1"/>
    <col min="5026" max="5026" width="6.42578125" style="687" bestFit="1" customWidth="1"/>
    <col min="5027" max="5030" width="7.140625" style="687" bestFit="1" customWidth="1"/>
    <col min="5031" max="5032" width="6.85546875" style="687" bestFit="1" customWidth="1"/>
    <col min="5033" max="5034" width="7.140625" style="687" bestFit="1" customWidth="1"/>
    <col min="5035" max="5035" width="6.42578125" style="687" bestFit="1" customWidth="1"/>
    <col min="5036" max="5036" width="7.140625" style="687" bestFit="1" customWidth="1"/>
    <col min="5037" max="5037" width="6.42578125" style="687" bestFit="1" customWidth="1"/>
    <col min="5038" max="5038" width="6.85546875" style="687" bestFit="1" customWidth="1"/>
    <col min="5039" max="5040" width="6.42578125" style="687" bestFit="1" customWidth="1"/>
    <col min="5041" max="5041" width="7.140625" style="687" bestFit="1" customWidth="1"/>
    <col min="5042" max="5042" width="6.85546875" style="687" bestFit="1" customWidth="1"/>
    <col min="5043" max="5044" width="7.140625" style="687" bestFit="1" customWidth="1"/>
    <col min="5045" max="5045" width="6.85546875" style="687" bestFit="1" customWidth="1"/>
    <col min="5046" max="5047" width="7.140625" style="687" bestFit="1" customWidth="1"/>
    <col min="5048" max="5048" width="6.42578125" style="687" bestFit="1" customWidth="1"/>
    <col min="5049" max="5049" width="6.85546875" style="687" bestFit="1" customWidth="1"/>
    <col min="5050" max="5050" width="7.140625" style="687" bestFit="1" customWidth="1"/>
    <col min="5051" max="5051" width="6.42578125" style="687" bestFit="1" customWidth="1"/>
    <col min="5052" max="5052" width="6.85546875" style="687" bestFit="1" customWidth="1"/>
    <col min="5053" max="5054" width="6.42578125" style="687" bestFit="1" customWidth="1"/>
    <col min="5055" max="5057" width="7.140625" style="687" bestFit="1" customWidth="1"/>
    <col min="5058" max="5058" width="6.85546875" style="687" bestFit="1" customWidth="1"/>
    <col min="5059" max="5061" width="7.140625" style="687" bestFit="1" customWidth="1"/>
    <col min="5062" max="5062" width="6.42578125" style="687" bestFit="1" customWidth="1"/>
    <col min="5063" max="5063" width="6.85546875" style="687" bestFit="1" customWidth="1"/>
    <col min="5064" max="5066" width="7.140625" style="687" bestFit="1" customWidth="1"/>
    <col min="5067" max="5069" width="6.85546875" style="687" bestFit="1" customWidth="1"/>
    <col min="5070" max="5071" width="6.42578125" style="687" bestFit="1" customWidth="1"/>
    <col min="5072" max="5072" width="7.140625" style="687" bestFit="1" customWidth="1"/>
    <col min="5073" max="5073" width="6.42578125" style="687" bestFit="1" customWidth="1"/>
    <col min="5074" max="5076" width="7.140625" style="687" bestFit="1" customWidth="1"/>
    <col min="5077" max="5077" width="6.85546875" style="687" bestFit="1" customWidth="1"/>
    <col min="5078" max="5078" width="6.42578125" style="687" bestFit="1" customWidth="1"/>
    <col min="5079" max="5079" width="7.140625" style="687" bestFit="1" customWidth="1"/>
    <col min="5080" max="5080" width="6.85546875" style="687" bestFit="1" customWidth="1"/>
    <col min="5081" max="5081" width="6.42578125" style="687" bestFit="1" customWidth="1"/>
    <col min="5082" max="5082" width="7.140625" style="687" bestFit="1" customWidth="1"/>
    <col min="5083" max="5083" width="6.85546875" style="687" bestFit="1" customWidth="1"/>
    <col min="5084" max="5084" width="7.140625" style="687" bestFit="1" customWidth="1"/>
    <col min="5085" max="5086" width="6.85546875" style="687" bestFit="1" customWidth="1"/>
    <col min="5087" max="5088" width="6.42578125" style="687" bestFit="1" customWidth="1"/>
    <col min="5089" max="5090" width="7.140625" style="687" bestFit="1" customWidth="1"/>
    <col min="5091" max="5091" width="6.85546875" style="687" bestFit="1" customWidth="1"/>
    <col min="5092" max="5093" width="7.140625" style="687" bestFit="1" customWidth="1"/>
    <col min="5094" max="5095" width="6.85546875" style="687" bestFit="1" customWidth="1"/>
    <col min="5096" max="5096" width="6.42578125" style="687" bestFit="1" customWidth="1"/>
    <col min="5097" max="5098" width="6.85546875" style="687" bestFit="1" customWidth="1"/>
    <col min="5099" max="5099" width="7.140625" style="687" bestFit="1" customWidth="1"/>
    <col min="5100" max="5100" width="6.42578125" style="687" bestFit="1" customWidth="1"/>
    <col min="5101" max="5102" width="7.140625" style="687" bestFit="1" customWidth="1"/>
    <col min="5103" max="5103" width="6.42578125" style="687" bestFit="1" customWidth="1"/>
    <col min="5104" max="5105" width="6.85546875" style="687" bestFit="1" customWidth="1"/>
    <col min="5106" max="5106" width="7.140625" style="687" bestFit="1" customWidth="1"/>
    <col min="5107" max="5107" width="6.85546875" style="687" bestFit="1" customWidth="1"/>
    <col min="5108" max="5110" width="7.140625" style="687" bestFit="1" customWidth="1"/>
    <col min="5111" max="5111" width="6.85546875" style="687" bestFit="1" customWidth="1"/>
    <col min="5112" max="5113" width="7.140625" style="687" bestFit="1" customWidth="1"/>
    <col min="5114" max="5114" width="6.42578125" style="687" bestFit="1" customWidth="1"/>
    <col min="5115" max="5115" width="7.140625" style="687" bestFit="1" customWidth="1"/>
    <col min="5116" max="5116" width="6.42578125" style="687" bestFit="1" customWidth="1"/>
    <col min="5117" max="5117" width="7.140625" style="687" bestFit="1" customWidth="1"/>
    <col min="5118" max="5118" width="6.42578125" style="687" bestFit="1" customWidth="1"/>
    <col min="5119" max="5119" width="7.140625" style="687" bestFit="1" customWidth="1"/>
    <col min="5120" max="5120" width="6.42578125" style="687" bestFit="1" customWidth="1"/>
    <col min="5121" max="5121" width="6.85546875" style="687" bestFit="1" customWidth="1"/>
    <col min="5122" max="5122" width="7.140625" style="687" bestFit="1" customWidth="1"/>
    <col min="5123" max="5123" width="6.85546875" style="687" bestFit="1" customWidth="1"/>
    <col min="5124" max="5124" width="6.42578125" style="687" bestFit="1" customWidth="1"/>
    <col min="5125" max="5129" width="6.85546875" style="687" bestFit="1" customWidth="1"/>
    <col min="5130" max="5134" width="7.140625" style="687" bestFit="1" customWidth="1"/>
    <col min="5135" max="5135" width="6.42578125" style="687" bestFit="1" customWidth="1"/>
    <col min="5136" max="5136" width="7.140625" style="687" bestFit="1" customWidth="1"/>
    <col min="5137" max="5137" width="6.85546875" style="687" bestFit="1" customWidth="1"/>
    <col min="5138" max="5138" width="7.140625" style="687" bestFit="1" customWidth="1"/>
    <col min="5139" max="5140" width="6.42578125" style="687" bestFit="1" customWidth="1"/>
    <col min="5141" max="5142" width="7.140625" style="687" bestFit="1" customWidth="1"/>
    <col min="5143" max="5143" width="6.85546875" style="687" bestFit="1" customWidth="1"/>
    <col min="5144" max="5144" width="6.42578125" style="687" bestFit="1" customWidth="1"/>
    <col min="5145" max="5145" width="7.140625" style="687" bestFit="1" customWidth="1"/>
    <col min="5146" max="5146" width="6.42578125" style="687" bestFit="1" customWidth="1"/>
    <col min="5147" max="5147" width="7.140625" style="687" bestFit="1" customWidth="1"/>
    <col min="5148" max="5148" width="6.85546875" style="687" bestFit="1" customWidth="1"/>
    <col min="5149" max="5149" width="7.140625" style="687" bestFit="1" customWidth="1"/>
    <col min="5150" max="5150" width="6.85546875" style="687" bestFit="1" customWidth="1"/>
    <col min="5151" max="5151" width="6.42578125" style="687" bestFit="1" customWidth="1"/>
    <col min="5152" max="5152" width="7.140625" style="687" bestFit="1" customWidth="1"/>
    <col min="5153" max="5153" width="6.85546875" style="687" bestFit="1" customWidth="1"/>
    <col min="5154" max="5154" width="7.140625" style="687" bestFit="1" customWidth="1"/>
    <col min="5155" max="5155" width="6.42578125" style="687" bestFit="1" customWidth="1"/>
    <col min="5156" max="5157" width="6.85546875" style="687" bestFit="1" customWidth="1"/>
    <col min="5158" max="5159" width="7.140625" style="687" bestFit="1" customWidth="1"/>
    <col min="5160" max="5160" width="6.85546875" style="687" bestFit="1" customWidth="1"/>
    <col min="5161" max="5161" width="6.42578125" style="687" bestFit="1" customWidth="1"/>
    <col min="5162" max="5162" width="7.140625" style="687" bestFit="1" customWidth="1"/>
    <col min="5163" max="5163" width="6.42578125" style="687" bestFit="1" customWidth="1"/>
    <col min="5164" max="5164" width="7.140625" style="687" bestFit="1" customWidth="1"/>
    <col min="5165" max="5166" width="6.42578125" style="687" bestFit="1" customWidth="1"/>
    <col min="5167" max="5167" width="7.140625" style="687" bestFit="1" customWidth="1"/>
    <col min="5168" max="5168" width="6.85546875" style="687" bestFit="1" customWidth="1"/>
    <col min="5169" max="5170" width="7.140625" style="687" bestFit="1" customWidth="1"/>
    <col min="5171" max="5172" width="6.42578125" style="687" bestFit="1" customWidth="1"/>
    <col min="5173" max="5173" width="7.140625" style="687" bestFit="1" customWidth="1"/>
    <col min="5174" max="5174" width="6.85546875" style="687" bestFit="1" customWidth="1"/>
    <col min="5175" max="5175" width="6.42578125" style="687" bestFit="1" customWidth="1"/>
    <col min="5176" max="5181" width="7.140625" style="687" bestFit="1" customWidth="1"/>
    <col min="5182" max="5183" width="6.85546875" style="687" bestFit="1" customWidth="1"/>
    <col min="5184" max="5184" width="7.140625" style="687" bestFit="1" customWidth="1"/>
    <col min="5185" max="5186" width="6.85546875" style="687" bestFit="1" customWidth="1"/>
    <col min="5187" max="5187" width="7.140625" style="687" bestFit="1" customWidth="1"/>
    <col min="5188" max="5188" width="6.85546875" style="687" bestFit="1" customWidth="1"/>
    <col min="5189" max="5190" width="7.140625" style="687" bestFit="1" customWidth="1"/>
    <col min="5191" max="5193" width="6.42578125" style="687" bestFit="1" customWidth="1"/>
    <col min="5194" max="5194" width="6.85546875" style="687" bestFit="1" customWidth="1"/>
    <col min="5195" max="5197" width="7.140625" style="687" bestFit="1" customWidth="1"/>
    <col min="5198" max="5198" width="6.42578125" style="687" bestFit="1" customWidth="1"/>
    <col min="5199" max="5200" width="7.140625" style="687" bestFit="1" customWidth="1"/>
    <col min="5201" max="5201" width="6.42578125" style="687" bestFit="1" customWidth="1"/>
    <col min="5202" max="5202" width="6.85546875" style="687" bestFit="1" customWidth="1"/>
    <col min="5203" max="5203" width="6.42578125" style="687" bestFit="1" customWidth="1"/>
    <col min="5204" max="5204" width="6.85546875" style="687" bestFit="1" customWidth="1"/>
    <col min="5205" max="5210" width="7.140625" style="687" bestFit="1" customWidth="1"/>
    <col min="5211" max="5211" width="6.85546875" style="687" bestFit="1" customWidth="1"/>
    <col min="5212" max="5213" width="7.140625" style="687" bestFit="1" customWidth="1"/>
    <col min="5214" max="5214" width="6.85546875" style="687" bestFit="1" customWidth="1"/>
    <col min="5215" max="5215" width="7.140625" style="687" bestFit="1" customWidth="1"/>
    <col min="5216" max="5216" width="6.85546875" style="687" bestFit="1" customWidth="1"/>
    <col min="5217" max="5217" width="7.140625" style="687" bestFit="1" customWidth="1"/>
    <col min="5218" max="5218" width="6.42578125" style="687" bestFit="1" customWidth="1"/>
    <col min="5219" max="5220" width="6.85546875" style="687" bestFit="1" customWidth="1"/>
    <col min="5221" max="5222" width="7.140625" style="687" bestFit="1" customWidth="1"/>
    <col min="5223" max="5223" width="6.42578125" style="687" bestFit="1" customWidth="1"/>
    <col min="5224" max="5224" width="7.140625" style="687" bestFit="1" customWidth="1"/>
    <col min="5225" max="5226" width="6.85546875" style="687" bestFit="1" customWidth="1"/>
    <col min="5227" max="5228" width="7.140625" style="687" bestFit="1" customWidth="1"/>
    <col min="5229" max="5229" width="6.42578125" style="687" bestFit="1" customWidth="1"/>
    <col min="5230" max="5232" width="6.85546875" style="687" bestFit="1" customWidth="1"/>
    <col min="5233" max="5233" width="7.140625" style="687" bestFit="1" customWidth="1"/>
    <col min="5234" max="5234" width="6.85546875" style="687" bestFit="1" customWidth="1"/>
    <col min="5235" max="5236" width="7.140625" style="687" bestFit="1" customWidth="1"/>
    <col min="5237" max="5237" width="6.42578125" style="687" bestFit="1" customWidth="1"/>
    <col min="5238" max="5239" width="7.140625" style="687" bestFit="1" customWidth="1"/>
    <col min="5240" max="5240" width="6.42578125" style="687" bestFit="1" customWidth="1"/>
    <col min="5241" max="5241" width="7.140625" style="687" bestFit="1" customWidth="1"/>
    <col min="5242" max="5242" width="6.85546875" style="687" bestFit="1" customWidth="1"/>
    <col min="5243" max="5244" width="7.140625" style="687" bestFit="1" customWidth="1"/>
    <col min="5245" max="5246" width="6.42578125" style="687" bestFit="1" customWidth="1"/>
    <col min="5247" max="5248" width="7.140625" style="687" bestFit="1" customWidth="1"/>
    <col min="5249" max="5249" width="6.42578125" style="687" bestFit="1" customWidth="1"/>
    <col min="5250" max="5251" width="7.140625" style="687" bestFit="1" customWidth="1"/>
    <col min="5252" max="5253" width="6.42578125" style="687" bestFit="1" customWidth="1"/>
    <col min="5254" max="5256" width="7.140625" style="687" bestFit="1" customWidth="1"/>
    <col min="5257" max="5257" width="6.42578125" style="687" bestFit="1" customWidth="1"/>
    <col min="5258" max="5258" width="7.140625" style="687" bestFit="1" customWidth="1"/>
    <col min="5259" max="5259" width="6.85546875" style="687" bestFit="1" customWidth="1"/>
    <col min="5260" max="5260" width="6.42578125" style="687" bestFit="1" customWidth="1"/>
    <col min="5261" max="5261" width="7.140625" style="687" bestFit="1" customWidth="1"/>
    <col min="5262" max="5262" width="6.85546875" style="687" bestFit="1" customWidth="1"/>
    <col min="5263" max="5263" width="6.42578125" style="687" bestFit="1" customWidth="1"/>
    <col min="5264" max="5266" width="7.140625" style="687" bestFit="1" customWidth="1"/>
    <col min="5267" max="5267" width="6.85546875" style="687" bestFit="1" customWidth="1"/>
    <col min="5268" max="5270" width="7.140625" style="687" bestFit="1" customWidth="1"/>
    <col min="5271" max="5271" width="6.85546875" style="687" bestFit="1" customWidth="1"/>
    <col min="5272" max="5272" width="7.140625" style="687" bestFit="1" customWidth="1"/>
    <col min="5273" max="5273" width="6.42578125" style="687" bestFit="1" customWidth="1"/>
    <col min="5274" max="5276" width="7.140625" style="687" bestFit="1" customWidth="1"/>
    <col min="5277" max="5278" width="6.42578125" style="687" bestFit="1" customWidth="1"/>
    <col min="5279" max="5280" width="7.140625" style="687" bestFit="1" customWidth="1"/>
    <col min="5281" max="5284" width="6.85546875" style="687" bestFit="1" customWidth="1"/>
    <col min="5285" max="5285" width="6.42578125" style="687" bestFit="1" customWidth="1"/>
    <col min="5286" max="5286" width="6.85546875" style="687" bestFit="1" customWidth="1"/>
    <col min="5287" max="5287" width="7.140625" style="687" bestFit="1" customWidth="1"/>
    <col min="5288" max="5288" width="6.42578125" style="687" bestFit="1" customWidth="1"/>
    <col min="5289" max="5289" width="7.140625" style="687" bestFit="1" customWidth="1"/>
    <col min="5290" max="5290" width="6.85546875" style="687" bestFit="1" customWidth="1"/>
    <col min="5291" max="5291" width="6.42578125" style="687" bestFit="1" customWidth="1"/>
    <col min="5292" max="5292" width="7.140625" style="687" bestFit="1" customWidth="1"/>
    <col min="5293" max="5293" width="6.85546875" style="687" bestFit="1" customWidth="1"/>
    <col min="5294" max="5294" width="7.140625" style="687" bestFit="1" customWidth="1"/>
    <col min="5295" max="5295" width="6.42578125" style="687" bestFit="1" customWidth="1"/>
    <col min="5296" max="5297" width="6.85546875" style="687" bestFit="1" customWidth="1"/>
    <col min="5298" max="5298" width="6.42578125" style="687" bestFit="1" customWidth="1"/>
    <col min="5299" max="5299" width="6.85546875" style="687" bestFit="1" customWidth="1"/>
    <col min="5300" max="5304" width="7.140625" style="687" bestFit="1" customWidth="1"/>
    <col min="5305" max="5305" width="6.85546875" style="687" bestFit="1" customWidth="1"/>
    <col min="5306" max="5306" width="7.140625" style="687" bestFit="1" customWidth="1"/>
    <col min="5307" max="5307" width="6.85546875" style="687" bestFit="1" customWidth="1"/>
    <col min="5308" max="5312" width="7.140625" style="687" bestFit="1" customWidth="1"/>
    <col min="5313" max="5314" width="6.85546875" style="687" bestFit="1" customWidth="1"/>
    <col min="5315" max="5315" width="7.140625" style="687" bestFit="1" customWidth="1"/>
    <col min="5316" max="5318" width="6.85546875" style="687" bestFit="1" customWidth="1"/>
    <col min="5319" max="5319" width="7.140625" style="687" bestFit="1" customWidth="1"/>
    <col min="5320" max="5320" width="6.42578125" style="687" bestFit="1" customWidth="1"/>
    <col min="5321" max="5321" width="7.140625" style="687" bestFit="1" customWidth="1"/>
    <col min="5322" max="5322" width="6.42578125" style="687" bestFit="1" customWidth="1"/>
    <col min="5323" max="5323" width="7.140625" style="687" bestFit="1" customWidth="1"/>
    <col min="5324" max="5324" width="6.85546875" style="687" bestFit="1" customWidth="1"/>
    <col min="5325" max="5327" width="7.140625" style="687" bestFit="1" customWidth="1"/>
    <col min="5328" max="5328" width="6.85546875" style="687" bestFit="1" customWidth="1"/>
    <col min="5329" max="5329" width="7.140625" style="687" bestFit="1" customWidth="1"/>
    <col min="5330" max="5330" width="6.42578125" style="687" bestFit="1" customWidth="1"/>
    <col min="5331" max="5331" width="7.140625" style="687" bestFit="1" customWidth="1"/>
    <col min="5332" max="5332" width="6.85546875" style="687" bestFit="1" customWidth="1"/>
    <col min="5333" max="5334" width="6.42578125" style="687" bestFit="1" customWidth="1"/>
    <col min="5335" max="5335" width="7.140625" style="687" bestFit="1" customWidth="1"/>
    <col min="5336" max="5336" width="6.85546875" style="687" bestFit="1" customWidth="1"/>
    <col min="5337" max="5339" width="7.140625" style="687" bestFit="1" customWidth="1"/>
    <col min="5340" max="5340" width="6.85546875" style="687" bestFit="1" customWidth="1"/>
    <col min="5341" max="5341" width="7.140625" style="687" bestFit="1" customWidth="1"/>
    <col min="5342" max="5343" width="6.85546875" style="687" bestFit="1" customWidth="1"/>
    <col min="5344" max="5345" width="7.140625" style="687" bestFit="1" customWidth="1"/>
    <col min="5346" max="5347" width="6.42578125" style="687" bestFit="1" customWidth="1"/>
    <col min="5348" max="5348" width="7.140625" style="687" bestFit="1" customWidth="1"/>
    <col min="5349" max="5349" width="6.42578125" style="687" bestFit="1" customWidth="1"/>
    <col min="5350" max="5350" width="7.140625" style="687" bestFit="1" customWidth="1"/>
    <col min="5351" max="5351" width="6.85546875" style="687" bestFit="1" customWidth="1"/>
    <col min="5352" max="5352" width="6.42578125" style="687" bestFit="1" customWidth="1"/>
    <col min="5353" max="5353" width="6.85546875" style="687" bestFit="1" customWidth="1"/>
    <col min="5354" max="5354" width="7.140625" style="687" bestFit="1" customWidth="1"/>
    <col min="5355" max="5355" width="6.85546875" style="687" bestFit="1" customWidth="1"/>
    <col min="5356" max="5356" width="7.140625" style="687" bestFit="1" customWidth="1"/>
    <col min="5357" max="5357" width="6.85546875" style="687" bestFit="1" customWidth="1"/>
    <col min="5358" max="5359" width="7.140625" style="687" bestFit="1" customWidth="1"/>
    <col min="5360" max="5361" width="6.42578125" style="687" bestFit="1" customWidth="1"/>
    <col min="5362" max="5363" width="7.140625" style="687" bestFit="1" customWidth="1"/>
    <col min="5364" max="5366" width="6.42578125" style="687" bestFit="1" customWidth="1"/>
    <col min="5367" max="5367" width="6.85546875" style="687" bestFit="1" customWidth="1"/>
    <col min="5368" max="5369" width="7.140625" style="687" bestFit="1" customWidth="1"/>
    <col min="5370" max="5370" width="6.85546875" style="687" bestFit="1" customWidth="1"/>
    <col min="5371" max="5371" width="7.140625" style="687" bestFit="1" customWidth="1"/>
    <col min="5372" max="5372" width="6.42578125" style="687" bestFit="1" customWidth="1"/>
    <col min="5373" max="5374" width="7.140625" style="687" bestFit="1" customWidth="1"/>
    <col min="5375" max="5375" width="6.42578125" style="687" bestFit="1" customWidth="1"/>
    <col min="5376" max="5376" width="7.140625" style="687" bestFit="1" customWidth="1"/>
    <col min="5377" max="5377" width="6.42578125" style="687" bestFit="1" customWidth="1"/>
    <col min="5378" max="5378" width="7.140625" style="687" bestFit="1" customWidth="1"/>
    <col min="5379" max="5379" width="6.42578125" style="687" bestFit="1" customWidth="1"/>
    <col min="5380" max="5381" width="7.140625" style="687" bestFit="1" customWidth="1"/>
    <col min="5382" max="5383" width="6.85546875" style="687" bestFit="1" customWidth="1"/>
    <col min="5384" max="5384" width="6.42578125" style="687" bestFit="1" customWidth="1"/>
    <col min="5385" max="5385" width="6.85546875" style="687" bestFit="1" customWidth="1"/>
    <col min="5386" max="5386" width="6.42578125" style="687" bestFit="1" customWidth="1"/>
    <col min="5387" max="5387" width="6.85546875" style="687" bestFit="1" customWidth="1"/>
    <col min="5388" max="5388" width="7.140625" style="687" bestFit="1" customWidth="1"/>
    <col min="5389" max="5389" width="6.42578125" style="687" bestFit="1" customWidth="1"/>
    <col min="5390" max="5390" width="7.140625" style="687" bestFit="1" customWidth="1"/>
    <col min="5391" max="5391" width="6.85546875" style="687" bestFit="1" customWidth="1"/>
    <col min="5392" max="5393" width="6.42578125" style="687" bestFit="1" customWidth="1"/>
    <col min="5394" max="5398" width="7.140625" style="687" bestFit="1" customWidth="1"/>
    <col min="5399" max="5400" width="6.42578125" style="687" bestFit="1" customWidth="1"/>
    <col min="5401" max="5403" width="6.85546875" style="687" bestFit="1" customWidth="1"/>
    <col min="5404" max="5404" width="6.42578125" style="687" bestFit="1" customWidth="1"/>
    <col min="5405" max="5405" width="7.140625" style="687" bestFit="1" customWidth="1"/>
    <col min="5406" max="5406" width="6.85546875" style="687" bestFit="1" customWidth="1"/>
    <col min="5407" max="5409" width="6.42578125" style="687" bestFit="1" customWidth="1"/>
    <col min="5410" max="5410" width="7.140625" style="687" bestFit="1" customWidth="1"/>
    <col min="5411" max="5411" width="6.42578125" style="687" bestFit="1" customWidth="1"/>
    <col min="5412" max="5416" width="7.140625" style="687" bestFit="1" customWidth="1"/>
    <col min="5417" max="5417" width="6.42578125" style="687" bestFit="1" customWidth="1"/>
    <col min="5418" max="5418" width="7.140625" style="687" bestFit="1" customWidth="1"/>
    <col min="5419" max="5419" width="6.42578125" style="687" bestFit="1" customWidth="1"/>
    <col min="5420" max="5420" width="6.85546875" style="687" bestFit="1" customWidth="1"/>
    <col min="5421" max="5422" width="7.140625" style="687" bestFit="1" customWidth="1"/>
    <col min="5423" max="5425" width="6.42578125" style="687" bestFit="1" customWidth="1"/>
    <col min="5426" max="5426" width="7.140625" style="687" bestFit="1" customWidth="1"/>
    <col min="5427" max="5428" width="6.42578125" style="687" bestFit="1" customWidth="1"/>
    <col min="5429" max="5429" width="6.85546875" style="687" bestFit="1" customWidth="1"/>
    <col min="5430" max="5430" width="7.140625" style="687" bestFit="1" customWidth="1"/>
    <col min="5431" max="5432" width="6.42578125" style="687" bestFit="1" customWidth="1"/>
    <col min="5433" max="5433" width="7.140625" style="687" bestFit="1" customWidth="1"/>
    <col min="5434" max="5434" width="6.85546875" style="687" bestFit="1" customWidth="1"/>
    <col min="5435" max="5435" width="7.140625" style="687" bestFit="1" customWidth="1"/>
    <col min="5436" max="5436" width="6.42578125" style="687" bestFit="1" customWidth="1"/>
    <col min="5437" max="5437" width="7.140625" style="687" bestFit="1" customWidth="1"/>
    <col min="5438" max="5438" width="6.42578125" style="687" bestFit="1" customWidth="1"/>
    <col min="5439" max="5440" width="7.140625" style="687" bestFit="1" customWidth="1"/>
    <col min="5441" max="5441" width="6.85546875" style="687" bestFit="1" customWidth="1"/>
    <col min="5442" max="5442" width="7.140625" style="687" bestFit="1" customWidth="1"/>
    <col min="5443" max="5443" width="6.85546875" style="687" bestFit="1" customWidth="1"/>
    <col min="5444" max="5444" width="7.140625" style="687" bestFit="1" customWidth="1"/>
    <col min="5445" max="5445" width="6.42578125" style="687" bestFit="1" customWidth="1"/>
    <col min="5446" max="5446" width="7.140625" style="687" bestFit="1" customWidth="1"/>
    <col min="5447" max="5447" width="6.42578125" style="687" bestFit="1" customWidth="1"/>
    <col min="5448" max="5448" width="7.140625" style="687" bestFit="1" customWidth="1"/>
    <col min="5449" max="5449" width="6.85546875" style="687" bestFit="1" customWidth="1"/>
    <col min="5450" max="5450" width="7.140625" style="687" bestFit="1" customWidth="1"/>
    <col min="5451" max="5451" width="6.42578125" style="687" bestFit="1" customWidth="1"/>
    <col min="5452" max="5452" width="7.140625" style="687" bestFit="1" customWidth="1"/>
    <col min="5453" max="5453" width="6.85546875" style="687" bestFit="1" customWidth="1"/>
    <col min="5454" max="5455" width="6.42578125" style="687" bestFit="1" customWidth="1"/>
    <col min="5456" max="5456" width="6.85546875" style="687" bestFit="1" customWidth="1"/>
    <col min="5457" max="5458" width="7.140625" style="687" bestFit="1" customWidth="1"/>
    <col min="5459" max="5459" width="6.85546875" style="687" bestFit="1" customWidth="1"/>
    <col min="5460" max="5462" width="7.140625" style="687" bestFit="1" customWidth="1"/>
    <col min="5463" max="5463" width="6.85546875" style="687" bestFit="1" customWidth="1"/>
    <col min="5464" max="5465" width="7.140625" style="687" bestFit="1" customWidth="1"/>
    <col min="5466" max="5466" width="6.85546875" style="687" bestFit="1" customWidth="1"/>
    <col min="5467" max="5468" width="6.42578125" style="687" bestFit="1" customWidth="1"/>
    <col min="5469" max="5472" width="7.140625" style="687" bestFit="1" customWidth="1"/>
    <col min="5473" max="5473" width="6.85546875" style="687" bestFit="1" customWidth="1"/>
    <col min="5474" max="5474" width="7.140625" style="687" bestFit="1" customWidth="1"/>
    <col min="5475" max="5475" width="6.42578125" style="687" bestFit="1" customWidth="1"/>
    <col min="5476" max="5478" width="7.140625" style="687" bestFit="1" customWidth="1"/>
    <col min="5479" max="5479" width="6.85546875" style="687" bestFit="1" customWidth="1"/>
    <col min="5480" max="5481" width="7.140625" style="687" bestFit="1" customWidth="1"/>
    <col min="5482" max="5482" width="6.85546875" style="687" bestFit="1" customWidth="1"/>
    <col min="5483" max="5483" width="6.42578125" style="687" bestFit="1" customWidth="1"/>
    <col min="5484" max="5484" width="7.140625" style="687" bestFit="1" customWidth="1"/>
    <col min="5485" max="5485" width="6.85546875" style="687" bestFit="1" customWidth="1"/>
    <col min="5486" max="5489" width="7.140625" style="687" bestFit="1" customWidth="1"/>
    <col min="5490" max="5490" width="6.42578125" style="687" bestFit="1" customWidth="1"/>
    <col min="5491" max="5491" width="6.85546875" style="687" bestFit="1" customWidth="1"/>
    <col min="5492" max="5492" width="7.140625" style="687" bestFit="1" customWidth="1"/>
    <col min="5493" max="5493" width="6.85546875" style="687" bestFit="1" customWidth="1"/>
    <col min="5494" max="5495" width="6.42578125" style="687" bestFit="1" customWidth="1"/>
    <col min="5496" max="5497" width="7.140625" style="687" bestFit="1" customWidth="1"/>
    <col min="5498" max="5498" width="6.85546875" style="687" bestFit="1" customWidth="1"/>
    <col min="5499" max="5499" width="6.42578125" style="687" bestFit="1" customWidth="1"/>
    <col min="5500" max="5501" width="7.140625" style="687" bestFit="1" customWidth="1"/>
    <col min="5502" max="5502" width="6.85546875" style="687" bestFit="1" customWidth="1"/>
    <col min="5503" max="5503" width="7.140625" style="687" bestFit="1" customWidth="1"/>
    <col min="5504" max="5504" width="6.85546875" style="687" bestFit="1" customWidth="1"/>
    <col min="5505" max="5505" width="7.140625" style="687" bestFit="1" customWidth="1"/>
    <col min="5506" max="5507" width="6.85546875" style="687" bestFit="1" customWidth="1"/>
    <col min="5508" max="5509" width="6.42578125" style="687" bestFit="1" customWidth="1"/>
    <col min="5510" max="5510" width="7.140625" style="687" bestFit="1" customWidth="1"/>
    <col min="5511" max="5511" width="6.42578125" style="687" bestFit="1" customWidth="1"/>
    <col min="5512" max="5512" width="6.85546875" style="687" bestFit="1" customWidth="1"/>
    <col min="5513" max="5513" width="6.42578125" style="687" bestFit="1" customWidth="1"/>
    <col min="5514" max="5517" width="7.140625" style="687" bestFit="1" customWidth="1"/>
    <col min="5518" max="5518" width="6.42578125" style="687" bestFit="1" customWidth="1"/>
    <col min="5519" max="5520" width="6.85546875" style="687" bestFit="1" customWidth="1"/>
    <col min="5521" max="5521" width="6.42578125" style="687" bestFit="1" customWidth="1"/>
    <col min="5522" max="5522" width="6.85546875" style="687" bestFit="1" customWidth="1"/>
    <col min="5523" max="5529" width="7.140625" style="687" bestFit="1" customWidth="1"/>
    <col min="5530" max="5530" width="6.85546875" style="687" bestFit="1" customWidth="1"/>
    <col min="5531" max="5533" width="7.140625" style="687" bestFit="1" customWidth="1"/>
    <col min="5534" max="5534" width="6.42578125" style="687" bestFit="1" customWidth="1"/>
    <col min="5535" max="5535" width="7.140625" style="687" bestFit="1" customWidth="1"/>
    <col min="5536" max="5536" width="6.85546875" style="687" bestFit="1" customWidth="1"/>
    <col min="5537" max="5538" width="6.42578125" style="687" bestFit="1" customWidth="1"/>
    <col min="5539" max="5539" width="7.140625" style="687" bestFit="1" customWidth="1"/>
    <col min="5540" max="5540" width="6.85546875" style="687" bestFit="1" customWidth="1"/>
    <col min="5541" max="5544" width="7.140625" style="687" bestFit="1" customWidth="1"/>
    <col min="5545" max="5545" width="6.42578125" style="687" bestFit="1" customWidth="1"/>
    <col min="5546" max="5546" width="6.85546875" style="687" bestFit="1" customWidth="1"/>
    <col min="5547" max="5547" width="7.140625" style="687" bestFit="1" customWidth="1"/>
    <col min="5548" max="5548" width="6.85546875" style="687" bestFit="1" customWidth="1"/>
    <col min="5549" max="5549" width="7.140625" style="687" bestFit="1" customWidth="1"/>
    <col min="5550" max="5550" width="6.85546875" style="687" bestFit="1" customWidth="1"/>
    <col min="5551" max="5551" width="6.42578125" style="687" bestFit="1" customWidth="1"/>
    <col min="5552" max="5553" width="7.140625" style="687" bestFit="1" customWidth="1"/>
    <col min="5554" max="5554" width="6.85546875" style="687" bestFit="1" customWidth="1"/>
    <col min="5555" max="5556" width="7.140625" style="687" bestFit="1" customWidth="1"/>
    <col min="5557" max="5557" width="6.85546875" style="687" bestFit="1" customWidth="1"/>
    <col min="5558" max="5560" width="7.140625" style="687" bestFit="1" customWidth="1"/>
    <col min="5561" max="5563" width="6.85546875" style="687" bestFit="1" customWidth="1"/>
    <col min="5564" max="5565" width="6.42578125" style="687" bestFit="1" customWidth="1"/>
    <col min="5566" max="5566" width="6.85546875" style="687" bestFit="1" customWidth="1"/>
    <col min="5567" max="5567" width="7.140625" style="687" bestFit="1" customWidth="1"/>
    <col min="5568" max="5569" width="6.85546875" style="687" bestFit="1" customWidth="1"/>
    <col min="5570" max="5573" width="6.42578125" style="687" bestFit="1" customWidth="1"/>
    <col min="5574" max="5574" width="7.140625" style="687" bestFit="1" customWidth="1"/>
    <col min="5575" max="5575" width="6.85546875" style="687" bestFit="1" customWidth="1"/>
    <col min="5576" max="5577" width="6.42578125" style="687" bestFit="1" customWidth="1"/>
    <col min="5578" max="5579" width="6.85546875" style="687" bestFit="1" customWidth="1"/>
    <col min="5580" max="5586" width="7.140625" style="687" bestFit="1" customWidth="1"/>
    <col min="5587" max="5587" width="6.85546875" style="687" bestFit="1" customWidth="1"/>
    <col min="5588" max="5588" width="6.42578125" style="687" bestFit="1" customWidth="1"/>
    <col min="5589" max="5589" width="7.140625" style="687" bestFit="1" customWidth="1"/>
    <col min="5590" max="5590" width="6.42578125" style="687" bestFit="1" customWidth="1"/>
    <col min="5591" max="5591" width="6.85546875" style="687" bestFit="1" customWidth="1"/>
    <col min="5592" max="5594" width="7.140625" style="687" bestFit="1" customWidth="1"/>
    <col min="5595" max="5595" width="6.85546875" style="687" bestFit="1" customWidth="1"/>
    <col min="5596" max="5596" width="6.42578125" style="687" bestFit="1" customWidth="1"/>
    <col min="5597" max="5597" width="6.85546875" style="687" bestFit="1" customWidth="1"/>
    <col min="5598" max="5598" width="7.140625" style="687" bestFit="1" customWidth="1"/>
    <col min="5599" max="5599" width="6.42578125" style="687" bestFit="1" customWidth="1"/>
    <col min="5600" max="5601" width="7.140625" style="687" bestFit="1" customWidth="1"/>
    <col min="5602" max="5605" width="6.85546875" style="687" bestFit="1" customWidth="1"/>
    <col min="5606" max="5606" width="7.140625" style="687" bestFit="1" customWidth="1"/>
    <col min="5607" max="5607" width="6.42578125" style="687" bestFit="1" customWidth="1"/>
    <col min="5608" max="5609" width="6.85546875" style="687" bestFit="1" customWidth="1"/>
    <col min="5610" max="5611" width="7.140625" style="687" bestFit="1" customWidth="1"/>
    <col min="5612" max="5612" width="6.42578125" style="687" bestFit="1" customWidth="1"/>
    <col min="5613" max="5619" width="7.140625" style="687" bestFit="1" customWidth="1"/>
    <col min="5620" max="5620" width="6.85546875" style="687" bestFit="1" customWidth="1"/>
    <col min="5621" max="5621" width="7.140625" style="687" bestFit="1" customWidth="1"/>
    <col min="5622" max="5622" width="6.42578125" style="687" bestFit="1" customWidth="1"/>
    <col min="5623" max="5625" width="6.85546875" style="687" bestFit="1" customWidth="1"/>
    <col min="5626" max="5627" width="7.140625" style="687" bestFit="1" customWidth="1"/>
    <col min="5628" max="5628" width="6.42578125" style="687" bestFit="1" customWidth="1"/>
    <col min="5629" max="5629" width="7.140625" style="687" bestFit="1" customWidth="1"/>
    <col min="5630" max="5630" width="6.85546875" style="687" bestFit="1" customWidth="1"/>
    <col min="5631" max="5632" width="6.42578125" style="687" bestFit="1" customWidth="1"/>
    <col min="5633" max="5633" width="7.140625" style="687" bestFit="1" customWidth="1"/>
    <col min="5634" max="5634" width="6.42578125" style="687" bestFit="1" customWidth="1"/>
    <col min="5635" max="5636" width="7.140625" style="687" bestFit="1" customWidth="1"/>
    <col min="5637" max="5637" width="6.85546875" style="687" bestFit="1" customWidth="1"/>
    <col min="5638" max="5639" width="7.140625" style="687" bestFit="1" customWidth="1"/>
    <col min="5640" max="5640" width="6.42578125" style="687" bestFit="1" customWidth="1"/>
    <col min="5641" max="5641" width="6.85546875" style="687" bestFit="1" customWidth="1"/>
    <col min="5642" max="5643" width="7.140625" style="687" bestFit="1" customWidth="1"/>
    <col min="5644" max="5644" width="6.85546875" style="687" bestFit="1" customWidth="1"/>
    <col min="5645" max="5645" width="6.42578125" style="687" bestFit="1" customWidth="1"/>
    <col min="5646" max="5646" width="6.85546875" style="687" bestFit="1" customWidth="1"/>
    <col min="5647" max="5647" width="7.140625" style="687" bestFit="1" customWidth="1"/>
    <col min="5648" max="5648" width="6.85546875" style="687" bestFit="1" customWidth="1"/>
    <col min="5649" max="5649" width="6.42578125" style="687" bestFit="1" customWidth="1"/>
    <col min="5650" max="5650" width="7.140625" style="687" bestFit="1" customWidth="1"/>
    <col min="5651" max="5652" width="6.42578125" style="687" bestFit="1" customWidth="1"/>
    <col min="5653" max="5653" width="7.140625" style="687" bestFit="1" customWidth="1"/>
    <col min="5654" max="5654" width="6.42578125" style="687" bestFit="1" customWidth="1"/>
    <col min="5655" max="5655" width="6.85546875" style="687" bestFit="1" customWidth="1"/>
    <col min="5656" max="5656" width="7.140625" style="687" bestFit="1" customWidth="1"/>
    <col min="5657" max="5657" width="6.85546875" style="687" bestFit="1" customWidth="1"/>
    <col min="5658" max="5658" width="6.42578125" style="687" bestFit="1" customWidth="1"/>
    <col min="5659" max="5659" width="7.140625" style="687" bestFit="1" customWidth="1"/>
    <col min="5660" max="5660" width="6.42578125" style="687" bestFit="1" customWidth="1"/>
    <col min="5661" max="5661" width="7.140625" style="687" bestFit="1" customWidth="1"/>
    <col min="5662" max="5662" width="6.42578125" style="687" bestFit="1" customWidth="1"/>
    <col min="5663" max="5665" width="6.85546875" style="687" bestFit="1" customWidth="1"/>
    <col min="5666" max="5666" width="7.140625" style="687" bestFit="1" customWidth="1"/>
    <col min="5667" max="5667" width="6.42578125" style="687" bestFit="1" customWidth="1"/>
    <col min="5668" max="5668" width="7.140625" style="687" bestFit="1" customWidth="1"/>
    <col min="5669" max="5673" width="6.42578125" style="687" bestFit="1" customWidth="1"/>
    <col min="5674" max="5674" width="6.85546875" style="687" bestFit="1" customWidth="1"/>
    <col min="5675" max="5676" width="7.140625" style="687" bestFit="1" customWidth="1"/>
    <col min="5677" max="5677" width="6.85546875" style="687" bestFit="1" customWidth="1"/>
    <col min="5678" max="5679" width="7.140625" style="687" bestFit="1" customWidth="1"/>
    <col min="5680" max="5680" width="6.85546875" style="687" bestFit="1" customWidth="1"/>
    <col min="5681" max="5681" width="7.140625" style="687" bestFit="1" customWidth="1"/>
    <col min="5682" max="5683" width="6.42578125" style="687" bestFit="1" customWidth="1"/>
    <col min="5684" max="5686" width="7.140625" style="687" bestFit="1" customWidth="1"/>
    <col min="5687" max="5687" width="6.42578125" style="687" bestFit="1" customWidth="1"/>
    <col min="5688" max="5688" width="6.85546875" style="687" bestFit="1" customWidth="1"/>
    <col min="5689" max="5689" width="6.42578125" style="687" bestFit="1" customWidth="1"/>
    <col min="5690" max="5690" width="7.140625" style="687" bestFit="1" customWidth="1"/>
    <col min="5691" max="5692" width="6.42578125" style="687" bestFit="1" customWidth="1"/>
    <col min="5693" max="5694" width="6.85546875" style="687" bestFit="1" customWidth="1"/>
    <col min="5695" max="5695" width="6.42578125" style="687" bestFit="1" customWidth="1"/>
    <col min="5696" max="5696" width="7.140625" style="687" bestFit="1" customWidth="1"/>
    <col min="5697" max="5697" width="6.42578125" style="687" bestFit="1" customWidth="1"/>
    <col min="5698" max="5699" width="7.140625" style="687" bestFit="1" customWidth="1"/>
    <col min="5700" max="5700" width="6.85546875" style="687" bestFit="1" customWidth="1"/>
    <col min="5701" max="5701" width="7.140625" style="687" bestFit="1" customWidth="1"/>
    <col min="5702" max="5702" width="6.42578125" style="687" bestFit="1" customWidth="1"/>
    <col min="5703" max="5704" width="7.140625" style="687" bestFit="1" customWidth="1"/>
    <col min="5705" max="5705" width="6.85546875" style="687" bestFit="1" customWidth="1"/>
    <col min="5706" max="5707" width="7.140625" style="687" bestFit="1" customWidth="1"/>
    <col min="5708" max="5708" width="6.85546875" style="687" bestFit="1" customWidth="1"/>
    <col min="5709" max="5712" width="7.140625" style="687" bestFit="1" customWidth="1"/>
    <col min="5713" max="5713" width="6.85546875" style="687" bestFit="1" customWidth="1"/>
    <col min="5714" max="5714" width="7.140625" style="687" bestFit="1" customWidth="1"/>
    <col min="5715" max="5717" width="6.42578125" style="687" bestFit="1" customWidth="1"/>
    <col min="5718" max="5718" width="7.140625" style="687" bestFit="1" customWidth="1"/>
    <col min="5719" max="5719" width="6.42578125" style="687" bestFit="1" customWidth="1"/>
    <col min="5720" max="5720" width="6.85546875" style="687" bestFit="1" customWidth="1"/>
    <col min="5721" max="5723" width="7.140625" style="687" bestFit="1" customWidth="1"/>
    <col min="5724" max="5724" width="6.42578125" style="687" bestFit="1" customWidth="1"/>
    <col min="5725" max="5725" width="6.85546875" style="687" bestFit="1" customWidth="1"/>
    <col min="5726" max="5726" width="7.140625" style="687" bestFit="1" customWidth="1"/>
    <col min="5727" max="5727" width="6.42578125" style="687" bestFit="1" customWidth="1"/>
    <col min="5728" max="5729" width="6.85546875" style="687" bestFit="1" customWidth="1"/>
    <col min="5730" max="5731" width="6.42578125" style="687" bestFit="1" customWidth="1"/>
    <col min="5732" max="5732" width="7.140625" style="687" bestFit="1" customWidth="1"/>
    <col min="5733" max="5733" width="6.85546875" style="687" bestFit="1" customWidth="1"/>
    <col min="5734" max="5734" width="7.140625" style="687" bestFit="1" customWidth="1"/>
    <col min="5735" max="5735" width="6.42578125" style="687" bestFit="1" customWidth="1"/>
    <col min="5736" max="5736" width="7.140625" style="687" bestFit="1" customWidth="1"/>
    <col min="5737" max="5738" width="6.85546875" style="687" bestFit="1" customWidth="1"/>
    <col min="5739" max="5739" width="7.140625" style="687" bestFit="1" customWidth="1"/>
    <col min="5740" max="5740" width="6.42578125" style="687" bestFit="1" customWidth="1"/>
    <col min="5741" max="5741" width="7.140625" style="687" bestFit="1" customWidth="1"/>
    <col min="5742" max="5742" width="6.42578125" style="687" bestFit="1" customWidth="1"/>
    <col min="5743" max="5743" width="7.140625" style="687" bestFit="1" customWidth="1"/>
    <col min="5744" max="5744" width="6.85546875" style="687" bestFit="1" customWidth="1"/>
    <col min="5745" max="5746" width="7.140625" style="687" bestFit="1" customWidth="1"/>
    <col min="5747" max="5747" width="6.85546875" style="687" bestFit="1" customWidth="1"/>
    <col min="5748" max="5748" width="7.140625" style="687" bestFit="1" customWidth="1"/>
    <col min="5749" max="5749" width="6.85546875" style="687" bestFit="1" customWidth="1"/>
    <col min="5750" max="5752" width="7.140625" style="687" bestFit="1" customWidth="1"/>
    <col min="5753" max="5753" width="6.85546875" style="687" bestFit="1" customWidth="1"/>
    <col min="5754" max="5754" width="7.140625" style="687" bestFit="1" customWidth="1"/>
    <col min="5755" max="5755" width="6.42578125" style="687" bestFit="1" customWidth="1"/>
    <col min="5756" max="5759" width="7.140625" style="687" bestFit="1" customWidth="1"/>
    <col min="5760" max="5760" width="6.42578125" style="687" bestFit="1" customWidth="1"/>
    <col min="5761" max="5763" width="7.140625" style="687" bestFit="1" customWidth="1"/>
    <col min="5764" max="5765" width="6.42578125" style="687" bestFit="1" customWidth="1"/>
    <col min="5766" max="5766" width="6.85546875" style="687" bestFit="1" customWidth="1"/>
    <col min="5767" max="5767" width="6.42578125" style="687" bestFit="1" customWidth="1"/>
    <col min="5768" max="5769" width="7.140625" style="687" bestFit="1" customWidth="1"/>
    <col min="5770" max="5770" width="6.85546875" style="687" bestFit="1" customWidth="1"/>
    <col min="5771" max="5775" width="7.140625" style="687" bestFit="1" customWidth="1"/>
    <col min="5776" max="5776" width="6.42578125" style="687" bestFit="1" customWidth="1"/>
    <col min="5777" max="5777" width="6.85546875" style="687" bestFit="1" customWidth="1"/>
    <col min="5778" max="5778" width="6.42578125" style="687" bestFit="1" customWidth="1"/>
    <col min="5779" max="5781" width="7.140625" style="687" bestFit="1" customWidth="1"/>
    <col min="5782" max="5782" width="6.85546875" style="687" bestFit="1" customWidth="1"/>
    <col min="5783" max="5783" width="7.140625" style="687" bestFit="1" customWidth="1"/>
    <col min="5784" max="5784" width="6.42578125" style="687" bestFit="1" customWidth="1"/>
    <col min="5785" max="5785" width="6.85546875" style="687" bestFit="1" customWidth="1"/>
    <col min="5786" max="5790" width="7.140625" style="687" bestFit="1" customWidth="1"/>
    <col min="5791" max="5791" width="6.42578125" style="687" bestFit="1" customWidth="1"/>
    <col min="5792" max="5793" width="7.140625" style="687" bestFit="1" customWidth="1"/>
    <col min="5794" max="5795" width="6.42578125" style="687" bestFit="1" customWidth="1"/>
    <col min="5796" max="5797" width="6.85546875" style="687" bestFit="1" customWidth="1"/>
    <col min="5798" max="5798" width="6.42578125" style="687" bestFit="1" customWidth="1"/>
    <col min="5799" max="5799" width="7.140625" style="687" bestFit="1" customWidth="1"/>
    <col min="5800" max="5800" width="6.85546875" style="687" bestFit="1" customWidth="1"/>
    <col min="5801" max="5801" width="7.140625" style="687" bestFit="1" customWidth="1"/>
    <col min="5802" max="5802" width="6.85546875" style="687" bestFit="1" customWidth="1"/>
    <col min="5803" max="5803" width="6.42578125" style="687" bestFit="1" customWidth="1"/>
    <col min="5804" max="5804" width="6.85546875" style="687" bestFit="1" customWidth="1"/>
    <col min="5805" max="5805" width="6.42578125" style="687" bestFit="1" customWidth="1"/>
    <col min="5806" max="5808" width="7.140625" style="687" bestFit="1" customWidth="1"/>
    <col min="5809" max="5809" width="6.42578125" style="687" bestFit="1" customWidth="1"/>
    <col min="5810" max="5812" width="7.140625" style="687" bestFit="1" customWidth="1"/>
    <col min="5813" max="5813" width="6.85546875" style="687" bestFit="1" customWidth="1"/>
    <col min="5814" max="5816" width="7.140625" style="687" bestFit="1" customWidth="1"/>
    <col min="5817" max="5817" width="6.42578125" style="687" bestFit="1" customWidth="1"/>
    <col min="5818" max="5819" width="7.140625" style="687" bestFit="1" customWidth="1"/>
    <col min="5820" max="5820" width="6.85546875" style="687" bestFit="1" customWidth="1"/>
    <col min="5821" max="5821" width="7.140625" style="687" bestFit="1" customWidth="1"/>
    <col min="5822" max="5822" width="6.85546875" style="687" bestFit="1" customWidth="1"/>
    <col min="5823" max="5823" width="7.140625" style="687" bestFit="1" customWidth="1"/>
    <col min="5824" max="5824" width="6.85546875" style="687" bestFit="1" customWidth="1"/>
    <col min="5825" max="5825" width="7.140625" style="687" bestFit="1" customWidth="1"/>
    <col min="5826" max="5826" width="6.42578125" style="687" bestFit="1" customWidth="1"/>
    <col min="5827" max="5827" width="7.140625" style="687" bestFit="1" customWidth="1"/>
    <col min="5828" max="5828" width="6.42578125" style="687" bestFit="1" customWidth="1"/>
    <col min="5829" max="5831" width="7.140625" style="687" bestFit="1" customWidth="1"/>
    <col min="5832" max="5832" width="6.42578125" style="687" bestFit="1" customWidth="1"/>
    <col min="5833" max="5835" width="7.140625" style="687" bestFit="1" customWidth="1"/>
    <col min="5836" max="5836" width="6.85546875" style="687" bestFit="1" customWidth="1"/>
    <col min="5837" max="5837" width="6.42578125" style="687" bestFit="1" customWidth="1"/>
    <col min="5838" max="5839" width="6.85546875" style="687" bestFit="1" customWidth="1"/>
    <col min="5840" max="5840" width="7.140625" style="687" bestFit="1" customWidth="1"/>
    <col min="5841" max="5843" width="6.42578125" style="687" bestFit="1" customWidth="1"/>
    <col min="5844" max="5844" width="6.85546875" style="687" bestFit="1" customWidth="1"/>
    <col min="5845" max="5845" width="6.42578125" style="687" bestFit="1" customWidth="1"/>
    <col min="5846" max="5847" width="6.85546875" style="687" bestFit="1" customWidth="1"/>
    <col min="5848" max="5848" width="6.42578125" style="687" bestFit="1" customWidth="1"/>
    <col min="5849" max="5850" width="6.85546875" style="687" bestFit="1" customWidth="1"/>
    <col min="5851" max="5851" width="7.140625" style="687" bestFit="1" customWidth="1"/>
    <col min="5852" max="5852" width="6.85546875" style="687" bestFit="1" customWidth="1"/>
    <col min="5853" max="5854" width="7.140625" style="687" bestFit="1" customWidth="1"/>
    <col min="5855" max="5855" width="6.42578125" style="687" bestFit="1" customWidth="1"/>
    <col min="5856" max="5859" width="7.140625" style="687" bestFit="1" customWidth="1"/>
    <col min="5860" max="5861" width="6.42578125" style="687" bestFit="1" customWidth="1"/>
    <col min="5862" max="5862" width="7.140625" style="687" bestFit="1" customWidth="1"/>
    <col min="5863" max="5864" width="6.42578125" style="687" bestFit="1" customWidth="1"/>
    <col min="5865" max="5865" width="7.140625" style="687" bestFit="1" customWidth="1"/>
    <col min="5866" max="5866" width="6.42578125" style="687" bestFit="1" customWidth="1"/>
    <col min="5867" max="5867" width="7.140625" style="687" bestFit="1" customWidth="1"/>
    <col min="5868" max="5869" width="6.85546875" style="687" bestFit="1" customWidth="1"/>
    <col min="5870" max="5870" width="7.140625" style="687" bestFit="1" customWidth="1"/>
    <col min="5871" max="5872" width="6.42578125" style="687" bestFit="1" customWidth="1"/>
    <col min="5873" max="5873" width="7.140625" style="687" bestFit="1" customWidth="1"/>
    <col min="5874" max="5874" width="6.85546875" style="687" bestFit="1" customWidth="1"/>
    <col min="5875" max="5875" width="6.42578125" style="687" bestFit="1" customWidth="1"/>
    <col min="5876" max="5876" width="6.85546875" style="687" bestFit="1" customWidth="1"/>
    <col min="5877" max="5878" width="7.140625" style="687" bestFit="1" customWidth="1"/>
    <col min="5879" max="5879" width="6.42578125" style="687" bestFit="1" customWidth="1"/>
    <col min="5880" max="5886" width="7.140625" style="687" bestFit="1" customWidth="1"/>
    <col min="5887" max="5887" width="6.85546875" style="687" bestFit="1" customWidth="1"/>
    <col min="5888" max="5888" width="7.140625" style="687" bestFit="1" customWidth="1"/>
    <col min="5889" max="5889" width="6.85546875" style="687" bestFit="1" customWidth="1"/>
    <col min="5890" max="5890" width="7.140625" style="687" bestFit="1" customWidth="1"/>
    <col min="5891" max="5891" width="6.42578125" style="687" bestFit="1" customWidth="1"/>
    <col min="5892" max="5892" width="6.85546875" style="687" bestFit="1" customWidth="1"/>
    <col min="5893" max="5897" width="7.140625" style="687" bestFit="1" customWidth="1"/>
    <col min="5898" max="5898" width="6.85546875" style="687" bestFit="1" customWidth="1"/>
    <col min="5899" max="5901" width="6.42578125" style="687" bestFit="1" customWidth="1"/>
    <col min="5902" max="5905" width="7.140625" style="687" bestFit="1" customWidth="1"/>
    <col min="5906" max="5906" width="6.85546875" style="687" bestFit="1" customWidth="1"/>
    <col min="5907" max="5907" width="7.140625" style="687" bestFit="1" customWidth="1"/>
    <col min="5908" max="5908" width="6.42578125" style="687" bestFit="1" customWidth="1"/>
    <col min="5909" max="5911" width="7.140625" style="687" bestFit="1" customWidth="1"/>
    <col min="5912" max="5914" width="6.42578125" style="687" bestFit="1" customWidth="1"/>
    <col min="5915" max="5917" width="7.140625" style="687" bestFit="1" customWidth="1"/>
    <col min="5918" max="5919" width="6.85546875" style="687" bestFit="1" customWidth="1"/>
    <col min="5920" max="5921" width="6.42578125" style="687" bestFit="1" customWidth="1"/>
    <col min="5922" max="5923" width="6.85546875" style="687" bestFit="1" customWidth="1"/>
    <col min="5924" max="5925" width="7.140625" style="687" bestFit="1" customWidth="1"/>
    <col min="5926" max="5927" width="6.42578125" style="687" bestFit="1" customWidth="1"/>
    <col min="5928" max="5928" width="6.85546875" style="687" bestFit="1" customWidth="1"/>
    <col min="5929" max="5929" width="7.140625" style="687" bestFit="1" customWidth="1"/>
    <col min="5930" max="5931" width="6.42578125" style="687" bestFit="1" customWidth="1"/>
    <col min="5932" max="5933" width="7.140625" style="687" bestFit="1" customWidth="1"/>
    <col min="5934" max="5934" width="6.85546875" style="687" bestFit="1" customWidth="1"/>
    <col min="5935" max="5935" width="6.42578125" style="687" bestFit="1" customWidth="1"/>
    <col min="5936" max="5938" width="6.85546875" style="687" bestFit="1" customWidth="1"/>
    <col min="5939" max="5943" width="7.140625" style="687" bestFit="1" customWidth="1"/>
    <col min="5944" max="5944" width="6.42578125" style="687" bestFit="1" customWidth="1"/>
    <col min="5945" max="5945" width="7.140625" style="687" bestFit="1" customWidth="1"/>
    <col min="5946" max="5947" width="6.85546875" style="687" bestFit="1" customWidth="1"/>
    <col min="5948" max="5948" width="7.140625" style="687" bestFit="1" customWidth="1"/>
    <col min="5949" max="5949" width="6.85546875" style="687" bestFit="1" customWidth="1"/>
    <col min="5950" max="5952" width="7.140625" style="687" bestFit="1" customWidth="1"/>
    <col min="5953" max="5953" width="6.85546875" style="687" bestFit="1" customWidth="1"/>
    <col min="5954" max="5954" width="7.140625" style="687" bestFit="1" customWidth="1"/>
    <col min="5955" max="5956" width="6.42578125" style="687" bestFit="1" customWidth="1"/>
    <col min="5957" max="5958" width="7.140625" style="687" bestFit="1" customWidth="1"/>
    <col min="5959" max="5959" width="6.85546875" style="687" bestFit="1" customWidth="1"/>
    <col min="5960" max="5961" width="7.140625" style="687" bestFit="1" customWidth="1"/>
    <col min="5962" max="5962" width="6.42578125" style="687" bestFit="1" customWidth="1"/>
    <col min="5963" max="5963" width="6.85546875" style="687" bestFit="1" customWidth="1"/>
    <col min="5964" max="5964" width="7.140625" style="687" bestFit="1" customWidth="1"/>
    <col min="5965" max="5965" width="6.85546875" style="687" bestFit="1" customWidth="1"/>
    <col min="5966" max="5968" width="7.140625" style="687" bestFit="1" customWidth="1"/>
    <col min="5969" max="5970" width="6.85546875" style="687" bestFit="1" customWidth="1"/>
    <col min="5971" max="5971" width="7.140625" style="687" bestFit="1" customWidth="1"/>
    <col min="5972" max="5972" width="6.42578125" style="687" bestFit="1" customWidth="1"/>
    <col min="5973" max="5973" width="7.140625" style="687" bestFit="1" customWidth="1"/>
    <col min="5974" max="5974" width="6.85546875" style="687" bestFit="1" customWidth="1"/>
    <col min="5975" max="5975" width="6.42578125" style="687" bestFit="1" customWidth="1"/>
    <col min="5976" max="5976" width="6.85546875" style="687" bestFit="1" customWidth="1"/>
    <col min="5977" max="5977" width="7.140625" style="687" bestFit="1" customWidth="1"/>
    <col min="5978" max="5978" width="6.85546875" style="687" bestFit="1" customWidth="1"/>
    <col min="5979" max="5980" width="7.140625" style="687" bestFit="1" customWidth="1"/>
    <col min="5981" max="5981" width="6.42578125" style="687" bestFit="1" customWidth="1"/>
    <col min="5982" max="5982" width="6.85546875" style="687" bestFit="1" customWidth="1"/>
    <col min="5983" max="5983" width="7.140625" style="687" bestFit="1" customWidth="1"/>
    <col min="5984" max="5985" width="6.42578125" style="687" bestFit="1" customWidth="1"/>
    <col min="5986" max="5986" width="7.140625" style="687" bestFit="1" customWidth="1"/>
    <col min="5987" max="5988" width="6.42578125" style="687" bestFit="1" customWidth="1"/>
    <col min="5989" max="5989" width="6.85546875" style="687" bestFit="1" customWidth="1"/>
    <col min="5990" max="5991" width="7.140625" style="687" bestFit="1" customWidth="1"/>
    <col min="5992" max="5992" width="6.42578125" style="687" bestFit="1" customWidth="1"/>
    <col min="5993" max="5995" width="7.140625" style="687" bestFit="1" customWidth="1"/>
    <col min="5996" max="5996" width="6.85546875" style="687" bestFit="1" customWidth="1"/>
    <col min="5997" max="5998" width="6.42578125" style="687" bestFit="1" customWidth="1"/>
    <col min="5999" max="5999" width="7.140625" style="687" bestFit="1" customWidth="1"/>
    <col min="6000" max="6001" width="6.85546875" style="687" bestFit="1" customWidth="1"/>
    <col min="6002" max="6002" width="6.42578125" style="687" bestFit="1" customWidth="1"/>
    <col min="6003" max="6004" width="7.140625" style="687" bestFit="1" customWidth="1"/>
    <col min="6005" max="6005" width="6.85546875" style="687" bestFit="1" customWidth="1"/>
    <col min="6006" max="6008" width="7.140625" style="687" bestFit="1" customWidth="1"/>
    <col min="6009" max="6009" width="6.85546875" style="687" bestFit="1" customWidth="1"/>
    <col min="6010" max="6010" width="7.140625" style="687" bestFit="1" customWidth="1"/>
    <col min="6011" max="6014" width="6.42578125" style="687" bestFit="1" customWidth="1"/>
    <col min="6015" max="6015" width="7.140625" style="687" bestFit="1" customWidth="1"/>
    <col min="6016" max="6016" width="6.42578125" style="687" bestFit="1" customWidth="1"/>
    <col min="6017" max="6017" width="6.85546875" style="687" bestFit="1" customWidth="1"/>
    <col min="6018" max="6019" width="6.42578125" style="687" bestFit="1" customWidth="1"/>
    <col min="6020" max="6020" width="6.85546875" style="687" bestFit="1" customWidth="1"/>
    <col min="6021" max="6021" width="7.140625" style="687" bestFit="1" customWidth="1"/>
    <col min="6022" max="6024" width="6.85546875" style="687" bestFit="1" customWidth="1"/>
    <col min="6025" max="6028" width="7.140625" style="687" bestFit="1" customWidth="1"/>
    <col min="6029" max="6032" width="6.85546875" style="687" bestFit="1" customWidth="1"/>
    <col min="6033" max="6033" width="7.140625" style="687" bestFit="1" customWidth="1"/>
    <col min="6034" max="6034" width="6.42578125" style="687" bestFit="1" customWidth="1"/>
    <col min="6035" max="6035" width="7.140625" style="687" bestFit="1" customWidth="1"/>
    <col min="6036" max="6038" width="6.42578125" style="687" bestFit="1" customWidth="1"/>
    <col min="6039" max="6039" width="7.140625" style="687" bestFit="1" customWidth="1"/>
    <col min="6040" max="6040" width="6.85546875" style="687" bestFit="1" customWidth="1"/>
    <col min="6041" max="6044" width="6.42578125" style="687" bestFit="1" customWidth="1"/>
    <col min="6045" max="6045" width="7.140625" style="687" bestFit="1" customWidth="1"/>
    <col min="6046" max="6046" width="6.42578125" style="687" bestFit="1" customWidth="1"/>
    <col min="6047" max="6047" width="6.85546875" style="687" bestFit="1" customWidth="1"/>
    <col min="6048" max="6049" width="7.140625" style="687" bestFit="1" customWidth="1"/>
    <col min="6050" max="6052" width="6.85546875" style="687" bestFit="1" customWidth="1"/>
    <col min="6053" max="6054" width="7.140625" style="687" bestFit="1" customWidth="1"/>
    <col min="6055" max="6055" width="6.42578125" style="687" bestFit="1" customWidth="1"/>
    <col min="6056" max="6056" width="6.85546875" style="687" bestFit="1" customWidth="1"/>
    <col min="6057" max="6057" width="6.42578125" style="687" bestFit="1" customWidth="1"/>
    <col min="6058" max="6058" width="7.140625" style="687" bestFit="1" customWidth="1"/>
    <col min="6059" max="6059" width="6.42578125" style="687" bestFit="1" customWidth="1"/>
    <col min="6060" max="6061" width="7.140625" style="687" bestFit="1" customWidth="1"/>
    <col min="6062" max="6062" width="6.42578125" style="687" bestFit="1" customWidth="1"/>
    <col min="6063" max="6065" width="7.140625" style="687" bestFit="1" customWidth="1"/>
    <col min="6066" max="6066" width="6.42578125" style="687" bestFit="1" customWidth="1"/>
    <col min="6067" max="6068" width="6.85546875" style="687" bestFit="1" customWidth="1"/>
    <col min="6069" max="6069" width="7.140625" style="687" bestFit="1" customWidth="1"/>
    <col min="6070" max="6070" width="6.42578125" style="687" bestFit="1" customWidth="1"/>
    <col min="6071" max="6071" width="7.140625" style="687" bestFit="1" customWidth="1"/>
    <col min="6072" max="6072" width="6.42578125" style="687" bestFit="1" customWidth="1"/>
    <col min="6073" max="6073" width="6.85546875" style="687" bestFit="1" customWidth="1"/>
    <col min="6074" max="6075" width="7.140625" style="687" bestFit="1" customWidth="1"/>
    <col min="6076" max="6076" width="6.85546875" style="687" bestFit="1" customWidth="1"/>
    <col min="6077" max="6077" width="7.140625" style="687" bestFit="1" customWidth="1"/>
    <col min="6078" max="6079" width="6.42578125" style="687" bestFit="1" customWidth="1"/>
    <col min="6080" max="6082" width="7.140625" style="687" bestFit="1" customWidth="1"/>
    <col min="6083" max="6085" width="6.42578125" style="687" bestFit="1" customWidth="1"/>
    <col min="6086" max="6087" width="7.140625" style="687" bestFit="1" customWidth="1"/>
    <col min="6088" max="6088" width="6.85546875" style="687" bestFit="1" customWidth="1"/>
    <col min="6089" max="6089" width="7.140625" style="687" bestFit="1" customWidth="1"/>
    <col min="6090" max="6090" width="6.42578125" style="687" bestFit="1" customWidth="1"/>
    <col min="6091" max="6093" width="7.140625" style="687" bestFit="1" customWidth="1"/>
    <col min="6094" max="6094" width="6.85546875" style="687" bestFit="1" customWidth="1"/>
    <col min="6095" max="6097" width="7.140625" style="687" bestFit="1" customWidth="1"/>
    <col min="6098" max="6098" width="6.85546875" style="687" bestFit="1" customWidth="1"/>
    <col min="6099" max="6099" width="7.140625" style="687" bestFit="1" customWidth="1"/>
    <col min="6100" max="6100" width="6.85546875" style="687" bestFit="1" customWidth="1"/>
    <col min="6101" max="6101" width="6.42578125" style="687" bestFit="1" customWidth="1"/>
    <col min="6102" max="6103" width="7.140625" style="687" bestFit="1" customWidth="1"/>
    <col min="6104" max="6106" width="6.85546875" style="687" bestFit="1" customWidth="1"/>
    <col min="6107" max="6111" width="7.140625" style="687" bestFit="1" customWidth="1"/>
    <col min="6112" max="6112" width="6.85546875" style="687" bestFit="1" customWidth="1"/>
    <col min="6113" max="6113" width="6.42578125" style="687" bestFit="1" customWidth="1"/>
    <col min="6114" max="6115" width="6.85546875" style="687" bestFit="1" customWidth="1"/>
    <col min="6116" max="6116" width="7.140625" style="687" bestFit="1" customWidth="1"/>
    <col min="6117" max="6117" width="6.85546875" style="687" bestFit="1" customWidth="1"/>
    <col min="6118" max="6121" width="6.42578125" style="687" bestFit="1" customWidth="1"/>
    <col min="6122" max="6123" width="7.140625" style="687" bestFit="1" customWidth="1"/>
    <col min="6124" max="6125" width="6.85546875" style="687" bestFit="1" customWidth="1"/>
    <col min="6126" max="6126" width="6.42578125" style="687" bestFit="1" customWidth="1"/>
    <col min="6127" max="6129" width="7.140625" style="687" bestFit="1" customWidth="1"/>
    <col min="6130" max="6130" width="6.42578125" style="687" bestFit="1" customWidth="1"/>
    <col min="6131" max="6131" width="7.140625" style="687" bestFit="1" customWidth="1"/>
    <col min="6132" max="6132" width="6.42578125" style="687" bestFit="1" customWidth="1"/>
    <col min="6133" max="6133" width="6.85546875" style="687" bestFit="1" customWidth="1"/>
    <col min="6134" max="6134" width="7.140625" style="687" bestFit="1" customWidth="1"/>
    <col min="6135" max="6137" width="6.42578125" style="687" bestFit="1" customWidth="1"/>
    <col min="6138" max="6141" width="6.85546875" style="687" bestFit="1" customWidth="1"/>
    <col min="6142" max="6142" width="6.42578125" style="687" bestFit="1" customWidth="1"/>
    <col min="6143" max="6144" width="7.140625" style="687" bestFit="1" customWidth="1"/>
    <col min="6145" max="6145" width="6.42578125" style="687" bestFit="1" customWidth="1"/>
    <col min="6146" max="6147" width="7.140625" style="687" bestFit="1" customWidth="1"/>
    <col min="6148" max="6148" width="6.42578125" style="687" bestFit="1" customWidth="1"/>
    <col min="6149" max="6154" width="7.140625" style="687" bestFit="1" customWidth="1"/>
    <col min="6155" max="6155" width="6.42578125" style="687" bestFit="1" customWidth="1"/>
    <col min="6156" max="6158" width="7.140625" style="687" bestFit="1" customWidth="1"/>
    <col min="6159" max="6159" width="6.85546875" style="687" bestFit="1" customWidth="1"/>
    <col min="6160" max="6161" width="6.42578125" style="687" bestFit="1" customWidth="1"/>
    <col min="6162" max="6165" width="7.140625" style="687" bestFit="1" customWidth="1"/>
    <col min="6166" max="6166" width="6.42578125" style="687" bestFit="1" customWidth="1"/>
    <col min="6167" max="6167" width="6.85546875" style="687" bestFit="1" customWidth="1"/>
    <col min="6168" max="6168" width="6.42578125" style="687" bestFit="1" customWidth="1"/>
    <col min="6169" max="6169" width="7.140625" style="687" bestFit="1" customWidth="1"/>
    <col min="6170" max="6170" width="6.42578125" style="687" bestFit="1" customWidth="1"/>
    <col min="6171" max="6171" width="6.85546875" style="687" bestFit="1" customWidth="1"/>
    <col min="6172" max="6172" width="6.42578125" style="687" bestFit="1" customWidth="1"/>
    <col min="6173" max="6174" width="7.140625" style="687" bestFit="1" customWidth="1"/>
    <col min="6175" max="6176" width="6.42578125" style="687" bestFit="1" customWidth="1"/>
    <col min="6177" max="6177" width="7.140625" style="687" bestFit="1" customWidth="1"/>
    <col min="6178" max="6178" width="6.85546875" style="687" bestFit="1" customWidth="1"/>
    <col min="6179" max="6179" width="7.140625" style="687" bestFit="1" customWidth="1"/>
    <col min="6180" max="6180" width="6.85546875" style="687" bestFit="1" customWidth="1"/>
    <col min="6181" max="6181" width="7.140625" style="687" bestFit="1" customWidth="1"/>
    <col min="6182" max="6182" width="6.42578125" style="687" bestFit="1" customWidth="1"/>
    <col min="6183" max="6183" width="7.140625" style="687" bestFit="1" customWidth="1"/>
    <col min="6184" max="6184" width="6.42578125" style="687" bestFit="1" customWidth="1"/>
    <col min="6185" max="6186" width="7.140625" style="687" bestFit="1" customWidth="1"/>
    <col min="6187" max="6187" width="6.85546875" style="687" bestFit="1" customWidth="1"/>
    <col min="6188" max="6188" width="7.140625" style="687" bestFit="1" customWidth="1"/>
    <col min="6189" max="6189" width="6.85546875" style="687" bestFit="1" customWidth="1"/>
    <col min="6190" max="6192" width="6.42578125" style="687" bestFit="1" customWidth="1"/>
    <col min="6193" max="6193" width="6.85546875" style="687" bestFit="1" customWidth="1"/>
    <col min="6194" max="6194" width="6.42578125" style="687" bestFit="1" customWidth="1"/>
    <col min="6195" max="6195" width="6.85546875" style="687" bestFit="1" customWidth="1"/>
    <col min="6196" max="6197" width="6.42578125" style="687" bestFit="1" customWidth="1"/>
    <col min="6198" max="6199" width="7.140625" style="687" bestFit="1" customWidth="1"/>
    <col min="6200" max="6200" width="6.42578125" style="687" bestFit="1" customWidth="1"/>
    <col min="6201" max="6202" width="7.140625" style="687" bestFit="1" customWidth="1"/>
    <col min="6203" max="6203" width="6.85546875" style="687" bestFit="1" customWidth="1"/>
    <col min="6204" max="6204" width="6.42578125" style="687" bestFit="1" customWidth="1"/>
    <col min="6205" max="6207" width="7.140625" style="687" bestFit="1" customWidth="1"/>
    <col min="6208" max="6208" width="6.42578125" style="687" bestFit="1" customWidth="1"/>
    <col min="6209" max="6215" width="7.140625" style="687" bestFit="1" customWidth="1"/>
    <col min="6216" max="6216" width="6.85546875" style="687" bestFit="1" customWidth="1"/>
    <col min="6217" max="6218" width="7.140625" style="687" bestFit="1" customWidth="1"/>
    <col min="6219" max="6219" width="6.85546875" style="687" bestFit="1" customWidth="1"/>
    <col min="6220" max="6221" width="7.140625" style="687" bestFit="1" customWidth="1"/>
    <col min="6222" max="6222" width="6.85546875" style="687" bestFit="1" customWidth="1"/>
    <col min="6223" max="6223" width="6.42578125" style="687" bestFit="1" customWidth="1"/>
    <col min="6224" max="6225" width="7.140625" style="687" bestFit="1" customWidth="1"/>
    <col min="6226" max="6226" width="6.42578125" style="687" bestFit="1" customWidth="1"/>
    <col min="6227" max="6227" width="6.85546875" style="687" bestFit="1" customWidth="1"/>
    <col min="6228" max="6228" width="7.140625" style="687" bestFit="1" customWidth="1"/>
    <col min="6229" max="6229" width="6.42578125" style="687" bestFit="1" customWidth="1"/>
    <col min="6230" max="6231" width="7.140625" style="687" bestFit="1" customWidth="1"/>
    <col min="6232" max="6232" width="6.85546875" style="687" bestFit="1" customWidth="1"/>
    <col min="6233" max="6233" width="7.140625" style="687" bestFit="1" customWidth="1"/>
    <col min="6234" max="6234" width="6.42578125" style="687" bestFit="1" customWidth="1"/>
    <col min="6235" max="6237" width="7.140625" style="687" bestFit="1" customWidth="1"/>
    <col min="6238" max="6238" width="6.42578125" style="687" bestFit="1" customWidth="1"/>
    <col min="6239" max="6239" width="6.85546875" style="687" bestFit="1" customWidth="1"/>
    <col min="6240" max="6241" width="7.140625" style="687" bestFit="1" customWidth="1"/>
    <col min="6242" max="6243" width="6.42578125" style="687" bestFit="1" customWidth="1"/>
    <col min="6244" max="6245" width="7.140625" style="687" bestFit="1" customWidth="1"/>
    <col min="6246" max="6246" width="6.85546875" style="687" bestFit="1" customWidth="1"/>
    <col min="6247" max="6247" width="7.140625" style="687" bestFit="1" customWidth="1"/>
    <col min="6248" max="6248" width="6.42578125" style="687" bestFit="1" customWidth="1"/>
    <col min="6249" max="6251" width="6.85546875" style="687" bestFit="1" customWidth="1"/>
    <col min="6252" max="6254" width="7.140625" style="687" bestFit="1" customWidth="1"/>
    <col min="6255" max="6255" width="6.42578125" style="687" bestFit="1" customWidth="1"/>
    <col min="6256" max="6257" width="7.140625" style="687" bestFit="1" customWidth="1"/>
    <col min="6258" max="6258" width="6.85546875" style="687" bestFit="1" customWidth="1"/>
    <col min="6259" max="6259" width="7.140625" style="687" bestFit="1" customWidth="1"/>
    <col min="6260" max="6260" width="6.85546875" style="687" bestFit="1" customWidth="1"/>
    <col min="6261" max="6261" width="6.42578125" style="687" bestFit="1" customWidth="1"/>
    <col min="6262" max="6262" width="6.85546875" style="687" bestFit="1" customWidth="1"/>
    <col min="6263" max="6264" width="7.140625" style="687" bestFit="1" customWidth="1"/>
    <col min="6265" max="6265" width="6.42578125" style="687" bestFit="1" customWidth="1"/>
    <col min="6266" max="6266" width="7.140625" style="687" bestFit="1" customWidth="1"/>
    <col min="6267" max="6267" width="6.42578125" style="687" bestFit="1" customWidth="1"/>
    <col min="6268" max="6268" width="7.140625" style="687" bestFit="1" customWidth="1"/>
    <col min="6269" max="6269" width="6.42578125" style="687" bestFit="1" customWidth="1"/>
    <col min="6270" max="6270" width="7.140625" style="687" bestFit="1" customWidth="1"/>
    <col min="6271" max="6271" width="6.42578125" style="687" bestFit="1" customWidth="1"/>
    <col min="6272" max="6272" width="6.85546875" style="687" bestFit="1" customWidth="1"/>
    <col min="6273" max="6273" width="6.42578125" style="687" bestFit="1" customWidth="1"/>
    <col min="6274" max="6275" width="6.85546875" style="687" bestFit="1" customWidth="1"/>
    <col min="6276" max="6276" width="7.140625" style="687" bestFit="1" customWidth="1"/>
    <col min="6277" max="6277" width="6.42578125" style="687" bestFit="1" customWidth="1"/>
    <col min="6278" max="6279" width="7.140625" style="687" bestFit="1" customWidth="1"/>
    <col min="6280" max="6282" width="6.42578125" style="687" bestFit="1" customWidth="1"/>
    <col min="6283" max="6283" width="7.140625" style="687" bestFit="1" customWidth="1"/>
    <col min="6284" max="6284" width="6.85546875" style="687" bestFit="1" customWidth="1"/>
    <col min="6285" max="6285" width="7.140625" style="687" bestFit="1" customWidth="1"/>
    <col min="6286" max="6286" width="6.42578125" style="687" bestFit="1" customWidth="1"/>
    <col min="6287" max="6287" width="6.85546875" style="687" bestFit="1" customWidth="1"/>
    <col min="6288" max="6288" width="7.140625" style="687" bestFit="1" customWidth="1"/>
    <col min="6289" max="6289" width="6.85546875" style="687" bestFit="1" customWidth="1"/>
    <col min="6290" max="6292" width="7.140625" style="687" bestFit="1" customWidth="1"/>
    <col min="6293" max="6296" width="6.42578125" style="687" bestFit="1" customWidth="1"/>
    <col min="6297" max="6297" width="6.85546875" style="687" bestFit="1" customWidth="1"/>
    <col min="6298" max="6298" width="7.140625" style="687" bestFit="1" customWidth="1"/>
    <col min="6299" max="6300" width="6.85546875" style="687" bestFit="1" customWidth="1"/>
    <col min="6301" max="6303" width="7.140625" style="687" bestFit="1" customWidth="1"/>
    <col min="6304" max="6304" width="6.85546875" style="687" bestFit="1" customWidth="1"/>
    <col min="6305" max="6305" width="7.140625" style="687" bestFit="1" customWidth="1"/>
    <col min="6306" max="6306" width="6.85546875" style="687" bestFit="1" customWidth="1"/>
    <col min="6307" max="6308" width="6.42578125" style="687" bestFit="1" customWidth="1"/>
    <col min="6309" max="6310" width="6.85546875" style="687" bestFit="1" customWidth="1"/>
    <col min="6311" max="6311" width="7.140625" style="687" bestFit="1" customWidth="1"/>
    <col min="6312" max="6312" width="6.85546875" style="687" bestFit="1" customWidth="1"/>
    <col min="6313" max="6315" width="7.140625" style="687" bestFit="1" customWidth="1"/>
    <col min="6316" max="6317" width="6.85546875" style="687" bestFit="1" customWidth="1"/>
    <col min="6318" max="6319" width="7.140625" style="687" bestFit="1" customWidth="1"/>
    <col min="6320" max="6320" width="6.42578125" style="687" bestFit="1" customWidth="1"/>
    <col min="6321" max="6321" width="7.140625" style="687" bestFit="1" customWidth="1"/>
    <col min="6322" max="6322" width="6.42578125" style="687" bestFit="1" customWidth="1"/>
    <col min="6323" max="6323" width="7.140625" style="687" bestFit="1" customWidth="1"/>
    <col min="6324" max="6324" width="6.85546875" style="687" bestFit="1" customWidth="1"/>
    <col min="6325" max="6325" width="6.42578125" style="687" bestFit="1" customWidth="1"/>
    <col min="6326" max="6326" width="6.85546875" style="687" bestFit="1" customWidth="1"/>
    <col min="6327" max="6328" width="6.42578125" style="687" bestFit="1" customWidth="1"/>
    <col min="6329" max="6329" width="6.85546875" style="687" bestFit="1" customWidth="1"/>
    <col min="6330" max="6330" width="7.140625" style="687" bestFit="1" customWidth="1"/>
    <col min="6331" max="6331" width="6.42578125" style="687" bestFit="1" customWidth="1"/>
    <col min="6332" max="6332" width="6.85546875" style="687" bestFit="1" customWidth="1"/>
    <col min="6333" max="6334" width="6.42578125" style="687" bestFit="1" customWidth="1"/>
    <col min="6335" max="6335" width="6.85546875" style="687" bestFit="1" customWidth="1"/>
    <col min="6336" max="6340" width="7.140625" style="687" bestFit="1" customWidth="1"/>
    <col min="6341" max="6341" width="6.85546875" style="687" bestFit="1" customWidth="1"/>
    <col min="6342" max="6343" width="7.140625" style="687" bestFit="1" customWidth="1"/>
    <col min="6344" max="6346" width="6.85546875" style="687" bestFit="1" customWidth="1"/>
    <col min="6347" max="6349" width="7.140625" style="687" bestFit="1" customWidth="1"/>
    <col min="6350" max="6350" width="6.42578125" style="687" bestFit="1" customWidth="1"/>
    <col min="6351" max="6352" width="7.140625" style="687" bestFit="1" customWidth="1"/>
    <col min="6353" max="6353" width="6.85546875" style="687" bestFit="1" customWidth="1"/>
    <col min="6354" max="6356" width="7.140625" style="687" bestFit="1" customWidth="1"/>
    <col min="6357" max="6357" width="6.42578125" style="687" bestFit="1" customWidth="1"/>
    <col min="6358" max="6361" width="7.140625" style="687" bestFit="1" customWidth="1"/>
    <col min="6362" max="6362" width="6.42578125" style="687" bestFit="1" customWidth="1"/>
    <col min="6363" max="6363" width="7.140625" style="687" bestFit="1" customWidth="1"/>
    <col min="6364" max="6364" width="6.85546875" style="687" bestFit="1" customWidth="1"/>
    <col min="6365" max="6369" width="6.42578125" style="687" bestFit="1" customWidth="1"/>
    <col min="6370" max="6370" width="7.140625" style="687" bestFit="1" customWidth="1"/>
    <col min="6371" max="6371" width="6.42578125" style="687" bestFit="1" customWidth="1"/>
    <col min="6372" max="6372" width="7.140625" style="687" bestFit="1" customWidth="1"/>
    <col min="6373" max="6373" width="6.85546875" style="687" bestFit="1" customWidth="1"/>
    <col min="6374" max="6375" width="7.140625" style="687" bestFit="1" customWidth="1"/>
    <col min="6376" max="6379" width="6.42578125" style="687" bestFit="1" customWidth="1"/>
    <col min="6380" max="6381" width="6.85546875" style="687" bestFit="1" customWidth="1"/>
    <col min="6382" max="6382" width="6.42578125" style="687" bestFit="1" customWidth="1"/>
    <col min="6383" max="6383" width="6.85546875" style="687" bestFit="1" customWidth="1"/>
    <col min="6384" max="6385" width="6.42578125" style="687" bestFit="1" customWidth="1"/>
    <col min="6386" max="6386" width="6.85546875" style="687" bestFit="1" customWidth="1"/>
    <col min="6387" max="6387" width="7.140625" style="687" bestFit="1" customWidth="1"/>
    <col min="6388" max="6388" width="6.42578125" style="687" bestFit="1" customWidth="1"/>
    <col min="6389" max="6391" width="6.85546875" style="687" bestFit="1" customWidth="1"/>
    <col min="6392" max="6392" width="7.140625" style="687" bestFit="1" customWidth="1"/>
    <col min="6393" max="6393" width="6.42578125" style="687" bestFit="1" customWidth="1"/>
    <col min="6394" max="6394" width="6.85546875" style="687" bestFit="1" customWidth="1"/>
    <col min="6395" max="6396" width="6.42578125" style="687" bestFit="1" customWidth="1"/>
    <col min="6397" max="6397" width="6.85546875" style="687" bestFit="1" customWidth="1"/>
    <col min="6398" max="6399" width="6.42578125" style="687" bestFit="1" customWidth="1"/>
    <col min="6400" max="6400" width="7.140625" style="687" bestFit="1" customWidth="1"/>
    <col min="6401" max="6403" width="6.85546875" style="687" bestFit="1" customWidth="1"/>
    <col min="6404" max="6407" width="7.140625" style="687" bestFit="1" customWidth="1"/>
    <col min="6408" max="6409" width="6.42578125" style="687" bestFit="1" customWidth="1"/>
    <col min="6410" max="6411" width="7.140625" style="687" bestFit="1" customWidth="1"/>
    <col min="6412" max="6412" width="6.85546875" style="687" bestFit="1" customWidth="1"/>
    <col min="6413" max="6414" width="7.140625" style="687" bestFit="1" customWidth="1"/>
    <col min="6415" max="6415" width="6.42578125" style="687" bestFit="1" customWidth="1"/>
    <col min="6416" max="6418" width="7.140625" style="687" bestFit="1" customWidth="1"/>
    <col min="6419" max="6419" width="6.85546875" style="687" bestFit="1" customWidth="1"/>
    <col min="6420" max="6420" width="6.42578125" style="687" bestFit="1" customWidth="1"/>
    <col min="6421" max="6422" width="7.140625" style="687" bestFit="1" customWidth="1"/>
    <col min="6423" max="6424" width="6.85546875" style="687" bestFit="1" customWidth="1"/>
    <col min="6425" max="6427" width="7.140625" style="687" bestFit="1" customWidth="1"/>
    <col min="6428" max="6428" width="6.42578125" style="687" bestFit="1" customWidth="1"/>
    <col min="6429" max="6429" width="6.85546875" style="687" bestFit="1" customWidth="1"/>
    <col min="6430" max="6430" width="7.140625" style="687" bestFit="1" customWidth="1"/>
    <col min="6431" max="6431" width="6.85546875" style="687" bestFit="1" customWidth="1"/>
    <col min="6432" max="6433" width="7.140625" style="687" bestFit="1" customWidth="1"/>
    <col min="6434" max="6435" width="6.85546875" style="687" bestFit="1" customWidth="1"/>
    <col min="6436" max="6439" width="7.140625" style="687" bestFit="1" customWidth="1"/>
    <col min="6440" max="6440" width="6.42578125" style="687" bestFit="1" customWidth="1"/>
    <col min="6441" max="6442" width="7.140625" style="687" bestFit="1" customWidth="1"/>
    <col min="6443" max="6444" width="6.85546875" style="687" bestFit="1" customWidth="1"/>
    <col min="6445" max="6446" width="6.42578125" style="687" bestFit="1" customWidth="1"/>
    <col min="6447" max="6451" width="7.140625" style="687" bestFit="1" customWidth="1"/>
    <col min="6452" max="6452" width="6.85546875" style="687" bestFit="1" customWidth="1"/>
    <col min="6453" max="6454" width="7.140625" style="687" bestFit="1" customWidth="1"/>
    <col min="6455" max="6455" width="6.85546875" style="687" bestFit="1" customWidth="1"/>
    <col min="6456" max="6456" width="6.42578125" style="687" bestFit="1" customWidth="1"/>
    <col min="6457" max="6458" width="6.85546875" style="687" bestFit="1" customWidth="1"/>
    <col min="6459" max="6459" width="7.140625" style="687" bestFit="1" customWidth="1"/>
    <col min="6460" max="6460" width="6.42578125" style="687" bestFit="1" customWidth="1"/>
    <col min="6461" max="6462" width="6.85546875" style="687" bestFit="1" customWidth="1"/>
    <col min="6463" max="6463" width="6.42578125" style="687" bestFit="1" customWidth="1"/>
    <col min="6464" max="6464" width="7.140625" style="687" bestFit="1" customWidth="1"/>
    <col min="6465" max="6465" width="6.85546875" style="687" bestFit="1" customWidth="1"/>
    <col min="6466" max="6466" width="6.42578125" style="687" bestFit="1" customWidth="1"/>
    <col min="6467" max="6468" width="7.140625" style="687" bestFit="1" customWidth="1"/>
    <col min="6469" max="6469" width="6.85546875" style="687" bestFit="1" customWidth="1"/>
    <col min="6470" max="6473" width="7.140625" style="687" bestFit="1" customWidth="1"/>
    <col min="6474" max="6476" width="6.85546875" style="687" bestFit="1" customWidth="1"/>
    <col min="6477" max="6478" width="7.140625" style="687" bestFit="1" customWidth="1"/>
    <col min="6479" max="6479" width="6.85546875" style="687" bestFit="1" customWidth="1"/>
    <col min="6480" max="6480" width="7.140625" style="687" bestFit="1" customWidth="1"/>
    <col min="6481" max="6482" width="6.85546875" style="687" bestFit="1" customWidth="1"/>
    <col min="6483" max="6484" width="7.140625" style="687" bestFit="1" customWidth="1"/>
    <col min="6485" max="6485" width="6.42578125" style="687" bestFit="1" customWidth="1"/>
    <col min="6486" max="6487" width="7.140625" style="687" bestFit="1" customWidth="1"/>
    <col min="6488" max="6489" width="6.42578125" style="687" bestFit="1" customWidth="1"/>
    <col min="6490" max="6491" width="6.85546875" style="687" bestFit="1" customWidth="1"/>
    <col min="6492" max="6492" width="6.42578125" style="687" bestFit="1" customWidth="1"/>
    <col min="6493" max="6495" width="7.140625" style="687" bestFit="1" customWidth="1"/>
    <col min="6496" max="6497" width="6.42578125" style="687" bestFit="1" customWidth="1"/>
    <col min="6498" max="6498" width="6.85546875" style="687" bestFit="1" customWidth="1"/>
    <col min="6499" max="6500" width="7.140625" style="687" bestFit="1" customWidth="1"/>
    <col min="6501" max="6502" width="6.85546875" style="687" bestFit="1" customWidth="1"/>
    <col min="6503" max="6509" width="7.140625" style="687" bestFit="1" customWidth="1"/>
    <col min="6510" max="6510" width="6.42578125" style="687" bestFit="1" customWidth="1"/>
    <col min="6511" max="6511" width="6.85546875" style="687" bestFit="1" customWidth="1"/>
    <col min="6512" max="6512" width="6.42578125" style="687" bestFit="1" customWidth="1"/>
    <col min="6513" max="6515" width="7.140625" style="687" bestFit="1" customWidth="1"/>
    <col min="6516" max="6516" width="6.42578125" style="687" bestFit="1" customWidth="1"/>
    <col min="6517" max="6517" width="6.85546875" style="687" bestFit="1" customWidth="1"/>
    <col min="6518" max="6519" width="6.42578125" style="687" bestFit="1" customWidth="1"/>
    <col min="6520" max="6521" width="7.140625" style="687" bestFit="1" customWidth="1"/>
    <col min="6522" max="6522" width="6.85546875" style="687" bestFit="1" customWidth="1"/>
    <col min="6523" max="6523" width="6.42578125" style="687" bestFit="1" customWidth="1"/>
    <col min="6524" max="6525" width="7.140625" style="687" bestFit="1" customWidth="1"/>
    <col min="6526" max="6526" width="6.42578125" style="687" bestFit="1" customWidth="1"/>
    <col min="6527" max="6527" width="7.140625" style="687" bestFit="1" customWidth="1"/>
    <col min="6528" max="6528" width="6.42578125" style="687" bestFit="1" customWidth="1"/>
    <col min="6529" max="6529" width="6.85546875" style="687" bestFit="1" customWidth="1"/>
    <col min="6530" max="6530" width="7.140625" style="687" bestFit="1" customWidth="1"/>
    <col min="6531" max="6533" width="6.85546875" style="687" bestFit="1" customWidth="1"/>
    <col min="6534" max="6534" width="7.140625" style="687" bestFit="1" customWidth="1"/>
    <col min="6535" max="6535" width="6.85546875" style="687" bestFit="1" customWidth="1"/>
    <col min="6536" max="6536" width="7.140625" style="687" bestFit="1" customWidth="1"/>
    <col min="6537" max="6537" width="6.85546875" style="687" bestFit="1" customWidth="1"/>
    <col min="6538" max="6539" width="7.140625" style="687" bestFit="1" customWidth="1"/>
    <col min="6540" max="6540" width="6.85546875" style="687" bestFit="1" customWidth="1"/>
    <col min="6541" max="6541" width="6.42578125" style="687" bestFit="1" customWidth="1"/>
    <col min="6542" max="6542" width="7.140625" style="687" bestFit="1" customWidth="1"/>
    <col min="6543" max="6543" width="6.42578125" style="687" bestFit="1" customWidth="1"/>
    <col min="6544" max="6544" width="7.140625" style="687" bestFit="1" customWidth="1"/>
    <col min="6545" max="6545" width="6.42578125" style="687" bestFit="1" customWidth="1"/>
    <col min="6546" max="6546" width="7.140625" style="687" bestFit="1" customWidth="1"/>
    <col min="6547" max="6547" width="6.42578125" style="687" bestFit="1" customWidth="1"/>
    <col min="6548" max="6548" width="7.140625" style="687" bestFit="1" customWidth="1"/>
    <col min="6549" max="6549" width="6.85546875" style="687" bestFit="1" customWidth="1"/>
    <col min="6550" max="6550" width="7.140625" style="687" bestFit="1" customWidth="1"/>
    <col min="6551" max="6551" width="6.85546875" style="687" bestFit="1" customWidth="1"/>
    <col min="6552" max="6552" width="7.140625" style="687" bestFit="1" customWidth="1"/>
    <col min="6553" max="6553" width="6.85546875" style="687" bestFit="1" customWidth="1"/>
    <col min="6554" max="6554" width="7.140625" style="687" bestFit="1" customWidth="1"/>
    <col min="6555" max="6557" width="6.85546875" style="687" bestFit="1" customWidth="1"/>
    <col min="6558" max="6558" width="7.140625" style="687" bestFit="1" customWidth="1"/>
    <col min="6559" max="6559" width="6.85546875" style="687" bestFit="1" customWidth="1"/>
    <col min="6560" max="6560" width="7.140625" style="687" bestFit="1" customWidth="1"/>
    <col min="6561" max="6561" width="6.85546875" style="687" bestFit="1" customWidth="1"/>
    <col min="6562" max="6562" width="7.140625" style="687" bestFit="1" customWidth="1"/>
    <col min="6563" max="6563" width="6.42578125" style="687" bestFit="1" customWidth="1"/>
    <col min="6564" max="6564" width="7.140625" style="687" bestFit="1" customWidth="1"/>
    <col min="6565" max="6565" width="6.42578125" style="687" bestFit="1" customWidth="1"/>
    <col min="6566" max="6566" width="6.85546875" style="687" bestFit="1" customWidth="1"/>
    <col min="6567" max="6569" width="7.140625" style="687" bestFit="1" customWidth="1"/>
    <col min="6570" max="6570" width="6.85546875" style="687" bestFit="1" customWidth="1"/>
    <col min="6571" max="6571" width="6.42578125" style="687" bestFit="1" customWidth="1"/>
    <col min="6572" max="6573" width="7.140625" style="687" bestFit="1" customWidth="1"/>
    <col min="6574" max="6575" width="6.42578125" style="687" bestFit="1" customWidth="1"/>
    <col min="6576" max="6576" width="7.140625" style="687" bestFit="1" customWidth="1"/>
    <col min="6577" max="6577" width="6.85546875" style="687" bestFit="1" customWidth="1"/>
    <col min="6578" max="6579" width="6.42578125" style="687" bestFit="1" customWidth="1"/>
    <col min="6580" max="6580" width="7.140625" style="687" bestFit="1" customWidth="1"/>
    <col min="6581" max="6582" width="6.85546875" style="687" bestFit="1" customWidth="1"/>
    <col min="6583" max="6584" width="7.140625" style="687" bestFit="1" customWidth="1"/>
    <col min="6585" max="6585" width="6.85546875" style="687" bestFit="1" customWidth="1"/>
    <col min="6586" max="6586" width="7.140625" style="687" bestFit="1" customWidth="1"/>
    <col min="6587" max="6587" width="6.85546875" style="687" bestFit="1" customWidth="1"/>
    <col min="6588" max="6588" width="6.42578125" style="687" bestFit="1" customWidth="1"/>
    <col min="6589" max="6589" width="7.140625" style="687" bestFit="1" customWidth="1"/>
    <col min="6590" max="6590" width="6.85546875" style="687" bestFit="1" customWidth="1"/>
    <col min="6591" max="6591" width="6.42578125" style="687" bestFit="1" customWidth="1"/>
    <col min="6592" max="6594" width="7.140625" style="687" bestFit="1" customWidth="1"/>
    <col min="6595" max="6596" width="6.42578125" style="687" bestFit="1" customWidth="1"/>
    <col min="6597" max="6598" width="7.140625" style="687" bestFit="1" customWidth="1"/>
    <col min="6599" max="6599" width="6.42578125" style="687" bestFit="1" customWidth="1"/>
    <col min="6600" max="6600" width="7.140625" style="687" bestFit="1" customWidth="1"/>
    <col min="6601" max="6602" width="6.42578125" style="687" bestFit="1" customWidth="1"/>
    <col min="6603" max="6605" width="7.140625" style="687" bestFit="1" customWidth="1"/>
    <col min="6606" max="6606" width="6.42578125" style="687" bestFit="1" customWidth="1"/>
    <col min="6607" max="6607" width="6.85546875" style="687" bestFit="1" customWidth="1"/>
    <col min="6608" max="6608" width="7.140625" style="687" bestFit="1" customWidth="1"/>
    <col min="6609" max="6609" width="6.85546875" style="687" bestFit="1" customWidth="1"/>
    <col min="6610" max="6610" width="6.42578125" style="687" bestFit="1" customWidth="1"/>
    <col min="6611" max="6612" width="7.140625" style="687" bestFit="1" customWidth="1"/>
    <col min="6613" max="6613" width="6.85546875" style="687" bestFit="1" customWidth="1"/>
    <col min="6614" max="6616" width="7.140625" style="687" bestFit="1" customWidth="1"/>
    <col min="6617" max="6617" width="6.42578125" style="687" bestFit="1" customWidth="1"/>
    <col min="6618" max="6620" width="7.140625" style="687" bestFit="1" customWidth="1"/>
    <col min="6621" max="6622" width="6.85546875" style="687" bestFit="1" customWidth="1"/>
    <col min="6623" max="6627" width="7.140625" style="687" bestFit="1" customWidth="1"/>
    <col min="6628" max="6628" width="6.85546875" style="687" bestFit="1" customWidth="1"/>
    <col min="6629" max="6633" width="7.140625" style="687" bestFit="1" customWidth="1"/>
    <col min="6634" max="6639" width="6.85546875" style="687" bestFit="1" customWidth="1"/>
    <col min="6640" max="6640" width="6.42578125" style="687" bestFit="1" customWidth="1"/>
    <col min="6641" max="6641" width="7.140625" style="687" bestFit="1" customWidth="1"/>
    <col min="6642" max="6643" width="6.42578125" style="687" bestFit="1" customWidth="1"/>
    <col min="6644" max="6645" width="7.140625" style="687" bestFit="1" customWidth="1"/>
    <col min="6646" max="6646" width="6.42578125" style="687" bestFit="1" customWidth="1"/>
    <col min="6647" max="6647" width="6.85546875" style="687" bestFit="1" customWidth="1"/>
    <col min="6648" max="6649" width="7.140625" style="687" bestFit="1" customWidth="1"/>
    <col min="6650" max="6650" width="6.85546875" style="687" bestFit="1" customWidth="1"/>
    <col min="6651" max="6651" width="6.42578125" style="687" bestFit="1" customWidth="1"/>
    <col min="6652" max="6653" width="6.85546875" style="687" bestFit="1" customWidth="1"/>
    <col min="6654" max="6654" width="6.42578125" style="687" bestFit="1" customWidth="1"/>
    <col min="6655" max="6655" width="7.140625" style="687" bestFit="1" customWidth="1"/>
    <col min="6656" max="6656" width="6.42578125" style="687" bestFit="1" customWidth="1"/>
    <col min="6657" max="6657" width="7.140625" style="687" bestFit="1" customWidth="1"/>
    <col min="6658" max="6658" width="6.85546875" style="687" bestFit="1" customWidth="1"/>
    <col min="6659" max="6659" width="6.42578125" style="687" bestFit="1" customWidth="1"/>
    <col min="6660" max="6661" width="6.85546875" style="687" bestFit="1" customWidth="1"/>
    <col min="6662" max="6662" width="7.140625" style="687" bestFit="1" customWidth="1"/>
    <col min="6663" max="6663" width="6.42578125" style="687" bestFit="1" customWidth="1"/>
    <col min="6664" max="6671" width="7.140625" style="687" bestFit="1" customWidth="1"/>
    <col min="6672" max="6672" width="6.42578125" style="687" bestFit="1" customWidth="1"/>
    <col min="6673" max="6674" width="7.140625" style="687" bestFit="1" customWidth="1"/>
    <col min="6675" max="6675" width="6.42578125" style="687" bestFit="1" customWidth="1"/>
    <col min="6676" max="6676" width="7.140625" style="687" bestFit="1" customWidth="1"/>
    <col min="6677" max="6677" width="6.85546875" style="687" bestFit="1" customWidth="1"/>
    <col min="6678" max="6679" width="6.42578125" style="687" bestFit="1" customWidth="1"/>
    <col min="6680" max="6681" width="7.140625" style="687" bestFit="1" customWidth="1"/>
    <col min="6682" max="6682" width="6.85546875" style="687" bestFit="1" customWidth="1"/>
    <col min="6683" max="6683" width="7.140625" style="687" bestFit="1" customWidth="1"/>
    <col min="6684" max="6684" width="6.85546875" style="687" bestFit="1" customWidth="1"/>
    <col min="6685" max="6685" width="7.140625" style="687" bestFit="1" customWidth="1"/>
    <col min="6686" max="6686" width="6.42578125" style="687" bestFit="1" customWidth="1"/>
    <col min="6687" max="6687" width="6.85546875" style="687" bestFit="1" customWidth="1"/>
    <col min="6688" max="6688" width="6.42578125" style="687" bestFit="1" customWidth="1"/>
    <col min="6689" max="6689" width="7.140625" style="687" bestFit="1" customWidth="1"/>
    <col min="6690" max="6690" width="6.42578125" style="687" bestFit="1" customWidth="1"/>
    <col min="6691" max="6691" width="7.140625" style="687" bestFit="1" customWidth="1"/>
    <col min="6692" max="6692" width="6.42578125" style="687" bestFit="1" customWidth="1"/>
    <col min="6693" max="6693" width="7.140625" style="687" bestFit="1" customWidth="1"/>
    <col min="6694" max="6694" width="6.85546875" style="687" bestFit="1" customWidth="1"/>
    <col min="6695" max="6695" width="7.140625" style="687" bestFit="1" customWidth="1"/>
    <col min="6696" max="6696" width="6.42578125" style="687" bestFit="1" customWidth="1"/>
    <col min="6697" max="6697" width="6.85546875" style="687" bestFit="1" customWidth="1"/>
    <col min="6698" max="6698" width="6.42578125" style="687" bestFit="1" customWidth="1"/>
    <col min="6699" max="6699" width="7.140625" style="687" bestFit="1" customWidth="1"/>
    <col min="6700" max="6700" width="6.85546875" style="687" bestFit="1" customWidth="1"/>
    <col min="6701" max="6701" width="6.42578125" style="687" bestFit="1" customWidth="1"/>
    <col min="6702" max="6702" width="7.140625" style="687" bestFit="1" customWidth="1"/>
    <col min="6703" max="6704" width="6.85546875" style="687" bestFit="1" customWidth="1"/>
    <col min="6705" max="6705" width="7.140625" style="687" bestFit="1" customWidth="1"/>
    <col min="6706" max="6707" width="6.42578125" style="687" bestFit="1" customWidth="1"/>
    <col min="6708" max="6708" width="6.85546875" style="687" bestFit="1" customWidth="1"/>
    <col min="6709" max="6709" width="7.140625" style="687" bestFit="1" customWidth="1"/>
    <col min="6710" max="6710" width="6.85546875" style="687" bestFit="1" customWidth="1"/>
    <col min="6711" max="6713" width="7.140625" style="687" bestFit="1" customWidth="1"/>
    <col min="6714" max="6715" width="6.42578125" style="687" bestFit="1" customWidth="1"/>
    <col min="6716" max="6716" width="7.140625" style="687" bestFit="1" customWidth="1"/>
    <col min="6717" max="6717" width="6.85546875" style="687" bestFit="1" customWidth="1"/>
    <col min="6718" max="6720" width="7.140625" style="687" bestFit="1" customWidth="1"/>
    <col min="6721" max="6721" width="6.85546875" style="687" bestFit="1" customWidth="1"/>
    <col min="6722" max="6723" width="7.140625" style="687" bestFit="1" customWidth="1"/>
    <col min="6724" max="6724" width="6.85546875" style="687" bestFit="1" customWidth="1"/>
    <col min="6725" max="6725" width="7.140625" style="687" bestFit="1" customWidth="1"/>
    <col min="6726" max="6727" width="6.42578125" style="687" bestFit="1" customWidth="1"/>
    <col min="6728" max="6728" width="6.85546875" style="687" bestFit="1" customWidth="1"/>
    <col min="6729" max="6729" width="6.42578125" style="687" bestFit="1" customWidth="1"/>
    <col min="6730" max="6731" width="7.140625" style="687" bestFit="1" customWidth="1"/>
    <col min="6732" max="6732" width="6.42578125" style="687" bestFit="1" customWidth="1"/>
    <col min="6733" max="6733" width="6.85546875" style="687" bestFit="1" customWidth="1"/>
    <col min="6734" max="6736" width="7.140625" style="687" bestFit="1" customWidth="1"/>
    <col min="6737" max="6737" width="6.42578125" style="687" bestFit="1" customWidth="1"/>
    <col min="6738" max="6738" width="6.85546875" style="687" bestFit="1" customWidth="1"/>
    <col min="6739" max="6739" width="7.140625" style="687" bestFit="1" customWidth="1"/>
    <col min="6740" max="6740" width="6.42578125" style="687" bestFit="1" customWidth="1"/>
    <col min="6741" max="6741" width="6.85546875" style="687" bestFit="1" customWidth="1"/>
    <col min="6742" max="6745" width="7.140625" style="687" bestFit="1" customWidth="1"/>
    <col min="6746" max="6746" width="6.85546875" style="687" bestFit="1" customWidth="1"/>
    <col min="6747" max="6747" width="6.42578125" style="687" bestFit="1" customWidth="1"/>
    <col min="6748" max="6748" width="7.140625" style="687" bestFit="1" customWidth="1"/>
    <col min="6749" max="6749" width="6.85546875" style="687" bestFit="1" customWidth="1"/>
    <col min="6750" max="6750" width="6.42578125" style="687" bestFit="1" customWidth="1"/>
    <col min="6751" max="6751" width="6.85546875" style="687" bestFit="1" customWidth="1"/>
    <col min="6752" max="6755" width="7.140625" style="687" bestFit="1" customWidth="1"/>
    <col min="6756" max="6756" width="6.42578125" style="687" bestFit="1" customWidth="1"/>
    <col min="6757" max="6757" width="7.140625" style="687" bestFit="1" customWidth="1"/>
    <col min="6758" max="6758" width="6.85546875" style="687" bestFit="1" customWidth="1"/>
    <col min="6759" max="6765" width="7.140625" style="687" bestFit="1" customWidth="1"/>
    <col min="6766" max="6766" width="6.85546875" style="687" bestFit="1" customWidth="1"/>
    <col min="6767" max="6768" width="6.42578125" style="687" bestFit="1" customWidth="1"/>
    <col min="6769" max="6771" width="6.85546875" style="687" bestFit="1" customWidth="1"/>
    <col min="6772" max="6772" width="6.42578125" style="687" bestFit="1" customWidth="1"/>
    <col min="6773" max="6773" width="7.140625" style="687" bestFit="1" customWidth="1"/>
    <col min="6774" max="6774" width="6.42578125" style="687" bestFit="1" customWidth="1"/>
    <col min="6775" max="6775" width="7.140625" style="687" bestFit="1" customWidth="1"/>
    <col min="6776" max="6777" width="6.85546875" style="687" bestFit="1" customWidth="1"/>
    <col min="6778" max="6778" width="7.140625" style="687" bestFit="1" customWidth="1"/>
    <col min="6779" max="6779" width="6.42578125" style="687" bestFit="1" customWidth="1"/>
    <col min="6780" max="6780" width="7.140625" style="687" bestFit="1" customWidth="1"/>
    <col min="6781" max="6781" width="6.85546875" style="687" bestFit="1" customWidth="1"/>
    <col min="6782" max="6782" width="7.140625" style="687" bestFit="1" customWidth="1"/>
    <col min="6783" max="6783" width="6.42578125" style="687" bestFit="1" customWidth="1"/>
    <col min="6784" max="6786" width="7.140625" style="687" bestFit="1" customWidth="1"/>
    <col min="6787" max="6787" width="6.42578125" style="687" bestFit="1" customWidth="1"/>
    <col min="6788" max="6788" width="6.85546875" style="687" bestFit="1" customWidth="1"/>
    <col min="6789" max="6789" width="7.140625" style="687" bestFit="1" customWidth="1"/>
    <col min="6790" max="6790" width="6.42578125" style="687" bestFit="1" customWidth="1"/>
    <col min="6791" max="6793" width="7.140625" style="687" bestFit="1" customWidth="1"/>
    <col min="6794" max="6794" width="6.85546875" style="687" bestFit="1" customWidth="1"/>
    <col min="6795" max="6797" width="7.140625" style="687" bestFit="1" customWidth="1"/>
    <col min="6798" max="6799" width="6.42578125" style="687" bestFit="1" customWidth="1"/>
    <col min="6800" max="6800" width="7.140625" style="687" bestFit="1" customWidth="1"/>
    <col min="6801" max="6801" width="6.42578125" style="687" bestFit="1" customWidth="1"/>
    <col min="6802" max="6802" width="6.85546875" style="687" bestFit="1" customWidth="1"/>
    <col min="6803" max="6803" width="7.140625" style="687" bestFit="1" customWidth="1"/>
    <col min="6804" max="6804" width="6.42578125" style="687" bestFit="1" customWidth="1"/>
    <col min="6805" max="6805" width="7.140625" style="687" bestFit="1" customWidth="1"/>
    <col min="6806" max="6806" width="6.42578125" style="687" bestFit="1" customWidth="1"/>
    <col min="6807" max="6807" width="7.140625" style="687" bestFit="1" customWidth="1"/>
    <col min="6808" max="6808" width="6.42578125" style="687" bestFit="1" customWidth="1"/>
    <col min="6809" max="6810" width="7.140625" style="687" bestFit="1" customWidth="1"/>
    <col min="6811" max="6811" width="6.42578125" style="687" bestFit="1" customWidth="1"/>
    <col min="6812" max="6812" width="7.140625" style="687" bestFit="1" customWidth="1"/>
    <col min="6813" max="6814" width="6.85546875" style="687" bestFit="1" customWidth="1"/>
    <col min="6815" max="6815" width="6.42578125" style="687" bestFit="1" customWidth="1"/>
    <col min="6816" max="6816" width="6.85546875" style="687" bestFit="1" customWidth="1"/>
    <col min="6817" max="6819" width="7.140625" style="687" bestFit="1" customWidth="1"/>
    <col min="6820" max="6820" width="6.42578125" style="687" bestFit="1" customWidth="1"/>
    <col min="6821" max="6823" width="7.140625" style="687" bestFit="1" customWidth="1"/>
    <col min="6824" max="6824" width="6.42578125" style="687" bestFit="1" customWidth="1"/>
    <col min="6825" max="6827" width="7.140625" style="687" bestFit="1" customWidth="1"/>
    <col min="6828" max="6828" width="6.42578125" style="687" bestFit="1" customWidth="1"/>
    <col min="6829" max="6829" width="6.85546875" style="687" bestFit="1" customWidth="1"/>
    <col min="6830" max="6830" width="6.42578125" style="687" bestFit="1" customWidth="1"/>
    <col min="6831" max="6831" width="7.140625" style="687" bestFit="1" customWidth="1"/>
    <col min="6832" max="6832" width="6.42578125" style="687" bestFit="1" customWidth="1"/>
    <col min="6833" max="6833" width="6.85546875" style="687" bestFit="1" customWidth="1"/>
    <col min="6834" max="6835" width="7.140625" style="687" bestFit="1" customWidth="1"/>
    <col min="6836" max="6836" width="6.42578125" style="687" bestFit="1" customWidth="1"/>
    <col min="6837" max="6837" width="7.140625" style="687" bestFit="1" customWidth="1"/>
    <col min="6838" max="6840" width="6.42578125" style="687" bestFit="1" customWidth="1"/>
    <col min="6841" max="6841" width="6.85546875" style="687" bestFit="1" customWidth="1"/>
    <col min="6842" max="6843" width="7.140625" style="687" bestFit="1" customWidth="1"/>
    <col min="6844" max="6844" width="6.85546875" style="687" bestFit="1" customWidth="1"/>
    <col min="6845" max="6845" width="7.140625" style="687" bestFit="1" customWidth="1"/>
    <col min="6846" max="6846" width="6.85546875" style="687" bestFit="1" customWidth="1"/>
    <col min="6847" max="6847" width="7.140625" style="687" bestFit="1" customWidth="1"/>
    <col min="6848" max="6849" width="6.85546875" style="687" bestFit="1" customWidth="1"/>
    <col min="6850" max="6850" width="7.140625" style="687" bestFit="1" customWidth="1"/>
    <col min="6851" max="6851" width="6.42578125" style="687" bestFit="1" customWidth="1"/>
    <col min="6852" max="6852" width="7.140625" style="687" bestFit="1" customWidth="1"/>
    <col min="6853" max="6853" width="6.85546875" style="687" bestFit="1" customWidth="1"/>
    <col min="6854" max="6854" width="7.140625" style="687" bestFit="1" customWidth="1"/>
    <col min="6855" max="6855" width="6.42578125" style="687" bestFit="1" customWidth="1"/>
    <col min="6856" max="6856" width="6.85546875" style="687" bestFit="1" customWidth="1"/>
    <col min="6857" max="6857" width="6.42578125" style="687" bestFit="1" customWidth="1"/>
    <col min="6858" max="6859" width="7.140625" style="687" bestFit="1" customWidth="1"/>
    <col min="6860" max="6862" width="6.42578125" style="687" bestFit="1" customWidth="1"/>
    <col min="6863" max="6866" width="7.140625" style="687" bestFit="1" customWidth="1"/>
    <col min="6867" max="6867" width="6.42578125" style="687" bestFit="1" customWidth="1"/>
    <col min="6868" max="6870" width="7.140625" style="687" bestFit="1" customWidth="1"/>
    <col min="6871" max="6871" width="6.42578125" style="687" bestFit="1" customWidth="1"/>
    <col min="6872" max="6874" width="7.140625" style="687" bestFit="1" customWidth="1"/>
    <col min="6875" max="6876" width="6.42578125" style="687" bestFit="1" customWidth="1"/>
    <col min="6877" max="6878" width="7.140625" style="687" bestFit="1" customWidth="1"/>
    <col min="6879" max="6880" width="6.42578125" style="687" bestFit="1" customWidth="1"/>
    <col min="6881" max="6882" width="7.140625" style="687" bestFit="1" customWidth="1"/>
    <col min="6883" max="6883" width="6.85546875" style="687" bestFit="1" customWidth="1"/>
    <col min="6884" max="6884" width="7.140625" style="687" bestFit="1" customWidth="1"/>
    <col min="6885" max="6885" width="6.42578125" style="687" bestFit="1" customWidth="1"/>
    <col min="6886" max="6888" width="7.140625" style="687" bestFit="1" customWidth="1"/>
    <col min="6889" max="6889" width="6.85546875" style="687" bestFit="1" customWidth="1"/>
    <col min="6890" max="6894" width="7.140625" style="687" bestFit="1" customWidth="1"/>
    <col min="6895" max="6897" width="6.85546875" style="687" bestFit="1" customWidth="1"/>
    <col min="6898" max="6898" width="7.140625" style="687" bestFit="1" customWidth="1"/>
    <col min="6899" max="6899" width="6.85546875" style="687" bestFit="1" customWidth="1"/>
    <col min="6900" max="6902" width="6.42578125" style="687" bestFit="1" customWidth="1"/>
    <col min="6903" max="6904" width="7.140625" style="687" bestFit="1" customWidth="1"/>
    <col min="6905" max="6905" width="6.85546875" style="687" bestFit="1" customWidth="1"/>
    <col min="6906" max="6906" width="6.42578125" style="687" bestFit="1" customWidth="1"/>
    <col min="6907" max="6907" width="6.85546875" style="687" bestFit="1" customWidth="1"/>
    <col min="6908" max="6909" width="7.140625" style="687" bestFit="1" customWidth="1"/>
    <col min="6910" max="6910" width="6.42578125" style="687" bestFit="1" customWidth="1"/>
    <col min="6911" max="6911" width="7.140625" style="687" bestFit="1" customWidth="1"/>
    <col min="6912" max="6912" width="6.85546875" style="687" bestFit="1" customWidth="1"/>
    <col min="6913" max="6915" width="6.42578125" style="687" bestFit="1" customWidth="1"/>
    <col min="6916" max="6916" width="6.85546875" style="687" bestFit="1" customWidth="1"/>
    <col min="6917" max="6917" width="7.140625" style="687" bestFit="1" customWidth="1"/>
    <col min="6918" max="6918" width="6.85546875" style="687" bestFit="1" customWidth="1"/>
    <col min="6919" max="6919" width="6.42578125" style="687" bestFit="1" customWidth="1"/>
    <col min="6920" max="6921" width="7.140625" style="687" bestFit="1" customWidth="1"/>
    <col min="6922" max="6924" width="6.42578125" style="687" bestFit="1" customWidth="1"/>
    <col min="6925" max="6928" width="6.85546875" style="687" bestFit="1" customWidth="1"/>
    <col min="6929" max="6929" width="7.140625" style="687" bestFit="1" customWidth="1"/>
    <col min="6930" max="6931" width="6.85546875" style="687" bestFit="1" customWidth="1"/>
    <col min="6932" max="6936" width="7.140625" style="687" bestFit="1" customWidth="1"/>
    <col min="6937" max="6938" width="6.85546875" style="687" bestFit="1" customWidth="1"/>
    <col min="6939" max="6939" width="6.42578125" style="687" bestFit="1" customWidth="1"/>
    <col min="6940" max="6940" width="7.140625" style="687" bestFit="1" customWidth="1"/>
    <col min="6941" max="6942" width="6.85546875" style="687" bestFit="1" customWidth="1"/>
    <col min="6943" max="6947" width="7.140625" style="687" bestFit="1" customWidth="1"/>
    <col min="6948" max="6949" width="6.42578125" style="687" bestFit="1" customWidth="1"/>
    <col min="6950" max="6951" width="7.140625" style="687" bestFit="1" customWidth="1"/>
    <col min="6952" max="6953" width="6.85546875" style="687" bestFit="1" customWidth="1"/>
    <col min="6954" max="6954" width="6.42578125" style="687" bestFit="1" customWidth="1"/>
    <col min="6955" max="6956" width="6.85546875" style="687" bestFit="1" customWidth="1"/>
    <col min="6957" max="6961" width="7.140625" style="687" bestFit="1" customWidth="1"/>
    <col min="6962" max="6963" width="6.85546875" style="687" bestFit="1" customWidth="1"/>
    <col min="6964" max="6964" width="6.42578125" style="687" bestFit="1" customWidth="1"/>
    <col min="6965" max="6966" width="6.85546875" style="687" bestFit="1" customWidth="1"/>
    <col min="6967" max="6967" width="6.42578125" style="687" bestFit="1" customWidth="1"/>
    <col min="6968" max="6968" width="6.85546875" style="687" bestFit="1" customWidth="1"/>
    <col min="6969" max="6969" width="6.42578125" style="687" bestFit="1" customWidth="1"/>
    <col min="6970" max="6970" width="6.85546875" style="687" bestFit="1" customWidth="1"/>
    <col min="6971" max="6973" width="7.140625" style="687" bestFit="1" customWidth="1"/>
    <col min="6974" max="6974" width="6.85546875" style="687" bestFit="1" customWidth="1"/>
    <col min="6975" max="6975" width="6.42578125" style="687" bestFit="1" customWidth="1"/>
    <col min="6976" max="6976" width="7.140625" style="687" bestFit="1" customWidth="1"/>
    <col min="6977" max="6978" width="6.85546875" style="687" bestFit="1" customWidth="1"/>
    <col min="6979" max="6982" width="7.140625" style="687" bestFit="1" customWidth="1"/>
    <col min="6983" max="6983" width="6.42578125" style="687" bestFit="1" customWidth="1"/>
    <col min="6984" max="6984" width="7.140625" style="687" bestFit="1" customWidth="1"/>
    <col min="6985" max="6985" width="6.85546875" style="687" bestFit="1" customWidth="1"/>
    <col min="6986" max="6989" width="7.140625" style="687" bestFit="1" customWidth="1"/>
    <col min="6990" max="6990" width="6.85546875" style="687" bestFit="1" customWidth="1"/>
    <col min="6991" max="6992" width="7.140625" style="687" bestFit="1" customWidth="1"/>
    <col min="6993" max="6995" width="6.85546875" style="687" bestFit="1" customWidth="1"/>
    <col min="6996" max="6997" width="7.140625" style="687" bestFit="1" customWidth="1"/>
    <col min="6998" max="6998" width="6.85546875" style="687" bestFit="1" customWidth="1"/>
    <col min="6999" max="6999" width="7.140625" style="687" bestFit="1" customWidth="1"/>
    <col min="7000" max="7000" width="6.42578125" style="687" bestFit="1" customWidth="1"/>
    <col min="7001" max="7001" width="6.85546875" style="687" bestFit="1" customWidth="1"/>
    <col min="7002" max="7002" width="7.140625" style="687" bestFit="1" customWidth="1"/>
    <col min="7003" max="7003" width="6.85546875" style="687" bestFit="1" customWidth="1"/>
    <col min="7004" max="7004" width="6.42578125" style="687" bestFit="1" customWidth="1"/>
    <col min="7005" max="7005" width="6.85546875" style="687" bestFit="1" customWidth="1"/>
    <col min="7006" max="7007" width="6.42578125" style="687" bestFit="1" customWidth="1"/>
    <col min="7008" max="7009" width="7.140625" style="687" bestFit="1" customWidth="1"/>
    <col min="7010" max="7010" width="6.85546875" style="687" bestFit="1" customWidth="1"/>
    <col min="7011" max="7011" width="7.140625" style="687" bestFit="1" customWidth="1"/>
    <col min="7012" max="7012" width="6.42578125" style="687" bestFit="1" customWidth="1"/>
    <col min="7013" max="7014" width="7.140625" style="687" bestFit="1" customWidth="1"/>
    <col min="7015" max="7015" width="6.42578125" style="687" bestFit="1" customWidth="1"/>
    <col min="7016" max="7018" width="7.140625" style="687" bestFit="1" customWidth="1"/>
    <col min="7019" max="7019" width="6.85546875" style="687" bestFit="1" customWidth="1"/>
    <col min="7020" max="7020" width="7.140625" style="687" bestFit="1" customWidth="1"/>
    <col min="7021" max="7021" width="6.85546875" style="687" bestFit="1" customWidth="1"/>
    <col min="7022" max="7022" width="7.140625" style="687" bestFit="1" customWidth="1"/>
    <col min="7023" max="7023" width="6.85546875" style="687" bestFit="1" customWidth="1"/>
    <col min="7024" max="7024" width="7.140625" style="687" bestFit="1" customWidth="1"/>
    <col min="7025" max="7025" width="6.42578125" style="687" bestFit="1" customWidth="1"/>
    <col min="7026" max="7027" width="7.140625" style="687" bestFit="1" customWidth="1"/>
    <col min="7028" max="7028" width="6.42578125" style="687" bestFit="1" customWidth="1"/>
    <col min="7029" max="7029" width="6.85546875" style="687" bestFit="1" customWidth="1"/>
    <col min="7030" max="7030" width="6.42578125" style="687" bestFit="1" customWidth="1"/>
    <col min="7031" max="7033" width="7.140625" style="687" bestFit="1" customWidth="1"/>
    <col min="7034" max="7034" width="6.85546875" style="687" bestFit="1" customWidth="1"/>
    <col min="7035" max="7036" width="6.42578125" style="687" bestFit="1" customWidth="1"/>
    <col min="7037" max="7037" width="6.85546875" style="687" bestFit="1" customWidth="1"/>
    <col min="7038" max="7039" width="6.42578125" style="687" bestFit="1" customWidth="1"/>
    <col min="7040" max="7040" width="7.140625" style="687" bestFit="1" customWidth="1"/>
    <col min="7041" max="7041" width="6.42578125" style="687" bestFit="1" customWidth="1"/>
    <col min="7042" max="7042" width="7.140625" style="687" bestFit="1" customWidth="1"/>
    <col min="7043" max="7043" width="6.85546875" style="687" bestFit="1" customWidth="1"/>
    <col min="7044" max="7045" width="7.140625" style="687" bestFit="1" customWidth="1"/>
    <col min="7046" max="7046" width="6.85546875" style="687" bestFit="1" customWidth="1"/>
    <col min="7047" max="7047" width="6.42578125" style="687" bestFit="1" customWidth="1"/>
    <col min="7048" max="7048" width="7.140625" style="687" bestFit="1" customWidth="1"/>
    <col min="7049" max="7049" width="6.85546875" style="687" bestFit="1" customWidth="1"/>
    <col min="7050" max="7050" width="6.42578125" style="687" bestFit="1" customWidth="1"/>
    <col min="7051" max="7051" width="6.85546875" style="687" bestFit="1" customWidth="1"/>
    <col min="7052" max="7053" width="7.140625" style="687" bestFit="1" customWidth="1"/>
    <col min="7054" max="7054" width="6.42578125" style="687" bestFit="1" customWidth="1"/>
    <col min="7055" max="7056" width="7.140625" style="687" bestFit="1" customWidth="1"/>
    <col min="7057" max="7057" width="6.85546875" style="687" bestFit="1" customWidth="1"/>
    <col min="7058" max="7061" width="7.140625" style="687" bestFit="1" customWidth="1"/>
    <col min="7062" max="7063" width="6.85546875" style="687" bestFit="1" customWidth="1"/>
    <col min="7064" max="7064" width="7.140625" style="687" bestFit="1" customWidth="1"/>
    <col min="7065" max="7065" width="6.85546875" style="687" bestFit="1" customWidth="1"/>
    <col min="7066" max="7066" width="7.140625" style="687" bestFit="1" customWidth="1"/>
    <col min="7067" max="7068" width="6.42578125" style="687" bestFit="1" customWidth="1"/>
    <col min="7069" max="7070" width="7.140625" style="687" bestFit="1" customWidth="1"/>
    <col min="7071" max="7071" width="6.85546875" style="687" bestFit="1" customWidth="1"/>
    <col min="7072" max="7072" width="7.140625" style="687" bestFit="1" customWidth="1"/>
    <col min="7073" max="7073" width="6.42578125" style="687" bestFit="1" customWidth="1"/>
    <col min="7074" max="7074" width="7.140625" style="687" bestFit="1" customWidth="1"/>
    <col min="7075" max="7075" width="6.42578125" style="687" bestFit="1" customWidth="1"/>
    <col min="7076" max="7076" width="7.140625" style="687" bestFit="1" customWidth="1"/>
    <col min="7077" max="7077" width="6.85546875" style="687" bestFit="1" customWidth="1"/>
    <col min="7078" max="7078" width="6.42578125" style="687" bestFit="1" customWidth="1"/>
    <col min="7079" max="7080" width="7.140625" style="687" bestFit="1" customWidth="1"/>
    <col min="7081" max="7081" width="6.42578125" style="687" bestFit="1" customWidth="1"/>
    <col min="7082" max="7083" width="6.85546875" style="687" bestFit="1" customWidth="1"/>
    <col min="7084" max="7089" width="7.140625" style="687" bestFit="1" customWidth="1"/>
    <col min="7090" max="7090" width="6.85546875" style="687" bestFit="1" customWidth="1"/>
    <col min="7091" max="7091" width="7.140625" style="687" bestFit="1" customWidth="1"/>
    <col min="7092" max="7092" width="6.42578125" style="687" bestFit="1" customWidth="1"/>
    <col min="7093" max="7093" width="6.85546875" style="687" bestFit="1" customWidth="1"/>
    <col min="7094" max="7095" width="7.140625" style="687" bestFit="1" customWidth="1"/>
    <col min="7096" max="7097" width="6.42578125" style="687" bestFit="1" customWidth="1"/>
    <col min="7098" max="7102" width="7.140625" style="687" bestFit="1" customWidth="1"/>
    <col min="7103" max="7104" width="6.85546875" style="687" bestFit="1" customWidth="1"/>
    <col min="7105" max="7105" width="7.140625" style="687" bestFit="1" customWidth="1"/>
    <col min="7106" max="7107" width="6.85546875" style="687" bestFit="1" customWidth="1"/>
    <col min="7108" max="7109" width="7.140625" style="687" bestFit="1" customWidth="1"/>
    <col min="7110" max="7110" width="6.42578125" style="687" bestFit="1" customWidth="1"/>
    <col min="7111" max="7112" width="6.85546875" style="687" bestFit="1" customWidth="1"/>
    <col min="7113" max="7113" width="6.42578125" style="687" bestFit="1" customWidth="1"/>
    <col min="7114" max="7114" width="7.140625" style="687" bestFit="1" customWidth="1"/>
    <col min="7115" max="7115" width="6.42578125" style="687" bestFit="1" customWidth="1"/>
    <col min="7116" max="7118" width="7.140625" style="687" bestFit="1" customWidth="1"/>
    <col min="7119" max="7124" width="6.42578125" style="687" bestFit="1" customWidth="1"/>
    <col min="7125" max="7125" width="7.140625" style="687" bestFit="1" customWidth="1"/>
    <col min="7126" max="7127" width="6.42578125" style="687" bestFit="1" customWidth="1"/>
    <col min="7128" max="7128" width="7.140625" style="687" bestFit="1" customWidth="1"/>
    <col min="7129" max="7131" width="6.42578125" style="687" bestFit="1" customWidth="1"/>
    <col min="7132" max="7133" width="7.140625" style="687" bestFit="1" customWidth="1"/>
    <col min="7134" max="7134" width="6.85546875" style="687" bestFit="1" customWidth="1"/>
    <col min="7135" max="7135" width="7.140625" style="687" bestFit="1" customWidth="1"/>
    <col min="7136" max="7136" width="6.85546875" style="687" bestFit="1" customWidth="1"/>
    <col min="7137" max="7137" width="6.42578125" style="687" bestFit="1" customWidth="1"/>
    <col min="7138" max="7138" width="6.85546875" style="687" bestFit="1" customWidth="1"/>
    <col min="7139" max="7140" width="7.140625" style="687" bestFit="1" customWidth="1"/>
    <col min="7141" max="7141" width="6.85546875" style="687" bestFit="1" customWidth="1"/>
    <col min="7142" max="7142" width="7.140625" style="687" bestFit="1" customWidth="1"/>
    <col min="7143" max="7143" width="6.85546875" style="687" bestFit="1" customWidth="1"/>
    <col min="7144" max="7144" width="6.42578125" style="687" bestFit="1" customWidth="1"/>
    <col min="7145" max="7145" width="6.85546875" style="687" bestFit="1" customWidth="1"/>
    <col min="7146" max="7147" width="7.140625" style="687" bestFit="1" customWidth="1"/>
    <col min="7148" max="7148" width="6.85546875" style="687" bestFit="1" customWidth="1"/>
    <col min="7149" max="7149" width="7.140625" style="687" bestFit="1" customWidth="1"/>
    <col min="7150" max="7150" width="6.85546875" style="687" bestFit="1" customWidth="1"/>
    <col min="7151" max="7151" width="6.42578125" style="687" bestFit="1" customWidth="1"/>
    <col min="7152" max="7153" width="7.140625" style="687" bestFit="1" customWidth="1"/>
    <col min="7154" max="7154" width="6.85546875" style="687" bestFit="1" customWidth="1"/>
    <col min="7155" max="7158" width="6.42578125" style="687" bestFit="1" customWidth="1"/>
    <col min="7159" max="7159" width="6.85546875" style="687" bestFit="1" customWidth="1"/>
    <col min="7160" max="7161" width="7.140625" style="687" bestFit="1" customWidth="1"/>
    <col min="7162" max="7162" width="6.42578125" style="687" bestFit="1" customWidth="1"/>
    <col min="7163" max="7163" width="7.140625" style="687" bestFit="1" customWidth="1"/>
    <col min="7164" max="7166" width="6.42578125" style="687" bestFit="1" customWidth="1"/>
    <col min="7167" max="7167" width="7.140625" style="687" bestFit="1" customWidth="1"/>
    <col min="7168" max="7169" width="6.42578125" style="687" bestFit="1" customWidth="1"/>
    <col min="7170" max="7174" width="7.140625" style="687" bestFit="1" customWidth="1"/>
    <col min="7175" max="7175" width="6.42578125" style="687" bestFit="1" customWidth="1"/>
    <col min="7176" max="7177" width="7.140625" style="687" bestFit="1" customWidth="1"/>
    <col min="7178" max="7178" width="6.85546875" style="687" bestFit="1" customWidth="1"/>
    <col min="7179" max="7182" width="7.140625" style="687" bestFit="1" customWidth="1"/>
    <col min="7183" max="7184" width="6.42578125" style="687" bestFit="1" customWidth="1"/>
    <col min="7185" max="7185" width="7.140625" style="687" bestFit="1" customWidth="1"/>
    <col min="7186" max="7187" width="6.42578125" style="687" bestFit="1" customWidth="1"/>
    <col min="7188" max="7188" width="6.85546875" style="687" bestFit="1" customWidth="1"/>
    <col min="7189" max="7189" width="6.42578125" style="687" bestFit="1" customWidth="1"/>
    <col min="7190" max="7194" width="7.140625" style="687" bestFit="1" customWidth="1"/>
    <col min="7195" max="7195" width="6.85546875" style="687" bestFit="1" customWidth="1"/>
    <col min="7196" max="7196" width="6.42578125" style="687" bestFit="1" customWidth="1"/>
    <col min="7197" max="7197" width="7.140625" style="687" bestFit="1" customWidth="1"/>
    <col min="7198" max="7199" width="6.42578125" style="687" bestFit="1" customWidth="1"/>
    <col min="7200" max="7200" width="6.85546875" style="687" bestFit="1" customWidth="1"/>
    <col min="7201" max="7203" width="7.140625" style="687" bestFit="1" customWidth="1"/>
    <col min="7204" max="7206" width="6.42578125" style="687" bestFit="1" customWidth="1"/>
    <col min="7207" max="7209" width="7.140625" style="687" bestFit="1" customWidth="1"/>
    <col min="7210" max="7215" width="6.42578125" style="687" bestFit="1" customWidth="1"/>
    <col min="7216" max="7218" width="6.85546875" style="687" bestFit="1" customWidth="1"/>
    <col min="7219" max="7221" width="7.140625" style="687" bestFit="1" customWidth="1"/>
    <col min="7222" max="7222" width="6.85546875" style="687" bestFit="1" customWidth="1"/>
    <col min="7223" max="7225" width="7.140625" style="687" bestFit="1" customWidth="1"/>
    <col min="7226" max="7226" width="6.85546875" style="687" bestFit="1" customWidth="1"/>
    <col min="7227" max="7232" width="7.140625" style="687" bestFit="1" customWidth="1"/>
    <col min="7233" max="7234" width="6.85546875" style="687" bestFit="1" customWidth="1"/>
    <col min="7235" max="7235" width="6.42578125" style="687" bestFit="1" customWidth="1"/>
    <col min="7236" max="7237" width="7.140625" style="687" bestFit="1" customWidth="1"/>
    <col min="7238" max="7238" width="6.42578125" style="687" bestFit="1" customWidth="1"/>
    <col min="7239" max="7239" width="7.140625" style="687" bestFit="1" customWidth="1"/>
    <col min="7240" max="7240" width="6.85546875" style="687" bestFit="1" customWidth="1"/>
    <col min="7241" max="7241" width="6.42578125" style="687" bestFit="1" customWidth="1"/>
    <col min="7242" max="7242" width="7.140625" style="687" bestFit="1" customWidth="1"/>
    <col min="7243" max="7243" width="6.42578125" style="687" bestFit="1" customWidth="1"/>
    <col min="7244" max="7245" width="7.140625" style="687" bestFit="1" customWidth="1"/>
    <col min="7246" max="7247" width="6.85546875" style="687" bestFit="1" customWidth="1"/>
    <col min="7248" max="7250" width="7.140625" style="687" bestFit="1" customWidth="1"/>
    <col min="7251" max="7251" width="6.85546875" style="687" bestFit="1" customWidth="1"/>
    <col min="7252" max="7252" width="7.140625" style="687" bestFit="1" customWidth="1"/>
    <col min="7253" max="7255" width="6.42578125" style="687" bestFit="1" customWidth="1"/>
    <col min="7256" max="7256" width="7.140625" style="687" bestFit="1" customWidth="1"/>
    <col min="7257" max="7257" width="6.85546875" style="687" bestFit="1" customWidth="1"/>
    <col min="7258" max="7258" width="6.42578125" style="687" bestFit="1" customWidth="1"/>
    <col min="7259" max="7259" width="6.85546875" style="687" bestFit="1" customWidth="1"/>
    <col min="7260" max="7261" width="7.140625" style="687" bestFit="1" customWidth="1"/>
    <col min="7262" max="7262" width="6.42578125" style="687" bestFit="1" customWidth="1"/>
    <col min="7263" max="7264" width="7.140625" style="687" bestFit="1" customWidth="1"/>
    <col min="7265" max="7265" width="6.85546875" style="687" bestFit="1" customWidth="1"/>
    <col min="7266" max="7266" width="6.42578125" style="687" bestFit="1" customWidth="1"/>
    <col min="7267" max="7269" width="7.140625" style="687" bestFit="1" customWidth="1"/>
    <col min="7270" max="7271" width="6.42578125" style="687" bestFit="1" customWidth="1"/>
    <col min="7272" max="7272" width="7.140625" style="687" bestFit="1" customWidth="1"/>
    <col min="7273" max="7273" width="6.85546875" style="687" bestFit="1" customWidth="1"/>
    <col min="7274" max="7274" width="6.42578125" style="687" bestFit="1" customWidth="1"/>
    <col min="7275" max="7279" width="7.140625" style="687" bestFit="1" customWidth="1"/>
    <col min="7280" max="7280" width="6.85546875" style="687" bestFit="1" customWidth="1"/>
    <col min="7281" max="7281" width="7.140625" style="687" bestFit="1" customWidth="1"/>
    <col min="7282" max="7282" width="6.85546875" style="687" bestFit="1" customWidth="1"/>
    <col min="7283" max="7283" width="6.42578125" style="687" bestFit="1" customWidth="1"/>
    <col min="7284" max="7284" width="7.140625" style="687" bestFit="1" customWidth="1"/>
    <col min="7285" max="7285" width="6.42578125" style="687" bestFit="1" customWidth="1"/>
    <col min="7286" max="7286" width="7.140625" style="687" bestFit="1" customWidth="1"/>
    <col min="7287" max="7287" width="6.42578125" style="687" bestFit="1" customWidth="1"/>
    <col min="7288" max="7293" width="7.140625" style="687" bestFit="1" customWidth="1"/>
    <col min="7294" max="7294" width="6.85546875" style="687" bestFit="1" customWidth="1"/>
    <col min="7295" max="7295" width="7.140625" style="687" bestFit="1" customWidth="1"/>
    <col min="7296" max="7296" width="6.85546875" style="687" bestFit="1" customWidth="1"/>
    <col min="7297" max="7297" width="6.42578125" style="687" bestFit="1" customWidth="1"/>
    <col min="7298" max="7300" width="7.140625" style="687" bestFit="1" customWidth="1"/>
    <col min="7301" max="7301" width="6.42578125" style="687" bestFit="1" customWidth="1"/>
    <col min="7302" max="7302" width="7.140625" style="687" bestFit="1" customWidth="1"/>
    <col min="7303" max="7304" width="6.42578125" style="687" bestFit="1" customWidth="1"/>
    <col min="7305" max="7305" width="6.85546875" style="687" bestFit="1" customWidth="1"/>
    <col min="7306" max="7306" width="7.140625" style="687" bestFit="1" customWidth="1"/>
    <col min="7307" max="7307" width="6.85546875" style="687" bestFit="1" customWidth="1"/>
    <col min="7308" max="7308" width="6.42578125" style="687" bestFit="1" customWidth="1"/>
    <col min="7309" max="7309" width="7.140625" style="687" bestFit="1" customWidth="1"/>
    <col min="7310" max="7310" width="6.85546875" style="687" bestFit="1" customWidth="1"/>
    <col min="7311" max="7314" width="7.140625" style="687" bestFit="1" customWidth="1"/>
    <col min="7315" max="7315" width="6.42578125" style="687" bestFit="1" customWidth="1"/>
    <col min="7316" max="7316" width="6.85546875" style="687" bestFit="1" customWidth="1"/>
    <col min="7317" max="7318" width="7.140625" style="687" bestFit="1" customWidth="1"/>
    <col min="7319" max="7320" width="6.42578125" style="687" bestFit="1" customWidth="1"/>
    <col min="7321" max="7321" width="6.85546875" style="687" bestFit="1" customWidth="1"/>
    <col min="7322" max="7323" width="7.140625" style="687" bestFit="1" customWidth="1"/>
    <col min="7324" max="7324" width="6.85546875" style="687" bestFit="1" customWidth="1"/>
    <col min="7325" max="7325" width="7.140625" style="687" bestFit="1" customWidth="1"/>
    <col min="7326" max="7326" width="6.85546875" style="687" bestFit="1" customWidth="1"/>
    <col min="7327" max="7328" width="7.140625" style="687" bestFit="1" customWidth="1"/>
    <col min="7329" max="7329" width="6.42578125" style="687" bestFit="1" customWidth="1"/>
    <col min="7330" max="7334" width="7.140625" style="687" bestFit="1" customWidth="1"/>
    <col min="7335" max="7336" width="6.42578125" style="687" bestFit="1" customWidth="1"/>
    <col min="7337" max="7338" width="7.140625" style="687" bestFit="1" customWidth="1"/>
    <col min="7339" max="7339" width="6.42578125" style="687" bestFit="1" customWidth="1"/>
    <col min="7340" max="7340" width="7.140625" style="687" bestFit="1" customWidth="1"/>
    <col min="7341" max="7342" width="6.85546875" style="687" bestFit="1" customWidth="1"/>
    <col min="7343" max="7344" width="6.42578125" style="687" bestFit="1" customWidth="1"/>
    <col min="7345" max="7345" width="7.140625" style="687" bestFit="1" customWidth="1"/>
    <col min="7346" max="7346" width="6.42578125" style="687" bestFit="1" customWidth="1"/>
    <col min="7347" max="7347" width="7.140625" style="687" bestFit="1" customWidth="1"/>
    <col min="7348" max="7348" width="6.42578125" style="687" bestFit="1" customWidth="1"/>
    <col min="7349" max="7349" width="7.140625" style="687" bestFit="1" customWidth="1"/>
    <col min="7350" max="7351" width="6.42578125" style="687" bestFit="1" customWidth="1"/>
    <col min="7352" max="7353" width="7.140625" style="687" bestFit="1" customWidth="1"/>
    <col min="7354" max="7355" width="6.85546875" style="687" bestFit="1" customWidth="1"/>
    <col min="7356" max="7356" width="7.140625" style="687" bestFit="1" customWidth="1"/>
    <col min="7357" max="7358" width="6.85546875" style="687" bestFit="1" customWidth="1"/>
    <col min="7359" max="7359" width="7.140625" style="687" bestFit="1" customWidth="1"/>
    <col min="7360" max="7361" width="6.42578125" style="687" bestFit="1" customWidth="1"/>
    <col min="7362" max="7362" width="7.140625" style="687" bestFit="1" customWidth="1"/>
    <col min="7363" max="7364" width="6.85546875" style="687" bestFit="1" customWidth="1"/>
    <col min="7365" max="7365" width="7.140625" style="687" bestFit="1" customWidth="1"/>
    <col min="7366" max="7367" width="6.85546875" style="687" bestFit="1" customWidth="1"/>
    <col min="7368" max="7369" width="7.140625" style="687" bestFit="1" customWidth="1"/>
    <col min="7370" max="7370" width="6.85546875" style="687" bestFit="1" customWidth="1"/>
    <col min="7371" max="7371" width="6.42578125" style="687" bestFit="1" customWidth="1"/>
    <col min="7372" max="7372" width="7.140625" style="687" bestFit="1" customWidth="1"/>
    <col min="7373" max="7373" width="6.42578125" style="687" bestFit="1" customWidth="1"/>
    <col min="7374" max="7374" width="7.140625" style="687" bestFit="1" customWidth="1"/>
    <col min="7375" max="7375" width="6.42578125" style="687" bestFit="1" customWidth="1"/>
    <col min="7376" max="7377" width="6.85546875" style="687" bestFit="1" customWidth="1"/>
    <col min="7378" max="7382" width="7.140625" style="687" bestFit="1" customWidth="1"/>
    <col min="7383" max="7383" width="6.42578125" style="687" bestFit="1" customWidth="1"/>
    <col min="7384" max="7384" width="6.85546875" style="687" bestFit="1" customWidth="1"/>
    <col min="7385" max="7386" width="7.140625" style="687" bestFit="1" customWidth="1"/>
    <col min="7387" max="7387" width="6.85546875" style="687" bestFit="1" customWidth="1"/>
    <col min="7388" max="7388" width="7.140625" style="687" bestFit="1" customWidth="1"/>
    <col min="7389" max="7389" width="6.42578125" style="687" bestFit="1" customWidth="1"/>
    <col min="7390" max="7392" width="6.85546875" style="687" bestFit="1" customWidth="1"/>
    <col min="7393" max="7393" width="7.140625" style="687" bestFit="1" customWidth="1"/>
    <col min="7394" max="7394" width="6.42578125" style="687" bestFit="1" customWidth="1"/>
    <col min="7395" max="7395" width="7.140625" style="687" bestFit="1" customWidth="1"/>
    <col min="7396" max="7396" width="6.42578125" style="687" bestFit="1" customWidth="1"/>
    <col min="7397" max="7398" width="6.85546875" style="687" bestFit="1" customWidth="1"/>
    <col min="7399" max="7399" width="7.140625" style="687" bestFit="1" customWidth="1"/>
    <col min="7400" max="7400" width="6.42578125" style="687" bestFit="1" customWidth="1"/>
    <col min="7401" max="7404" width="7.140625" style="687" bestFit="1" customWidth="1"/>
    <col min="7405" max="7405" width="6.42578125" style="687" bestFit="1" customWidth="1"/>
    <col min="7406" max="7406" width="7.140625" style="687" bestFit="1" customWidth="1"/>
    <col min="7407" max="7410" width="6.42578125" style="687" bestFit="1" customWidth="1"/>
    <col min="7411" max="7412" width="6.85546875" style="687" bestFit="1" customWidth="1"/>
    <col min="7413" max="7414" width="7.140625" style="687" bestFit="1" customWidth="1"/>
    <col min="7415" max="7415" width="6.85546875" style="687" bestFit="1" customWidth="1"/>
    <col min="7416" max="7418" width="7.140625" style="687" bestFit="1" customWidth="1"/>
    <col min="7419" max="7420" width="6.42578125" style="687" bestFit="1" customWidth="1"/>
    <col min="7421" max="7422" width="7.140625" style="687" bestFit="1" customWidth="1"/>
    <col min="7423" max="7424" width="6.85546875" style="687" bestFit="1" customWidth="1"/>
    <col min="7425" max="7425" width="6.42578125" style="687" bestFit="1" customWidth="1"/>
    <col min="7426" max="7429" width="7.140625" style="687" bestFit="1" customWidth="1"/>
    <col min="7430" max="7432" width="6.85546875" style="687" bestFit="1" customWidth="1"/>
    <col min="7433" max="7435" width="7.140625" style="687" bestFit="1" customWidth="1"/>
    <col min="7436" max="7438" width="6.42578125" style="687" bestFit="1" customWidth="1"/>
    <col min="7439" max="7439" width="6.85546875" style="687" bestFit="1" customWidth="1"/>
    <col min="7440" max="7441" width="6.42578125" style="687" bestFit="1" customWidth="1"/>
    <col min="7442" max="7442" width="6.85546875" style="687" bestFit="1" customWidth="1"/>
    <col min="7443" max="7443" width="6.42578125" style="687" bestFit="1" customWidth="1"/>
    <col min="7444" max="7444" width="7.140625" style="687" bestFit="1" customWidth="1"/>
    <col min="7445" max="7445" width="6.42578125" style="687" bestFit="1" customWidth="1"/>
    <col min="7446" max="7446" width="7.140625" style="687" bestFit="1" customWidth="1"/>
    <col min="7447" max="7447" width="6.42578125" style="687" bestFit="1" customWidth="1"/>
    <col min="7448" max="7448" width="7.140625" style="687" bestFit="1" customWidth="1"/>
    <col min="7449" max="7449" width="6.85546875" style="687" bestFit="1" customWidth="1"/>
    <col min="7450" max="7450" width="7.140625" style="687" bestFit="1" customWidth="1"/>
    <col min="7451" max="7451" width="6.85546875" style="687" bestFit="1" customWidth="1"/>
    <col min="7452" max="7453" width="7.140625" style="687" bestFit="1" customWidth="1"/>
    <col min="7454" max="7454" width="6.85546875" style="687" bestFit="1" customWidth="1"/>
    <col min="7455" max="7456" width="7.140625" style="687" bestFit="1" customWidth="1"/>
    <col min="7457" max="7458" width="6.42578125" style="687" bestFit="1" customWidth="1"/>
    <col min="7459" max="7459" width="7.140625" style="687" bestFit="1" customWidth="1"/>
    <col min="7460" max="7460" width="6.85546875" style="687" bestFit="1" customWidth="1"/>
    <col min="7461" max="7461" width="6.42578125" style="687" bestFit="1" customWidth="1"/>
    <col min="7462" max="7462" width="6.85546875" style="687" bestFit="1" customWidth="1"/>
    <col min="7463" max="7464" width="7.140625" style="687" bestFit="1" customWidth="1"/>
    <col min="7465" max="7465" width="6.85546875" style="687" bestFit="1" customWidth="1"/>
    <col min="7466" max="7466" width="6.42578125" style="687" bestFit="1" customWidth="1"/>
    <col min="7467" max="7467" width="7.140625" style="687" bestFit="1" customWidth="1"/>
    <col min="7468" max="7468" width="6.42578125" style="687" bestFit="1" customWidth="1"/>
    <col min="7469" max="7469" width="7.140625" style="687" bestFit="1" customWidth="1"/>
    <col min="7470" max="7470" width="6.85546875" style="687" bestFit="1" customWidth="1"/>
    <col min="7471" max="7472" width="7.140625" style="687" bestFit="1" customWidth="1"/>
    <col min="7473" max="7473" width="6.85546875" style="687" bestFit="1" customWidth="1"/>
    <col min="7474" max="7475" width="6.42578125" style="687" bestFit="1" customWidth="1"/>
    <col min="7476" max="7476" width="6.85546875" style="687" bestFit="1" customWidth="1"/>
    <col min="7477" max="7478" width="7.140625" style="687" bestFit="1" customWidth="1"/>
    <col min="7479" max="7479" width="6.85546875" style="687" bestFit="1" customWidth="1"/>
    <col min="7480" max="7481" width="7.140625" style="687" bestFit="1" customWidth="1"/>
    <col min="7482" max="7482" width="6.42578125" style="687" bestFit="1" customWidth="1"/>
    <col min="7483" max="7483" width="7.140625" style="687" bestFit="1" customWidth="1"/>
    <col min="7484" max="7484" width="6.42578125" style="687" bestFit="1" customWidth="1"/>
    <col min="7485" max="7486" width="6.85546875" style="687" bestFit="1" customWidth="1"/>
    <col min="7487" max="7490" width="7.140625" style="687" bestFit="1" customWidth="1"/>
    <col min="7491" max="7491" width="6.85546875" style="687" bestFit="1" customWidth="1"/>
    <col min="7492" max="7492" width="6.42578125" style="687" bestFit="1" customWidth="1"/>
    <col min="7493" max="7493" width="7.140625" style="687" bestFit="1" customWidth="1"/>
    <col min="7494" max="7494" width="6.42578125" style="687" bestFit="1" customWidth="1"/>
    <col min="7495" max="7496" width="7.140625" style="687" bestFit="1" customWidth="1"/>
    <col min="7497" max="7497" width="6.42578125" style="687" bestFit="1" customWidth="1"/>
    <col min="7498" max="7498" width="6.85546875" style="687" bestFit="1" customWidth="1"/>
    <col min="7499" max="7501" width="6.42578125" style="687" bestFit="1" customWidth="1"/>
    <col min="7502" max="7502" width="6.85546875" style="687" bestFit="1" customWidth="1"/>
    <col min="7503" max="7503" width="7.140625" style="687" bestFit="1" customWidth="1"/>
    <col min="7504" max="7506" width="6.85546875" style="687" bestFit="1" customWidth="1"/>
    <col min="7507" max="7510" width="7.140625" style="687" bestFit="1" customWidth="1"/>
    <col min="7511" max="7511" width="6.42578125" style="687" bestFit="1" customWidth="1"/>
    <col min="7512" max="7518" width="7.140625" style="687" bestFit="1" customWidth="1"/>
    <col min="7519" max="7520" width="6.85546875" style="687" bestFit="1" customWidth="1"/>
    <col min="7521" max="7523" width="7.140625" style="687" bestFit="1" customWidth="1"/>
    <col min="7524" max="7524" width="6.42578125" style="687" bestFit="1" customWidth="1"/>
    <col min="7525" max="7532" width="7.140625" style="687" bestFit="1" customWidth="1"/>
    <col min="7533" max="7533" width="6.42578125" style="687" bestFit="1" customWidth="1"/>
    <col min="7534" max="7535" width="7.140625" style="687" bestFit="1" customWidth="1"/>
    <col min="7536" max="7536" width="6.85546875" style="687" bestFit="1" customWidth="1"/>
    <col min="7537" max="7542" width="7.140625" style="687" bestFit="1" customWidth="1"/>
    <col min="7543" max="7543" width="6.85546875" style="687" bestFit="1" customWidth="1"/>
    <col min="7544" max="7545" width="7.140625" style="687" bestFit="1" customWidth="1"/>
    <col min="7546" max="7546" width="6.42578125" style="687" bestFit="1" customWidth="1"/>
    <col min="7547" max="7547" width="7.140625" style="687" bestFit="1" customWidth="1"/>
    <col min="7548" max="7548" width="6.85546875" style="687" bestFit="1" customWidth="1"/>
    <col min="7549" max="7549" width="6.42578125" style="687" bestFit="1" customWidth="1"/>
    <col min="7550" max="7550" width="7.140625" style="687" bestFit="1" customWidth="1"/>
    <col min="7551" max="7551" width="6.42578125" style="687" bestFit="1" customWidth="1"/>
    <col min="7552" max="7553" width="7.140625" style="687" bestFit="1" customWidth="1"/>
    <col min="7554" max="7554" width="6.42578125" style="687" bestFit="1" customWidth="1"/>
    <col min="7555" max="7555" width="6.85546875" style="687" bestFit="1" customWidth="1"/>
    <col min="7556" max="7556" width="6.42578125" style="687" bestFit="1" customWidth="1"/>
    <col min="7557" max="7557" width="7.140625" style="687" bestFit="1" customWidth="1"/>
    <col min="7558" max="7560" width="6.85546875" style="687" bestFit="1" customWidth="1"/>
    <col min="7561" max="7564" width="7.140625" style="687" bestFit="1" customWidth="1"/>
    <col min="7565" max="7565" width="6.42578125" style="687" bestFit="1" customWidth="1"/>
    <col min="7566" max="7567" width="7.140625" style="687" bestFit="1" customWidth="1"/>
    <col min="7568" max="7568" width="6.42578125" style="687" bestFit="1" customWidth="1"/>
    <col min="7569" max="7569" width="7.140625" style="687" bestFit="1" customWidth="1"/>
    <col min="7570" max="7570" width="6.42578125" style="687" bestFit="1" customWidth="1"/>
    <col min="7571" max="7571" width="7.140625" style="687" bestFit="1" customWidth="1"/>
    <col min="7572" max="7572" width="6.85546875" style="687" bestFit="1" customWidth="1"/>
    <col min="7573" max="7573" width="6.42578125" style="687" bestFit="1" customWidth="1"/>
    <col min="7574" max="7575" width="7.140625" style="687" bestFit="1" customWidth="1"/>
    <col min="7576" max="7576" width="6.42578125" style="687" bestFit="1" customWidth="1"/>
    <col min="7577" max="7577" width="6.85546875" style="687" bestFit="1" customWidth="1"/>
    <col min="7578" max="7578" width="7.140625" style="687" bestFit="1" customWidth="1"/>
    <col min="7579" max="7579" width="6.85546875" style="687" bestFit="1" customWidth="1"/>
    <col min="7580" max="7581" width="7.140625" style="687" bestFit="1" customWidth="1"/>
    <col min="7582" max="7583" width="6.42578125" style="687" bestFit="1" customWidth="1"/>
    <col min="7584" max="7584" width="6.85546875" style="687" bestFit="1" customWidth="1"/>
    <col min="7585" max="7585" width="6.42578125" style="687" bestFit="1" customWidth="1"/>
    <col min="7586" max="7587" width="6.85546875" style="687" bestFit="1" customWidth="1"/>
    <col min="7588" max="7588" width="7.140625" style="687" bestFit="1" customWidth="1"/>
    <col min="7589" max="7589" width="6.85546875" style="687" bestFit="1" customWidth="1"/>
    <col min="7590" max="7590" width="6.42578125" style="687" bestFit="1" customWidth="1"/>
    <col min="7591" max="7593" width="6.85546875" style="687" bestFit="1" customWidth="1"/>
    <col min="7594" max="7594" width="6.42578125" style="687" bestFit="1" customWidth="1"/>
    <col min="7595" max="7595" width="7.140625" style="687" bestFit="1" customWidth="1"/>
    <col min="7596" max="7596" width="6.85546875" style="687" bestFit="1" customWidth="1"/>
    <col min="7597" max="7597" width="7.140625" style="687" bestFit="1" customWidth="1"/>
    <col min="7598" max="7598" width="6.42578125" style="687" bestFit="1" customWidth="1"/>
    <col min="7599" max="7600" width="7.140625" style="687" bestFit="1" customWidth="1"/>
    <col min="7601" max="7601" width="6.42578125" style="687" bestFit="1" customWidth="1"/>
    <col min="7602" max="7602" width="7.140625" style="687" bestFit="1" customWidth="1"/>
    <col min="7603" max="7603" width="6.42578125" style="687" bestFit="1" customWidth="1"/>
    <col min="7604" max="7604" width="6.85546875" style="687" bestFit="1" customWidth="1"/>
    <col min="7605" max="7605" width="6.42578125" style="687" bestFit="1" customWidth="1"/>
    <col min="7606" max="7607" width="7.140625" style="687" bestFit="1" customWidth="1"/>
    <col min="7608" max="7608" width="6.42578125" style="687" bestFit="1" customWidth="1"/>
    <col min="7609" max="7609" width="6.85546875" style="687" bestFit="1" customWidth="1"/>
    <col min="7610" max="7610" width="7.140625" style="687" bestFit="1" customWidth="1"/>
    <col min="7611" max="7612" width="6.42578125" style="687" bestFit="1" customWidth="1"/>
    <col min="7613" max="7613" width="7.140625" style="687" bestFit="1" customWidth="1"/>
    <col min="7614" max="7614" width="6.42578125" style="687" bestFit="1" customWidth="1"/>
    <col min="7615" max="7615" width="7.140625" style="687" bestFit="1" customWidth="1"/>
    <col min="7616" max="7616" width="6.85546875" style="687" bestFit="1" customWidth="1"/>
    <col min="7617" max="7618" width="6.42578125" style="687" bestFit="1" customWidth="1"/>
    <col min="7619" max="7619" width="6.85546875" style="687" bestFit="1" customWidth="1"/>
    <col min="7620" max="7620" width="7.140625" style="687" bestFit="1" customWidth="1"/>
    <col min="7621" max="7621" width="6.85546875" style="687" bestFit="1" customWidth="1"/>
    <col min="7622" max="7622" width="7.140625" style="687" bestFit="1" customWidth="1"/>
    <col min="7623" max="7625" width="6.85546875" style="687" bestFit="1" customWidth="1"/>
    <col min="7626" max="7626" width="7.140625" style="687" bestFit="1" customWidth="1"/>
    <col min="7627" max="7627" width="6.85546875" style="687" bestFit="1" customWidth="1"/>
    <col min="7628" max="7629" width="7.140625" style="687" bestFit="1" customWidth="1"/>
    <col min="7630" max="7630" width="6.85546875" style="687" bestFit="1" customWidth="1"/>
    <col min="7631" max="7631" width="7.140625" style="687" bestFit="1" customWidth="1"/>
    <col min="7632" max="7632" width="6.42578125" style="687" bestFit="1" customWidth="1"/>
    <col min="7633" max="7634" width="7.140625" style="687" bestFit="1" customWidth="1"/>
    <col min="7635" max="7635" width="6.42578125" style="687" bestFit="1" customWidth="1"/>
    <col min="7636" max="7636" width="7.140625" style="687" bestFit="1" customWidth="1"/>
    <col min="7637" max="7637" width="6.42578125" style="687" bestFit="1" customWidth="1"/>
    <col min="7638" max="7638" width="6.85546875" style="687" bestFit="1" customWidth="1"/>
    <col min="7639" max="7639" width="7.140625" style="687" bestFit="1" customWidth="1"/>
    <col min="7640" max="7640" width="6.85546875" style="687" bestFit="1" customWidth="1"/>
    <col min="7641" max="7642" width="7.140625" style="687" bestFit="1" customWidth="1"/>
    <col min="7643" max="7643" width="6.42578125" style="687" bestFit="1" customWidth="1"/>
    <col min="7644" max="7644" width="6.85546875" style="687" bestFit="1" customWidth="1"/>
    <col min="7645" max="7645" width="7.140625" style="687" bestFit="1" customWidth="1"/>
    <col min="7646" max="7647" width="6.42578125" style="687" bestFit="1" customWidth="1"/>
    <col min="7648" max="7648" width="7.140625" style="687" bestFit="1" customWidth="1"/>
    <col min="7649" max="7650" width="6.42578125" style="687" bestFit="1" customWidth="1"/>
    <col min="7651" max="7654" width="7.140625" style="687" bestFit="1" customWidth="1"/>
    <col min="7655" max="7655" width="6.42578125" style="687" bestFit="1" customWidth="1"/>
    <col min="7656" max="7663" width="7.140625" style="687" bestFit="1" customWidth="1"/>
    <col min="7664" max="7664" width="6.42578125" style="687" bestFit="1" customWidth="1"/>
    <col min="7665" max="7666" width="7.140625" style="687" bestFit="1" customWidth="1"/>
    <col min="7667" max="7667" width="6.85546875" style="687" bestFit="1" customWidth="1"/>
    <col min="7668" max="7669" width="7.140625" style="687" bestFit="1" customWidth="1"/>
    <col min="7670" max="7670" width="6.42578125" style="687" bestFit="1" customWidth="1"/>
    <col min="7671" max="7671" width="6.85546875" style="687" bestFit="1" customWidth="1"/>
    <col min="7672" max="7673" width="7.140625" style="687" bestFit="1" customWidth="1"/>
    <col min="7674" max="7674" width="6.85546875" style="687" bestFit="1" customWidth="1"/>
    <col min="7675" max="7676" width="6.42578125" style="687" bestFit="1" customWidth="1"/>
    <col min="7677" max="7677" width="7.140625" style="687" bestFit="1" customWidth="1"/>
    <col min="7678" max="7678" width="6.42578125" style="687" bestFit="1" customWidth="1"/>
    <col min="7679" max="7680" width="7.140625" style="687" bestFit="1" customWidth="1"/>
    <col min="7681" max="7681" width="6.42578125" style="687" bestFit="1" customWidth="1"/>
    <col min="7682" max="7682" width="7.140625" style="687" bestFit="1" customWidth="1"/>
    <col min="7683" max="7683" width="6.42578125" style="687" bestFit="1" customWidth="1"/>
    <col min="7684" max="7685" width="7.140625" style="687" bestFit="1" customWidth="1"/>
    <col min="7686" max="7686" width="6.85546875" style="687" bestFit="1" customWidth="1"/>
    <col min="7687" max="7687" width="7.140625" style="687" bestFit="1" customWidth="1"/>
    <col min="7688" max="7688" width="6.42578125" style="687" bestFit="1" customWidth="1"/>
    <col min="7689" max="7690" width="7.140625" style="687" bestFit="1" customWidth="1"/>
    <col min="7691" max="7693" width="6.85546875" style="687" bestFit="1" customWidth="1"/>
    <col min="7694" max="7694" width="7.140625" style="687" bestFit="1" customWidth="1"/>
    <col min="7695" max="7695" width="6.85546875" style="687" bestFit="1" customWidth="1"/>
    <col min="7696" max="7697" width="7.140625" style="687" bestFit="1" customWidth="1"/>
    <col min="7698" max="7698" width="6.42578125" style="687" bestFit="1" customWidth="1"/>
    <col min="7699" max="7700" width="6.85546875" style="687" bestFit="1" customWidth="1"/>
    <col min="7701" max="7701" width="6.42578125" style="687" bestFit="1" customWidth="1"/>
    <col min="7702" max="7702" width="7.140625" style="687" bestFit="1" customWidth="1"/>
    <col min="7703" max="7703" width="6.42578125" style="687" bestFit="1" customWidth="1"/>
    <col min="7704" max="7704" width="7.140625" style="687" bestFit="1" customWidth="1"/>
    <col min="7705" max="7705" width="6.85546875" style="687" bestFit="1" customWidth="1"/>
    <col min="7706" max="7707" width="7.140625" style="687" bestFit="1" customWidth="1"/>
    <col min="7708" max="7709" width="6.42578125" style="687" bestFit="1" customWidth="1"/>
    <col min="7710" max="7710" width="7.140625" style="687" bestFit="1" customWidth="1"/>
    <col min="7711" max="7711" width="6.85546875" style="687" bestFit="1" customWidth="1"/>
    <col min="7712" max="7715" width="7.140625" style="687" bestFit="1" customWidth="1"/>
    <col min="7716" max="7716" width="6.42578125" style="687" bestFit="1" customWidth="1"/>
    <col min="7717" max="7718" width="6.85546875" style="687" bestFit="1" customWidth="1"/>
    <col min="7719" max="7719" width="7.140625" style="687" bestFit="1" customWidth="1"/>
    <col min="7720" max="7720" width="6.42578125" style="687" bestFit="1" customWidth="1"/>
    <col min="7721" max="7722" width="7.140625" style="687" bestFit="1" customWidth="1"/>
    <col min="7723" max="7723" width="6.42578125" style="687" bestFit="1" customWidth="1"/>
    <col min="7724" max="7724" width="7.140625" style="687" bestFit="1" customWidth="1"/>
    <col min="7725" max="7725" width="6.85546875" style="687" bestFit="1" customWidth="1"/>
    <col min="7726" max="7726" width="7.140625" style="687" bestFit="1" customWidth="1"/>
    <col min="7727" max="7727" width="6.42578125" style="687" bestFit="1" customWidth="1"/>
    <col min="7728" max="7728" width="7.140625" style="687" bestFit="1" customWidth="1"/>
    <col min="7729" max="7729" width="6.85546875" style="687" bestFit="1" customWidth="1"/>
    <col min="7730" max="7731" width="7.140625" style="687" bestFit="1" customWidth="1"/>
    <col min="7732" max="7732" width="6.85546875" style="687" bestFit="1" customWidth="1"/>
    <col min="7733" max="7735" width="7.140625" style="687" bestFit="1" customWidth="1"/>
    <col min="7736" max="7736" width="6.42578125" style="687" bestFit="1" customWidth="1"/>
    <col min="7737" max="7740" width="7.140625" style="687" bestFit="1" customWidth="1"/>
    <col min="7741" max="7742" width="6.85546875" style="687" bestFit="1" customWidth="1"/>
    <col min="7743" max="7743" width="7.140625" style="687" bestFit="1" customWidth="1"/>
    <col min="7744" max="7744" width="6.85546875" style="687" bestFit="1" customWidth="1"/>
    <col min="7745" max="7745" width="6.42578125" style="687" bestFit="1" customWidth="1"/>
    <col min="7746" max="7746" width="6.85546875" style="687" bestFit="1" customWidth="1"/>
    <col min="7747" max="7748" width="7.140625" style="687" bestFit="1" customWidth="1"/>
    <col min="7749" max="7749" width="6.85546875" style="687" bestFit="1" customWidth="1"/>
    <col min="7750" max="7750" width="7.140625" style="687" bestFit="1" customWidth="1"/>
    <col min="7751" max="7753" width="6.42578125" style="687" bestFit="1" customWidth="1"/>
    <col min="7754" max="7756" width="7.140625" style="687" bestFit="1" customWidth="1"/>
    <col min="7757" max="7757" width="6.85546875" style="687" bestFit="1" customWidth="1"/>
    <col min="7758" max="7761" width="7.140625" style="687" bestFit="1" customWidth="1"/>
    <col min="7762" max="7763" width="6.85546875" style="687" bestFit="1" customWidth="1"/>
    <col min="7764" max="7764" width="7.140625" style="687" bestFit="1" customWidth="1"/>
    <col min="7765" max="7765" width="6.42578125" style="687" bestFit="1" customWidth="1"/>
    <col min="7766" max="7766" width="6.85546875" style="687" bestFit="1" customWidth="1"/>
    <col min="7767" max="7767" width="7.140625" style="687" bestFit="1" customWidth="1"/>
    <col min="7768" max="7768" width="6.85546875" style="687" bestFit="1" customWidth="1"/>
    <col min="7769" max="7770" width="6.42578125" style="687" bestFit="1" customWidth="1"/>
    <col min="7771" max="7771" width="7.140625" style="687" bestFit="1" customWidth="1"/>
    <col min="7772" max="7772" width="6.42578125" style="687" bestFit="1" customWidth="1"/>
    <col min="7773" max="7775" width="7.140625" style="687" bestFit="1" customWidth="1"/>
    <col min="7776" max="7776" width="6.85546875" style="687" bestFit="1" customWidth="1"/>
    <col min="7777" max="7781" width="7.140625" style="687" bestFit="1" customWidth="1"/>
    <col min="7782" max="7783" width="6.42578125" style="687" bestFit="1" customWidth="1"/>
    <col min="7784" max="7785" width="6.85546875" style="687" bestFit="1" customWidth="1"/>
    <col min="7786" max="7786" width="7.140625" style="687" bestFit="1" customWidth="1"/>
    <col min="7787" max="7787" width="6.85546875" style="687" bestFit="1" customWidth="1"/>
    <col min="7788" max="7793" width="7.140625" style="687" bestFit="1" customWidth="1"/>
    <col min="7794" max="7794" width="6.85546875" style="687" bestFit="1" customWidth="1"/>
    <col min="7795" max="7795" width="7.140625" style="687" bestFit="1" customWidth="1"/>
    <col min="7796" max="7797" width="6.42578125" style="687" bestFit="1" customWidth="1"/>
    <col min="7798" max="7798" width="6.85546875" style="687" bestFit="1" customWidth="1"/>
    <col min="7799" max="7800" width="7.140625" style="687" bestFit="1" customWidth="1"/>
    <col min="7801" max="7801" width="6.42578125" style="687" bestFit="1" customWidth="1"/>
    <col min="7802" max="7802" width="6.85546875" style="687" bestFit="1" customWidth="1"/>
    <col min="7803" max="7803" width="7.140625" style="687" bestFit="1" customWidth="1"/>
    <col min="7804" max="7805" width="6.42578125" style="687" bestFit="1" customWidth="1"/>
    <col min="7806" max="7806" width="7.140625" style="687" bestFit="1" customWidth="1"/>
    <col min="7807" max="7808" width="6.42578125" style="687" bestFit="1" customWidth="1"/>
    <col min="7809" max="7811" width="7.140625" style="687" bestFit="1" customWidth="1"/>
    <col min="7812" max="7812" width="6.85546875" style="687" bestFit="1" customWidth="1"/>
    <col min="7813" max="7813" width="7.140625" style="687" bestFit="1" customWidth="1"/>
    <col min="7814" max="7815" width="6.42578125" style="687" bestFit="1" customWidth="1"/>
    <col min="7816" max="7817" width="7.140625" style="687" bestFit="1" customWidth="1"/>
    <col min="7818" max="7818" width="6.42578125" style="687" bestFit="1" customWidth="1"/>
    <col min="7819" max="7823" width="7.140625" style="687" bestFit="1" customWidth="1"/>
    <col min="7824" max="7824" width="6.42578125" style="687" bestFit="1" customWidth="1"/>
    <col min="7825" max="7827" width="6.85546875" style="687" bestFit="1" customWidth="1"/>
    <col min="7828" max="7828" width="6.42578125" style="687" bestFit="1" customWidth="1"/>
    <col min="7829" max="7829" width="6.85546875" style="687" bestFit="1" customWidth="1"/>
    <col min="7830" max="7830" width="6.42578125" style="687" bestFit="1" customWidth="1"/>
    <col min="7831" max="7832" width="7.140625" style="687" bestFit="1" customWidth="1"/>
    <col min="7833" max="7833" width="6.85546875" style="687" bestFit="1" customWidth="1"/>
    <col min="7834" max="7834" width="6.42578125" style="687" bestFit="1" customWidth="1"/>
    <col min="7835" max="7835" width="7.140625" style="687" bestFit="1" customWidth="1"/>
    <col min="7836" max="7836" width="6.85546875" style="687" bestFit="1" customWidth="1"/>
    <col min="7837" max="7839" width="7.140625" style="687" bestFit="1" customWidth="1"/>
    <col min="7840" max="7841" width="6.42578125" style="687" bestFit="1" customWidth="1"/>
    <col min="7842" max="7844" width="7.140625" style="687" bestFit="1" customWidth="1"/>
    <col min="7845" max="7845" width="6.85546875" style="687" bestFit="1" customWidth="1"/>
    <col min="7846" max="7846" width="6.42578125" style="687" bestFit="1" customWidth="1"/>
    <col min="7847" max="7847" width="6.85546875" style="687" bestFit="1" customWidth="1"/>
    <col min="7848" max="7848" width="7.140625" style="687" bestFit="1" customWidth="1"/>
    <col min="7849" max="7849" width="6.42578125" style="687" bestFit="1" customWidth="1"/>
    <col min="7850" max="7851" width="7.140625" style="687" bestFit="1" customWidth="1"/>
    <col min="7852" max="7852" width="6.42578125" style="687" bestFit="1" customWidth="1"/>
    <col min="7853" max="7855" width="7.140625" style="687" bestFit="1" customWidth="1"/>
    <col min="7856" max="7856" width="6.42578125" style="687" bestFit="1" customWidth="1"/>
    <col min="7857" max="7860" width="7.140625" style="687" bestFit="1" customWidth="1"/>
    <col min="7861" max="7861" width="6.42578125" style="687" bestFit="1" customWidth="1"/>
    <col min="7862" max="7862" width="7.140625" style="687" bestFit="1" customWidth="1"/>
    <col min="7863" max="7863" width="6.85546875" style="687" bestFit="1" customWidth="1"/>
    <col min="7864" max="7864" width="7.140625" style="687" bestFit="1" customWidth="1"/>
    <col min="7865" max="7865" width="6.85546875" style="687" bestFit="1" customWidth="1"/>
    <col min="7866" max="7867" width="6.42578125" style="687" bestFit="1" customWidth="1"/>
    <col min="7868" max="7868" width="7.140625" style="687" bestFit="1" customWidth="1"/>
    <col min="7869" max="7869" width="6.85546875" style="687" bestFit="1" customWidth="1"/>
    <col min="7870" max="7870" width="7.140625" style="687" bestFit="1" customWidth="1"/>
    <col min="7871" max="7871" width="6.85546875" style="687" bestFit="1" customWidth="1"/>
    <col min="7872" max="7872" width="6.42578125" style="687" bestFit="1" customWidth="1"/>
    <col min="7873" max="7874" width="7.140625" style="687" bestFit="1" customWidth="1"/>
    <col min="7875" max="7875" width="6.42578125" style="687" bestFit="1" customWidth="1"/>
    <col min="7876" max="7876" width="6.85546875" style="687" bestFit="1" customWidth="1"/>
    <col min="7877" max="7877" width="6.42578125" style="687" bestFit="1" customWidth="1"/>
    <col min="7878" max="7878" width="6.85546875" style="687" bestFit="1" customWidth="1"/>
    <col min="7879" max="7879" width="6.42578125" style="687" bestFit="1" customWidth="1"/>
    <col min="7880" max="7880" width="7.140625" style="687" bestFit="1" customWidth="1"/>
    <col min="7881" max="7881" width="6.42578125" style="687" bestFit="1" customWidth="1"/>
    <col min="7882" max="7882" width="6.85546875" style="687" bestFit="1" customWidth="1"/>
    <col min="7883" max="7883" width="7.140625" style="687" bestFit="1" customWidth="1"/>
    <col min="7884" max="7884" width="6.42578125" style="687" bestFit="1" customWidth="1"/>
    <col min="7885" max="7887" width="6.85546875" style="687" bestFit="1" customWidth="1"/>
    <col min="7888" max="7888" width="7.140625" style="687" bestFit="1" customWidth="1"/>
    <col min="7889" max="7889" width="6.42578125" style="687" bestFit="1" customWidth="1"/>
    <col min="7890" max="7891" width="7.140625" style="687" bestFit="1" customWidth="1"/>
    <col min="7892" max="7892" width="6.42578125" style="687" bestFit="1" customWidth="1"/>
    <col min="7893" max="7893" width="7.140625" style="687" bestFit="1" customWidth="1"/>
    <col min="7894" max="7894" width="6.85546875" style="687" bestFit="1" customWidth="1"/>
    <col min="7895" max="7895" width="7.140625" style="687" bestFit="1" customWidth="1"/>
    <col min="7896" max="7896" width="6.42578125" style="687" bestFit="1" customWidth="1"/>
    <col min="7897" max="7897" width="7.140625" style="687" bestFit="1" customWidth="1"/>
    <col min="7898" max="7898" width="6.42578125" style="687" bestFit="1" customWidth="1"/>
    <col min="7899" max="7900" width="7.140625" style="687" bestFit="1" customWidth="1"/>
    <col min="7901" max="7901" width="6.85546875" style="687" bestFit="1" customWidth="1"/>
    <col min="7902" max="7902" width="7.140625" style="687" bestFit="1" customWidth="1"/>
    <col min="7903" max="7903" width="6.85546875" style="687" bestFit="1" customWidth="1"/>
    <col min="7904" max="7904" width="6.42578125" style="687" bestFit="1" customWidth="1"/>
    <col min="7905" max="7907" width="7.140625" style="687" bestFit="1" customWidth="1"/>
    <col min="7908" max="7908" width="6.85546875" style="687" bestFit="1" customWidth="1"/>
    <col min="7909" max="7909" width="6.42578125" style="687" bestFit="1" customWidth="1"/>
    <col min="7910" max="7910" width="7.140625" style="687" bestFit="1" customWidth="1"/>
    <col min="7911" max="7911" width="6.42578125" style="687" bestFit="1" customWidth="1"/>
    <col min="7912" max="7912" width="6.85546875" style="687" bestFit="1" customWidth="1"/>
    <col min="7913" max="7914" width="7.140625" style="687" bestFit="1" customWidth="1"/>
    <col min="7915" max="7916" width="6.42578125" style="687" bestFit="1" customWidth="1"/>
    <col min="7917" max="7917" width="7.140625" style="687" bestFit="1" customWidth="1"/>
    <col min="7918" max="7918" width="6.42578125" style="687" bestFit="1" customWidth="1"/>
    <col min="7919" max="7920" width="7.140625" style="687" bestFit="1" customWidth="1"/>
    <col min="7921" max="7921" width="6.85546875" style="687" bestFit="1" customWidth="1"/>
    <col min="7922" max="7922" width="7.140625" style="687" bestFit="1" customWidth="1"/>
    <col min="7923" max="7923" width="6.85546875" style="687" bestFit="1" customWidth="1"/>
    <col min="7924" max="7924" width="6.42578125" style="687" bestFit="1" customWidth="1"/>
    <col min="7925" max="7927" width="7.140625" style="687" bestFit="1" customWidth="1"/>
    <col min="7928" max="7928" width="6.42578125" style="687" bestFit="1" customWidth="1"/>
    <col min="7929" max="7929" width="7.140625" style="687" bestFit="1" customWidth="1"/>
    <col min="7930" max="7930" width="6.42578125" style="687" bestFit="1" customWidth="1"/>
    <col min="7931" max="7932" width="7.140625" style="687" bestFit="1" customWidth="1"/>
    <col min="7933" max="7933" width="6.42578125" style="687" bestFit="1" customWidth="1"/>
    <col min="7934" max="7938" width="7.140625" style="687" bestFit="1" customWidth="1"/>
    <col min="7939" max="7939" width="6.42578125" style="687" bestFit="1" customWidth="1"/>
    <col min="7940" max="7940" width="7.140625" style="687" bestFit="1" customWidth="1"/>
    <col min="7941" max="7941" width="6.85546875" style="687" bestFit="1" customWidth="1"/>
    <col min="7942" max="7942" width="7.140625" style="687" bestFit="1" customWidth="1"/>
    <col min="7943" max="7943" width="6.85546875" style="687" bestFit="1" customWidth="1"/>
    <col min="7944" max="7944" width="6.42578125" style="687" bestFit="1" customWidth="1"/>
    <col min="7945" max="7945" width="6.85546875" style="687" bestFit="1" customWidth="1"/>
    <col min="7946" max="7947" width="7.140625" style="687" bestFit="1" customWidth="1"/>
    <col min="7948" max="7948" width="6.85546875" style="687" bestFit="1" customWidth="1"/>
    <col min="7949" max="7949" width="7.140625" style="687" bestFit="1" customWidth="1"/>
    <col min="7950" max="7950" width="6.85546875" style="687" bestFit="1" customWidth="1"/>
    <col min="7951" max="7951" width="6.42578125" style="687" bestFit="1" customWidth="1"/>
    <col min="7952" max="7952" width="6.85546875" style="687" bestFit="1" customWidth="1"/>
    <col min="7953" max="7953" width="7.140625" style="687" bestFit="1" customWidth="1"/>
    <col min="7954" max="7956" width="6.42578125" style="687" bestFit="1" customWidth="1"/>
    <col min="7957" max="7957" width="6.85546875" style="687" bestFit="1" customWidth="1"/>
    <col min="7958" max="7958" width="6.42578125" style="687" bestFit="1" customWidth="1"/>
    <col min="7959" max="7959" width="7.140625" style="687" bestFit="1" customWidth="1"/>
    <col min="7960" max="7960" width="6.85546875" style="687" bestFit="1" customWidth="1"/>
    <col min="7961" max="7961" width="7.140625" style="687" bestFit="1" customWidth="1"/>
    <col min="7962" max="7962" width="6.85546875" style="687" bestFit="1" customWidth="1"/>
    <col min="7963" max="7963" width="7.140625" style="687" bestFit="1" customWidth="1"/>
    <col min="7964" max="7964" width="6.42578125" style="687" bestFit="1" customWidth="1"/>
    <col min="7965" max="7966" width="6.85546875" style="687" bestFit="1" customWidth="1"/>
    <col min="7967" max="7967" width="7.140625" style="687" bestFit="1" customWidth="1"/>
    <col min="7968" max="7968" width="6.42578125" style="687" bestFit="1" customWidth="1"/>
    <col min="7969" max="7969" width="6.85546875" style="687" bestFit="1" customWidth="1"/>
    <col min="7970" max="7973" width="7.140625" style="687" bestFit="1" customWidth="1"/>
    <col min="7974" max="7974" width="6.42578125" style="687" bestFit="1" customWidth="1"/>
    <col min="7975" max="7975" width="7.140625" style="687" bestFit="1" customWidth="1"/>
    <col min="7976" max="7976" width="6.42578125" style="687" bestFit="1" customWidth="1"/>
    <col min="7977" max="7977" width="7.140625" style="687" bestFit="1" customWidth="1"/>
    <col min="7978" max="7978" width="6.85546875" style="687" bestFit="1" customWidth="1"/>
    <col min="7979" max="7981" width="6.42578125" style="687" bestFit="1" customWidth="1"/>
    <col min="7982" max="7983" width="7.140625" style="687" bestFit="1" customWidth="1"/>
    <col min="7984" max="7984" width="6.42578125" style="687" bestFit="1" customWidth="1"/>
    <col min="7985" max="7987" width="7.140625" style="687" bestFit="1" customWidth="1"/>
    <col min="7988" max="7988" width="6.85546875" style="687" bestFit="1" customWidth="1"/>
    <col min="7989" max="7989" width="7.140625" style="687" bestFit="1" customWidth="1"/>
    <col min="7990" max="7990" width="6.42578125" style="687" bestFit="1" customWidth="1"/>
    <col min="7991" max="7995" width="7.140625" style="687" bestFit="1" customWidth="1"/>
    <col min="7996" max="7996" width="6.85546875" style="687" bestFit="1" customWidth="1"/>
    <col min="7997" max="7997" width="7.140625" style="687" bestFit="1" customWidth="1"/>
    <col min="7998" max="7998" width="6.42578125" style="687" bestFit="1" customWidth="1"/>
    <col min="7999" max="7999" width="7.140625" style="687" bestFit="1" customWidth="1"/>
    <col min="8000" max="8000" width="6.42578125" style="687" bestFit="1" customWidth="1"/>
    <col min="8001" max="8001" width="7.140625" style="687" bestFit="1" customWidth="1"/>
    <col min="8002" max="8002" width="6.85546875" style="687" bestFit="1" customWidth="1"/>
    <col min="8003" max="8003" width="7.140625" style="687" bestFit="1" customWidth="1"/>
    <col min="8004" max="8004" width="6.85546875" style="687" bestFit="1" customWidth="1"/>
    <col min="8005" max="8006" width="7.140625" style="687" bestFit="1" customWidth="1"/>
    <col min="8007" max="8009" width="6.42578125" style="687" bestFit="1" customWidth="1"/>
    <col min="8010" max="8014" width="7.140625" style="687" bestFit="1" customWidth="1"/>
    <col min="8015" max="8015" width="6.42578125" style="687" bestFit="1" customWidth="1"/>
    <col min="8016" max="8016" width="7.140625" style="687" bestFit="1" customWidth="1"/>
    <col min="8017" max="8017" width="6.42578125" style="687" bestFit="1" customWidth="1"/>
    <col min="8018" max="8020" width="6.85546875" style="687" bestFit="1" customWidth="1"/>
    <col min="8021" max="8021" width="6.42578125" style="687" bestFit="1" customWidth="1"/>
    <col min="8022" max="8022" width="7.140625" style="687" bestFit="1" customWidth="1"/>
    <col min="8023" max="8023" width="6.85546875" style="687" bestFit="1" customWidth="1"/>
    <col min="8024" max="8024" width="7.140625" style="687" bestFit="1" customWidth="1"/>
    <col min="8025" max="8026" width="6.85546875" style="687" bestFit="1" customWidth="1"/>
    <col min="8027" max="8027" width="6.42578125" style="687" bestFit="1" customWidth="1"/>
    <col min="8028" max="8032" width="7.140625" style="687" bestFit="1" customWidth="1"/>
    <col min="8033" max="8037" width="6.42578125" style="687" bestFit="1" customWidth="1"/>
    <col min="8038" max="8038" width="7.140625" style="687" bestFit="1" customWidth="1"/>
    <col min="8039" max="8039" width="6.42578125" style="687" bestFit="1" customWidth="1"/>
    <col min="8040" max="8040" width="6.85546875" style="687" bestFit="1" customWidth="1"/>
    <col min="8041" max="8041" width="6.42578125" style="687" bestFit="1" customWidth="1"/>
    <col min="8042" max="8042" width="7.140625" style="687" bestFit="1" customWidth="1"/>
    <col min="8043" max="8044" width="6.42578125" style="687" bestFit="1" customWidth="1"/>
    <col min="8045" max="8047" width="7.140625" style="687" bestFit="1" customWidth="1"/>
    <col min="8048" max="8048" width="6.42578125" style="687" bestFit="1" customWidth="1"/>
    <col min="8049" max="8049" width="7.140625" style="687" bestFit="1" customWidth="1"/>
    <col min="8050" max="8050" width="6.85546875" style="687" bestFit="1" customWidth="1"/>
    <col min="8051" max="8052" width="7.140625" style="687" bestFit="1" customWidth="1"/>
    <col min="8053" max="8053" width="6.42578125" style="687" bestFit="1" customWidth="1"/>
    <col min="8054" max="8054" width="7.140625" style="687" bestFit="1" customWidth="1"/>
    <col min="8055" max="8055" width="6.42578125" style="687" bestFit="1" customWidth="1"/>
    <col min="8056" max="8060" width="7.140625" style="687" bestFit="1" customWidth="1"/>
    <col min="8061" max="8061" width="6.85546875" style="687" bestFit="1" customWidth="1"/>
    <col min="8062" max="8062" width="7.140625" style="687" bestFit="1" customWidth="1"/>
    <col min="8063" max="8063" width="6.42578125" style="687" bestFit="1" customWidth="1"/>
    <col min="8064" max="8064" width="6.85546875" style="687" bestFit="1" customWidth="1"/>
    <col min="8065" max="8065" width="7.140625" style="687" bestFit="1" customWidth="1"/>
    <col min="8066" max="8066" width="6.42578125" style="687" bestFit="1" customWidth="1"/>
    <col min="8067" max="8068" width="6.85546875" style="687" bestFit="1" customWidth="1"/>
    <col min="8069" max="8073" width="7.140625" style="687" bestFit="1" customWidth="1"/>
    <col min="8074" max="8075" width="6.42578125" style="687" bestFit="1" customWidth="1"/>
    <col min="8076" max="8076" width="7.140625" style="687" bestFit="1" customWidth="1"/>
    <col min="8077" max="8077" width="6.42578125" style="687" bestFit="1" customWidth="1"/>
    <col min="8078" max="8079" width="6.85546875" style="687" bestFit="1" customWidth="1"/>
    <col min="8080" max="8080" width="7.140625" style="687" bestFit="1" customWidth="1"/>
    <col min="8081" max="8081" width="6.42578125" style="687" bestFit="1" customWidth="1"/>
    <col min="8082" max="8082" width="7.140625" style="687" bestFit="1" customWidth="1"/>
    <col min="8083" max="8083" width="6.42578125" style="687" bestFit="1" customWidth="1"/>
    <col min="8084" max="8084" width="7.140625" style="687" bestFit="1" customWidth="1"/>
    <col min="8085" max="8085" width="6.85546875" style="687" bestFit="1" customWidth="1"/>
    <col min="8086" max="8086" width="7.140625" style="687" bestFit="1" customWidth="1"/>
    <col min="8087" max="8087" width="6.85546875" style="687" bestFit="1" customWidth="1"/>
    <col min="8088" max="8088" width="6.42578125" style="687" bestFit="1" customWidth="1"/>
    <col min="8089" max="8093" width="7.140625" style="687" bestFit="1" customWidth="1"/>
    <col min="8094" max="8094" width="6.85546875" style="687" bestFit="1" customWidth="1"/>
    <col min="8095" max="8095" width="7.140625" style="687" bestFit="1" customWidth="1"/>
    <col min="8096" max="8096" width="6.42578125" style="687" bestFit="1" customWidth="1"/>
    <col min="8097" max="8097" width="7.140625" style="687" bestFit="1" customWidth="1"/>
    <col min="8098" max="8098" width="6.85546875" style="687" bestFit="1" customWidth="1"/>
    <col min="8099" max="8099" width="7.140625" style="687" bestFit="1" customWidth="1"/>
    <col min="8100" max="8101" width="6.85546875" style="687" bestFit="1" customWidth="1"/>
    <col min="8102" max="8102" width="7.140625" style="687" bestFit="1" customWidth="1"/>
    <col min="8103" max="8103" width="6.85546875" style="687" bestFit="1" customWidth="1"/>
    <col min="8104" max="8106" width="7.140625" style="687" bestFit="1" customWidth="1"/>
    <col min="8107" max="8108" width="6.85546875" style="687" bestFit="1" customWidth="1"/>
    <col min="8109" max="8109" width="7.140625" style="687" bestFit="1" customWidth="1"/>
    <col min="8110" max="8111" width="6.85546875" style="687" bestFit="1" customWidth="1"/>
    <col min="8112" max="8114" width="7.140625" style="687" bestFit="1" customWidth="1"/>
    <col min="8115" max="8115" width="6.85546875" style="687" bestFit="1" customWidth="1"/>
    <col min="8116" max="8116" width="7.140625" style="687" bestFit="1" customWidth="1"/>
    <col min="8117" max="8118" width="6.85546875" style="687" bestFit="1" customWidth="1"/>
    <col min="8119" max="8119" width="7.140625" style="687" bestFit="1" customWidth="1"/>
    <col min="8120" max="8121" width="6.42578125" style="687" bestFit="1" customWidth="1"/>
    <col min="8122" max="8122" width="7.140625" style="687" bestFit="1" customWidth="1"/>
    <col min="8123" max="8123" width="6.42578125" style="687" bestFit="1" customWidth="1"/>
    <col min="8124" max="8124" width="7.140625" style="687" bestFit="1" customWidth="1"/>
    <col min="8125" max="8125" width="6.42578125" style="687" bestFit="1" customWidth="1"/>
    <col min="8126" max="8127" width="7.140625" style="687" bestFit="1" customWidth="1"/>
    <col min="8128" max="8128" width="6.85546875" style="687" bestFit="1" customWidth="1"/>
    <col min="8129" max="8130" width="7.140625" style="687" bestFit="1" customWidth="1"/>
    <col min="8131" max="8132" width="6.85546875" style="687" bestFit="1" customWidth="1"/>
    <col min="8133" max="8134" width="6.42578125" style="687" bestFit="1" customWidth="1"/>
    <col min="8135" max="8136" width="6.85546875" style="687" bestFit="1" customWidth="1"/>
    <col min="8137" max="8137" width="6.42578125" style="687" bestFit="1" customWidth="1"/>
    <col min="8138" max="8138" width="7.140625" style="687" bestFit="1" customWidth="1"/>
    <col min="8139" max="8139" width="6.42578125" style="687" bestFit="1" customWidth="1"/>
    <col min="8140" max="8140" width="6.85546875" style="687" bestFit="1" customWidth="1"/>
    <col min="8141" max="8141" width="7.140625" style="687" bestFit="1" customWidth="1"/>
    <col min="8142" max="8142" width="6.42578125" style="687" bestFit="1" customWidth="1"/>
    <col min="8143" max="8144" width="7.140625" style="687" bestFit="1" customWidth="1"/>
    <col min="8145" max="8148" width="6.85546875" style="687" bestFit="1" customWidth="1"/>
    <col min="8149" max="8151" width="7.140625" style="687" bestFit="1" customWidth="1"/>
    <col min="8152" max="8152" width="6.85546875" style="687" bestFit="1" customWidth="1"/>
    <col min="8153" max="8153" width="7.140625" style="687" bestFit="1" customWidth="1"/>
    <col min="8154" max="8155" width="6.85546875" style="687" bestFit="1" customWidth="1"/>
    <col min="8156" max="8157" width="7.140625" style="687" bestFit="1" customWidth="1"/>
    <col min="8158" max="8158" width="6.42578125" style="687" bestFit="1" customWidth="1"/>
    <col min="8159" max="8159" width="6.85546875" style="687" bestFit="1" customWidth="1"/>
    <col min="8160" max="8160" width="6.42578125" style="687" bestFit="1" customWidth="1"/>
    <col min="8161" max="8162" width="7.140625" style="687" bestFit="1" customWidth="1"/>
    <col min="8163" max="8163" width="6.85546875" style="687" bestFit="1" customWidth="1"/>
    <col min="8164" max="8167" width="7.140625" style="687" bestFit="1" customWidth="1"/>
    <col min="8168" max="8169" width="6.42578125" style="687" bestFit="1" customWidth="1"/>
    <col min="8170" max="8171" width="7.140625" style="687" bestFit="1" customWidth="1"/>
    <col min="8172" max="8172" width="6.42578125" style="687" bestFit="1" customWidth="1"/>
    <col min="8173" max="8174" width="7.140625" style="687" bestFit="1" customWidth="1"/>
    <col min="8175" max="8175" width="6.85546875" style="687" bestFit="1" customWidth="1"/>
    <col min="8176" max="8176" width="7.140625" style="687" bestFit="1" customWidth="1"/>
    <col min="8177" max="8177" width="6.42578125" style="687" bestFit="1" customWidth="1"/>
    <col min="8178" max="8179" width="7.140625" style="687" bestFit="1" customWidth="1"/>
    <col min="8180" max="8180" width="6.85546875" style="687" bestFit="1" customWidth="1"/>
    <col min="8181" max="8183" width="7.140625" style="687" bestFit="1" customWidth="1"/>
    <col min="8184" max="8184" width="6.42578125" style="687" bestFit="1" customWidth="1"/>
    <col min="8185" max="8185" width="6.85546875" style="687" bestFit="1" customWidth="1"/>
    <col min="8186" max="8186" width="6.42578125" style="687" bestFit="1" customWidth="1"/>
    <col min="8187" max="8187" width="7.140625" style="687" bestFit="1" customWidth="1"/>
    <col min="8188" max="8188" width="6.85546875" style="687" bestFit="1" customWidth="1"/>
    <col min="8189" max="8189" width="7.140625" style="687" bestFit="1" customWidth="1"/>
    <col min="8190" max="8190" width="6.42578125" style="687" bestFit="1" customWidth="1"/>
    <col min="8191" max="8191" width="7.140625" style="687" bestFit="1" customWidth="1"/>
    <col min="8192" max="8192" width="6.85546875" style="687" bestFit="1" customWidth="1"/>
    <col min="8193" max="8193" width="7.140625" style="687" bestFit="1" customWidth="1"/>
    <col min="8194" max="8194" width="6.85546875" style="687" bestFit="1" customWidth="1"/>
    <col min="8195" max="8196" width="7.140625" style="687" bestFit="1" customWidth="1"/>
    <col min="8197" max="8197" width="6.42578125" style="687" bestFit="1" customWidth="1"/>
    <col min="8198" max="8198" width="6.85546875" style="687" bestFit="1" customWidth="1"/>
    <col min="8199" max="8199" width="7.140625" style="687" bestFit="1" customWidth="1"/>
    <col min="8200" max="8200" width="6.42578125" style="687" bestFit="1" customWidth="1"/>
    <col min="8201" max="8201" width="7.140625" style="687" bestFit="1" customWidth="1"/>
    <col min="8202" max="8202" width="6.42578125" style="687" bestFit="1" customWidth="1"/>
    <col min="8203" max="8203" width="7.140625" style="687" bestFit="1" customWidth="1"/>
    <col min="8204" max="8205" width="6.42578125" style="687" bestFit="1" customWidth="1"/>
    <col min="8206" max="8207" width="7.140625" style="687" bestFit="1" customWidth="1"/>
    <col min="8208" max="8208" width="6.42578125" style="687" bestFit="1" customWidth="1"/>
    <col min="8209" max="8209" width="6.85546875" style="687" bestFit="1" customWidth="1"/>
    <col min="8210" max="8210" width="7.140625" style="687" bestFit="1" customWidth="1"/>
    <col min="8211" max="8211" width="6.42578125" style="687" bestFit="1" customWidth="1"/>
    <col min="8212" max="8212" width="7.140625" style="687" bestFit="1" customWidth="1"/>
    <col min="8213" max="8213" width="6.42578125" style="687" bestFit="1" customWidth="1"/>
    <col min="8214" max="8215" width="6.85546875" style="687" bestFit="1" customWidth="1"/>
    <col min="8216" max="8216" width="7.140625" style="687" bestFit="1" customWidth="1"/>
    <col min="8217" max="8218" width="6.85546875" style="687" bestFit="1" customWidth="1"/>
    <col min="8219" max="8219" width="7.140625" style="687" bestFit="1" customWidth="1"/>
    <col min="8220" max="8220" width="6.42578125" style="687" bestFit="1" customWidth="1"/>
    <col min="8221" max="8221" width="7.140625" style="687" bestFit="1" customWidth="1"/>
    <col min="8222" max="8227" width="6.85546875" style="687" bestFit="1" customWidth="1"/>
    <col min="8228" max="8229" width="6.42578125" style="687" bestFit="1" customWidth="1"/>
    <col min="8230" max="8230" width="7.140625" style="687" bestFit="1" customWidth="1"/>
    <col min="8231" max="8231" width="6.85546875" style="687" bestFit="1" customWidth="1"/>
    <col min="8232" max="8232" width="6.42578125" style="687" bestFit="1" customWidth="1"/>
    <col min="8233" max="8234" width="6.85546875" style="687" bestFit="1" customWidth="1"/>
    <col min="8235" max="8235" width="7.140625" style="687" bestFit="1" customWidth="1"/>
    <col min="8236" max="8236" width="6.42578125" style="687" bestFit="1" customWidth="1"/>
    <col min="8237" max="8237" width="7.140625" style="687" bestFit="1" customWidth="1"/>
    <col min="8238" max="8238" width="6.85546875" style="687" bestFit="1" customWidth="1"/>
    <col min="8239" max="8240" width="7.140625" style="687" bestFit="1" customWidth="1"/>
    <col min="8241" max="8241" width="6.42578125" style="687" bestFit="1" customWidth="1"/>
    <col min="8242" max="8242" width="6.85546875" style="687" bestFit="1" customWidth="1"/>
    <col min="8243" max="8243" width="7.140625" style="687" bestFit="1" customWidth="1"/>
    <col min="8244" max="8244" width="6.85546875" style="687" bestFit="1" customWidth="1"/>
    <col min="8245" max="8245" width="6.42578125" style="687" bestFit="1" customWidth="1"/>
    <col min="8246" max="8246" width="7.140625" style="687" bestFit="1" customWidth="1"/>
    <col min="8247" max="8247" width="6.42578125" style="687" bestFit="1" customWidth="1"/>
    <col min="8248" max="8248" width="7.140625" style="687" bestFit="1" customWidth="1"/>
    <col min="8249" max="8249" width="6.85546875" style="687" bestFit="1" customWidth="1"/>
    <col min="8250" max="8250" width="7.140625" style="687" bestFit="1" customWidth="1"/>
    <col min="8251" max="8251" width="6.42578125" style="687" bestFit="1" customWidth="1"/>
    <col min="8252" max="8253" width="7.140625" style="687" bestFit="1" customWidth="1"/>
    <col min="8254" max="8254" width="6.42578125" style="687" bestFit="1" customWidth="1"/>
    <col min="8255" max="8255" width="7.140625" style="687" bestFit="1" customWidth="1"/>
    <col min="8256" max="8257" width="6.42578125" style="687" bestFit="1" customWidth="1"/>
    <col min="8258" max="8258" width="7.140625" style="687" bestFit="1" customWidth="1"/>
    <col min="8259" max="8260" width="6.42578125" style="687" bestFit="1" customWidth="1"/>
    <col min="8261" max="8261" width="6.85546875" style="687" bestFit="1" customWidth="1"/>
    <col min="8262" max="8264" width="7.140625" style="687" bestFit="1" customWidth="1"/>
    <col min="8265" max="8265" width="6.85546875" style="687" bestFit="1" customWidth="1"/>
    <col min="8266" max="8266" width="6.42578125" style="687" bestFit="1" customWidth="1"/>
    <col min="8267" max="8267" width="7.140625" style="687" bestFit="1" customWidth="1"/>
    <col min="8268" max="8270" width="6.42578125" style="687" bestFit="1" customWidth="1"/>
    <col min="8271" max="8271" width="6.85546875" style="687" bestFit="1" customWidth="1"/>
    <col min="8272" max="8279" width="7.140625" style="687" bestFit="1" customWidth="1"/>
    <col min="8280" max="8280" width="6.42578125" style="687" bestFit="1" customWidth="1"/>
    <col min="8281" max="8281" width="7.140625" style="687" bestFit="1" customWidth="1"/>
    <col min="8282" max="8282" width="6.42578125" style="687" bestFit="1" customWidth="1"/>
    <col min="8283" max="8283" width="7.140625" style="687" bestFit="1" customWidth="1"/>
    <col min="8284" max="8284" width="6.85546875" style="687" bestFit="1" customWidth="1"/>
    <col min="8285" max="8285" width="6.42578125" style="687" bestFit="1" customWidth="1"/>
    <col min="8286" max="8288" width="7.140625" style="687" bestFit="1" customWidth="1"/>
    <col min="8289" max="8289" width="6.85546875" style="687" bestFit="1" customWidth="1"/>
    <col min="8290" max="8290" width="7.140625" style="687" bestFit="1" customWidth="1"/>
    <col min="8291" max="8291" width="6.42578125" style="687" bestFit="1" customWidth="1"/>
    <col min="8292" max="8292" width="6.85546875" style="687" bestFit="1" customWidth="1"/>
    <col min="8293" max="8296" width="7.140625" style="687" bestFit="1" customWidth="1"/>
    <col min="8297" max="8298" width="6.42578125" style="687" bestFit="1" customWidth="1"/>
    <col min="8299" max="8302" width="7.140625" style="687" bestFit="1" customWidth="1"/>
    <col min="8303" max="8303" width="6.85546875" style="687" bestFit="1" customWidth="1"/>
    <col min="8304" max="8309" width="7.140625" style="687" bestFit="1" customWidth="1"/>
    <col min="8310" max="8310" width="6.85546875" style="687" bestFit="1" customWidth="1"/>
    <col min="8311" max="8312" width="7.140625" style="687" bestFit="1" customWidth="1"/>
    <col min="8313" max="8313" width="6.85546875" style="687" bestFit="1" customWidth="1"/>
    <col min="8314" max="8315" width="7.140625" style="687" bestFit="1" customWidth="1"/>
    <col min="8316" max="8317" width="6.85546875" style="687" bestFit="1" customWidth="1"/>
    <col min="8318" max="8319" width="6.42578125" style="687" bestFit="1" customWidth="1"/>
    <col min="8320" max="8321" width="7.140625" style="687" bestFit="1" customWidth="1"/>
    <col min="8322" max="8322" width="6.85546875" style="687" bestFit="1" customWidth="1"/>
    <col min="8323" max="8323" width="7.140625" style="687" bestFit="1" customWidth="1"/>
    <col min="8324" max="8324" width="6.42578125" style="687" bestFit="1" customWidth="1"/>
    <col min="8325" max="8325" width="6.85546875" style="687" bestFit="1" customWidth="1"/>
    <col min="8326" max="8326" width="6.42578125" style="687" bestFit="1" customWidth="1"/>
    <col min="8327" max="8327" width="7.140625" style="687" bestFit="1" customWidth="1"/>
    <col min="8328" max="8328" width="6.85546875" style="687" bestFit="1" customWidth="1"/>
    <col min="8329" max="8329" width="7.140625" style="687" bestFit="1" customWidth="1"/>
    <col min="8330" max="8331" width="6.85546875" style="687" bestFit="1" customWidth="1"/>
    <col min="8332" max="8333" width="7.140625" style="687" bestFit="1" customWidth="1"/>
    <col min="8334" max="8335" width="6.85546875" style="687" bestFit="1" customWidth="1"/>
    <col min="8336" max="8338" width="7.140625" style="687" bestFit="1" customWidth="1"/>
    <col min="8339" max="8339" width="6.42578125" style="687" bestFit="1" customWidth="1"/>
    <col min="8340" max="8340" width="7.140625" style="687" bestFit="1" customWidth="1"/>
    <col min="8341" max="8341" width="6.42578125" style="687" bestFit="1" customWidth="1"/>
    <col min="8342" max="8342" width="7.140625" style="687" bestFit="1" customWidth="1"/>
    <col min="8343" max="8344" width="6.42578125" style="687" bestFit="1" customWidth="1"/>
    <col min="8345" max="8346" width="6.85546875" style="687" bestFit="1" customWidth="1"/>
    <col min="8347" max="8347" width="7.140625" style="687" bestFit="1" customWidth="1"/>
    <col min="8348" max="8348" width="6.85546875" style="687" bestFit="1" customWidth="1"/>
    <col min="8349" max="8350" width="7.140625" style="687" bestFit="1" customWidth="1"/>
    <col min="8351" max="8352" width="6.42578125" style="687" bestFit="1" customWidth="1"/>
    <col min="8353" max="8353" width="6.85546875" style="687" bestFit="1" customWidth="1"/>
    <col min="8354" max="8355" width="6.42578125" style="687" bestFit="1" customWidth="1"/>
    <col min="8356" max="8356" width="6.85546875" style="687" bestFit="1" customWidth="1"/>
    <col min="8357" max="8357" width="6.42578125" style="687" bestFit="1" customWidth="1"/>
    <col min="8358" max="8358" width="6.85546875" style="687" bestFit="1" customWidth="1"/>
    <col min="8359" max="8360" width="7.140625" style="687" bestFit="1" customWidth="1"/>
    <col min="8361" max="8361" width="6.42578125" style="687" bestFit="1" customWidth="1"/>
    <col min="8362" max="8362" width="7.140625" style="687" bestFit="1" customWidth="1"/>
    <col min="8363" max="8364" width="6.85546875" style="687" bestFit="1" customWidth="1"/>
    <col min="8365" max="8367" width="7.140625" style="687" bestFit="1" customWidth="1"/>
    <col min="8368" max="8372" width="6.42578125" style="687" bestFit="1" customWidth="1"/>
    <col min="8373" max="8373" width="7.140625" style="687" bestFit="1" customWidth="1"/>
    <col min="8374" max="8374" width="6.85546875" style="687" bestFit="1" customWidth="1"/>
    <col min="8375" max="8375" width="7.140625" style="687" bestFit="1" customWidth="1"/>
    <col min="8376" max="8376" width="6.42578125" style="687" bestFit="1" customWidth="1"/>
    <col min="8377" max="8377" width="7.140625" style="687" bestFit="1" customWidth="1"/>
    <col min="8378" max="8378" width="6.85546875" style="687" bestFit="1" customWidth="1"/>
    <col min="8379" max="8379" width="6.42578125" style="687" bestFit="1" customWidth="1"/>
    <col min="8380" max="8380" width="6.85546875" style="687" bestFit="1" customWidth="1"/>
    <col min="8381" max="8381" width="7.140625" style="687" bestFit="1" customWidth="1"/>
    <col min="8382" max="8382" width="6.42578125" style="687" bestFit="1" customWidth="1"/>
    <col min="8383" max="8383" width="7.140625" style="687" bestFit="1" customWidth="1"/>
    <col min="8384" max="8384" width="6.42578125" style="687" bestFit="1" customWidth="1"/>
    <col min="8385" max="8386" width="7.140625" style="687" bestFit="1" customWidth="1"/>
    <col min="8387" max="8387" width="6.85546875" style="687" bestFit="1" customWidth="1"/>
    <col min="8388" max="8390" width="7.140625" style="687" bestFit="1" customWidth="1"/>
    <col min="8391" max="8391" width="6.42578125" style="687" bestFit="1" customWidth="1"/>
    <col min="8392" max="8392" width="6.85546875" style="687" bestFit="1" customWidth="1"/>
    <col min="8393" max="8393" width="6.42578125" style="687" bestFit="1" customWidth="1"/>
    <col min="8394" max="8396" width="7.140625" style="687" bestFit="1" customWidth="1"/>
    <col min="8397" max="8399" width="6.42578125" style="687" bestFit="1" customWidth="1"/>
    <col min="8400" max="8400" width="6.85546875" style="687" bestFit="1" customWidth="1"/>
    <col min="8401" max="8401" width="7.140625" style="687" bestFit="1" customWidth="1"/>
    <col min="8402" max="8402" width="6.85546875" style="687" bestFit="1" customWidth="1"/>
    <col min="8403" max="8403" width="7.140625" style="687" bestFit="1" customWidth="1"/>
    <col min="8404" max="8405" width="6.85546875" style="687" bestFit="1" customWidth="1"/>
    <col min="8406" max="8407" width="6.42578125" style="687" bestFit="1" customWidth="1"/>
    <col min="8408" max="8409" width="7.140625" style="687" bestFit="1" customWidth="1"/>
    <col min="8410" max="8410" width="6.42578125" style="687" bestFit="1" customWidth="1"/>
    <col min="8411" max="8411" width="6.85546875" style="687" bestFit="1" customWidth="1"/>
    <col min="8412" max="8412" width="6.42578125" style="687" bestFit="1" customWidth="1"/>
    <col min="8413" max="8414" width="7.140625" style="687" bestFit="1" customWidth="1"/>
    <col min="8415" max="8415" width="6.85546875" style="687" bestFit="1" customWidth="1"/>
    <col min="8416" max="8417" width="6.42578125" style="687" bestFit="1" customWidth="1"/>
    <col min="8418" max="8418" width="6.85546875" style="687" bestFit="1" customWidth="1"/>
    <col min="8419" max="8421" width="7.140625" style="687" bestFit="1" customWidth="1"/>
    <col min="8422" max="8422" width="6.85546875" style="687" bestFit="1" customWidth="1"/>
    <col min="8423" max="8424" width="7.140625" style="687" bestFit="1" customWidth="1"/>
    <col min="8425" max="8426" width="6.42578125" style="687" bestFit="1" customWidth="1"/>
    <col min="8427" max="8428" width="7.140625" style="687" bestFit="1" customWidth="1"/>
    <col min="8429" max="8429" width="6.42578125" style="687" bestFit="1" customWidth="1"/>
    <col min="8430" max="8432" width="7.140625" style="687" bestFit="1" customWidth="1"/>
    <col min="8433" max="8433" width="6.42578125" style="687" bestFit="1" customWidth="1"/>
    <col min="8434" max="8435" width="7.140625" style="687" bestFit="1" customWidth="1"/>
    <col min="8436" max="8436" width="6.42578125" style="687" bestFit="1" customWidth="1"/>
    <col min="8437" max="8438" width="6.85546875" style="687" bestFit="1" customWidth="1"/>
    <col min="8439" max="8441" width="7.140625" style="687" bestFit="1" customWidth="1"/>
    <col min="8442" max="8442" width="6.85546875" style="687" bestFit="1" customWidth="1"/>
    <col min="8443" max="8443" width="6.42578125" style="687" bestFit="1" customWidth="1"/>
    <col min="8444" max="8448" width="7.140625" style="687" bestFit="1" customWidth="1"/>
    <col min="8449" max="8450" width="6.85546875" style="687" bestFit="1" customWidth="1"/>
    <col min="8451" max="8452" width="7.140625" style="687" bestFit="1" customWidth="1"/>
    <col min="8453" max="8453" width="6.85546875" style="687" bestFit="1" customWidth="1"/>
    <col min="8454" max="8455" width="7.140625" style="687" bestFit="1" customWidth="1"/>
    <col min="8456" max="8456" width="6.42578125" style="687" bestFit="1" customWidth="1"/>
    <col min="8457" max="8457" width="7.140625" style="687" bestFit="1" customWidth="1"/>
    <col min="8458" max="8460" width="6.85546875" style="687" bestFit="1" customWidth="1"/>
    <col min="8461" max="8463" width="7.140625" style="687" bestFit="1" customWidth="1"/>
    <col min="8464" max="8464" width="6.42578125" style="687" bestFit="1" customWidth="1"/>
    <col min="8465" max="8465" width="7.140625" style="687" bestFit="1" customWidth="1"/>
    <col min="8466" max="8466" width="6.42578125" style="687" bestFit="1" customWidth="1"/>
    <col min="8467" max="8467" width="7.140625" style="687" bestFit="1" customWidth="1"/>
    <col min="8468" max="8468" width="6.85546875" style="687" bestFit="1" customWidth="1"/>
    <col min="8469" max="8471" width="7.140625" style="687" bestFit="1" customWidth="1"/>
    <col min="8472" max="8472" width="6.42578125" style="687" bestFit="1" customWidth="1"/>
    <col min="8473" max="8473" width="7.140625" style="687" bestFit="1" customWidth="1"/>
    <col min="8474" max="8474" width="6.85546875" style="687" bestFit="1" customWidth="1"/>
    <col min="8475" max="8476" width="6.42578125" style="687" bestFit="1" customWidth="1"/>
    <col min="8477" max="8477" width="6.85546875" style="687" bestFit="1" customWidth="1"/>
    <col min="8478" max="8479" width="7.140625" style="687" bestFit="1" customWidth="1"/>
    <col min="8480" max="8480" width="6.85546875" style="687" bestFit="1" customWidth="1"/>
    <col min="8481" max="8481" width="6.42578125" style="687" bestFit="1" customWidth="1"/>
    <col min="8482" max="8482" width="6.85546875" style="687" bestFit="1" customWidth="1"/>
    <col min="8483" max="8484" width="7.140625" style="687" bestFit="1" customWidth="1"/>
    <col min="8485" max="8485" width="6.85546875" style="687" bestFit="1" customWidth="1"/>
    <col min="8486" max="8486" width="6.42578125" style="687" bestFit="1" customWidth="1"/>
    <col min="8487" max="8487" width="7.140625" style="687" bestFit="1" customWidth="1"/>
    <col min="8488" max="8489" width="6.85546875" style="687" bestFit="1" customWidth="1"/>
    <col min="8490" max="8491" width="6.42578125" style="687" bestFit="1" customWidth="1"/>
    <col min="8492" max="8493" width="7.140625" style="687" bestFit="1" customWidth="1"/>
    <col min="8494" max="8494" width="6.42578125" style="687" bestFit="1" customWidth="1"/>
    <col min="8495" max="8496" width="7.140625" style="687" bestFit="1" customWidth="1"/>
    <col min="8497" max="8497" width="6.42578125" style="687" bestFit="1" customWidth="1"/>
    <col min="8498" max="8498" width="6.85546875" style="687" bestFit="1" customWidth="1"/>
    <col min="8499" max="8500" width="6.42578125" style="687" bestFit="1" customWidth="1"/>
    <col min="8501" max="8501" width="7.140625" style="687" bestFit="1" customWidth="1"/>
    <col min="8502" max="8503" width="6.85546875" style="687" bestFit="1" customWidth="1"/>
    <col min="8504" max="8504" width="6.42578125" style="687" bestFit="1" customWidth="1"/>
    <col min="8505" max="8507" width="6.85546875" style="687" bestFit="1" customWidth="1"/>
    <col min="8508" max="8509" width="6.42578125" style="687" bestFit="1" customWidth="1"/>
    <col min="8510" max="8510" width="6.85546875" style="687" bestFit="1" customWidth="1"/>
    <col min="8511" max="8511" width="7.140625" style="687" bestFit="1" customWidth="1"/>
    <col min="8512" max="8512" width="6.85546875" style="687" bestFit="1" customWidth="1"/>
    <col min="8513" max="8513" width="6.42578125" style="687" bestFit="1" customWidth="1"/>
    <col min="8514" max="8517" width="7.140625" style="687" bestFit="1" customWidth="1"/>
    <col min="8518" max="8519" width="6.85546875" style="687" bestFit="1" customWidth="1"/>
    <col min="8520" max="8520" width="7.140625" style="687" bestFit="1" customWidth="1"/>
    <col min="8521" max="8521" width="6.42578125" style="687" bestFit="1" customWidth="1"/>
    <col min="8522" max="8523" width="6.85546875" style="687" bestFit="1" customWidth="1"/>
    <col min="8524" max="8525" width="6.42578125" style="687" bestFit="1" customWidth="1"/>
    <col min="8526" max="8527" width="6.85546875" style="687" bestFit="1" customWidth="1"/>
    <col min="8528" max="8530" width="7.140625" style="687" bestFit="1" customWidth="1"/>
    <col min="8531" max="8531" width="6.85546875" style="687" bestFit="1" customWidth="1"/>
    <col min="8532" max="8532" width="7.140625" style="687" bestFit="1" customWidth="1"/>
    <col min="8533" max="8533" width="6.42578125" style="687" bestFit="1" customWidth="1"/>
    <col min="8534" max="8535" width="6.85546875" style="687" bestFit="1" customWidth="1"/>
    <col min="8536" max="8537" width="7.140625" style="687" bestFit="1" customWidth="1"/>
    <col min="8538" max="8538" width="6.85546875" style="687" bestFit="1" customWidth="1"/>
    <col min="8539" max="8539" width="7.140625" style="687" bestFit="1" customWidth="1"/>
    <col min="8540" max="8540" width="6.85546875" style="687" bestFit="1" customWidth="1"/>
    <col min="8541" max="8541" width="7.140625" style="687" bestFit="1" customWidth="1"/>
    <col min="8542" max="8542" width="6.42578125" style="687" bestFit="1" customWidth="1"/>
    <col min="8543" max="8548" width="7.140625" style="687" bestFit="1" customWidth="1"/>
    <col min="8549" max="8549" width="6.85546875" style="687" bestFit="1" customWidth="1"/>
    <col min="8550" max="8550" width="7.140625" style="687" bestFit="1" customWidth="1"/>
    <col min="8551" max="8551" width="6.42578125" style="687" bestFit="1" customWidth="1"/>
    <col min="8552" max="8553" width="6.85546875" style="687" bestFit="1" customWidth="1"/>
    <col min="8554" max="8554" width="7.140625" style="687" bestFit="1" customWidth="1"/>
    <col min="8555" max="8555" width="6.42578125" style="687" bestFit="1" customWidth="1"/>
    <col min="8556" max="8556" width="6.85546875" style="687" bestFit="1" customWidth="1"/>
    <col min="8557" max="8557" width="6.42578125" style="687" bestFit="1" customWidth="1"/>
    <col min="8558" max="8559" width="7.140625" style="687" bestFit="1" customWidth="1"/>
    <col min="8560" max="8560" width="6.85546875" style="687" bestFit="1" customWidth="1"/>
    <col min="8561" max="8561" width="7.140625" style="687" bestFit="1" customWidth="1"/>
    <col min="8562" max="8562" width="6.85546875" style="687" bestFit="1" customWidth="1"/>
    <col min="8563" max="8565" width="7.140625" style="687" bestFit="1" customWidth="1"/>
    <col min="8566" max="8567" width="6.85546875" style="687" bestFit="1" customWidth="1"/>
    <col min="8568" max="8568" width="6.42578125" style="687" bestFit="1" customWidth="1"/>
    <col min="8569" max="8569" width="6.85546875" style="687" bestFit="1" customWidth="1"/>
    <col min="8570" max="8571" width="7.140625" style="687" bestFit="1" customWidth="1"/>
    <col min="8572" max="8572" width="6.85546875" style="687" bestFit="1" customWidth="1"/>
    <col min="8573" max="8573" width="6.42578125" style="687" bestFit="1" customWidth="1"/>
    <col min="8574" max="8576" width="7.140625" style="687" bestFit="1" customWidth="1"/>
    <col min="8577" max="8578" width="6.42578125" style="687" bestFit="1" customWidth="1"/>
    <col min="8579" max="8579" width="6.85546875" style="687" bestFit="1" customWidth="1"/>
    <col min="8580" max="8580" width="6.42578125" style="687" bestFit="1" customWidth="1"/>
    <col min="8581" max="8581" width="7.140625" style="687" bestFit="1" customWidth="1"/>
    <col min="8582" max="8582" width="6.85546875" style="687" bestFit="1" customWidth="1"/>
    <col min="8583" max="8583" width="6.42578125" style="687" bestFit="1" customWidth="1"/>
    <col min="8584" max="8586" width="7.140625" style="687" bestFit="1" customWidth="1"/>
    <col min="8587" max="8587" width="6.85546875" style="687" bestFit="1" customWidth="1"/>
    <col min="8588" max="8588" width="6.42578125" style="687" bestFit="1" customWidth="1"/>
    <col min="8589" max="8589" width="7.140625" style="687" bestFit="1" customWidth="1"/>
    <col min="8590" max="8590" width="6.42578125" style="687" bestFit="1" customWidth="1"/>
    <col min="8591" max="8592" width="7.140625" style="687" bestFit="1" customWidth="1"/>
    <col min="8593" max="8593" width="6.85546875" style="687" bestFit="1" customWidth="1"/>
    <col min="8594" max="8594" width="7.140625" style="687" bestFit="1" customWidth="1"/>
    <col min="8595" max="8595" width="6.42578125" style="687" bestFit="1" customWidth="1"/>
    <col min="8596" max="8598" width="7.140625" style="687" bestFit="1" customWidth="1"/>
    <col min="8599" max="8599" width="6.85546875" style="687" bestFit="1" customWidth="1"/>
    <col min="8600" max="8600" width="7.140625" style="687" bestFit="1" customWidth="1"/>
    <col min="8601" max="8601" width="6.42578125" style="687" bestFit="1" customWidth="1"/>
    <col min="8602" max="8602" width="6.85546875" style="687" bestFit="1" customWidth="1"/>
    <col min="8603" max="8603" width="6.42578125" style="687" bestFit="1" customWidth="1"/>
    <col min="8604" max="8606" width="7.140625" style="687" bestFit="1" customWidth="1"/>
    <col min="8607" max="8608" width="6.42578125" style="687" bestFit="1" customWidth="1"/>
    <col min="8609" max="8609" width="7.140625" style="687" bestFit="1" customWidth="1"/>
    <col min="8610" max="8611" width="6.42578125" style="687" bestFit="1" customWidth="1"/>
    <col min="8612" max="8615" width="7.140625" style="687" bestFit="1" customWidth="1"/>
    <col min="8616" max="8616" width="6.85546875" style="687" bestFit="1" customWidth="1"/>
    <col min="8617" max="8618" width="7.140625" style="687" bestFit="1" customWidth="1"/>
    <col min="8619" max="8620" width="6.42578125" style="687" bestFit="1" customWidth="1"/>
    <col min="8621" max="8621" width="7.140625" style="687" bestFit="1" customWidth="1"/>
    <col min="8622" max="8622" width="6.42578125" style="687" bestFit="1" customWidth="1"/>
    <col min="8623" max="8624" width="7.140625" style="687" bestFit="1" customWidth="1"/>
    <col min="8625" max="8625" width="6.85546875" style="687" bestFit="1" customWidth="1"/>
    <col min="8626" max="8627" width="6.42578125" style="687" bestFit="1" customWidth="1"/>
    <col min="8628" max="8628" width="7.140625" style="687" bestFit="1" customWidth="1"/>
    <col min="8629" max="8629" width="6.42578125" style="687" bestFit="1" customWidth="1"/>
    <col min="8630" max="8635" width="7.140625" style="687" bestFit="1" customWidth="1"/>
    <col min="8636" max="8637" width="6.85546875" style="687" bestFit="1" customWidth="1"/>
    <col min="8638" max="8638" width="6.42578125" style="687" bestFit="1" customWidth="1"/>
    <col min="8639" max="8641" width="7.140625" style="687" bestFit="1" customWidth="1"/>
    <col min="8642" max="8642" width="6.42578125" style="687" bestFit="1" customWidth="1"/>
    <col min="8643" max="8643" width="7.140625" style="687" bestFit="1" customWidth="1"/>
    <col min="8644" max="8644" width="6.42578125" style="687" bestFit="1" customWidth="1"/>
    <col min="8645" max="8645" width="7.140625" style="687" bestFit="1" customWidth="1"/>
    <col min="8646" max="8646" width="6.85546875" style="687" bestFit="1" customWidth="1"/>
    <col min="8647" max="8647" width="6.42578125" style="687" bestFit="1" customWidth="1"/>
    <col min="8648" max="8648" width="7.140625" style="687" bestFit="1" customWidth="1"/>
    <col min="8649" max="8649" width="6.42578125" style="687" bestFit="1" customWidth="1"/>
    <col min="8650" max="8650" width="7.140625" style="687" bestFit="1" customWidth="1"/>
    <col min="8651" max="8651" width="6.85546875" style="687" bestFit="1" customWidth="1"/>
    <col min="8652" max="8652" width="7.140625" style="687" bestFit="1" customWidth="1"/>
    <col min="8653" max="8653" width="6.85546875" style="687" bestFit="1" customWidth="1"/>
    <col min="8654" max="8654" width="6.42578125" style="687" bestFit="1" customWidth="1"/>
    <col min="8655" max="8656" width="7.140625" style="687" bestFit="1" customWidth="1"/>
    <col min="8657" max="8657" width="6.85546875" style="687" bestFit="1" customWidth="1"/>
    <col min="8658" max="8658" width="7.140625" style="687" bestFit="1" customWidth="1"/>
    <col min="8659" max="8659" width="6.42578125" style="687" bestFit="1" customWidth="1"/>
    <col min="8660" max="8660" width="7.140625" style="687" bestFit="1" customWidth="1"/>
    <col min="8661" max="8662" width="6.42578125" style="687" bestFit="1" customWidth="1"/>
    <col min="8663" max="8663" width="7.140625" style="687" bestFit="1" customWidth="1"/>
    <col min="8664" max="8664" width="6.85546875" style="687" bestFit="1" customWidth="1"/>
    <col min="8665" max="8666" width="7.140625" style="687" bestFit="1" customWidth="1"/>
    <col min="8667" max="8667" width="6.42578125" style="687" bestFit="1" customWidth="1"/>
    <col min="8668" max="8668" width="7.140625" style="687" bestFit="1" customWidth="1"/>
    <col min="8669" max="8670" width="6.42578125" style="687" bestFit="1" customWidth="1"/>
    <col min="8671" max="8671" width="6.85546875" style="687" bestFit="1" customWidth="1"/>
    <col min="8672" max="8673" width="7.140625" style="687" bestFit="1" customWidth="1"/>
    <col min="8674" max="8674" width="6.85546875" style="687" bestFit="1" customWidth="1"/>
    <col min="8675" max="8675" width="7.140625" style="687" bestFit="1" customWidth="1"/>
    <col min="8676" max="8676" width="6.85546875" style="687" bestFit="1" customWidth="1"/>
    <col min="8677" max="8677" width="7.140625" style="687" bestFit="1" customWidth="1"/>
    <col min="8678" max="8678" width="6.85546875" style="687" bestFit="1" customWidth="1"/>
    <col min="8679" max="8680" width="7.140625" style="687" bestFit="1" customWidth="1"/>
    <col min="8681" max="8681" width="6.42578125" style="687" bestFit="1" customWidth="1"/>
    <col min="8682" max="8684" width="7.140625" style="687" bestFit="1" customWidth="1"/>
    <col min="8685" max="8685" width="6.42578125" style="687" bestFit="1" customWidth="1"/>
    <col min="8686" max="8687" width="6.85546875" style="687" bestFit="1" customWidth="1"/>
    <col min="8688" max="8691" width="7.140625" style="687" bestFit="1" customWidth="1"/>
    <col min="8692" max="8692" width="6.42578125" style="687" bestFit="1" customWidth="1"/>
    <col min="8693" max="8693" width="6.85546875" style="687" bestFit="1" customWidth="1"/>
    <col min="8694" max="8694" width="7.140625" style="687" bestFit="1" customWidth="1"/>
    <col min="8695" max="8696" width="6.85546875" style="687" bestFit="1" customWidth="1"/>
    <col min="8697" max="8697" width="6.42578125" style="687" bestFit="1" customWidth="1"/>
    <col min="8698" max="8698" width="7.140625" style="687" bestFit="1" customWidth="1"/>
    <col min="8699" max="8699" width="6.85546875" style="687" bestFit="1" customWidth="1"/>
    <col min="8700" max="8700" width="7.140625" style="687" bestFit="1" customWidth="1"/>
    <col min="8701" max="8701" width="6.42578125" style="687" bestFit="1" customWidth="1"/>
    <col min="8702" max="8703" width="7.140625" style="687" bestFit="1" customWidth="1"/>
    <col min="8704" max="8704" width="6.85546875" style="687" bestFit="1" customWidth="1"/>
    <col min="8705" max="8706" width="7.140625" style="687" bestFit="1" customWidth="1"/>
    <col min="8707" max="8708" width="6.85546875" style="687" bestFit="1" customWidth="1"/>
    <col min="8709" max="8710" width="7.140625" style="687" bestFit="1" customWidth="1"/>
    <col min="8711" max="8711" width="6.85546875" style="687" bestFit="1" customWidth="1"/>
    <col min="8712" max="8712" width="7.140625" style="687" bestFit="1" customWidth="1"/>
    <col min="8713" max="8713" width="6.85546875" style="687" bestFit="1" customWidth="1"/>
    <col min="8714" max="8714" width="6.42578125" style="687" bestFit="1" customWidth="1"/>
    <col min="8715" max="8715" width="7.140625" style="687" bestFit="1" customWidth="1"/>
    <col min="8716" max="8716" width="6.42578125" style="687" bestFit="1" customWidth="1"/>
    <col min="8717" max="8717" width="7.140625" style="687" bestFit="1" customWidth="1"/>
    <col min="8718" max="8718" width="6.85546875" style="687" bestFit="1" customWidth="1"/>
    <col min="8719" max="8721" width="7.140625" style="687" bestFit="1" customWidth="1"/>
    <col min="8722" max="8722" width="6.85546875" style="687" bestFit="1" customWidth="1"/>
    <col min="8723" max="8723" width="7.140625" style="687" bestFit="1" customWidth="1"/>
    <col min="8724" max="8724" width="6.42578125" style="687" bestFit="1" customWidth="1"/>
    <col min="8725" max="8725" width="6.85546875" style="687" bestFit="1" customWidth="1"/>
    <col min="8726" max="8726" width="7.140625" style="687" bestFit="1" customWidth="1"/>
    <col min="8727" max="8728" width="6.42578125" style="687" bestFit="1" customWidth="1"/>
    <col min="8729" max="8730" width="7.140625" style="687" bestFit="1" customWidth="1"/>
    <col min="8731" max="8731" width="6.42578125" style="687" bestFit="1" customWidth="1"/>
    <col min="8732" max="8733" width="7.140625" style="687" bestFit="1" customWidth="1"/>
    <col min="8734" max="8735" width="6.42578125" style="687" bestFit="1" customWidth="1"/>
    <col min="8736" max="8736" width="7.140625" style="687" bestFit="1" customWidth="1"/>
    <col min="8737" max="8737" width="6.85546875" style="687" bestFit="1" customWidth="1"/>
    <col min="8738" max="8738" width="6.42578125" style="687" bestFit="1" customWidth="1"/>
    <col min="8739" max="8740" width="7.140625" style="687" bestFit="1" customWidth="1"/>
    <col min="8741" max="8741" width="6.42578125" style="687" bestFit="1" customWidth="1"/>
    <col min="8742" max="8742" width="6.85546875" style="687" bestFit="1" customWidth="1"/>
    <col min="8743" max="8749" width="7.140625" style="687" bestFit="1" customWidth="1"/>
    <col min="8750" max="8750" width="6.85546875" style="687" bestFit="1" customWidth="1"/>
    <col min="8751" max="8751" width="6.42578125" style="687" bestFit="1" customWidth="1"/>
    <col min="8752" max="8752" width="7.140625" style="687" bestFit="1" customWidth="1"/>
    <col min="8753" max="8754" width="6.85546875" style="687" bestFit="1" customWidth="1"/>
    <col min="8755" max="8755" width="7.140625" style="687" bestFit="1" customWidth="1"/>
    <col min="8756" max="8757" width="6.42578125" style="687" bestFit="1" customWidth="1"/>
    <col min="8758" max="8758" width="7.140625" style="687" bestFit="1" customWidth="1"/>
    <col min="8759" max="8759" width="6.85546875" style="687" bestFit="1" customWidth="1"/>
    <col min="8760" max="8760" width="7.140625" style="687" bestFit="1" customWidth="1"/>
    <col min="8761" max="8761" width="6.85546875" style="687" bestFit="1" customWidth="1"/>
    <col min="8762" max="8763" width="7.140625" style="687" bestFit="1" customWidth="1"/>
    <col min="8764" max="8765" width="6.85546875" style="687" bestFit="1" customWidth="1"/>
    <col min="8766" max="8766" width="7.140625" style="687" bestFit="1" customWidth="1"/>
    <col min="8767" max="8767" width="6.42578125" style="687" bestFit="1" customWidth="1"/>
    <col min="8768" max="8771" width="7.140625" style="687" bestFit="1" customWidth="1"/>
    <col min="8772" max="8772" width="6.42578125" style="687" bestFit="1" customWidth="1"/>
    <col min="8773" max="8773" width="7.140625" style="687" bestFit="1" customWidth="1"/>
    <col min="8774" max="8774" width="6.85546875" style="687" bestFit="1" customWidth="1"/>
    <col min="8775" max="8776" width="6.42578125" style="687" bestFit="1" customWidth="1"/>
    <col min="8777" max="8777" width="7.140625" style="687" bestFit="1" customWidth="1"/>
    <col min="8778" max="8778" width="6.42578125" style="687" bestFit="1" customWidth="1"/>
    <col min="8779" max="8779" width="6.85546875" style="687" bestFit="1" customWidth="1"/>
    <col min="8780" max="8780" width="6.42578125" style="687" bestFit="1" customWidth="1"/>
    <col min="8781" max="8781" width="7.140625" style="687" bestFit="1" customWidth="1"/>
    <col min="8782" max="8782" width="6.85546875" style="687" bestFit="1" customWidth="1"/>
    <col min="8783" max="8783" width="6.42578125" style="687" bestFit="1" customWidth="1"/>
    <col min="8784" max="8784" width="6.85546875" style="687" bestFit="1" customWidth="1"/>
    <col min="8785" max="8785" width="7.140625" style="687" bestFit="1" customWidth="1"/>
    <col min="8786" max="8786" width="6.85546875" style="687" bestFit="1" customWidth="1"/>
    <col min="8787" max="8789" width="7.140625" style="687" bestFit="1" customWidth="1"/>
    <col min="8790" max="8790" width="6.42578125" style="687" bestFit="1" customWidth="1"/>
    <col min="8791" max="8791" width="7.140625" style="687" bestFit="1" customWidth="1"/>
    <col min="8792" max="8792" width="6.42578125" style="687" bestFit="1" customWidth="1"/>
    <col min="8793" max="8793" width="7.140625" style="687" bestFit="1" customWidth="1"/>
    <col min="8794" max="8795" width="6.42578125" style="687" bestFit="1" customWidth="1"/>
    <col min="8796" max="8796" width="7.140625" style="687" bestFit="1" customWidth="1"/>
    <col min="8797" max="8797" width="6.85546875" style="687" bestFit="1" customWidth="1"/>
    <col min="8798" max="8798" width="7.140625" style="687" bestFit="1" customWidth="1"/>
    <col min="8799" max="8799" width="6.42578125" style="687" bestFit="1" customWidth="1"/>
    <col min="8800" max="8802" width="7.140625" style="687" bestFit="1" customWidth="1"/>
    <col min="8803" max="8803" width="6.42578125" style="687" bestFit="1" customWidth="1"/>
    <col min="8804" max="8804" width="7.140625" style="687" bestFit="1" customWidth="1"/>
    <col min="8805" max="8805" width="6.85546875" style="687" bestFit="1" customWidth="1"/>
    <col min="8806" max="8806" width="7.140625" style="687" bestFit="1" customWidth="1"/>
    <col min="8807" max="8807" width="6.85546875" style="687" bestFit="1" customWidth="1"/>
    <col min="8808" max="8809" width="6.42578125" style="687" bestFit="1" customWidth="1"/>
    <col min="8810" max="8810" width="6.85546875" style="687" bestFit="1" customWidth="1"/>
    <col min="8811" max="8814" width="6.42578125" style="687" bestFit="1" customWidth="1"/>
    <col min="8815" max="8815" width="6.85546875" style="687" bestFit="1" customWidth="1"/>
    <col min="8816" max="8818" width="7.140625" style="687" bestFit="1" customWidth="1"/>
    <col min="8819" max="8819" width="6.42578125" style="687" bestFit="1" customWidth="1"/>
    <col min="8820" max="8820" width="6.85546875" style="687" bestFit="1" customWidth="1"/>
    <col min="8821" max="8821" width="7.140625" style="687" bestFit="1" customWidth="1"/>
    <col min="8822" max="8825" width="6.42578125" style="687" bestFit="1" customWidth="1"/>
    <col min="8826" max="8827" width="6.85546875" style="687" bestFit="1" customWidth="1"/>
    <col min="8828" max="8828" width="7.140625" style="687" bestFit="1" customWidth="1"/>
    <col min="8829" max="8829" width="6.42578125" style="687" bestFit="1" customWidth="1"/>
    <col min="8830" max="8831" width="7.140625" style="687" bestFit="1" customWidth="1"/>
    <col min="8832" max="8832" width="6.85546875" style="687" bestFit="1" customWidth="1"/>
    <col min="8833" max="8833" width="7.140625" style="687" bestFit="1" customWidth="1"/>
    <col min="8834" max="8834" width="6.85546875" style="687" bestFit="1" customWidth="1"/>
    <col min="8835" max="8838" width="7.140625" style="687" bestFit="1" customWidth="1"/>
    <col min="8839" max="8840" width="6.42578125" style="687" bestFit="1" customWidth="1"/>
    <col min="8841" max="8841" width="6.85546875" style="687" bestFit="1" customWidth="1"/>
    <col min="8842" max="8842" width="7.140625" style="687" bestFit="1" customWidth="1"/>
    <col min="8843" max="8843" width="6.85546875" style="687" bestFit="1" customWidth="1"/>
    <col min="8844" max="8844" width="7.140625" style="687" bestFit="1" customWidth="1"/>
    <col min="8845" max="8845" width="6.42578125" style="687" bestFit="1" customWidth="1"/>
    <col min="8846" max="8847" width="7.140625" style="687" bestFit="1" customWidth="1"/>
    <col min="8848" max="8848" width="6.85546875" style="687" bestFit="1" customWidth="1"/>
    <col min="8849" max="8850" width="7.140625" style="687" bestFit="1" customWidth="1"/>
    <col min="8851" max="8851" width="6.42578125" style="687" bestFit="1" customWidth="1"/>
    <col min="8852" max="8853" width="7.140625" style="687" bestFit="1" customWidth="1"/>
    <col min="8854" max="8854" width="6.85546875" style="687" bestFit="1" customWidth="1"/>
    <col min="8855" max="8855" width="7.140625" style="687" bestFit="1" customWidth="1"/>
    <col min="8856" max="8859" width="6.42578125" style="687" bestFit="1" customWidth="1"/>
    <col min="8860" max="8860" width="7.140625" style="687" bestFit="1" customWidth="1"/>
    <col min="8861" max="8862" width="6.85546875" style="687" bestFit="1" customWidth="1"/>
    <col min="8863" max="8864" width="7.140625" style="687" bestFit="1" customWidth="1"/>
    <col min="8865" max="8865" width="6.85546875" style="687" bestFit="1" customWidth="1"/>
    <col min="8866" max="8866" width="7.140625" style="687" bestFit="1" customWidth="1"/>
    <col min="8867" max="8868" width="6.42578125" style="687" bestFit="1" customWidth="1"/>
    <col min="8869" max="8872" width="7.140625" style="687" bestFit="1" customWidth="1"/>
    <col min="8873" max="8873" width="6.85546875" style="687" bestFit="1" customWidth="1"/>
    <col min="8874" max="8874" width="7.140625" style="687" bestFit="1" customWidth="1"/>
    <col min="8875" max="8875" width="6.42578125" style="687" bestFit="1" customWidth="1"/>
    <col min="8876" max="8876" width="7.140625" style="687" bestFit="1" customWidth="1"/>
    <col min="8877" max="8879" width="6.85546875" style="687" bestFit="1" customWidth="1"/>
    <col min="8880" max="8881" width="7.140625" style="687" bestFit="1" customWidth="1"/>
    <col min="8882" max="8883" width="6.42578125" style="687" bestFit="1" customWidth="1"/>
    <col min="8884" max="8886" width="6.85546875" style="687" bestFit="1" customWidth="1"/>
    <col min="8887" max="8888" width="6.42578125" style="687" bestFit="1" customWidth="1"/>
    <col min="8889" max="8889" width="6.85546875" style="687" bestFit="1" customWidth="1"/>
    <col min="8890" max="8892" width="6.42578125" style="687" bestFit="1" customWidth="1"/>
    <col min="8893" max="8893" width="6.85546875" style="687" bestFit="1" customWidth="1"/>
    <col min="8894" max="8894" width="6.42578125" style="687" bestFit="1" customWidth="1"/>
    <col min="8895" max="8895" width="7.140625" style="687" bestFit="1" customWidth="1"/>
    <col min="8896" max="8896" width="6.42578125" style="687" bestFit="1" customWidth="1"/>
    <col min="8897" max="8897" width="7.140625" style="687" bestFit="1" customWidth="1"/>
    <col min="8898" max="8898" width="6.42578125" style="687" bestFit="1" customWidth="1"/>
    <col min="8899" max="8899" width="6.85546875" style="687" bestFit="1" customWidth="1"/>
    <col min="8900" max="8903" width="7.140625" style="687" bestFit="1" customWidth="1"/>
    <col min="8904" max="8904" width="6.42578125" style="687" bestFit="1" customWidth="1"/>
    <col min="8905" max="8907" width="6.85546875" style="687" bestFit="1" customWidth="1"/>
    <col min="8908" max="8909" width="6.42578125" style="687" bestFit="1" customWidth="1"/>
    <col min="8910" max="8912" width="6.85546875" style="687" bestFit="1" customWidth="1"/>
    <col min="8913" max="8913" width="7.140625" style="687" bestFit="1" customWidth="1"/>
    <col min="8914" max="8914" width="6.42578125" style="687" bestFit="1" customWidth="1"/>
    <col min="8915" max="8915" width="7.140625" style="687" bestFit="1" customWidth="1"/>
    <col min="8916" max="8917" width="6.85546875" style="687" bestFit="1" customWidth="1"/>
    <col min="8918" max="8923" width="7.140625" style="687" bestFit="1" customWidth="1"/>
    <col min="8924" max="8924" width="6.42578125" style="687" bestFit="1" customWidth="1"/>
    <col min="8925" max="8933" width="7.140625" style="687" bestFit="1" customWidth="1"/>
    <col min="8934" max="8934" width="6.42578125" style="687" bestFit="1" customWidth="1"/>
    <col min="8935" max="8939" width="7.140625" style="687" bestFit="1" customWidth="1"/>
    <col min="8940" max="8942" width="6.42578125" style="687" bestFit="1" customWidth="1"/>
    <col min="8943" max="8943" width="6.85546875" style="687" bestFit="1" customWidth="1"/>
    <col min="8944" max="8946" width="6.42578125" style="687" bestFit="1" customWidth="1"/>
    <col min="8947" max="8947" width="7.140625" style="687" bestFit="1" customWidth="1"/>
    <col min="8948" max="8948" width="6.85546875" style="687" bestFit="1" customWidth="1"/>
    <col min="8949" max="8949" width="6.42578125" style="687" bestFit="1" customWidth="1"/>
    <col min="8950" max="8950" width="6.85546875" style="687" bestFit="1" customWidth="1"/>
    <col min="8951" max="8951" width="7.140625" style="687" bestFit="1" customWidth="1"/>
    <col min="8952" max="8952" width="6.42578125" style="687" bestFit="1" customWidth="1"/>
    <col min="8953" max="8953" width="6.85546875" style="687" bestFit="1" customWidth="1"/>
    <col min="8954" max="8955" width="7.140625" style="687" bestFit="1" customWidth="1"/>
    <col min="8956" max="8956" width="6.85546875" style="687" bestFit="1" customWidth="1"/>
    <col min="8957" max="8958" width="7.140625" style="687" bestFit="1" customWidth="1"/>
    <col min="8959" max="8959" width="6.85546875" style="687" bestFit="1" customWidth="1"/>
    <col min="8960" max="8960" width="7.140625" style="687" bestFit="1" customWidth="1"/>
    <col min="8961" max="8961" width="6.42578125" style="687" bestFit="1" customWidth="1"/>
    <col min="8962" max="8963" width="7.140625" style="687" bestFit="1" customWidth="1"/>
    <col min="8964" max="8964" width="6.85546875" style="687" bestFit="1" customWidth="1"/>
    <col min="8965" max="8965" width="7.140625" style="687" bestFit="1" customWidth="1"/>
    <col min="8966" max="8967" width="6.42578125" style="687" bestFit="1" customWidth="1"/>
    <col min="8968" max="8969" width="7.140625" style="687" bestFit="1" customWidth="1"/>
    <col min="8970" max="8970" width="6.42578125" style="687" bestFit="1" customWidth="1"/>
    <col min="8971" max="8971" width="7.140625" style="687" bestFit="1" customWidth="1"/>
    <col min="8972" max="8973" width="6.85546875" style="687" bestFit="1" customWidth="1"/>
    <col min="8974" max="8974" width="7.140625" style="687" bestFit="1" customWidth="1"/>
    <col min="8975" max="8977" width="6.42578125" style="687" bestFit="1" customWidth="1"/>
    <col min="8978" max="8978" width="7.140625" style="687" bestFit="1" customWidth="1"/>
    <col min="8979" max="8979" width="6.85546875" style="687" bestFit="1" customWidth="1"/>
    <col min="8980" max="8981" width="7.140625" style="687" bestFit="1" customWidth="1"/>
    <col min="8982" max="8982" width="6.85546875" style="687" bestFit="1" customWidth="1"/>
    <col min="8983" max="8986" width="7.140625" style="687" bestFit="1" customWidth="1"/>
    <col min="8987" max="8987" width="6.42578125" style="687" bestFit="1" customWidth="1"/>
    <col min="8988" max="8988" width="7.140625" style="687" bestFit="1" customWidth="1"/>
    <col min="8989" max="8989" width="6.85546875" style="687" bestFit="1" customWidth="1"/>
    <col min="8990" max="8991" width="7.140625" style="687" bestFit="1" customWidth="1"/>
    <col min="8992" max="8992" width="6.85546875" style="687" bestFit="1" customWidth="1"/>
    <col min="8993" max="8993" width="7.140625" style="687" bestFit="1" customWidth="1"/>
    <col min="8994" max="8996" width="6.42578125" style="687" bestFit="1" customWidth="1"/>
    <col min="8997" max="8997" width="6.85546875" style="687" bestFit="1" customWidth="1"/>
    <col min="8998" max="8998" width="6.42578125" style="687" bestFit="1" customWidth="1"/>
    <col min="8999" max="8999" width="7.140625" style="687" bestFit="1" customWidth="1"/>
    <col min="9000" max="9000" width="6.85546875" style="687" bestFit="1" customWidth="1"/>
    <col min="9001" max="9001" width="7.140625" style="687" bestFit="1" customWidth="1"/>
    <col min="9002" max="9002" width="6.85546875" style="687" bestFit="1" customWidth="1"/>
    <col min="9003" max="9004" width="6.42578125" style="687" bestFit="1" customWidth="1"/>
    <col min="9005" max="9005" width="7.140625" style="687" bestFit="1" customWidth="1"/>
    <col min="9006" max="9006" width="6.42578125" style="687" bestFit="1" customWidth="1"/>
    <col min="9007" max="9007" width="7.140625" style="687" bestFit="1" customWidth="1"/>
    <col min="9008" max="9009" width="6.42578125" style="687" bestFit="1" customWidth="1"/>
    <col min="9010" max="9011" width="7.140625" style="687" bestFit="1" customWidth="1"/>
    <col min="9012" max="9012" width="6.42578125" style="687" bestFit="1" customWidth="1"/>
    <col min="9013" max="9013" width="6.85546875" style="687" bestFit="1" customWidth="1"/>
    <col min="9014" max="9015" width="7.140625" style="687" bestFit="1" customWidth="1"/>
    <col min="9016" max="9017" width="6.42578125" style="687" bestFit="1" customWidth="1"/>
    <col min="9018" max="9019" width="7.140625" style="687" bestFit="1" customWidth="1"/>
    <col min="9020" max="9020" width="6.85546875" style="687" bestFit="1" customWidth="1"/>
    <col min="9021" max="9022" width="6.42578125" style="687" bestFit="1" customWidth="1"/>
    <col min="9023" max="9023" width="7.140625" style="687" bestFit="1" customWidth="1"/>
    <col min="9024" max="9024" width="6.85546875" style="687" bestFit="1" customWidth="1"/>
    <col min="9025" max="9025" width="7.140625" style="687" bestFit="1" customWidth="1"/>
    <col min="9026" max="9026" width="6.42578125" style="687" bestFit="1" customWidth="1"/>
    <col min="9027" max="9027" width="6.85546875" style="687" bestFit="1" customWidth="1"/>
    <col min="9028" max="9028" width="7.140625" style="687" bestFit="1" customWidth="1"/>
    <col min="9029" max="9029" width="6.42578125" style="687" bestFit="1" customWidth="1"/>
    <col min="9030" max="9033" width="7.140625" style="687" bestFit="1" customWidth="1"/>
    <col min="9034" max="9035" width="6.42578125" style="687" bestFit="1" customWidth="1"/>
    <col min="9036" max="9037" width="7.140625" style="687" bestFit="1" customWidth="1"/>
    <col min="9038" max="9039" width="6.42578125" style="687" bestFit="1" customWidth="1"/>
    <col min="9040" max="9040" width="7.140625" style="687" bestFit="1" customWidth="1"/>
    <col min="9041" max="9041" width="6.85546875" style="687" bestFit="1" customWidth="1"/>
    <col min="9042" max="9043" width="6.42578125" style="687" bestFit="1" customWidth="1"/>
    <col min="9044" max="9045" width="6.85546875" style="687" bestFit="1" customWidth="1"/>
    <col min="9046" max="9046" width="6.42578125" style="687" bestFit="1" customWidth="1"/>
    <col min="9047" max="9047" width="7.140625" style="687" bestFit="1" customWidth="1"/>
    <col min="9048" max="9048" width="6.42578125" style="687" bestFit="1" customWidth="1"/>
    <col min="9049" max="9049" width="6.85546875" style="687" bestFit="1" customWidth="1"/>
    <col min="9050" max="9050" width="6.42578125" style="687" bestFit="1" customWidth="1"/>
    <col min="9051" max="9051" width="6.85546875" style="687" bestFit="1" customWidth="1"/>
    <col min="9052" max="9052" width="6.42578125" style="687" bestFit="1" customWidth="1"/>
    <col min="9053" max="9053" width="7.140625" style="687" bestFit="1" customWidth="1"/>
    <col min="9054" max="9054" width="6.42578125" style="687" bestFit="1" customWidth="1"/>
    <col min="9055" max="9055" width="6.85546875" style="687" bestFit="1" customWidth="1"/>
    <col min="9056" max="9056" width="7.140625" style="687" bestFit="1" customWidth="1"/>
    <col min="9057" max="9057" width="6.85546875" style="687" bestFit="1" customWidth="1"/>
    <col min="9058" max="9059" width="6.42578125" style="687" bestFit="1" customWidth="1"/>
    <col min="9060" max="9062" width="7.140625" style="687" bestFit="1" customWidth="1"/>
    <col min="9063" max="9064" width="6.42578125" style="687" bestFit="1" customWidth="1"/>
    <col min="9065" max="9065" width="7.140625" style="687" bestFit="1" customWidth="1"/>
    <col min="9066" max="9066" width="6.85546875" style="687" bestFit="1" customWidth="1"/>
    <col min="9067" max="9067" width="6.42578125" style="687" bestFit="1" customWidth="1"/>
    <col min="9068" max="9068" width="6.85546875" style="687" bestFit="1" customWidth="1"/>
    <col min="9069" max="9069" width="7.140625" style="687" bestFit="1" customWidth="1"/>
    <col min="9070" max="9071" width="6.42578125" style="687" bestFit="1" customWidth="1"/>
    <col min="9072" max="9073" width="7.140625" style="687" bestFit="1" customWidth="1"/>
    <col min="9074" max="9074" width="6.85546875" style="687" bestFit="1" customWidth="1"/>
    <col min="9075" max="9075" width="7.140625" style="687" bestFit="1" customWidth="1"/>
    <col min="9076" max="9077" width="6.42578125" style="687" bestFit="1" customWidth="1"/>
    <col min="9078" max="9078" width="7.140625" style="687" bestFit="1" customWidth="1"/>
    <col min="9079" max="9079" width="6.42578125" style="687" bestFit="1" customWidth="1"/>
    <col min="9080" max="9081" width="7.140625" style="687" bestFit="1" customWidth="1"/>
    <col min="9082" max="9082" width="6.85546875" style="687" bestFit="1" customWidth="1"/>
    <col min="9083" max="9083" width="6.42578125" style="687" bestFit="1" customWidth="1"/>
    <col min="9084" max="9084" width="7.140625" style="687" bestFit="1" customWidth="1"/>
    <col min="9085" max="9087" width="6.42578125" style="687" bestFit="1" customWidth="1"/>
    <col min="9088" max="9090" width="7.140625" style="687" bestFit="1" customWidth="1"/>
    <col min="9091" max="9092" width="6.85546875" style="687" bestFit="1" customWidth="1"/>
    <col min="9093" max="9093" width="6.42578125" style="687" bestFit="1" customWidth="1"/>
    <col min="9094" max="9098" width="7.140625" style="687" bestFit="1" customWidth="1"/>
    <col min="9099" max="9100" width="6.85546875" style="687" bestFit="1" customWidth="1"/>
    <col min="9101" max="9101" width="7.140625" style="687" bestFit="1" customWidth="1"/>
    <col min="9102" max="9103" width="6.85546875" style="687" bestFit="1" customWidth="1"/>
    <col min="9104" max="9104" width="6.42578125" style="687" bestFit="1" customWidth="1"/>
    <col min="9105" max="9107" width="7.140625" style="687" bestFit="1" customWidth="1"/>
    <col min="9108" max="9108" width="6.85546875" style="687" bestFit="1" customWidth="1"/>
    <col min="9109" max="9109" width="7.140625" style="687" bestFit="1" customWidth="1"/>
    <col min="9110" max="9110" width="6.42578125" style="687" bestFit="1" customWidth="1"/>
    <col min="9111" max="9112" width="7.140625" style="687" bestFit="1" customWidth="1"/>
    <col min="9113" max="9117" width="6.85546875" style="687" bestFit="1" customWidth="1"/>
    <col min="9118" max="9118" width="6.42578125" style="687" bestFit="1" customWidth="1"/>
    <col min="9119" max="9120" width="7.140625" style="687" bestFit="1" customWidth="1"/>
    <col min="9121" max="9121" width="6.85546875" style="687" bestFit="1" customWidth="1"/>
    <col min="9122" max="9122" width="7.140625" style="687" bestFit="1" customWidth="1"/>
    <col min="9123" max="9123" width="6.85546875" style="687" bestFit="1" customWidth="1"/>
    <col min="9124" max="9124" width="7.140625" style="687" bestFit="1" customWidth="1"/>
    <col min="9125" max="9125" width="6.85546875" style="687" bestFit="1" customWidth="1"/>
    <col min="9126" max="9127" width="7.140625" style="687" bestFit="1" customWidth="1"/>
    <col min="9128" max="9128" width="6.42578125" style="687" bestFit="1" customWidth="1"/>
    <col min="9129" max="9129" width="6.85546875" style="687" bestFit="1" customWidth="1"/>
    <col min="9130" max="9131" width="7.140625" style="687" bestFit="1" customWidth="1"/>
    <col min="9132" max="9132" width="6.42578125" style="687" bestFit="1" customWidth="1"/>
    <col min="9133" max="9133" width="6.85546875" style="687" bestFit="1" customWidth="1"/>
    <col min="9134" max="9134" width="6.42578125" style="687" bestFit="1" customWidth="1"/>
    <col min="9135" max="9135" width="6.85546875" style="687" bestFit="1" customWidth="1"/>
    <col min="9136" max="9136" width="7.140625" style="687" bestFit="1" customWidth="1"/>
    <col min="9137" max="9137" width="6.85546875" style="687" bestFit="1" customWidth="1"/>
    <col min="9138" max="9138" width="7.140625" style="687" bestFit="1" customWidth="1"/>
    <col min="9139" max="9139" width="6.85546875" style="687" bestFit="1" customWidth="1"/>
    <col min="9140" max="9141" width="6.42578125" style="687" bestFit="1" customWidth="1"/>
    <col min="9142" max="9142" width="7.140625" style="687" bestFit="1" customWidth="1"/>
    <col min="9143" max="9144" width="6.85546875" style="687" bestFit="1" customWidth="1"/>
    <col min="9145" max="9145" width="7.140625" style="687" bestFit="1" customWidth="1"/>
    <col min="9146" max="9146" width="6.42578125" style="687" bestFit="1" customWidth="1"/>
    <col min="9147" max="9147" width="6.85546875" style="687" bestFit="1" customWidth="1"/>
    <col min="9148" max="9148" width="7.140625" style="687" bestFit="1" customWidth="1"/>
    <col min="9149" max="9149" width="6.42578125" style="687" bestFit="1" customWidth="1"/>
    <col min="9150" max="9150" width="7.140625" style="687" bestFit="1" customWidth="1"/>
    <col min="9151" max="9151" width="6.42578125" style="687" bestFit="1" customWidth="1"/>
    <col min="9152" max="9154" width="7.140625" style="687" bestFit="1" customWidth="1"/>
    <col min="9155" max="9156" width="6.85546875" style="687" bestFit="1" customWidth="1"/>
    <col min="9157" max="9158" width="6.42578125" style="687" bestFit="1" customWidth="1"/>
    <col min="9159" max="9160" width="6.85546875" style="687" bestFit="1" customWidth="1"/>
    <col min="9161" max="9161" width="6.42578125" style="687" bestFit="1" customWidth="1"/>
    <col min="9162" max="9164" width="7.140625" style="687" bestFit="1" customWidth="1"/>
    <col min="9165" max="9165" width="6.42578125" style="687" bestFit="1" customWidth="1"/>
    <col min="9166" max="9166" width="7.140625" style="687" bestFit="1" customWidth="1"/>
    <col min="9167" max="9167" width="6.42578125" style="687" bestFit="1" customWidth="1"/>
    <col min="9168" max="9168" width="7.140625" style="687" bestFit="1" customWidth="1"/>
    <col min="9169" max="9169" width="6.42578125" style="687" bestFit="1" customWidth="1"/>
    <col min="9170" max="9170" width="6.85546875" style="687" bestFit="1" customWidth="1"/>
    <col min="9171" max="9173" width="6.42578125" style="687" bestFit="1" customWidth="1"/>
    <col min="9174" max="9175" width="7.140625" style="687" bestFit="1" customWidth="1"/>
    <col min="9176" max="9177" width="6.42578125" style="687" bestFit="1" customWidth="1"/>
    <col min="9178" max="9178" width="6.85546875" style="687" bestFit="1" customWidth="1"/>
    <col min="9179" max="9179" width="7.140625" style="687" bestFit="1" customWidth="1"/>
    <col min="9180" max="9182" width="6.85546875" style="687" bestFit="1" customWidth="1"/>
    <col min="9183" max="9183" width="7.140625" style="687" bestFit="1" customWidth="1"/>
    <col min="9184" max="9185" width="6.85546875" style="687" bestFit="1" customWidth="1"/>
    <col min="9186" max="9188" width="7.140625" style="687" bestFit="1" customWidth="1"/>
    <col min="9189" max="9189" width="6.85546875" style="687" bestFit="1" customWidth="1"/>
    <col min="9190" max="9190" width="7.140625" style="687" bestFit="1" customWidth="1"/>
    <col min="9191" max="9191" width="6.42578125" style="687" bestFit="1" customWidth="1"/>
    <col min="9192" max="9193" width="7.140625" style="687" bestFit="1" customWidth="1"/>
    <col min="9194" max="9194" width="6.85546875" style="687" bestFit="1" customWidth="1"/>
    <col min="9195" max="9195" width="7.140625" style="687" bestFit="1" customWidth="1"/>
    <col min="9196" max="9197" width="6.85546875" style="687" bestFit="1" customWidth="1"/>
    <col min="9198" max="9198" width="6.42578125" style="687" bestFit="1" customWidth="1"/>
    <col min="9199" max="9199" width="6.85546875" style="687" bestFit="1" customWidth="1"/>
    <col min="9200" max="9201" width="6.42578125" style="687" bestFit="1" customWidth="1"/>
    <col min="9202" max="9202" width="6.85546875" style="687" bestFit="1" customWidth="1"/>
    <col min="9203" max="9207" width="7.140625" style="687" bestFit="1" customWidth="1"/>
    <col min="9208" max="9208" width="6.42578125" style="687" bestFit="1" customWidth="1"/>
    <col min="9209" max="9214" width="7.140625" style="687" bestFit="1" customWidth="1"/>
    <col min="9215" max="9215" width="6.42578125" style="687" bestFit="1" customWidth="1"/>
    <col min="9216" max="9216" width="6.85546875" style="687" bestFit="1" customWidth="1"/>
    <col min="9217" max="9221" width="7.140625" style="687" bestFit="1" customWidth="1"/>
    <col min="9222" max="9222" width="6.85546875" style="687" bestFit="1" customWidth="1"/>
    <col min="9223" max="9226" width="7.140625" style="687" bestFit="1" customWidth="1"/>
    <col min="9227" max="9227" width="6.85546875" style="687" bestFit="1" customWidth="1"/>
    <col min="9228" max="9229" width="7.140625" style="687" bestFit="1" customWidth="1"/>
    <col min="9230" max="9230" width="6.42578125" style="687" bestFit="1" customWidth="1"/>
    <col min="9231" max="9231" width="6.85546875" style="687" bestFit="1" customWidth="1"/>
    <col min="9232" max="9233" width="6.42578125" style="687" bestFit="1" customWidth="1"/>
    <col min="9234" max="9234" width="7.140625" style="687" bestFit="1" customWidth="1"/>
    <col min="9235" max="9235" width="6.42578125" style="687" bestFit="1" customWidth="1"/>
    <col min="9236" max="9238" width="6.85546875" style="687" bestFit="1" customWidth="1"/>
    <col min="9239" max="9240" width="7.140625" style="687" bestFit="1" customWidth="1"/>
    <col min="9241" max="9242" width="6.42578125" style="687" bestFit="1" customWidth="1"/>
    <col min="9243" max="9243" width="6.85546875" style="687" bestFit="1" customWidth="1"/>
    <col min="9244" max="9244" width="6.42578125" style="687" bestFit="1" customWidth="1"/>
    <col min="9245" max="9246" width="7.140625" style="687" bestFit="1" customWidth="1"/>
    <col min="9247" max="9247" width="6.85546875" style="687" bestFit="1" customWidth="1"/>
    <col min="9248" max="9249" width="7.140625" style="687" bestFit="1" customWidth="1"/>
    <col min="9250" max="9251" width="6.85546875" style="687" bestFit="1" customWidth="1"/>
    <col min="9252" max="9252" width="7.140625" style="687" bestFit="1" customWidth="1"/>
    <col min="9253" max="9253" width="6.42578125" style="687" bestFit="1" customWidth="1"/>
    <col min="9254" max="9254" width="6.85546875" style="687" bestFit="1" customWidth="1"/>
    <col min="9255" max="9255" width="6.42578125" style="687" bestFit="1" customWidth="1"/>
    <col min="9256" max="9258" width="6.85546875" style="687" bestFit="1" customWidth="1"/>
    <col min="9259" max="9259" width="6.42578125" style="687" bestFit="1" customWidth="1"/>
    <col min="9260" max="9260" width="7.140625" style="687" bestFit="1" customWidth="1"/>
    <col min="9261" max="9261" width="6.42578125" style="687" bestFit="1" customWidth="1"/>
    <col min="9262" max="9262" width="7.140625" style="687" bestFit="1" customWidth="1"/>
    <col min="9263" max="9268" width="6.85546875" style="687" bestFit="1" customWidth="1"/>
    <col min="9269" max="9269" width="7.140625" style="687" bestFit="1" customWidth="1"/>
    <col min="9270" max="9270" width="6.42578125" style="687" bestFit="1" customWidth="1"/>
    <col min="9271" max="9272" width="7.140625" style="687" bestFit="1" customWidth="1"/>
    <col min="9273" max="9274" width="6.42578125" style="687" bestFit="1" customWidth="1"/>
    <col min="9275" max="9276" width="6.85546875" style="687" bestFit="1" customWidth="1"/>
    <col min="9277" max="9277" width="6.42578125" style="687" bestFit="1" customWidth="1"/>
    <col min="9278" max="9278" width="6.85546875" style="687" bestFit="1" customWidth="1"/>
    <col min="9279" max="9281" width="7.140625" style="687" bestFit="1" customWidth="1"/>
    <col min="9282" max="9282" width="6.85546875" style="687" bestFit="1" customWidth="1"/>
    <col min="9283" max="9284" width="7.140625" style="687" bestFit="1" customWidth="1"/>
    <col min="9285" max="9285" width="6.85546875" style="687" bestFit="1" customWidth="1"/>
    <col min="9286" max="9286" width="6.42578125" style="687" bestFit="1" customWidth="1"/>
    <col min="9287" max="9287" width="6.85546875" style="687" bestFit="1" customWidth="1"/>
    <col min="9288" max="9288" width="6.42578125" style="687" bestFit="1" customWidth="1"/>
    <col min="9289" max="9291" width="7.140625" style="687" bestFit="1" customWidth="1"/>
    <col min="9292" max="9293" width="6.42578125" style="687" bestFit="1" customWidth="1"/>
    <col min="9294" max="9294" width="7.140625" style="687" bestFit="1" customWidth="1"/>
    <col min="9295" max="9295" width="6.85546875" style="687" bestFit="1" customWidth="1"/>
    <col min="9296" max="9297" width="7.140625" style="687" bestFit="1" customWidth="1"/>
    <col min="9298" max="9299" width="6.85546875" style="687" bestFit="1" customWidth="1"/>
    <col min="9300" max="9300" width="6.42578125" style="687" bestFit="1" customWidth="1"/>
    <col min="9301" max="9301" width="6.85546875" style="687" bestFit="1" customWidth="1"/>
    <col min="9302" max="9302" width="6.42578125" style="687" bestFit="1" customWidth="1"/>
    <col min="9303" max="9305" width="7.140625" style="687" bestFit="1" customWidth="1"/>
    <col min="9306" max="9307" width="6.85546875" style="687" bestFit="1" customWidth="1"/>
    <col min="9308" max="9308" width="7.140625" style="687" bestFit="1" customWidth="1"/>
    <col min="9309" max="9309" width="6.85546875" style="687" bestFit="1" customWidth="1"/>
    <col min="9310" max="9310" width="7.140625" style="687" bestFit="1" customWidth="1"/>
    <col min="9311" max="9311" width="6.42578125" style="687" bestFit="1" customWidth="1"/>
    <col min="9312" max="9312" width="6.85546875" style="687" bestFit="1" customWidth="1"/>
    <col min="9313" max="9313" width="6.42578125" style="687" bestFit="1" customWidth="1"/>
    <col min="9314" max="9315" width="7.140625" style="687" bestFit="1" customWidth="1"/>
    <col min="9316" max="9316" width="6.85546875" style="687" bestFit="1" customWidth="1"/>
    <col min="9317" max="9317" width="7.140625" style="687" bestFit="1" customWidth="1"/>
    <col min="9318" max="9319" width="6.42578125" style="687" bestFit="1" customWidth="1"/>
    <col min="9320" max="9321" width="6.85546875" style="687" bestFit="1" customWidth="1"/>
    <col min="9322" max="9322" width="6.42578125" style="687" bestFit="1" customWidth="1"/>
    <col min="9323" max="9330" width="7.140625" style="687" bestFit="1" customWidth="1"/>
    <col min="9331" max="9331" width="6.42578125" style="687" bestFit="1" customWidth="1"/>
    <col min="9332" max="9332" width="6.85546875" style="687" bestFit="1" customWidth="1"/>
    <col min="9333" max="9334" width="7.140625" style="687" bestFit="1" customWidth="1"/>
    <col min="9335" max="9335" width="6.42578125" style="687" bestFit="1" customWidth="1"/>
    <col min="9336" max="9340" width="7.140625" style="687" bestFit="1" customWidth="1"/>
    <col min="9341" max="9341" width="6.85546875" style="687" bestFit="1" customWidth="1"/>
    <col min="9342" max="9345" width="7.140625" style="687" bestFit="1" customWidth="1"/>
    <col min="9346" max="9347" width="6.85546875" style="687" bestFit="1" customWidth="1"/>
    <col min="9348" max="9352" width="7.140625" style="687" bestFit="1" customWidth="1"/>
    <col min="9353" max="9353" width="6.42578125" style="687" bestFit="1" customWidth="1"/>
    <col min="9354" max="9355" width="6.85546875" style="687" bestFit="1" customWidth="1"/>
    <col min="9356" max="9357" width="6.42578125" style="687" bestFit="1" customWidth="1"/>
    <col min="9358" max="9358" width="6.85546875" style="687" bestFit="1" customWidth="1"/>
    <col min="9359" max="9359" width="6.42578125" style="687" bestFit="1" customWidth="1"/>
    <col min="9360" max="9361" width="6.85546875" style="687" bestFit="1" customWidth="1"/>
    <col min="9362" max="9363" width="6.42578125" style="687" bestFit="1" customWidth="1"/>
    <col min="9364" max="9366" width="7.140625" style="687" bestFit="1" customWidth="1"/>
    <col min="9367" max="9367" width="6.85546875" style="687" bestFit="1" customWidth="1"/>
    <col min="9368" max="9368" width="7.140625" style="687" bestFit="1" customWidth="1"/>
    <col min="9369" max="9369" width="6.85546875" style="687" bestFit="1" customWidth="1"/>
    <col min="9370" max="9370" width="7.140625" style="687" bestFit="1" customWidth="1"/>
    <col min="9371" max="9371" width="6.85546875" style="687" bestFit="1" customWidth="1"/>
    <col min="9372" max="9372" width="6.42578125" style="687" bestFit="1" customWidth="1"/>
    <col min="9373" max="9374" width="6.85546875" style="687" bestFit="1" customWidth="1"/>
    <col min="9375" max="9375" width="6.42578125" style="687" bestFit="1" customWidth="1"/>
    <col min="9376" max="9376" width="7.140625" style="687" bestFit="1" customWidth="1"/>
    <col min="9377" max="9377" width="6.42578125" style="687" bestFit="1" customWidth="1"/>
    <col min="9378" max="9378" width="6.85546875" style="687" bestFit="1" customWidth="1"/>
    <col min="9379" max="9380" width="7.140625" style="687" bestFit="1" customWidth="1"/>
    <col min="9381" max="9381" width="6.42578125" style="687" bestFit="1" customWidth="1"/>
    <col min="9382" max="9382" width="7.140625" style="687" bestFit="1" customWidth="1"/>
    <col min="9383" max="9383" width="6.85546875" style="687" bestFit="1" customWidth="1"/>
    <col min="9384" max="9384" width="7.140625" style="687" bestFit="1" customWidth="1"/>
    <col min="9385" max="9385" width="6.85546875" style="687" bestFit="1" customWidth="1"/>
    <col min="9386" max="9386" width="7.140625" style="687" bestFit="1" customWidth="1"/>
    <col min="9387" max="9389" width="6.42578125" style="687" bestFit="1" customWidth="1"/>
    <col min="9390" max="9390" width="7.140625" style="687" bestFit="1" customWidth="1"/>
    <col min="9391" max="9391" width="6.42578125" style="687" bestFit="1" customWidth="1"/>
    <col min="9392" max="9395" width="7.140625" style="687" bestFit="1" customWidth="1"/>
    <col min="9396" max="9397" width="6.42578125" style="687" bestFit="1" customWidth="1"/>
    <col min="9398" max="9399" width="6.85546875" style="687" bestFit="1" customWidth="1"/>
    <col min="9400" max="9400" width="6.42578125" style="687" bestFit="1" customWidth="1"/>
    <col min="9401" max="9401" width="6.85546875" style="687" bestFit="1" customWidth="1"/>
    <col min="9402" max="9402" width="6.42578125" style="687" bestFit="1" customWidth="1"/>
    <col min="9403" max="9403" width="7.140625" style="687" bestFit="1" customWidth="1"/>
    <col min="9404" max="9405" width="6.42578125" style="687" bestFit="1" customWidth="1"/>
    <col min="9406" max="9407" width="7.140625" style="687" bestFit="1" customWidth="1"/>
    <col min="9408" max="9408" width="6.42578125" style="687" bestFit="1" customWidth="1"/>
    <col min="9409" max="9411" width="6.85546875" style="687" bestFit="1" customWidth="1"/>
    <col min="9412" max="9413" width="7.140625" style="687" bestFit="1" customWidth="1"/>
    <col min="9414" max="9414" width="6.85546875" style="687" bestFit="1" customWidth="1"/>
    <col min="9415" max="9416" width="7.140625" style="687" bestFit="1" customWidth="1"/>
    <col min="9417" max="9417" width="6.42578125" style="687" bestFit="1" customWidth="1"/>
    <col min="9418" max="9418" width="7.140625" style="687" bestFit="1" customWidth="1"/>
    <col min="9419" max="9419" width="6.85546875" style="687" bestFit="1" customWidth="1"/>
    <col min="9420" max="9425" width="7.140625" style="687" bestFit="1" customWidth="1"/>
    <col min="9426" max="9426" width="6.85546875" style="687" bestFit="1" customWidth="1"/>
    <col min="9427" max="9427" width="6.42578125" style="687" bestFit="1" customWidth="1"/>
    <col min="9428" max="9430" width="7.140625" style="687" bestFit="1" customWidth="1"/>
    <col min="9431" max="9431" width="6.85546875" style="687" bestFit="1" customWidth="1"/>
    <col min="9432" max="9433" width="7.140625" style="687" bestFit="1" customWidth="1"/>
    <col min="9434" max="9434" width="6.42578125" style="687" bestFit="1" customWidth="1"/>
    <col min="9435" max="9436" width="6.85546875" style="687" bestFit="1" customWidth="1"/>
    <col min="9437" max="9437" width="6.42578125" style="687" bestFit="1" customWidth="1"/>
    <col min="9438" max="9438" width="6.85546875" style="687" bestFit="1" customWidth="1"/>
    <col min="9439" max="9439" width="6.42578125" style="687" bestFit="1" customWidth="1"/>
    <col min="9440" max="9441" width="7.140625" style="687" bestFit="1" customWidth="1"/>
    <col min="9442" max="9443" width="6.85546875" style="687" bestFit="1" customWidth="1"/>
    <col min="9444" max="9445" width="7.140625" style="687" bestFit="1" customWidth="1"/>
    <col min="9446" max="9447" width="6.42578125" style="687" bestFit="1" customWidth="1"/>
    <col min="9448" max="9448" width="7.140625" style="687" bestFit="1" customWidth="1"/>
    <col min="9449" max="9450" width="6.85546875" style="687" bestFit="1" customWidth="1"/>
    <col min="9451" max="9452" width="6.42578125" style="687" bestFit="1" customWidth="1"/>
    <col min="9453" max="9456" width="7.140625" style="687" bestFit="1" customWidth="1"/>
    <col min="9457" max="9457" width="6.85546875" style="687" bestFit="1" customWidth="1"/>
    <col min="9458" max="9458" width="7.140625" style="687" bestFit="1" customWidth="1"/>
    <col min="9459" max="9459" width="6.85546875" style="687" bestFit="1" customWidth="1"/>
    <col min="9460" max="9460" width="7.140625" style="687" bestFit="1" customWidth="1"/>
    <col min="9461" max="9461" width="6.42578125" style="687" bestFit="1" customWidth="1"/>
    <col min="9462" max="9462" width="6.85546875" style="687" bestFit="1" customWidth="1"/>
    <col min="9463" max="9464" width="7.140625" style="687" bestFit="1" customWidth="1"/>
    <col min="9465" max="9465" width="6.42578125" style="687" bestFit="1" customWidth="1"/>
    <col min="9466" max="9467" width="6.85546875" style="687" bestFit="1" customWidth="1"/>
    <col min="9468" max="9468" width="6.42578125" style="687" bestFit="1" customWidth="1"/>
    <col min="9469" max="9469" width="7.140625" style="687" bestFit="1" customWidth="1"/>
    <col min="9470" max="9470" width="6.42578125" style="687" bestFit="1" customWidth="1"/>
    <col min="9471" max="9474" width="7.140625" style="687" bestFit="1" customWidth="1"/>
    <col min="9475" max="9475" width="6.85546875" style="687" bestFit="1" customWidth="1"/>
    <col min="9476" max="9478" width="6.42578125" style="687" bestFit="1" customWidth="1"/>
    <col min="9479" max="9479" width="6.85546875" style="687" bestFit="1" customWidth="1"/>
    <col min="9480" max="9480" width="6.42578125" style="687" bestFit="1" customWidth="1"/>
    <col min="9481" max="9481" width="6.85546875" style="687" bestFit="1" customWidth="1"/>
    <col min="9482" max="9483" width="7.140625" style="687" bestFit="1" customWidth="1"/>
    <col min="9484" max="9484" width="6.42578125" style="687" bestFit="1" customWidth="1"/>
    <col min="9485" max="9485" width="7.140625" style="687" bestFit="1" customWidth="1"/>
    <col min="9486" max="9486" width="6.42578125" style="687" bestFit="1" customWidth="1"/>
    <col min="9487" max="9487" width="6.85546875" style="687" bestFit="1" customWidth="1"/>
    <col min="9488" max="9489" width="7.140625" style="687" bestFit="1" customWidth="1"/>
    <col min="9490" max="9490" width="6.85546875" style="687" bestFit="1" customWidth="1"/>
    <col min="9491" max="9491" width="6.42578125" style="687" bestFit="1" customWidth="1"/>
    <col min="9492" max="9492" width="6.85546875" style="687" bestFit="1" customWidth="1"/>
    <col min="9493" max="9493" width="6.42578125" style="687" bestFit="1" customWidth="1"/>
    <col min="9494" max="9494" width="7.140625" style="687" bestFit="1" customWidth="1"/>
    <col min="9495" max="9495" width="6.42578125" style="687" bestFit="1" customWidth="1"/>
    <col min="9496" max="9497" width="7.140625" style="687" bestFit="1" customWidth="1"/>
    <col min="9498" max="9498" width="6.42578125" style="687" bestFit="1" customWidth="1"/>
    <col min="9499" max="9499" width="7.140625" style="687" bestFit="1" customWidth="1"/>
    <col min="9500" max="9500" width="6.85546875" style="687" bestFit="1" customWidth="1"/>
    <col min="9501" max="9502" width="7.140625" style="687" bestFit="1" customWidth="1"/>
    <col min="9503" max="9503" width="6.85546875" style="687" bestFit="1" customWidth="1"/>
    <col min="9504" max="9506" width="7.140625" style="687" bestFit="1" customWidth="1"/>
    <col min="9507" max="9507" width="6.85546875" style="687" bestFit="1" customWidth="1"/>
    <col min="9508" max="9508" width="7.140625" style="687" bestFit="1" customWidth="1"/>
    <col min="9509" max="9509" width="6.42578125" style="687" bestFit="1" customWidth="1"/>
    <col min="9510" max="9510" width="7.140625" style="687" bestFit="1" customWidth="1"/>
    <col min="9511" max="9511" width="6.42578125" style="687" bestFit="1" customWidth="1"/>
    <col min="9512" max="9512" width="7.140625" style="687" bestFit="1" customWidth="1"/>
    <col min="9513" max="9513" width="6.42578125" style="687" bestFit="1" customWidth="1"/>
    <col min="9514" max="9514" width="6.85546875" style="687" bestFit="1" customWidth="1"/>
    <col min="9515" max="9518" width="7.140625" style="687" bestFit="1" customWidth="1"/>
    <col min="9519" max="9520" width="6.42578125" style="687" bestFit="1" customWidth="1"/>
    <col min="9521" max="9521" width="7.140625" style="687" bestFit="1" customWidth="1"/>
    <col min="9522" max="9522" width="6.85546875" style="687" bestFit="1" customWidth="1"/>
    <col min="9523" max="9523" width="6.42578125" style="687" bestFit="1" customWidth="1"/>
    <col min="9524" max="9524" width="7.140625" style="687" bestFit="1" customWidth="1"/>
    <col min="9525" max="9526" width="6.85546875" style="687" bestFit="1" customWidth="1"/>
    <col min="9527" max="9527" width="6.42578125" style="687" bestFit="1" customWidth="1"/>
    <col min="9528" max="9529" width="6.85546875" style="687" bestFit="1" customWidth="1"/>
    <col min="9530" max="9530" width="7.140625" style="687" bestFit="1" customWidth="1"/>
    <col min="9531" max="9531" width="6.85546875" style="687" bestFit="1" customWidth="1"/>
    <col min="9532" max="9533" width="7.140625" style="687" bestFit="1" customWidth="1"/>
    <col min="9534" max="9534" width="6.42578125" style="687" bestFit="1" customWidth="1"/>
    <col min="9535" max="9535" width="7.140625" style="687" bestFit="1" customWidth="1"/>
    <col min="9536" max="9539" width="6.42578125" style="687" bestFit="1" customWidth="1"/>
    <col min="9540" max="9540" width="6.85546875" style="687" bestFit="1" customWidth="1"/>
    <col min="9541" max="9541" width="7.140625" style="687" bestFit="1" customWidth="1"/>
    <col min="9542" max="9542" width="6.85546875" style="687" bestFit="1" customWidth="1"/>
    <col min="9543" max="9543" width="7.140625" style="687" bestFit="1" customWidth="1"/>
    <col min="9544" max="9544" width="6.85546875" style="687" bestFit="1" customWidth="1"/>
    <col min="9545" max="9545" width="7.140625" style="687" bestFit="1" customWidth="1"/>
    <col min="9546" max="9549" width="6.85546875" style="687" bestFit="1" customWidth="1"/>
    <col min="9550" max="9550" width="7.140625" style="687" bestFit="1" customWidth="1"/>
    <col min="9551" max="9551" width="6.85546875" style="687" bestFit="1" customWidth="1"/>
    <col min="9552" max="9552" width="7.140625" style="687" bestFit="1" customWidth="1"/>
    <col min="9553" max="9553" width="6.42578125" style="687" bestFit="1" customWidth="1"/>
    <col min="9554" max="9554" width="6.85546875" style="687" bestFit="1" customWidth="1"/>
    <col min="9555" max="9557" width="6.42578125" style="687" bestFit="1" customWidth="1"/>
    <col min="9558" max="9559" width="7.140625" style="687" bestFit="1" customWidth="1"/>
    <col min="9560" max="9560" width="6.85546875" style="687" bestFit="1" customWidth="1"/>
    <col min="9561" max="9561" width="7.140625" style="687" bestFit="1" customWidth="1"/>
    <col min="9562" max="9562" width="6.42578125" style="687" bestFit="1" customWidth="1"/>
    <col min="9563" max="9563" width="6.85546875" style="687" bestFit="1" customWidth="1"/>
    <col min="9564" max="9566" width="7.140625" style="687" bestFit="1" customWidth="1"/>
    <col min="9567" max="9567" width="6.42578125" style="687" bestFit="1" customWidth="1"/>
    <col min="9568" max="9569" width="7.140625" style="687" bestFit="1" customWidth="1"/>
    <col min="9570" max="9571" width="6.42578125" style="687" bestFit="1" customWidth="1"/>
    <col min="9572" max="9572" width="7.140625" style="687" bestFit="1" customWidth="1"/>
    <col min="9573" max="9574" width="6.85546875" style="687" bestFit="1" customWidth="1"/>
    <col min="9575" max="9575" width="6.42578125" style="687" bestFit="1" customWidth="1"/>
    <col min="9576" max="9576" width="7.140625" style="687" bestFit="1" customWidth="1"/>
    <col min="9577" max="9577" width="6.42578125" style="687" bestFit="1" customWidth="1"/>
    <col min="9578" max="9579" width="7.140625" style="687" bestFit="1" customWidth="1"/>
    <col min="9580" max="9580" width="6.42578125" style="687" bestFit="1" customWidth="1"/>
    <col min="9581" max="9582" width="7.140625" style="687" bestFit="1" customWidth="1"/>
    <col min="9583" max="9588" width="6.85546875" style="687" bestFit="1" customWidth="1"/>
    <col min="9589" max="9591" width="7.140625" style="687" bestFit="1" customWidth="1"/>
    <col min="9592" max="9592" width="6.85546875" style="687" bestFit="1" customWidth="1"/>
    <col min="9593" max="9593" width="7.140625" style="687" bestFit="1" customWidth="1"/>
    <col min="9594" max="9594" width="6.85546875" style="687" bestFit="1" customWidth="1"/>
    <col min="9595" max="9596" width="7.140625" style="687" bestFit="1" customWidth="1"/>
    <col min="9597" max="9597" width="6.85546875" style="687" bestFit="1" customWidth="1"/>
    <col min="9598" max="9598" width="6.42578125" style="687" bestFit="1" customWidth="1"/>
    <col min="9599" max="9599" width="6.85546875" style="687" bestFit="1" customWidth="1"/>
    <col min="9600" max="9600" width="7.140625" style="687" bestFit="1" customWidth="1"/>
    <col min="9601" max="9601" width="6.85546875" style="687" bestFit="1" customWidth="1"/>
    <col min="9602" max="9604" width="6.42578125" style="687" bestFit="1" customWidth="1"/>
    <col min="9605" max="9606" width="7.140625" style="687" bestFit="1" customWidth="1"/>
    <col min="9607" max="9607" width="6.42578125" style="687" bestFit="1" customWidth="1"/>
    <col min="9608" max="9609" width="7.140625" style="687" bestFit="1" customWidth="1"/>
    <col min="9610" max="9610" width="6.85546875" style="687" bestFit="1" customWidth="1"/>
    <col min="9611" max="9611" width="7.140625" style="687" bestFit="1" customWidth="1"/>
    <col min="9612" max="9613" width="6.85546875" style="687" bestFit="1" customWidth="1"/>
    <col min="9614" max="9618" width="7.140625" style="687" bestFit="1" customWidth="1"/>
    <col min="9619" max="9621" width="6.42578125" style="687" bestFit="1" customWidth="1"/>
    <col min="9622" max="9622" width="7.140625" style="687" bestFit="1" customWidth="1"/>
    <col min="9623" max="9623" width="6.42578125" style="687" bestFit="1" customWidth="1"/>
    <col min="9624" max="9624" width="7.140625" style="687" bestFit="1" customWidth="1"/>
    <col min="9625" max="9625" width="6.85546875" style="687" bestFit="1" customWidth="1"/>
    <col min="9626" max="9626" width="7.140625" style="687" bestFit="1" customWidth="1"/>
    <col min="9627" max="9627" width="6.42578125" style="687" bestFit="1" customWidth="1"/>
    <col min="9628" max="9628" width="7.140625" style="687" bestFit="1" customWidth="1"/>
    <col min="9629" max="9629" width="6.85546875" style="687" bestFit="1" customWidth="1"/>
    <col min="9630" max="9632" width="6.42578125" style="687" bestFit="1" customWidth="1"/>
    <col min="9633" max="9633" width="7.140625" style="687" bestFit="1" customWidth="1"/>
    <col min="9634" max="9634" width="6.85546875" style="687" bestFit="1" customWidth="1"/>
    <col min="9635" max="9635" width="6.42578125" style="687" bestFit="1" customWidth="1"/>
    <col min="9636" max="9636" width="6.85546875" style="687" bestFit="1" customWidth="1"/>
    <col min="9637" max="9638" width="7.140625" style="687" bestFit="1" customWidth="1"/>
    <col min="9639" max="9639" width="6.85546875" style="687" bestFit="1" customWidth="1"/>
    <col min="9640" max="9640" width="6.42578125" style="687" bestFit="1" customWidth="1"/>
    <col min="9641" max="9641" width="6.85546875" style="687" bestFit="1" customWidth="1"/>
    <col min="9642" max="9645" width="6.42578125" style="687" bestFit="1" customWidth="1"/>
    <col min="9646" max="9647" width="7.140625" style="687" bestFit="1" customWidth="1"/>
    <col min="9648" max="9648" width="6.42578125" style="687" bestFit="1" customWidth="1"/>
    <col min="9649" max="9650" width="7.140625" style="687" bestFit="1" customWidth="1"/>
    <col min="9651" max="9651" width="6.42578125" style="687" bestFit="1" customWidth="1"/>
    <col min="9652" max="9653" width="7.140625" style="687" bestFit="1" customWidth="1"/>
    <col min="9654" max="9654" width="6.42578125" style="687" bestFit="1" customWidth="1"/>
    <col min="9655" max="9655" width="7.140625" style="687" bestFit="1" customWidth="1"/>
    <col min="9656" max="9656" width="6.85546875" style="687" bestFit="1" customWidth="1"/>
    <col min="9657" max="9657" width="7.140625" style="687" bestFit="1" customWidth="1"/>
    <col min="9658" max="9658" width="6.85546875" style="687" bestFit="1" customWidth="1"/>
    <col min="9659" max="9663" width="7.140625" style="687" bestFit="1" customWidth="1"/>
    <col min="9664" max="9665" width="6.85546875" style="687" bestFit="1" customWidth="1"/>
    <col min="9666" max="9669" width="7.140625" style="687" bestFit="1" customWidth="1"/>
    <col min="9670" max="9671" width="6.85546875" style="687" bestFit="1" customWidth="1"/>
    <col min="9672" max="9672" width="7.140625" style="687" bestFit="1" customWidth="1"/>
    <col min="9673" max="9674" width="6.42578125" style="687" bestFit="1" customWidth="1"/>
    <col min="9675" max="9677" width="7.140625" style="687" bestFit="1" customWidth="1"/>
    <col min="9678" max="9678" width="6.42578125" style="687" bestFit="1" customWidth="1"/>
    <col min="9679" max="9679" width="6.85546875" style="687" bestFit="1" customWidth="1"/>
    <col min="9680" max="9680" width="6.42578125" style="687" bestFit="1" customWidth="1"/>
    <col min="9681" max="9683" width="7.140625" style="687" bestFit="1" customWidth="1"/>
    <col min="9684" max="9684" width="6.42578125" style="687" bestFit="1" customWidth="1"/>
    <col min="9685" max="9685" width="7.140625" style="687" bestFit="1" customWidth="1"/>
    <col min="9686" max="9687" width="6.42578125" style="687" bestFit="1" customWidth="1"/>
    <col min="9688" max="9688" width="6.85546875" style="687" bestFit="1" customWidth="1"/>
    <col min="9689" max="9689" width="7.140625" style="687" bestFit="1" customWidth="1"/>
    <col min="9690" max="9690" width="6.85546875" style="687" bestFit="1" customWidth="1"/>
    <col min="9691" max="9692" width="7.140625" style="687" bestFit="1" customWidth="1"/>
    <col min="9693" max="9693" width="6.42578125" style="687" bestFit="1" customWidth="1"/>
    <col min="9694" max="9697" width="7.140625" style="687" bestFit="1" customWidth="1"/>
    <col min="9698" max="9699" width="6.42578125" style="687" bestFit="1" customWidth="1"/>
    <col min="9700" max="9700" width="6.85546875" style="687" bestFit="1" customWidth="1"/>
    <col min="9701" max="9702" width="7.140625" style="687" bestFit="1" customWidth="1"/>
    <col min="9703" max="9703" width="6.42578125" style="687" bestFit="1" customWidth="1"/>
    <col min="9704" max="9704" width="6.85546875" style="687" bestFit="1" customWidth="1"/>
    <col min="9705" max="9705" width="7.140625" style="687" bestFit="1" customWidth="1"/>
    <col min="9706" max="9706" width="6.42578125" style="687" bestFit="1" customWidth="1"/>
    <col min="9707" max="9708" width="7.140625" style="687" bestFit="1" customWidth="1"/>
    <col min="9709" max="9714" width="6.85546875" style="687" bestFit="1" customWidth="1"/>
    <col min="9715" max="9715" width="7.140625" style="687" bestFit="1" customWidth="1"/>
    <col min="9716" max="9716" width="6.42578125" style="687" bestFit="1" customWidth="1"/>
    <col min="9717" max="9717" width="7.140625" style="687" bestFit="1" customWidth="1"/>
    <col min="9718" max="9720" width="6.42578125" style="687" bestFit="1" customWidth="1"/>
    <col min="9721" max="9721" width="7.140625" style="687" bestFit="1" customWidth="1"/>
    <col min="9722" max="9722" width="6.42578125" style="687" bestFit="1" customWidth="1"/>
    <col min="9723" max="9724" width="7.140625" style="687" bestFit="1" customWidth="1"/>
    <col min="9725" max="9726" width="6.85546875" style="687" bestFit="1" customWidth="1"/>
    <col min="9727" max="9728" width="7.140625" style="687" bestFit="1" customWidth="1"/>
    <col min="9729" max="9729" width="6.85546875" style="687" bestFit="1" customWidth="1"/>
    <col min="9730" max="9730" width="7.140625" style="687" bestFit="1" customWidth="1"/>
    <col min="9731" max="9731" width="6.42578125" style="687" bestFit="1" customWidth="1"/>
    <col min="9732" max="9733" width="7.140625" style="687" bestFit="1" customWidth="1"/>
    <col min="9734" max="9736" width="6.85546875" style="687" bestFit="1" customWidth="1"/>
    <col min="9737" max="9737" width="6.42578125" style="687" bestFit="1" customWidth="1"/>
    <col min="9738" max="9741" width="7.140625" style="687" bestFit="1" customWidth="1"/>
    <col min="9742" max="9743" width="6.85546875" style="687" bestFit="1" customWidth="1"/>
    <col min="9744" max="9744" width="6.42578125" style="687" bestFit="1" customWidth="1"/>
    <col min="9745" max="9745" width="6.85546875" style="687" bestFit="1" customWidth="1"/>
    <col min="9746" max="9746" width="7.140625" style="687" bestFit="1" customWidth="1"/>
    <col min="9747" max="9747" width="6.85546875" style="687" bestFit="1" customWidth="1"/>
    <col min="9748" max="9748" width="7.140625" style="687" bestFit="1" customWidth="1"/>
    <col min="9749" max="9749" width="6.85546875" style="687" bestFit="1" customWidth="1"/>
    <col min="9750" max="9750" width="7.140625" style="687" bestFit="1" customWidth="1"/>
    <col min="9751" max="9753" width="6.42578125" style="687" bestFit="1" customWidth="1"/>
    <col min="9754" max="9755" width="6.85546875" style="687" bestFit="1" customWidth="1"/>
    <col min="9756" max="9757" width="7.140625" style="687" bestFit="1" customWidth="1"/>
    <col min="9758" max="9760" width="6.42578125" style="687" bestFit="1" customWidth="1"/>
    <col min="9761" max="9761" width="7.140625" style="687" bestFit="1" customWidth="1"/>
    <col min="9762" max="9762" width="6.85546875" style="687" bestFit="1" customWidth="1"/>
    <col min="9763" max="9764" width="7.140625" style="687" bestFit="1" customWidth="1"/>
    <col min="9765" max="9765" width="6.85546875" style="687" bestFit="1" customWidth="1"/>
    <col min="9766" max="9768" width="7.140625" style="687" bestFit="1" customWidth="1"/>
    <col min="9769" max="9769" width="6.42578125" style="687" bestFit="1" customWidth="1"/>
    <col min="9770" max="9770" width="6.85546875" style="687" bestFit="1" customWidth="1"/>
    <col min="9771" max="9771" width="7.140625" style="687" bestFit="1" customWidth="1"/>
    <col min="9772" max="9772" width="6.42578125" style="687" bestFit="1" customWidth="1"/>
    <col min="9773" max="9773" width="6.85546875" style="687" bestFit="1" customWidth="1"/>
    <col min="9774" max="9774" width="7.140625" style="687" bestFit="1" customWidth="1"/>
    <col min="9775" max="9776" width="6.42578125" style="687" bestFit="1" customWidth="1"/>
    <col min="9777" max="9777" width="7.140625" style="687" bestFit="1" customWidth="1"/>
    <col min="9778" max="9779" width="6.85546875" style="687" bestFit="1" customWidth="1"/>
    <col min="9780" max="9780" width="6.42578125" style="687" bestFit="1" customWidth="1"/>
    <col min="9781" max="9782" width="7.140625" style="687" bestFit="1" customWidth="1"/>
    <col min="9783" max="9783" width="6.85546875" style="687" bestFit="1" customWidth="1"/>
    <col min="9784" max="9784" width="7.140625" style="687" bestFit="1" customWidth="1"/>
    <col min="9785" max="9785" width="6.85546875" style="687" bestFit="1" customWidth="1"/>
    <col min="9786" max="9788" width="7.140625" style="687" bestFit="1" customWidth="1"/>
    <col min="9789" max="9791" width="6.42578125" style="687" bestFit="1" customWidth="1"/>
    <col min="9792" max="9794" width="7.140625" style="687" bestFit="1" customWidth="1"/>
    <col min="9795" max="9795" width="6.42578125" style="687" bestFit="1" customWidth="1"/>
    <col min="9796" max="9797" width="7.140625" style="687" bestFit="1" customWidth="1"/>
    <col min="9798" max="9800" width="6.85546875" style="687" bestFit="1" customWidth="1"/>
    <col min="9801" max="9801" width="7.140625" style="687" bestFit="1" customWidth="1"/>
    <col min="9802" max="9803" width="6.42578125" style="687" bestFit="1" customWidth="1"/>
    <col min="9804" max="9804" width="6.85546875" style="687" bestFit="1" customWidth="1"/>
    <col min="9805" max="9805" width="6.42578125" style="687" bestFit="1" customWidth="1"/>
    <col min="9806" max="9806" width="6.85546875" style="687" bestFit="1" customWidth="1"/>
    <col min="9807" max="9807" width="6.42578125" style="687" bestFit="1" customWidth="1"/>
    <col min="9808" max="9808" width="7.140625" style="687" bestFit="1" customWidth="1"/>
    <col min="9809" max="9809" width="6.42578125" style="687" bestFit="1" customWidth="1"/>
    <col min="9810" max="9813" width="7.140625" style="687" bestFit="1" customWidth="1"/>
    <col min="9814" max="9814" width="6.85546875" style="687" bestFit="1" customWidth="1"/>
    <col min="9815" max="9818" width="7.140625" style="687" bestFit="1" customWidth="1"/>
    <col min="9819" max="9819" width="6.42578125" style="687" bestFit="1" customWidth="1"/>
    <col min="9820" max="9822" width="7.140625" style="687" bestFit="1" customWidth="1"/>
    <col min="9823" max="9824" width="6.42578125" style="687" bestFit="1" customWidth="1"/>
    <col min="9825" max="9825" width="6.85546875" style="687" bestFit="1" customWidth="1"/>
    <col min="9826" max="9826" width="7.140625" style="687" bestFit="1" customWidth="1"/>
    <col min="9827" max="9828" width="6.42578125" style="687" bestFit="1" customWidth="1"/>
    <col min="9829" max="9829" width="7.140625" style="687" bestFit="1" customWidth="1"/>
    <col min="9830" max="9830" width="6.42578125" style="687" bestFit="1" customWidth="1"/>
    <col min="9831" max="9832" width="7.140625" style="687" bestFit="1" customWidth="1"/>
    <col min="9833" max="9833" width="6.42578125" style="687" bestFit="1" customWidth="1"/>
    <col min="9834" max="9835" width="7.140625" style="687" bestFit="1" customWidth="1"/>
    <col min="9836" max="9836" width="6.42578125" style="687" bestFit="1" customWidth="1"/>
    <col min="9837" max="9837" width="7.140625" style="687" bestFit="1" customWidth="1"/>
    <col min="9838" max="9838" width="6.42578125" style="687" bestFit="1" customWidth="1"/>
    <col min="9839" max="9842" width="7.140625" style="687" bestFit="1" customWidth="1"/>
    <col min="9843" max="9843" width="6.42578125" style="687" bestFit="1" customWidth="1"/>
    <col min="9844" max="9848" width="7.140625" style="687" bestFit="1" customWidth="1"/>
    <col min="9849" max="9849" width="6.42578125" style="687" bestFit="1" customWidth="1"/>
    <col min="9850" max="9850" width="7.140625" style="687" bestFit="1" customWidth="1"/>
    <col min="9851" max="9852" width="6.42578125" style="687" bestFit="1" customWidth="1"/>
    <col min="9853" max="9853" width="7.140625" style="687" bestFit="1" customWidth="1"/>
    <col min="9854" max="9854" width="6.85546875" style="687" bestFit="1" customWidth="1"/>
    <col min="9855" max="9855" width="6.42578125" style="687" bestFit="1" customWidth="1"/>
    <col min="9856" max="9856" width="6.85546875" style="687" bestFit="1" customWidth="1"/>
    <col min="9857" max="9858" width="7.140625" style="687" bestFit="1" customWidth="1"/>
    <col min="9859" max="9859" width="6.85546875" style="687" bestFit="1" customWidth="1"/>
    <col min="9860" max="9861" width="6.42578125" style="687" bestFit="1" customWidth="1"/>
    <col min="9862" max="9862" width="7.140625" style="687" bestFit="1" customWidth="1"/>
    <col min="9863" max="9863" width="6.42578125" style="687" bestFit="1" customWidth="1"/>
    <col min="9864" max="9866" width="7.140625" style="687" bestFit="1" customWidth="1"/>
    <col min="9867" max="9867" width="6.42578125" style="687" bestFit="1" customWidth="1"/>
    <col min="9868" max="9868" width="7.140625" style="687" bestFit="1" customWidth="1"/>
    <col min="9869" max="9870" width="6.85546875" style="687" bestFit="1" customWidth="1"/>
    <col min="9871" max="9871" width="7.140625" style="687" bestFit="1" customWidth="1"/>
    <col min="9872" max="9873" width="6.85546875" style="687" bestFit="1" customWidth="1"/>
    <col min="9874" max="9874" width="6.42578125" style="687" bestFit="1" customWidth="1"/>
    <col min="9875" max="9876" width="7.140625" style="687" bestFit="1" customWidth="1"/>
    <col min="9877" max="9877" width="6.85546875" style="687" bestFit="1" customWidth="1"/>
    <col min="9878" max="9878" width="7.140625" style="687" bestFit="1" customWidth="1"/>
    <col min="9879" max="9879" width="6.42578125" style="687" bestFit="1" customWidth="1"/>
    <col min="9880" max="9880" width="7.140625" style="687" bestFit="1" customWidth="1"/>
    <col min="9881" max="9881" width="6.85546875" style="687" bestFit="1" customWidth="1"/>
    <col min="9882" max="9883" width="7.140625" style="687" bestFit="1" customWidth="1"/>
    <col min="9884" max="9885" width="6.85546875" style="687" bestFit="1" customWidth="1"/>
    <col min="9886" max="9887" width="7.140625" style="687" bestFit="1" customWidth="1"/>
    <col min="9888" max="9889" width="6.42578125" style="687" bestFit="1" customWidth="1"/>
    <col min="9890" max="9892" width="6.85546875" style="687" bestFit="1" customWidth="1"/>
    <col min="9893" max="9895" width="7.140625" style="687" bestFit="1" customWidth="1"/>
    <col min="9896" max="9896" width="6.85546875" style="687" bestFit="1" customWidth="1"/>
    <col min="9897" max="9903" width="7.140625" style="687" bestFit="1" customWidth="1"/>
    <col min="9904" max="9904" width="6.85546875" style="687" bestFit="1" customWidth="1"/>
    <col min="9905" max="9906" width="7.140625" style="687" bestFit="1" customWidth="1"/>
    <col min="9907" max="9908" width="6.85546875" style="687" bestFit="1" customWidth="1"/>
    <col min="9909" max="9909" width="7.140625" style="687" bestFit="1" customWidth="1"/>
    <col min="9910" max="9910" width="6.85546875" style="687" bestFit="1" customWidth="1"/>
    <col min="9911" max="9911" width="7.140625" style="687" bestFit="1" customWidth="1"/>
    <col min="9912" max="9912" width="6.85546875" style="687" bestFit="1" customWidth="1"/>
    <col min="9913" max="9918" width="7.140625" style="687" bestFit="1" customWidth="1"/>
    <col min="9919" max="9921" width="6.85546875" style="687" bestFit="1" customWidth="1"/>
    <col min="9922" max="9924" width="7.140625" style="687" bestFit="1" customWidth="1"/>
    <col min="9925" max="9925" width="6.42578125" style="687" bestFit="1" customWidth="1"/>
    <col min="9926" max="9926" width="6.85546875" style="687" bestFit="1" customWidth="1"/>
    <col min="9927" max="9927" width="7.140625" style="687" bestFit="1" customWidth="1"/>
    <col min="9928" max="9929" width="6.42578125" style="687" bestFit="1" customWidth="1"/>
    <col min="9930" max="9930" width="6.85546875" style="687" bestFit="1" customWidth="1"/>
    <col min="9931" max="9931" width="7.140625" style="687" bestFit="1" customWidth="1"/>
    <col min="9932" max="9932" width="6.85546875" style="687" bestFit="1" customWidth="1"/>
    <col min="9933" max="9933" width="7.140625" style="687" bestFit="1" customWidth="1"/>
    <col min="9934" max="9934" width="6.85546875" style="687" bestFit="1" customWidth="1"/>
    <col min="9935" max="9936" width="7.140625" style="687" bestFit="1" customWidth="1"/>
    <col min="9937" max="9939" width="6.85546875" style="687" bestFit="1" customWidth="1"/>
    <col min="9940" max="9940" width="7.140625" style="687" bestFit="1" customWidth="1"/>
    <col min="9941" max="9942" width="6.42578125" style="687" bestFit="1" customWidth="1"/>
    <col min="9943" max="9944" width="7.140625" style="687" bestFit="1" customWidth="1"/>
    <col min="9945" max="9945" width="6.42578125" style="687" bestFit="1" customWidth="1"/>
    <col min="9946" max="9946" width="6.85546875" style="687" bestFit="1" customWidth="1"/>
    <col min="9947" max="9947" width="7.140625" style="687" bestFit="1" customWidth="1"/>
    <col min="9948" max="9948" width="6.42578125" style="687" bestFit="1" customWidth="1"/>
    <col min="9949" max="9949" width="7.140625" style="687" bestFit="1" customWidth="1"/>
    <col min="9950" max="9950" width="6.42578125" style="687" bestFit="1" customWidth="1"/>
    <col min="9951" max="9951" width="6.85546875" style="687" bestFit="1" customWidth="1"/>
    <col min="9952" max="9953" width="7.140625" style="687" bestFit="1" customWidth="1"/>
    <col min="9954" max="9954" width="6.42578125" style="687" bestFit="1" customWidth="1"/>
    <col min="9955" max="9958" width="7.140625" style="687" bestFit="1" customWidth="1"/>
    <col min="9959" max="9959" width="6.85546875" style="687" bestFit="1" customWidth="1"/>
    <col min="9960" max="9964" width="7.140625" style="687" bestFit="1" customWidth="1"/>
    <col min="9965" max="9965" width="6.85546875" style="687" bestFit="1" customWidth="1"/>
    <col min="9966" max="9966" width="7.140625" style="687" bestFit="1" customWidth="1"/>
    <col min="9967" max="9967" width="6.42578125" style="687" bestFit="1" customWidth="1"/>
    <col min="9968" max="9968" width="6.85546875" style="687" bestFit="1" customWidth="1"/>
    <col min="9969" max="9969" width="6.42578125" style="687" bestFit="1" customWidth="1"/>
    <col min="9970" max="9970" width="7.140625" style="687" bestFit="1" customWidth="1"/>
    <col min="9971" max="9972" width="6.85546875" style="687" bestFit="1" customWidth="1"/>
    <col min="9973" max="9975" width="7.140625" style="687" bestFit="1" customWidth="1"/>
    <col min="9976" max="9977" width="6.42578125" style="687" bestFit="1" customWidth="1"/>
    <col min="9978" max="9978" width="6.85546875" style="687" bestFit="1" customWidth="1"/>
    <col min="9979" max="9979" width="6.42578125" style="687" bestFit="1" customWidth="1"/>
    <col min="9980" max="9982" width="6.85546875" style="687" bestFit="1" customWidth="1"/>
    <col min="9983" max="9986" width="7.140625" style="687" bestFit="1" customWidth="1"/>
    <col min="9987" max="9987" width="6.85546875" style="687" bestFit="1" customWidth="1"/>
    <col min="9988" max="9989" width="7.140625" style="687" bestFit="1" customWidth="1"/>
    <col min="9990" max="9990" width="6.85546875" style="687" bestFit="1" customWidth="1"/>
    <col min="9991" max="9991" width="6.42578125" style="687" bestFit="1" customWidth="1"/>
    <col min="9992" max="9992" width="7.140625" style="687" bestFit="1" customWidth="1"/>
    <col min="9993" max="9993" width="6.42578125" style="687" bestFit="1" customWidth="1"/>
    <col min="9994" max="9997" width="7.140625" style="687" bestFit="1" customWidth="1"/>
    <col min="9998" max="9999" width="6.85546875" style="687" bestFit="1" customWidth="1"/>
    <col min="10000" max="10000" width="6.42578125" style="687" bestFit="1" customWidth="1"/>
    <col min="10001" max="10001" width="6.85546875" style="687" bestFit="1" customWidth="1"/>
    <col min="10002" max="10002" width="7.140625" style="687" bestFit="1" customWidth="1"/>
    <col min="10003" max="10003" width="6.85546875" style="687" bestFit="1" customWidth="1"/>
    <col min="10004" max="10005" width="7.140625" style="687" bestFit="1" customWidth="1"/>
    <col min="10006" max="10006" width="6.85546875" style="687" bestFit="1" customWidth="1"/>
    <col min="10007" max="10007" width="7.140625" style="687" bestFit="1" customWidth="1"/>
    <col min="10008" max="10009" width="6.85546875" style="687" bestFit="1" customWidth="1"/>
    <col min="10010" max="10010" width="6.42578125" style="687" bestFit="1" customWidth="1"/>
    <col min="10011" max="10013" width="7.140625" style="687" bestFit="1" customWidth="1"/>
    <col min="10014" max="10014" width="6.85546875" style="687" bestFit="1" customWidth="1"/>
    <col min="10015" max="10015" width="6.42578125" style="687" bestFit="1" customWidth="1"/>
    <col min="10016" max="10016" width="7.140625" style="687" bestFit="1" customWidth="1"/>
    <col min="10017" max="10017" width="6.42578125" style="687" bestFit="1" customWidth="1"/>
    <col min="10018" max="10018" width="6.85546875" style="687" bestFit="1" customWidth="1"/>
    <col min="10019" max="10019" width="7.140625" style="687" bestFit="1" customWidth="1"/>
    <col min="10020" max="10020" width="6.85546875" style="687" bestFit="1" customWidth="1"/>
    <col min="10021" max="10021" width="7.140625" style="687" bestFit="1" customWidth="1"/>
    <col min="10022" max="10022" width="6.42578125" style="687" bestFit="1" customWidth="1"/>
    <col min="10023" max="10023" width="7.140625" style="687" bestFit="1" customWidth="1"/>
    <col min="10024" max="10024" width="6.42578125" style="687" bestFit="1" customWidth="1"/>
    <col min="10025" max="10025" width="7.140625" style="687" bestFit="1" customWidth="1"/>
    <col min="10026" max="10026" width="6.42578125" style="687" bestFit="1" customWidth="1"/>
    <col min="10027" max="10027" width="7.140625" style="687" bestFit="1" customWidth="1"/>
    <col min="10028" max="10028" width="6.85546875" style="687" bestFit="1" customWidth="1"/>
    <col min="10029" max="10029" width="7.140625" style="687" bestFit="1" customWidth="1"/>
    <col min="10030" max="10030" width="6.42578125" style="687" bestFit="1" customWidth="1"/>
    <col min="10031" max="10032" width="7.140625" style="687" bestFit="1" customWidth="1"/>
    <col min="10033" max="10034" width="6.85546875" style="687" bestFit="1" customWidth="1"/>
    <col min="10035" max="10038" width="7.140625" style="687" bestFit="1" customWidth="1"/>
    <col min="10039" max="10039" width="6.85546875" style="687" bestFit="1" customWidth="1"/>
    <col min="10040" max="10042" width="7.140625" style="687" bestFit="1" customWidth="1"/>
    <col min="10043" max="10043" width="6.85546875" style="687" bestFit="1" customWidth="1"/>
    <col min="10044" max="10044" width="6.42578125" style="687" bestFit="1" customWidth="1"/>
    <col min="10045" max="10047" width="7.140625" style="687" bestFit="1" customWidth="1"/>
    <col min="10048" max="10048" width="6.42578125" style="687" bestFit="1" customWidth="1"/>
    <col min="10049" max="10051" width="6.85546875" style="687" bestFit="1" customWidth="1"/>
    <col min="10052" max="10052" width="7.140625" style="687" bestFit="1" customWidth="1"/>
    <col min="10053" max="10053" width="6.85546875" style="687" bestFit="1" customWidth="1"/>
    <col min="10054" max="10055" width="7.140625" style="687" bestFit="1" customWidth="1"/>
    <col min="10056" max="10056" width="6.85546875" style="687" bestFit="1" customWidth="1"/>
    <col min="10057" max="10058" width="6.42578125" style="687" bestFit="1" customWidth="1"/>
    <col min="10059" max="10059" width="6.85546875" style="687" bestFit="1" customWidth="1"/>
    <col min="10060" max="10061" width="7.140625" style="687" bestFit="1" customWidth="1"/>
    <col min="10062" max="10062" width="6.42578125" style="687" bestFit="1" customWidth="1"/>
    <col min="10063" max="10063" width="6.85546875" style="687" bestFit="1" customWidth="1"/>
    <col min="10064" max="10066" width="7.140625" style="687" bestFit="1" customWidth="1"/>
    <col min="10067" max="10068" width="6.42578125" style="687" bestFit="1" customWidth="1"/>
    <col min="10069" max="10069" width="6.85546875" style="687" bestFit="1" customWidth="1"/>
    <col min="10070" max="10072" width="6.42578125" style="687" bestFit="1" customWidth="1"/>
    <col min="10073" max="10075" width="7.140625" style="687" bestFit="1" customWidth="1"/>
    <col min="10076" max="10077" width="6.42578125" style="687" bestFit="1" customWidth="1"/>
    <col min="10078" max="10078" width="6.85546875" style="687" bestFit="1" customWidth="1"/>
    <col min="10079" max="10079" width="7.140625" style="687" bestFit="1" customWidth="1"/>
    <col min="10080" max="10082" width="6.85546875" style="687" bestFit="1" customWidth="1"/>
    <col min="10083" max="10083" width="6.42578125" style="687" bestFit="1" customWidth="1"/>
    <col min="10084" max="10084" width="6.85546875" style="687" bestFit="1" customWidth="1"/>
    <col min="10085" max="10087" width="7.140625" style="687" bestFit="1" customWidth="1"/>
    <col min="10088" max="10088" width="6.42578125" style="687" bestFit="1" customWidth="1"/>
    <col min="10089" max="10089" width="6.85546875" style="687" bestFit="1" customWidth="1"/>
    <col min="10090" max="10090" width="6.42578125" style="687" bestFit="1" customWidth="1"/>
    <col min="10091" max="10095" width="7.140625" style="687" bestFit="1" customWidth="1"/>
    <col min="10096" max="10096" width="6.85546875" style="687" bestFit="1" customWidth="1"/>
    <col min="10097" max="10098" width="7.140625" style="687" bestFit="1" customWidth="1"/>
    <col min="10099" max="10100" width="6.85546875" style="687" bestFit="1" customWidth="1"/>
    <col min="10101" max="10101" width="7.140625" style="687" bestFit="1" customWidth="1"/>
    <col min="10102" max="10102" width="6.85546875" style="687" bestFit="1" customWidth="1"/>
    <col min="10103" max="10103" width="7.140625" style="687" bestFit="1" customWidth="1"/>
    <col min="10104" max="10105" width="6.85546875" style="687" bestFit="1" customWidth="1"/>
    <col min="10106" max="10107" width="7.140625" style="687" bestFit="1" customWidth="1"/>
    <col min="10108" max="10109" width="6.85546875" style="687" bestFit="1" customWidth="1"/>
    <col min="10110" max="10111" width="6.42578125" style="687" bestFit="1" customWidth="1"/>
    <col min="10112" max="10113" width="6.85546875" style="687" bestFit="1" customWidth="1"/>
    <col min="10114" max="10114" width="6.42578125" style="687" bestFit="1" customWidth="1"/>
    <col min="10115" max="10117" width="7.140625" style="687" bestFit="1" customWidth="1"/>
    <col min="10118" max="10118" width="6.85546875" style="687" bestFit="1" customWidth="1"/>
    <col min="10119" max="10119" width="6.42578125" style="687" bestFit="1" customWidth="1"/>
    <col min="10120" max="10120" width="7.140625" style="687" bestFit="1" customWidth="1"/>
    <col min="10121" max="10121" width="6.85546875" style="687" bestFit="1" customWidth="1"/>
    <col min="10122" max="10122" width="6.42578125" style="687" bestFit="1" customWidth="1"/>
    <col min="10123" max="10123" width="6.85546875" style="687" bestFit="1" customWidth="1"/>
    <col min="10124" max="10124" width="7.140625" style="687" bestFit="1" customWidth="1"/>
    <col min="10125" max="10125" width="6.42578125" style="687" bestFit="1" customWidth="1"/>
    <col min="10126" max="10126" width="7.140625" style="687" bestFit="1" customWidth="1"/>
    <col min="10127" max="10128" width="6.42578125" style="687" bestFit="1" customWidth="1"/>
    <col min="10129" max="10129" width="7.140625" style="687" bestFit="1" customWidth="1"/>
    <col min="10130" max="10130" width="6.42578125" style="687" bestFit="1" customWidth="1"/>
    <col min="10131" max="10131" width="7.140625" style="687" bestFit="1" customWidth="1"/>
    <col min="10132" max="10132" width="6.42578125" style="687" bestFit="1" customWidth="1"/>
    <col min="10133" max="10138" width="7.140625" style="687" bestFit="1" customWidth="1"/>
    <col min="10139" max="10139" width="6.85546875" style="687" bestFit="1" customWidth="1"/>
    <col min="10140" max="10140" width="6.42578125" style="687" bestFit="1" customWidth="1"/>
    <col min="10141" max="10141" width="7.140625" style="687" bestFit="1" customWidth="1"/>
    <col min="10142" max="10142" width="6.85546875" style="687" bestFit="1" customWidth="1"/>
    <col min="10143" max="10143" width="6.42578125" style="687" bestFit="1" customWidth="1"/>
    <col min="10144" max="10144" width="6.85546875" style="687" bestFit="1" customWidth="1"/>
    <col min="10145" max="10145" width="6.42578125" style="687" bestFit="1" customWidth="1"/>
    <col min="10146" max="10147" width="6.85546875" style="687" bestFit="1" customWidth="1"/>
    <col min="10148" max="10150" width="7.140625" style="687" bestFit="1" customWidth="1"/>
    <col min="10151" max="10152" width="6.85546875" style="687" bestFit="1" customWidth="1"/>
    <col min="10153" max="10153" width="7.140625" style="687" bestFit="1" customWidth="1"/>
    <col min="10154" max="10154" width="6.42578125" style="687" bestFit="1" customWidth="1"/>
    <col min="10155" max="10155" width="6.85546875" style="687" bestFit="1" customWidth="1"/>
    <col min="10156" max="10156" width="6.42578125" style="687" bestFit="1" customWidth="1"/>
    <col min="10157" max="10157" width="7.140625" style="687" bestFit="1" customWidth="1"/>
    <col min="10158" max="10159" width="6.85546875" style="687" bestFit="1" customWidth="1"/>
    <col min="10160" max="10160" width="6.42578125" style="687" bestFit="1" customWidth="1"/>
    <col min="10161" max="10161" width="7.140625" style="687" bestFit="1" customWidth="1"/>
    <col min="10162" max="10163" width="6.85546875" style="687" bestFit="1" customWidth="1"/>
    <col min="10164" max="10164" width="7.140625" style="687" bestFit="1" customWidth="1"/>
    <col min="10165" max="10166" width="6.42578125" style="687" bestFit="1" customWidth="1"/>
    <col min="10167" max="10167" width="7.140625" style="687" bestFit="1" customWidth="1"/>
    <col min="10168" max="10169" width="6.42578125" style="687" bestFit="1" customWidth="1"/>
    <col min="10170" max="10170" width="7.140625" style="687" bestFit="1" customWidth="1"/>
    <col min="10171" max="10171" width="6.85546875" style="687" bestFit="1" customWidth="1"/>
    <col min="10172" max="10172" width="6.42578125" style="687" bestFit="1" customWidth="1"/>
    <col min="10173" max="10173" width="6.85546875" style="687" bestFit="1" customWidth="1"/>
    <col min="10174" max="10174" width="6.42578125" style="687" bestFit="1" customWidth="1"/>
    <col min="10175" max="10175" width="7.140625" style="687" bestFit="1" customWidth="1"/>
    <col min="10176" max="10177" width="6.42578125" style="687" bestFit="1" customWidth="1"/>
    <col min="10178" max="10178" width="7.140625" style="687" bestFit="1" customWidth="1"/>
    <col min="10179" max="10179" width="6.85546875" style="687" bestFit="1" customWidth="1"/>
    <col min="10180" max="10180" width="6.42578125" style="687" bestFit="1" customWidth="1"/>
    <col min="10181" max="10181" width="7.140625" style="687" bestFit="1" customWidth="1"/>
    <col min="10182" max="10182" width="6.85546875" style="687" bestFit="1" customWidth="1"/>
    <col min="10183" max="10183" width="7.140625" style="687" bestFit="1" customWidth="1"/>
    <col min="10184" max="10184" width="6.85546875" style="687" bestFit="1" customWidth="1"/>
    <col min="10185" max="10186" width="7.140625" style="687" bestFit="1" customWidth="1"/>
    <col min="10187" max="10188" width="6.85546875" style="687" bestFit="1" customWidth="1"/>
    <col min="10189" max="10189" width="7.140625" style="687" bestFit="1" customWidth="1"/>
    <col min="10190" max="10190" width="6.42578125" style="687" bestFit="1" customWidth="1"/>
    <col min="10191" max="10191" width="7.140625" style="687" bestFit="1" customWidth="1"/>
    <col min="10192" max="10193" width="6.85546875" style="687" bestFit="1" customWidth="1"/>
    <col min="10194" max="10195" width="6.42578125" style="687" bestFit="1" customWidth="1"/>
    <col min="10196" max="10196" width="7.140625" style="687" bestFit="1" customWidth="1"/>
    <col min="10197" max="10197" width="6.42578125" style="687" bestFit="1" customWidth="1"/>
    <col min="10198" max="10199" width="7.140625" style="687" bestFit="1" customWidth="1"/>
    <col min="10200" max="10200" width="6.42578125" style="687" bestFit="1" customWidth="1"/>
    <col min="10201" max="10201" width="6.85546875" style="687" bestFit="1" customWidth="1"/>
    <col min="10202" max="10202" width="6.42578125" style="687" bestFit="1" customWidth="1"/>
    <col min="10203" max="10203" width="7.140625" style="687" bestFit="1" customWidth="1"/>
    <col min="10204" max="10204" width="6.85546875" style="687" bestFit="1" customWidth="1"/>
    <col min="10205" max="10207" width="7.140625" style="687" bestFit="1" customWidth="1"/>
    <col min="10208" max="10208" width="6.85546875" style="687" bestFit="1" customWidth="1"/>
    <col min="10209" max="10209" width="7.140625" style="687" bestFit="1" customWidth="1"/>
    <col min="10210" max="10211" width="6.42578125" style="687" bestFit="1" customWidth="1"/>
    <col min="10212" max="10212" width="7.140625" style="687" bestFit="1" customWidth="1"/>
    <col min="10213" max="10213" width="6.42578125" style="687" bestFit="1" customWidth="1"/>
    <col min="10214" max="10216" width="7.140625" style="687" bestFit="1" customWidth="1"/>
    <col min="10217" max="10217" width="6.85546875" style="687" bestFit="1" customWidth="1"/>
    <col min="10218" max="10220" width="7.140625" style="687" bestFit="1" customWidth="1"/>
    <col min="10221" max="10221" width="6.42578125" style="687" bestFit="1" customWidth="1"/>
    <col min="10222" max="10224" width="7.140625" style="687" bestFit="1" customWidth="1"/>
    <col min="10225" max="10225" width="6.42578125" style="687" bestFit="1" customWidth="1"/>
    <col min="10226" max="10227" width="7.140625" style="687" bestFit="1" customWidth="1"/>
    <col min="10228" max="10228" width="6.42578125" style="687" bestFit="1" customWidth="1"/>
    <col min="10229" max="10233" width="7.140625" style="687" bestFit="1" customWidth="1"/>
    <col min="10234" max="10234" width="6.85546875" style="687" bestFit="1" customWidth="1"/>
    <col min="10235" max="10235" width="7.140625" style="687" bestFit="1" customWidth="1"/>
    <col min="10236" max="10236" width="6.85546875" style="687" bestFit="1" customWidth="1"/>
    <col min="10237" max="10238" width="7.140625" style="687" bestFit="1" customWidth="1"/>
    <col min="10239" max="10239" width="6.85546875" style="687" bestFit="1" customWidth="1"/>
    <col min="10240" max="10241" width="6.42578125" style="687" bestFit="1" customWidth="1"/>
    <col min="10242" max="10242" width="7.140625" style="687" bestFit="1" customWidth="1"/>
    <col min="10243" max="10243" width="6.42578125" style="687" bestFit="1" customWidth="1"/>
    <col min="10244" max="10245" width="7.140625" style="687" bestFit="1" customWidth="1"/>
    <col min="10246" max="10246" width="6.85546875" style="687" bestFit="1" customWidth="1"/>
    <col min="10247" max="10250" width="7.140625" style="687" bestFit="1" customWidth="1"/>
    <col min="10251" max="10251" width="6.85546875" style="687" bestFit="1" customWidth="1"/>
    <col min="10252" max="10252" width="6.42578125" style="687" bestFit="1" customWidth="1"/>
    <col min="10253" max="10253" width="6.85546875" style="687" bestFit="1" customWidth="1"/>
    <col min="10254" max="10255" width="7.140625" style="687" bestFit="1" customWidth="1"/>
    <col min="10256" max="10256" width="6.85546875" style="687" bestFit="1" customWidth="1"/>
    <col min="10257" max="10257" width="7.140625" style="687" bestFit="1" customWidth="1"/>
    <col min="10258" max="10258" width="6.85546875" style="687" bestFit="1" customWidth="1"/>
    <col min="10259" max="10260" width="6.42578125" style="687" bestFit="1" customWidth="1"/>
    <col min="10261" max="10261" width="7.140625" style="687" bestFit="1" customWidth="1"/>
    <col min="10262" max="10262" width="6.42578125" style="687" bestFit="1" customWidth="1"/>
    <col min="10263" max="10263" width="6.85546875" style="687" bestFit="1" customWidth="1"/>
    <col min="10264" max="10264" width="6.42578125" style="687" bestFit="1" customWidth="1"/>
    <col min="10265" max="10266" width="7.140625" style="687" bestFit="1" customWidth="1"/>
    <col min="10267" max="10268" width="6.42578125" style="687" bestFit="1" customWidth="1"/>
    <col min="10269" max="10270" width="7.140625" style="687" bestFit="1" customWidth="1"/>
    <col min="10271" max="10271" width="6.42578125" style="687" bestFit="1" customWidth="1"/>
    <col min="10272" max="10274" width="7.140625" style="687" bestFit="1" customWidth="1"/>
    <col min="10275" max="10276" width="6.85546875" style="687" bestFit="1" customWidth="1"/>
    <col min="10277" max="10279" width="7.140625" style="687" bestFit="1" customWidth="1"/>
    <col min="10280" max="10282" width="6.42578125" style="687" bestFit="1" customWidth="1"/>
    <col min="10283" max="10283" width="6.85546875" style="687" bestFit="1" customWidth="1"/>
    <col min="10284" max="10284" width="7.140625" style="687" bestFit="1" customWidth="1"/>
    <col min="10285" max="10285" width="6.42578125" style="687" bestFit="1" customWidth="1"/>
    <col min="10286" max="10286" width="6.85546875" style="687" bestFit="1" customWidth="1"/>
    <col min="10287" max="10288" width="7.140625" style="687" bestFit="1" customWidth="1"/>
    <col min="10289" max="10290" width="6.42578125" style="687" bestFit="1" customWidth="1"/>
    <col min="10291" max="10292" width="7.140625" style="687" bestFit="1" customWidth="1"/>
    <col min="10293" max="10293" width="6.42578125" style="687" bestFit="1" customWidth="1"/>
    <col min="10294" max="10295" width="7.140625" style="687" bestFit="1" customWidth="1"/>
    <col min="10296" max="10297" width="6.42578125" style="687" bestFit="1" customWidth="1"/>
    <col min="10298" max="10298" width="6.85546875" style="687" bestFit="1" customWidth="1"/>
    <col min="10299" max="10299" width="7.140625" style="687" bestFit="1" customWidth="1"/>
    <col min="10300" max="10300" width="6.42578125" style="687" bestFit="1" customWidth="1"/>
    <col min="10301" max="10304" width="7.140625" style="687" bestFit="1" customWidth="1"/>
    <col min="10305" max="10307" width="6.42578125" style="687" bestFit="1" customWidth="1"/>
    <col min="10308" max="10308" width="6.85546875" style="687" bestFit="1" customWidth="1"/>
    <col min="10309" max="10309" width="7.140625" style="687" bestFit="1" customWidth="1"/>
    <col min="10310" max="10311" width="6.42578125" style="687" bestFit="1" customWidth="1"/>
    <col min="10312" max="10312" width="6.85546875" style="687" bestFit="1" customWidth="1"/>
    <col min="10313" max="10316" width="6.42578125" style="687" bestFit="1" customWidth="1"/>
    <col min="10317" max="10317" width="7.140625" style="687" bestFit="1" customWidth="1"/>
    <col min="10318" max="10318" width="6.42578125" style="687" bestFit="1" customWidth="1"/>
    <col min="10319" max="10319" width="7.140625" style="687" bestFit="1" customWidth="1"/>
    <col min="10320" max="10321" width="6.42578125" style="687" bestFit="1" customWidth="1"/>
    <col min="10322" max="10322" width="7.140625" style="687" bestFit="1" customWidth="1"/>
    <col min="10323" max="10323" width="6.85546875" style="687" bestFit="1" customWidth="1"/>
    <col min="10324" max="10324" width="7.140625" style="687" bestFit="1" customWidth="1"/>
    <col min="10325" max="10326" width="6.42578125" style="687" bestFit="1" customWidth="1"/>
    <col min="10327" max="10327" width="7.140625" style="687" bestFit="1" customWidth="1"/>
    <col min="10328" max="10328" width="6.42578125" style="687" bestFit="1" customWidth="1"/>
    <col min="10329" max="10330" width="7.140625" style="687" bestFit="1" customWidth="1"/>
    <col min="10331" max="10331" width="6.42578125" style="687" bestFit="1" customWidth="1"/>
    <col min="10332" max="10332" width="7.140625" style="687" bestFit="1" customWidth="1"/>
    <col min="10333" max="10333" width="6.42578125" style="687" bestFit="1" customWidth="1"/>
    <col min="10334" max="10334" width="7.140625" style="687" bestFit="1" customWidth="1"/>
    <col min="10335" max="10338" width="6.85546875" style="687" bestFit="1" customWidth="1"/>
    <col min="10339" max="10339" width="6.42578125" style="687" bestFit="1" customWidth="1"/>
    <col min="10340" max="10342" width="7.140625" style="687" bestFit="1" customWidth="1"/>
    <col min="10343" max="10343" width="6.85546875" style="687" bestFit="1" customWidth="1"/>
    <col min="10344" max="10344" width="6.42578125" style="687" bestFit="1" customWidth="1"/>
    <col min="10345" max="10346" width="6.85546875" style="687" bestFit="1" customWidth="1"/>
    <col min="10347" max="10351" width="7.140625" style="687" bestFit="1" customWidth="1"/>
    <col min="10352" max="10353" width="6.42578125" style="687" bestFit="1" customWidth="1"/>
    <col min="10354" max="10354" width="6.85546875" style="687" bestFit="1" customWidth="1"/>
    <col min="10355" max="10355" width="7.140625" style="687" bestFit="1" customWidth="1"/>
    <col min="10356" max="10358" width="6.85546875" style="687" bestFit="1" customWidth="1"/>
    <col min="10359" max="10359" width="7.140625" style="687" bestFit="1" customWidth="1"/>
    <col min="10360" max="10360" width="6.85546875" style="687" bestFit="1" customWidth="1"/>
    <col min="10361" max="10361" width="7.140625" style="687" bestFit="1" customWidth="1"/>
    <col min="10362" max="10362" width="6.42578125" style="687" bestFit="1" customWidth="1"/>
    <col min="10363" max="10364" width="6.85546875" style="687" bestFit="1" customWidth="1"/>
    <col min="10365" max="10365" width="6.42578125" style="687" bestFit="1" customWidth="1"/>
    <col min="10366" max="10367" width="6.85546875" style="687" bestFit="1" customWidth="1"/>
    <col min="10368" max="10368" width="7.140625" style="687" bestFit="1" customWidth="1"/>
    <col min="10369" max="10369" width="6.85546875" style="687" bestFit="1" customWidth="1"/>
    <col min="10370" max="10370" width="7.140625" style="687" bestFit="1" customWidth="1"/>
    <col min="10371" max="10371" width="6.85546875" style="687" bestFit="1" customWidth="1"/>
    <col min="10372" max="10373" width="7.140625" style="687" bestFit="1" customWidth="1"/>
    <col min="10374" max="10376" width="6.42578125" style="687" bestFit="1" customWidth="1"/>
    <col min="10377" max="10378" width="6.85546875" style="687" bestFit="1" customWidth="1"/>
    <col min="10379" max="10379" width="7.140625" style="687" bestFit="1" customWidth="1"/>
    <col min="10380" max="10381" width="6.85546875" style="687" bestFit="1" customWidth="1"/>
    <col min="10382" max="10383" width="7.140625" style="687" bestFit="1" customWidth="1"/>
    <col min="10384" max="10385" width="6.42578125" style="687" bestFit="1" customWidth="1"/>
    <col min="10386" max="10387" width="6.85546875" style="687" bestFit="1" customWidth="1"/>
    <col min="10388" max="10388" width="7.140625" style="687" bestFit="1" customWidth="1"/>
    <col min="10389" max="10389" width="6.42578125" style="687" bestFit="1" customWidth="1"/>
    <col min="10390" max="10390" width="6.85546875" style="687" bestFit="1" customWidth="1"/>
    <col min="10391" max="10394" width="7.140625" style="687" bestFit="1" customWidth="1"/>
    <col min="10395" max="10395" width="6.42578125" style="687" bestFit="1" customWidth="1"/>
    <col min="10396" max="10396" width="6.85546875" style="687" bestFit="1" customWidth="1"/>
    <col min="10397" max="10398" width="7.140625" style="687" bestFit="1" customWidth="1"/>
    <col min="10399" max="10399" width="6.85546875" style="687" bestFit="1" customWidth="1"/>
    <col min="10400" max="10401" width="7.140625" style="687" bestFit="1" customWidth="1"/>
    <col min="10402" max="10403" width="6.42578125" style="687" bestFit="1" customWidth="1"/>
    <col min="10404" max="10406" width="6.85546875" style="687" bestFit="1" customWidth="1"/>
    <col min="10407" max="10407" width="7.140625" style="687" bestFit="1" customWidth="1"/>
    <col min="10408" max="10408" width="6.42578125" style="687" bestFit="1" customWidth="1"/>
    <col min="10409" max="10409" width="6.85546875" style="687" bestFit="1" customWidth="1"/>
    <col min="10410" max="10410" width="6.42578125" style="687" bestFit="1" customWidth="1"/>
    <col min="10411" max="10415" width="7.140625" style="687" bestFit="1" customWidth="1"/>
    <col min="10416" max="10418" width="6.42578125" style="687" bestFit="1" customWidth="1"/>
    <col min="10419" max="10419" width="6.85546875" style="687" bestFit="1" customWidth="1"/>
    <col min="10420" max="10420" width="7.140625" style="687" bestFit="1" customWidth="1"/>
    <col min="10421" max="10423" width="6.85546875" style="687" bestFit="1" customWidth="1"/>
    <col min="10424" max="10424" width="7.140625" style="687" bestFit="1" customWidth="1"/>
    <col min="10425" max="10425" width="6.85546875" style="687" bestFit="1" customWidth="1"/>
    <col min="10426" max="10427" width="7.140625" style="687" bestFit="1" customWidth="1"/>
    <col min="10428" max="10428" width="6.42578125" style="687" bestFit="1" customWidth="1"/>
    <col min="10429" max="10429" width="7.140625" style="687" bestFit="1" customWidth="1"/>
    <col min="10430" max="10431" width="6.42578125" style="687" bestFit="1" customWidth="1"/>
    <col min="10432" max="10433" width="7.140625" style="687" bestFit="1" customWidth="1"/>
    <col min="10434" max="10434" width="6.85546875" style="687" bestFit="1" customWidth="1"/>
    <col min="10435" max="10435" width="6.42578125" style="687" bestFit="1" customWidth="1"/>
    <col min="10436" max="10436" width="7.140625" style="687" bestFit="1" customWidth="1"/>
    <col min="10437" max="10437" width="6.42578125" style="687" bestFit="1" customWidth="1"/>
    <col min="10438" max="10438" width="7.140625" style="687" bestFit="1" customWidth="1"/>
    <col min="10439" max="10439" width="6.85546875" style="687" bestFit="1" customWidth="1"/>
    <col min="10440" max="10440" width="6.42578125" style="687" bestFit="1" customWidth="1"/>
    <col min="10441" max="10441" width="6.85546875" style="687" bestFit="1" customWidth="1"/>
    <col min="10442" max="10442" width="7.140625" style="687" bestFit="1" customWidth="1"/>
    <col min="10443" max="10443" width="6.42578125" style="687" bestFit="1" customWidth="1"/>
    <col min="10444" max="10444" width="6.85546875" style="687" bestFit="1" customWidth="1"/>
    <col min="10445" max="10445" width="7.140625" style="687" bestFit="1" customWidth="1"/>
    <col min="10446" max="10446" width="6.85546875" style="687" bestFit="1" customWidth="1"/>
    <col min="10447" max="10447" width="7.140625" style="687" bestFit="1" customWidth="1"/>
    <col min="10448" max="10448" width="6.85546875" style="687" bestFit="1" customWidth="1"/>
    <col min="10449" max="10449" width="7.140625" style="687" bestFit="1" customWidth="1"/>
    <col min="10450" max="10450" width="6.85546875" style="687" bestFit="1" customWidth="1"/>
    <col min="10451" max="10451" width="6.42578125" style="687" bestFit="1" customWidth="1"/>
    <col min="10452" max="10455" width="7.140625" style="687" bestFit="1" customWidth="1"/>
    <col min="10456" max="10457" width="6.42578125" style="687" bestFit="1" customWidth="1"/>
    <col min="10458" max="10458" width="7.140625" style="687" bestFit="1" customWidth="1"/>
    <col min="10459" max="10460" width="6.85546875" style="687" bestFit="1" customWidth="1"/>
    <col min="10461" max="10461" width="6.42578125" style="687" bestFit="1" customWidth="1"/>
    <col min="10462" max="10467" width="7.140625" style="687" bestFit="1" customWidth="1"/>
    <col min="10468" max="10468" width="6.85546875" style="687" bestFit="1" customWidth="1"/>
    <col min="10469" max="10469" width="6.42578125" style="687" bestFit="1" customWidth="1"/>
    <col min="10470" max="10470" width="7.140625" style="687" bestFit="1" customWidth="1"/>
    <col min="10471" max="10472" width="6.42578125" style="687" bestFit="1" customWidth="1"/>
    <col min="10473" max="10474" width="6.85546875" style="687" bestFit="1" customWidth="1"/>
    <col min="10475" max="10475" width="7.140625" style="687" bestFit="1" customWidth="1"/>
    <col min="10476" max="10476" width="6.42578125" style="687" bestFit="1" customWidth="1"/>
    <col min="10477" max="10477" width="7.140625" style="687" bestFit="1" customWidth="1"/>
    <col min="10478" max="10480" width="6.85546875" style="687" bestFit="1" customWidth="1"/>
    <col min="10481" max="10481" width="6.42578125" style="687" bestFit="1" customWidth="1"/>
    <col min="10482" max="10485" width="7.140625" style="687" bestFit="1" customWidth="1"/>
    <col min="10486" max="10487" width="6.85546875" style="687" bestFit="1" customWidth="1"/>
    <col min="10488" max="10488" width="7.140625" style="687" bestFit="1" customWidth="1"/>
    <col min="10489" max="10489" width="6.85546875" style="687" bestFit="1" customWidth="1"/>
    <col min="10490" max="10490" width="6.42578125" style="687" bestFit="1" customWidth="1"/>
    <col min="10491" max="10491" width="7.140625" style="687" bestFit="1" customWidth="1"/>
    <col min="10492" max="10493" width="6.42578125" style="687" bestFit="1" customWidth="1"/>
    <col min="10494" max="10494" width="7.140625" style="687" bestFit="1" customWidth="1"/>
    <col min="10495" max="10495" width="6.85546875" style="687" bestFit="1" customWidth="1"/>
    <col min="10496" max="10496" width="6.42578125" style="687" bestFit="1" customWidth="1"/>
    <col min="10497" max="10497" width="7.140625" style="687" bestFit="1" customWidth="1"/>
    <col min="10498" max="10498" width="6.42578125" style="687" bestFit="1" customWidth="1"/>
    <col min="10499" max="10499" width="6.85546875" style="687" bestFit="1" customWidth="1"/>
    <col min="10500" max="10503" width="7.140625" style="687" bestFit="1" customWidth="1"/>
    <col min="10504" max="10506" width="6.42578125" style="687" bestFit="1" customWidth="1"/>
    <col min="10507" max="10507" width="6.85546875" style="687" bestFit="1" customWidth="1"/>
    <col min="10508" max="10508" width="6.42578125" style="687" bestFit="1" customWidth="1"/>
    <col min="10509" max="10509" width="6.85546875" style="687" bestFit="1" customWidth="1"/>
    <col min="10510" max="10512" width="7.140625" style="687" bestFit="1" customWidth="1"/>
    <col min="10513" max="10514" width="6.42578125" style="687" bestFit="1" customWidth="1"/>
    <col min="10515" max="10515" width="6.85546875" style="687" bestFit="1" customWidth="1"/>
    <col min="10516" max="10517" width="7.140625" style="687" bestFit="1" customWidth="1"/>
    <col min="10518" max="10518" width="6.42578125" style="687" bestFit="1" customWidth="1"/>
    <col min="10519" max="10520" width="6.85546875" style="687" bestFit="1" customWidth="1"/>
    <col min="10521" max="10521" width="6.42578125" style="687" bestFit="1" customWidth="1"/>
    <col min="10522" max="10522" width="6.85546875" style="687" bestFit="1" customWidth="1"/>
    <col min="10523" max="10526" width="7.140625" style="687" bestFit="1" customWidth="1"/>
    <col min="10527" max="10527" width="6.85546875" style="687" bestFit="1" customWidth="1"/>
    <col min="10528" max="10529" width="6.42578125" style="687" bestFit="1" customWidth="1"/>
    <col min="10530" max="10530" width="6.85546875" style="687" bestFit="1" customWidth="1"/>
    <col min="10531" max="10531" width="7.140625" style="687" bestFit="1" customWidth="1"/>
    <col min="10532" max="10534" width="6.42578125" style="687" bestFit="1" customWidth="1"/>
    <col min="10535" max="10535" width="7.140625" style="687" bestFit="1" customWidth="1"/>
    <col min="10536" max="10536" width="6.42578125" style="687" bestFit="1" customWidth="1"/>
    <col min="10537" max="10541" width="7.140625" style="687" bestFit="1" customWidth="1"/>
    <col min="10542" max="10542" width="6.42578125" style="687" bestFit="1" customWidth="1"/>
    <col min="10543" max="10543" width="7.140625" style="687" bestFit="1" customWidth="1"/>
    <col min="10544" max="10544" width="6.85546875" style="687" bestFit="1" customWidth="1"/>
    <col min="10545" max="10545" width="6.42578125" style="687" bestFit="1" customWidth="1"/>
    <col min="10546" max="10547" width="7.140625" style="687" bestFit="1" customWidth="1"/>
    <col min="10548" max="10549" width="6.42578125" style="687" bestFit="1" customWidth="1"/>
    <col min="10550" max="10550" width="7.140625" style="687" bestFit="1" customWidth="1"/>
    <col min="10551" max="10553" width="6.42578125" style="687" bestFit="1" customWidth="1"/>
    <col min="10554" max="10556" width="6.85546875" style="687" bestFit="1" customWidth="1"/>
    <col min="10557" max="10557" width="7.140625" style="687" bestFit="1" customWidth="1"/>
    <col min="10558" max="10558" width="6.85546875" style="687" bestFit="1" customWidth="1"/>
    <col min="10559" max="10559" width="7.140625" style="687" bestFit="1" customWidth="1"/>
    <col min="10560" max="10561" width="6.85546875" style="687" bestFit="1" customWidth="1"/>
    <col min="10562" max="10562" width="7.140625" style="687" bestFit="1" customWidth="1"/>
    <col min="10563" max="10563" width="6.85546875" style="687" bestFit="1" customWidth="1"/>
    <col min="10564" max="10564" width="7.140625" style="687" bestFit="1" customWidth="1"/>
    <col min="10565" max="10570" width="6.42578125" style="687" bestFit="1" customWidth="1"/>
    <col min="10571" max="10572" width="7.140625" style="687" bestFit="1" customWidth="1"/>
    <col min="10573" max="10573" width="6.85546875" style="687" bestFit="1" customWidth="1"/>
    <col min="10574" max="10575" width="7.140625" style="687" bestFit="1" customWidth="1"/>
    <col min="10576" max="10576" width="6.85546875" style="687" bestFit="1" customWidth="1"/>
    <col min="10577" max="10577" width="6.42578125" style="687" bestFit="1" customWidth="1"/>
    <col min="10578" max="10579" width="7.140625" style="687" bestFit="1" customWidth="1"/>
    <col min="10580" max="10580" width="6.42578125" style="687" bestFit="1" customWidth="1"/>
    <col min="10581" max="10582" width="7.140625" style="687" bestFit="1" customWidth="1"/>
    <col min="10583" max="10583" width="6.85546875" style="687" bestFit="1" customWidth="1"/>
    <col min="10584" max="10584" width="7.140625" style="687" bestFit="1" customWidth="1"/>
    <col min="10585" max="10586" width="6.85546875" style="687" bestFit="1" customWidth="1"/>
    <col min="10587" max="10587" width="7.140625" style="687" bestFit="1" customWidth="1"/>
    <col min="10588" max="10588" width="6.85546875" style="687" bestFit="1" customWidth="1"/>
    <col min="10589" max="10589" width="7.140625" style="687" bestFit="1" customWidth="1"/>
    <col min="10590" max="10590" width="6.85546875" style="687" bestFit="1" customWidth="1"/>
    <col min="10591" max="10591" width="7.140625" style="687" bestFit="1" customWidth="1"/>
    <col min="10592" max="10592" width="6.85546875" style="687" bestFit="1" customWidth="1"/>
    <col min="10593" max="10593" width="7.140625" style="687" bestFit="1" customWidth="1"/>
    <col min="10594" max="10594" width="6.85546875" style="687" bestFit="1" customWidth="1"/>
    <col min="10595" max="10595" width="6.42578125" style="687" bestFit="1" customWidth="1"/>
    <col min="10596" max="10596" width="6.85546875" style="687" bestFit="1" customWidth="1"/>
    <col min="10597" max="10597" width="7.140625" style="687" bestFit="1" customWidth="1"/>
    <col min="10598" max="10598" width="6.42578125" style="687" bestFit="1" customWidth="1"/>
    <col min="10599" max="10599" width="7.140625" style="687" bestFit="1" customWidth="1"/>
    <col min="10600" max="10600" width="6.85546875" style="687" bestFit="1" customWidth="1"/>
    <col min="10601" max="10601" width="6.42578125" style="687" bestFit="1" customWidth="1"/>
    <col min="10602" max="10603" width="7.140625" style="687" bestFit="1" customWidth="1"/>
    <col min="10604" max="10604" width="6.42578125" style="687" bestFit="1" customWidth="1"/>
    <col min="10605" max="10605" width="7.140625" style="687" bestFit="1" customWidth="1"/>
    <col min="10606" max="10606" width="6.85546875" style="687" bestFit="1" customWidth="1"/>
    <col min="10607" max="10607" width="6.42578125" style="687" bestFit="1" customWidth="1"/>
    <col min="10608" max="10608" width="6.85546875" style="687" bestFit="1" customWidth="1"/>
    <col min="10609" max="10610" width="6.42578125" style="687" bestFit="1" customWidth="1"/>
    <col min="10611" max="10612" width="6.85546875" style="687" bestFit="1" customWidth="1"/>
    <col min="10613" max="10613" width="6.42578125" style="687" bestFit="1" customWidth="1"/>
    <col min="10614" max="10616" width="7.140625" style="687" bestFit="1" customWidth="1"/>
    <col min="10617" max="10617" width="6.85546875" style="687" bestFit="1" customWidth="1"/>
    <col min="10618" max="10618" width="7.140625" style="687" bestFit="1" customWidth="1"/>
    <col min="10619" max="10620" width="6.85546875" style="687" bestFit="1" customWidth="1"/>
    <col min="10621" max="10621" width="7.140625" style="687" bestFit="1" customWidth="1"/>
    <col min="10622" max="10622" width="6.85546875" style="687" bestFit="1" customWidth="1"/>
    <col min="10623" max="10623" width="7.140625" style="687" bestFit="1" customWidth="1"/>
    <col min="10624" max="10625" width="6.85546875" style="687" bestFit="1" customWidth="1"/>
    <col min="10626" max="10628" width="7.140625" style="687" bestFit="1" customWidth="1"/>
    <col min="10629" max="10630" width="6.85546875" style="687" bestFit="1" customWidth="1"/>
    <col min="10631" max="10631" width="7.140625" style="687" bestFit="1" customWidth="1"/>
    <col min="10632" max="10632" width="6.85546875" style="687" bestFit="1" customWidth="1"/>
    <col min="10633" max="10633" width="7.140625" style="687" bestFit="1" customWidth="1"/>
    <col min="10634" max="10634" width="6.85546875" style="687" bestFit="1" customWidth="1"/>
    <col min="10635" max="10641" width="7.140625" style="687" bestFit="1" customWidth="1"/>
    <col min="10642" max="10642" width="6.85546875" style="687" bestFit="1" customWidth="1"/>
    <col min="10643" max="10643" width="7.140625" style="687" bestFit="1" customWidth="1"/>
    <col min="10644" max="10645" width="6.42578125" style="687" bestFit="1" customWidth="1"/>
    <col min="10646" max="10646" width="6.85546875" style="687" bestFit="1" customWidth="1"/>
    <col min="10647" max="10648" width="7.140625" style="687" bestFit="1" customWidth="1"/>
    <col min="10649" max="10650" width="6.42578125" style="687" bestFit="1" customWidth="1"/>
    <col min="10651" max="10653" width="7.140625" style="687" bestFit="1" customWidth="1"/>
    <col min="10654" max="10654" width="6.85546875" style="687" bestFit="1" customWidth="1"/>
    <col min="10655" max="10656" width="6.42578125" style="687" bestFit="1" customWidth="1"/>
    <col min="10657" max="10659" width="7.140625" style="687" bestFit="1" customWidth="1"/>
    <col min="10660" max="10660" width="6.85546875" style="687" bestFit="1" customWidth="1"/>
    <col min="10661" max="10664" width="7.140625" style="687" bestFit="1" customWidth="1"/>
    <col min="10665" max="10666" width="6.42578125" style="687" bestFit="1" customWidth="1"/>
    <col min="10667" max="10669" width="7.140625" style="687" bestFit="1" customWidth="1"/>
    <col min="10670" max="10670" width="6.42578125" style="687" bestFit="1" customWidth="1"/>
    <col min="10671" max="10671" width="7.140625" style="687" bestFit="1" customWidth="1"/>
    <col min="10672" max="10673" width="6.42578125" style="687" bestFit="1" customWidth="1"/>
    <col min="10674" max="10675" width="7.140625" style="687" bestFit="1" customWidth="1"/>
    <col min="10676" max="10676" width="6.85546875" style="687" bestFit="1" customWidth="1"/>
    <col min="10677" max="10677" width="7.140625" style="687" bestFit="1" customWidth="1"/>
    <col min="10678" max="10679" width="6.42578125" style="687" bestFit="1" customWidth="1"/>
    <col min="10680" max="10680" width="7.140625" style="687" bestFit="1" customWidth="1"/>
    <col min="10681" max="10681" width="6.42578125" style="687" bestFit="1" customWidth="1"/>
    <col min="10682" max="10682" width="7.140625" style="687" bestFit="1" customWidth="1"/>
    <col min="10683" max="10683" width="6.85546875" style="687" bestFit="1" customWidth="1"/>
    <col min="10684" max="10684" width="6.42578125" style="687" bestFit="1" customWidth="1"/>
    <col min="10685" max="10685" width="7.140625" style="687" bestFit="1" customWidth="1"/>
    <col min="10686" max="10686" width="6.85546875" style="687" bestFit="1" customWidth="1"/>
    <col min="10687" max="10687" width="6.42578125" style="687" bestFit="1" customWidth="1"/>
    <col min="10688" max="10689" width="6.85546875" style="687" bestFit="1" customWidth="1"/>
    <col min="10690" max="10691" width="7.140625" style="687" bestFit="1" customWidth="1"/>
    <col min="10692" max="10692" width="6.42578125" style="687" bestFit="1" customWidth="1"/>
    <col min="10693" max="10693" width="7.140625" style="687" bestFit="1" customWidth="1"/>
    <col min="10694" max="10695" width="6.85546875" style="687" bestFit="1" customWidth="1"/>
    <col min="10696" max="10696" width="6.42578125" style="687" bestFit="1" customWidth="1"/>
    <col min="10697" max="10698" width="7.140625" style="687" bestFit="1" customWidth="1"/>
    <col min="10699" max="10699" width="6.85546875" style="687" bestFit="1" customWidth="1"/>
    <col min="10700" max="10700" width="7.140625" style="687" bestFit="1" customWidth="1"/>
    <col min="10701" max="10701" width="6.85546875" style="687" bestFit="1" customWidth="1"/>
    <col min="10702" max="10703" width="7.140625" style="687" bestFit="1" customWidth="1"/>
    <col min="10704" max="10704" width="6.85546875" style="687" bestFit="1" customWidth="1"/>
    <col min="10705" max="10705" width="7.140625" style="687" bestFit="1" customWidth="1"/>
    <col min="10706" max="10707" width="6.85546875" style="687" bestFit="1" customWidth="1"/>
    <col min="10708" max="10708" width="6.42578125" style="687" bestFit="1" customWidth="1"/>
    <col min="10709" max="10709" width="7.140625" style="687" bestFit="1" customWidth="1"/>
    <col min="10710" max="10710" width="6.42578125" style="687" bestFit="1" customWidth="1"/>
    <col min="10711" max="10711" width="7.140625" style="687" bestFit="1" customWidth="1"/>
    <col min="10712" max="10712" width="6.85546875" style="687" bestFit="1" customWidth="1"/>
    <col min="10713" max="10715" width="7.140625" style="687" bestFit="1" customWidth="1"/>
    <col min="10716" max="10717" width="6.85546875" style="687" bestFit="1" customWidth="1"/>
    <col min="10718" max="10718" width="7.140625" style="687" bestFit="1" customWidth="1"/>
    <col min="10719" max="10719" width="6.42578125" style="687" bestFit="1" customWidth="1"/>
    <col min="10720" max="10720" width="6.85546875" style="687" bestFit="1" customWidth="1"/>
    <col min="10721" max="10722" width="6.42578125" style="687" bestFit="1" customWidth="1"/>
    <col min="10723" max="10723" width="7.140625" style="687" bestFit="1" customWidth="1"/>
    <col min="10724" max="10724" width="6.42578125" style="687" bestFit="1" customWidth="1"/>
    <col min="10725" max="10726" width="7.140625" style="687" bestFit="1" customWidth="1"/>
    <col min="10727" max="10727" width="6.42578125" style="687" bestFit="1" customWidth="1"/>
    <col min="10728" max="10728" width="6.85546875" style="687" bestFit="1" customWidth="1"/>
    <col min="10729" max="10729" width="7.140625" style="687" bestFit="1" customWidth="1"/>
    <col min="10730" max="10730" width="6.42578125" style="687" bestFit="1" customWidth="1"/>
    <col min="10731" max="10731" width="7.140625" style="687" bestFit="1" customWidth="1"/>
    <col min="10732" max="10732" width="6.42578125" style="687" bestFit="1" customWidth="1"/>
    <col min="10733" max="10733" width="6.85546875" style="687" bestFit="1" customWidth="1"/>
    <col min="10734" max="10734" width="6.42578125" style="687" bestFit="1" customWidth="1"/>
    <col min="10735" max="10737" width="7.140625" style="687" bestFit="1" customWidth="1"/>
    <col min="10738" max="10738" width="6.42578125" style="687" bestFit="1" customWidth="1"/>
    <col min="10739" max="10739" width="7.140625" style="687" bestFit="1" customWidth="1"/>
    <col min="10740" max="10740" width="6.85546875" style="687" bestFit="1" customWidth="1"/>
    <col min="10741" max="10745" width="7.140625" style="687" bestFit="1" customWidth="1"/>
    <col min="10746" max="10746" width="6.85546875" style="687" bestFit="1" customWidth="1"/>
    <col min="10747" max="10747" width="6.42578125" style="687" bestFit="1" customWidth="1"/>
    <col min="10748" max="10748" width="6.85546875" style="687" bestFit="1" customWidth="1"/>
    <col min="10749" max="10749" width="6.42578125" style="687" bestFit="1" customWidth="1"/>
    <col min="10750" max="10752" width="7.140625" style="687" bestFit="1" customWidth="1"/>
    <col min="10753" max="10753" width="6.42578125" style="687" bestFit="1" customWidth="1"/>
    <col min="10754" max="10754" width="7.140625" style="687" bestFit="1" customWidth="1"/>
    <col min="10755" max="10758" width="6.85546875" style="687" bestFit="1" customWidth="1"/>
    <col min="10759" max="10759" width="6.42578125" style="687" bestFit="1" customWidth="1"/>
    <col min="10760" max="10760" width="6.85546875" style="687" bestFit="1" customWidth="1"/>
    <col min="10761" max="10761" width="7.140625" style="687" bestFit="1" customWidth="1"/>
    <col min="10762" max="10764" width="6.85546875" style="687" bestFit="1" customWidth="1"/>
    <col min="10765" max="10765" width="7.140625" style="687" bestFit="1" customWidth="1"/>
    <col min="10766" max="10766" width="6.42578125" style="687" bestFit="1" customWidth="1"/>
    <col min="10767" max="10769" width="7.140625" style="687" bestFit="1" customWidth="1"/>
    <col min="10770" max="10770" width="6.42578125" style="687" bestFit="1" customWidth="1"/>
    <col min="10771" max="10771" width="6.85546875" style="687" bestFit="1" customWidth="1"/>
    <col min="10772" max="10772" width="6.42578125" style="687" bestFit="1" customWidth="1"/>
    <col min="10773" max="10773" width="6.85546875" style="687" bestFit="1" customWidth="1"/>
    <col min="10774" max="10774" width="7.140625" style="687" bestFit="1" customWidth="1"/>
    <col min="10775" max="10775" width="6.85546875" style="687" bestFit="1" customWidth="1"/>
    <col min="10776" max="10776" width="6.42578125" style="687" bestFit="1" customWidth="1"/>
    <col min="10777" max="10777" width="6.85546875" style="687" bestFit="1" customWidth="1"/>
    <col min="10778" max="10781" width="7.140625" style="687" bestFit="1" customWidth="1"/>
    <col min="10782" max="10783" width="6.85546875" style="687" bestFit="1" customWidth="1"/>
    <col min="10784" max="10788" width="7.140625" style="687" bestFit="1" customWidth="1"/>
    <col min="10789" max="10789" width="6.85546875" style="687" bestFit="1" customWidth="1"/>
    <col min="10790" max="10791" width="7.140625" style="687" bestFit="1" customWidth="1"/>
    <col min="10792" max="10792" width="6.42578125" style="687" bestFit="1" customWidth="1"/>
    <col min="10793" max="10793" width="6.85546875" style="687" bestFit="1" customWidth="1"/>
    <col min="10794" max="10794" width="6.42578125" style="687" bestFit="1" customWidth="1"/>
    <col min="10795" max="10795" width="7.140625" style="687" bestFit="1" customWidth="1"/>
    <col min="10796" max="10797" width="6.42578125" style="687" bestFit="1" customWidth="1"/>
    <col min="10798" max="10799" width="7.140625" style="687" bestFit="1" customWidth="1"/>
    <col min="10800" max="10800" width="6.42578125" style="687" bestFit="1" customWidth="1"/>
    <col min="10801" max="10801" width="7.140625" style="687" bestFit="1" customWidth="1"/>
    <col min="10802" max="10805" width="6.42578125" style="687" bestFit="1" customWidth="1"/>
    <col min="10806" max="10806" width="6.85546875" style="687" bestFit="1" customWidth="1"/>
    <col min="10807" max="10807" width="6.42578125" style="687" bestFit="1" customWidth="1"/>
    <col min="10808" max="10810" width="7.140625" style="687" bestFit="1" customWidth="1"/>
    <col min="10811" max="10811" width="6.42578125" style="687" bestFit="1" customWidth="1"/>
    <col min="10812" max="10813" width="7.140625" style="687" bestFit="1" customWidth="1"/>
    <col min="10814" max="10815" width="6.85546875" style="687" bestFit="1" customWidth="1"/>
    <col min="10816" max="10816" width="6.42578125" style="687" bestFit="1" customWidth="1"/>
    <col min="10817" max="10819" width="6.85546875" style="687" bestFit="1" customWidth="1"/>
    <col min="10820" max="10821" width="7.140625" style="687" bestFit="1" customWidth="1"/>
    <col min="10822" max="10824" width="6.85546875" style="687" bestFit="1" customWidth="1"/>
    <col min="10825" max="10825" width="6.42578125" style="687" bestFit="1" customWidth="1"/>
    <col min="10826" max="10828" width="7.140625" style="687" bestFit="1" customWidth="1"/>
    <col min="10829" max="10830" width="6.42578125" style="687" bestFit="1" customWidth="1"/>
    <col min="10831" max="10833" width="7.140625" style="687" bestFit="1" customWidth="1"/>
    <col min="10834" max="10834" width="6.42578125" style="687" bestFit="1" customWidth="1"/>
    <col min="10835" max="10835" width="6.85546875" style="687" bestFit="1" customWidth="1"/>
    <col min="10836" max="10836" width="7.140625" style="687" bestFit="1" customWidth="1"/>
    <col min="10837" max="10837" width="6.85546875" style="687" bestFit="1" customWidth="1"/>
    <col min="10838" max="10840" width="6.42578125" style="687" bestFit="1" customWidth="1"/>
    <col min="10841" max="10841" width="7.140625" style="687" bestFit="1" customWidth="1"/>
    <col min="10842" max="10842" width="6.42578125" style="687" bestFit="1" customWidth="1"/>
    <col min="10843" max="10845" width="7.140625" style="687" bestFit="1" customWidth="1"/>
    <col min="10846" max="10847" width="6.85546875" style="687" bestFit="1" customWidth="1"/>
    <col min="10848" max="10850" width="7.140625" style="687" bestFit="1" customWidth="1"/>
    <col min="10851" max="10851" width="6.42578125" style="687" bestFit="1" customWidth="1"/>
    <col min="10852" max="10853" width="7.140625" style="687" bestFit="1" customWidth="1"/>
    <col min="10854" max="10854" width="6.85546875" style="687" bestFit="1" customWidth="1"/>
    <col min="10855" max="10855" width="6.42578125" style="687" bestFit="1" customWidth="1"/>
    <col min="10856" max="10856" width="7.140625" style="687" bestFit="1" customWidth="1"/>
    <col min="10857" max="10857" width="6.42578125" style="687" bestFit="1" customWidth="1"/>
    <col min="10858" max="10860" width="7.140625" style="687" bestFit="1" customWidth="1"/>
    <col min="10861" max="10861" width="6.85546875" style="687" bestFit="1" customWidth="1"/>
    <col min="10862" max="10863" width="7.140625" style="687" bestFit="1" customWidth="1"/>
    <col min="10864" max="10864" width="6.42578125" style="687" bestFit="1" customWidth="1"/>
    <col min="10865" max="10869" width="7.140625" style="687" bestFit="1" customWidth="1"/>
    <col min="10870" max="10870" width="6.42578125" style="687" bestFit="1" customWidth="1"/>
    <col min="10871" max="10872" width="7.140625" style="687" bestFit="1" customWidth="1"/>
    <col min="10873" max="10873" width="6.85546875" style="687" bestFit="1" customWidth="1"/>
    <col min="10874" max="10874" width="6.42578125" style="687" bestFit="1" customWidth="1"/>
    <col min="10875" max="10875" width="7.140625" style="687" bestFit="1" customWidth="1"/>
    <col min="10876" max="10876" width="6.42578125" style="687" bestFit="1" customWidth="1"/>
    <col min="10877" max="10880" width="7.140625" style="687" bestFit="1" customWidth="1"/>
    <col min="10881" max="10881" width="6.85546875" style="687" bestFit="1" customWidth="1"/>
    <col min="10882" max="10884" width="7.140625" style="687" bestFit="1" customWidth="1"/>
    <col min="10885" max="10886" width="6.42578125" style="687" bestFit="1" customWidth="1"/>
    <col min="10887" max="10888" width="7.140625" style="687" bestFit="1" customWidth="1"/>
    <col min="10889" max="10889" width="6.42578125" style="687" bestFit="1" customWidth="1"/>
    <col min="10890" max="10890" width="6.85546875" style="687" bestFit="1" customWidth="1"/>
    <col min="10891" max="10891" width="6.42578125" style="687" bestFit="1" customWidth="1"/>
    <col min="10892" max="10892" width="7.140625" style="687" bestFit="1" customWidth="1"/>
    <col min="10893" max="10893" width="6.85546875" style="687" bestFit="1" customWidth="1"/>
    <col min="10894" max="10895" width="7.140625" style="687" bestFit="1" customWidth="1"/>
    <col min="10896" max="10896" width="6.85546875" style="687" bestFit="1" customWidth="1"/>
    <col min="10897" max="10897" width="7.140625" style="687" bestFit="1" customWidth="1"/>
    <col min="10898" max="10898" width="6.85546875" style="687" bestFit="1" customWidth="1"/>
    <col min="10899" max="10900" width="7.140625" style="687" bestFit="1" customWidth="1"/>
    <col min="10901" max="10901" width="6.85546875" style="687" bestFit="1" customWidth="1"/>
    <col min="10902" max="10902" width="7.140625" style="687" bestFit="1" customWidth="1"/>
    <col min="10903" max="10903" width="6.42578125" style="687" bestFit="1" customWidth="1"/>
    <col min="10904" max="10905" width="7.140625" style="687" bestFit="1" customWidth="1"/>
    <col min="10906" max="10907" width="6.42578125" style="687" bestFit="1" customWidth="1"/>
    <col min="10908" max="10909" width="6.85546875" style="687" bestFit="1" customWidth="1"/>
    <col min="10910" max="10911" width="6.42578125" style="687" bestFit="1" customWidth="1"/>
    <col min="10912" max="10913" width="7.140625" style="687" bestFit="1" customWidth="1"/>
    <col min="10914" max="10914" width="6.42578125" style="687" bestFit="1" customWidth="1"/>
    <col min="10915" max="10915" width="6.85546875" style="687" bestFit="1" customWidth="1"/>
    <col min="10916" max="10916" width="7.140625" style="687" bestFit="1" customWidth="1"/>
    <col min="10917" max="10918" width="6.42578125" style="687" bestFit="1" customWidth="1"/>
    <col min="10919" max="10925" width="7.140625" style="687" bestFit="1" customWidth="1"/>
    <col min="10926" max="10926" width="6.42578125" style="687" bestFit="1" customWidth="1"/>
    <col min="10927" max="10928" width="7.140625" style="687" bestFit="1" customWidth="1"/>
    <col min="10929" max="10930" width="6.42578125" style="687" bestFit="1" customWidth="1"/>
    <col min="10931" max="10932" width="7.140625" style="687" bestFit="1" customWidth="1"/>
    <col min="10933" max="10934" width="6.42578125" style="687" bestFit="1" customWidth="1"/>
    <col min="10935" max="10935" width="7.140625" style="687" bestFit="1" customWidth="1"/>
    <col min="10936" max="10936" width="6.42578125" style="687" bestFit="1" customWidth="1"/>
    <col min="10937" max="10938" width="7.140625" style="687" bestFit="1" customWidth="1"/>
    <col min="10939" max="10939" width="6.42578125" style="687" bestFit="1" customWidth="1"/>
    <col min="10940" max="10941" width="7.140625" style="687" bestFit="1" customWidth="1"/>
    <col min="10942" max="10942" width="6.42578125" style="687" bestFit="1" customWidth="1"/>
    <col min="10943" max="10943" width="6.85546875" style="687" bestFit="1" customWidth="1"/>
    <col min="10944" max="10946" width="7.140625" style="687" bestFit="1" customWidth="1"/>
    <col min="10947" max="10947" width="6.85546875" style="687" bestFit="1" customWidth="1"/>
    <col min="10948" max="10948" width="6.42578125" style="687" bestFit="1" customWidth="1"/>
    <col min="10949" max="10949" width="6.85546875" style="687" bestFit="1" customWidth="1"/>
    <col min="10950" max="10951" width="7.140625" style="687" bestFit="1" customWidth="1"/>
    <col min="10952" max="10952" width="6.85546875" style="687" bestFit="1" customWidth="1"/>
    <col min="10953" max="10953" width="6.42578125" style="687" bestFit="1" customWidth="1"/>
    <col min="10954" max="10954" width="6.85546875" style="687" bestFit="1" customWidth="1"/>
    <col min="10955" max="10956" width="6.42578125" style="687" bestFit="1" customWidth="1"/>
    <col min="10957" max="10957" width="7.140625" style="687" bestFit="1" customWidth="1"/>
    <col min="10958" max="10958" width="6.85546875" style="687" bestFit="1" customWidth="1"/>
    <col min="10959" max="10959" width="7.140625" style="687" bestFit="1" customWidth="1"/>
    <col min="10960" max="10961" width="6.85546875" style="687" bestFit="1" customWidth="1"/>
    <col min="10962" max="10962" width="7.140625" style="687" bestFit="1" customWidth="1"/>
    <col min="10963" max="10963" width="6.42578125" style="687" bestFit="1" customWidth="1"/>
    <col min="10964" max="10965" width="7.140625" style="687" bestFit="1" customWidth="1"/>
    <col min="10966" max="10966" width="6.85546875" style="687" bestFit="1" customWidth="1"/>
    <col min="10967" max="10968" width="7.140625" style="687" bestFit="1" customWidth="1"/>
    <col min="10969" max="10969" width="6.42578125" style="687" bestFit="1" customWidth="1"/>
    <col min="10970" max="10970" width="6.85546875" style="687" bestFit="1" customWidth="1"/>
    <col min="10971" max="10972" width="7.140625" style="687" bestFit="1" customWidth="1"/>
    <col min="10973" max="10973" width="6.42578125" style="687" bestFit="1" customWidth="1"/>
    <col min="10974" max="10975" width="6.85546875" style="687" bestFit="1" customWidth="1"/>
    <col min="10976" max="10976" width="6.42578125" style="687" bestFit="1" customWidth="1"/>
    <col min="10977" max="10977" width="7.140625" style="687" bestFit="1" customWidth="1"/>
    <col min="10978" max="10978" width="6.42578125" style="687" bestFit="1" customWidth="1"/>
    <col min="10979" max="10979" width="7.140625" style="687" bestFit="1" customWidth="1"/>
    <col min="10980" max="10980" width="6.42578125" style="687" bestFit="1" customWidth="1"/>
    <col min="10981" max="10981" width="7.140625" style="687" bestFit="1" customWidth="1"/>
    <col min="10982" max="10982" width="6.85546875" style="687" bestFit="1" customWidth="1"/>
    <col min="10983" max="10983" width="7.140625" style="687" bestFit="1" customWidth="1"/>
    <col min="10984" max="10985" width="6.85546875" style="687" bestFit="1" customWidth="1"/>
    <col min="10986" max="10990" width="7.140625" style="687" bestFit="1" customWidth="1"/>
    <col min="10991" max="10991" width="6.42578125" style="687" bestFit="1" customWidth="1"/>
    <col min="10992" max="10994" width="7.140625" style="687" bestFit="1" customWidth="1"/>
    <col min="10995" max="10995" width="6.42578125" style="687" bestFit="1" customWidth="1"/>
    <col min="10996" max="10998" width="7.140625" style="687" bestFit="1" customWidth="1"/>
    <col min="10999" max="10999" width="6.42578125" style="687" bestFit="1" customWidth="1"/>
    <col min="11000" max="11000" width="6.85546875" style="687" bestFit="1" customWidth="1"/>
    <col min="11001" max="11001" width="7.140625" style="687" bestFit="1" customWidth="1"/>
    <col min="11002" max="11003" width="6.42578125" style="687" bestFit="1" customWidth="1"/>
    <col min="11004" max="11008" width="7.140625" style="687" bestFit="1" customWidth="1"/>
    <col min="11009" max="11009" width="6.42578125" style="687" bestFit="1" customWidth="1"/>
    <col min="11010" max="11011" width="6.85546875" style="687" bestFit="1" customWidth="1"/>
    <col min="11012" max="11012" width="7.140625" style="687" bestFit="1" customWidth="1"/>
    <col min="11013" max="11013" width="6.42578125" style="687" bestFit="1" customWidth="1"/>
    <col min="11014" max="11017" width="7.140625" style="687" bestFit="1" customWidth="1"/>
    <col min="11018" max="11018" width="6.85546875" style="687" bestFit="1" customWidth="1"/>
    <col min="11019" max="11022" width="7.140625" style="687" bestFit="1" customWidth="1"/>
    <col min="11023" max="11023" width="6.42578125" style="687" bestFit="1" customWidth="1"/>
    <col min="11024" max="11027" width="6.85546875" style="687" bestFit="1" customWidth="1"/>
    <col min="11028" max="11028" width="6.42578125" style="687" bestFit="1" customWidth="1"/>
    <col min="11029" max="11029" width="7.140625" style="687" bestFit="1" customWidth="1"/>
    <col min="11030" max="11030" width="6.42578125" style="687" bestFit="1" customWidth="1"/>
    <col min="11031" max="11031" width="7.140625" style="687" bestFit="1" customWidth="1"/>
    <col min="11032" max="11032" width="6.85546875" style="687" bestFit="1" customWidth="1"/>
    <col min="11033" max="11033" width="7.140625" style="687" bestFit="1" customWidth="1"/>
    <col min="11034" max="11034" width="6.42578125" style="687" bestFit="1" customWidth="1"/>
    <col min="11035" max="11042" width="7.140625" style="687" bestFit="1" customWidth="1"/>
    <col min="11043" max="11043" width="6.42578125" style="687" bestFit="1" customWidth="1"/>
    <col min="11044" max="11044" width="6.85546875" style="687" bestFit="1" customWidth="1"/>
    <col min="11045" max="11045" width="7.140625" style="687" bestFit="1" customWidth="1"/>
    <col min="11046" max="11046" width="6.85546875" style="687" bestFit="1" customWidth="1"/>
    <col min="11047" max="11047" width="6.42578125" style="687" bestFit="1" customWidth="1"/>
    <col min="11048" max="11048" width="6.85546875" style="687" bestFit="1" customWidth="1"/>
    <col min="11049" max="11051" width="7.140625" style="687" bestFit="1" customWidth="1"/>
    <col min="11052" max="11052" width="6.42578125" style="687" bestFit="1" customWidth="1"/>
    <col min="11053" max="11053" width="6.85546875" style="687" bestFit="1" customWidth="1"/>
    <col min="11054" max="11054" width="7.140625" style="687" bestFit="1" customWidth="1"/>
    <col min="11055" max="11058" width="6.42578125" style="687" bestFit="1" customWidth="1"/>
    <col min="11059" max="11059" width="6.85546875" style="687" bestFit="1" customWidth="1"/>
    <col min="11060" max="11060" width="6.42578125" style="687" bestFit="1" customWidth="1"/>
    <col min="11061" max="11061" width="6.85546875" style="687" bestFit="1" customWidth="1"/>
    <col min="11062" max="11062" width="7.140625" style="687" bestFit="1" customWidth="1"/>
    <col min="11063" max="11063" width="6.85546875" style="687" bestFit="1" customWidth="1"/>
    <col min="11064" max="11065" width="7.140625" style="687" bestFit="1" customWidth="1"/>
    <col min="11066" max="11066" width="6.85546875" style="687" bestFit="1" customWidth="1"/>
    <col min="11067" max="11067" width="6.42578125" style="687" bestFit="1" customWidth="1"/>
    <col min="11068" max="11069" width="7.140625" style="687" bestFit="1" customWidth="1"/>
    <col min="11070" max="11070" width="6.85546875" style="687" bestFit="1" customWidth="1"/>
    <col min="11071" max="11071" width="6.42578125" style="687" bestFit="1" customWidth="1"/>
    <col min="11072" max="11072" width="6.85546875" style="687" bestFit="1" customWidth="1"/>
    <col min="11073" max="11075" width="6.42578125" style="687" bestFit="1" customWidth="1"/>
    <col min="11076" max="11076" width="7.140625" style="687" bestFit="1" customWidth="1"/>
    <col min="11077" max="11078" width="6.42578125" style="687" bestFit="1" customWidth="1"/>
    <col min="11079" max="11080" width="7.140625" style="687" bestFit="1" customWidth="1"/>
    <col min="11081" max="11081" width="6.42578125" style="687" bestFit="1" customWidth="1"/>
    <col min="11082" max="11083" width="7.140625" style="687" bestFit="1" customWidth="1"/>
    <col min="11084" max="11084" width="6.42578125" style="687" bestFit="1" customWidth="1"/>
    <col min="11085" max="11085" width="6.85546875" style="687" bestFit="1" customWidth="1"/>
    <col min="11086" max="11087" width="7.140625" style="687" bestFit="1" customWidth="1"/>
    <col min="11088" max="11088" width="6.85546875" style="687" bestFit="1" customWidth="1"/>
    <col min="11089" max="11089" width="7.140625" style="687" bestFit="1" customWidth="1"/>
    <col min="11090" max="11090" width="6.85546875" style="687" bestFit="1" customWidth="1"/>
    <col min="11091" max="11092" width="6.42578125" style="687" bestFit="1" customWidth="1"/>
    <col min="11093" max="11094" width="6.85546875" style="687" bestFit="1" customWidth="1"/>
    <col min="11095" max="11095" width="6.42578125" style="687" bestFit="1" customWidth="1"/>
    <col min="11096" max="11096" width="7.140625" style="687" bestFit="1" customWidth="1"/>
    <col min="11097" max="11097" width="6.85546875" style="687" bestFit="1" customWidth="1"/>
    <col min="11098" max="11099" width="7.140625" style="687" bestFit="1" customWidth="1"/>
    <col min="11100" max="11100" width="6.85546875" style="687" bestFit="1" customWidth="1"/>
    <col min="11101" max="11104" width="7.140625" style="687" bestFit="1" customWidth="1"/>
    <col min="11105" max="11105" width="6.42578125" style="687" bestFit="1" customWidth="1"/>
    <col min="11106" max="11112" width="7.140625" style="687" bestFit="1" customWidth="1"/>
    <col min="11113" max="11113" width="6.42578125" style="687" bestFit="1" customWidth="1"/>
    <col min="11114" max="11114" width="6.85546875" style="687" bestFit="1" customWidth="1"/>
    <col min="11115" max="11115" width="7.140625" style="687" bestFit="1" customWidth="1"/>
    <col min="11116" max="11117" width="6.85546875" style="687" bestFit="1" customWidth="1"/>
    <col min="11118" max="11118" width="7.140625" style="687" bestFit="1" customWidth="1"/>
    <col min="11119" max="11120" width="6.42578125" style="687" bestFit="1" customWidth="1"/>
    <col min="11121" max="11121" width="6.85546875" style="687" bestFit="1" customWidth="1"/>
    <col min="11122" max="11122" width="6.42578125" style="687" bestFit="1" customWidth="1"/>
    <col min="11123" max="11123" width="7.140625" style="687" bestFit="1" customWidth="1"/>
    <col min="11124" max="11124" width="6.85546875" style="687" bestFit="1" customWidth="1"/>
    <col min="11125" max="11125" width="6.42578125" style="687" bestFit="1" customWidth="1"/>
    <col min="11126" max="11130" width="7.140625" style="687" bestFit="1" customWidth="1"/>
    <col min="11131" max="11131" width="6.42578125" style="687" bestFit="1" customWidth="1"/>
    <col min="11132" max="11134" width="7.140625" style="687" bestFit="1" customWidth="1"/>
    <col min="11135" max="11135" width="6.85546875" style="687" bestFit="1" customWidth="1"/>
    <col min="11136" max="11138" width="7.140625" style="687" bestFit="1" customWidth="1"/>
    <col min="11139" max="11142" width="6.85546875" style="687" bestFit="1" customWidth="1"/>
    <col min="11143" max="11143" width="6.42578125" style="687" bestFit="1" customWidth="1"/>
    <col min="11144" max="11144" width="7.140625" style="687" bestFit="1" customWidth="1"/>
    <col min="11145" max="11145" width="6.85546875" style="687" bestFit="1" customWidth="1"/>
    <col min="11146" max="11146" width="6.42578125" style="687" bestFit="1" customWidth="1"/>
    <col min="11147" max="11148" width="7.140625" style="687" bestFit="1" customWidth="1"/>
    <col min="11149" max="11150" width="6.85546875" style="687" bestFit="1" customWidth="1"/>
    <col min="11151" max="11151" width="6.42578125" style="687" bestFit="1" customWidth="1"/>
    <col min="11152" max="11152" width="7.140625" style="687" bestFit="1" customWidth="1"/>
    <col min="11153" max="11155" width="6.85546875" style="687" bestFit="1" customWidth="1"/>
    <col min="11156" max="11156" width="6.42578125" style="687" bestFit="1" customWidth="1"/>
    <col min="11157" max="11158" width="6.85546875" style="687" bestFit="1" customWidth="1"/>
    <col min="11159" max="11159" width="6.42578125" style="687" bestFit="1" customWidth="1"/>
    <col min="11160" max="11160" width="6.85546875" style="687" bestFit="1" customWidth="1"/>
    <col min="11161" max="11161" width="7.140625" style="687" bestFit="1" customWidth="1"/>
    <col min="11162" max="11163" width="6.42578125" style="687" bestFit="1" customWidth="1"/>
    <col min="11164" max="11165" width="7.140625" style="687" bestFit="1" customWidth="1"/>
    <col min="11166" max="11166" width="6.42578125" style="687" bestFit="1" customWidth="1"/>
    <col min="11167" max="11167" width="7.140625" style="687" bestFit="1" customWidth="1"/>
    <col min="11168" max="11168" width="6.42578125" style="687" bestFit="1" customWidth="1"/>
    <col min="11169" max="11169" width="6.85546875" style="687" bestFit="1" customWidth="1"/>
    <col min="11170" max="11170" width="7.140625" style="687" bestFit="1" customWidth="1"/>
    <col min="11171" max="11172" width="6.85546875" style="687" bestFit="1" customWidth="1"/>
    <col min="11173" max="11173" width="6.42578125" style="687" bestFit="1" customWidth="1"/>
    <col min="11174" max="11174" width="6.85546875" style="687" bestFit="1" customWidth="1"/>
    <col min="11175" max="11175" width="7.140625" style="687" bestFit="1" customWidth="1"/>
    <col min="11176" max="11176" width="6.85546875" style="687" bestFit="1" customWidth="1"/>
    <col min="11177" max="11177" width="7.140625" style="687" bestFit="1" customWidth="1"/>
    <col min="11178" max="11178" width="6.85546875" style="687" bestFit="1" customWidth="1"/>
    <col min="11179" max="11181" width="7.140625" style="687" bestFit="1" customWidth="1"/>
    <col min="11182" max="11182" width="6.42578125" style="687" bestFit="1" customWidth="1"/>
    <col min="11183" max="11183" width="7.140625" style="687" bestFit="1" customWidth="1"/>
    <col min="11184" max="11184" width="6.42578125" style="687" bestFit="1" customWidth="1"/>
    <col min="11185" max="11185" width="6.85546875" style="687" bestFit="1" customWidth="1"/>
    <col min="11186" max="11188" width="7.140625" style="687" bestFit="1" customWidth="1"/>
    <col min="11189" max="11189" width="6.42578125" style="687" bestFit="1" customWidth="1"/>
    <col min="11190" max="11190" width="6.85546875" style="687" bestFit="1" customWidth="1"/>
    <col min="11191" max="11191" width="7.140625" style="687" bestFit="1" customWidth="1"/>
    <col min="11192" max="11192" width="6.42578125" style="687" bestFit="1" customWidth="1"/>
    <col min="11193" max="11193" width="6.85546875" style="687" bestFit="1" customWidth="1"/>
    <col min="11194" max="11194" width="7.140625" style="687" bestFit="1" customWidth="1"/>
    <col min="11195" max="11195" width="6.85546875" style="687" bestFit="1" customWidth="1"/>
    <col min="11196" max="11196" width="6.42578125" style="687" bestFit="1" customWidth="1"/>
    <col min="11197" max="11201" width="7.140625" style="687" bestFit="1" customWidth="1"/>
    <col min="11202" max="11203" width="6.85546875" style="687" bestFit="1" customWidth="1"/>
    <col min="11204" max="11204" width="6.42578125" style="687" bestFit="1" customWidth="1"/>
    <col min="11205" max="11206" width="7.140625" style="687" bestFit="1" customWidth="1"/>
    <col min="11207" max="11207" width="6.85546875" style="687" bestFit="1" customWidth="1"/>
    <col min="11208" max="11209" width="7.140625" style="687" bestFit="1" customWidth="1"/>
    <col min="11210" max="11210" width="6.42578125" style="687" bestFit="1" customWidth="1"/>
    <col min="11211" max="11211" width="7.140625" style="687" bestFit="1" customWidth="1"/>
    <col min="11212" max="11214" width="6.42578125" style="687" bestFit="1" customWidth="1"/>
    <col min="11215" max="11215" width="7.140625" style="687" bestFit="1" customWidth="1"/>
    <col min="11216" max="11216" width="6.42578125" style="687" bestFit="1" customWidth="1"/>
    <col min="11217" max="11217" width="6.85546875" style="687" bestFit="1" customWidth="1"/>
    <col min="11218" max="11218" width="7.140625" style="687" bestFit="1" customWidth="1"/>
    <col min="11219" max="11219" width="6.85546875" style="687" bestFit="1" customWidth="1"/>
    <col min="11220" max="11220" width="7.140625" style="687" bestFit="1" customWidth="1"/>
    <col min="11221" max="11221" width="6.85546875" style="687" bestFit="1" customWidth="1"/>
    <col min="11222" max="11223" width="6.42578125" style="687" bestFit="1" customWidth="1"/>
    <col min="11224" max="11224" width="7.140625" style="687" bestFit="1" customWidth="1"/>
    <col min="11225" max="11225" width="6.42578125" style="687" bestFit="1" customWidth="1"/>
    <col min="11226" max="11226" width="6.85546875" style="687" bestFit="1" customWidth="1"/>
    <col min="11227" max="11228" width="7.140625" style="687" bestFit="1" customWidth="1"/>
    <col min="11229" max="11230" width="6.42578125" style="687" bestFit="1" customWidth="1"/>
    <col min="11231" max="11231" width="7.140625" style="687" bestFit="1" customWidth="1"/>
    <col min="11232" max="11232" width="6.42578125" style="687" bestFit="1" customWidth="1"/>
    <col min="11233" max="11233" width="7.140625" style="687" bestFit="1" customWidth="1"/>
    <col min="11234" max="11234" width="6.42578125" style="687" bestFit="1" customWidth="1"/>
    <col min="11235" max="11236" width="7.140625" style="687" bestFit="1" customWidth="1"/>
    <col min="11237" max="11237" width="6.85546875" style="687" bestFit="1" customWidth="1"/>
    <col min="11238" max="11238" width="7.140625" style="687" bestFit="1" customWidth="1"/>
    <col min="11239" max="11239" width="6.42578125" style="687" bestFit="1" customWidth="1"/>
    <col min="11240" max="11240" width="7.140625" style="687" bestFit="1" customWidth="1"/>
    <col min="11241" max="11241" width="6.85546875" style="687" bestFit="1" customWidth="1"/>
    <col min="11242" max="11245" width="7.140625" style="687" bestFit="1" customWidth="1"/>
    <col min="11246" max="11246" width="6.85546875" style="687" bestFit="1" customWidth="1"/>
    <col min="11247" max="11247" width="7.140625" style="687" bestFit="1" customWidth="1"/>
    <col min="11248" max="11248" width="6.85546875" style="687" bestFit="1" customWidth="1"/>
    <col min="11249" max="11249" width="6.42578125" style="687" bestFit="1" customWidth="1"/>
    <col min="11250" max="11250" width="6.85546875" style="687" bestFit="1" customWidth="1"/>
    <col min="11251" max="11251" width="6.42578125" style="687" bestFit="1" customWidth="1"/>
    <col min="11252" max="11252" width="6.85546875" style="687" bestFit="1" customWidth="1"/>
    <col min="11253" max="11254" width="6.42578125" style="687" bestFit="1" customWidth="1"/>
    <col min="11255" max="11255" width="7.140625" style="687" bestFit="1" customWidth="1"/>
    <col min="11256" max="11256" width="6.85546875" style="687" bestFit="1" customWidth="1"/>
    <col min="11257" max="11257" width="6.42578125" style="687" bestFit="1" customWidth="1"/>
    <col min="11258" max="11259" width="7.140625" style="687" bestFit="1" customWidth="1"/>
    <col min="11260" max="11261" width="6.42578125" style="687" bestFit="1" customWidth="1"/>
    <col min="11262" max="11262" width="6.85546875" style="687" bestFit="1" customWidth="1"/>
    <col min="11263" max="11264" width="7.140625" style="687" bestFit="1" customWidth="1"/>
    <col min="11265" max="11268" width="6.42578125" style="687" bestFit="1" customWidth="1"/>
    <col min="11269" max="11269" width="7.140625" style="687" bestFit="1" customWidth="1"/>
    <col min="11270" max="11270" width="6.42578125" style="687" bestFit="1" customWidth="1"/>
    <col min="11271" max="11271" width="6.85546875" style="687" bestFit="1" customWidth="1"/>
    <col min="11272" max="11272" width="6.42578125" style="687" bestFit="1" customWidth="1"/>
    <col min="11273" max="11273" width="7.140625" style="687" bestFit="1" customWidth="1"/>
    <col min="11274" max="11275" width="6.85546875" style="687" bestFit="1" customWidth="1"/>
    <col min="11276" max="11277" width="7.140625" style="687" bestFit="1" customWidth="1"/>
    <col min="11278" max="11278" width="6.42578125" style="687" bestFit="1" customWidth="1"/>
    <col min="11279" max="11279" width="7.140625" style="687" bestFit="1" customWidth="1"/>
    <col min="11280" max="11280" width="6.42578125" style="687" bestFit="1" customWidth="1"/>
    <col min="11281" max="11282" width="7.140625" style="687" bestFit="1" customWidth="1"/>
    <col min="11283" max="11284" width="6.42578125" style="687" bestFit="1" customWidth="1"/>
    <col min="11285" max="11287" width="7.140625" style="687" bestFit="1" customWidth="1"/>
    <col min="11288" max="11289" width="6.42578125" style="687" bestFit="1" customWidth="1"/>
    <col min="11290" max="11290" width="7.140625" style="687" bestFit="1" customWidth="1"/>
    <col min="11291" max="11291" width="6.85546875" style="687" bestFit="1" customWidth="1"/>
    <col min="11292" max="11292" width="7.140625" style="687" bestFit="1" customWidth="1"/>
    <col min="11293" max="11294" width="6.85546875" style="687" bestFit="1" customWidth="1"/>
    <col min="11295" max="11296" width="7.140625" style="687" bestFit="1" customWidth="1"/>
    <col min="11297" max="11297" width="6.42578125" style="687" bestFit="1" customWidth="1"/>
    <col min="11298" max="11298" width="6.85546875" style="687" bestFit="1" customWidth="1"/>
    <col min="11299" max="11302" width="7.140625" style="687" bestFit="1" customWidth="1"/>
    <col min="11303" max="11303" width="6.42578125" style="687" bestFit="1" customWidth="1"/>
    <col min="11304" max="11304" width="7.140625" style="687" bestFit="1" customWidth="1"/>
    <col min="11305" max="11305" width="6.85546875" style="687" bestFit="1" customWidth="1"/>
    <col min="11306" max="11306" width="7.140625" style="687" bestFit="1" customWidth="1"/>
    <col min="11307" max="11308" width="6.85546875" style="687" bestFit="1" customWidth="1"/>
    <col min="11309" max="11309" width="7.140625" style="687" bestFit="1" customWidth="1"/>
    <col min="11310" max="11310" width="6.42578125" style="687" bestFit="1" customWidth="1"/>
    <col min="11311" max="11314" width="7.140625" style="687" bestFit="1" customWidth="1"/>
    <col min="11315" max="11315" width="6.85546875" style="687" bestFit="1" customWidth="1"/>
    <col min="11316" max="11317" width="6.42578125" style="687" bestFit="1" customWidth="1"/>
    <col min="11318" max="11319" width="7.140625" style="687" bestFit="1" customWidth="1"/>
    <col min="11320" max="11320" width="6.42578125" style="687" bestFit="1" customWidth="1"/>
    <col min="11321" max="11321" width="6.85546875" style="687" bestFit="1" customWidth="1"/>
    <col min="11322" max="11326" width="7.140625" style="687" bestFit="1" customWidth="1"/>
    <col min="11327" max="11327" width="6.42578125" style="687" bestFit="1" customWidth="1"/>
    <col min="11328" max="11330" width="7.140625" style="687" bestFit="1" customWidth="1"/>
    <col min="11331" max="11331" width="6.85546875" style="687" bestFit="1" customWidth="1"/>
    <col min="11332" max="11339" width="7.140625" style="687" bestFit="1" customWidth="1"/>
    <col min="11340" max="11340" width="6.42578125" style="687" bestFit="1" customWidth="1"/>
    <col min="11341" max="11341" width="7.140625" style="687" bestFit="1" customWidth="1"/>
    <col min="11342" max="11342" width="6.85546875" style="687" bestFit="1" customWidth="1"/>
    <col min="11343" max="11345" width="7.140625" style="687" bestFit="1" customWidth="1"/>
    <col min="11346" max="11346" width="6.42578125" style="687" bestFit="1" customWidth="1"/>
    <col min="11347" max="11349" width="7.140625" style="687" bestFit="1" customWidth="1"/>
    <col min="11350" max="11351" width="6.85546875" style="687" bestFit="1" customWidth="1"/>
    <col min="11352" max="11352" width="7.140625" style="687" bestFit="1" customWidth="1"/>
    <col min="11353" max="11355" width="6.42578125" style="687" bestFit="1" customWidth="1"/>
    <col min="11356" max="11356" width="7.140625" style="687" bestFit="1" customWidth="1"/>
    <col min="11357" max="11357" width="6.85546875" style="687" bestFit="1" customWidth="1"/>
    <col min="11358" max="11358" width="7.140625" style="687" bestFit="1" customWidth="1"/>
    <col min="11359" max="11360" width="6.42578125" style="687" bestFit="1" customWidth="1"/>
    <col min="11361" max="11362" width="7.140625" style="687" bestFit="1" customWidth="1"/>
    <col min="11363" max="11364" width="6.42578125" style="687" bestFit="1" customWidth="1"/>
    <col min="11365" max="11365" width="6.85546875" style="687" bestFit="1" customWidth="1"/>
    <col min="11366" max="11367" width="7.140625" style="687" bestFit="1" customWidth="1"/>
    <col min="11368" max="11368" width="6.42578125" style="687" bestFit="1" customWidth="1"/>
    <col min="11369" max="11369" width="7.140625" style="687" bestFit="1" customWidth="1"/>
    <col min="11370" max="11370" width="6.42578125" style="687" bestFit="1" customWidth="1"/>
    <col min="11371" max="11373" width="6.85546875" style="687" bestFit="1" customWidth="1"/>
    <col min="11374" max="11374" width="7.140625" style="687" bestFit="1" customWidth="1"/>
    <col min="11375" max="11375" width="6.42578125" style="687" bestFit="1" customWidth="1"/>
    <col min="11376" max="11376" width="7.140625" style="687" bestFit="1" customWidth="1"/>
    <col min="11377" max="11377" width="6.42578125" style="687" bestFit="1" customWidth="1"/>
    <col min="11378" max="11378" width="7.140625" style="687" bestFit="1" customWidth="1"/>
    <col min="11379" max="11379" width="6.85546875" style="687" bestFit="1" customWidth="1"/>
    <col min="11380" max="11380" width="7.140625" style="687" bestFit="1" customWidth="1"/>
    <col min="11381" max="11381" width="6.42578125" style="687" bestFit="1" customWidth="1"/>
    <col min="11382" max="11385" width="7.140625" style="687" bestFit="1" customWidth="1"/>
    <col min="11386" max="11386" width="6.85546875" style="687" bestFit="1" customWidth="1"/>
    <col min="11387" max="11389" width="7.140625" style="687" bestFit="1" customWidth="1"/>
    <col min="11390" max="11390" width="6.42578125" style="687" bestFit="1" customWidth="1"/>
    <col min="11391" max="11391" width="7.140625" style="687" bestFit="1" customWidth="1"/>
    <col min="11392" max="11392" width="6.85546875" style="687" bestFit="1" customWidth="1"/>
    <col min="11393" max="11394" width="7.140625" style="687" bestFit="1" customWidth="1"/>
    <col min="11395" max="11395" width="6.42578125" style="687" bestFit="1" customWidth="1"/>
    <col min="11396" max="11397" width="7.140625" style="687" bestFit="1" customWidth="1"/>
    <col min="11398" max="11398" width="6.42578125" style="687" bestFit="1" customWidth="1"/>
    <col min="11399" max="11400" width="7.140625" style="687" bestFit="1" customWidth="1"/>
    <col min="11401" max="11401" width="6.42578125" style="687" bestFit="1" customWidth="1"/>
    <col min="11402" max="11402" width="6.85546875" style="687" bestFit="1" customWidth="1"/>
    <col min="11403" max="11403" width="7.140625" style="687" bestFit="1" customWidth="1"/>
    <col min="11404" max="11406" width="6.42578125" style="687" bestFit="1" customWidth="1"/>
    <col min="11407" max="11407" width="7.140625" style="687" bestFit="1" customWidth="1"/>
    <col min="11408" max="11408" width="6.42578125" style="687" bestFit="1" customWidth="1"/>
    <col min="11409" max="11409" width="6.85546875" style="687" bestFit="1" customWidth="1"/>
    <col min="11410" max="11410" width="7.140625" style="687" bestFit="1" customWidth="1"/>
    <col min="11411" max="11411" width="6.85546875" style="687" bestFit="1" customWidth="1"/>
    <col min="11412" max="11414" width="7.140625" style="687" bestFit="1" customWidth="1"/>
    <col min="11415" max="11415" width="6.85546875" style="687" bestFit="1" customWidth="1"/>
    <col min="11416" max="11417" width="7.140625" style="687" bestFit="1" customWidth="1"/>
    <col min="11418" max="11418" width="6.85546875" style="687" bestFit="1" customWidth="1"/>
    <col min="11419" max="11419" width="7.140625" style="687" bestFit="1" customWidth="1"/>
    <col min="11420" max="11420" width="6.42578125" style="687" bestFit="1" customWidth="1"/>
    <col min="11421" max="11423" width="7.140625" style="687" bestFit="1" customWidth="1"/>
    <col min="11424" max="11424" width="6.85546875" style="687" bestFit="1" customWidth="1"/>
    <col min="11425" max="11425" width="7.140625" style="687" bestFit="1" customWidth="1"/>
    <col min="11426" max="11427" width="6.85546875" style="687" bestFit="1" customWidth="1"/>
    <col min="11428" max="11428" width="7.140625" style="687" bestFit="1" customWidth="1"/>
    <col min="11429" max="11431" width="6.42578125" style="687" bestFit="1" customWidth="1"/>
    <col min="11432" max="11432" width="7.140625" style="687" bestFit="1" customWidth="1"/>
    <col min="11433" max="11433" width="6.42578125" style="687" bestFit="1" customWidth="1"/>
    <col min="11434" max="11436" width="7.140625" style="687" bestFit="1" customWidth="1"/>
    <col min="11437" max="11437" width="6.42578125" style="687" bestFit="1" customWidth="1"/>
    <col min="11438" max="11441" width="7.140625" style="687" bestFit="1" customWidth="1"/>
    <col min="11442" max="11442" width="6.85546875" style="687" bestFit="1" customWidth="1"/>
    <col min="11443" max="11443" width="6.42578125" style="687" bestFit="1" customWidth="1"/>
    <col min="11444" max="11447" width="7.140625" style="687" bestFit="1" customWidth="1"/>
    <col min="11448" max="11448" width="6.85546875" style="687" bestFit="1" customWidth="1"/>
    <col min="11449" max="11449" width="7.140625" style="687" bestFit="1" customWidth="1"/>
    <col min="11450" max="11452" width="6.42578125" style="687" bestFit="1" customWidth="1"/>
    <col min="11453" max="11456" width="7.140625" style="687" bestFit="1" customWidth="1"/>
    <col min="11457" max="11457" width="6.42578125" style="687" bestFit="1" customWidth="1"/>
    <col min="11458" max="11458" width="6.85546875" style="687" bestFit="1" customWidth="1"/>
    <col min="11459" max="11460" width="7.140625" style="687" bestFit="1" customWidth="1"/>
    <col min="11461" max="11461" width="6.85546875" style="687" bestFit="1" customWidth="1"/>
    <col min="11462" max="11464" width="6.42578125" style="687" bestFit="1" customWidth="1"/>
    <col min="11465" max="11466" width="7.140625" style="687" bestFit="1" customWidth="1"/>
    <col min="11467" max="11467" width="6.42578125" style="687" bestFit="1" customWidth="1"/>
    <col min="11468" max="11468" width="6.85546875" style="687" bestFit="1" customWidth="1"/>
    <col min="11469" max="11469" width="7.140625" style="687" bestFit="1" customWidth="1"/>
    <col min="11470" max="11470" width="6.42578125" style="687" bestFit="1" customWidth="1"/>
    <col min="11471" max="11471" width="7.140625" style="687" bestFit="1" customWidth="1"/>
    <col min="11472" max="11472" width="6.42578125" style="687" bestFit="1" customWidth="1"/>
    <col min="11473" max="11473" width="6.85546875" style="687" bestFit="1" customWidth="1"/>
    <col min="11474" max="11474" width="7.140625" style="687" bestFit="1" customWidth="1"/>
    <col min="11475" max="11475" width="6.42578125" style="687" bestFit="1" customWidth="1"/>
    <col min="11476" max="11476" width="7.140625" style="687" bestFit="1" customWidth="1"/>
    <col min="11477" max="11479" width="6.42578125" style="687" bestFit="1" customWidth="1"/>
    <col min="11480" max="11480" width="6.85546875" style="687" bestFit="1" customWidth="1"/>
    <col min="11481" max="11481" width="7.140625" style="687" bestFit="1" customWidth="1"/>
    <col min="11482" max="11482" width="6.85546875" style="687" bestFit="1" customWidth="1"/>
    <col min="11483" max="11488" width="7.140625" style="687" bestFit="1" customWidth="1"/>
    <col min="11489" max="11491" width="6.42578125" style="687" bestFit="1" customWidth="1"/>
    <col min="11492" max="11493" width="7.140625" style="687" bestFit="1" customWidth="1"/>
    <col min="11494" max="11494" width="6.85546875" style="687" bestFit="1" customWidth="1"/>
    <col min="11495" max="11495" width="6.42578125" style="687" bestFit="1" customWidth="1"/>
    <col min="11496" max="11498" width="7.140625" style="687" bestFit="1" customWidth="1"/>
    <col min="11499" max="11499" width="6.42578125" style="687" bestFit="1" customWidth="1"/>
    <col min="11500" max="11501" width="7.140625" style="687" bestFit="1" customWidth="1"/>
    <col min="11502" max="11502" width="6.42578125" style="687" bestFit="1" customWidth="1"/>
    <col min="11503" max="11504" width="6.85546875" style="687" bestFit="1" customWidth="1"/>
    <col min="11505" max="11505" width="6.42578125" style="687" bestFit="1" customWidth="1"/>
    <col min="11506" max="11507" width="7.140625" style="687" bestFit="1" customWidth="1"/>
    <col min="11508" max="11508" width="6.85546875" style="687" bestFit="1" customWidth="1"/>
    <col min="11509" max="11510" width="7.140625" style="687" bestFit="1" customWidth="1"/>
    <col min="11511" max="11511" width="6.42578125" style="687" bestFit="1" customWidth="1"/>
    <col min="11512" max="11512" width="6.85546875" style="687" bestFit="1" customWidth="1"/>
    <col min="11513" max="11513" width="6.42578125" style="687" bestFit="1" customWidth="1"/>
    <col min="11514" max="11514" width="6.85546875" style="687" bestFit="1" customWidth="1"/>
    <col min="11515" max="11515" width="7.140625" style="687" bestFit="1" customWidth="1"/>
    <col min="11516" max="11516" width="6.85546875" style="687" bestFit="1" customWidth="1"/>
    <col min="11517" max="11517" width="6.42578125" style="687" bestFit="1" customWidth="1"/>
    <col min="11518" max="11518" width="7.140625" style="687" bestFit="1" customWidth="1"/>
    <col min="11519" max="11521" width="6.42578125" style="687" bestFit="1" customWidth="1"/>
    <col min="11522" max="11523" width="7.140625" style="687" bestFit="1" customWidth="1"/>
    <col min="11524" max="11524" width="6.42578125" style="687" bestFit="1" customWidth="1"/>
    <col min="11525" max="11526" width="7.140625" style="687" bestFit="1" customWidth="1"/>
    <col min="11527" max="11527" width="6.85546875" style="687" bestFit="1" customWidth="1"/>
    <col min="11528" max="11528" width="7.140625" style="687" bestFit="1" customWidth="1"/>
    <col min="11529" max="11529" width="6.42578125" style="687" bestFit="1" customWidth="1"/>
    <col min="11530" max="11530" width="7.140625" style="687" bestFit="1" customWidth="1"/>
    <col min="11531" max="11531" width="6.42578125" style="687" bestFit="1" customWidth="1"/>
    <col min="11532" max="11532" width="6.85546875" style="687" bestFit="1" customWidth="1"/>
    <col min="11533" max="11533" width="7.140625" style="687" bestFit="1" customWidth="1"/>
    <col min="11534" max="11534" width="6.85546875" style="687" bestFit="1" customWidth="1"/>
    <col min="11535" max="11535" width="7.140625" style="687" bestFit="1" customWidth="1"/>
    <col min="11536" max="11536" width="6.42578125" style="687" bestFit="1" customWidth="1"/>
    <col min="11537" max="11540" width="7.140625" style="687" bestFit="1" customWidth="1"/>
    <col min="11541" max="11541" width="6.85546875" style="687" bestFit="1" customWidth="1"/>
    <col min="11542" max="11542" width="6.42578125" style="687" bestFit="1" customWidth="1"/>
    <col min="11543" max="11543" width="6.85546875" style="687" bestFit="1" customWidth="1"/>
    <col min="11544" max="11544" width="6.42578125" style="687" bestFit="1" customWidth="1"/>
    <col min="11545" max="11547" width="6.85546875" style="687" bestFit="1" customWidth="1"/>
    <col min="11548" max="11549" width="7.140625" style="687" bestFit="1" customWidth="1"/>
    <col min="11550" max="11551" width="6.42578125" style="687" bestFit="1" customWidth="1"/>
    <col min="11552" max="11552" width="7.140625" style="687" bestFit="1" customWidth="1"/>
    <col min="11553" max="11553" width="6.42578125" style="687" bestFit="1" customWidth="1"/>
    <col min="11554" max="11554" width="7.140625" style="687" bestFit="1" customWidth="1"/>
    <col min="11555" max="11556" width="6.42578125" style="687" bestFit="1" customWidth="1"/>
    <col min="11557" max="11558" width="7.140625" style="687" bestFit="1" customWidth="1"/>
    <col min="11559" max="11559" width="6.42578125" style="687" bestFit="1" customWidth="1"/>
    <col min="11560" max="11560" width="7.140625" style="687" bestFit="1" customWidth="1"/>
    <col min="11561" max="11561" width="6.42578125" style="687" bestFit="1" customWidth="1"/>
    <col min="11562" max="11562" width="7.140625" style="687" bestFit="1" customWidth="1"/>
    <col min="11563" max="11563" width="6.85546875" style="687" bestFit="1" customWidth="1"/>
    <col min="11564" max="11564" width="6.42578125" style="687" bestFit="1" customWidth="1"/>
    <col min="11565" max="11569" width="7.140625" style="687" bestFit="1" customWidth="1"/>
    <col min="11570" max="11571" width="6.85546875" style="687" bestFit="1" customWidth="1"/>
    <col min="11572" max="11572" width="7.140625" style="687" bestFit="1" customWidth="1"/>
    <col min="11573" max="11573" width="6.85546875" style="687" bestFit="1" customWidth="1"/>
    <col min="11574" max="11574" width="6.42578125" style="687" bestFit="1" customWidth="1"/>
    <col min="11575" max="11575" width="6.85546875" style="687" bestFit="1" customWidth="1"/>
    <col min="11576" max="11576" width="7.140625" style="687" bestFit="1" customWidth="1"/>
    <col min="11577" max="11578" width="6.42578125" style="687" bestFit="1" customWidth="1"/>
    <col min="11579" max="11580" width="6.85546875" style="687" bestFit="1" customWidth="1"/>
    <col min="11581" max="11584" width="7.140625" style="687" bestFit="1" customWidth="1"/>
    <col min="11585" max="11586" width="6.42578125" style="687" bestFit="1" customWidth="1"/>
    <col min="11587" max="11587" width="7.140625" style="687" bestFit="1" customWidth="1"/>
    <col min="11588" max="11588" width="6.42578125" style="687" bestFit="1" customWidth="1"/>
    <col min="11589" max="11589" width="7.140625" style="687" bestFit="1" customWidth="1"/>
    <col min="11590" max="11590" width="6.85546875" style="687" bestFit="1" customWidth="1"/>
    <col min="11591" max="11596" width="7.140625" style="687" bestFit="1" customWidth="1"/>
    <col min="11597" max="11597" width="6.42578125" style="687" bestFit="1" customWidth="1"/>
    <col min="11598" max="11598" width="7.140625" style="687" bestFit="1" customWidth="1"/>
    <col min="11599" max="11601" width="6.85546875" style="687" bestFit="1" customWidth="1"/>
    <col min="11602" max="11602" width="7.140625" style="687" bestFit="1" customWidth="1"/>
    <col min="11603" max="11604" width="6.42578125" style="687" bestFit="1" customWidth="1"/>
    <col min="11605" max="11605" width="6.85546875" style="687" bestFit="1" customWidth="1"/>
    <col min="11606" max="11606" width="6.42578125" style="687" bestFit="1" customWidth="1"/>
    <col min="11607" max="11607" width="7.140625" style="687" bestFit="1" customWidth="1"/>
    <col min="11608" max="11608" width="6.85546875" style="687" bestFit="1" customWidth="1"/>
    <col min="11609" max="11609" width="6.42578125" style="687" bestFit="1" customWidth="1"/>
    <col min="11610" max="11611" width="6.85546875" style="687" bestFit="1" customWidth="1"/>
    <col min="11612" max="11614" width="7.140625" style="687" bestFit="1" customWidth="1"/>
    <col min="11615" max="11615" width="6.42578125" style="687" bestFit="1" customWidth="1"/>
    <col min="11616" max="11616" width="6.85546875" style="687" bestFit="1" customWidth="1"/>
    <col min="11617" max="11617" width="7.140625" style="687" bestFit="1" customWidth="1"/>
    <col min="11618" max="11620" width="6.42578125" style="687" bestFit="1" customWidth="1"/>
    <col min="11621" max="11622" width="7.140625" style="687" bestFit="1" customWidth="1"/>
    <col min="11623" max="11624" width="6.42578125" style="687" bestFit="1" customWidth="1"/>
    <col min="11625" max="11626" width="7.140625" style="687" bestFit="1" customWidth="1"/>
    <col min="11627" max="11627" width="6.85546875" style="687" bestFit="1" customWidth="1"/>
    <col min="11628" max="11629" width="7.140625" style="687" bestFit="1" customWidth="1"/>
    <col min="11630" max="11630" width="6.42578125" style="687" bestFit="1" customWidth="1"/>
    <col min="11631" max="11633" width="7.140625" style="687" bestFit="1" customWidth="1"/>
    <col min="11634" max="11634" width="6.42578125" style="687" bestFit="1" customWidth="1"/>
    <col min="11635" max="11635" width="7.140625" style="687" bestFit="1" customWidth="1"/>
    <col min="11636" max="11636" width="6.42578125" style="687" bestFit="1" customWidth="1"/>
    <col min="11637" max="11637" width="7.140625" style="687" bestFit="1" customWidth="1"/>
    <col min="11638" max="11638" width="6.42578125" style="687" bestFit="1" customWidth="1"/>
    <col min="11639" max="11641" width="7.140625" style="687" bestFit="1" customWidth="1"/>
    <col min="11642" max="11642" width="6.85546875" style="687" bestFit="1" customWidth="1"/>
    <col min="11643" max="11646" width="7.140625" style="687" bestFit="1" customWidth="1"/>
    <col min="11647" max="11647" width="6.42578125" style="687" bestFit="1" customWidth="1"/>
    <col min="11648" max="11648" width="7.140625" style="687" bestFit="1" customWidth="1"/>
    <col min="11649" max="11649" width="6.42578125" style="687" bestFit="1" customWidth="1"/>
    <col min="11650" max="11650" width="6.85546875" style="687" bestFit="1" customWidth="1"/>
    <col min="11651" max="11651" width="6.42578125" style="687" bestFit="1" customWidth="1"/>
    <col min="11652" max="11652" width="6.85546875" style="687" bestFit="1" customWidth="1"/>
    <col min="11653" max="11653" width="7.140625" style="687" bestFit="1" customWidth="1"/>
    <col min="11654" max="11655" width="6.85546875" style="687" bestFit="1" customWidth="1"/>
    <col min="11656" max="11656" width="6.42578125" style="687" bestFit="1" customWidth="1"/>
    <col min="11657" max="11658" width="7.140625" style="687" bestFit="1" customWidth="1"/>
    <col min="11659" max="11660" width="6.85546875" style="687" bestFit="1" customWidth="1"/>
    <col min="11661" max="11662" width="7.140625" style="687" bestFit="1" customWidth="1"/>
    <col min="11663" max="11664" width="6.85546875" style="687" bestFit="1" customWidth="1"/>
    <col min="11665" max="11666" width="7.140625" style="687" bestFit="1" customWidth="1"/>
    <col min="11667" max="11668" width="6.85546875" style="687" bestFit="1" customWidth="1"/>
    <col min="11669" max="11669" width="7.140625" style="687" bestFit="1" customWidth="1"/>
    <col min="11670" max="11670" width="6.42578125" style="687" bestFit="1" customWidth="1"/>
    <col min="11671" max="11672" width="7.140625" style="687" bestFit="1" customWidth="1"/>
    <col min="11673" max="11674" width="6.85546875" style="687" bestFit="1" customWidth="1"/>
    <col min="11675" max="11675" width="6.42578125" style="687" bestFit="1" customWidth="1"/>
    <col min="11676" max="11676" width="7.140625" style="687" bestFit="1" customWidth="1"/>
    <col min="11677" max="11677" width="6.85546875" style="687" bestFit="1" customWidth="1"/>
    <col min="11678" max="11678" width="7.140625" style="687" bestFit="1" customWidth="1"/>
    <col min="11679" max="11679" width="6.85546875" style="687" bestFit="1" customWidth="1"/>
    <col min="11680" max="11680" width="6.42578125" style="687" bestFit="1" customWidth="1"/>
    <col min="11681" max="11684" width="7.140625" style="687" bestFit="1" customWidth="1"/>
    <col min="11685" max="11685" width="6.85546875" style="687" bestFit="1" customWidth="1"/>
    <col min="11686" max="11686" width="7.140625" style="687" bestFit="1" customWidth="1"/>
    <col min="11687" max="11687" width="6.42578125" style="687" bestFit="1" customWidth="1"/>
    <col min="11688" max="11688" width="6.85546875" style="687" bestFit="1" customWidth="1"/>
    <col min="11689" max="11692" width="7.140625" style="687" bestFit="1" customWidth="1"/>
    <col min="11693" max="11693" width="6.42578125" style="687" bestFit="1" customWidth="1"/>
    <col min="11694" max="11699" width="7.140625" style="687" bestFit="1" customWidth="1"/>
    <col min="11700" max="11701" width="6.42578125" style="687" bestFit="1" customWidth="1"/>
    <col min="11702" max="11702" width="7.140625" style="687" bestFit="1" customWidth="1"/>
    <col min="11703" max="11703" width="6.85546875" style="687" bestFit="1" customWidth="1"/>
    <col min="11704" max="11705" width="6.42578125" style="687" bestFit="1" customWidth="1"/>
    <col min="11706" max="11706" width="7.140625" style="687" bestFit="1" customWidth="1"/>
    <col min="11707" max="11708" width="6.42578125" style="687" bestFit="1" customWidth="1"/>
    <col min="11709" max="11710" width="6.85546875" style="687" bestFit="1" customWidth="1"/>
    <col min="11711" max="11711" width="7.140625" style="687" bestFit="1" customWidth="1"/>
    <col min="11712" max="11713" width="6.85546875" style="687" bestFit="1" customWidth="1"/>
    <col min="11714" max="11714" width="6.42578125" style="687" bestFit="1" customWidth="1"/>
    <col min="11715" max="11718" width="7.140625" style="687" bestFit="1" customWidth="1"/>
    <col min="11719" max="11719" width="6.85546875" style="687" bestFit="1" customWidth="1"/>
    <col min="11720" max="11721" width="6.42578125" style="687" bestFit="1" customWidth="1"/>
    <col min="11722" max="11722" width="6.85546875" style="687" bestFit="1" customWidth="1"/>
    <col min="11723" max="11723" width="7.140625" style="687" bestFit="1" customWidth="1"/>
    <col min="11724" max="11724" width="6.42578125" style="687" bestFit="1" customWidth="1"/>
    <col min="11725" max="11725" width="7.140625" style="687" bestFit="1" customWidth="1"/>
    <col min="11726" max="11726" width="6.85546875" style="687" bestFit="1" customWidth="1"/>
    <col min="11727" max="11731" width="7.140625" style="687" bestFit="1" customWidth="1"/>
    <col min="11732" max="11733" width="6.85546875" style="687" bestFit="1" customWidth="1"/>
    <col min="11734" max="11734" width="6.42578125" style="687" bestFit="1" customWidth="1"/>
    <col min="11735" max="11735" width="6.85546875" style="687" bestFit="1" customWidth="1"/>
    <col min="11736" max="11736" width="7.140625" style="687" bestFit="1" customWidth="1"/>
    <col min="11737" max="11737" width="6.85546875" style="687" bestFit="1" customWidth="1"/>
    <col min="11738" max="11739" width="7.140625" style="687" bestFit="1" customWidth="1"/>
    <col min="11740" max="11740" width="6.85546875" style="687" bestFit="1" customWidth="1"/>
    <col min="11741" max="11741" width="7.140625" style="687" bestFit="1" customWidth="1"/>
    <col min="11742" max="11743" width="6.85546875" style="687" bestFit="1" customWidth="1"/>
    <col min="11744" max="11744" width="6.42578125" style="687" bestFit="1" customWidth="1"/>
    <col min="11745" max="11747" width="7.140625" style="687" bestFit="1" customWidth="1"/>
    <col min="11748" max="11748" width="6.42578125" style="687" bestFit="1" customWidth="1"/>
    <col min="11749" max="11749" width="6.85546875" style="687" bestFit="1" customWidth="1"/>
    <col min="11750" max="11751" width="7.140625" style="687" bestFit="1" customWidth="1"/>
    <col min="11752" max="11752" width="6.85546875" style="687" bestFit="1" customWidth="1"/>
    <col min="11753" max="11753" width="6.42578125" style="687" bestFit="1" customWidth="1"/>
    <col min="11754" max="11754" width="6.85546875" style="687" bestFit="1" customWidth="1"/>
    <col min="11755" max="11755" width="7.140625" style="687" bestFit="1" customWidth="1"/>
    <col min="11756" max="11756" width="6.85546875" style="687" bestFit="1" customWidth="1"/>
    <col min="11757" max="11758" width="6.42578125" style="687" bestFit="1" customWidth="1"/>
    <col min="11759" max="11760" width="7.140625" style="687" bestFit="1" customWidth="1"/>
    <col min="11761" max="11761" width="6.85546875" style="687" bestFit="1" customWidth="1"/>
    <col min="11762" max="11766" width="7.140625" style="687" bestFit="1" customWidth="1"/>
    <col min="11767" max="11767" width="6.85546875" style="687" bestFit="1" customWidth="1"/>
    <col min="11768" max="11769" width="7.140625" style="687" bestFit="1" customWidth="1"/>
    <col min="11770" max="11770" width="6.85546875" style="687" bestFit="1" customWidth="1"/>
    <col min="11771" max="11771" width="6.42578125" style="687" bestFit="1" customWidth="1"/>
    <col min="11772" max="11773" width="6.85546875" style="687" bestFit="1" customWidth="1"/>
    <col min="11774" max="11774" width="7.140625" style="687" bestFit="1" customWidth="1"/>
    <col min="11775" max="11776" width="6.85546875" style="687" bestFit="1" customWidth="1"/>
    <col min="11777" max="11780" width="7.140625" style="687" bestFit="1" customWidth="1"/>
    <col min="11781" max="11781" width="6.85546875" style="687" bestFit="1" customWidth="1"/>
    <col min="11782" max="11782" width="6.42578125" style="687" bestFit="1" customWidth="1"/>
    <col min="11783" max="11785" width="7.140625" style="687" bestFit="1" customWidth="1"/>
    <col min="11786" max="11786" width="6.42578125" style="687" bestFit="1" customWidth="1"/>
    <col min="11787" max="11790" width="7.140625" style="687" bestFit="1" customWidth="1"/>
    <col min="11791" max="11791" width="6.42578125" style="687" bestFit="1" customWidth="1"/>
    <col min="11792" max="11793" width="7.140625" style="687" bestFit="1" customWidth="1"/>
    <col min="11794" max="11794" width="6.42578125" style="687" bestFit="1" customWidth="1"/>
    <col min="11795" max="11795" width="7.140625" style="687" bestFit="1" customWidth="1"/>
    <col min="11796" max="11796" width="6.85546875" style="687" bestFit="1" customWidth="1"/>
    <col min="11797" max="11797" width="7.140625" style="687" bestFit="1" customWidth="1"/>
    <col min="11798" max="11798" width="6.85546875" style="687" bestFit="1" customWidth="1"/>
    <col min="11799" max="11800" width="7.140625" style="687" bestFit="1" customWidth="1"/>
    <col min="11801" max="11801" width="6.85546875" style="687" bestFit="1" customWidth="1"/>
    <col min="11802" max="11802" width="7.140625" style="687" bestFit="1" customWidth="1"/>
    <col min="11803" max="11804" width="6.85546875" style="687" bestFit="1" customWidth="1"/>
    <col min="11805" max="11805" width="7.140625" style="687" bestFit="1" customWidth="1"/>
    <col min="11806" max="11806" width="6.85546875" style="687" bestFit="1" customWidth="1"/>
    <col min="11807" max="11807" width="7.140625" style="687" bestFit="1" customWidth="1"/>
    <col min="11808" max="11808" width="6.42578125" style="687" bestFit="1" customWidth="1"/>
    <col min="11809" max="11811" width="6.85546875" style="687" bestFit="1" customWidth="1"/>
    <col min="11812" max="11814" width="7.140625" style="687" bestFit="1" customWidth="1"/>
    <col min="11815" max="11815" width="6.42578125" style="687" bestFit="1" customWidth="1"/>
    <col min="11816" max="11817" width="7.140625" style="687" bestFit="1" customWidth="1"/>
    <col min="11818" max="11818" width="6.42578125" style="687" bestFit="1" customWidth="1"/>
    <col min="11819" max="11819" width="7.140625" style="687" bestFit="1" customWidth="1"/>
    <col min="11820" max="11821" width="6.42578125" style="687" bestFit="1" customWidth="1"/>
    <col min="11822" max="11823" width="7.140625" style="687" bestFit="1" customWidth="1"/>
    <col min="11824" max="11825" width="6.42578125" style="687" bestFit="1" customWidth="1"/>
    <col min="11826" max="11827" width="7.140625" style="687" bestFit="1" customWidth="1"/>
    <col min="11828" max="11828" width="6.85546875" style="687" bestFit="1" customWidth="1"/>
    <col min="11829" max="11832" width="7.140625" style="687" bestFit="1" customWidth="1"/>
    <col min="11833" max="11834" width="6.85546875" style="687" bestFit="1" customWidth="1"/>
    <col min="11835" max="11836" width="6.42578125" style="687" bestFit="1" customWidth="1"/>
    <col min="11837" max="11837" width="6.85546875" style="687" bestFit="1" customWidth="1"/>
    <col min="11838" max="11838" width="6.42578125" style="687" bestFit="1" customWidth="1"/>
    <col min="11839" max="11839" width="6.85546875" style="687" bestFit="1" customWidth="1"/>
    <col min="11840" max="11840" width="6.42578125" style="687" bestFit="1" customWidth="1"/>
    <col min="11841" max="11841" width="7.140625" style="687" bestFit="1" customWidth="1"/>
    <col min="11842" max="11842" width="6.42578125" style="687" bestFit="1" customWidth="1"/>
    <col min="11843" max="11843" width="7.140625" style="687" bestFit="1" customWidth="1"/>
    <col min="11844" max="11844" width="6.85546875" style="687" bestFit="1" customWidth="1"/>
    <col min="11845" max="11845" width="7.140625" style="687" bestFit="1" customWidth="1"/>
    <col min="11846" max="11846" width="6.42578125" style="687" bestFit="1" customWidth="1"/>
    <col min="11847" max="11847" width="6.85546875" style="687" bestFit="1" customWidth="1"/>
    <col min="11848" max="11850" width="7.140625" style="687" bestFit="1" customWidth="1"/>
    <col min="11851" max="11851" width="6.85546875" style="687" bestFit="1" customWidth="1"/>
    <col min="11852" max="11852" width="6.42578125" style="687" bestFit="1" customWidth="1"/>
    <col min="11853" max="11854" width="7.140625" style="687" bestFit="1" customWidth="1"/>
    <col min="11855" max="11855" width="6.42578125" style="687" bestFit="1" customWidth="1"/>
    <col min="11856" max="11857" width="7.140625" style="687" bestFit="1" customWidth="1"/>
    <col min="11858" max="11859" width="6.85546875" style="687" bestFit="1" customWidth="1"/>
    <col min="11860" max="11860" width="6.42578125" style="687" bestFit="1" customWidth="1"/>
    <col min="11861" max="11861" width="7.140625" style="687" bestFit="1" customWidth="1"/>
    <col min="11862" max="11862" width="6.85546875" style="687" bestFit="1" customWidth="1"/>
    <col min="11863" max="11863" width="6.42578125" style="687" bestFit="1" customWidth="1"/>
    <col min="11864" max="11864" width="6.85546875" style="687" bestFit="1" customWidth="1"/>
    <col min="11865" max="11866" width="7.140625" style="687" bestFit="1" customWidth="1"/>
    <col min="11867" max="11868" width="6.85546875" style="687" bestFit="1" customWidth="1"/>
    <col min="11869" max="11869" width="7.140625" style="687" bestFit="1" customWidth="1"/>
    <col min="11870" max="11871" width="6.85546875" style="687" bestFit="1" customWidth="1"/>
    <col min="11872" max="11873" width="7.140625" style="687" bestFit="1" customWidth="1"/>
    <col min="11874" max="11874" width="6.85546875" style="687" bestFit="1" customWidth="1"/>
    <col min="11875" max="11876" width="6.42578125" style="687" bestFit="1" customWidth="1"/>
    <col min="11877" max="11877" width="6.85546875" style="687" bestFit="1" customWidth="1"/>
    <col min="11878" max="11878" width="7.140625" style="687" bestFit="1" customWidth="1"/>
    <col min="11879" max="11879" width="6.42578125" style="687" bestFit="1" customWidth="1"/>
    <col min="11880" max="11882" width="7.140625" style="687" bestFit="1" customWidth="1"/>
    <col min="11883" max="11885" width="6.85546875" style="687" bestFit="1" customWidth="1"/>
    <col min="11886" max="11887" width="7.140625" style="687" bestFit="1" customWidth="1"/>
    <col min="11888" max="11889" width="6.85546875" style="687" bestFit="1" customWidth="1"/>
    <col min="11890" max="11891" width="7.140625" style="687" bestFit="1" customWidth="1"/>
    <col min="11892" max="11892" width="6.85546875" style="687" bestFit="1" customWidth="1"/>
    <col min="11893" max="11893" width="7.140625" style="687" bestFit="1" customWidth="1"/>
    <col min="11894" max="11894" width="6.85546875" style="687" bestFit="1" customWidth="1"/>
    <col min="11895" max="11896" width="7.140625" style="687" bestFit="1" customWidth="1"/>
    <col min="11897" max="11898" width="6.42578125" style="687" bestFit="1" customWidth="1"/>
    <col min="11899" max="11902" width="6.85546875" style="687" bestFit="1" customWidth="1"/>
    <col min="11903" max="11904" width="7.140625" style="687" bestFit="1" customWidth="1"/>
    <col min="11905" max="11907" width="6.42578125" style="687" bestFit="1" customWidth="1"/>
    <col min="11908" max="11909" width="6.85546875" style="687" bestFit="1" customWidth="1"/>
    <col min="11910" max="11912" width="7.140625" style="687" bestFit="1" customWidth="1"/>
    <col min="11913" max="11913" width="6.85546875" style="687" bestFit="1" customWidth="1"/>
    <col min="11914" max="11914" width="7.140625" style="687" bestFit="1" customWidth="1"/>
    <col min="11915" max="11918" width="6.42578125" style="687" bestFit="1" customWidth="1"/>
    <col min="11919" max="11920" width="7.140625" style="687" bestFit="1" customWidth="1"/>
    <col min="11921" max="11921" width="6.42578125" style="687" bestFit="1" customWidth="1"/>
    <col min="11922" max="11922" width="7.140625" style="687" bestFit="1" customWidth="1"/>
    <col min="11923" max="11923" width="6.85546875" style="687" bestFit="1" customWidth="1"/>
    <col min="11924" max="11926" width="6.42578125" style="687" bestFit="1" customWidth="1"/>
    <col min="11927" max="11927" width="7.140625" style="687" bestFit="1" customWidth="1"/>
    <col min="11928" max="11928" width="6.42578125" style="687" bestFit="1" customWidth="1"/>
    <col min="11929" max="11929" width="6.85546875" style="687" bestFit="1" customWidth="1"/>
    <col min="11930" max="11930" width="6.42578125" style="687" bestFit="1" customWidth="1"/>
    <col min="11931" max="11931" width="7.140625" style="687" bestFit="1" customWidth="1"/>
    <col min="11932" max="11932" width="6.85546875" style="687" bestFit="1" customWidth="1"/>
    <col min="11933" max="11933" width="6.42578125" style="687" bestFit="1" customWidth="1"/>
    <col min="11934" max="11934" width="7.140625" style="687" bestFit="1" customWidth="1"/>
    <col min="11935" max="11935" width="6.85546875" style="687" bestFit="1" customWidth="1"/>
    <col min="11936" max="11936" width="7.140625" style="687" bestFit="1" customWidth="1"/>
    <col min="11937" max="11937" width="6.85546875" style="687" bestFit="1" customWidth="1"/>
    <col min="11938" max="11939" width="6.42578125" style="687" bestFit="1" customWidth="1"/>
    <col min="11940" max="11941" width="7.140625" style="687" bestFit="1" customWidth="1"/>
    <col min="11942" max="11942" width="6.42578125" style="687" bestFit="1" customWidth="1"/>
    <col min="11943" max="11943" width="7.140625" style="687" bestFit="1" customWidth="1"/>
    <col min="11944" max="11945" width="6.42578125" style="687" bestFit="1" customWidth="1"/>
    <col min="11946" max="11946" width="7.140625" style="687" bestFit="1" customWidth="1"/>
    <col min="11947" max="11947" width="6.42578125" style="687" bestFit="1" customWidth="1"/>
    <col min="11948" max="11949" width="7.140625" style="687" bestFit="1" customWidth="1"/>
    <col min="11950" max="11952" width="6.42578125" style="687" bestFit="1" customWidth="1"/>
    <col min="11953" max="11953" width="7.140625" style="687" bestFit="1" customWidth="1"/>
    <col min="11954" max="11954" width="6.85546875" style="687" bestFit="1" customWidth="1"/>
    <col min="11955" max="11956" width="6.42578125" style="687" bestFit="1" customWidth="1"/>
    <col min="11957" max="11957" width="6.85546875" style="687" bestFit="1" customWidth="1"/>
    <col min="11958" max="11958" width="7.140625" style="687" bestFit="1" customWidth="1"/>
    <col min="11959" max="11961" width="6.42578125" style="687" bestFit="1" customWidth="1"/>
    <col min="11962" max="11964" width="7.140625" style="687" bestFit="1" customWidth="1"/>
    <col min="11965" max="11965" width="6.85546875" style="687" bestFit="1" customWidth="1"/>
    <col min="11966" max="11967" width="7.140625" style="687" bestFit="1" customWidth="1"/>
    <col min="11968" max="11968" width="6.42578125" style="687" bestFit="1" customWidth="1"/>
    <col min="11969" max="11970" width="7.140625" style="687" bestFit="1" customWidth="1"/>
    <col min="11971" max="11971" width="6.85546875" style="687" bestFit="1" customWidth="1"/>
    <col min="11972" max="11972" width="6.42578125" style="687" bestFit="1" customWidth="1"/>
    <col min="11973" max="11973" width="6.85546875" style="687" bestFit="1" customWidth="1"/>
    <col min="11974" max="11976" width="6.42578125" style="687" bestFit="1" customWidth="1"/>
    <col min="11977" max="11978" width="7.140625" style="687" bestFit="1" customWidth="1"/>
    <col min="11979" max="11979" width="6.42578125" style="687" bestFit="1" customWidth="1"/>
    <col min="11980" max="11980" width="6.85546875" style="687" bestFit="1" customWidth="1"/>
    <col min="11981" max="11982" width="7.140625" style="687" bestFit="1" customWidth="1"/>
    <col min="11983" max="11983" width="6.85546875" style="687" bestFit="1" customWidth="1"/>
    <col min="11984" max="11985" width="6.42578125" style="687" bestFit="1" customWidth="1"/>
    <col min="11986" max="11987" width="6.85546875" style="687" bestFit="1" customWidth="1"/>
    <col min="11988" max="11989" width="6.42578125" style="687" bestFit="1" customWidth="1"/>
    <col min="11990" max="11990" width="7.140625" style="687" bestFit="1" customWidth="1"/>
    <col min="11991" max="11991" width="6.85546875" style="687" bestFit="1" customWidth="1"/>
    <col min="11992" max="11992" width="6.42578125" style="687" bestFit="1" customWidth="1"/>
    <col min="11993" max="11993" width="7.140625" style="687" bestFit="1" customWidth="1"/>
    <col min="11994" max="11994" width="6.85546875" style="687" bestFit="1" customWidth="1"/>
    <col min="11995" max="11995" width="7.140625" style="687" bestFit="1" customWidth="1"/>
    <col min="11996" max="11996" width="6.85546875" style="687" bestFit="1" customWidth="1"/>
    <col min="11997" max="11997" width="6.42578125" style="687" bestFit="1" customWidth="1"/>
    <col min="11998" max="11998" width="6.85546875" style="687" bestFit="1" customWidth="1"/>
    <col min="11999" max="11999" width="7.140625" style="687" bestFit="1" customWidth="1"/>
    <col min="12000" max="12000" width="6.85546875" style="687" bestFit="1" customWidth="1"/>
    <col min="12001" max="12002" width="7.140625" style="687" bestFit="1" customWidth="1"/>
    <col min="12003" max="12003" width="6.42578125" style="687" bestFit="1" customWidth="1"/>
    <col min="12004" max="12004" width="6.85546875" style="687" bestFit="1" customWidth="1"/>
    <col min="12005" max="12006" width="7.140625" style="687" bestFit="1" customWidth="1"/>
    <col min="12007" max="12008" width="6.85546875" style="687" bestFit="1" customWidth="1"/>
    <col min="12009" max="12009" width="7.140625" style="687" bestFit="1" customWidth="1"/>
    <col min="12010" max="12011" width="6.85546875" style="687" bestFit="1" customWidth="1"/>
    <col min="12012" max="12012" width="7.140625" style="687" bestFit="1" customWidth="1"/>
    <col min="12013" max="12013" width="6.85546875" style="687" bestFit="1" customWidth="1"/>
    <col min="12014" max="12014" width="7.140625" style="687" bestFit="1" customWidth="1"/>
    <col min="12015" max="12017" width="6.85546875" style="687" bestFit="1" customWidth="1"/>
    <col min="12018" max="12018" width="7.140625" style="687" bestFit="1" customWidth="1"/>
    <col min="12019" max="12021" width="6.42578125" style="687" bestFit="1" customWidth="1"/>
    <col min="12022" max="12022" width="7.140625" style="687" bestFit="1" customWidth="1"/>
    <col min="12023" max="12024" width="6.42578125" style="687" bestFit="1" customWidth="1"/>
    <col min="12025" max="12027" width="7.140625" style="687" bestFit="1" customWidth="1"/>
    <col min="12028" max="12028" width="6.42578125" style="687" bestFit="1" customWidth="1"/>
    <col min="12029" max="12030" width="7.140625" style="687" bestFit="1" customWidth="1"/>
    <col min="12031" max="12031" width="6.42578125" style="687" bestFit="1" customWidth="1"/>
    <col min="12032" max="12032" width="7.140625" style="687" bestFit="1" customWidth="1"/>
    <col min="12033" max="12033" width="6.42578125" style="687" bestFit="1" customWidth="1"/>
    <col min="12034" max="12034" width="7.140625" style="687" bestFit="1" customWidth="1"/>
    <col min="12035" max="12038" width="6.42578125" style="687" bestFit="1" customWidth="1"/>
    <col min="12039" max="12039" width="6.85546875" style="687" bestFit="1" customWidth="1"/>
    <col min="12040" max="12040" width="6.42578125" style="687" bestFit="1" customWidth="1"/>
    <col min="12041" max="12042" width="6.85546875" style="687" bestFit="1" customWidth="1"/>
    <col min="12043" max="12043" width="6.42578125" style="687" bestFit="1" customWidth="1"/>
    <col min="12044" max="12046" width="7.140625" style="687" bestFit="1" customWidth="1"/>
    <col min="12047" max="12047" width="6.42578125" style="687" bestFit="1" customWidth="1"/>
    <col min="12048" max="12048" width="6.85546875" style="687" bestFit="1" customWidth="1"/>
    <col min="12049" max="12049" width="6.42578125" style="687" bestFit="1" customWidth="1"/>
    <col min="12050" max="12050" width="6.85546875" style="687" bestFit="1" customWidth="1"/>
    <col min="12051" max="12051" width="6.42578125" style="687" bestFit="1" customWidth="1"/>
    <col min="12052" max="12052" width="7.140625" style="687" bestFit="1" customWidth="1"/>
    <col min="12053" max="12055" width="6.42578125" style="687" bestFit="1" customWidth="1"/>
    <col min="12056" max="12056" width="6.85546875" style="687" bestFit="1" customWidth="1"/>
    <col min="12057" max="12062" width="7.140625" style="687" bestFit="1" customWidth="1"/>
    <col min="12063" max="12063" width="6.85546875" style="687" bestFit="1" customWidth="1"/>
    <col min="12064" max="12069" width="7.140625" style="687" bestFit="1" customWidth="1"/>
    <col min="12070" max="12071" width="6.85546875" style="687" bestFit="1" customWidth="1"/>
    <col min="12072" max="12072" width="6.42578125" style="687" bestFit="1" customWidth="1"/>
    <col min="12073" max="12073" width="7.140625" style="687" bestFit="1" customWidth="1"/>
    <col min="12074" max="12074" width="6.42578125" style="687" bestFit="1" customWidth="1"/>
    <col min="12075" max="12075" width="6.85546875" style="687" bestFit="1" customWidth="1"/>
    <col min="12076" max="12087" width="7.140625" style="687" bestFit="1" customWidth="1"/>
    <col min="12088" max="12090" width="6.42578125" style="687" bestFit="1" customWidth="1"/>
    <col min="12091" max="12091" width="6.85546875" style="687" bestFit="1" customWidth="1"/>
    <col min="12092" max="12092" width="6.42578125" style="687" bestFit="1" customWidth="1"/>
    <col min="12093" max="12093" width="6.85546875" style="687" bestFit="1" customWidth="1"/>
    <col min="12094" max="12094" width="7.140625" style="687" bestFit="1" customWidth="1"/>
    <col min="12095" max="12095" width="6.42578125" style="687" bestFit="1" customWidth="1"/>
    <col min="12096" max="12096" width="6.85546875" style="687" bestFit="1" customWidth="1"/>
    <col min="12097" max="12097" width="7.140625" style="687" bestFit="1" customWidth="1"/>
    <col min="12098" max="12098" width="6.42578125" style="687" bestFit="1" customWidth="1"/>
    <col min="12099" max="12102" width="7.140625" style="687" bestFit="1" customWidth="1"/>
    <col min="12103" max="12103" width="6.42578125" style="687" bestFit="1" customWidth="1"/>
    <col min="12104" max="12104" width="7.140625" style="687" bestFit="1" customWidth="1"/>
    <col min="12105" max="12105" width="6.85546875" style="687" bestFit="1" customWidth="1"/>
    <col min="12106" max="12106" width="7.140625" style="687" bestFit="1" customWidth="1"/>
    <col min="12107" max="12107" width="6.42578125" style="687" bestFit="1" customWidth="1"/>
    <col min="12108" max="12108" width="6.85546875" style="687" bestFit="1" customWidth="1"/>
    <col min="12109" max="12109" width="6.42578125" style="687" bestFit="1" customWidth="1"/>
    <col min="12110" max="12110" width="6.85546875" style="687" bestFit="1" customWidth="1"/>
    <col min="12111" max="12112" width="7.140625" style="687" bestFit="1" customWidth="1"/>
    <col min="12113" max="12113" width="6.42578125" style="687" bestFit="1" customWidth="1"/>
    <col min="12114" max="12114" width="6.85546875" style="687" bestFit="1" customWidth="1"/>
    <col min="12115" max="12115" width="7.140625" style="687" bestFit="1" customWidth="1"/>
    <col min="12116" max="12116" width="6.42578125" style="687" bestFit="1" customWidth="1"/>
    <col min="12117" max="12119" width="7.140625" style="687" bestFit="1" customWidth="1"/>
    <col min="12120" max="12120" width="6.42578125" style="687" bestFit="1" customWidth="1"/>
    <col min="12121" max="12121" width="7.140625" style="687" bestFit="1" customWidth="1"/>
    <col min="12122" max="12122" width="6.42578125" style="687" bestFit="1" customWidth="1"/>
    <col min="12123" max="12124" width="6.85546875" style="687" bestFit="1" customWidth="1"/>
    <col min="12125" max="12125" width="7.140625" style="687" bestFit="1" customWidth="1"/>
    <col min="12126" max="12126" width="6.85546875" style="687" bestFit="1" customWidth="1"/>
    <col min="12127" max="12127" width="6.42578125" style="687" bestFit="1" customWidth="1"/>
    <col min="12128" max="12129" width="7.140625" style="687" bestFit="1" customWidth="1"/>
    <col min="12130" max="12130" width="6.42578125" style="687" bestFit="1" customWidth="1"/>
    <col min="12131" max="12133" width="7.140625" style="687" bestFit="1" customWidth="1"/>
    <col min="12134" max="12134" width="6.42578125" style="687" bestFit="1" customWidth="1"/>
    <col min="12135" max="12138" width="7.140625" style="687" bestFit="1" customWidth="1"/>
    <col min="12139" max="12139" width="6.42578125" style="687" bestFit="1" customWidth="1"/>
    <col min="12140" max="12140" width="7.140625" style="687" bestFit="1" customWidth="1"/>
    <col min="12141" max="12142" width="6.42578125" style="687" bestFit="1" customWidth="1"/>
    <col min="12143" max="12143" width="7.140625" style="687" bestFit="1" customWidth="1"/>
    <col min="12144" max="12144" width="6.42578125" style="687" bestFit="1" customWidth="1"/>
    <col min="12145" max="12145" width="7.140625" style="687" bestFit="1" customWidth="1"/>
    <col min="12146" max="12148" width="6.85546875" style="687" bestFit="1" customWidth="1"/>
    <col min="12149" max="12149" width="7.140625" style="687" bestFit="1" customWidth="1"/>
    <col min="12150" max="12150" width="6.85546875" style="687" bestFit="1" customWidth="1"/>
    <col min="12151" max="12152" width="7.140625" style="687" bestFit="1" customWidth="1"/>
    <col min="12153" max="12153" width="6.85546875" style="687" bestFit="1" customWidth="1"/>
    <col min="12154" max="12154" width="6.42578125" style="687" bestFit="1" customWidth="1"/>
    <col min="12155" max="12155" width="7.140625" style="687" bestFit="1" customWidth="1"/>
    <col min="12156" max="12157" width="6.85546875" style="687" bestFit="1" customWidth="1"/>
    <col min="12158" max="12158" width="7.140625" style="687" bestFit="1" customWidth="1"/>
    <col min="12159" max="12159" width="6.42578125" style="687" bestFit="1" customWidth="1"/>
    <col min="12160" max="12161" width="7.140625" style="687" bestFit="1" customWidth="1"/>
    <col min="12162" max="12162" width="6.85546875" style="687" bestFit="1" customWidth="1"/>
    <col min="12163" max="12167" width="7.140625" style="687" bestFit="1" customWidth="1"/>
    <col min="12168" max="12168" width="6.85546875" style="687" bestFit="1" customWidth="1"/>
    <col min="12169" max="12171" width="7.140625" style="687" bestFit="1" customWidth="1"/>
    <col min="12172" max="12172" width="6.85546875" style="687" bestFit="1" customWidth="1"/>
    <col min="12173" max="12173" width="7.140625" style="687" bestFit="1" customWidth="1"/>
    <col min="12174" max="12174" width="6.42578125" style="687" bestFit="1" customWidth="1"/>
    <col min="12175" max="12176" width="7.140625" style="687" bestFit="1" customWidth="1"/>
    <col min="12177" max="12177" width="6.85546875" style="687" bestFit="1" customWidth="1"/>
    <col min="12178" max="12178" width="6.42578125" style="687" bestFit="1" customWidth="1"/>
    <col min="12179" max="12180" width="7.140625" style="687" bestFit="1" customWidth="1"/>
    <col min="12181" max="12182" width="6.42578125" style="687" bestFit="1" customWidth="1"/>
    <col min="12183" max="12183" width="6.85546875" style="687" bestFit="1" customWidth="1"/>
    <col min="12184" max="12184" width="6.42578125" style="687" bestFit="1" customWidth="1"/>
    <col min="12185" max="12187" width="7.140625" style="687" bestFit="1" customWidth="1"/>
    <col min="12188" max="12188" width="6.42578125" style="687" bestFit="1" customWidth="1"/>
    <col min="12189" max="12189" width="6.85546875" style="687" bestFit="1" customWidth="1"/>
    <col min="12190" max="12190" width="7.140625" style="687" bestFit="1" customWidth="1"/>
    <col min="12191" max="12191" width="6.85546875" style="687" bestFit="1" customWidth="1"/>
    <col min="12192" max="12192" width="7.140625" style="687" bestFit="1" customWidth="1"/>
    <col min="12193" max="12193" width="6.85546875" style="687" bestFit="1" customWidth="1"/>
    <col min="12194" max="12195" width="7.140625" style="687" bestFit="1" customWidth="1"/>
    <col min="12196" max="12196" width="6.85546875" style="687" bestFit="1" customWidth="1"/>
    <col min="12197" max="12197" width="6.42578125" style="687" bestFit="1" customWidth="1"/>
    <col min="12198" max="12199" width="7.140625" style="687" bestFit="1" customWidth="1"/>
    <col min="12200" max="12201" width="6.42578125" style="687" bestFit="1" customWidth="1"/>
    <col min="12202" max="12202" width="6.85546875" style="687" bestFit="1" customWidth="1"/>
    <col min="12203" max="12203" width="7.140625" style="687" bestFit="1" customWidth="1"/>
    <col min="12204" max="12204" width="6.85546875" style="687" bestFit="1" customWidth="1"/>
    <col min="12205" max="12205" width="7.140625" style="687" bestFit="1" customWidth="1"/>
    <col min="12206" max="12206" width="6.42578125" style="687" bestFit="1" customWidth="1"/>
    <col min="12207" max="12207" width="6.85546875" style="687" bestFit="1" customWidth="1"/>
    <col min="12208" max="12208" width="6.42578125" style="687" bestFit="1" customWidth="1"/>
    <col min="12209" max="12211" width="7.140625" style="687" bestFit="1" customWidth="1"/>
    <col min="12212" max="12212" width="6.42578125" style="687" bestFit="1" customWidth="1"/>
    <col min="12213" max="12213" width="6.85546875" style="687" bestFit="1" customWidth="1"/>
    <col min="12214" max="12214" width="7.140625" style="687" bestFit="1" customWidth="1"/>
    <col min="12215" max="12215" width="6.42578125" style="687" bestFit="1" customWidth="1"/>
    <col min="12216" max="12216" width="7.140625" style="687" bestFit="1" customWidth="1"/>
    <col min="12217" max="12218" width="6.42578125" style="687" bestFit="1" customWidth="1"/>
    <col min="12219" max="12223" width="7.140625" style="687" bestFit="1" customWidth="1"/>
    <col min="12224" max="12224" width="6.42578125" style="687" bestFit="1" customWidth="1"/>
    <col min="12225" max="12225" width="6.85546875" style="687" bestFit="1" customWidth="1"/>
    <col min="12226" max="12228" width="7.140625" style="687" bestFit="1" customWidth="1"/>
    <col min="12229" max="12229" width="6.85546875" style="687" bestFit="1" customWidth="1"/>
    <col min="12230" max="12231" width="7.140625" style="687" bestFit="1" customWidth="1"/>
    <col min="12232" max="12233" width="6.42578125" style="687" bestFit="1" customWidth="1"/>
    <col min="12234" max="12234" width="6.85546875" style="687" bestFit="1" customWidth="1"/>
    <col min="12235" max="12238" width="7.140625" style="687" bestFit="1" customWidth="1"/>
    <col min="12239" max="12241" width="6.85546875" style="687" bestFit="1" customWidth="1"/>
    <col min="12242" max="12242" width="7.140625" style="687" bestFit="1" customWidth="1"/>
    <col min="12243" max="12243" width="6.85546875" style="687" bestFit="1" customWidth="1"/>
    <col min="12244" max="12244" width="7.140625" style="687" bestFit="1" customWidth="1"/>
    <col min="12245" max="12246" width="6.85546875" style="687" bestFit="1" customWidth="1"/>
    <col min="12247" max="12250" width="7.140625" style="687" bestFit="1" customWidth="1"/>
    <col min="12251" max="12251" width="6.85546875" style="687" bestFit="1" customWidth="1"/>
    <col min="12252" max="12252" width="7.140625" style="687" bestFit="1" customWidth="1"/>
    <col min="12253" max="12253" width="6.85546875" style="687" bestFit="1" customWidth="1"/>
    <col min="12254" max="12254" width="7.140625" style="687" bestFit="1" customWidth="1"/>
    <col min="12255" max="12255" width="6.42578125" style="687" bestFit="1" customWidth="1"/>
    <col min="12256" max="12256" width="6.85546875" style="687" bestFit="1" customWidth="1"/>
    <col min="12257" max="12257" width="6.42578125" style="687" bestFit="1" customWidth="1"/>
    <col min="12258" max="12259" width="7.140625" style="687" bestFit="1" customWidth="1"/>
    <col min="12260" max="12261" width="6.42578125" style="687" bestFit="1" customWidth="1"/>
    <col min="12262" max="12263" width="7.140625" style="687" bestFit="1" customWidth="1"/>
    <col min="12264" max="12264" width="6.85546875" style="687" bestFit="1" customWidth="1"/>
    <col min="12265" max="12265" width="7.140625" style="687" bestFit="1" customWidth="1"/>
    <col min="12266" max="12266" width="6.42578125" style="687" bestFit="1" customWidth="1"/>
    <col min="12267" max="12271" width="7.140625" style="687" bestFit="1" customWidth="1"/>
    <col min="12272" max="12272" width="6.85546875" style="687" bestFit="1" customWidth="1"/>
    <col min="12273" max="12274" width="7.140625" style="687" bestFit="1" customWidth="1"/>
    <col min="12275" max="12275" width="6.42578125" style="687" bestFit="1" customWidth="1"/>
    <col min="12276" max="12276" width="7.140625" style="687" bestFit="1" customWidth="1"/>
    <col min="12277" max="12277" width="6.42578125" style="687" bestFit="1" customWidth="1"/>
    <col min="12278" max="12278" width="6.85546875" style="687" bestFit="1" customWidth="1"/>
    <col min="12279" max="12279" width="7.140625" style="687" bestFit="1" customWidth="1"/>
    <col min="12280" max="12280" width="6.42578125" style="687" bestFit="1" customWidth="1"/>
    <col min="12281" max="12281" width="6.85546875" style="687" bestFit="1" customWidth="1"/>
    <col min="12282" max="12283" width="7.140625" style="687" bestFit="1" customWidth="1"/>
    <col min="12284" max="12284" width="6.85546875" style="687" bestFit="1" customWidth="1"/>
    <col min="12285" max="12285" width="7.140625" style="687" bestFit="1" customWidth="1"/>
    <col min="12286" max="12286" width="6.42578125" style="687" bestFit="1" customWidth="1"/>
    <col min="12287" max="12287" width="6.85546875" style="687" bestFit="1" customWidth="1"/>
    <col min="12288" max="12289" width="6.42578125" style="687" bestFit="1" customWidth="1"/>
    <col min="12290" max="12291" width="7.140625" style="687" bestFit="1" customWidth="1"/>
    <col min="12292" max="12294" width="6.42578125" style="687" bestFit="1" customWidth="1"/>
    <col min="12295" max="12295" width="7.140625" style="687" bestFit="1" customWidth="1"/>
    <col min="12296" max="12296" width="6.42578125" style="687" bestFit="1" customWidth="1"/>
    <col min="12297" max="12297" width="6.85546875" style="687" bestFit="1" customWidth="1"/>
    <col min="12298" max="12305" width="7.140625" style="687" bestFit="1" customWidth="1"/>
    <col min="12306" max="12306" width="6.42578125" style="687" bestFit="1" customWidth="1"/>
    <col min="12307" max="12311" width="7.140625" style="687" bestFit="1" customWidth="1"/>
    <col min="12312" max="12312" width="6.85546875" style="687" bestFit="1" customWidth="1"/>
    <col min="12313" max="12313" width="6.42578125" style="687" bestFit="1" customWidth="1"/>
    <col min="12314" max="12314" width="7.140625" style="687" bestFit="1" customWidth="1"/>
    <col min="12315" max="12316" width="6.42578125" style="687" bestFit="1" customWidth="1"/>
    <col min="12317" max="12321" width="7.140625" style="687" bestFit="1" customWidth="1"/>
    <col min="12322" max="12323" width="6.85546875" style="687" bestFit="1" customWidth="1"/>
    <col min="12324" max="12326" width="7.140625" style="687" bestFit="1" customWidth="1"/>
    <col min="12327" max="12327" width="6.42578125" style="687" bestFit="1" customWidth="1"/>
    <col min="12328" max="12328" width="7.140625" style="687" bestFit="1" customWidth="1"/>
    <col min="12329" max="12329" width="6.85546875" style="687" bestFit="1" customWidth="1"/>
    <col min="12330" max="12332" width="7.140625" style="687" bestFit="1" customWidth="1"/>
    <col min="12333" max="12333" width="6.42578125" style="687" bestFit="1" customWidth="1"/>
    <col min="12334" max="12335" width="6.85546875" style="687" bestFit="1" customWidth="1"/>
    <col min="12336" max="12337" width="7.140625" style="687" bestFit="1" customWidth="1"/>
    <col min="12338" max="12339" width="6.42578125" style="687" bestFit="1" customWidth="1"/>
    <col min="12340" max="12340" width="7.140625" style="687" bestFit="1" customWidth="1"/>
    <col min="12341" max="12343" width="6.85546875" style="687" bestFit="1" customWidth="1"/>
    <col min="12344" max="12347" width="7.140625" style="687" bestFit="1" customWidth="1"/>
    <col min="12348" max="12349" width="6.42578125" style="687" bestFit="1" customWidth="1"/>
    <col min="12350" max="12351" width="7.140625" style="687" bestFit="1" customWidth="1"/>
    <col min="12352" max="12352" width="6.42578125" style="687" bestFit="1" customWidth="1"/>
    <col min="12353" max="12354" width="7.140625" style="687" bestFit="1" customWidth="1"/>
    <col min="12355" max="12355" width="6.42578125" style="687" bestFit="1" customWidth="1"/>
    <col min="12356" max="12356" width="6.85546875" style="687" bestFit="1" customWidth="1"/>
    <col min="12357" max="12357" width="7.140625" style="687" bestFit="1" customWidth="1"/>
    <col min="12358" max="12358" width="6.42578125" style="687" bestFit="1" customWidth="1"/>
    <col min="12359" max="12359" width="7.140625" style="687" bestFit="1" customWidth="1"/>
    <col min="12360" max="12360" width="6.85546875" style="687" bestFit="1" customWidth="1"/>
    <col min="12361" max="12362" width="7.140625" style="687" bestFit="1" customWidth="1"/>
    <col min="12363" max="12363" width="6.85546875" style="687" bestFit="1" customWidth="1"/>
    <col min="12364" max="12366" width="7.140625" style="687" bestFit="1" customWidth="1"/>
    <col min="12367" max="12367" width="6.85546875" style="687" bestFit="1" customWidth="1"/>
    <col min="12368" max="12369" width="7.140625" style="687" bestFit="1" customWidth="1"/>
    <col min="12370" max="12370" width="6.85546875" style="687" bestFit="1" customWidth="1"/>
    <col min="12371" max="12371" width="7.140625" style="687" bestFit="1" customWidth="1"/>
    <col min="12372" max="12373" width="6.42578125" style="687" bestFit="1" customWidth="1"/>
    <col min="12374" max="12374" width="7.140625" style="687" bestFit="1" customWidth="1"/>
    <col min="12375" max="12375" width="6.85546875" style="687" bestFit="1" customWidth="1"/>
    <col min="12376" max="12377" width="7.140625" style="687" bestFit="1" customWidth="1"/>
    <col min="12378" max="12378" width="6.42578125" style="687" bestFit="1" customWidth="1"/>
    <col min="12379" max="12380" width="7.140625" style="687" bestFit="1" customWidth="1"/>
    <col min="12381" max="12381" width="6.42578125" style="687" bestFit="1" customWidth="1"/>
    <col min="12382" max="12385" width="7.140625" style="687" bestFit="1" customWidth="1"/>
    <col min="12386" max="12386" width="6.85546875" style="687" bestFit="1" customWidth="1"/>
    <col min="12387" max="12388" width="7.140625" style="687" bestFit="1" customWidth="1"/>
    <col min="12389" max="12389" width="6.85546875" style="687" bestFit="1" customWidth="1"/>
    <col min="12390" max="12392" width="7.140625" style="687" bestFit="1" customWidth="1"/>
    <col min="12393" max="12393" width="6.85546875" style="687" bestFit="1" customWidth="1"/>
    <col min="12394" max="12395" width="6.42578125" style="687" bestFit="1" customWidth="1"/>
    <col min="12396" max="12398" width="7.140625" style="687" bestFit="1" customWidth="1"/>
    <col min="12399" max="12399" width="6.42578125" style="687" bestFit="1" customWidth="1"/>
    <col min="12400" max="12400" width="6.85546875" style="687" bestFit="1" customWidth="1"/>
    <col min="12401" max="12401" width="7.140625" style="687" bestFit="1" customWidth="1"/>
    <col min="12402" max="12402" width="6.42578125" style="687" bestFit="1" customWidth="1"/>
    <col min="12403" max="12403" width="7.140625" style="687" bestFit="1" customWidth="1"/>
    <col min="12404" max="12404" width="6.85546875" style="687" bestFit="1" customWidth="1"/>
    <col min="12405" max="12405" width="6.42578125" style="687" bestFit="1" customWidth="1"/>
    <col min="12406" max="12406" width="7.140625" style="687" bestFit="1" customWidth="1"/>
    <col min="12407" max="12407" width="6.85546875" style="687" bestFit="1" customWidth="1"/>
    <col min="12408" max="12410" width="6.42578125" style="687" bestFit="1" customWidth="1"/>
    <col min="12411" max="12411" width="6.85546875" style="687" bestFit="1" customWidth="1"/>
    <col min="12412" max="12413" width="6.42578125" style="687" bestFit="1" customWidth="1"/>
    <col min="12414" max="12416" width="7.140625" style="687" bestFit="1" customWidth="1"/>
    <col min="12417" max="12417" width="6.42578125" style="687" bestFit="1" customWidth="1"/>
    <col min="12418" max="12419" width="6.85546875" style="687" bestFit="1" customWidth="1"/>
    <col min="12420" max="12422" width="7.140625" style="687" bestFit="1" customWidth="1"/>
    <col min="12423" max="12423" width="6.42578125" style="687" bestFit="1" customWidth="1"/>
    <col min="12424" max="12424" width="7.140625" style="687" bestFit="1" customWidth="1"/>
    <col min="12425" max="12425" width="6.42578125" style="687" bestFit="1" customWidth="1"/>
    <col min="12426" max="12426" width="7.140625" style="687" bestFit="1" customWidth="1"/>
    <col min="12427" max="12427" width="6.85546875" style="687" bestFit="1" customWidth="1"/>
    <col min="12428" max="12428" width="6.42578125" style="687" bestFit="1" customWidth="1"/>
    <col min="12429" max="12429" width="7.140625" style="687" bestFit="1" customWidth="1"/>
    <col min="12430" max="12430" width="6.85546875" style="687" bestFit="1" customWidth="1"/>
    <col min="12431" max="12431" width="7.140625" style="687" bestFit="1" customWidth="1"/>
    <col min="12432" max="12432" width="6.42578125" style="687" bestFit="1" customWidth="1"/>
    <col min="12433" max="12435" width="6.85546875" style="687" bestFit="1" customWidth="1"/>
    <col min="12436" max="12436" width="7.140625" style="687" bestFit="1" customWidth="1"/>
    <col min="12437" max="12437" width="6.85546875" style="687" bestFit="1" customWidth="1"/>
    <col min="12438" max="12441" width="6.42578125" style="687" bestFit="1" customWidth="1"/>
    <col min="12442" max="12442" width="7.140625" style="687" bestFit="1" customWidth="1"/>
    <col min="12443" max="12443" width="6.42578125" style="687" bestFit="1" customWidth="1"/>
    <col min="12444" max="12444" width="7.140625" style="687" bestFit="1" customWidth="1"/>
    <col min="12445" max="12445" width="6.85546875" style="687" bestFit="1" customWidth="1"/>
    <col min="12446" max="12447" width="7.140625" style="687" bestFit="1" customWidth="1"/>
    <col min="12448" max="12448" width="6.85546875" style="687" bestFit="1" customWidth="1"/>
    <col min="12449" max="12457" width="7.140625" style="687" bestFit="1" customWidth="1"/>
    <col min="12458" max="12458" width="6.85546875" style="687" bestFit="1" customWidth="1"/>
    <col min="12459" max="12459" width="7.140625" style="687" bestFit="1" customWidth="1"/>
    <col min="12460" max="12460" width="6.42578125" style="687" bestFit="1" customWidth="1"/>
    <col min="12461" max="12462" width="7.140625" style="687" bestFit="1" customWidth="1"/>
    <col min="12463" max="12463" width="6.42578125" style="687" bestFit="1" customWidth="1"/>
    <col min="12464" max="12466" width="7.140625" style="687" bestFit="1" customWidth="1"/>
    <col min="12467" max="12467" width="6.85546875" style="687" bestFit="1" customWidth="1"/>
    <col min="12468" max="12468" width="7.140625" style="687" bestFit="1" customWidth="1"/>
    <col min="12469" max="12469" width="6.42578125" style="687" bestFit="1" customWidth="1"/>
    <col min="12470" max="12470" width="6.85546875" style="687" bestFit="1" customWidth="1"/>
    <col min="12471" max="12471" width="6.42578125" style="687" bestFit="1" customWidth="1"/>
    <col min="12472" max="12472" width="6.85546875" style="687" bestFit="1" customWidth="1"/>
    <col min="12473" max="12473" width="7.140625" style="687" bestFit="1" customWidth="1"/>
    <col min="12474" max="12474" width="6.85546875" style="687" bestFit="1" customWidth="1"/>
    <col min="12475" max="12476" width="7.140625" style="687" bestFit="1" customWidth="1"/>
    <col min="12477" max="12478" width="6.42578125" style="687" bestFit="1" customWidth="1"/>
    <col min="12479" max="12479" width="6.85546875" style="687" bestFit="1" customWidth="1"/>
    <col min="12480" max="12480" width="7.140625" style="687" bestFit="1" customWidth="1"/>
    <col min="12481" max="12481" width="6.85546875" style="687" bestFit="1" customWidth="1"/>
    <col min="12482" max="12482" width="6.42578125" style="687" bestFit="1" customWidth="1"/>
    <col min="12483" max="12483" width="7.140625" style="687" bestFit="1" customWidth="1"/>
    <col min="12484" max="12484" width="6.42578125" style="687" bestFit="1" customWidth="1"/>
    <col min="12485" max="12486" width="7.140625" style="687" bestFit="1" customWidth="1"/>
    <col min="12487" max="12489" width="6.42578125" style="687" bestFit="1" customWidth="1"/>
    <col min="12490" max="12490" width="7.140625" style="687" bestFit="1" customWidth="1"/>
    <col min="12491" max="12491" width="6.42578125" style="687" bestFit="1" customWidth="1"/>
    <col min="12492" max="12496" width="7.140625" style="687" bestFit="1" customWidth="1"/>
    <col min="12497" max="12498" width="6.85546875" style="687" bestFit="1" customWidth="1"/>
    <col min="12499" max="12499" width="7.140625" style="687" bestFit="1" customWidth="1"/>
    <col min="12500" max="12500" width="6.85546875" style="687" bestFit="1" customWidth="1"/>
    <col min="12501" max="12502" width="6.42578125" style="687" bestFit="1" customWidth="1"/>
    <col min="12503" max="12503" width="6.85546875" style="687" bestFit="1" customWidth="1"/>
    <col min="12504" max="12504" width="7.140625" style="687" bestFit="1" customWidth="1"/>
    <col min="12505" max="12505" width="6.42578125" style="687" bestFit="1" customWidth="1"/>
    <col min="12506" max="12506" width="6.85546875" style="687" bestFit="1" customWidth="1"/>
    <col min="12507" max="12507" width="7.140625" style="687" bestFit="1" customWidth="1"/>
    <col min="12508" max="12509" width="6.42578125" style="687" bestFit="1" customWidth="1"/>
    <col min="12510" max="12510" width="7.140625" style="687" bestFit="1" customWidth="1"/>
    <col min="12511" max="12511" width="6.85546875" style="687" bestFit="1" customWidth="1"/>
    <col min="12512" max="12512" width="7.140625" style="687" bestFit="1" customWidth="1"/>
    <col min="12513" max="12513" width="6.42578125" style="687" bestFit="1" customWidth="1"/>
    <col min="12514" max="12516" width="7.140625" style="687" bestFit="1" customWidth="1"/>
    <col min="12517" max="12517" width="6.85546875" style="687" bestFit="1" customWidth="1"/>
    <col min="12518" max="12518" width="7.140625" style="687" bestFit="1" customWidth="1"/>
    <col min="12519" max="12519" width="6.42578125" style="687" bestFit="1" customWidth="1"/>
    <col min="12520" max="12521" width="7.140625" style="687" bestFit="1" customWidth="1"/>
    <col min="12522" max="12522" width="6.85546875" style="687" bestFit="1" customWidth="1"/>
    <col min="12523" max="12523" width="7.140625" style="687" bestFit="1" customWidth="1"/>
    <col min="12524" max="12524" width="6.42578125" style="687" bestFit="1" customWidth="1"/>
    <col min="12525" max="12528" width="7.140625" style="687" bestFit="1" customWidth="1"/>
    <col min="12529" max="12529" width="6.85546875" style="687" bestFit="1" customWidth="1"/>
    <col min="12530" max="12530" width="6.42578125" style="687" bestFit="1" customWidth="1"/>
    <col min="12531" max="12531" width="7.140625" style="687" bestFit="1" customWidth="1"/>
    <col min="12532" max="12534" width="6.85546875" style="687" bestFit="1" customWidth="1"/>
    <col min="12535" max="12535" width="7.140625" style="687" bestFit="1" customWidth="1"/>
    <col min="12536" max="12537" width="6.85546875" style="687" bestFit="1" customWidth="1"/>
    <col min="12538" max="12538" width="7.140625" style="687" bestFit="1" customWidth="1"/>
    <col min="12539" max="12539" width="6.42578125" style="687" bestFit="1" customWidth="1"/>
    <col min="12540" max="12542" width="7.140625" style="687" bestFit="1" customWidth="1"/>
    <col min="12543" max="12544" width="6.42578125" style="687" bestFit="1" customWidth="1"/>
    <col min="12545" max="12545" width="7.140625" style="687" bestFit="1" customWidth="1"/>
    <col min="12546" max="12546" width="6.85546875" style="687" bestFit="1" customWidth="1"/>
    <col min="12547" max="12547" width="7.140625" style="687" bestFit="1" customWidth="1"/>
    <col min="12548" max="12548" width="6.85546875" style="687" bestFit="1" customWidth="1"/>
    <col min="12549" max="12549" width="7.140625" style="687" bestFit="1" customWidth="1"/>
    <col min="12550" max="12550" width="6.85546875" style="687" bestFit="1" customWidth="1"/>
    <col min="12551" max="12556" width="7.140625" style="687" bestFit="1" customWidth="1"/>
    <col min="12557" max="12558" width="6.42578125" style="687" bestFit="1" customWidth="1"/>
    <col min="12559" max="12559" width="7.140625" style="687" bestFit="1" customWidth="1"/>
    <col min="12560" max="12560" width="6.42578125" style="687" bestFit="1" customWidth="1"/>
    <col min="12561" max="12561" width="7.140625" style="687" bestFit="1" customWidth="1"/>
    <col min="12562" max="12562" width="6.42578125" style="687" bestFit="1" customWidth="1"/>
    <col min="12563" max="12565" width="7.140625" style="687" bestFit="1" customWidth="1"/>
    <col min="12566" max="12566" width="6.42578125" style="687" bestFit="1" customWidth="1"/>
    <col min="12567" max="12567" width="7.140625" style="687" bestFit="1" customWidth="1"/>
    <col min="12568" max="12569" width="6.42578125" style="687" bestFit="1" customWidth="1"/>
    <col min="12570" max="12572" width="7.140625" style="687" bestFit="1" customWidth="1"/>
    <col min="12573" max="12573" width="6.85546875" style="687" bestFit="1" customWidth="1"/>
    <col min="12574" max="12574" width="7.140625" style="687" bestFit="1" customWidth="1"/>
    <col min="12575" max="12575" width="6.42578125" style="687" bestFit="1" customWidth="1"/>
    <col min="12576" max="12576" width="7.140625" style="687" bestFit="1" customWidth="1"/>
    <col min="12577" max="12578" width="6.85546875" style="687" bestFit="1" customWidth="1"/>
    <col min="12579" max="12579" width="7.140625" style="687" bestFit="1" customWidth="1"/>
    <col min="12580" max="12581" width="6.85546875" style="687" bestFit="1" customWidth="1"/>
    <col min="12582" max="12582" width="6.42578125" style="687" bestFit="1" customWidth="1"/>
    <col min="12583" max="12583" width="6.85546875" style="687" bestFit="1" customWidth="1"/>
    <col min="12584" max="12584" width="6.42578125" style="687" bestFit="1" customWidth="1"/>
    <col min="12585" max="12586" width="6.85546875" style="687" bestFit="1" customWidth="1"/>
    <col min="12587" max="12587" width="6.42578125" style="687" bestFit="1" customWidth="1"/>
    <col min="12588" max="12588" width="6.85546875" style="687" bestFit="1" customWidth="1"/>
    <col min="12589" max="12589" width="6.42578125" style="687" bestFit="1" customWidth="1"/>
    <col min="12590" max="12590" width="6.85546875" style="687" bestFit="1" customWidth="1"/>
    <col min="12591" max="12592" width="7.140625" style="687" bestFit="1" customWidth="1"/>
    <col min="12593" max="12593" width="6.85546875" style="687" bestFit="1" customWidth="1"/>
    <col min="12594" max="12594" width="6.42578125" style="687" bestFit="1" customWidth="1"/>
    <col min="12595" max="12595" width="6.85546875" style="687" bestFit="1" customWidth="1"/>
    <col min="12596" max="12597" width="6.42578125" style="687" bestFit="1" customWidth="1"/>
    <col min="12598" max="12598" width="7.140625" style="687" bestFit="1" customWidth="1"/>
    <col min="12599" max="12599" width="6.85546875" style="687" bestFit="1" customWidth="1"/>
    <col min="12600" max="12600" width="7.140625" style="687" bestFit="1" customWidth="1"/>
    <col min="12601" max="12601" width="6.42578125" style="687" bestFit="1" customWidth="1"/>
    <col min="12602" max="12602" width="7.140625" style="687" bestFit="1" customWidth="1"/>
    <col min="12603" max="12603" width="6.42578125" style="687" bestFit="1" customWidth="1"/>
    <col min="12604" max="12604" width="7.140625" style="687" bestFit="1" customWidth="1"/>
    <col min="12605" max="12605" width="6.42578125" style="687" bestFit="1" customWidth="1"/>
    <col min="12606" max="12606" width="7.140625" style="687" bestFit="1" customWidth="1"/>
    <col min="12607" max="12607" width="6.85546875" style="687" bestFit="1" customWidth="1"/>
    <col min="12608" max="12608" width="7.140625" style="687" bestFit="1" customWidth="1"/>
    <col min="12609" max="12609" width="6.42578125" style="687" bestFit="1" customWidth="1"/>
    <col min="12610" max="12612" width="7.140625" style="687" bestFit="1" customWidth="1"/>
    <col min="12613" max="12613" width="6.85546875" style="687" bestFit="1" customWidth="1"/>
    <col min="12614" max="12614" width="6.42578125" style="687" bestFit="1" customWidth="1"/>
    <col min="12615" max="12618" width="7.140625" style="687" bestFit="1" customWidth="1"/>
    <col min="12619" max="12619" width="6.85546875" style="687" bestFit="1" customWidth="1"/>
    <col min="12620" max="12621" width="7.140625" style="687" bestFit="1" customWidth="1"/>
    <col min="12622" max="12622" width="6.42578125" style="687" bestFit="1" customWidth="1"/>
    <col min="12623" max="12623" width="7.140625" style="687" bestFit="1" customWidth="1"/>
    <col min="12624" max="12624" width="6.42578125" style="687" bestFit="1" customWidth="1"/>
    <col min="12625" max="12626" width="7.140625" style="687" bestFit="1" customWidth="1"/>
    <col min="12627" max="12627" width="6.42578125" style="687" bestFit="1" customWidth="1"/>
    <col min="12628" max="12629" width="7.140625" style="687" bestFit="1" customWidth="1"/>
    <col min="12630" max="12630" width="6.85546875" style="687" bestFit="1" customWidth="1"/>
    <col min="12631" max="12631" width="7.140625" style="687" bestFit="1" customWidth="1"/>
    <col min="12632" max="12632" width="6.85546875" style="687" bestFit="1" customWidth="1"/>
    <col min="12633" max="12635" width="7.140625" style="687" bestFit="1" customWidth="1"/>
    <col min="12636" max="12636" width="6.85546875" style="687" bestFit="1" customWidth="1"/>
    <col min="12637" max="12638" width="7.140625" style="687" bestFit="1" customWidth="1"/>
    <col min="12639" max="12640" width="6.85546875" style="687" bestFit="1" customWidth="1"/>
    <col min="12641" max="12642" width="7.140625" style="687" bestFit="1" customWidth="1"/>
    <col min="12643" max="12643" width="6.85546875" style="687" bestFit="1" customWidth="1"/>
    <col min="12644" max="12644" width="7.140625" style="687" bestFit="1" customWidth="1"/>
    <col min="12645" max="12645" width="6.85546875" style="687" bestFit="1" customWidth="1"/>
    <col min="12646" max="12646" width="6.42578125" style="687" bestFit="1" customWidth="1"/>
    <col min="12647" max="12647" width="6.85546875" style="687" bestFit="1" customWidth="1"/>
    <col min="12648" max="12648" width="7.140625" style="687" bestFit="1" customWidth="1"/>
    <col min="12649" max="12649" width="6.85546875" style="687" bestFit="1" customWidth="1"/>
    <col min="12650" max="12651" width="7.140625" style="687" bestFit="1" customWidth="1"/>
    <col min="12652" max="12653" width="6.85546875" style="687" bestFit="1" customWidth="1"/>
    <col min="12654" max="12657" width="7.140625" style="687" bestFit="1" customWidth="1"/>
    <col min="12658" max="12658" width="6.85546875" style="687" bestFit="1" customWidth="1"/>
    <col min="12659" max="12660" width="6.42578125" style="687" bestFit="1" customWidth="1"/>
    <col min="12661" max="12665" width="7.140625" style="687" bestFit="1" customWidth="1"/>
    <col min="12666" max="12666" width="6.85546875" style="687" bestFit="1" customWidth="1"/>
    <col min="12667" max="12667" width="7.140625" style="687" bestFit="1" customWidth="1"/>
    <col min="12668" max="12668" width="6.85546875" style="687" bestFit="1" customWidth="1"/>
    <col min="12669" max="12671" width="7.140625" style="687" bestFit="1" customWidth="1"/>
    <col min="12672" max="12672" width="6.42578125" style="687" bestFit="1" customWidth="1"/>
    <col min="12673" max="12673" width="7.140625" style="687" bestFit="1" customWidth="1"/>
    <col min="12674" max="12674" width="6.42578125" style="687" bestFit="1" customWidth="1"/>
    <col min="12675" max="12677" width="7.140625" style="687" bestFit="1" customWidth="1"/>
    <col min="12678" max="12679" width="6.42578125" style="687" bestFit="1" customWidth="1"/>
    <col min="12680" max="12680" width="7.140625" style="687" bestFit="1" customWidth="1"/>
    <col min="12681" max="12681" width="6.42578125" style="687" bestFit="1" customWidth="1"/>
    <col min="12682" max="12683" width="7.140625" style="687" bestFit="1" customWidth="1"/>
    <col min="12684" max="12684" width="6.85546875" style="687" bestFit="1" customWidth="1"/>
    <col min="12685" max="12685" width="6.42578125" style="687" bestFit="1" customWidth="1"/>
    <col min="12686" max="12688" width="7.140625" style="687" bestFit="1" customWidth="1"/>
    <col min="12689" max="12689" width="6.85546875" style="687" bestFit="1" customWidth="1"/>
    <col min="12690" max="12690" width="7.140625" style="687" bestFit="1" customWidth="1"/>
    <col min="12691" max="12692" width="6.42578125" style="687" bestFit="1" customWidth="1"/>
    <col min="12693" max="12694" width="7.140625" style="687" bestFit="1" customWidth="1"/>
    <col min="12695" max="12696" width="6.85546875" style="687" bestFit="1" customWidth="1"/>
    <col min="12697" max="12698" width="7.140625" style="687" bestFit="1" customWidth="1"/>
    <col min="12699" max="12699" width="6.85546875" style="687" bestFit="1" customWidth="1"/>
    <col min="12700" max="12700" width="7.140625" style="687" bestFit="1" customWidth="1"/>
    <col min="12701" max="12702" width="6.42578125" style="687" bestFit="1" customWidth="1"/>
    <col min="12703" max="12703" width="6.85546875" style="687" bestFit="1" customWidth="1"/>
    <col min="12704" max="12704" width="7.140625" style="687" bestFit="1" customWidth="1"/>
    <col min="12705" max="12705" width="6.42578125" style="687" bestFit="1" customWidth="1"/>
    <col min="12706" max="12706" width="6.85546875" style="687" bestFit="1" customWidth="1"/>
    <col min="12707" max="12707" width="6.42578125" style="687" bestFit="1" customWidth="1"/>
    <col min="12708" max="12708" width="6.85546875" style="687" bestFit="1" customWidth="1"/>
    <col min="12709" max="12710" width="6.42578125" style="687" bestFit="1" customWidth="1"/>
    <col min="12711" max="12712" width="6.85546875" style="687" bestFit="1" customWidth="1"/>
    <col min="12713" max="12713" width="7.140625" style="687" bestFit="1" customWidth="1"/>
    <col min="12714" max="12714" width="6.85546875" style="687" bestFit="1" customWidth="1"/>
    <col min="12715" max="12715" width="7.140625" style="687" bestFit="1" customWidth="1"/>
    <col min="12716" max="12717" width="6.85546875" style="687" bestFit="1" customWidth="1"/>
    <col min="12718" max="12719" width="7.140625" style="687" bestFit="1" customWidth="1"/>
    <col min="12720" max="12721" width="6.42578125" style="687" bestFit="1" customWidth="1"/>
    <col min="12722" max="12722" width="6.85546875" style="687" bestFit="1" customWidth="1"/>
    <col min="12723" max="12725" width="7.140625" style="687" bestFit="1" customWidth="1"/>
    <col min="12726" max="12727" width="6.85546875" style="687" bestFit="1" customWidth="1"/>
    <col min="12728" max="12729" width="7.140625" style="687" bestFit="1" customWidth="1"/>
    <col min="12730" max="12730" width="6.85546875" style="687" bestFit="1" customWidth="1"/>
    <col min="12731" max="12731" width="7.140625" style="687" bestFit="1" customWidth="1"/>
    <col min="12732" max="12732" width="6.42578125" style="687" bestFit="1" customWidth="1"/>
    <col min="12733" max="12734" width="6.85546875" style="687" bestFit="1" customWidth="1"/>
    <col min="12735" max="12735" width="6.42578125" style="687" bestFit="1" customWidth="1"/>
    <col min="12736" max="12740" width="7.140625" style="687" bestFit="1" customWidth="1"/>
    <col min="12741" max="12742" width="6.85546875" style="687" bestFit="1" customWidth="1"/>
    <col min="12743" max="12743" width="7.140625" style="687" bestFit="1" customWidth="1"/>
    <col min="12744" max="12744" width="6.85546875" style="687" bestFit="1" customWidth="1"/>
    <col min="12745" max="12746" width="7.140625" style="687" bestFit="1" customWidth="1"/>
    <col min="12747" max="12748" width="6.85546875" style="687" bestFit="1" customWidth="1"/>
    <col min="12749" max="12751" width="7.140625" style="687" bestFit="1" customWidth="1"/>
    <col min="12752" max="12752" width="6.42578125" style="687" bestFit="1" customWidth="1"/>
    <col min="12753" max="12753" width="6.85546875" style="687" bestFit="1" customWidth="1"/>
    <col min="12754" max="12756" width="7.140625" style="687" bestFit="1" customWidth="1"/>
    <col min="12757" max="12757" width="6.42578125" style="687" bestFit="1" customWidth="1"/>
    <col min="12758" max="12761" width="7.140625" style="687" bestFit="1" customWidth="1"/>
    <col min="12762" max="12762" width="6.42578125" style="687" bestFit="1" customWidth="1"/>
    <col min="12763" max="12763" width="7.140625" style="687" bestFit="1" customWidth="1"/>
    <col min="12764" max="12764" width="6.85546875" style="687" bestFit="1" customWidth="1"/>
    <col min="12765" max="12769" width="7.140625" style="687" bestFit="1" customWidth="1"/>
    <col min="12770" max="12770" width="6.42578125" style="687" bestFit="1" customWidth="1"/>
    <col min="12771" max="12771" width="6.85546875" style="687" bestFit="1" customWidth="1"/>
    <col min="12772" max="12772" width="7.140625" style="687" bestFit="1" customWidth="1"/>
    <col min="12773" max="12773" width="6.85546875" style="687" bestFit="1" customWidth="1"/>
    <col min="12774" max="12774" width="7.140625" style="687" bestFit="1" customWidth="1"/>
    <col min="12775" max="12775" width="6.85546875" style="687" bestFit="1" customWidth="1"/>
    <col min="12776" max="12780" width="7.140625" style="687" bestFit="1" customWidth="1"/>
    <col min="12781" max="12781" width="6.42578125" style="687" bestFit="1" customWidth="1"/>
    <col min="12782" max="12782" width="7.140625" style="687" bestFit="1" customWidth="1"/>
    <col min="12783" max="12783" width="6.85546875" style="687" bestFit="1" customWidth="1"/>
    <col min="12784" max="12784" width="6.42578125" style="687" bestFit="1" customWidth="1"/>
    <col min="12785" max="12786" width="7.140625" style="687" bestFit="1" customWidth="1"/>
    <col min="12787" max="12788" width="6.85546875" style="687" bestFit="1" customWidth="1"/>
    <col min="12789" max="12789" width="6.42578125" style="687" bestFit="1" customWidth="1"/>
    <col min="12790" max="12790" width="7.140625" style="687" bestFit="1" customWidth="1"/>
    <col min="12791" max="12791" width="6.85546875" style="687" bestFit="1" customWidth="1"/>
    <col min="12792" max="12792" width="6.42578125" style="687" bestFit="1" customWidth="1"/>
    <col min="12793" max="12793" width="6.85546875" style="687" bestFit="1" customWidth="1"/>
    <col min="12794" max="12794" width="6.42578125" style="687" bestFit="1" customWidth="1"/>
    <col min="12795" max="12795" width="7.140625" style="687" bestFit="1" customWidth="1"/>
    <col min="12796" max="12796" width="6.85546875" style="687" bestFit="1" customWidth="1"/>
    <col min="12797" max="12798" width="7.140625" style="687" bestFit="1" customWidth="1"/>
    <col min="12799" max="12800" width="6.85546875" style="687" bestFit="1" customWidth="1"/>
    <col min="12801" max="12801" width="7.140625" style="687" bestFit="1" customWidth="1"/>
    <col min="12802" max="12803" width="6.42578125" style="687" bestFit="1" customWidth="1"/>
    <col min="12804" max="12808" width="7.140625" style="687" bestFit="1" customWidth="1"/>
    <col min="12809" max="12809" width="6.42578125" style="687" bestFit="1" customWidth="1"/>
    <col min="12810" max="12811" width="7.140625" style="687" bestFit="1" customWidth="1"/>
    <col min="12812" max="12812" width="6.85546875" style="687" bestFit="1" customWidth="1"/>
    <col min="12813" max="12813" width="6.42578125" style="687" bestFit="1" customWidth="1"/>
    <col min="12814" max="12814" width="6.85546875" style="687" bestFit="1" customWidth="1"/>
    <col min="12815" max="12817" width="6.42578125" style="687" bestFit="1" customWidth="1"/>
    <col min="12818" max="12819" width="7.140625" style="687" bestFit="1" customWidth="1"/>
    <col min="12820" max="12821" width="6.42578125" style="687" bestFit="1" customWidth="1"/>
    <col min="12822" max="12822" width="6.85546875" style="687" bestFit="1" customWidth="1"/>
    <col min="12823" max="12824" width="7.140625" style="687" bestFit="1" customWidth="1"/>
    <col min="12825" max="12825" width="6.85546875" style="687" bestFit="1" customWidth="1"/>
    <col min="12826" max="12826" width="7.140625" style="687" bestFit="1" customWidth="1"/>
    <col min="12827" max="12828" width="6.42578125" style="687" bestFit="1" customWidth="1"/>
    <col min="12829" max="12830" width="7.140625" style="687" bestFit="1" customWidth="1"/>
    <col min="12831" max="12832" width="6.85546875" style="687" bestFit="1" customWidth="1"/>
    <col min="12833" max="12836" width="7.140625" style="687" bestFit="1" customWidth="1"/>
    <col min="12837" max="12838" width="6.85546875" style="687" bestFit="1" customWidth="1"/>
    <col min="12839" max="12840" width="7.140625" style="687" bestFit="1" customWidth="1"/>
    <col min="12841" max="12841" width="6.42578125" style="687" bestFit="1" customWidth="1"/>
    <col min="12842" max="12842" width="6.85546875" style="687" bestFit="1" customWidth="1"/>
    <col min="12843" max="12843" width="7.140625" style="687" bestFit="1" customWidth="1"/>
    <col min="12844" max="12851" width="6.42578125" style="687" bestFit="1" customWidth="1"/>
    <col min="12852" max="12853" width="7.140625" style="687" bestFit="1" customWidth="1"/>
    <col min="12854" max="12854" width="6.42578125" style="687" bestFit="1" customWidth="1"/>
    <col min="12855" max="12855" width="7.140625" style="687" bestFit="1" customWidth="1"/>
    <col min="12856" max="12856" width="6.42578125" style="687" bestFit="1" customWidth="1"/>
    <col min="12857" max="12857" width="6.85546875" style="687" bestFit="1" customWidth="1"/>
    <col min="12858" max="12858" width="7.140625" style="687" bestFit="1" customWidth="1"/>
    <col min="12859" max="12859" width="6.85546875" style="687" bestFit="1" customWidth="1"/>
    <col min="12860" max="12860" width="7.140625" style="687" bestFit="1" customWidth="1"/>
    <col min="12861" max="12861" width="6.42578125" style="687" bestFit="1" customWidth="1"/>
    <col min="12862" max="12862" width="6.85546875" style="687" bestFit="1" customWidth="1"/>
    <col min="12863" max="12863" width="6.42578125" style="687" bestFit="1" customWidth="1"/>
    <col min="12864" max="12865" width="7.140625" style="687" bestFit="1" customWidth="1"/>
    <col min="12866" max="12866" width="6.85546875" style="687" bestFit="1" customWidth="1"/>
    <col min="12867" max="12867" width="6.42578125" style="687" bestFit="1" customWidth="1"/>
    <col min="12868" max="12868" width="6.85546875" style="687" bestFit="1" customWidth="1"/>
    <col min="12869" max="12869" width="7.140625" style="687" bestFit="1" customWidth="1"/>
    <col min="12870" max="12870" width="6.85546875" style="687" bestFit="1" customWidth="1"/>
    <col min="12871" max="12873" width="6.42578125" style="687" bestFit="1" customWidth="1"/>
    <col min="12874" max="12874" width="6.85546875" style="687" bestFit="1" customWidth="1"/>
    <col min="12875" max="12875" width="7.140625" style="687" bestFit="1" customWidth="1"/>
    <col min="12876" max="12876" width="6.85546875" style="687" bestFit="1" customWidth="1"/>
    <col min="12877" max="12877" width="6.42578125" style="687" bestFit="1" customWidth="1"/>
    <col min="12878" max="12878" width="7.140625" style="687" bestFit="1" customWidth="1"/>
    <col min="12879" max="12879" width="6.42578125" style="687" bestFit="1" customWidth="1"/>
    <col min="12880" max="12880" width="7.140625" style="687" bestFit="1" customWidth="1"/>
    <col min="12881" max="12884" width="6.42578125" style="687" bestFit="1" customWidth="1"/>
    <col min="12885" max="12888" width="7.140625" style="687" bestFit="1" customWidth="1"/>
    <col min="12889" max="12889" width="6.85546875" style="687" bestFit="1" customWidth="1"/>
    <col min="12890" max="12892" width="7.140625" style="687" bestFit="1" customWidth="1"/>
    <col min="12893" max="12893" width="6.85546875" style="687" bestFit="1" customWidth="1"/>
    <col min="12894" max="12895" width="7.140625" style="687" bestFit="1" customWidth="1"/>
    <col min="12896" max="12896" width="6.85546875" style="687" bestFit="1" customWidth="1"/>
    <col min="12897" max="12899" width="7.140625" style="687" bestFit="1" customWidth="1"/>
    <col min="12900" max="12900" width="6.85546875" style="687" bestFit="1" customWidth="1"/>
    <col min="12901" max="12901" width="7.140625" style="687" bestFit="1" customWidth="1"/>
    <col min="12902" max="12902" width="6.85546875" style="687" bestFit="1" customWidth="1"/>
    <col min="12903" max="12903" width="6.42578125" style="687" bestFit="1" customWidth="1"/>
    <col min="12904" max="12905" width="7.140625" style="687" bestFit="1" customWidth="1"/>
    <col min="12906" max="12907" width="6.85546875" style="687" bestFit="1" customWidth="1"/>
    <col min="12908" max="12908" width="6.42578125" style="687" bestFit="1" customWidth="1"/>
    <col min="12909" max="12910" width="7.140625" style="687" bestFit="1" customWidth="1"/>
    <col min="12911" max="12911" width="6.42578125" style="687" bestFit="1" customWidth="1"/>
    <col min="12912" max="12912" width="7.140625" style="687" bestFit="1" customWidth="1"/>
    <col min="12913" max="12914" width="6.85546875" style="687" bestFit="1" customWidth="1"/>
    <col min="12915" max="12915" width="7.140625" style="687" bestFit="1" customWidth="1"/>
    <col min="12916" max="12916" width="6.85546875" style="687" bestFit="1" customWidth="1"/>
    <col min="12917" max="12918" width="7.140625" style="687" bestFit="1" customWidth="1"/>
    <col min="12919" max="12919" width="6.42578125" style="687" bestFit="1" customWidth="1"/>
    <col min="12920" max="12922" width="7.140625" style="687" bestFit="1" customWidth="1"/>
    <col min="12923" max="12923" width="6.42578125" style="687" bestFit="1" customWidth="1"/>
    <col min="12924" max="12925" width="7.140625" style="687" bestFit="1" customWidth="1"/>
    <col min="12926" max="12926" width="6.85546875" style="687" bestFit="1" customWidth="1"/>
    <col min="12927" max="12928" width="7.140625" style="687" bestFit="1" customWidth="1"/>
    <col min="12929" max="12931" width="6.85546875" style="687" bestFit="1" customWidth="1"/>
    <col min="12932" max="12932" width="7.140625" style="687" bestFit="1" customWidth="1"/>
    <col min="12933" max="12933" width="6.85546875" style="687" bestFit="1" customWidth="1"/>
    <col min="12934" max="12934" width="7.140625" style="687" bestFit="1" customWidth="1"/>
    <col min="12935" max="12935" width="6.42578125" style="687" bestFit="1" customWidth="1"/>
    <col min="12936" max="12936" width="6.85546875" style="687" bestFit="1" customWidth="1"/>
    <col min="12937" max="12937" width="7.140625" style="687" bestFit="1" customWidth="1"/>
    <col min="12938" max="12938" width="6.85546875" style="687" bestFit="1" customWidth="1"/>
    <col min="12939" max="12941" width="7.140625" style="687" bestFit="1" customWidth="1"/>
    <col min="12942" max="12942" width="6.42578125" style="687" bestFit="1" customWidth="1"/>
    <col min="12943" max="12943" width="6.85546875" style="687" bestFit="1" customWidth="1"/>
    <col min="12944" max="12947" width="7.140625" style="687" bestFit="1" customWidth="1"/>
    <col min="12948" max="12949" width="6.42578125" style="687" bestFit="1" customWidth="1"/>
    <col min="12950" max="12951" width="7.140625" style="687" bestFit="1" customWidth="1"/>
    <col min="12952" max="12952" width="6.42578125" style="687" bestFit="1" customWidth="1"/>
    <col min="12953" max="12955" width="7.140625" style="687" bestFit="1" customWidth="1"/>
    <col min="12956" max="12956" width="6.42578125" style="687" bestFit="1" customWidth="1"/>
    <col min="12957" max="12957" width="6.85546875" style="687" bestFit="1" customWidth="1"/>
    <col min="12958" max="12958" width="7.140625" style="687" bestFit="1" customWidth="1"/>
    <col min="12959" max="12960" width="6.85546875" style="687" bestFit="1" customWidth="1"/>
    <col min="12961" max="12961" width="7.140625" style="687" bestFit="1" customWidth="1"/>
    <col min="12962" max="12962" width="6.42578125" style="687" bestFit="1" customWidth="1"/>
    <col min="12963" max="12963" width="7.140625" style="687" bestFit="1" customWidth="1"/>
    <col min="12964" max="12964" width="6.42578125" style="687" bestFit="1" customWidth="1"/>
    <col min="12965" max="12965" width="6.85546875" style="687" bestFit="1" customWidth="1"/>
    <col min="12966" max="12967" width="7.140625" style="687" bestFit="1" customWidth="1"/>
    <col min="12968" max="12968" width="6.42578125" style="687" bestFit="1" customWidth="1"/>
    <col min="12969" max="12969" width="7.140625" style="687" bestFit="1" customWidth="1"/>
    <col min="12970" max="12970" width="6.42578125" style="687" bestFit="1" customWidth="1"/>
    <col min="12971" max="12971" width="6.85546875" style="687" bestFit="1" customWidth="1"/>
    <col min="12972" max="12972" width="7.140625" style="687" bestFit="1" customWidth="1"/>
    <col min="12973" max="12973" width="6.85546875" style="687" bestFit="1" customWidth="1"/>
    <col min="12974" max="12974" width="6.42578125" style="687" bestFit="1" customWidth="1"/>
    <col min="12975" max="12977" width="7.140625" style="687" bestFit="1" customWidth="1"/>
    <col min="12978" max="12978" width="6.85546875" style="687" bestFit="1" customWidth="1"/>
    <col min="12979" max="12979" width="6.42578125" style="687" bestFit="1" customWidth="1"/>
    <col min="12980" max="12980" width="7.140625" style="687" bestFit="1" customWidth="1"/>
    <col min="12981" max="12981" width="6.85546875" style="687" bestFit="1" customWidth="1"/>
    <col min="12982" max="12983" width="7.140625" style="687" bestFit="1" customWidth="1"/>
    <col min="12984" max="12984" width="6.42578125" style="687" bestFit="1" customWidth="1"/>
    <col min="12985" max="12985" width="6.85546875" style="687" bestFit="1" customWidth="1"/>
    <col min="12986" max="12986" width="6.42578125" style="687" bestFit="1" customWidth="1"/>
    <col min="12987" max="12989" width="7.140625" style="687" bestFit="1" customWidth="1"/>
    <col min="12990" max="12992" width="6.42578125" style="687" bestFit="1" customWidth="1"/>
    <col min="12993" max="12993" width="7.140625" style="687" bestFit="1" customWidth="1"/>
    <col min="12994" max="12999" width="6.42578125" style="687" bestFit="1" customWidth="1"/>
    <col min="13000" max="13000" width="7.140625" style="687" bestFit="1" customWidth="1"/>
    <col min="13001" max="13001" width="6.85546875" style="687" bestFit="1" customWidth="1"/>
    <col min="13002" max="13002" width="7.140625" style="687" bestFit="1" customWidth="1"/>
    <col min="13003" max="13003" width="6.85546875" style="687" bestFit="1" customWidth="1"/>
    <col min="13004" max="13005" width="7.140625" style="687" bestFit="1" customWidth="1"/>
    <col min="13006" max="13006" width="6.42578125" style="687" bestFit="1" customWidth="1"/>
    <col min="13007" max="13007" width="6.85546875" style="687" bestFit="1" customWidth="1"/>
    <col min="13008" max="13008" width="6.42578125" style="687" bestFit="1" customWidth="1"/>
    <col min="13009" max="13010" width="6.85546875" style="687" bestFit="1" customWidth="1"/>
    <col min="13011" max="13011" width="6.42578125" style="687" bestFit="1" customWidth="1"/>
    <col min="13012" max="13012" width="7.140625" style="687" bestFit="1" customWidth="1"/>
    <col min="13013" max="13013" width="6.42578125" style="687" bestFit="1" customWidth="1"/>
    <col min="13014" max="13014" width="7.140625" style="687" bestFit="1" customWidth="1"/>
    <col min="13015" max="13015" width="6.85546875" style="687" bestFit="1" customWidth="1"/>
    <col min="13016" max="13018" width="7.140625" style="687" bestFit="1" customWidth="1"/>
    <col min="13019" max="13019" width="6.42578125" style="687" bestFit="1" customWidth="1"/>
    <col min="13020" max="13020" width="7.140625" style="687" bestFit="1" customWidth="1"/>
    <col min="13021" max="13021" width="6.85546875" style="687" bestFit="1" customWidth="1"/>
    <col min="13022" max="13023" width="7.140625" style="687" bestFit="1" customWidth="1"/>
    <col min="13024" max="13024" width="6.42578125" style="687" bestFit="1" customWidth="1"/>
    <col min="13025" max="13025" width="7.140625" style="687" bestFit="1" customWidth="1"/>
    <col min="13026" max="13026" width="6.42578125" style="687" bestFit="1" customWidth="1"/>
    <col min="13027" max="13030" width="7.140625" style="687" bestFit="1" customWidth="1"/>
    <col min="13031" max="13033" width="6.42578125" style="687" bestFit="1" customWidth="1"/>
    <col min="13034" max="13035" width="6.85546875" style="687" bestFit="1" customWidth="1"/>
    <col min="13036" max="13036" width="7.140625" style="687" bestFit="1" customWidth="1"/>
    <col min="13037" max="13037" width="6.85546875" style="687" bestFit="1" customWidth="1"/>
    <col min="13038" max="13041" width="7.140625" style="687" bestFit="1" customWidth="1"/>
    <col min="13042" max="13042" width="6.42578125" style="687" bestFit="1" customWidth="1"/>
    <col min="13043" max="13044" width="7.140625" style="687" bestFit="1" customWidth="1"/>
    <col min="13045" max="13045" width="6.85546875" style="687" bestFit="1" customWidth="1"/>
    <col min="13046" max="13048" width="6.42578125" style="687" bestFit="1" customWidth="1"/>
    <col min="13049" max="13049" width="7.140625" style="687" bestFit="1" customWidth="1"/>
    <col min="13050" max="13052" width="6.85546875" style="687" bestFit="1" customWidth="1"/>
    <col min="13053" max="13057" width="7.140625" style="687" bestFit="1" customWidth="1"/>
    <col min="13058" max="13058" width="6.42578125" style="687" bestFit="1" customWidth="1"/>
    <col min="13059" max="13059" width="6.85546875" style="687" bestFit="1" customWidth="1"/>
    <col min="13060" max="13060" width="6.42578125" style="687" bestFit="1" customWidth="1"/>
    <col min="13061" max="13062" width="7.140625" style="687" bestFit="1" customWidth="1"/>
    <col min="13063" max="13063" width="6.42578125" style="687" bestFit="1" customWidth="1"/>
    <col min="13064" max="13064" width="7.140625" style="687" bestFit="1" customWidth="1"/>
    <col min="13065" max="13065" width="6.85546875" style="687" bestFit="1" customWidth="1"/>
    <col min="13066" max="13066" width="7.140625" style="687" bestFit="1" customWidth="1"/>
    <col min="13067" max="13067" width="6.85546875" style="687" bestFit="1" customWidth="1"/>
    <col min="13068" max="13068" width="6.42578125" style="687" bestFit="1" customWidth="1"/>
    <col min="13069" max="13069" width="7.140625" style="687" bestFit="1" customWidth="1"/>
    <col min="13070" max="13070" width="6.42578125" style="687" bestFit="1" customWidth="1"/>
    <col min="13071" max="13071" width="7.140625" style="687" bestFit="1" customWidth="1"/>
    <col min="13072" max="13072" width="6.85546875" style="687" bestFit="1" customWidth="1"/>
    <col min="13073" max="13073" width="7.140625" style="687" bestFit="1" customWidth="1"/>
    <col min="13074" max="13074" width="6.85546875" style="687" bestFit="1" customWidth="1"/>
    <col min="13075" max="13075" width="7.140625" style="687" bestFit="1" customWidth="1"/>
    <col min="13076" max="13076" width="6.42578125" style="687" bestFit="1" customWidth="1"/>
    <col min="13077" max="13077" width="6.85546875" style="687" bestFit="1" customWidth="1"/>
    <col min="13078" max="13078" width="7.140625" style="687" bestFit="1" customWidth="1"/>
    <col min="13079" max="13079" width="6.42578125" style="687" bestFit="1" customWidth="1"/>
    <col min="13080" max="13080" width="7.140625" style="687" bestFit="1" customWidth="1"/>
    <col min="13081" max="13081" width="6.85546875" style="687" bestFit="1" customWidth="1"/>
    <col min="13082" max="13083" width="6.42578125" style="687" bestFit="1" customWidth="1"/>
    <col min="13084" max="13084" width="6.85546875" style="687" bestFit="1" customWidth="1"/>
    <col min="13085" max="13086" width="6.42578125" style="687" bestFit="1" customWidth="1"/>
    <col min="13087" max="13088" width="7.140625" style="687" bestFit="1" customWidth="1"/>
    <col min="13089" max="13090" width="6.42578125" style="687" bestFit="1" customWidth="1"/>
    <col min="13091" max="13094" width="6.85546875" style="687" bestFit="1" customWidth="1"/>
    <col min="13095" max="13095" width="7.140625" style="687" bestFit="1" customWidth="1"/>
    <col min="13096" max="13096" width="6.42578125" style="687" bestFit="1" customWidth="1"/>
    <col min="13097" max="13097" width="7.140625" style="687" bestFit="1" customWidth="1"/>
    <col min="13098" max="13098" width="6.42578125" style="687" bestFit="1" customWidth="1"/>
    <col min="13099" max="13099" width="6.85546875" style="687" bestFit="1" customWidth="1"/>
    <col min="13100" max="13102" width="7.140625" style="687" bestFit="1" customWidth="1"/>
    <col min="13103" max="13104" width="6.42578125" style="687" bestFit="1" customWidth="1"/>
    <col min="13105" max="13106" width="7.140625" style="687" bestFit="1" customWidth="1"/>
    <col min="13107" max="13108" width="6.42578125" style="687" bestFit="1" customWidth="1"/>
    <col min="13109" max="13111" width="7.140625" style="687" bestFit="1" customWidth="1"/>
    <col min="13112" max="13112" width="6.42578125" style="687" bestFit="1" customWidth="1"/>
    <col min="13113" max="13113" width="6.85546875" style="687" bestFit="1" customWidth="1"/>
    <col min="13114" max="13120" width="7.140625" style="687" bestFit="1" customWidth="1"/>
    <col min="13121" max="13121" width="6.85546875" style="687" bestFit="1" customWidth="1"/>
    <col min="13122" max="13123" width="7.140625" style="687" bestFit="1" customWidth="1"/>
    <col min="13124" max="13124" width="6.42578125" style="687" bestFit="1" customWidth="1"/>
    <col min="13125" max="13125" width="7.140625" style="687" bestFit="1" customWidth="1"/>
    <col min="13126" max="13126" width="6.85546875" style="687" bestFit="1" customWidth="1"/>
    <col min="13127" max="13128" width="6.42578125" style="687" bestFit="1" customWidth="1"/>
    <col min="13129" max="13129" width="7.140625" style="687" bestFit="1" customWidth="1"/>
    <col min="13130" max="13131" width="6.42578125" style="687" bestFit="1" customWidth="1"/>
    <col min="13132" max="13132" width="6.85546875" style="687" bestFit="1" customWidth="1"/>
    <col min="13133" max="13134" width="6.42578125" style="687" bestFit="1" customWidth="1"/>
    <col min="13135" max="13135" width="6.85546875" style="687" bestFit="1" customWidth="1"/>
    <col min="13136" max="13136" width="7.140625" style="687" bestFit="1" customWidth="1"/>
    <col min="13137" max="13137" width="6.85546875" style="687" bestFit="1" customWidth="1"/>
    <col min="13138" max="13138" width="7.140625" style="687" bestFit="1" customWidth="1"/>
    <col min="13139" max="13140" width="6.85546875" style="687" bestFit="1" customWidth="1"/>
    <col min="13141" max="13141" width="6.42578125" style="687" bestFit="1" customWidth="1"/>
    <col min="13142" max="13144" width="7.140625" style="687" bestFit="1" customWidth="1"/>
    <col min="13145" max="13145" width="6.85546875" style="687" bestFit="1" customWidth="1"/>
    <col min="13146" max="13148" width="6.42578125" style="687" bestFit="1" customWidth="1"/>
    <col min="13149" max="13149" width="7.140625" style="687" bestFit="1" customWidth="1"/>
    <col min="13150" max="13152" width="6.42578125" style="687" bestFit="1" customWidth="1"/>
    <col min="13153" max="13154" width="7.140625" style="687" bestFit="1" customWidth="1"/>
    <col min="13155" max="13155" width="6.42578125" style="687" bestFit="1" customWidth="1"/>
    <col min="13156" max="13157" width="7.140625" style="687" bestFit="1" customWidth="1"/>
    <col min="13158" max="13158" width="6.85546875" style="687" bestFit="1" customWidth="1"/>
    <col min="13159" max="13160" width="7.140625" style="687" bestFit="1" customWidth="1"/>
    <col min="13161" max="13161" width="6.42578125" style="687" bestFit="1" customWidth="1"/>
    <col min="13162" max="13162" width="6.85546875" style="687" bestFit="1" customWidth="1"/>
    <col min="13163" max="13163" width="7.140625" style="687" bestFit="1" customWidth="1"/>
    <col min="13164" max="13164" width="6.85546875" style="687" bestFit="1" customWidth="1"/>
    <col min="13165" max="13165" width="7.140625" style="687" bestFit="1" customWidth="1"/>
    <col min="13166" max="13166" width="6.42578125" style="687" bestFit="1" customWidth="1"/>
    <col min="13167" max="13169" width="7.140625" style="687" bestFit="1" customWidth="1"/>
    <col min="13170" max="13170" width="6.85546875" style="687" bestFit="1" customWidth="1"/>
    <col min="13171" max="13171" width="7.140625" style="687" bestFit="1" customWidth="1"/>
    <col min="13172" max="13174" width="6.42578125" style="687" bestFit="1" customWidth="1"/>
    <col min="13175" max="13175" width="6.85546875" style="687" bestFit="1" customWidth="1"/>
    <col min="13176" max="13181" width="7.140625" style="687" bestFit="1" customWidth="1"/>
    <col min="13182" max="13182" width="6.42578125" style="687" bestFit="1" customWidth="1"/>
    <col min="13183" max="13183" width="7.140625" style="687" bestFit="1" customWidth="1"/>
    <col min="13184" max="13184" width="6.85546875" style="687" bestFit="1" customWidth="1"/>
    <col min="13185" max="13187" width="7.140625" style="687" bestFit="1" customWidth="1"/>
    <col min="13188" max="13188" width="6.42578125" style="687" bestFit="1" customWidth="1"/>
    <col min="13189" max="13195" width="7.140625" style="687" bestFit="1" customWidth="1"/>
    <col min="13196" max="13197" width="6.42578125" style="687" bestFit="1" customWidth="1"/>
    <col min="13198" max="13199" width="7.140625" style="687" bestFit="1" customWidth="1"/>
    <col min="13200" max="13201" width="6.42578125" style="687" bestFit="1" customWidth="1"/>
    <col min="13202" max="13202" width="6.85546875" style="687" bestFit="1" customWidth="1"/>
    <col min="13203" max="13203" width="6.42578125" style="687" bestFit="1" customWidth="1"/>
    <col min="13204" max="13207" width="6.85546875" style="687" bestFit="1" customWidth="1"/>
    <col min="13208" max="13208" width="6.42578125" style="687" bestFit="1" customWidth="1"/>
    <col min="13209" max="13211" width="7.140625" style="687" bestFit="1" customWidth="1"/>
    <col min="13212" max="13213" width="6.42578125" style="687" bestFit="1" customWidth="1"/>
    <col min="13214" max="13214" width="6.85546875" style="687" bestFit="1" customWidth="1"/>
    <col min="13215" max="13218" width="7.140625" style="687" bestFit="1" customWidth="1"/>
    <col min="13219" max="13220" width="6.42578125" style="687" bestFit="1" customWidth="1"/>
    <col min="13221" max="13226" width="7.140625" style="687" bestFit="1" customWidth="1"/>
    <col min="13227" max="13227" width="6.85546875" style="687" bestFit="1" customWidth="1"/>
    <col min="13228" max="13229" width="6.42578125" style="687" bestFit="1" customWidth="1"/>
    <col min="13230" max="13230" width="6.85546875" style="687" bestFit="1" customWidth="1"/>
    <col min="13231" max="13231" width="6.42578125" style="687" bestFit="1" customWidth="1"/>
    <col min="13232" max="13232" width="7.140625" style="687" bestFit="1" customWidth="1"/>
    <col min="13233" max="13234" width="6.85546875" style="687" bestFit="1" customWidth="1"/>
    <col min="13235" max="13235" width="6.42578125" style="687" bestFit="1" customWidth="1"/>
    <col min="13236" max="13237" width="7.140625" style="687" bestFit="1" customWidth="1"/>
    <col min="13238" max="13238" width="6.42578125" style="687" bestFit="1" customWidth="1"/>
    <col min="13239" max="13241" width="7.140625" style="687" bestFit="1" customWidth="1"/>
    <col min="13242" max="13242" width="6.42578125" style="687" bestFit="1" customWidth="1"/>
    <col min="13243" max="13243" width="7.140625" style="687" bestFit="1" customWidth="1"/>
    <col min="13244" max="13244" width="6.85546875" style="687" bestFit="1" customWidth="1"/>
    <col min="13245" max="13246" width="7.140625" style="687" bestFit="1" customWidth="1"/>
    <col min="13247" max="13247" width="6.85546875" style="687" bestFit="1" customWidth="1"/>
    <col min="13248" max="13248" width="7.140625" style="687" bestFit="1" customWidth="1"/>
    <col min="13249" max="13249" width="6.85546875" style="687" bestFit="1" customWidth="1"/>
    <col min="13250" max="13250" width="7.140625" style="687" bestFit="1" customWidth="1"/>
    <col min="13251" max="13251" width="6.42578125" style="687" bestFit="1" customWidth="1"/>
    <col min="13252" max="13252" width="6.85546875" style="687" bestFit="1" customWidth="1"/>
    <col min="13253" max="13254" width="6.42578125" style="687" bestFit="1" customWidth="1"/>
    <col min="13255" max="13255" width="6.85546875" style="687" bestFit="1" customWidth="1"/>
    <col min="13256" max="13256" width="6.42578125" style="687" bestFit="1" customWidth="1"/>
    <col min="13257" max="13257" width="7.140625" style="687" bestFit="1" customWidth="1"/>
    <col min="13258" max="13258" width="6.42578125" style="687" bestFit="1" customWidth="1"/>
    <col min="13259" max="13259" width="6.85546875" style="687" bestFit="1" customWidth="1"/>
    <col min="13260" max="13264" width="7.140625" style="687" bestFit="1" customWidth="1"/>
    <col min="13265" max="13267" width="6.42578125" style="687" bestFit="1" customWidth="1"/>
    <col min="13268" max="13269" width="7.140625" style="687" bestFit="1" customWidth="1"/>
    <col min="13270" max="13270" width="6.85546875" style="687" bestFit="1" customWidth="1"/>
    <col min="13271" max="13271" width="7.140625" style="687" bestFit="1" customWidth="1"/>
    <col min="13272" max="13273" width="6.85546875" style="687" bestFit="1" customWidth="1"/>
    <col min="13274" max="13276" width="7.140625" style="687" bestFit="1" customWidth="1"/>
    <col min="13277" max="13278" width="6.85546875" style="687" bestFit="1" customWidth="1"/>
    <col min="13279" max="13279" width="6.42578125" style="687" bestFit="1" customWidth="1"/>
    <col min="13280" max="13280" width="6.85546875" style="687" bestFit="1" customWidth="1"/>
    <col min="13281" max="13281" width="6.42578125" style="687" bestFit="1" customWidth="1"/>
    <col min="13282" max="13282" width="7.140625" style="687" bestFit="1" customWidth="1"/>
    <col min="13283" max="13285" width="6.85546875" style="687" bestFit="1" customWidth="1"/>
    <col min="13286" max="13286" width="7.140625" style="687" bestFit="1" customWidth="1"/>
    <col min="13287" max="13287" width="6.42578125" style="687" bestFit="1" customWidth="1"/>
    <col min="13288" max="13289" width="7.140625" style="687" bestFit="1" customWidth="1"/>
    <col min="13290" max="13291" width="6.85546875" style="687" bestFit="1" customWidth="1"/>
    <col min="13292" max="13294" width="6.42578125" style="687" bestFit="1" customWidth="1"/>
    <col min="13295" max="13298" width="7.140625" style="687" bestFit="1" customWidth="1"/>
    <col min="13299" max="13300" width="6.42578125" style="687" bestFit="1" customWidth="1"/>
    <col min="13301" max="13301" width="6.85546875" style="687" bestFit="1" customWidth="1"/>
    <col min="13302" max="13302" width="7.140625" style="687" bestFit="1" customWidth="1"/>
    <col min="13303" max="13303" width="6.85546875" style="687" bestFit="1" customWidth="1"/>
    <col min="13304" max="13305" width="7.140625" style="687" bestFit="1" customWidth="1"/>
    <col min="13306" max="13306" width="6.42578125" style="687" bestFit="1" customWidth="1"/>
    <col min="13307" max="13309" width="7.140625" style="687" bestFit="1" customWidth="1"/>
    <col min="13310" max="13312" width="6.42578125" style="687" bestFit="1" customWidth="1"/>
    <col min="13313" max="13313" width="6.85546875" style="687" bestFit="1" customWidth="1"/>
    <col min="13314" max="13314" width="7.140625" style="687" bestFit="1" customWidth="1"/>
    <col min="13315" max="13317" width="6.85546875" style="687" bestFit="1" customWidth="1"/>
    <col min="13318" max="13318" width="7.140625" style="687" bestFit="1" customWidth="1"/>
    <col min="13319" max="13319" width="6.42578125" style="687" bestFit="1" customWidth="1"/>
    <col min="13320" max="13320" width="7.140625" style="687" bestFit="1" customWidth="1"/>
    <col min="13321" max="13322" width="6.85546875" style="687" bestFit="1" customWidth="1"/>
    <col min="13323" max="13325" width="7.140625" style="687" bestFit="1" customWidth="1"/>
    <col min="13326" max="13328" width="6.85546875" style="687" bestFit="1" customWidth="1"/>
    <col min="13329" max="13329" width="7.140625" style="687" bestFit="1" customWidth="1"/>
    <col min="13330" max="13330" width="6.85546875" style="687" bestFit="1" customWidth="1"/>
    <col min="13331" max="13333" width="6.42578125" style="687" bestFit="1" customWidth="1"/>
    <col min="13334" max="13334" width="7.140625" style="687" bestFit="1" customWidth="1"/>
    <col min="13335" max="13336" width="6.42578125" style="687" bestFit="1" customWidth="1"/>
    <col min="13337" max="13341" width="7.140625" style="687" bestFit="1" customWidth="1"/>
    <col min="13342" max="13342" width="6.85546875" style="687" bestFit="1" customWidth="1"/>
    <col min="13343" max="13343" width="6.42578125" style="687" bestFit="1" customWidth="1"/>
    <col min="13344" max="13344" width="6.85546875" style="687" bestFit="1" customWidth="1"/>
    <col min="13345" max="13345" width="7.140625" style="687" bestFit="1" customWidth="1"/>
    <col min="13346" max="13347" width="6.85546875" style="687" bestFit="1" customWidth="1"/>
    <col min="13348" max="13348" width="7.140625" style="687" bestFit="1" customWidth="1"/>
    <col min="13349" max="13349" width="6.42578125" style="687" bestFit="1" customWidth="1"/>
    <col min="13350" max="13350" width="7.140625" style="687" bestFit="1" customWidth="1"/>
    <col min="13351" max="13351" width="6.42578125" style="687" bestFit="1" customWidth="1"/>
    <col min="13352" max="13353" width="7.140625" style="687" bestFit="1" customWidth="1"/>
    <col min="13354" max="13354" width="6.42578125" style="687" bestFit="1" customWidth="1"/>
    <col min="13355" max="13360" width="7.140625" style="687" bestFit="1" customWidth="1"/>
    <col min="13361" max="13361" width="6.42578125" style="687" bestFit="1" customWidth="1"/>
    <col min="13362" max="13362" width="6.85546875" style="687" bestFit="1" customWidth="1"/>
    <col min="13363" max="13364" width="6.42578125" style="687" bestFit="1" customWidth="1"/>
    <col min="13365" max="13368" width="7.140625" style="687" bestFit="1" customWidth="1"/>
    <col min="13369" max="13369" width="6.42578125" style="687" bestFit="1" customWidth="1"/>
    <col min="13370" max="13370" width="6.85546875" style="687" bestFit="1" customWidth="1"/>
    <col min="13371" max="13371" width="6.42578125" style="687" bestFit="1" customWidth="1"/>
    <col min="13372" max="13373" width="7.140625" style="687" bestFit="1" customWidth="1"/>
    <col min="13374" max="13374" width="6.85546875" style="687" bestFit="1" customWidth="1"/>
    <col min="13375" max="13375" width="7.140625" style="687" bestFit="1" customWidth="1"/>
    <col min="13376" max="13377" width="6.85546875" style="687" bestFit="1" customWidth="1"/>
    <col min="13378" max="13380" width="7.140625" style="687" bestFit="1" customWidth="1"/>
    <col min="13381" max="13381" width="6.42578125" style="687" bestFit="1" customWidth="1"/>
    <col min="13382" max="13382" width="7.140625" style="687" bestFit="1" customWidth="1"/>
    <col min="13383" max="13383" width="6.42578125" style="687" bestFit="1" customWidth="1"/>
    <col min="13384" max="13384" width="6.85546875" style="687" bestFit="1" customWidth="1"/>
    <col min="13385" max="13386" width="7.140625" style="687" bestFit="1" customWidth="1"/>
    <col min="13387" max="13387" width="6.85546875" style="687" bestFit="1" customWidth="1"/>
    <col min="13388" max="13388" width="7.140625" style="687" bestFit="1" customWidth="1"/>
    <col min="13389" max="13389" width="6.42578125" style="687" bestFit="1" customWidth="1"/>
    <col min="13390" max="13390" width="6.85546875" style="687" bestFit="1" customWidth="1"/>
    <col min="13391" max="13392" width="6.42578125" style="687" bestFit="1" customWidth="1"/>
    <col min="13393" max="13394" width="7.140625" style="687" bestFit="1" customWidth="1"/>
    <col min="13395" max="13395" width="6.42578125" style="687" bestFit="1" customWidth="1"/>
    <col min="13396" max="13396" width="7.140625" style="687" bestFit="1" customWidth="1"/>
    <col min="13397" max="13398" width="6.85546875" style="687" bestFit="1" customWidth="1"/>
    <col min="13399" max="13399" width="7.140625" style="687" bestFit="1" customWidth="1"/>
    <col min="13400" max="13400" width="6.85546875" style="687" bestFit="1" customWidth="1"/>
    <col min="13401" max="13401" width="6.42578125" style="687" bestFit="1" customWidth="1"/>
    <col min="13402" max="13402" width="7.140625" style="687" bestFit="1" customWidth="1"/>
    <col min="13403" max="13404" width="6.85546875" style="687" bestFit="1" customWidth="1"/>
    <col min="13405" max="13406" width="7.140625" style="687" bestFit="1" customWidth="1"/>
    <col min="13407" max="13408" width="6.42578125" style="687" bestFit="1" customWidth="1"/>
    <col min="13409" max="13409" width="7.140625" style="687" bestFit="1" customWidth="1"/>
    <col min="13410" max="13410" width="6.42578125" style="687" bestFit="1" customWidth="1"/>
    <col min="13411" max="13411" width="6.85546875" style="687" bestFit="1" customWidth="1"/>
    <col min="13412" max="13414" width="7.140625" style="687" bestFit="1" customWidth="1"/>
    <col min="13415" max="13416" width="6.42578125" style="687" bestFit="1" customWidth="1"/>
    <col min="13417" max="13418" width="7.140625" style="687" bestFit="1" customWidth="1"/>
    <col min="13419" max="13419" width="6.85546875" style="687" bestFit="1" customWidth="1"/>
    <col min="13420" max="13420" width="7.140625" style="687" bestFit="1" customWidth="1"/>
    <col min="13421" max="13421" width="6.42578125" style="687" bestFit="1" customWidth="1"/>
    <col min="13422" max="13422" width="7.140625" style="687" bestFit="1" customWidth="1"/>
    <col min="13423" max="13423" width="6.42578125" style="687" bestFit="1" customWidth="1"/>
    <col min="13424" max="13426" width="7.140625" style="687" bestFit="1" customWidth="1"/>
    <col min="13427" max="13429" width="6.85546875" style="687" bestFit="1" customWidth="1"/>
    <col min="13430" max="13430" width="7.140625" style="687" bestFit="1" customWidth="1"/>
    <col min="13431" max="13432" width="6.42578125" style="687" bestFit="1" customWidth="1"/>
    <col min="13433" max="13433" width="6.85546875" style="687" bestFit="1" customWidth="1"/>
    <col min="13434" max="13436" width="7.140625" style="687" bestFit="1" customWidth="1"/>
    <col min="13437" max="13438" width="6.42578125" style="687" bestFit="1" customWidth="1"/>
    <col min="13439" max="13439" width="6.85546875" style="687" bestFit="1" customWidth="1"/>
    <col min="13440" max="13441" width="7.140625" style="687" bestFit="1" customWidth="1"/>
    <col min="13442" max="13442" width="6.85546875" style="687" bestFit="1" customWidth="1"/>
    <col min="13443" max="13443" width="7.140625" style="687" bestFit="1" customWidth="1"/>
    <col min="13444" max="13444" width="6.42578125" style="687" bestFit="1" customWidth="1"/>
    <col min="13445" max="13445" width="6.85546875" style="687" bestFit="1" customWidth="1"/>
    <col min="13446" max="13446" width="7.140625" style="687" bestFit="1" customWidth="1"/>
    <col min="13447" max="13447" width="6.42578125" style="687" bestFit="1" customWidth="1"/>
    <col min="13448" max="13448" width="6.85546875" style="687" bestFit="1" customWidth="1"/>
    <col min="13449" max="13449" width="7.140625" style="687" bestFit="1" customWidth="1"/>
    <col min="13450" max="13450" width="6.85546875" style="687" bestFit="1" customWidth="1"/>
    <col min="13451" max="13453" width="6.42578125" style="687" bestFit="1" customWidth="1"/>
    <col min="13454" max="13455" width="7.140625" style="687" bestFit="1" customWidth="1"/>
    <col min="13456" max="13456" width="6.42578125" style="687" bestFit="1" customWidth="1"/>
    <col min="13457" max="13457" width="7.140625" style="687" bestFit="1" customWidth="1"/>
    <col min="13458" max="13459" width="6.85546875" style="687" bestFit="1" customWidth="1"/>
    <col min="13460" max="13460" width="6.42578125" style="687" bestFit="1" customWidth="1"/>
    <col min="13461" max="13465" width="7.140625" style="687" bestFit="1" customWidth="1"/>
    <col min="13466" max="13467" width="6.42578125" style="687" bestFit="1" customWidth="1"/>
    <col min="13468" max="13468" width="6.85546875" style="687" bestFit="1" customWidth="1"/>
    <col min="13469" max="13469" width="7.140625" style="687" bestFit="1" customWidth="1"/>
    <col min="13470" max="13471" width="6.85546875" style="687" bestFit="1" customWidth="1"/>
    <col min="13472" max="13472" width="6.42578125" style="687" bestFit="1" customWidth="1"/>
    <col min="13473" max="13475" width="7.140625" style="687" bestFit="1" customWidth="1"/>
    <col min="13476" max="13476" width="6.42578125" style="687" bestFit="1" customWidth="1"/>
    <col min="13477" max="13477" width="6.85546875" style="687" bestFit="1" customWidth="1"/>
    <col min="13478" max="13478" width="6.42578125" style="687" bestFit="1" customWidth="1"/>
    <col min="13479" max="13483" width="7.140625" style="687" bestFit="1" customWidth="1"/>
    <col min="13484" max="13485" width="6.42578125" style="687" bestFit="1" customWidth="1"/>
    <col min="13486" max="13487" width="7.140625" style="687" bestFit="1" customWidth="1"/>
    <col min="13488" max="13488" width="6.42578125" style="687" bestFit="1" customWidth="1"/>
    <col min="13489" max="13490" width="7.140625" style="687" bestFit="1" customWidth="1"/>
    <col min="13491" max="13491" width="6.85546875" style="687" bestFit="1" customWidth="1"/>
    <col min="13492" max="13492" width="6.42578125" style="687" bestFit="1" customWidth="1"/>
    <col min="13493" max="13493" width="6.85546875" style="687" bestFit="1" customWidth="1"/>
    <col min="13494" max="13495" width="7.140625" style="687" bestFit="1" customWidth="1"/>
    <col min="13496" max="13496" width="6.85546875" style="687" bestFit="1" customWidth="1"/>
    <col min="13497" max="13497" width="7.140625" style="687" bestFit="1" customWidth="1"/>
    <col min="13498" max="13498" width="6.42578125" style="687" bestFit="1" customWidth="1"/>
    <col min="13499" max="13499" width="7.140625" style="687" bestFit="1" customWidth="1"/>
    <col min="13500" max="13500" width="6.42578125" style="687" bestFit="1" customWidth="1"/>
    <col min="13501" max="13502" width="6.85546875" style="687" bestFit="1" customWidth="1"/>
    <col min="13503" max="13503" width="7.140625" style="687" bestFit="1" customWidth="1"/>
    <col min="13504" max="13504" width="6.42578125" style="687" bestFit="1" customWidth="1"/>
    <col min="13505" max="13509" width="7.140625" style="687" bestFit="1" customWidth="1"/>
    <col min="13510" max="13510" width="6.42578125" style="687" bestFit="1" customWidth="1"/>
    <col min="13511" max="13511" width="6.85546875" style="687" bestFit="1" customWidth="1"/>
    <col min="13512" max="13512" width="6.42578125" style="687" bestFit="1" customWidth="1"/>
    <col min="13513" max="13513" width="7.140625" style="687" bestFit="1" customWidth="1"/>
    <col min="13514" max="13515" width="6.42578125" style="687" bestFit="1" customWidth="1"/>
    <col min="13516" max="13516" width="7.140625" style="687" bestFit="1" customWidth="1"/>
    <col min="13517" max="13517" width="6.42578125" style="687" bestFit="1" customWidth="1"/>
    <col min="13518" max="13519" width="7.140625" style="687" bestFit="1" customWidth="1"/>
    <col min="13520" max="13520" width="6.85546875" style="687" bestFit="1" customWidth="1"/>
    <col min="13521" max="13523" width="7.140625" style="687" bestFit="1" customWidth="1"/>
    <col min="13524" max="13526" width="6.85546875" style="687" bestFit="1" customWidth="1"/>
    <col min="13527" max="13527" width="6.42578125" style="687" bestFit="1" customWidth="1"/>
    <col min="13528" max="13529" width="7.140625" style="687" bestFit="1" customWidth="1"/>
    <col min="13530" max="13532" width="6.42578125" style="687" bestFit="1" customWidth="1"/>
    <col min="13533" max="13533" width="7.140625" style="687" bestFit="1" customWidth="1"/>
    <col min="13534" max="13538" width="6.85546875" style="687" bestFit="1" customWidth="1"/>
    <col min="13539" max="13539" width="6.42578125" style="687" bestFit="1" customWidth="1"/>
    <col min="13540" max="13541" width="7.140625" style="687" bestFit="1" customWidth="1"/>
    <col min="13542" max="13542" width="6.85546875" style="687" bestFit="1" customWidth="1"/>
    <col min="13543" max="13543" width="6.42578125" style="687" bestFit="1" customWidth="1"/>
    <col min="13544" max="13544" width="6.85546875" style="687" bestFit="1" customWidth="1"/>
    <col min="13545" max="13545" width="6.42578125" style="687" bestFit="1" customWidth="1"/>
    <col min="13546" max="13546" width="7.140625" style="687" bestFit="1" customWidth="1"/>
    <col min="13547" max="13547" width="6.85546875" style="687" bestFit="1" customWidth="1"/>
    <col min="13548" max="13549" width="7.140625" style="687" bestFit="1" customWidth="1"/>
    <col min="13550" max="13550" width="6.85546875" style="687" bestFit="1" customWidth="1"/>
    <col min="13551" max="13552" width="7.140625" style="687" bestFit="1" customWidth="1"/>
    <col min="13553" max="13553" width="6.85546875" style="687" bestFit="1" customWidth="1"/>
    <col min="13554" max="13554" width="6.42578125" style="687" bestFit="1" customWidth="1"/>
    <col min="13555" max="13555" width="7.140625" style="687" bestFit="1" customWidth="1"/>
    <col min="13556" max="13556" width="6.42578125" style="687" bestFit="1" customWidth="1"/>
    <col min="13557" max="13559" width="7.140625" style="687" bestFit="1" customWidth="1"/>
    <col min="13560" max="13560" width="6.42578125" style="687" bestFit="1" customWidth="1"/>
    <col min="13561" max="13561" width="7.140625" style="687" bestFit="1" customWidth="1"/>
    <col min="13562" max="13562" width="6.42578125" style="687" bestFit="1" customWidth="1"/>
    <col min="13563" max="13563" width="7.140625" style="687" bestFit="1" customWidth="1"/>
    <col min="13564" max="13564" width="6.42578125" style="687" bestFit="1" customWidth="1"/>
    <col min="13565" max="13565" width="7.140625" style="687" bestFit="1" customWidth="1"/>
    <col min="13566" max="13566" width="6.42578125" style="687" bestFit="1" customWidth="1"/>
    <col min="13567" max="13567" width="6.85546875" style="687" bestFit="1" customWidth="1"/>
    <col min="13568" max="13571" width="6.42578125" style="687" bestFit="1" customWidth="1"/>
    <col min="13572" max="13572" width="7.140625" style="687" bestFit="1" customWidth="1"/>
    <col min="13573" max="13573" width="6.42578125" style="687" bestFit="1" customWidth="1"/>
    <col min="13574" max="13575" width="7.140625" style="687" bestFit="1" customWidth="1"/>
    <col min="13576" max="13578" width="6.42578125" style="687" bestFit="1" customWidth="1"/>
    <col min="13579" max="13581" width="7.140625" style="687" bestFit="1" customWidth="1"/>
    <col min="13582" max="13582" width="6.42578125" style="687" bestFit="1" customWidth="1"/>
    <col min="13583" max="13584" width="7.140625" style="687" bestFit="1" customWidth="1"/>
    <col min="13585" max="13585" width="6.85546875" style="687" bestFit="1" customWidth="1"/>
    <col min="13586" max="13586" width="7.140625" style="687" bestFit="1" customWidth="1"/>
    <col min="13587" max="13587" width="6.42578125" style="687" bestFit="1" customWidth="1"/>
    <col min="13588" max="13588" width="6.85546875" style="687" bestFit="1" customWidth="1"/>
    <col min="13589" max="13591" width="7.140625" style="687" bestFit="1" customWidth="1"/>
    <col min="13592" max="13592" width="6.42578125" style="687" bestFit="1" customWidth="1"/>
    <col min="13593" max="13593" width="7.140625" style="687" bestFit="1" customWidth="1"/>
    <col min="13594" max="13594" width="6.85546875" style="687" bestFit="1" customWidth="1"/>
    <col min="13595" max="13595" width="7.140625" style="687" bestFit="1" customWidth="1"/>
    <col min="13596" max="13597" width="6.85546875" style="687" bestFit="1" customWidth="1"/>
    <col min="13598" max="13598" width="7.140625" style="687" bestFit="1" customWidth="1"/>
    <col min="13599" max="13600" width="6.85546875" style="687" bestFit="1" customWidth="1"/>
    <col min="13601" max="13603" width="7.140625" style="687" bestFit="1" customWidth="1"/>
    <col min="13604" max="13604" width="6.42578125" style="687" bestFit="1" customWidth="1"/>
    <col min="13605" max="13605" width="7.140625" style="687" bestFit="1" customWidth="1"/>
    <col min="13606" max="13607" width="6.42578125" style="687" bestFit="1" customWidth="1"/>
    <col min="13608" max="13608" width="6.85546875" style="687" bestFit="1" customWidth="1"/>
    <col min="13609" max="13609" width="6.42578125" style="687" bestFit="1" customWidth="1"/>
    <col min="13610" max="13610" width="6.85546875" style="687" bestFit="1" customWidth="1"/>
    <col min="13611" max="13611" width="6.42578125" style="687" bestFit="1" customWidth="1"/>
    <col min="13612" max="13612" width="7.140625" style="687" bestFit="1" customWidth="1"/>
    <col min="13613" max="13613" width="6.42578125" style="687" bestFit="1" customWidth="1"/>
    <col min="13614" max="13614" width="6.85546875" style="687" bestFit="1" customWidth="1"/>
    <col min="13615" max="13617" width="7.140625" style="687" bestFit="1" customWidth="1"/>
    <col min="13618" max="13619" width="6.85546875" style="687" bestFit="1" customWidth="1"/>
    <col min="13620" max="13620" width="6.42578125" style="687" bestFit="1" customWidth="1"/>
    <col min="13621" max="13621" width="6.85546875" style="687" bestFit="1" customWidth="1"/>
    <col min="13622" max="13627" width="7.140625" style="687" bestFit="1" customWidth="1"/>
    <col min="13628" max="13628" width="6.42578125" style="687" bestFit="1" customWidth="1"/>
    <col min="13629" max="13630" width="7.140625" style="687" bestFit="1" customWidth="1"/>
    <col min="13631" max="13631" width="6.85546875" style="687" bestFit="1" customWidth="1"/>
    <col min="13632" max="13632" width="7.140625" style="687" bestFit="1" customWidth="1"/>
    <col min="13633" max="13633" width="6.42578125" style="687" bestFit="1" customWidth="1"/>
    <col min="13634" max="13636" width="7.140625" style="687" bestFit="1" customWidth="1"/>
    <col min="13637" max="13638" width="6.85546875" style="687" bestFit="1" customWidth="1"/>
    <col min="13639" max="13644" width="7.140625" style="687" bestFit="1" customWidth="1"/>
    <col min="13645" max="13648" width="6.42578125" style="687" bestFit="1" customWidth="1"/>
    <col min="13649" max="13649" width="7.140625" style="687" bestFit="1" customWidth="1"/>
    <col min="13650" max="13652" width="6.85546875" style="687" bestFit="1" customWidth="1"/>
    <col min="13653" max="13653" width="6.42578125" style="687" bestFit="1" customWidth="1"/>
    <col min="13654" max="13654" width="7.140625" style="687" bestFit="1" customWidth="1"/>
    <col min="13655" max="13657" width="6.42578125" style="687" bestFit="1" customWidth="1"/>
    <col min="13658" max="13659" width="7.140625" style="687" bestFit="1" customWidth="1"/>
    <col min="13660" max="13660" width="6.42578125" style="687" bestFit="1" customWidth="1"/>
    <col min="13661" max="13661" width="7.140625" style="687" bestFit="1" customWidth="1"/>
    <col min="13662" max="13662" width="6.85546875" style="687" bestFit="1" customWidth="1"/>
    <col min="13663" max="13664" width="6.42578125" style="687" bestFit="1" customWidth="1"/>
    <col min="13665" max="13666" width="6.85546875" style="687" bestFit="1" customWidth="1"/>
    <col min="13667" max="13667" width="6.42578125" style="687" bestFit="1" customWidth="1"/>
    <col min="13668" max="13668" width="7.140625" style="687" bestFit="1" customWidth="1"/>
    <col min="13669" max="13669" width="6.42578125" style="687" bestFit="1" customWidth="1"/>
    <col min="13670" max="13671" width="6.85546875" style="687" bestFit="1" customWidth="1"/>
    <col min="13672" max="13672" width="6.42578125" style="687" bestFit="1" customWidth="1"/>
    <col min="13673" max="13673" width="6.85546875" style="687" bestFit="1" customWidth="1"/>
    <col min="13674" max="13675" width="7.140625" style="687" bestFit="1" customWidth="1"/>
    <col min="13676" max="13676" width="6.85546875" style="687" bestFit="1" customWidth="1"/>
    <col min="13677" max="13677" width="6.42578125" style="687" bestFit="1" customWidth="1"/>
    <col min="13678" max="13678" width="7.140625" style="687" bestFit="1" customWidth="1"/>
    <col min="13679" max="13680" width="6.42578125" style="687" bestFit="1" customWidth="1"/>
    <col min="13681" max="13681" width="6.85546875" style="687" bestFit="1" customWidth="1"/>
    <col min="13682" max="13685" width="7.140625" style="687" bestFit="1" customWidth="1"/>
    <col min="13686" max="13687" width="6.42578125" style="687" bestFit="1" customWidth="1"/>
    <col min="13688" max="13691" width="7.140625" style="687" bestFit="1" customWidth="1"/>
    <col min="13692" max="13692" width="6.85546875" style="687" bestFit="1" customWidth="1"/>
    <col min="13693" max="13693" width="6.42578125" style="687" bestFit="1" customWidth="1"/>
    <col min="13694" max="13695" width="6.85546875" style="687" bestFit="1" customWidth="1"/>
    <col min="13696" max="13696" width="6.42578125" style="687" bestFit="1" customWidth="1"/>
    <col min="13697" max="13700" width="7.140625" style="687" bestFit="1" customWidth="1"/>
    <col min="13701" max="13702" width="6.42578125" style="687" bestFit="1" customWidth="1"/>
    <col min="13703" max="13707" width="7.140625" style="687" bestFit="1" customWidth="1"/>
    <col min="13708" max="13708" width="6.42578125" style="687" bestFit="1" customWidth="1"/>
    <col min="13709" max="13709" width="7.140625" style="687" bestFit="1" customWidth="1"/>
    <col min="13710" max="13711" width="6.85546875" style="687" bestFit="1" customWidth="1"/>
    <col min="13712" max="13712" width="7.140625" style="687" bestFit="1" customWidth="1"/>
    <col min="13713" max="13713" width="6.42578125" style="687" bestFit="1" customWidth="1"/>
    <col min="13714" max="13715" width="7.140625" style="687" bestFit="1" customWidth="1"/>
    <col min="13716" max="13716" width="6.85546875" style="687" bestFit="1" customWidth="1"/>
    <col min="13717" max="13717" width="7.140625" style="687" bestFit="1" customWidth="1"/>
    <col min="13718" max="13718" width="6.85546875" style="687" bestFit="1" customWidth="1"/>
    <col min="13719" max="13719" width="7.140625" style="687" bestFit="1" customWidth="1"/>
    <col min="13720" max="13720" width="6.85546875" style="687" bestFit="1" customWidth="1"/>
    <col min="13721" max="13721" width="7.140625" style="687" bestFit="1" customWidth="1"/>
    <col min="13722" max="13723" width="6.85546875" style="687" bestFit="1" customWidth="1"/>
    <col min="13724" max="13726" width="7.140625" style="687" bestFit="1" customWidth="1"/>
    <col min="13727" max="13727" width="6.85546875" style="687" bestFit="1" customWidth="1"/>
    <col min="13728" max="13729" width="6.42578125" style="687" bestFit="1" customWidth="1"/>
    <col min="13730" max="13730" width="6.85546875" style="687" bestFit="1" customWidth="1"/>
    <col min="13731" max="13731" width="7.140625" style="687" bestFit="1" customWidth="1"/>
    <col min="13732" max="13733" width="6.42578125" style="687" bestFit="1" customWidth="1"/>
    <col min="13734" max="13735" width="6.85546875" style="687" bestFit="1" customWidth="1"/>
    <col min="13736" max="13736" width="7.140625" style="687" bestFit="1" customWidth="1"/>
    <col min="13737" max="13737" width="6.42578125" style="687" bestFit="1" customWidth="1"/>
    <col min="13738" max="13746" width="7.140625" style="687" bestFit="1" customWidth="1"/>
    <col min="13747" max="13747" width="6.85546875" style="687" bestFit="1" customWidth="1"/>
    <col min="13748" max="13748" width="6.42578125" style="687" bestFit="1" customWidth="1"/>
    <col min="13749" max="13749" width="6.85546875" style="687" bestFit="1" customWidth="1"/>
    <col min="13750" max="13751" width="7.140625" style="687" bestFit="1" customWidth="1"/>
    <col min="13752" max="13753" width="6.85546875" style="687" bestFit="1" customWidth="1"/>
    <col min="13754" max="13754" width="6.42578125" style="687" bestFit="1" customWidth="1"/>
    <col min="13755" max="13758" width="7.140625" style="687" bestFit="1" customWidth="1"/>
    <col min="13759" max="13760" width="6.85546875" style="687" bestFit="1" customWidth="1"/>
    <col min="13761" max="13761" width="6.42578125" style="687" bestFit="1" customWidth="1"/>
    <col min="13762" max="13762" width="7.140625" style="687" bestFit="1" customWidth="1"/>
    <col min="13763" max="13763" width="6.85546875" style="687" bestFit="1" customWidth="1"/>
    <col min="13764" max="13765" width="7.140625" style="687" bestFit="1" customWidth="1"/>
    <col min="13766" max="13767" width="6.85546875" style="687" bestFit="1" customWidth="1"/>
    <col min="13768" max="13768" width="6.42578125" style="687" bestFit="1" customWidth="1"/>
    <col min="13769" max="13769" width="7.140625" style="687" bestFit="1" customWidth="1"/>
    <col min="13770" max="13771" width="6.85546875" style="687" bestFit="1" customWidth="1"/>
    <col min="13772" max="13772" width="6.42578125" style="687" bestFit="1" customWidth="1"/>
    <col min="13773" max="13773" width="6.85546875" style="687" bestFit="1" customWidth="1"/>
    <col min="13774" max="13775" width="7.140625" style="687" bestFit="1" customWidth="1"/>
    <col min="13776" max="13776" width="6.85546875" style="687" bestFit="1" customWidth="1"/>
    <col min="13777" max="13777" width="6.42578125" style="687" bestFit="1" customWidth="1"/>
    <col min="13778" max="13780" width="7.140625" style="687" bestFit="1" customWidth="1"/>
    <col min="13781" max="13782" width="6.85546875" style="687" bestFit="1" customWidth="1"/>
    <col min="13783" max="13784" width="6.42578125" style="687" bestFit="1" customWidth="1"/>
    <col min="13785" max="13785" width="6.85546875" style="687" bestFit="1" customWidth="1"/>
    <col min="13786" max="13787" width="7.140625" style="687" bestFit="1" customWidth="1"/>
    <col min="13788" max="13788" width="6.42578125" style="687" bestFit="1" customWidth="1"/>
    <col min="13789" max="13790" width="6.85546875" style="687" bestFit="1" customWidth="1"/>
    <col min="13791" max="13791" width="7.140625" style="687" bestFit="1" customWidth="1"/>
    <col min="13792" max="13792" width="6.85546875" style="687" bestFit="1" customWidth="1"/>
    <col min="13793" max="13793" width="7.140625" style="687" bestFit="1" customWidth="1"/>
    <col min="13794" max="13794" width="6.85546875" style="687" bestFit="1" customWidth="1"/>
    <col min="13795" max="13795" width="7.140625" style="687" bestFit="1" customWidth="1"/>
    <col min="13796" max="13796" width="6.42578125" style="687" bestFit="1" customWidth="1"/>
    <col min="13797" max="13797" width="7.140625" style="687" bestFit="1" customWidth="1"/>
    <col min="13798" max="13798" width="6.85546875" style="687" bestFit="1" customWidth="1"/>
    <col min="13799" max="13799" width="6.42578125" style="687" bestFit="1" customWidth="1"/>
    <col min="13800" max="13800" width="7.140625" style="687" bestFit="1" customWidth="1"/>
    <col min="13801" max="13801" width="6.42578125" style="687" bestFit="1" customWidth="1"/>
    <col min="13802" max="13802" width="7.140625" style="687" bestFit="1" customWidth="1"/>
    <col min="13803" max="13803" width="6.85546875" style="687" bestFit="1" customWidth="1"/>
    <col min="13804" max="13804" width="7.140625" style="687" bestFit="1" customWidth="1"/>
    <col min="13805" max="13805" width="6.85546875" style="687" bestFit="1" customWidth="1"/>
    <col min="13806" max="13806" width="6.42578125" style="687" bestFit="1" customWidth="1"/>
    <col min="13807" max="13810" width="6.85546875" style="687" bestFit="1" customWidth="1"/>
    <col min="13811" max="13811" width="6.42578125" style="687" bestFit="1" customWidth="1"/>
    <col min="13812" max="13813" width="6.85546875" style="687" bestFit="1" customWidth="1"/>
    <col min="13814" max="13815" width="6.42578125" style="687" bestFit="1" customWidth="1"/>
    <col min="13816" max="13819" width="7.140625" style="687" bestFit="1" customWidth="1"/>
    <col min="13820" max="13820" width="6.42578125" style="687" bestFit="1" customWidth="1"/>
    <col min="13821" max="13825" width="7.140625" style="687" bestFit="1" customWidth="1"/>
    <col min="13826" max="13826" width="6.42578125" style="687" bestFit="1" customWidth="1"/>
    <col min="13827" max="13828" width="7.140625" style="687" bestFit="1" customWidth="1"/>
    <col min="13829" max="13829" width="6.42578125" style="687" bestFit="1" customWidth="1"/>
    <col min="13830" max="13832" width="7.140625" style="687" bestFit="1" customWidth="1"/>
    <col min="13833" max="13833" width="6.85546875" style="687" bestFit="1" customWidth="1"/>
    <col min="13834" max="13835" width="7.140625" style="687" bestFit="1" customWidth="1"/>
    <col min="13836" max="13837" width="6.85546875" style="687" bestFit="1" customWidth="1"/>
    <col min="13838" max="13839" width="7.140625" style="687" bestFit="1" customWidth="1"/>
    <col min="13840" max="13840" width="6.42578125" style="687" bestFit="1" customWidth="1"/>
    <col min="13841" max="13844" width="7.140625" style="687" bestFit="1" customWidth="1"/>
    <col min="13845" max="13845" width="6.85546875" style="687" bestFit="1" customWidth="1"/>
    <col min="13846" max="13848" width="7.140625" style="687" bestFit="1" customWidth="1"/>
    <col min="13849" max="13849" width="6.85546875" style="687" bestFit="1" customWidth="1"/>
    <col min="13850" max="13850" width="6.42578125" style="687" bestFit="1" customWidth="1"/>
    <col min="13851" max="13853" width="7.140625" style="687" bestFit="1" customWidth="1"/>
    <col min="13854" max="13854" width="6.85546875" style="687" bestFit="1" customWidth="1"/>
    <col min="13855" max="13858" width="7.140625" style="687" bestFit="1" customWidth="1"/>
    <col min="13859" max="13859" width="6.85546875" style="687" bestFit="1" customWidth="1"/>
    <col min="13860" max="13861" width="7.140625" style="687" bestFit="1" customWidth="1"/>
    <col min="13862" max="13862" width="6.85546875" style="687" bestFit="1" customWidth="1"/>
    <col min="13863" max="13863" width="6.42578125" style="687" bestFit="1" customWidth="1"/>
    <col min="13864" max="13864" width="7.140625" style="687" bestFit="1" customWidth="1"/>
    <col min="13865" max="13865" width="6.85546875" style="687" bestFit="1" customWidth="1"/>
    <col min="13866" max="13866" width="6.42578125" style="687" bestFit="1" customWidth="1"/>
    <col min="13867" max="13867" width="6.85546875" style="687" bestFit="1" customWidth="1"/>
    <col min="13868" max="13868" width="7.140625" style="687" bestFit="1" customWidth="1"/>
    <col min="13869" max="13869" width="6.42578125" style="687" bestFit="1" customWidth="1"/>
    <col min="13870" max="13870" width="7.140625" style="687" bestFit="1" customWidth="1"/>
    <col min="13871" max="13871" width="6.42578125" style="687" bestFit="1" customWidth="1"/>
    <col min="13872" max="13872" width="7.140625" style="687" bestFit="1" customWidth="1"/>
    <col min="13873" max="13873" width="6.85546875" style="687" bestFit="1" customWidth="1"/>
    <col min="13874" max="13875" width="7.140625" style="687" bestFit="1" customWidth="1"/>
    <col min="13876" max="13876" width="6.42578125" style="687" bestFit="1" customWidth="1"/>
    <col min="13877" max="13879" width="7.140625" style="687" bestFit="1" customWidth="1"/>
    <col min="13880" max="13881" width="6.85546875" style="687" bestFit="1" customWidth="1"/>
    <col min="13882" max="13882" width="7.140625" style="687" bestFit="1" customWidth="1"/>
    <col min="13883" max="13883" width="6.42578125" style="687" bestFit="1" customWidth="1"/>
    <col min="13884" max="13885" width="7.140625" style="687" bestFit="1" customWidth="1"/>
    <col min="13886" max="13886" width="6.85546875" style="687" bestFit="1" customWidth="1"/>
    <col min="13887" max="13888" width="7.140625" style="687" bestFit="1" customWidth="1"/>
    <col min="13889" max="13889" width="6.42578125" style="687" bestFit="1" customWidth="1"/>
    <col min="13890" max="13890" width="7.140625" style="687" bestFit="1" customWidth="1"/>
    <col min="13891" max="13891" width="6.42578125" style="687" bestFit="1" customWidth="1"/>
    <col min="13892" max="13892" width="6.85546875" style="687" bestFit="1" customWidth="1"/>
    <col min="13893" max="13893" width="7.140625" style="687" bestFit="1" customWidth="1"/>
    <col min="13894" max="13894" width="6.42578125" style="687" bestFit="1" customWidth="1"/>
    <col min="13895" max="13899" width="7.140625" style="687" bestFit="1" customWidth="1"/>
    <col min="13900" max="13900" width="6.85546875" style="687" bestFit="1" customWidth="1"/>
    <col min="13901" max="13902" width="7.140625" style="687" bestFit="1" customWidth="1"/>
    <col min="13903" max="13904" width="6.42578125" style="687" bestFit="1" customWidth="1"/>
    <col min="13905" max="13908" width="7.140625" style="687" bestFit="1" customWidth="1"/>
    <col min="13909" max="13909" width="6.42578125" style="687" bestFit="1" customWidth="1"/>
    <col min="13910" max="13911" width="7.140625" style="687" bestFit="1" customWidth="1"/>
    <col min="13912" max="13912" width="6.85546875" style="687" bestFit="1" customWidth="1"/>
    <col min="13913" max="13913" width="7.140625" style="687" bestFit="1" customWidth="1"/>
    <col min="13914" max="13917" width="6.42578125" style="687" bestFit="1" customWidth="1"/>
    <col min="13918" max="13918" width="7.140625" style="687" bestFit="1" customWidth="1"/>
    <col min="13919" max="13919" width="6.85546875" style="687" bestFit="1" customWidth="1"/>
    <col min="13920" max="13921" width="7.140625" style="687" bestFit="1" customWidth="1"/>
    <col min="13922" max="13923" width="6.42578125" style="687" bestFit="1" customWidth="1"/>
    <col min="13924" max="13924" width="7.140625" style="687" bestFit="1" customWidth="1"/>
    <col min="13925" max="13925" width="6.85546875" style="687" bestFit="1" customWidth="1"/>
    <col min="13926" max="13926" width="6.42578125" style="687" bestFit="1" customWidth="1"/>
    <col min="13927" max="13930" width="7.140625" style="687" bestFit="1" customWidth="1"/>
    <col min="13931" max="13931" width="6.42578125" style="687" bestFit="1" customWidth="1"/>
    <col min="13932" max="13932" width="7.140625" style="687" bestFit="1" customWidth="1"/>
    <col min="13933" max="13934" width="6.42578125" style="687" bestFit="1" customWidth="1"/>
    <col min="13935" max="13935" width="7.140625" style="687" bestFit="1" customWidth="1"/>
    <col min="13936" max="13936" width="6.42578125" style="687" bestFit="1" customWidth="1"/>
    <col min="13937" max="13937" width="6.85546875" style="687" bestFit="1" customWidth="1"/>
    <col min="13938" max="13938" width="7.140625" style="687" bestFit="1" customWidth="1"/>
    <col min="13939" max="13940" width="6.85546875" style="687" bestFit="1" customWidth="1"/>
    <col min="13941" max="13941" width="6.42578125" style="687" bestFit="1" customWidth="1"/>
    <col min="13942" max="13943" width="7.140625" style="687" bestFit="1" customWidth="1"/>
    <col min="13944" max="13944" width="6.42578125" style="687" bestFit="1" customWidth="1"/>
    <col min="13945" max="13946" width="7.140625" style="687" bestFit="1" customWidth="1"/>
    <col min="13947" max="13948" width="6.85546875" style="687" bestFit="1" customWidth="1"/>
    <col min="13949" max="13949" width="7.140625" style="687" bestFit="1" customWidth="1"/>
    <col min="13950" max="13950" width="6.42578125" style="687" bestFit="1" customWidth="1"/>
    <col min="13951" max="13951" width="6.85546875" style="687" bestFit="1" customWidth="1"/>
    <col min="13952" max="13953" width="7.140625" style="687" bestFit="1" customWidth="1"/>
    <col min="13954" max="13954" width="6.85546875" style="687" bestFit="1" customWidth="1"/>
    <col min="13955" max="13955" width="6.42578125" style="687" bestFit="1" customWidth="1"/>
    <col min="13956" max="13957" width="6.85546875" style="687" bestFit="1" customWidth="1"/>
    <col min="13958" max="13959" width="6.42578125" style="687" bestFit="1" customWidth="1"/>
    <col min="13960" max="13961" width="7.140625" style="687" bestFit="1" customWidth="1"/>
    <col min="13962" max="13962" width="6.85546875" style="687" bestFit="1" customWidth="1"/>
    <col min="13963" max="13964" width="7.140625" style="687" bestFit="1" customWidth="1"/>
    <col min="13965" max="13965" width="6.42578125" style="687" bestFit="1" customWidth="1"/>
    <col min="13966" max="13966" width="7.140625" style="687" bestFit="1" customWidth="1"/>
    <col min="13967" max="13967" width="6.42578125" style="687" bestFit="1" customWidth="1"/>
    <col min="13968" max="13968" width="6.85546875" style="687" bestFit="1" customWidth="1"/>
    <col min="13969" max="13969" width="6.42578125" style="687" bestFit="1" customWidth="1"/>
    <col min="13970" max="13970" width="7.140625" style="687" bestFit="1" customWidth="1"/>
    <col min="13971" max="13971" width="6.42578125" style="687" bestFit="1" customWidth="1"/>
    <col min="13972" max="13972" width="6.85546875" style="687" bestFit="1" customWidth="1"/>
    <col min="13973" max="13973" width="7.140625" style="687" bestFit="1" customWidth="1"/>
    <col min="13974" max="13974" width="6.85546875" style="687" bestFit="1" customWidth="1"/>
    <col min="13975" max="13979" width="7.140625" style="687" bestFit="1" customWidth="1"/>
    <col min="13980" max="13980" width="6.42578125" style="687" bestFit="1" customWidth="1"/>
    <col min="13981" max="13981" width="7.140625" style="687" bestFit="1" customWidth="1"/>
    <col min="13982" max="13982" width="6.42578125" style="687" bestFit="1" customWidth="1"/>
    <col min="13983" max="13983" width="7.140625" style="687" bestFit="1" customWidth="1"/>
    <col min="13984" max="13984" width="6.42578125" style="687" bestFit="1" customWidth="1"/>
    <col min="13985" max="13986" width="7.140625" style="687" bestFit="1" customWidth="1"/>
    <col min="13987" max="13988" width="6.42578125" style="687" bestFit="1" customWidth="1"/>
    <col min="13989" max="13989" width="6.85546875" style="687" bestFit="1" customWidth="1"/>
    <col min="13990" max="13991" width="6.42578125" style="687" bestFit="1" customWidth="1"/>
    <col min="13992" max="13992" width="7.140625" style="687" bestFit="1" customWidth="1"/>
    <col min="13993" max="13994" width="6.42578125" style="687" bestFit="1" customWidth="1"/>
    <col min="13995" max="13997" width="7.140625" style="687" bestFit="1" customWidth="1"/>
    <col min="13998" max="13998" width="6.42578125" style="687" bestFit="1" customWidth="1"/>
    <col min="13999" max="13999" width="7.140625" style="687" bestFit="1" customWidth="1"/>
    <col min="14000" max="14000" width="6.85546875" style="687" bestFit="1" customWidth="1"/>
    <col min="14001" max="14002" width="7.140625" style="687" bestFit="1" customWidth="1"/>
    <col min="14003" max="14004" width="6.42578125" style="687" bestFit="1" customWidth="1"/>
    <col min="14005" max="14005" width="6.85546875" style="687" bestFit="1" customWidth="1"/>
    <col min="14006" max="14008" width="7.140625" style="687" bestFit="1" customWidth="1"/>
    <col min="14009" max="14010" width="6.42578125" style="687" bestFit="1" customWidth="1"/>
    <col min="14011" max="14011" width="7.140625" style="687" bestFit="1" customWidth="1"/>
    <col min="14012" max="14012" width="6.85546875" style="687" bestFit="1" customWidth="1"/>
    <col min="14013" max="14013" width="7.140625" style="687" bestFit="1" customWidth="1"/>
    <col min="14014" max="14014" width="6.42578125" style="687" bestFit="1" customWidth="1"/>
    <col min="14015" max="14017" width="7.140625" style="687" bestFit="1" customWidth="1"/>
    <col min="14018" max="14018" width="6.42578125" style="687" bestFit="1" customWidth="1"/>
    <col min="14019" max="14019" width="7.140625" style="687" bestFit="1" customWidth="1"/>
    <col min="14020" max="14021" width="6.42578125" style="687" bestFit="1" customWidth="1"/>
    <col min="14022" max="14022" width="6.85546875" style="687" bestFit="1" customWidth="1"/>
    <col min="14023" max="14023" width="7.140625" style="687" bestFit="1" customWidth="1"/>
    <col min="14024" max="14024" width="6.42578125" style="687" bestFit="1" customWidth="1"/>
    <col min="14025" max="14027" width="7.140625" style="687" bestFit="1" customWidth="1"/>
    <col min="14028" max="14028" width="6.85546875" style="687" bestFit="1" customWidth="1"/>
    <col min="14029" max="14029" width="7.140625" style="687" bestFit="1" customWidth="1"/>
    <col min="14030" max="14030" width="6.42578125" style="687" bestFit="1" customWidth="1"/>
    <col min="14031" max="14032" width="7.140625" style="687" bestFit="1" customWidth="1"/>
    <col min="14033" max="14033" width="6.85546875" style="687" bestFit="1" customWidth="1"/>
    <col min="14034" max="14034" width="7.140625" style="687" bestFit="1" customWidth="1"/>
    <col min="14035" max="14035" width="6.85546875" style="687" bestFit="1" customWidth="1"/>
    <col min="14036" max="14036" width="7.140625" style="687" bestFit="1" customWidth="1"/>
    <col min="14037" max="14039" width="6.42578125" style="687" bestFit="1" customWidth="1"/>
    <col min="14040" max="14040" width="7.140625" style="687" bestFit="1" customWidth="1"/>
    <col min="14041" max="14041" width="6.85546875" style="687" bestFit="1" customWidth="1"/>
    <col min="14042" max="14045" width="7.140625" style="687" bestFit="1" customWidth="1"/>
    <col min="14046" max="14046" width="6.85546875" style="687" bestFit="1" customWidth="1"/>
    <col min="14047" max="14048" width="6.42578125" style="687" bestFit="1" customWidth="1"/>
    <col min="14049" max="14049" width="7.140625" style="687" bestFit="1" customWidth="1"/>
    <col min="14050" max="14050" width="6.42578125" style="687" bestFit="1" customWidth="1"/>
    <col min="14051" max="14051" width="7.140625" style="687" bestFit="1" customWidth="1"/>
    <col min="14052" max="14052" width="6.42578125" style="687" bestFit="1" customWidth="1"/>
    <col min="14053" max="14053" width="6.85546875" style="687" bestFit="1" customWidth="1"/>
    <col min="14054" max="14054" width="7.140625" style="687" bestFit="1" customWidth="1"/>
    <col min="14055" max="14056" width="6.42578125" style="687" bestFit="1" customWidth="1"/>
    <col min="14057" max="14060" width="7.140625" style="687" bestFit="1" customWidth="1"/>
    <col min="14061" max="14061" width="6.85546875" style="687" bestFit="1" customWidth="1"/>
    <col min="14062" max="14063" width="7.140625" style="687" bestFit="1" customWidth="1"/>
    <col min="14064" max="14064" width="6.85546875" style="687" bestFit="1" customWidth="1"/>
    <col min="14065" max="14066" width="7.140625" style="687" bestFit="1" customWidth="1"/>
    <col min="14067" max="14067" width="6.42578125" style="687" bestFit="1" customWidth="1"/>
    <col min="14068" max="14068" width="6.85546875" style="687" bestFit="1" customWidth="1"/>
    <col min="14069" max="14069" width="7.140625" style="687" bestFit="1" customWidth="1"/>
    <col min="14070" max="14070" width="6.42578125" style="687" bestFit="1" customWidth="1"/>
    <col min="14071" max="14071" width="6.85546875" style="687" bestFit="1" customWidth="1"/>
    <col min="14072" max="14072" width="7.140625" style="687" bestFit="1" customWidth="1"/>
    <col min="14073" max="14073" width="6.42578125" style="687" bestFit="1" customWidth="1"/>
    <col min="14074" max="14074" width="6.85546875" style="687" bestFit="1" customWidth="1"/>
    <col min="14075" max="14077" width="7.140625" style="687" bestFit="1" customWidth="1"/>
    <col min="14078" max="14078" width="6.42578125" style="687" bestFit="1" customWidth="1"/>
    <col min="14079" max="14079" width="7.140625" style="687" bestFit="1" customWidth="1"/>
    <col min="14080" max="14081" width="6.85546875" style="687" bestFit="1" customWidth="1"/>
    <col min="14082" max="14083" width="7.140625" style="687" bestFit="1" customWidth="1"/>
    <col min="14084" max="14085" width="6.42578125" style="687" bestFit="1" customWidth="1"/>
    <col min="14086" max="14088" width="7.140625" style="687" bestFit="1" customWidth="1"/>
    <col min="14089" max="14091" width="6.42578125" style="687" bestFit="1" customWidth="1"/>
    <col min="14092" max="14092" width="6.85546875" style="687" bestFit="1" customWidth="1"/>
    <col min="14093" max="14094" width="7.140625" style="687" bestFit="1" customWidth="1"/>
    <col min="14095" max="14095" width="6.85546875" style="687" bestFit="1" customWidth="1"/>
    <col min="14096" max="14097" width="6.42578125" style="687" bestFit="1" customWidth="1"/>
    <col min="14098" max="14098" width="7.140625" style="687" bestFit="1" customWidth="1"/>
    <col min="14099" max="14099" width="6.42578125" style="687" bestFit="1" customWidth="1"/>
    <col min="14100" max="14104" width="7.140625" style="687" bestFit="1" customWidth="1"/>
    <col min="14105" max="14106" width="6.42578125" style="687" bestFit="1" customWidth="1"/>
    <col min="14107" max="14107" width="7.140625" style="687" bestFit="1" customWidth="1"/>
    <col min="14108" max="14108" width="6.42578125" style="687" bestFit="1" customWidth="1"/>
    <col min="14109" max="14109" width="7.140625" style="687" bestFit="1" customWidth="1"/>
    <col min="14110" max="14111" width="6.42578125" style="687" bestFit="1" customWidth="1"/>
    <col min="14112" max="14119" width="7.140625" style="687" bestFit="1" customWidth="1"/>
    <col min="14120" max="14120" width="6.42578125" style="687" bestFit="1" customWidth="1"/>
    <col min="14121" max="14121" width="7.140625" style="687" bestFit="1" customWidth="1"/>
    <col min="14122" max="14122" width="6.42578125" style="687" bestFit="1" customWidth="1"/>
    <col min="14123" max="14124" width="7.140625" style="687" bestFit="1" customWidth="1"/>
    <col min="14125" max="14125" width="6.42578125" style="687" bestFit="1" customWidth="1"/>
    <col min="14126" max="14126" width="7.140625" style="687" bestFit="1" customWidth="1"/>
    <col min="14127" max="14127" width="6.85546875" style="687" bestFit="1" customWidth="1"/>
    <col min="14128" max="14130" width="7.140625" style="687" bestFit="1" customWidth="1"/>
    <col min="14131" max="14132" width="6.85546875" style="687" bestFit="1" customWidth="1"/>
    <col min="14133" max="14134" width="7.140625" style="687" bestFit="1" customWidth="1"/>
    <col min="14135" max="14135" width="6.42578125" style="687" bestFit="1" customWidth="1"/>
    <col min="14136" max="14136" width="6.85546875" style="687" bestFit="1" customWidth="1"/>
    <col min="14137" max="14138" width="6.42578125" style="687" bestFit="1" customWidth="1"/>
    <col min="14139" max="14139" width="6.85546875" style="687" bestFit="1" customWidth="1"/>
    <col min="14140" max="14140" width="6.42578125" style="687" bestFit="1" customWidth="1"/>
    <col min="14141" max="14141" width="7.140625" style="687" bestFit="1" customWidth="1"/>
    <col min="14142" max="14142" width="6.42578125" style="687" bestFit="1" customWidth="1"/>
    <col min="14143" max="14144" width="7.140625" style="687" bestFit="1" customWidth="1"/>
    <col min="14145" max="14146" width="6.42578125" style="687" bestFit="1" customWidth="1"/>
    <col min="14147" max="14148" width="7.140625" style="687" bestFit="1" customWidth="1"/>
    <col min="14149" max="14151" width="6.85546875" style="687" bestFit="1" customWidth="1"/>
    <col min="14152" max="14152" width="7.140625" style="687" bestFit="1" customWidth="1"/>
    <col min="14153" max="14154" width="6.85546875" style="687" bestFit="1" customWidth="1"/>
    <col min="14155" max="14156" width="6.42578125" style="687" bestFit="1" customWidth="1"/>
    <col min="14157" max="14158" width="7.140625" style="687" bestFit="1" customWidth="1"/>
    <col min="14159" max="14160" width="6.42578125" style="687" bestFit="1" customWidth="1"/>
    <col min="14161" max="14162" width="6.85546875" style="687" bestFit="1" customWidth="1"/>
    <col min="14163" max="14163" width="6.42578125" style="687" bestFit="1" customWidth="1"/>
    <col min="14164" max="14164" width="7.140625" style="687" bestFit="1" customWidth="1"/>
    <col min="14165" max="14165" width="6.42578125" style="687" bestFit="1" customWidth="1"/>
    <col min="14166" max="14167" width="6.85546875" style="687" bestFit="1" customWidth="1"/>
    <col min="14168" max="14168" width="7.140625" style="687" bestFit="1" customWidth="1"/>
    <col min="14169" max="14172" width="6.85546875" style="687" bestFit="1" customWidth="1"/>
    <col min="14173" max="14173" width="7.140625" style="687" bestFit="1" customWidth="1"/>
    <col min="14174" max="14175" width="6.42578125" style="687" bestFit="1" customWidth="1"/>
    <col min="14176" max="14178" width="7.140625" style="687" bestFit="1" customWidth="1"/>
    <col min="14179" max="14181" width="6.85546875" style="687" bestFit="1" customWidth="1"/>
    <col min="14182" max="14182" width="6.42578125" style="687" bestFit="1" customWidth="1"/>
    <col min="14183" max="14183" width="7.140625" style="687" bestFit="1" customWidth="1"/>
    <col min="14184" max="14184" width="6.42578125" style="687" bestFit="1" customWidth="1"/>
    <col min="14185" max="14190" width="7.140625" style="687" bestFit="1" customWidth="1"/>
    <col min="14191" max="14191" width="6.42578125" style="687" bestFit="1" customWidth="1"/>
    <col min="14192" max="14193" width="7.140625" style="687" bestFit="1" customWidth="1"/>
    <col min="14194" max="14194" width="6.42578125" style="687" bestFit="1" customWidth="1"/>
    <col min="14195" max="14196" width="6.85546875" style="687" bestFit="1" customWidth="1"/>
    <col min="14197" max="14197" width="7.140625" style="687" bestFit="1" customWidth="1"/>
    <col min="14198" max="14198" width="6.85546875" style="687" bestFit="1" customWidth="1"/>
    <col min="14199" max="14201" width="6.42578125" style="687" bestFit="1" customWidth="1"/>
    <col min="14202" max="14207" width="7.140625" style="687" bestFit="1" customWidth="1"/>
    <col min="14208" max="14208" width="6.42578125" style="687" bestFit="1" customWidth="1"/>
    <col min="14209" max="14209" width="6.85546875" style="687" bestFit="1" customWidth="1"/>
    <col min="14210" max="14210" width="7.140625" style="687" bestFit="1" customWidth="1"/>
    <col min="14211" max="14211" width="6.85546875" style="687" bestFit="1" customWidth="1"/>
    <col min="14212" max="14215" width="7.140625" style="687" bestFit="1" customWidth="1"/>
    <col min="14216" max="14216" width="6.85546875" style="687" bestFit="1" customWidth="1"/>
    <col min="14217" max="14218" width="6.42578125" style="687" bestFit="1" customWidth="1"/>
    <col min="14219" max="14219" width="7.140625" style="687" bestFit="1" customWidth="1"/>
    <col min="14220" max="14220" width="6.42578125" style="687" bestFit="1" customWidth="1"/>
    <col min="14221" max="14221" width="6.85546875" style="687" bestFit="1" customWidth="1"/>
    <col min="14222" max="14222" width="7.140625" style="687" bestFit="1" customWidth="1"/>
    <col min="14223" max="14223" width="6.85546875" style="687" bestFit="1" customWidth="1"/>
    <col min="14224" max="14224" width="6.42578125" style="687" bestFit="1" customWidth="1"/>
    <col min="14225" max="14225" width="7.140625" style="687" bestFit="1" customWidth="1"/>
    <col min="14226" max="14226" width="6.42578125" style="687" bestFit="1" customWidth="1"/>
    <col min="14227" max="14228" width="7.140625" style="687" bestFit="1" customWidth="1"/>
    <col min="14229" max="14229" width="6.85546875" style="687" bestFit="1" customWidth="1"/>
    <col min="14230" max="14230" width="6.42578125" style="687" bestFit="1" customWidth="1"/>
    <col min="14231" max="14231" width="6.85546875" style="687" bestFit="1" customWidth="1"/>
    <col min="14232" max="14233" width="6.42578125" style="687" bestFit="1" customWidth="1"/>
    <col min="14234" max="14235" width="7.140625" style="687" bestFit="1" customWidth="1"/>
    <col min="14236" max="14236" width="6.42578125" style="687" bestFit="1" customWidth="1"/>
    <col min="14237" max="14239" width="6.85546875" style="687" bestFit="1" customWidth="1"/>
    <col min="14240" max="14242" width="6.42578125" style="687" bestFit="1" customWidth="1"/>
    <col min="14243" max="14247" width="7.140625" style="687" bestFit="1" customWidth="1"/>
    <col min="14248" max="14248" width="6.85546875" style="687" bestFit="1" customWidth="1"/>
    <col min="14249" max="14249" width="7.140625" style="687" bestFit="1" customWidth="1"/>
    <col min="14250" max="14250" width="6.85546875" style="687" bestFit="1" customWidth="1"/>
    <col min="14251" max="14251" width="6.42578125" style="687" bestFit="1" customWidth="1"/>
    <col min="14252" max="14254" width="7.140625" style="687" bestFit="1" customWidth="1"/>
    <col min="14255" max="14255" width="6.85546875" style="687" bestFit="1" customWidth="1"/>
    <col min="14256" max="14258" width="7.140625" style="687" bestFit="1" customWidth="1"/>
    <col min="14259" max="14261" width="6.42578125" style="687" bestFit="1" customWidth="1"/>
    <col min="14262" max="14262" width="7.140625" style="687" bestFit="1" customWidth="1"/>
    <col min="14263" max="14263" width="6.85546875" style="687" bestFit="1" customWidth="1"/>
    <col min="14264" max="14264" width="7.140625" style="687" bestFit="1" customWidth="1"/>
    <col min="14265" max="14265" width="6.42578125" style="687" bestFit="1" customWidth="1"/>
    <col min="14266" max="14267" width="7.140625" style="687" bestFit="1" customWidth="1"/>
    <col min="14268" max="14268" width="6.85546875" style="687" bestFit="1" customWidth="1"/>
    <col min="14269" max="14269" width="6.42578125" style="687" bestFit="1" customWidth="1"/>
    <col min="14270" max="14272" width="6.85546875" style="687" bestFit="1" customWidth="1"/>
    <col min="14273" max="14276" width="7.140625" style="687" bestFit="1" customWidth="1"/>
    <col min="14277" max="14277" width="6.42578125" style="687" bestFit="1" customWidth="1"/>
    <col min="14278" max="14278" width="7.140625" style="687" bestFit="1" customWidth="1"/>
    <col min="14279" max="14282" width="6.85546875" style="687" bestFit="1" customWidth="1"/>
    <col min="14283" max="14285" width="7.140625" style="687" bestFit="1" customWidth="1"/>
    <col min="14286" max="14287" width="6.42578125" style="687" bestFit="1" customWidth="1"/>
    <col min="14288" max="14289" width="7.140625" style="687" bestFit="1" customWidth="1"/>
    <col min="14290" max="14290" width="6.85546875" style="687" bestFit="1" customWidth="1"/>
    <col min="14291" max="14292" width="6.42578125" style="687" bestFit="1" customWidth="1"/>
    <col min="14293" max="14296" width="6.85546875" style="687" bestFit="1" customWidth="1"/>
    <col min="14297" max="14299" width="7.140625" style="687" bestFit="1" customWidth="1"/>
    <col min="14300" max="14300" width="6.85546875" style="687" bestFit="1" customWidth="1"/>
    <col min="14301" max="14301" width="6.42578125" style="687" bestFit="1" customWidth="1"/>
    <col min="14302" max="14302" width="6.85546875" style="687" bestFit="1" customWidth="1"/>
    <col min="14303" max="14303" width="7.140625" style="687" bestFit="1" customWidth="1"/>
    <col min="14304" max="14304" width="6.42578125" style="687" bestFit="1" customWidth="1"/>
    <col min="14305" max="14305" width="6.85546875" style="687" bestFit="1" customWidth="1"/>
    <col min="14306" max="14307" width="6.42578125" style="687" bestFit="1" customWidth="1"/>
    <col min="14308" max="14310" width="7.140625" style="687" bestFit="1" customWidth="1"/>
    <col min="14311" max="14311" width="6.42578125" style="687" bestFit="1" customWidth="1"/>
    <col min="14312" max="14312" width="7.140625" style="687" bestFit="1" customWidth="1"/>
    <col min="14313" max="14314" width="6.85546875" style="687" bestFit="1" customWidth="1"/>
    <col min="14315" max="14319" width="7.140625" style="687" bestFit="1" customWidth="1"/>
    <col min="14320" max="14320" width="6.85546875" style="687" bestFit="1" customWidth="1"/>
    <col min="14321" max="14321" width="6.42578125" style="687" bestFit="1" customWidth="1"/>
    <col min="14322" max="14328" width="7.140625" style="687" bestFit="1" customWidth="1"/>
    <col min="14329" max="14329" width="6.85546875" style="687" bestFit="1" customWidth="1"/>
    <col min="14330" max="14330" width="6.42578125" style="687" bestFit="1" customWidth="1"/>
    <col min="14331" max="14332" width="7.140625" style="687" bestFit="1" customWidth="1"/>
    <col min="14333" max="14333" width="6.42578125" style="687" bestFit="1" customWidth="1"/>
    <col min="14334" max="14334" width="7.140625" style="687" bestFit="1" customWidth="1"/>
    <col min="14335" max="14336" width="6.85546875" style="687" bestFit="1" customWidth="1"/>
    <col min="14337" max="14339" width="7.140625" style="687" bestFit="1" customWidth="1"/>
    <col min="14340" max="14340" width="6.42578125" style="687" bestFit="1" customWidth="1"/>
    <col min="14341" max="14341" width="7.140625" style="687" bestFit="1" customWidth="1"/>
    <col min="14342" max="14343" width="6.42578125" style="687" bestFit="1" customWidth="1"/>
    <col min="14344" max="14344" width="7.140625" style="687" bestFit="1" customWidth="1"/>
    <col min="14345" max="14345" width="6.85546875" style="687" bestFit="1" customWidth="1"/>
    <col min="14346" max="14346" width="6.42578125" style="687" bestFit="1" customWidth="1"/>
    <col min="14347" max="14347" width="7.140625" style="687" bestFit="1" customWidth="1"/>
    <col min="14348" max="14348" width="6.85546875" style="687" bestFit="1" customWidth="1"/>
    <col min="14349" max="14350" width="7.140625" style="687" bestFit="1" customWidth="1"/>
    <col min="14351" max="14351" width="6.85546875" style="687" bestFit="1" customWidth="1"/>
    <col min="14352" max="14354" width="7.140625" style="687" bestFit="1" customWidth="1"/>
    <col min="14355" max="14355" width="6.42578125" style="687" bestFit="1" customWidth="1"/>
    <col min="14356" max="14356" width="6.85546875" style="687" bestFit="1" customWidth="1"/>
    <col min="14357" max="14359" width="7.140625" style="687" bestFit="1" customWidth="1"/>
    <col min="14360" max="14360" width="6.42578125" style="687" bestFit="1" customWidth="1"/>
    <col min="14361" max="14361" width="7.140625" style="687" bestFit="1" customWidth="1"/>
    <col min="14362" max="14362" width="6.85546875" style="687" bestFit="1" customWidth="1"/>
    <col min="14363" max="14363" width="7.140625" style="687" bestFit="1" customWidth="1"/>
    <col min="14364" max="14364" width="6.85546875" style="687" bestFit="1" customWidth="1"/>
    <col min="14365" max="14366" width="6.42578125" style="687" bestFit="1" customWidth="1"/>
    <col min="14367" max="14367" width="7.140625" style="687" bestFit="1" customWidth="1"/>
    <col min="14368" max="14368" width="6.42578125" style="687" bestFit="1" customWidth="1"/>
    <col min="14369" max="14372" width="7.140625" style="687" bestFit="1" customWidth="1"/>
    <col min="14373" max="14373" width="6.85546875" style="687" bestFit="1" customWidth="1"/>
    <col min="14374" max="14374" width="7.140625" style="687" bestFit="1" customWidth="1"/>
    <col min="14375" max="14376" width="6.85546875" style="687" bestFit="1" customWidth="1"/>
    <col min="14377" max="14377" width="7.140625" style="687" bestFit="1" customWidth="1"/>
    <col min="14378" max="14379" width="6.42578125" style="687" bestFit="1" customWidth="1"/>
    <col min="14380" max="14380" width="7.140625" style="687" bestFit="1" customWidth="1"/>
    <col min="14381" max="14381" width="6.42578125" style="687" bestFit="1" customWidth="1"/>
    <col min="14382" max="14382" width="7.140625" style="687" bestFit="1" customWidth="1"/>
    <col min="14383" max="14383" width="6.85546875" style="687" bestFit="1" customWidth="1"/>
    <col min="14384" max="14385" width="7.140625" style="687" bestFit="1" customWidth="1"/>
    <col min="14386" max="14386" width="6.85546875" style="687" bestFit="1" customWidth="1"/>
    <col min="14387" max="14387" width="7.140625" style="687" bestFit="1" customWidth="1"/>
    <col min="14388" max="14388" width="6.42578125" style="687" bestFit="1" customWidth="1"/>
    <col min="14389" max="14391" width="7.140625" style="687" bestFit="1" customWidth="1"/>
    <col min="14392" max="14392" width="6.42578125" style="687" bestFit="1" customWidth="1"/>
    <col min="14393" max="14394" width="7.140625" style="687" bestFit="1" customWidth="1"/>
    <col min="14395" max="14395" width="6.85546875" style="687" bestFit="1" customWidth="1"/>
    <col min="14396" max="14397" width="7.140625" style="687" bestFit="1" customWidth="1"/>
    <col min="14398" max="14399" width="6.42578125" style="687" bestFit="1" customWidth="1"/>
    <col min="14400" max="14400" width="7.140625" style="687" bestFit="1" customWidth="1"/>
    <col min="14401" max="14401" width="6.85546875" style="687" bestFit="1" customWidth="1"/>
    <col min="14402" max="14402" width="7.140625" style="687" bestFit="1" customWidth="1"/>
    <col min="14403" max="14403" width="6.42578125" style="687" bestFit="1" customWidth="1"/>
    <col min="14404" max="14404" width="7.140625" style="687" bestFit="1" customWidth="1"/>
    <col min="14405" max="14405" width="6.85546875" style="687" bestFit="1" customWidth="1"/>
    <col min="14406" max="14406" width="6.42578125" style="687" bestFit="1" customWidth="1"/>
    <col min="14407" max="14407" width="7.140625" style="687" bestFit="1" customWidth="1"/>
    <col min="14408" max="14408" width="6.85546875" style="687" bestFit="1" customWidth="1"/>
    <col min="14409" max="14409" width="7.140625" style="687" bestFit="1" customWidth="1"/>
    <col min="14410" max="14410" width="6.42578125" style="687" bestFit="1" customWidth="1"/>
    <col min="14411" max="14412" width="7.140625" style="687" bestFit="1" customWidth="1"/>
    <col min="14413" max="14413" width="6.42578125" style="687" bestFit="1" customWidth="1"/>
    <col min="14414" max="14414" width="6.85546875" style="687" bestFit="1" customWidth="1"/>
    <col min="14415" max="14418" width="7.140625" style="687" bestFit="1" customWidth="1"/>
    <col min="14419" max="14419" width="6.42578125" style="687" bestFit="1" customWidth="1"/>
    <col min="14420" max="14424" width="7.140625" style="687" bestFit="1" customWidth="1"/>
    <col min="14425" max="14425" width="6.42578125" style="687" bestFit="1" customWidth="1"/>
    <col min="14426" max="14426" width="6.85546875" style="687" bestFit="1" customWidth="1"/>
    <col min="14427" max="14428" width="6.42578125" style="687" bestFit="1" customWidth="1"/>
    <col min="14429" max="14429" width="6.85546875" style="687" bestFit="1" customWidth="1"/>
    <col min="14430" max="14430" width="7.140625" style="687" bestFit="1" customWidth="1"/>
    <col min="14431" max="14431" width="6.42578125" style="687" bestFit="1" customWidth="1"/>
    <col min="14432" max="14432" width="7.140625" style="687" bestFit="1" customWidth="1"/>
    <col min="14433" max="14433" width="6.42578125" style="687" bestFit="1" customWidth="1"/>
    <col min="14434" max="14435" width="6.85546875" style="687" bestFit="1" customWidth="1"/>
    <col min="14436" max="14436" width="7.140625" style="687" bestFit="1" customWidth="1"/>
    <col min="14437" max="14437" width="6.85546875" style="687" bestFit="1" customWidth="1"/>
    <col min="14438" max="14438" width="6.42578125" style="687" bestFit="1" customWidth="1"/>
    <col min="14439" max="14439" width="6.85546875" style="687" bestFit="1" customWidth="1"/>
    <col min="14440" max="14446" width="7.140625" style="687" bestFit="1" customWidth="1"/>
    <col min="14447" max="14449" width="6.42578125" style="687" bestFit="1" customWidth="1"/>
    <col min="14450" max="14450" width="7.140625" style="687" bestFit="1" customWidth="1"/>
    <col min="14451" max="14451" width="6.42578125" style="687" bestFit="1" customWidth="1"/>
    <col min="14452" max="14454" width="7.140625" style="687" bestFit="1" customWidth="1"/>
    <col min="14455" max="14455" width="6.42578125" style="687" bestFit="1" customWidth="1"/>
    <col min="14456" max="14456" width="6.85546875" style="687" bestFit="1" customWidth="1"/>
    <col min="14457" max="14457" width="6.42578125" style="687" bestFit="1" customWidth="1"/>
    <col min="14458" max="14458" width="7.140625" style="687" bestFit="1" customWidth="1"/>
    <col min="14459" max="14459" width="6.42578125" style="687" bestFit="1" customWidth="1"/>
    <col min="14460" max="14460" width="6.85546875" style="687" bestFit="1" customWidth="1"/>
    <col min="14461" max="14462" width="7.140625" style="687" bestFit="1" customWidth="1"/>
    <col min="14463" max="14463" width="6.42578125" style="687" bestFit="1" customWidth="1"/>
    <col min="14464" max="14464" width="7.140625" style="687" bestFit="1" customWidth="1"/>
    <col min="14465" max="14465" width="6.85546875" style="687" bestFit="1" customWidth="1"/>
    <col min="14466" max="14468" width="7.140625" style="687" bestFit="1" customWidth="1"/>
    <col min="14469" max="14469" width="6.85546875" style="687" bestFit="1" customWidth="1"/>
    <col min="14470" max="14474" width="7.140625" style="687" bestFit="1" customWidth="1"/>
    <col min="14475" max="14475" width="6.85546875" style="687" bestFit="1" customWidth="1"/>
    <col min="14476" max="14476" width="6.42578125" style="687" bestFit="1" customWidth="1"/>
    <col min="14477" max="14477" width="7.140625" style="687" bestFit="1" customWidth="1"/>
    <col min="14478" max="14479" width="6.85546875" style="687" bestFit="1" customWidth="1"/>
    <col min="14480" max="14482" width="7.140625" style="687" bestFit="1" customWidth="1"/>
    <col min="14483" max="14483" width="6.42578125" style="687" bestFit="1" customWidth="1"/>
    <col min="14484" max="14484" width="7.140625" style="687" bestFit="1" customWidth="1"/>
    <col min="14485" max="14485" width="6.42578125" style="687" bestFit="1" customWidth="1"/>
    <col min="14486" max="14486" width="7.140625" style="687" bestFit="1" customWidth="1"/>
    <col min="14487" max="14487" width="6.85546875" style="687" bestFit="1" customWidth="1"/>
    <col min="14488" max="14491" width="7.140625" style="687" bestFit="1" customWidth="1"/>
    <col min="14492" max="14494" width="6.42578125" style="687" bestFit="1" customWidth="1"/>
    <col min="14495" max="14495" width="7.140625" style="687" bestFit="1" customWidth="1"/>
    <col min="14496" max="14496" width="6.42578125" style="687" bestFit="1" customWidth="1"/>
    <col min="14497" max="14497" width="6.85546875" style="687" bestFit="1" customWidth="1"/>
    <col min="14498" max="14498" width="7.140625" style="687" bestFit="1" customWidth="1"/>
    <col min="14499" max="14500" width="6.85546875" style="687" bestFit="1" customWidth="1"/>
    <col min="14501" max="14503" width="6.42578125" style="687" bestFit="1" customWidth="1"/>
    <col min="14504" max="14508" width="7.140625" style="687" bestFit="1" customWidth="1"/>
    <col min="14509" max="14509" width="6.42578125" style="687" bestFit="1" customWidth="1"/>
    <col min="14510" max="14510" width="6.85546875" style="687" bestFit="1" customWidth="1"/>
    <col min="14511" max="14511" width="7.140625" style="687" bestFit="1" customWidth="1"/>
    <col min="14512" max="14512" width="6.85546875" style="687" bestFit="1" customWidth="1"/>
    <col min="14513" max="14514" width="7.140625" style="687" bestFit="1" customWidth="1"/>
    <col min="14515" max="14515" width="6.42578125" style="687" bestFit="1" customWidth="1"/>
    <col min="14516" max="14516" width="7.140625" style="687" bestFit="1" customWidth="1"/>
    <col min="14517" max="14518" width="6.42578125" style="687" bestFit="1" customWidth="1"/>
    <col min="14519" max="14519" width="7.140625" style="687" bestFit="1" customWidth="1"/>
    <col min="14520" max="14520" width="6.85546875" style="687" bestFit="1" customWidth="1"/>
    <col min="14521" max="14521" width="6.42578125" style="687" bestFit="1" customWidth="1"/>
    <col min="14522" max="14526" width="7.140625" style="687" bestFit="1" customWidth="1"/>
    <col min="14527" max="14527" width="6.42578125" style="687" bestFit="1" customWidth="1"/>
    <col min="14528" max="14528" width="7.140625" style="687" bestFit="1" customWidth="1"/>
    <col min="14529" max="14529" width="6.85546875" style="687" bestFit="1" customWidth="1"/>
    <col min="14530" max="14530" width="7.140625" style="687" bestFit="1" customWidth="1"/>
    <col min="14531" max="14531" width="6.85546875" style="687" bestFit="1" customWidth="1"/>
    <col min="14532" max="14533" width="7.140625" style="687" bestFit="1" customWidth="1"/>
    <col min="14534" max="14534" width="6.42578125" style="687" bestFit="1" customWidth="1"/>
    <col min="14535" max="14535" width="6.85546875" style="687" bestFit="1" customWidth="1"/>
    <col min="14536" max="14542" width="7.140625" style="687" bestFit="1" customWidth="1"/>
    <col min="14543" max="14543" width="6.42578125" style="687" bestFit="1" customWidth="1"/>
    <col min="14544" max="14544" width="6.85546875" style="687" bestFit="1" customWidth="1"/>
    <col min="14545" max="14547" width="7.140625" style="687" bestFit="1" customWidth="1"/>
    <col min="14548" max="14548" width="6.85546875" style="687" bestFit="1" customWidth="1"/>
    <col min="14549" max="14549" width="7.140625" style="687" bestFit="1" customWidth="1"/>
    <col min="14550" max="14550" width="6.85546875" style="687" bestFit="1" customWidth="1"/>
    <col min="14551" max="14551" width="6.42578125" style="687" bestFit="1" customWidth="1"/>
    <col min="14552" max="14553" width="6.85546875" style="687" bestFit="1" customWidth="1"/>
    <col min="14554" max="14554" width="7.140625" style="687" bestFit="1" customWidth="1"/>
    <col min="14555" max="14555" width="6.42578125" style="687" bestFit="1" customWidth="1"/>
    <col min="14556" max="14558" width="7.140625" style="687" bestFit="1" customWidth="1"/>
    <col min="14559" max="14559" width="6.85546875" style="687" bestFit="1" customWidth="1"/>
    <col min="14560" max="14561" width="7.140625" style="687" bestFit="1" customWidth="1"/>
    <col min="14562" max="14562" width="6.85546875" style="687" bestFit="1" customWidth="1"/>
    <col min="14563" max="14564" width="6.42578125" style="687" bestFit="1" customWidth="1"/>
    <col min="14565" max="14565" width="7.140625" style="687" bestFit="1" customWidth="1"/>
    <col min="14566" max="14567" width="6.85546875" style="687" bestFit="1" customWidth="1"/>
    <col min="14568" max="14568" width="7.140625" style="687" bestFit="1" customWidth="1"/>
    <col min="14569" max="14569" width="6.42578125" style="687" bestFit="1" customWidth="1"/>
    <col min="14570" max="14570" width="7.140625" style="687" bestFit="1" customWidth="1"/>
    <col min="14571" max="14571" width="6.85546875" style="687" bestFit="1" customWidth="1"/>
    <col min="14572" max="14572" width="7.140625" style="687" bestFit="1" customWidth="1"/>
    <col min="14573" max="14573" width="6.42578125" style="687" bestFit="1" customWidth="1"/>
    <col min="14574" max="14575" width="7.140625" style="687" bestFit="1" customWidth="1"/>
    <col min="14576" max="14577" width="6.85546875" style="687" bestFit="1" customWidth="1"/>
    <col min="14578" max="14578" width="6.42578125" style="687" bestFit="1" customWidth="1"/>
    <col min="14579" max="14579" width="7.140625" style="687" bestFit="1" customWidth="1"/>
    <col min="14580" max="14581" width="6.85546875" style="687" bestFit="1" customWidth="1"/>
    <col min="14582" max="14582" width="7.140625" style="687" bestFit="1" customWidth="1"/>
    <col min="14583" max="14583" width="6.42578125" style="687" bestFit="1" customWidth="1"/>
    <col min="14584" max="14584" width="6.85546875" style="687" bestFit="1" customWidth="1"/>
    <col min="14585" max="14585" width="6.42578125" style="687" bestFit="1" customWidth="1"/>
    <col min="14586" max="14586" width="7.140625" style="687" bestFit="1" customWidth="1"/>
    <col min="14587" max="14588" width="6.85546875" style="687" bestFit="1" customWidth="1"/>
    <col min="14589" max="14591" width="7.140625" style="687" bestFit="1" customWidth="1"/>
    <col min="14592" max="14592" width="6.85546875" style="687" bestFit="1" customWidth="1"/>
    <col min="14593" max="14597" width="7.140625" style="687" bestFit="1" customWidth="1"/>
    <col min="14598" max="14598" width="6.85546875" style="687" bestFit="1" customWidth="1"/>
    <col min="14599" max="14599" width="7.140625" style="687" bestFit="1" customWidth="1"/>
    <col min="14600" max="14601" width="6.42578125" style="687" bestFit="1" customWidth="1"/>
    <col min="14602" max="14602" width="7.140625" style="687" bestFit="1" customWidth="1"/>
    <col min="14603" max="14603" width="6.85546875" style="687" bestFit="1" customWidth="1"/>
    <col min="14604" max="14604" width="6.42578125" style="687" bestFit="1" customWidth="1"/>
    <col min="14605" max="14605" width="7.140625" style="687" bestFit="1" customWidth="1"/>
    <col min="14606" max="14606" width="6.85546875" style="687" bestFit="1" customWidth="1"/>
    <col min="14607" max="14608" width="6.42578125" style="687" bestFit="1" customWidth="1"/>
    <col min="14609" max="14610" width="6.85546875" style="687" bestFit="1" customWidth="1"/>
    <col min="14611" max="14611" width="7.140625" style="687" bestFit="1" customWidth="1"/>
    <col min="14612" max="14613" width="6.42578125" style="687" bestFit="1" customWidth="1"/>
    <col min="14614" max="14614" width="6.85546875" style="687" bestFit="1" customWidth="1"/>
    <col min="14615" max="14617" width="7.140625" style="687" bestFit="1" customWidth="1"/>
    <col min="14618" max="14618" width="6.85546875" style="687" bestFit="1" customWidth="1"/>
    <col min="14619" max="14619" width="7.140625" style="687" bestFit="1" customWidth="1"/>
    <col min="14620" max="14623" width="6.42578125" style="687" bestFit="1" customWidth="1"/>
    <col min="14624" max="14625" width="7.140625" style="687" bestFit="1" customWidth="1"/>
    <col min="14626" max="14627" width="6.42578125" style="687" bestFit="1" customWidth="1"/>
    <col min="14628" max="14629" width="6.85546875" style="687" bestFit="1" customWidth="1"/>
    <col min="14630" max="14630" width="6.42578125" style="687" bestFit="1" customWidth="1"/>
    <col min="14631" max="14631" width="7.140625" style="687" bestFit="1" customWidth="1"/>
    <col min="14632" max="14632" width="6.85546875" style="687" bestFit="1" customWidth="1"/>
    <col min="14633" max="14634" width="7.140625" style="687" bestFit="1" customWidth="1"/>
    <col min="14635" max="14635" width="6.85546875" style="687" bestFit="1" customWidth="1"/>
    <col min="14636" max="14636" width="6.42578125" style="687" bestFit="1" customWidth="1"/>
    <col min="14637" max="14637" width="7.140625" style="687" bestFit="1" customWidth="1"/>
    <col min="14638" max="14638" width="6.42578125" style="687" bestFit="1" customWidth="1"/>
    <col min="14639" max="14640" width="7.140625" style="687" bestFit="1" customWidth="1"/>
    <col min="14641" max="14641" width="6.85546875" style="687" bestFit="1" customWidth="1"/>
    <col min="14642" max="14642" width="7.140625" style="687" bestFit="1" customWidth="1"/>
    <col min="14643" max="14643" width="6.42578125" style="687" bestFit="1" customWidth="1"/>
    <col min="14644" max="14644" width="7.140625" style="687" bestFit="1" customWidth="1"/>
    <col min="14645" max="14645" width="6.85546875" style="687" bestFit="1" customWidth="1"/>
    <col min="14646" max="14646" width="7.140625" style="687" bestFit="1" customWidth="1"/>
    <col min="14647" max="14647" width="6.42578125" style="687" bestFit="1" customWidth="1"/>
    <col min="14648" max="14650" width="7.140625" style="687" bestFit="1" customWidth="1"/>
    <col min="14651" max="14652" width="6.85546875" style="687" bestFit="1" customWidth="1"/>
    <col min="14653" max="14653" width="6.42578125" style="687" bestFit="1" customWidth="1"/>
    <col min="14654" max="14657" width="7.140625" style="687" bestFit="1" customWidth="1"/>
    <col min="14658" max="14658" width="6.85546875" style="687" bestFit="1" customWidth="1"/>
    <col min="14659" max="14660" width="7.140625" style="687" bestFit="1" customWidth="1"/>
    <col min="14661" max="14661" width="6.42578125" style="687" bestFit="1" customWidth="1"/>
    <col min="14662" max="14665" width="6.85546875" style="687" bestFit="1" customWidth="1"/>
    <col min="14666" max="14666" width="7.140625" style="687" bestFit="1" customWidth="1"/>
    <col min="14667" max="14667" width="6.85546875" style="687" bestFit="1" customWidth="1"/>
    <col min="14668" max="14668" width="7.140625" style="687" bestFit="1" customWidth="1"/>
    <col min="14669" max="14669" width="6.42578125" style="687" bestFit="1" customWidth="1"/>
    <col min="14670" max="14670" width="7.140625" style="687" bestFit="1" customWidth="1"/>
    <col min="14671" max="14671" width="6.42578125" style="687" bestFit="1" customWidth="1"/>
    <col min="14672" max="14673" width="6.85546875" style="687" bestFit="1" customWidth="1"/>
    <col min="14674" max="14674" width="6.42578125" style="687" bestFit="1" customWidth="1"/>
    <col min="14675" max="14675" width="6.85546875" style="687" bestFit="1" customWidth="1"/>
    <col min="14676" max="14676" width="7.140625" style="687" bestFit="1" customWidth="1"/>
    <col min="14677" max="14678" width="6.42578125" style="687" bestFit="1" customWidth="1"/>
    <col min="14679" max="14680" width="7.140625" style="687" bestFit="1" customWidth="1"/>
    <col min="14681" max="14681" width="6.42578125" style="687" bestFit="1" customWidth="1"/>
    <col min="14682" max="14683" width="7.140625" style="687" bestFit="1" customWidth="1"/>
    <col min="14684" max="14684" width="6.85546875" style="687" bestFit="1" customWidth="1"/>
    <col min="14685" max="14685" width="6.42578125" style="687" bestFit="1" customWidth="1"/>
    <col min="14686" max="14686" width="7.140625" style="687" bestFit="1" customWidth="1"/>
    <col min="14687" max="14688" width="6.42578125" style="687" bestFit="1" customWidth="1"/>
    <col min="14689" max="14689" width="7.140625" style="687" bestFit="1" customWidth="1"/>
    <col min="14690" max="14691" width="6.42578125" style="687" bestFit="1" customWidth="1"/>
    <col min="14692" max="14692" width="7.140625" style="687" bestFit="1" customWidth="1"/>
    <col min="14693" max="14693" width="6.42578125" style="687" bestFit="1" customWidth="1"/>
    <col min="14694" max="14694" width="7.140625" style="687" bestFit="1" customWidth="1"/>
    <col min="14695" max="14695" width="6.42578125" style="687" bestFit="1" customWidth="1"/>
    <col min="14696" max="14696" width="7.140625" style="687" bestFit="1" customWidth="1"/>
    <col min="14697" max="14697" width="6.85546875" style="687" bestFit="1" customWidth="1"/>
    <col min="14698" max="14699" width="7.140625" style="687" bestFit="1" customWidth="1"/>
    <col min="14700" max="14700" width="6.42578125" style="687" bestFit="1" customWidth="1"/>
    <col min="14701" max="14702" width="7.140625" style="687" bestFit="1" customWidth="1"/>
    <col min="14703" max="14703" width="6.85546875" style="687" bestFit="1" customWidth="1"/>
    <col min="14704" max="14705" width="6.42578125" style="687" bestFit="1" customWidth="1"/>
    <col min="14706" max="14712" width="7.140625" style="687" bestFit="1" customWidth="1"/>
    <col min="14713" max="14713" width="6.85546875" style="687" bestFit="1" customWidth="1"/>
    <col min="14714" max="14714" width="6.42578125" style="687" bestFit="1" customWidth="1"/>
    <col min="14715" max="14716" width="7.140625" style="687" bestFit="1" customWidth="1"/>
    <col min="14717" max="14717" width="6.85546875" style="687" bestFit="1" customWidth="1"/>
    <col min="14718" max="14719" width="6.42578125" style="687" bestFit="1" customWidth="1"/>
    <col min="14720" max="14720" width="7.140625" style="687" bestFit="1" customWidth="1"/>
    <col min="14721" max="14721" width="6.42578125" style="687" bestFit="1" customWidth="1"/>
    <col min="14722" max="14722" width="7.140625" style="687" bestFit="1" customWidth="1"/>
    <col min="14723" max="14724" width="6.85546875" style="687" bestFit="1" customWidth="1"/>
    <col min="14725" max="14725" width="7.140625" style="687" bestFit="1" customWidth="1"/>
    <col min="14726" max="14726" width="6.42578125" style="687" bestFit="1" customWidth="1"/>
    <col min="14727" max="14727" width="7.140625" style="687" bestFit="1" customWidth="1"/>
    <col min="14728" max="14729" width="6.42578125" style="687" bestFit="1" customWidth="1"/>
    <col min="14730" max="14733" width="7.140625" style="687" bestFit="1" customWidth="1"/>
    <col min="14734" max="14734" width="6.42578125" style="687" bestFit="1" customWidth="1"/>
    <col min="14735" max="14736" width="6.85546875" style="687" bestFit="1" customWidth="1"/>
    <col min="14737" max="14739" width="7.140625" style="687" bestFit="1" customWidth="1"/>
    <col min="14740" max="14741" width="6.42578125" style="687" bestFit="1" customWidth="1"/>
    <col min="14742" max="14743" width="7.140625" style="687" bestFit="1" customWidth="1"/>
    <col min="14744" max="14744" width="6.85546875" style="687" bestFit="1" customWidth="1"/>
    <col min="14745" max="14745" width="6.42578125" style="687" bestFit="1" customWidth="1"/>
    <col min="14746" max="14746" width="6.85546875" style="687" bestFit="1" customWidth="1"/>
    <col min="14747" max="14748" width="7.140625" style="687" bestFit="1" customWidth="1"/>
    <col min="14749" max="14749" width="6.42578125" style="687" bestFit="1" customWidth="1"/>
    <col min="14750" max="14751" width="7.140625" style="687" bestFit="1" customWidth="1"/>
    <col min="14752" max="14752" width="6.42578125" style="687" bestFit="1" customWidth="1"/>
    <col min="14753" max="14753" width="6.85546875" style="687" bestFit="1" customWidth="1"/>
    <col min="14754" max="14755" width="6.42578125" style="687" bestFit="1" customWidth="1"/>
    <col min="14756" max="14757" width="7.140625" style="687" bestFit="1" customWidth="1"/>
    <col min="14758" max="14758" width="6.42578125" style="687" bestFit="1" customWidth="1"/>
    <col min="14759" max="14759" width="7.140625" style="687" bestFit="1" customWidth="1"/>
    <col min="14760" max="14762" width="6.85546875" style="687" bestFit="1" customWidth="1"/>
    <col min="14763" max="14763" width="7.140625" style="687" bestFit="1" customWidth="1"/>
    <col min="14764" max="14765" width="6.85546875" style="687" bestFit="1" customWidth="1"/>
    <col min="14766" max="14767" width="6.42578125" style="687" bestFit="1" customWidth="1"/>
    <col min="14768" max="14768" width="7.140625" style="687" bestFit="1" customWidth="1"/>
    <col min="14769" max="14770" width="6.85546875" style="687" bestFit="1" customWidth="1"/>
    <col min="14771" max="14771" width="7.140625" style="687" bestFit="1" customWidth="1"/>
    <col min="14772" max="14774" width="6.42578125" style="687" bestFit="1" customWidth="1"/>
    <col min="14775" max="14775" width="7.140625" style="687" bestFit="1" customWidth="1"/>
    <col min="14776" max="14776" width="6.42578125" style="687" bestFit="1" customWidth="1"/>
    <col min="14777" max="14778" width="6.85546875" style="687" bestFit="1" customWidth="1"/>
    <col min="14779" max="14779" width="6.42578125" style="687" bestFit="1" customWidth="1"/>
    <col min="14780" max="14780" width="7.140625" style="687" bestFit="1" customWidth="1"/>
    <col min="14781" max="14781" width="6.42578125" style="687" bestFit="1" customWidth="1"/>
    <col min="14782" max="14782" width="7.140625" style="687" bestFit="1" customWidth="1"/>
    <col min="14783" max="14783" width="6.85546875" style="687" bestFit="1" customWidth="1"/>
    <col min="14784" max="14784" width="7.140625" style="687" bestFit="1" customWidth="1"/>
    <col min="14785" max="14785" width="6.85546875" style="687" bestFit="1" customWidth="1"/>
    <col min="14786" max="14786" width="7.140625" style="687" bestFit="1" customWidth="1"/>
    <col min="14787" max="14787" width="6.85546875" style="687" bestFit="1" customWidth="1"/>
    <col min="14788" max="14788" width="6.42578125" style="687" bestFit="1" customWidth="1"/>
    <col min="14789" max="14789" width="6.85546875" style="687" bestFit="1" customWidth="1"/>
    <col min="14790" max="14790" width="7.140625" style="687" bestFit="1" customWidth="1"/>
    <col min="14791" max="14792" width="6.42578125" style="687" bestFit="1" customWidth="1"/>
    <col min="14793" max="14793" width="7.140625" style="687" bestFit="1" customWidth="1"/>
    <col min="14794" max="14794" width="6.85546875" style="687" bestFit="1" customWidth="1"/>
    <col min="14795" max="14795" width="7.140625" style="687" bestFit="1" customWidth="1"/>
    <col min="14796" max="14796" width="6.85546875" style="687" bestFit="1" customWidth="1"/>
    <col min="14797" max="14799" width="7.140625" style="687" bestFit="1" customWidth="1"/>
    <col min="14800" max="14800" width="6.42578125" style="687" bestFit="1" customWidth="1"/>
    <col min="14801" max="14801" width="6.85546875" style="687" bestFit="1" customWidth="1"/>
    <col min="14802" max="14806" width="6.42578125" style="687" bestFit="1" customWidth="1"/>
    <col min="14807" max="14808" width="7.140625" style="687" bestFit="1" customWidth="1"/>
    <col min="14809" max="14809" width="6.42578125" style="687" bestFit="1" customWidth="1"/>
    <col min="14810" max="14810" width="6.85546875" style="687" bestFit="1" customWidth="1"/>
    <col min="14811" max="14812" width="7.140625" style="687" bestFit="1" customWidth="1"/>
    <col min="14813" max="14813" width="6.85546875" style="687" bestFit="1" customWidth="1"/>
    <col min="14814" max="14814" width="7.140625" style="687" bestFit="1" customWidth="1"/>
    <col min="14815" max="14815" width="6.42578125" style="687" bestFit="1" customWidth="1"/>
    <col min="14816" max="14816" width="7.140625" style="687" bestFit="1" customWidth="1"/>
    <col min="14817" max="14817" width="6.85546875" style="687" bestFit="1" customWidth="1"/>
    <col min="14818" max="14819" width="7.140625" style="687" bestFit="1" customWidth="1"/>
    <col min="14820" max="14820" width="6.85546875" style="687" bestFit="1" customWidth="1"/>
    <col min="14821" max="14823" width="7.140625" style="687" bestFit="1" customWidth="1"/>
    <col min="14824" max="14825" width="6.42578125" style="687" bestFit="1" customWidth="1"/>
    <col min="14826" max="14826" width="6.85546875" style="687" bestFit="1" customWidth="1"/>
    <col min="14827" max="14827" width="7.140625" style="687" bestFit="1" customWidth="1"/>
    <col min="14828" max="14828" width="6.85546875" style="687" bestFit="1" customWidth="1"/>
    <col min="14829" max="14836" width="7.140625" style="687" bestFit="1" customWidth="1"/>
    <col min="14837" max="14838" width="6.85546875" style="687" bestFit="1" customWidth="1"/>
    <col min="14839" max="14839" width="6.42578125" style="687" bestFit="1" customWidth="1"/>
    <col min="14840" max="14840" width="6.85546875" style="687" bestFit="1" customWidth="1"/>
    <col min="14841" max="14842" width="6.42578125" style="687" bestFit="1" customWidth="1"/>
    <col min="14843" max="14843" width="7.140625" style="687" bestFit="1" customWidth="1"/>
    <col min="14844" max="14845" width="6.42578125" style="687" bestFit="1" customWidth="1"/>
    <col min="14846" max="14846" width="6.85546875" style="687" bestFit="1" customWidth="1"/>
    <col min="14847" max="14847" width="6.42578125" style="687" bestFit="1" customWidth="1"/>
    <col min="14848" max="14848" width="7.140625" style="687" bestFit="1" customWidth="1"/>
    <col min="14849" max="14849" width="6.42578125" style="687" bestFit="1" customWidth="1"/>
    <col min="14850" max="14850" width="6.85546875" style="687" bestFit="1" customWidth="1"/>
    <col min="14851" max="14857" width="7.140625" style="687" bestFit="1" customWidth="1"/>
    <col min="14858" max="14858" width="6.85546875" style="687" bestFit="1" customWidth="1"/>
    <col min="14859" max="14860" width="6.42578125" style="687" bestFit="1" customWidth="1"/>
    <col min="14861" max="14861" width="6.85546875" style="687" bestFit="1" customWidth="1"/>
    <col min="14862" max="14863" width="7.140625" style="687" bestFit="1" customWidth="1"/>
    <col min="14864" max="14864" width="6.85546875" style="687" bestFit="1" customWidth="1"/>
    <col min="14865" max="14865" width="6.42578125" style="687" bestFit="1" customWidth="1"/>
    <col min="14866" max="14867" width="7.140625" style="687" bestFit="1" customWidth="1"/>
    <col min="14868" max="14870" width="6.42578125" style="687" bestFit="1" customWidth="1"/>
    <col min="14871" max="14871" width="6.85546875" style="687" bestFit="1" customWidth="1"/>
    <col min="14872" max="14872" width="6.42578125" style="687" bestFit="1" customWidth="1"/>
    <col min="14873" max="14874" width="7.140625" style="687" bestFit="1" customWidth="1"/>
    <col min="14875" max="14876" width="6.42578125" style="687" bestFit="1" customWidth="1"/>
    <col min="14877" max="14879" width="7.140625" style="687" bestFit="1" customWidth="1"/>
    <col min="14880" max="14880" width="6.42578125" style="687" bestFit="1" customWidth="1"/>
    <col min="14881" max="14882" width="7.140625" style="687" bestFit="1" customWidth="1"/>
    <col min="14883" max="14884" width="6.42578125" style="687" bestFit="1" customWidth="1"/>
    <col min="14885" max="14885" width="6.85546875" style="687" bestFit="1" customWidth="1"/>
    <col min="14886" max="14887" width="7.140625" style="687" bestFit="1" customWidth="1"/>
    <col min="14888" max="14888" width="6.42578125" style="687" bestFit="1" customWidth="1"/>
    <col min="14889" max="14889" width="7.140625" style="687" bestFit="1" customWidth="1"/>
    <col min="14890" max="14890" width="6.42578125" style="687" bestFit="1" customWidth="1"/>
    <col min="14891" max="14891" width="6.85546875" style="687" bestFit="1" customWidth="1"/>
    <col min="14892" max="14892" width="7.140625" style="687" bestFit="1" customWidth="1"/>
    <col min="14893" max="14894" width="6.85546875" style="687" bestFit="1" customWidth="1"/>
    <col min="14895" max="14900" width="7.140625" style="687" bestFit="1" customWidth="1"/>
    <col min="14901" max="14901" width="6.85546875" style="687" bestFit="1" customWidth="1"/>
    <col min="14902" max="14906" width="7.140625" style="687" bestFit="1" customWidth="1"/>
    <col min="14907" max="14907" width="6.42578125" style="687" bestFit="1" customWidth="1"/>
    <col min="14908" max="14908" width="6.85546875" style="687" bestFit="1" customWidth="1"/>
    <col min="14909" max="14909" width="7.140625" style="687" bestFit="1" customWidth="1"/>
    <col min="14910" max="14910" width="6.42578125" style="687" bestFit="1" customWidth="1"/>
    <col min="14911" max="14911" width="7.140625" style="687" bestFit="1" customWidth="1"/>
    <col min="14912" max="14912" width="6.42578125" style="687" bestFit="1" customWidth="1"/>
    <col min="14913" max="14915" width="7.140625" style="687" bestFit="1" customWidth="1"/>
    <col min="14916" max="14916" width="6.42578125" style="687" bestFit="1" customWidth="1"/>
    <col min="14917" max="14919" width="6.85546875" style="687" bestFit="1" customWidth="1"/>
    <col min="14920" max="14924" width="7.140625" style="687" bestFit="1" customWidth="1"/>
    <col min="14925" max="14925" width="6.42578125" style="687" bestFit="1" customWidth="1"/>
    <col min="14926" max="14927" width="7.140625" style="687" bestFit="1" customWidth="1"/>
    <col min="14928" max="14928" width="6.85546875" style="687" bestFit="1" customWidth="1"/>
    <col min="14929" max="14930" width="7.140625" style="687" bestFit="1" customWidth="1"/>
    <col min="14931" max="14932" width="6.85546875" style="687" bestFit="1" customWidth="1"/>
    <col min="14933" max="14936" width="6.42578125" style="687" bestFit="1" customWidth="1"/>
    <col min="14937" max="14939" width="7.140625" style="687" bestFit="1" customWidth="1"/>
    <col min="14940" max="14940" width="6.85546875" style="687" bestFit="1" customWidth="1"/>
    <col min="14941" max="14941" width="6.42578125" style="687" bestFit="1" customWidth="1"/>
    <col min="14942" max="14944" width="7.140625" style="687" bestFit="1" customWidth="1"/>
    <col min="14945" max="14945" width="6.42578125" style="687" bestFit="1" customWidth="1"/>
    <col min="14946" max="14946" width="7.140625" style="687" bestFit="1" customWidth="1"/>
    <col min="14947" max="14949" width="6.42578125" style="687" bestFit="1" customWidth="1"/>
    <col min="14950" max="14951" width="7.140625" style="687" bestFit="1" customWidth="1"/>
    <col min="14952" max="14952" width="6.42578125" style="687" bestFit="1" customWidth="1"/>
    <col min="14953" max="14953" width="7.140625" style="687" bestFit="1" customWidth="1"/>
    <col min="14954" max="14954" width="6.85546875" style="687" bestFit="1" customWidth="1"/>
    <col min="14955" max="14956" width="6.42578125" style="687" bestFit="1" customWidth="1"/>
    <col min="14957" max="14957" width="6.85546875" style="687" bestFit="1" customWidth="1"/>
    <col min="14958" max="14959" width="6.42578125" style="687" bestFit="1" customWidth="1"/>
    <col min="14960" max="14960" width="7.140625" style="687" bestFit="1" customWidth="1"/>
    <col min="14961" max="14961" width="6.42578125" style="687" bestFit="1" customWidth="1"/>
    <col min="14962" max="14962" width="7.140625" style="687" bestFit="1" customWidth="1"/>
    <col min="14963" max="14965" width="6.42578125" style="687" bestFit="1" customWidth="1"/>
    <col min="14966" max="14967" width="7.140625" style="687" bestFit="1" customWidth="1"/>
    <col min="14968" max="14968" width="6.85546875" style="687" bestFit="1" customWidth="1"/>
    <col min="14969" max="14969" width="7.140625" style="687" bestFit="1" customWidth="1"/>
    <col min="14970" max="14970" width="6.42578125" style="687" bestFit="1" customWidth="1"/>
    <col min="14971" max="14971" width="6.85546875" style="687" bestFit="1" customWidth="1"/>
    <col min="14972" max="14973" width="7.140625" style="687" bestFit="1" customWidth="1"/>
    <col min="14974" max="14974" width="6.42578125" style="687" bestFit="1" customWidth="1"/>
    <col min="14975" max="14976" width="7.140625" style="687" bestFit="1" customWidth="1"/>
    <col min="14977" max="14979" width="6.42578125" style="687" bestFit="1" customWidth="1"/>
    <col min="14980" max="14981" width="7.140625" style="687" bestFit="1" customWidth="1"/>
    <col min="14982" max="14982" width="6.42578125" style="687" bestFit="1" customWidth="1"/>
    <col min="14983" max="14989" width="7.140625" style="687" bestFit="1" customWidth="1"/>
    <col min="14990" max="14990" width="6.85546875" style="687" bestFit="1" customWidth="1"/>
    <col min="14991" max="14991" width="7.140625" style="687" bestFit="1" customWidth="1"/>
    <col min="14992" max="14992" width="6.85546875" style="687" bestFit="1" customWidth="1"/>
    <col min="14993" max="14993" width="7.140625" style="687" bestFit="1" customWidth="1"/>
    <col min="14994" max="14994" width="6.85546875" style="687" bestFit="1" customWidth="1"/>
    <col min="14995" max="14995" width="7.140625" style="687" bestFit="1" customWidth="1"/>
    <col min="14996" max="14997" width="6.85546875" style="687" bestFit="1" customWidth="1"/>
    <col min="14998" max="14999" width="7.140625" style="687" bestFit="1" customWidth="1"/>
    <col min="15000" max="15001" width="6.85546875" style="687" bestFit="1" customWidth="1"/>
    <col min="15002" max="15002" width="7.140625" style="687" bestFit="1" customWidth="1"/>
    <col min="15003" max="15003" width="6.85546875" style="687" bestFit="1" customWidth="1"/>
    <col min="15004" max="15004" width="6.42578125" style="687" bestFit="1" customWidth="1"/>
    <col min="15005" max="15006" width="6.85546875" style="687" bestFit="1" customWidth="1"/>
    <col min="15007" max="15008" width="6.42578125" style="687" bestFit="1" customWidth="1"/>
    <col min="15009" max="15009" width="6.85546875" style="687" bestFit="1" customWidth="1"/>
    <col min="15010" max="15010" width="6.42578125" style="687" bestFit="1" customWidth="1"/>
    <col min="15011" max="15012" width="7.140625" style="687" bestFit="1" customWidth="1"/>
    <col min="15013" max="15013" width="6.85546875" style="687" bestFit="1" customWidth="1"/>
    <col min="15014" max="15014" width="6.42578125" style="687" bestFit="1" customWidth="1"/>
    <col min="15015" max="15016" width="7.140625" style="687" bestFit="1" customWidth="1"/>
    <col min="15017" max="15017" width="6.42578125" style="687" bestFit="1" customWidth="1"/>
    <col min="15018" max="15018" width="7.140625" style="687" bestFit="1" customWidth="1"/>
    <col min="15019" max="15019" width="6.85546875" style="687" bestFit="1" customWidth="1"/>
    <col min="15020" max="15020" width="7.140625" style="687" bestFit="1" customWidth="1"/>
    <col min="15021" max="15021" width="6.42578125" style="687" bestFit="1" customWidth="1"/>
    <col min="15022" max="15025" width="7.140625" style="687" bestFit="1" customWidth="1"/>
    <col min="15026" max="15026" width="6.42578125" style="687" bestFit="1" customWidth="1"/>
    <col min="15027" max="15027" width="7.140625" style="687" bestFit="1" customWidth="1"/>
    <col min="15028" max="15029" width="6.85546875" style="687" bestFit="1" customWidth="1"/>
    <col min="15030" max="15032" width="7.140625" style="687" bestFit="1" customWidth="1"/>
    <col min="15033" max="15033" width="6.85546875" style="687" bestFit="1" customWidth="1"/>
    <col min="15034" max="15035" width="7.140625" style="687" bestFit="1" customWidth="1"/>
    <col min="15036" max="15036" width="6.85546875" style="687" bestFit="1" customWidth="1"/>
    <col min="15037" max="15037" width="6.42578125" style="687" bestFit="1" customWidth="1"/>
    <col min="15038" max="15038" width="6.85546875" style="687" bestFit="1" customWidth="1"/>
    <col min="15039" max="15039" width="6.42578125" style="687" bestFit="1" customWidth="1"/>
    <col min="15040" max="15040" width="7.140625" style="687" bestFit="1" customWidth="1"/>
    <col min="15041" max="15042" width="6.42578125" style="687" bestFit="1" customWidth="1"/>
    <col min="15043" max="15043" width="6.85546875" style="687" bestFit="1" customWidth="1"/>
    <col min="15044" max="15044" width="7.140625" style="687" bestFit="1" customWidth="1"/>
    <col min="15045" max="15045" width="6.85546875" style="687" bestFit="1" customWidth="1"/>
    <col min="15046" max="15046" width="7.140625" style="687" bestFit="1" customWidth="1"/>
    <col min="15047" max="15047" width="6.85546875" style="687" bestFit="1" customWidth="1"/>
    <col min="15048" max="15049" width="6.42578125" style="687" bestFit="1" customWidth="1"/>
    <col min="15050" max="15050" width="7.140625" style="687" bestFit="1" customWidth="1"/>
    <col min="15051" max="15051" width="6.85546875" style="687" bestFit="1" customWidth="1"/>
    <col min="15052" max="15052" width="6.42578125" style="687" bestFit="1" customWidth="1"/>
    <col min="15053" max="15053" width="7.140625" style="687" bestFit="1" customWidth="1"/>
    <col min="15054" max="15055" width="6.85546875" style="687" bestFit="1" customWidth="1"/>
    <col min="15056" max="15060" width="6.42578125" style="687" bestFit="1" customWidth="1"/>
    <col min="15061" max="15061" width="6.85546875" style="687" bestFit="1" customWidth="1"/>
    <col min="15062" max="15062" width="7.140625" style="687" bestFit="1" customWidth="1"/>
    <col min="15063" max="15063" width="6.85546875" style="687" bestFit="1" customWidth="1"/>
    <col min="15064" max="15073" width="7.140625" style="687" bestFit="1" customWidth="1"/>
    <col min="15074" max="15074" width="6.42578125" style="687" bestFit="1" customWidth="1"/>
    <col min="15075" max="15075" width="7.140625" style="687" bestFit="1" customWidth="1"/>
    <col min="15076" max="15076" width="6.85546875" style="687" bestFit="1" customWidth="1"/>
    <col min="15077" max="15077" width="7.140625" style="687" bestFit="1" customWidth="1"/>
    <col min="15078" max="15080" width="6.42578125" style="687" bestFit="1" customWidth="1"/>
    <col min="15081" max="15081" width="6.85546875" style="687" bestFit="1" customWidth="1"/>
    <col min="15082" max="15082" width="7.140625" style="687" bestFit="1" customWidth="1"/>
    <col min="15083" max="15083" width="6.85546875" style="687" bestFit="1" customWidth="1"/>
    <col min="15084" max="15084" width="7.140625" style="687" bestFit="1" customWidth="1"/>
    <col min="15085" max="15085" width="6.85546875" style="687" bestFit="1" customWidth="1"/>
    <col min="15086" max="15087" width="7.140625" style="687" bestFit="1" customWidth="1"/>
    <col min="15088" max="15088" width="6.42578125" style="687" bestFit="1" customWidth="1"/>
    <col min="15089" max="15089" width="6.85546875" style="687" bestFit="1" customWidth="1"/>
    <col min="15090" max="15092" width="7.140625" style="687" bestFit="1" customWidth="1"/>
    <col min="15093" max="15093" width="6.42578125" style="687" bestFit="1" customWidth="1"/>
    <col min="15094" max="15095" width="7.140625" style="687" bestFit="1" customWidth="1"/>
    <col min="15096" max="15098" width="6.42578125" style="687" bestFit="1" customWidth="1"/>
    <col min="15099" max="15099" width="7.140625" style="687" bestFit="1" customWidth="1"/>
    <col min="15100" max="15100" width="6.85546875" style="687" bestFit="1" customWidth="1"/>
    <col min="15101" max="15101" width="7.140625" style="687" bestFit="1" customWidth="1"/>
    <col min="15102" max="15104" width="6.85546875" style="687" bestFit="1" customWidth="1"/>
    <col min="15105" max="15107" width="7.140625" style="687" bestFit="1" customWidth="1"/>
    <col min="15108" max="15108" width="6.85546875" style="687" bestFit="1" customWidth="1"/>
    <col min="15109" max="15109" width="7.140625" style="687" bestFit="1" customWidth="1"/>
    <col min="15110" max="15111" width="6.42578125" style="687" bestFit="1" customWidth="1"/>
    <col min="15112" max="15116" width="7.140625" style="687" bestFit="1" customWidth="1"/>
    <col min="15117" max="15117" width="6.85546875" style="687" bestFit="1" customWidth="1"/>
    <col min="15118" max="15118" width="7.140625" style="687" bestFit="1" customWidth="1"/>
    <col min="15119" max="15120" width="6.42578125" style="687" bestFit="1" customWidth="1"/>
    <col min="15121" max="15122" width="7.140625" style="687" bestFit="1" customWidth="1"/>
    <col min="15123" max="15123" width="6.85546875" style="687" bestFit="1" customWidth="1"/>
    <col min="15124" max="15125" width="7.140625" style="687" bestFit="1" customWidth="1"/>
    <col min="15126" max="15126" width="6.42578125" style="687" bestFit="1" customWidth="1"/>
    <col min="15127" max="15128" width="7.140625" style="687" bestFit="1" customWidth="1"/>
    <col min="15129" max="15129" width="6.85546875" style="687" bestFit="1" customWidth="1"/>
    <col min="15130" max="15130" width="6.42578125" style="687" bestFit="1" customWidth="1"/>
    <col min="15131" max="15131" width="6.85546875" style="687" bestFit="1" customWidth="1"/>
    <col min="15132" max="15133" width="7.140625" style="687" bestFit="1" customWidth="1"/>
    <col min="15134" max="15134" width="6.85546875" style="687" bestFit="1" customWidth="1"/>
    <col min="15135" max="15139" width="6.42578125" style="687" bestFit="1" customWidth="1"/>
    <col min="15140" max="15140" width="6.85546875" style="687" bestFit="1" customWidth="1"/>
    <col min="15141" max="15142" width="7.140625" style="687" bestFit="1" customWidth="1"/>
    <col min="15143" max="15143" width="6.42578125" style="687" bestFit="1" customWidth="1"/>
    <col min="15144" max="15144" width="7.140625" style="687" bestFit="1" customWidth="1"/>
    <col min="15145" max="15145" width="6.42578125" style="687" bestFit="1" customWidth="1"/>
    <col min="15146" max="15146" width="7.140625" style="687" bestFit="1" customWidth="1"/>
    <col min="15147" max="15147" width="6.85546875" style="687" bestFit="1" customWidth="1"/>
    <col min="15148" max="15149" width="7.140625" style="687" bestFit="1" customWidth="1"/>
    <col min="15150" max="15151" width="6.85546875" style="687" bestFit="1" customWidth="1"/>
    <col min="15152" max="15152" width="7.140625" style="687" bestFit="1" customWidth="1"/>
    <col min="15153" max="15153" width="6.42578125" style="687" bestFit="1" customWidth="1"/>
    <col min="15154" max="15154" width="6.85546875" style="687" bestFit="1" customWidth="1"/>
    <col min="15155" max="15155" width="6.42578125" style="687" bestFit="1" customWidth="1"/>
    <col min="15156" max="15156" width="6.85546875" style="687" bestFit="1" customWidth="1"/>
    <col min="15157" max="15157" width="6.42578125" style="687" bestFit="1" customWidth="1"/>
    <col min="15158" max="15158" width="7.140625" style="687" bestFit="1" customWidth="1"/>
    <col min="15159" max="15159" width="6.85546875" style="687" bestFit="1" customWidth="1"/>
    <col min="15160" max="15160" width="6.42578125" style="687" bestFit="1" customWidth="1"/>
    <col min="15161" max="15161" width="7.140625" style="687" bestFit="1" customWidth="1"/>
    <col min="15162" max="15162" width="6.42578125" style="687" bestFit="1" customWidth="1"/>
    <col min="15163" max="15164" width="6.85546875" style="687" bestFit="1" customWidth="1"/>
    <col min="15165" max="15165" width="7.140625" style="687" bestFit="1" customWidth="1"/>
    <col min="15166" max="15166" width="6.42578125" style="687" bestFit="1" customWidth="1"/>
    <col min="15167" max="15169" width="7.140625" style="687" bestFit="1" customWidth="1"/>
    <col min="15170" max="15171" width="6.85546875" style="687" bestFit="1" customWidth="1"/>
    <col min="15172" max="15173" width="7.140625" style="687" bestFit="1" customWidth="1"/>
    <col min="15174" max="15174" width="6.42578125" style="687" bestFit="1" customWidth="1"/>
    <col min="15175" max="15175" width="6.85546875" style="687" bestFit="1" customWidth="1"/>
    <col min="15176" max="15178" width="7.140625" style="687" bestFit="1" customWidth="1"/>
    <col min="15179" max="15180" width="6.85546875" style="687" bestFit="1" customWidth="1"/>
    <col min="15181" max="15182" width="7.140625" style="687" bestFit="1" customWidth="1"/>
    <col min="15183" max="15183" width="6.42578125" style="687" bestFit="1" customWidth="1"/>
    <col min="15184" max="15184" width="6.85546875" style="687" bestFit="1" customWidth="1"/>
    <col min="15185" max="15185" width="6.42578125" style="687" bestFit="1" customWidth="1"/>
    <col min="15186" max="15186" width="6.85546875" style="687" bestFit="1" customWidth="1"/>
    <col min="15187" max="15187" width="7.140625" style="687" bestFit="1" customWidth="1"/>
    <col min="15188" max="15188" width="6.85546875" style="687" bestFit="1" customWidth="1"/>
    <col min="15189" max="15189" width="7.140625" style="687" bestFit="1" customWidth="1"/>
    <col min="15190" max="15190" width="6.85546875" style="687" bestFit="1" customWidth="1"/>
    <col min="15191" max="15191" width="7.140625" style="687" bestFit="1" customWidth="1"/>
    <col min="15192" max="15194" width="6.85546875" style="687" bestFit="1" customWidth="1"/>
    <col min="15195" max="15195" width="6.42578125" style="687" bestFit="1" customWidth="1"/>
    <col min="15196" max="15196" width="6.85546875" style="687" bestFit="1" customWidth="1"/>
    <col min="15197" max="15198" width="7.140625" style="687" bestFit="1" customWidth="1"/>
    <col min="15199" max="15200" width="6.85546875" style="687" bestFit="1" customWidth="1"/>
    <col min="15201" max="15201" width="7.140625" style="687" bestFit="1" customWidth="1"/>
    <col min="15202" max="15202" width="6.42578125" style="687" bestFit="1" customWidth="1"/>
    <col min="15203" max="15204" width="7.140625" style="687" bestFit="1" customWidth="1"/>
    <col min="15205" max="15205" width="6.85546875" style="687" bestFit="1" customWidth="1"/>
    <col min="15206" max="15206" width="6.42578125" style="687" bestFit="1" customWidth="1"/>
    <col min="15207" max="15207" width="7.140625" style="687" bestFit="1" customWidth="1"/>
    <col min="15208" max="15208" width="6.85546875" style="687" bestFit="1" customWidth="1"/>
    <col min="15209" max="15211" width="7.140625" style="687" bestFit="1" customWidth="1"/>
    <col min="15212" max="15212" width="6.85546875" style="687" bestFit="1" customWidth="1"/>
    <col min="15213" max="15213" width="7.140625" style="687" bestFit="1" customWidth="1"/>
    <col min="15214" max="15214" width="6.42578125" style="687" bestFit="1" customWidth="1"/>
    <col min="15215" max="15216" width="6.85546875" style="687" bestFit="1" customWidth="1"/>
    <col min="15217" max="15217" width="7.140625" style="687" bestFit="1" customWidth="1"/>
    <col min="15218" max="15218" width="6.85546875" style="687" bestFit="1" customWidth="1"/>
    <col min="15219" max="15219" width="6.42578125" style="687" bestFit="1" customWidth="1"/>
    <col min="15220" max="15220" width="6.85546875" style="687" bestFit="1" customWidth="1"/>
    <col min="15221" max="15221" width="6.42578125" style="687" bestFit="1" customWidth="1"/>
    <col min="15222" max="15222" width="6.85546875" style="687" bestFit="1" customWidth="1"/>
    <col min="15223" max="15223" width="7.140625" style="687" bestFit="1" customWidth="1"/>
    <col min="15224" max="15224" width="6.42578125" style="687" bestFit="1" customWidth="1"/>
    <col min="15225" max="15225" width="7.140625" style="687" bestFit="1" customWidth="1"/>
    <col min="15226" max="15226" width="6.85546875" style="687" bestFit="1" customWidth="1"/>
    <col min="15227" max="15227" width="6.42578125" style="687" bestFit="1" customWidth="1"/>
    <col min="15228" max="15229" width="7.140625" style="687" bestFit="1" customWidth="1"/>
    <col min="15230" max="15231" width="6.42578125" style="687" bestFit="1" customWidth="1"/>
    <col min="15232" max="15233" width="7.140625" style="687" bestFit="1" customWidth="1"/>
    <col min="15234" max="15236" width="6.42578125" style="687" bestFit="1" customWidth="1"/>
    <col min="15237" max="15238" width="7.140625" style="687" bestFit="1" customWidth="1"/>
    <col min="15239" max="15240" width="6.42578125" style="687" bestFit="1" customWidth="1"/>
    <col min="15241" max="15241" width="7.140625" style="687" bestFit="1" customWidth="1"/>
    <col min="15242" max="15242" width="6.85546875" style="687" bestFit="1" customWidth="1"/>
    <col min="15243" max="15243" width="7.140625" style="687" bestFit="1" customWidth="1"/>
    <col min="15244" max="15244" width="6.85546875" style="687" bestFit="1" customWidth="1"/>
    <col min="15245" max="15245" width="7.140625" style="687" bestFit="1" customWidth="1"/>
    <col min="15246" max="15246" width="6.42578125" style="687" bestFit="1" customWidth="1"/>
    <col min="15247" max="15247" width="7.140625" style="687" bestFit="1" customWidth="1"/>
    <col min="15248" max="15248" width="6.42578125" style="687" bestFit="1" customWidth="1"/>
    <col min="15249" max="15251" width="7.140625" style="687" bestFit="1" customWidth="1"/>
    <col min="15252" max="15253" width="6.42578125" style="687" bestFit="1" customWidth="1"/>
    <col min="15254" max="15254" width="7.140625" style="687" bestFit="1" customWidth="1"/>
    <col min="15255" max="15255" width="6.42578125" style="687" bestFit="1" customWidth="1"/>
    <col min="15256" max="15256" width="7.140625" style="687" bestFit="1" customWidth="1"/>
    <col min="15257" max="15257" width="6.42578125" style="687" bestFit="1" customWidth="1"/>
    <col min="15258" max="15258" width="7.140625" style="687" bestFit="1" customWidth="1"/>
    <col min="15259" max="15259" width="6.85546875" style="687" bestFit="1" customWidth="1"/>
    <col min="15260" max="15260" width="6.42578125" style="687" bestFit="1" customWidth="1"/>
    <col min="15261" max="15262" width="7.140625" style="687" bestFit="1" customWidth="1"/>
    <col min="15263" max="15263" width="6.42578125" style="687" bestFit="1" customWidth="1"/>
    <col min="15264" max="15266" width="7.140625" style="687" bestFit="1" customWidth="1"/>
    <col min="15267" max="15267" width="6.85546875" style="687" bestFit="1" customWidth="1"/>
    <col min="15268" max="15268" width="7.140625" style="687" bestFit="1" customWidth="1"/>
    <col min="15269" max="15269" width="6.42578125" style="687" bestFit="1" customWidth="1"/>
    <col min="15270" max="15272" width="7.140625" style="687" bestFit="1" customWidth="1"/>
    <col min="15273" max="15273" width="6.42578125" style="687" bestFit="1" customWidth="1"/>
    <col min="15274" max="15275" width="7.140625" style="687" bestFit="1" customWidth="1"/>
    <col min="15276" max="15277" width="6.42578125" style="687" bestFit="1" customWidth="1"/>
    <col min="15278" max="15280" width="7.140625" style="687" bestFit="1" customWidth="1"/>
    <col min="15281" max="15283" width="6.85546875" style="687" bestFit="1" customWidth="1"/>
    <col min="15284" max="15284" width="6.42578125" style="687" bestFit="1" customWidth="1"/>
    <col min="15285" max="15285" width="7.140625" style="687" bestFit="1" customWidth="1"/>
    <col min="15286" max="15286" width="6.85546875" style="687" bestFit="1" customWidth="1"/>
    <col min="15287" max="15287" width="7.140625" style="687" bestFit="1" customWidth="1"/>
    <col min="15288" max="15288" width="6.85546875" style="687" bestFit="1" customWidth="1"/>
    <col min="15289" max="15291" width="7.140625" style="687" bestFit="1" customWidth="1"/>
    <col min="15292" max="15292" width="6.42578125" style="687" bestFit="1" customWidth="1"/>
    <col min="15293" max="15293" width="7.140625" style="687" bestFit="1" customWidth="1"/>
    <col min="15294" max="15294" width="6.85546875" style="687" bestFit="1" customWidth="1"/>
    <col min="15295" max="15297" width="7.140625" style="687" bestFit="1" customWidth="1"/>
    <col min="15298" max="15298" width="6.85546875" style="687" bestFit="1" customWidth="1"/>
    <col min="15299" max="15299" width="7.140625" style="687" bestFit="1" customWidth="1"/>
    <col min="15300" max="15301" width="6.85546875" style="687" bestFit="1" customWidth="1"/>
    <col min="15302" max="15303" width="7.140625" style="687" bestFit="1" customWidth="1"/>
    <col min="15304" max="15304" width="6.85546875" style="687" bestFit="1" customWidth="1"/>
    <col min="15305" max="15305" width="6.42578125" style="687" bestFit="1" customWidth="1"/>
    <col min="15306" max="15306" width="7.140625" style="687" bestFit="1" customWidth="1"/>
    <col min="15307" max="15308" width="6.85546875" style="687" bestFit="1" customWidth="1"/>
    <col min="15309" max="15309" width="6.42578125" style="687" bestFit="1" customWidth="1"/>
    <col min="15310" max="15311" width="7.140625" style="687" bestFit="1" customWidth="1"/>
    <col min="15312" max="15314" width="6.85546875" style="687" bestFit="1" customWidth="1"/>
    <col min="15315" max="15315" width="6.42578125" style="687" bestFit="1" customWidth="1"/>
    <col min="15316" max="15316" width="7.140625" style="687" bestFit="1" customWidth="1"/>
    <col min="15317" max="15317" width="6.42578125" style="687" bestFit="1" customWidth="1"/>
    <col min="15318" max="15321" width="7.140625" style="687" bestFit="1" customWidth="1"/>
    <col min="15322" max="15322" width="6.42578125" style="687" bestFit="1" customWidth="1"/>
    <col min="15323" max="15324" width="7.140625" style="687" bestFit="1" customWidth="1"/>
    <col min="15325" max="15325" width="6.42578125" style="687" bestFit="1" customWidth="1"/>
    <col min="15326" max="15326" width="6.85546875" style="687" bestFit="1" customWidth="1"/>
    <col min="15327" max="15328" width="7.140625" style="687" bestFit="1" customWidth="1"/>
    <col min="15329" max="15330" width="6.42578125" style="687" bestFit="1" customWidth="1"/>
    <col min="15331" max="15331" width="6.85546875" style="687" bestFit="1" customWidth="1"/>
    <col min="15332" max="15332" width="7.140625" style="687" bestFit="1" customWidth="1"/>
    <col min="15333" max="15333" width="6.42578125" style="687" bestFit="1" customWidth="1"/>
    <col min="15334" max="15336" width="7.140625" style="687" bestFit="1" customWidth="1"/>
    <col min="15337" max="15337" width="6.85546875" style="687" bestFit="1" customWidth="1"/>
    <col min="15338" max="15338" width="7.140625" style="687" bestFit="1" customWidth="1"/>
    <col min="15339" max="15339" width="6.42578125" style="687" bestFit="1" customWidth="1"/>
    <col min="15340" max="15340" width="6.85546875" style="687" bestFit="1" customWidth="1"/>
    <col min="15341" max="15343" width="7.140625" style="687" bestFit="1" customWidth="1"/>
    <col min="15344" max="15344" width="6.85546875" style="687" bestFit="1" customWidth="1"/>
    <col min="15345" max="15346" width="6.42578125" style="687" bestFit="1" customWidth="1"/>
    <col min="15347" max="15347" width="6.85546875" style="687" bestFit="1" customWidth="1"/>
    <col min="15348" max="15349" width="7.140625" style="687" bestFit="1" customWidth="1"/>
    <col min="15350" max="15351" width="6.42578125" style="687" bestFit="1" customWidth="1"/>
    <col min="15352" max="15353" width="6.85546875" style="687" bestFit="1" customWidth="1"/>
    <col min="15354" max="15354" width="6.42578125" style="687" bestFit="1" customWidth="1"/>
    <col min="15355" max="15355" width="6.85546875" style="687" bestFit="1" customWidth="1"/>
    <col min="15356" max="15360" width="7.140625" style="687" bestFit="1" customWidth="1"/>
    <col min="15361" max="15363" width="6.85546875" style="687" bestFit="1" customWidth="1"/>
    <col min="15364" max="15364" width="6.42578125" style="687" bestFit="1" customWidth="1"/>
    <col min="15365" max="15365" width="6.85546875" style="687" bestFit="1" customWidth="1"/>
    <col min="15366" max="15369" width="7.140625" style="687" bestFit="1" customWidth="1"/>
    <col min="15370" max="15370" width="6.42578125" style="687" bestFit="1" customWidth="1"/>
    <col min="15371" max="15372" width="7.140625" style="687" bestFit="1" customWidth="1"/>
    <col min="15373" max="15373" width="6.85546875" style="687" bestFit="1" customWidth="1"/>
    <col min="15374" max="15374" width="7.140625" style="687" bestFit="1" customWidth="1"/>
    <col min="15375" max="15375" width="6.85546875" style="687" bestFit="1" customWidth="1"/>
    <col min="15376" max="15376" width="6.42578125" style="687" bestFit="1" customWidth="1"/>
    <col min="15377" max="15377" width="7.140625" style="687" bestFit="1" customWidth="1"/>
    <col min="15378" max="15378" width="6.42578125" style="687" bestFit="1" customWidth="1"/>
    <col min="15379" max="15380" width="7.140625" style="687" bestFit="1" customWidth="1"/>
    <col min="15381" max="15382" width="6.85546875" style="687" bestFit="1" customWidth="1"/>
    <col min="15383" max="15383" width="6.42578125" style="687" bestFit="1" customWidth="1"/>
    <col min="15384" max="15384" width="7.140625" style="687" bestFit="1" customWidth="1"/>
    <col min="15385" max="15385" width="6.42578125" style="687" bestFit="1" customWidth="1"/>
    <col min="15386" max="15387" width="6.85546875" style="687" bestFit="1" customWidth="1"/>
    <col min="15388" max="15389" width="7.140625" style="687" bestFit="1" customWidth="1"/>
    <col min="15390" max="15391" width="6.42578125" style="687" bestFit="1" customWidth="1"/>
    <col min="15392" max="15392" width="7.140625" style="687" bestFit="1" customWidth="1"/>
    <col min="15393" max="15393" width="6.42578125" style="687" bestFit="1" customWidth="1"/>
    <col min="15394" max="15396" width="7.140625" style="687" bestFit="1" customWidth="1"/>
    <col min="15397" max="15398" width="6.85546875" style="687" bestFit="1" customWidth="1"/>
    <col min="15399" max="15400" width="6.42578125" style="687" bestFit="1" customWidth="1"/>
    <col min="15401" max="15401" width="7.140625" style="687" bestFit="1" customWidth="1"/>
    <col min="15402" max="15402" width="6.42578125" style="687" bestFit="1" customWidth="1"/>
    <col min="15403" max="15403" width="7.140625" style="687" bestFit="1" customWidth="1"/>
    <col min="15404" max="15404" width="6.42578125" style="687" bestFit="1" customWidth="1"/>
    <col min="15405" max="15405" width="6.85546875" style="687" bestFit="1" customWidth="1"/>
    <col min="15406" max="15407" width="6.42578125" style="687" bestFit="1" customWidth="1"/>
    <col min="15408" max="15409" width="7.140625" style="687" bestFit="1" customWidth="1"/>
    <col min="15410" max="15410" width="6.85546875" style="687" bestFit="1" customWidth="1"/>
    <col min="15411" max="15413" width="7.140625" style="687" bestFit="1" customWidth="1"/>
    <col min="15414" max="15414" width="6.42578125" style="687" bestFit="1" customWidth="1"/>
    <col min="15415" max="15416" width="7.140625" style="687" bestFit="1" customWidth="1"/>
    <col min="15417" max="15418" width="6.42578125" style="687" bestFit="1" customWidth="1"/>
    <col min="15419" max="15419" width="7.140625" style="687" bestFit="1" customWidth="1"/>
    <col min="15420" max="15420" width="6.42578125" style="687" bestFit="1" customWidth="1"/>
    <col min="15421" max="15421" width="7.140625" style="687" bestFit="1" customWidth="1"/>
    <col min="15422" max="15424" width="6.42578125" style="687" bestFit="1" customWidth="1"/>
    <col min="15425" max="15425" width="7.140625" style="687" bestFit="1" customWidth="1"/>
    <col min="15426" max="15426" width="6.42578125" style="687" bestFit="1" customWidth="1"/>
    <col min="15427" max="15430" width="7.140625" style="687" bestFit="1" customWidth="1"/>
    <col min="15431" max="15431" width="6.85546875" style="687" bestFit="1" customWidth="1"/>
    <col min="15432" max="15432" width="7.140625" style="687" bestFit="1" customWidth="1"/>
    <col min="15433" max="15433" width="6.85546875" style="687" bestFit="1" customWidth="1"/>
    <col min="15434" max="15434" width="6.42578125" style="687" bestFit="1" customWidth="1"/>
    <col min="15435" max="15436" width="7.140625" style="687" bestFit="1" customWidth="1"/>
    <col min="15437" max="15437" width="6.42578125" style="687" bestFit="1" customWidth="1"/>
    <col min="15438" max="15439" width="7.140625" style="687" bestFit="1" customWidth="1"/>
    <col min="15440" max="15440" width="6.42578125" style="687" bestFit="1" customWidth="1"/>
    <col min="15441" max="15441" width="7.140625" style="687" bestFit="1" customWidth="1"/>
    <col min="15442" max="15442" width="6.42578125" style="687" bestFit="1" customWidth="1"/>
    <col min="15443" max="15444" width="6.85546875" style="687" bestFit="1" customWidth="1"/>
    <col min="15445" max="15445" width="7.140625" style="687" bestFit="1" customWidth="1"/>
    <col min="15446" max="15446" width="6.85546875" style="687" bestFit="1" customWidth="1"/>
    <col min="15447" max="15447" width="6.42578125" style="687" bestFit="1" customWidth="1"/>
    <col min="15448" max="15448" width="7.140625" style="687" bestFit="1" customWidth="1"/>
    <col min="15449" max="15449" width="6.85546875" style="687" bestFit="1" customWidth="1"/>
    <col min="15450" max="15454" width="7.140625" style="687" bestFit="1" customWidth="1"/>
    <col min="15455" max="15455" width="6.42578125" style="687" bestFit="1" customWidth="1"/>
    <col min="15456" max="15456" width="7.140625" style="687" bestFit="1" customWidth="1"/>
    <col min="15457" max="15457" width="6.42578125" style="687" bestFit="1" customWidth="1"/>
    <col min="15458" max="15459" width="6.85546875" style="687" bestFit="1" customWidth="1"/>
    <col min="15460" max="15462" width="7.140625" style="687" bestFit="1" customWidth="1"/>
    <col min="15463" max="15463" width="6.85546875" style="687" bestFit="1" customWidth="1"/>
    <col min="15464" max="15466" width="7.140625" style="687" bestFit="1" customWidth="1"/>
    <col min="15467" max="15467" width="6.42578125" style="687" bestFit="1" customWidth="1"/>
    <col min="15468" max="15468" width="7.140625" style="687" bestFit="1" customWidth="1"/>
    <col min="15469" max="15469" width="6.42578125" style="687" bestFit="1" customWidth="1"/>
    <col min="15470" max="15470" width="7.140625" style="687" bestFit="1" customWidth="1"/>
    <col min="15471" max="15471" width="6.42578125" style="687" bestFit="1" customWidth="1"/>
    <col min="15472" max="15472" width="6.85546875" style="687" bestFit="1" customWidth="1"/>
    <col min="15473" max="15474" width="6.42578125" style="687" bestFit="1" customWidth="1"/>
    <col min="15475" max="15476" width="7.140625" style="687" bestFit="1" customWidth="1"/>
    <col min="15477" max="15477" width="6.42578125" style="687" bestFit="1" customWidth="1"/>
    <col min="15478" max="15479" width="7.140625" style="687" bestFit="1" customWidth="1"/>
    <col min="15480" max="15480" width="6.85546875" style="687" bestFit="1" customWidth="1"/>
    <col min="15481" max="15481" width="6.42578125" style="687" bestFit="1" customWidth="1"/>
    <col min="15482" max="15484" width="7.140625" style="687" bestFit="1" customWidth="1"/>
    <col min="15485" max="15485" width="6.42578125" style="687" bestFit="1" customWidth="1"/>
    <col min="15486" max="15486" width="6.85546875" style="687" bestFit="1" customWidth="1"/>
    <col min="15487" max="15487" width="7.140625" style="687" bestFit="1" customWidth="1"/>
    <col min="15488" max="15489" width="6.42578125" style="687" bestFit="1" customWidth="1"/>
    <col min="15490" max="15491" width="7.140625" style="687" bestFit="1" customWidth="1"/>
    <col min="15492" max="15493" width="6.85546875" style="687" bestFit="1" customWidth="1"/>
    <col min="15494" max="15494" width="7.140625" style="687" bestFit="1" customWidth="1"/>
    <col min="15495" max="15495" width="6.42578125" style="687" bestFit="1" customWidth="1"/>
    <col min="15496" max="15497" width="7.140625" style="687" bestFit="1" customWidth="1"/>
    <col min="15498" max="15499" width="6.42578125" style="687" bestFit="1" customWidth="1"/>
    <col min="15500" max="15500" width="7.140625" style="687" bestFit="1" customWidth="1"/>
    <col min="15501" max="15501" width="6.85546875" style="687" bestFit="1" customWidth="1"/>
    <col min="15502" max="15502" width="6.42578125" style="687" bestFit="1" customWidth="1"/>
    <col min="15503" max="15506" width="7.140625" style="687" bestFit="1" customWidth="1"/>
    <col min="15507" max="15507" width="6.85546875" style="687" bestFit="1" customWidth="1"/>
    <col min="15508" max="15509" width="7.140625" style="687" bestFit="1" customWidth="1"/>
    <col min="15510" max="15510" width="6.42578125" style="687" bestFit="1" customWidth="1"/>
    <col min="15511" max="15511" width="7.140625" style="687" bestFit="1" customWidth="1"/>
    <col min="15512" max="15512" width="6.42578125" style="687" bestFit="1" customWidth="1"/>
    <col min="15513" max="15513" width="6.85546875" style="687" bestFit="1" customWidth="1"/>
    <col min="15514" max="15515" width="7.140625" style="687" bestFit="1" customWidth="1"/>
    <col min="15516" max="15516" width="6.85546875" style="687" bestFit="1" customWidth="1"/>
    <col min="15517" max="15517" width="6.42578125" style="687" bestFit="1" customWidth="1"/>
    <col min="15518" max="15518" width="7.140625" style="687" bestFit="1" customWidth="1"/>
    <col min="15519" max="15519" width="6.85546875" style="687" bestFit="1" customWidth="1"/>
    <col min="15520" max="15521" width="7.140625" style="687" bestFit="1" customWidth="1"/>
    <col min="15522" max="15522" width="6.85546875" style="687" bestFit="1" customWidth="1"/>
    <col min="15523" max="15523" width="7.140625" style="687" bestFit="1" customWidth="1"/>
    <col min="15524" max="15525" width="6.85546875" style="687" bestFit="1" customWidth="1"/>
    <col min="15526" max="15526" width="7.140625" style="687" bestFit="1" customWidth="1"/>
    <col min="15527" max="15527" width="6.85546875" style="687" bestFit="1" customWidth="1"/>
    <col min="15528" max="15528" width="6.42578125" style="687" bestFit="1" customWidth="1"/>
    <col min="15529" max="15530" width="6.85546875" style="687" bestFit="1" customWidth="1"/>
    <col min="15531" max="15533" width="7.140625" style="687" bestFit="1" customWidth="1"/>
    <col min="15534" max="15534" width="6.42578125" style="687" bestFit="1" customWidth="1"/>
    <col min="15535" max="15535" width="7.140625" style="687" bestFit="1" customWidth="1"/>
    <col min="15536" max="15536" width="6.85546875" style="687" bestFit="1" customWidth="1"/>
    <col min="15537" max="15538" width="7.140625" style="687" bestFit="1" customWidth="1"/>
    <col min="15539" max="15539" width="6.85546875" style="687" bestFit="1" customWidth="1"/>
    <col min="15540" max="15540" width="7.140625" style="687" bestFit="1" customWidth="1"/>
    <col min="15541" max="15541" width="6.85546875" style="687" bestFit="1" customWidth="1"/>
    <col min="15542" max="15543" width="6.42578125" style="687" bestFit="1" customWidth="1"/>
    <col min="15544" max="15544" width="7.140625" style="687" bestFit="1" customWidth="1"/>
    <col min="15545" max="15548" width="6.42578125" style="687" bestFit="1" customWidth="1"/>
    <col min="15549" max="15549" width="6.85546875" style="687" bestFit="1" customWidth="1"/>
    <col min="15550" max="15550" width="6.42578125" style="687" bestFit="1" customWidth="1"/>
    <col min="15551" max="15551" width="7.140625" style="687" bestFit="1" customWidth="1"/>
    <col min="15552" max="15552" width="6.85546875" style="687" bestFit="1" customWidth="1"/>
    <col min="15553" max="15553" width="7.140625" style="687" bestFit="1" customWidth="1"/>
    <col min="15554" max="15554" width="6.42578125" style="687" bestFit="1" customWidth="1"/>
    <col min="15555" max="15559" width="7.140625" style="687" bestFit="1" customWidth="1"/>
    <col min="15560" max="15562" width="6.85546875" style="687" bestFit="1" customWidth="1"/>
    <col min="15563" max="15564" width="7.140625" style="687" bestFit="1" customWidth="1"/>
    <col min="15565" max="15565" width="6.85546875" style="687" bestFit="1" customWidth="1"/>
    <col min="15566" max="15566" width="7.140625" style="687" bestFit="1" customWidth="1"/>
    <col min="15567" max="15567" width="6.42578125" style="687" bestFit="1" customWidth="1"/>
    <col min="15568" max="15569" width="7.140625" style="687" bestFit="1" customWidth="1"/>
    <col min="15570" max="15570" width="6.42578125" style="687" bestFit="1" customWidth="1"/>
    <col min="15571" max="15571" width="6.85546875" style="687" bestFit="1" customWidth="1"/>
    <col min="15572" max="15572" width="7.140625" style="687" bestFit="1" customWidth="1"/>
    <col min="15573" max="15573" width="6.85546875" style="687" bestFit="1" customWidth="1"/>
    <col min="15574" max="15574" width="6.42578125" style="687" bestFit="1" customWidth="1"/>
    <col min="15575" max="15576" width="7.140625" style="687" bestFit="1" customWidth="1"/>
    <col min="15577" max="15577" width="6.85546875" style="687" bestFit="1" customWidth="1"/>
    <col min="15578" max="15579" width="7.140625" style="687" bestFit="1" customWidth="1"/>
    <col min="15580" max="15580" width="6.85546875" style="687" bestFit="1" customWidth="1"/>
    <col min="15581" max="15582" width="7.140625" style="687" bestFit="1" customWidth="1"/>
    <col min="15583" max="15583" width="6.85546875" style="687" bestFit="1" customWidth="1"/>
    <col min="15584" max="15587" width="7.140625" style="687" bestFit="1" customWidth="1"/>
    <col min="15588" max="15588" width="6.42578125" style="687" bestFit="1" customWidth="1"/>
    <col min="15589" max="15589" width="7.140625" style="687" bestFit="1" customWidth="1"/>
    <col min="15590" max="15590" width="6.42578125" style="687" bestFit="1" customWidth="1"/>
    <col min="15591" max="15593" width="7.140625" style="687" bestFit="1" customWidth="1"/>
    <col min="15594" max="15595" width="6.42578125" style="687" bestFit="1" customWidth="1"/>
    <col min="15596" max="15598" width="6.85546875" style="687" bestFit="1" customWidth="1"/>
    <col min="15599" max="15599" width="7.140625" style="687" bestFit="1" customWidth="1"/>
    <col min="15600" max="15600" width="6.42578125" style="687" bestFit="1" customWidth="1"/>
    <col min="15601" max="15601" width="6.85546875" style="687" bestFit="1" customWidth="1"/>
    <col min="15602" max="15602" width="6.42578125" style="687" bestFit="1" customWidth="1"/>
    <col min="15603" max="15604" width="7.140625" style="687" bestFit="1" customWidth="1"/>
    <col min="15605" max="15606" width="6.42578125" style="687" bestFit="1" customWidth="1"/>
    <col min="15607" max="15607" width="7.140625" style="687" bestFit="1" customWidth="1"/>
    <col min="15608" max="15608" width="6.85546875" style="687" bestFit="1" customWidth="1"/>
    <col min="15609" max="15611" width="7.140625" style="687" bestFit="1" customWidth="1"/>
    <col min="15612" max="15613" width="6.42578125" style="687" bestFit="1" customWidth="1"/>
    <col min="15614" max="15617" width="7.140625" style="687" bestFit="1" customWidth="1"/>
    <col min="15618" max="15618" width="6.42578125" style="687" bestFit="1" customWidth="1"/>
    <col min="15619" max="15619" width="7.140625" style="687" bestFit="1" customWidth="1"/>
    <col min="15620" max="15620" width="6.42578125" style="687" bestFit="1" customWidth="1"/>
    <col min="15621" max="15621" width="7.140625" style="687" bestFit="1" customWidth="1"/>
    <col min="15622" max="15622" width="6.85546875" style="687" bestFit="1" customWidth="1"/>
    <col min="15623" max="15623" width="7.140625" style="687" bestFit="1" customWidth="1"/>
    <col min="15624" max="15624" width="6.42578125" style="687" bestFit="1" customWidth="1"/>
    <col min="15625" max="15625" width="7.140625" style="687" bestFit="1" customWidth="1"/>
    <col min="15626" max="15626" width="6.42578125" style="687" bestFit="1" customWidth="1"/>
    <col min="15627" max="15629" width="6.85546875" style="687" bestFit="1" customWidth="1"/>
    <col min="15630" max="15630" width="7.140625" style="687" bestFit="1" customWidth="1"/>
    <col min="15631" max="15632" width="6.42578125" style="687" bestFit="1" customWidth="1"/>
    <col min="15633" max="15633" width="7.140625" style="687" bestFit="1" customWidth="1"/>
    <col min="15634" max="15634" width="6.42578125" style="687" bestFit="1" customWidth="1"/>
    <col min="15635" max="15635" width="7.140625" style="687" bestFit="1" customWidth="1"/>
    <col min="15636" max="15636" width="6.42578125" style="687" bestFit="1" customWidth="1"/>
    <col min="15637" max="15639" width="7.140625" style="687" bestFit="1" customWidth="1"/>
    <col min="15640" max="15640" width="6.85546875" style="687" bestFit="1" customWidth="1"/>
    <col min="15641" max="15644" width="7.140625" style="687" bestFit="1" customWidth="1"/>
    <col min="15645" max="15645" width="6.85546875" style="687" bestFit="1" customWidth="1"/>
    <col min="15646" max="15649" width="7.140625" style="687" bestFit="1" customWidth="1"/>
    <col min="15650" max="15651" width="6.85546875" style="687" bestFit="1" customWidth="1"/>
    <col min="15652" max="15652" width="7.140625" style="687" bestFit="1" customWidth="1"/>
    <col min="15653" max="15653" width="6.42578125" style="687" bestFit="1" customWidth="1"/>
    <col min="15654" max="15654" width="6.85546875" style="687" bestFit="1" customWidth="1"/>
    <col min="15655" max="15655" width="7.140625" style="687" bestFit="1" customWidth="1"/>
    <col min="15656" max="15656" width="6.85546875" style="687" bestFit="1" customWidth="1"/>
    <col min="15657" max="15657" width="7.140625" style="687" bestFit="1" customWidth="1"/>
    <col min="15658" max="15659" width="6.85546875" style="687" bestFit="1" customWidth="1"/>
    <col min="15660" max="15660" width="6.42578125" style="687" bestFit="1" customWidth="1"/>
    <col min="15661" max="15661" width="6.85546875" style="687" bestFit="1" customWidth="1"/>
    <col min="15662" max="15664" width="7.140625" style="687" bestFit="1" customWidth="1"/>
    <col min="15665" max="15665" width="6.85546875" style="687" bestFit="1" customWidth="1"/>
    <col min="15666" max="15666" width="6.42578125" style="687" bestFit="1" customWidth="1"/>
    <col min="15667" max="15668" width="6.85546875" style="687" bestFit="1" customWidth="1"/>
    <col min="15669" max="15669" width="6.42578125" style="687" bestFit="1" customWidth="1"/>
    <col min="15670" max="15670" width="6.85546875" style="687" bestFit="1" customWidth="1"/>
    <col min="15671" max="15671" width="6.42578125" style="687" bestFit="1" customWidth="1"/>
    <col min="15672" max="15673" width="7.140625" style="687" bestFit="1" customWidth="1"/>
    <col min="15674" max="15674" width="6.85546875" style="687" bestFit="1" customWidth="1"/>
    <col min="15675" max="15676" width="7.140625" style="687" bestFit="1" customWidth="1"/>
    <col min="15677" max="15677" width="6.42578125" style="687" bestFit="1" customWidth="1"/>
    <col min="15678" max="15678" width="7.140625" style="687" bestFit="1" customWidth="1"/>
    <col min="15679" max="15681" width="6.42578125" style="687" bestFit="1" customWidth="1"/>
    <col min="15682" max="15683" width="7.140625" style="687" bestFit="1" customWidth="1"/>
    <col min="15684" max="15684" width="6.42578125" style="687" bestFit="1" customWidth="1"/>
    <col min="15685" max="15685" width="6.85546875" style="687" bestFit="1" customWidth="1"/>
    <col min="15686" max="15686" width="6.42578125" style="687" bestFit="1" customWidth="1"/>
    <col min="15687" max="15692" width="7.140625" style="687" bestFit="1" customWidth="1"/>
    <col min="15693" max="15693" width="6.85546875" style="687" bestFit="1" customWidth="1"/>
    <col min="15694" max="15694" width="7.140625" style="687" bestFit="1" customWidth="1"/>
    <col min="15695" max="15695" width="6.85546875" style="687" bestFit="1" customWidth="1"/>
    <col min="15696" max="15696" width="6.42578125" style="687" bestFit="1" customWidth="1"/>
    <col min="15697" max="15698" width="7.140625" style="687" bestFit="1" customWidth="1"/>
    <col min="15699" max="15699" width="6.42578125" style="687" bestFit="1" customWidth="1"/>
    <col min="15700" max="15704" width="7.140625" style="687" bestFit="1" customWidth="1"/>
    <col min="15705" max="15705" width="6.85546875" style="687" bestFit="1" customWidth="1"/>
    <col min="15706" max="15707" width="7.140625" style="687" bestFit="1" customWidth="1"/>
    <col min="15708" max="15709" width="6.42578125" style="687" bestFit="1" customWidth="1"/>
    <col min="15710" max="15710" width="6.85546875" style="687" bestFit="1" customWidth="1"/>
    <col min="15711" max="15713" width="7.140625" style="687" bestFit="1" customWidth="1"/>
    <col min="15714" max="15714" width="6.85546875" style="687" bestFit="1" customWidth="1"/>
    <col min="15715" max="15715" width="7.140625" style="687" bestFit="1" customWidth="1"/>
    <col min="15716" max="15718" width="6.85546875" style="687" bestFit="1" customWidth="1"/>
    <col min="15719" max="15719" width="7.140625" style="687" bestFit="1" customWidth="1"/>
    <col min="15720" max="15720" width="6.42578125" style="687" bestFit="1" customWidth="1"/>
    <col min="15721" max="15722" width="7.140625" style="687" bestFit="1" customWidth="1"/>
    <col min="15723" max="15725" width="6.85546875" style="687" bestFit="1" customWidth="1"/>
    <col min="15726" max="15727" width="7.140625" style="687" bestFit="1" customWidth="1"/>
    <col min="15728" max="15729" width="6.85546875" style="687" bestFit="1" customWidth="1"/>
    <col min="15730" max="15733" width="7.140625" style="687" bestFit="1" customWidth="1"/>
    <col min="15734" max="15734" width="6.85546875" style="687" bestFit="1" customWidth="1"/>
    <col min="15735" max="15735" width="7.140625" style="687" bestFit="1" customWidth="1"/>
    <col min="15736" max="15736" width="6.85546875" style="687" bestFit="1" customWidth="1"/>
    <col min="15737" max="15738" width="7.140625" style="687" bestFit="1" customWidth="1"/>
    <col min="15739" max="15739" width="6.85546875" style="687" bestFit="1" customWidth="1"/>
    <col min="15740" max="15740" width="7.140625" style="687" bestFit="1" customWidth="1"/>
    <col min="15741" max="15741" width="6.85546875" style="687" bestFit="1" customWidth="1"/>
    <col min="15742" max="15742" width="6.42578125" style="687" bestFit="1" customWidth="1"/>
    <col min="15743" max="15744" width="7.140625" style="687" bestFit="1" customWidth="1"/>
    <col min="15745" max="15745" width="6.85546875" style="687" bestFit="1" customWidth="1"/>
    <col min="15746" max="15746" width="7.140625" style="687" bestFit="1" customWidth="1"/>
    <col min="15747" max="15747" width="6.42578125" style="687" bestFit="1" customWidth="1"/>
    <col min="15748" max="15748" width="7.140625" style="687" bestFit="1" customWidth="1"/>
    <col min="15749" max="15749" width="6.42578125" style="687" bestFit="1" customWidth="1"/>
    <col min="15750" max="15752" width="7.140625" style="687" bestFit="1" customWidth="1"/>
    <col min="15753" max="15754" width="6.42578125" style="687" bestFit="1" customWidth="1"/>
    <col min="15755" max="15757" width="6.85546875" style="687" bestFit="1" customWidth="1"/>
    <col min="15758" max="15758" width="7.140625" style="687" bestFit="1" customWidth="1"/>
    <col min="15759" max="15762" width="6.42578125" style="687" bestFit="1" customWidth="1"/>
    <col min="15763" max="15763" width="7.140625" style="687" bestFit="1" customWidth="1"/>
    <col min="15764" max="15764" width="6.85546875" style="687" bestFit="1" customWidth="1"/>
    <col min="15765" max="15766" width="7.140625" style="687" bestFit="1" customWidth="1"/>
    <col min="15767" max="15767" width="6.85546875" style="687" bestFit="1" customWidth="1"/>
    <col min="15768" max="15771" width="7.140625" style="687" bestFit="1" customWidth="1"/>
    <col min="15772" max="15772" width="6.85546875" style="687" bestFit="1" customWidth="1"/>
    <col min="15773" max="15776" width="7.140625" style="687" bestFit="1" customWidth="1"/>
    <col min="15777" max="15777" width="6.85546875" style="687" bestFit="1" customWidth="1"/>
    <col min="15778" max="15779" width="6.42578125" style="687" bestFit="1" customWidth="1"/>
    <col min="15780" max="15780" width="7.140625" style="687" bestFit="1" customWidth="1"/>
    <col min="15781" max="15781" width="6.42578125" style="687" bestFit="1" customWidth="1"/>
    <col min="15782" max="15782" width="7.140625" style="687" bestFit="1" customWidth="1"/>
    <col min="15783" max="15783" width="6.85546875" style="687" bestFit="1" customWidth="1"/>
    <col min="15784" max="15785" width="7.140625" style="687" bestFit="1" customWidth="1"/>
    <col min="15786" max="15786" width="6.42578125" style="687" bestFit="1" customWidth="1"/>
    <col min="15787" max="15788" width="7.140625" style="687" bestFit="1" customWidth="1"/>
    <col min="15789" max="15791" width="6.85546875" style="687" bestFit="1" customWidth="1"/>
    <col min="15792" max="15792" width="6.42578125" style="687" bestFit="1" customWidth="1"/>
    <col min="15793" max="15793" width="7.140625" style="687" bestFit="1" customWidth="1"/>
    <col min="15794" max="15794" width="6.42578125" style="687" bestFit="1" customWidth="1"/>
    <col min="15795" max="15796" width="7.140625" style="687" bestFit="1" customWidth="1"/>
    <col min="15797" max="15798" width="6.85546875" style="687" bestFit="1" customWidth="1"/>
    <col min="15799" max="15800" width="6.42578125" style="687" bestFit="1" customWidth="1"/>
    <col min="15801" max="15803" width="7.140625" style="687" bestFit="1" customWidth="1"/>
    <col min="15804" max="15804" width="6.85546875" style="687" bestFit="1" customWidth="1"/>
    <col min="15805" max="15805" width="6.42578125" style="687" bestFit="1" customWidth="1"/>
    <col min="15806" max="15809" width="7.140625" style="687" bestFit="1" customWidth="1"/>
    <col min="15810" max="15810" width="6.85546875" style="687" bestFit="1" customWidth="1"/>
    <col min="15811" max="15812" width="7.140625" style="687" bestFit="1" customWidth="1"/>
    <col min="15813" max="15813" width="6.85546875" style="687" bestFit="1" customWidth="1"/>
    <col min="15814" max="15814" width="6.42578125" style="687" bestFit="1" customWidth="1"/>
    <col min="15815" max="15815" width="7.140625" style="687" bestFit="1" customWidth="1"/>
    <col min="15816" max="15816" width="6.85546875" style="687" bestFit="1" customWidth="1"/>
    <col min="15817" max="15818" width="7.140625" style="687" bestFit="1" customWidth="1"/>
    <col min="15819" max="15819" width="6.42578125" style="687" bestFit="1" customWidth="1"/>
    <col min="15820" max="15820" width="6.85546875" style="687" bestFit="1" customWidth="1"/>
    <col min="15821" max="15821" width="6.42578125" style="687" bestFit="1" customWidth="1"/>
    <col min="15822" max="15823" width="6.85546875" style="687" bestFit="1" customWidth="1"/>
    <col min="15824" max="15824" width="6.42578125" style="687" bestFit="1" customWidth="1"/>
    <col min="15825" max="15825" width="6.85546875" style="687" bestFit="1" customWidth="1"/>
    <col min="15826" max="15826" width="6.42578125" style="687" bestFit="1" customWidth="1"/>
    <col min="15827" max="15828" width="7.140625" style="687" bestFit="1" customWidth="1"/>
    <col min="15829" max="15829" width="6.42578125" style="687" bestFit="1" customWidth="1"/>
    <col min="15830" max="15830" width="7.140625" style="687" bestFit="1" customWidth="1"/>
    <col min="15831" max="15831" width="6.85546875" style="687" bestFit="1" customWidth="1"/>
    <col min="15832" max="15833" width="7.140625" style="687" bestFit="1" customWidth="1"/>
    <col min="15834" max="15834" width="6.42578125" style="687" bestFit="1" customWidth="1"/>
    <col min="15835" max="15838" width="7.140625" style="687" bestFit="1" customWidth="1"/>
    <col min="15839" max="15841" width="6.42578125" style="687" bestFit="1" customWidth="1"/>
    <col min="15842" max="15842" width="7.140625" style="687" bestFit="1" customWidth="1"/>
    <col min="15843" max="15843" width="6.42578125" style="687" bestFit="1" customWidth="1"/>
    <col min="15844" max="15844" width="7.140625" style="687" bestFit="1" customWidth="1"/>
    <col min="15845" max="15845" width="6.85546875" style="687" bestFit="1" customWidth="1"/>
    <col min="15846" max="15848" width="7.140625" style="687" bestFit="1" customWidth="1"/>
    <col min="15849" max="15849" width="6.85546875" style="687" bestFit="1" customWidth="1"/>
    <col min="15850" max="15851" width="7.140625" style="687" bestFit="1" customWidth="1"/>
    <col min="15852" max="15852" width="6.85546875" style="687" bestFit="1" customWidth="1"/>
    <col min="15853" max="15855" width="6.42578125" style="687" bestFit="1" customWidth="1"/>
    <col min="15856" max="15856" width="7.140625" style="687" bestFit="1" customWidth="1"/>
    <col min="15857" max="15857" width="6.85546875" style="687" bestFit="1" customWidth="1"/>
    <col min="15858" max="15858" width="7.140625" style="687" bestFit="1" customWidth="1"/>
    <col min="15859" max="15859" width="6.85546875" style="687" bestFit="1" customWidth="1"/>
    <col min="15860" max="15860" width="6.42578125" style="687" bestFit="1" customWidth="1"/>
    <col min="15861" max="15861" width="6.85546875" style="687" bestFit="1" customWidth="1"/>
    <col min="15862" max="15862" width="7.140625" style="687" bestFit="1" customWidth="1"/>
    <col min="15863" max="15863" width="6.42578125" style="687" bestFit="1" customWidth="1"/>
    <col min="15864" max="15865" width="7.140625" style="687" bestFit="1" customWidth="1"/>
    <col min="15866" max="15868" width="6.85546875" style="687" bestFit="1" customWidth="1"/>
    <col min="15869" max="15870" width="7.140625" style="687" bestFit="1" customWidth="1"/>
    <col min="15871" max="15871" width="6.85546875" style="687" bestFit="1" customWidth="1"/>
    <col min="15872" max="15873" width="7.140625" style="687" bestFit="1" customWidth="1"/>
    <col min="15874" max="15874" width="6.42578125" style="687" bestFit="1" customWidth="1"/>
    <col min="15875" max="15877" width="7.140625" style="687" bestFit="1" customWidth="1"/>
    <col min="15878" max="15878" width="6.42578125" style="687" bestFit="1" customWidth="1"/>
    <col min="15879" max="15879" width="7.140625" style="687" bestFit="1" customWidth="1"/>
    <col min="15880" max="15880" width="6.42578125" style="687" bestFit="1" customWidth="1"/>
    <col min="15881" max="15882" width="6.85546875" style="687" bestFit="1" customWidth="1"/>
    <col min="15883" max="15883" width="6.42578125" style="687" bestFit="1" customWidth="1"/>
    <col min="15884" max="15884" width="7.140625" style="687" bestFit="1" customWidth="1"/>
    <col min="15885" max="15885" width="6.85546875" style="687" bestFit="1" customWidth="1"/>
    <col min="15886" max="15888" width="7.140625" style="687" bestFit="1" customWidth="1"/>
    <col min="15889" max="15889" width="6.85546875" style="687" bestFit="1" customWidth="1"/>
    <col min="15890" max="15892" width="7.140625" style="687" bestFit="1" customWidth="1"/>
    <col min="15893" max="15893" width="6.85546875" style="687" bestFit="1" customWidth="1"/>
    <col min="15894" max="15894" width="7.140625" style="687" bestFit="1" customWidth="1"/>
    <col min="15895" max="15895" width="6.42578125" style="687" bestFit="1" customWidth="1"/>
    <col min="15896" max="15896" width="7.140625" style="687" bestFit="1" customWidth="1"/>
    <col min="15897" max="15897" width="6.85546875" style="687" bestFit="1" customWidth="1"/>
    <col min="15898" max="15898" width="6.42578125" style="687" bestFit="1" customWidth="1"/>
    <col min="15899" max="15899" width="7.140625" style="687" bestFit="1" customWidth="1"/>
    <col min="15900" max="15900" width="6.42578125" style="687" bestFit="1" customWidth="1"/>
    <col min="15901" max="15901" width="6.85546875" style="687" bestFit="1" customWidth="1"/>
    <col min="15902" max="15905" width="7.140625" style="687" bestFit="1" customWidth="1"/>
    <col min="15906" max="15907" width="6.42578125" style="687" bestFit="1" customWidth="1"/>
    <col min="15908" max="15908" width="7.140625" style="687" bestFit="1" customWidth="1"/>
    <col min="15909" max="15909" width="6.42578125" style="687" bestFit="1" customWidth="1"/>
    <col min="15910" max="15910" width="7.140625" style="687" bestFit="1" customWidth="1"/>
    <col min="15911" max="15911" width="6.42578125" style="687" bestFit="1" customWidth="1"/>
    <col min="15912" max="15912" width="6.85546875" style="687" bestFit="1" customWidth="1"/>
    <col min="15913" max="15913" width="7.140625" style="687" bestFit="1" customWidth="1"/>
    <col min="15914" max="15914" width="6.85546875" style="687" bestFit="1" customWidth="1"/>
    <col min="15915" max="15915" width="7.140625" style="687" bestFit="1" customWidth="1"/>
    <col min="15916" max="15916" width="6.85546875" style="687" bestFit="1" customWidth="1"/>
    <col min="15917" max="15917" width="7.140625" style="687" bestFit="1" customWidth="1"/>
    <col min="15918" max="15918" width="6.42578125" style="687" bestFit="1" customWidth="1"/>
    <col min="15919" max="15919" width="6.85546875" style="687" bestFit="1" customWidth="1"/>
    <col min="15920" max="15920" width="6.42578125" style="687" bestFit="1" customWidth="1"/>
    <col min="15921" max="15921" width="6.85546875" style="687" bestFit="1" customWidth="1"/>
    <col min="15922" max="15922" width="7.140625" style="687" bestFit="1" customWidth="1"/>
    <col min="15923" max="15923" width="6.85546875" style="687" bestFit="1" customWidth="1"/>
    <col min="15924" max="15925" width="7.140625" style="687" bestFit="1" customWidth="1"/>
    <col min="15926" max="15926" width="6.85546875" style="687" bestFit="1" customWidth="1"/>
    <col min="15927" max="15927" width="7.140625" style="687" bestFit="1" customWidth="1"/>
    <col min="15928" max="15929" width="6.42578125" style="687" bestFit="1" customWidth="1"/>
    <col min="15930" max="15930" width="7.140625" style="687" bestFit="1" customWidth="1"/>
    <col min="15931" max="15931" width="6.42578125" style="687" bestFit="1" customWidth="1"/>
    <col min="15932" max="15932" width="7.140625" style="687" bestFit="1" customWidth="1"/>
    <col min="15933" max="15933" width="6.42578125" style="687" bestFit="1" customWidth="1"/>
    <col min="15934" max="15936" width="7.140625" style="687" bestFit="1" customWidth="1"/>
    <col min="15937" max="15937" width="6.42578125" style="687" bestFit="1" customWidth="1"/>
    <col min="15938" max="15938" width="7.140625" style="687" bestFit="1" customWidth="1"/>
    <col min="15939" max="15939" width="6.85546875" style="687" bestFit="1" customWidth="1"/>
    <col min="15940" max="15940" width="6.42578125" style="687" bestFit="1" customWidth="1"/>
    <col min="15941" max="15942" width="7.140625" style="687" bestFit="1" customWidth="1"/>
    <col min="15943" max="15943" width="6.42578125" style="687" bestFit="1" customWidth="1"/>
    <col min="15944" max="15945" width="7.140625" style="687" bestFit="1" customWidth="1"/>
    <col min="15946" max="15946" width="6.42578125" style="687" bestFit="1" customWidth="1"/>
    <col min="15947" max="15947" width="6.85546875" style="687" bestFit="1" customWidth="1"/>
    <col min="15948" max="15951" width="7.140625" style="687" bestFit="1" customWidth="1"/>
    <col min="15952" max="15952" width="6.85546875" style="687" bestFit="1" customWidth="1"/>
    <col min="15953" max="15953" width="7.140625" style="687" bestFit="1" customWidth="1"/>
    <col min="15954" max="15954" width="6.42578125" style="687" bestFit="1" customWidth="1"/>
    <col min="15955" max="15955" width="7.140625" style="687" bestFit="1" customWidth="1"/>
    <col min="15956" max="15956" width="6.42578125" style="687" bestFit="1" customWidth="1"/>
    <col min="15957" max="15957" width="7.140625" style="687" bestFit="1" customWidth="1"/>
    <col min="15958" max="15959" width="6.85546875" style="687" bestFit="1" customWidth="1"/>
    <col min="15960" max="15960" width="7.140625" style="687" bestFit="1" customWidth="1"/>
    <col min="15961" max="15961" width="6.85546875" style="687" bestFit="1" customWidth="1"/>
    <col min="15962" max="15964" width="7.140625" style="687" bestFit="1" customWidth="1"/>
    <col min="15965" max="15965" width="6.85546875" style="687" bestFit="1" customWidth="1"/>
    <col min="15966" max="15970" width="7.140625" style="687" bestFit="1" customWidth="1"/>
    <col min="15971" max="15971" width="6.42578125" style="687" bestFit="1" customWidth="1"/>
    <col min="15972" max="15972" width="6.85546875" style="687" bestFit="1" customWidth="1"/>
    <col min="15973" max="15973" width="6.42578125" style="687" bestFit="1" customWidth="1"/>
    <col min="15974" max="15974" width="6.85546875" style="687" bestFit="1" customWidth="1"/>
    <col min="15975" max="15978" width="7.140625" style="687" bestFit="1" customWidth="1"/>
    <col min="15979" max="15979" width="6.85546875" style="687" bestFit="1" customWidth="1"/>
    <col min="15980" max="15980" width="7.140625" style="687" bestFit="1" customWidth="1"/>
    <col min="15981" max="15981" width="6.85546875" style="687" bestFit="1" customWidth="1"/>
    <col min="15982" max="15983" width="7.140625" style="687" bestFit="1" customWidth="1"/>
    <col min="15984" max="15984" width="6.85546875" style="687" bestFit="1" customWidth="1"/>
    <col min="15985" max="15989" width="7.140625" style="687" bestFit="1" customWidth="1"/>
    <col min="15990" max="15990" width="6.85546875" style="687" bestFit="1" customWidth="1"/>
    <col min="15991" max="15992" width="7.140625" style="687" bestFit="1" customWidth="1"/>
    <col min="15993" max="15993" width="6.85546875" style="687" bestFit="1" customWidth="1"/>
    <col min="15994" max="15996" width="6.42578125" style="687" bestFit="1" customWidth="1"/>
    <col min="15997" max="15999" width="7.140625" style="687" bestFit="1" customWidth="1"/>
    <col min="16000" max="16002" width="6.85546875" style="687" bestFit="1" customWidth="1"/>
    <col min="16003" max="16004" width="7.140625" style="687" bestFit="1" customWidth="1"/>
    <col min="16005" max="16006" width="6.85546875" style="687" bestFit="1" customWidth="1"/>
    <col min="16007" max="16014" width="7.140625" style="687" bestFit="1" customWidth="1"/>
    <col min="16015" max="16018" width="6.85546875" style="687" bestFit="1" customWidth="1"/>
    <col min="16019" max="16020" width="7.140625" style="687" bestFit="1" customWidth="1"/>
    <col min="16021" max="16021" width="6.85546875" style="687" bestFit="1" customWidth="1"/>
    <col min="16022" max="16023" width="6.42578125" style="687" bestFit="1" customWidth="1"/>
    <col min="16024" max="16025" width="7.140625" style="687" bestFit="1" customWidth="1"/>
    <col min="16026" max="16026" width="6.42578125" style="687" bestFit="1" customWidth="1"/>
    <col min="16027" max="16027" width="6.85546875" style="687" bestFit="1" customWidth="1"/>
    <col min="16028" max="16028" width="6.42578125" style="687" bestFit="1" customWidth="1"/>
    <col min="16029" max="16031" width="6.85546875" style="687" bestFit="1" customWidth="1"/>
    <col min="16032" max="16032" width="7.140625" style="687" bestFit="1" customWidth="1"/>
    <col min="16033" max="16033" width="6.42578125" style="687" bestFit="1" customWidth="1"/>
    <col min="16034" max="16035" width="7.140625" style="687" bestFit="1" customWidth="1"/>
    <col min="16036" max="16041" width="6.42578125" style="687" bestFit="1" customWidth="1"/>
    <col min="16042" max="16042" width="7.140625" style="687" bestFit="1" customWidth="1"/>
    <col min="16043" max="16044" width="6.85546875" style="687" bestFit="1" customWidth="1"/>
    <col min="16045" max="16046" width="7.140625" style="687" bestFit="1" customWidth="1"/>
    <col min="16047" max="16047" width="6.85546875" style="687" bestFit="1" customWidth="1"/>
    <col min="16048" max="16050" width="7.140625" style="687" bestFit="1" customWidth="1"/>
    <col min="16051" max="16051" width="6.42578125" style="687" bestFit="1" customWidth="1"/>
    <col min="16052" max="16052" width="7.140625" style="687" bestFit="1" customWidth="1"/>
    <col min="16053" max="16053" width="6.42578125" style="687" bestFit="1" customWidth="1"/>
    <col min="16054" max="16054" width="7.140625" style="687" bestFit="1" customWidth="1"/>
    <col min="16055" max="16055" width="6.85546875" style="687" bestFit="1" customWidth="1"/>
    <col min="16056" max="16056" width="6.42578125" style="687" bestFit="1" customWidth="1"/>
    <col min="16057" max="16059" width="6.85546875" style="687" bestFit="1" customWidth="1"/>
    <col min="16060" max="16062" width="7.140625" style="687" bestFit="1" customWidth="1"/>
    <col min="16063" max="16063" width="6.42578125" style="687" bestFit="1" customWidth="1"/>
    <col min="16064" max="16064" width="7.140625" style="687" bestFit="1" customWidth="1"/>
    <col min="16065" max="16067" width="6.42578125" style="687" bestFit="1" customWidth="1"/>
    <col min="16068" max="16069" width="7.140625" style="687" bestFit="1" customWidth="1"/>
    <col min="16070" max="16071" width="6.42578125" style="687" bestFit="1" customWidth="1"/>
    <col min="16072" max="16072" width="7.140625" style="687" bestFit="1" customWidth="1"/>
    <col min="16073" max="16074" width="6.42578125" style="687" bestFit="1" customWidth="1"/>
    <col min="16075" max="16075" width="7.140625" style="687" bestFit="1" customWidth="1"/>
    <col min="16076" max="16076" width="6.42578125" style="687" bestFit="1" customWidth="1"/>
    <col min="16077" max="16078" width="7.140625" style="687" bestFit="1" customWidth="1"/>
    <col min="16079" max="16079" width="6.42578125" style="687" bestFit="1" customWidth="1"/>
    <col min="16080" max="16080" width="7.140625" style="687" bestFit="1" customWidth="1"/>
    <col min="16081" max="16081" width="6.42578125" style="687" bestFit="1" customWidth="1"/>
    <col min="16082" max="16088" width="7.140625" style="687" bestFit="1" customWidth="1"/>
    <col min="16089" max="16090" width="6.42578125" style="687" bestFit="1" customWidth="1"/>
    <col min="16091" max="16092" width="7.140625" style="687" bestFit="1" customWidth="1"/>
    <col min="16093" max="16093" width="6.42578125" style="687" bestFit="1" customWidth="1"/>
    <col min="16094" max="16094" width="7.140625" style="687" bestFit="1" customWidth="1"/>
    <col min="16095" max="16095" width="6.42578125" style="687" bestFit="1" customWidth="1"/>
    <col min="16096" max="16098" width="7.140625" style="687" bestFit="1" customWidth="1"/>
    <col min="16099" max="16099" width="6.42578125" style="687" bestFit="1" customWidth="1"/>
    <col min="16100" max="16101" width="7.140625" style="687" bestFit="1" customWidth="1"/>
    <col min="16102" max="16104" width="6.85546875" style="687" bestFit="1" customWidth="1"/>
    <col min="16105" max="16105" width="7.140625" style="687" bestFit="1" customWidth="1"/>
    <col min="16106" max="16106" width="6.42578125" style="687" bestFit="1" customWidth="1"/>
    <col min="16107" max="16107" width="7.140625" style="687" bestFit="1" customWidth="1"/>
    <col min="16108" max="16109" width="6.42578125" style="687" bestFit="1" customWidth="1"/>
    <col min="16110" max="16110" width="6.85546875" style="687" bestFit="1" customWidth="1"/>
    <col min="16111" max="16114" width="6.42578125" style="687" bestFit="1" customWidth="1"/>
    <col min="16115" max="16115" width="7.140625" style="687" bestFit="1" customWidth="1"/>
    <col min="16116" max="16116" width="6.85546875" style="687" bestFit="1" customWidth="1"/>
    <col min="16117" max="16121" width="7.140625" style="687" bestFit="1" customWidth="1"/>
    <col min="16122" max="16122" width="6.42578125" style="687" bestFit="1" customWidth="1"/>
    <col min="16123" max="16124" width="7.140625" style="687" bestFit="1" customWidth="1"/>
    <col min="16125" max="16125" width="6.42578125" style="687" bestFit="1" customWidth="1"/>
    <col min="16126" max="16130" width="7.140625" style="687" bestFit="1" customWidth="1"/>
    <col min="16131" max="16131" width="6.42578125" style="687" bestFit="1" customWidth="1"/>
    <col min="16132" max="16132" width="7.140625" style="687" bestFit="1" customWidth="1"/>
    <col min="16133" max="16134" width="6.85546875" style="687" bestFit="1" customWidth="1"/>
    <col min="16135" max="16135" width="7.140625" style="687" bestFit="1" customWidth="1"/>
    <col min="16136" max="16136" width="6.42578125" style="687" bestFit="1" customWidth="1"/>
    <col min="16137" max="16141" width="7.140625" style="687" bestFit="1" customWidth="1"/>
    <col min="16142" max="16143" width="6.42578125" style="687" bestFit="1" customWidth="1"/>
    <col min="16144" max="16145" width="6.85546875" style="687" bestFit="1" customWidth="1"/>
    <col min="16146" max="16147" width="7.140625" style="687" bestFit="1" customWidth="1"/>
    <col min="16148" max="16149" width="6.85546875" style="687" bestFit="1" customWidth="1"/>
    <col min="16150" max="16150" width="6.42578125" style="687" bestFit="1" customWidth="1"/>
    <col min="16151" max="16151" width="7.140625" style="687" bestFit="1" customWidth="1"/>
    <col min="16152" max="16152" width="6.42578125" style="687" bestFit="1" customWidth="1"/>
    <col min="16153" max="16154" width="6.85546875" style="687" bestFit="1" customWidth="1"/>
    <col min="16155" max="16155" width="7.140625" style="687" bestFit="1" customWidth="1"/>
    <col min="16156" max="16156" width="6.85546875" style="687" bestFit="1" customWidth="1"/>
    <col min="16157" max="16157" width="7.140625" style="687" bestFit="1" customWidth="1"/>
    <col min="16158" max="16158" width="6.42578125" style="687" bestFit="1" customWidth="1"/>
    <col min="16159" max="16160" width="6.85546875" style="687" bestFit="1" customWidth="1"/>
    <col min="16161" max="16161" width="6.42578125" style="687" bestFit="1" customWidth="1"/>
    <col min="16162" max="16162" width="6.85546875" style="687" bestFit="1" customWidth="1"/>
    <col min="16163" max="16163" width="6.42578125" style="687" bestFit="1" customWidth="1"/>
    <col min="16164" max="16165" width="6.85546875" style="687" bestFit="1" customWidth="1"/>
    <col min="16166" max="16168" width="7.140625" style="687" bestFit="1" customWidth="1"/>
    <col min="16169" max="16169" width="6.85546875" style="687" bestFit="1" customWidth="1"/>
    <col min="16170" max="16170" width="6.42578125" style="687" bestFit="1" customWidth="1"/>
    <col min="16171" max="16172" width="6.85546875" style="687" bestFit="1" customWidth="1"/>
    <col min="16173" max="16174" width="7.140625" style="687" bestFit="1" customWidth="1"/>
    <col min="16175" max="16177" width="6.42578125" style="687" bestFit="1" customWidth="1"/>
    <col min="16178" max="16178" width="7.140625" style="687" bestFit="1" customWidth="1"/>
    <col min="16179" max="16179" width="6.85546875" style="687" bestFit="1" customWidth="1"/>
    <col min="16180" max="16180" width="6.42578125" style="687" bestFit="1" customWidth="1"/>
    <col min="16181" max="16182" width="7.140625" style="687" bestFit="1" customWidth="1"/>
    <col min="16183" max="16183" width="6.42578125" style="687" bestFit="1" customWidth="1"/>
    <col min="16184" max="16185" width="7.140625" style="687" bestFit="1" customWidth="1"/>
    <col min="16186" max="16186" width="6.42578125" style="687" bestFit="1" customWidth="1"/>
    <col min="16187" max="16187" width="7.140625" style="687" bestFit="1" customWidth="1"/>
    <col min="16188" max="16188" width="6.85546875" style="687" bestFit="1" customWidth="1"/>
    <col min="16189" max="16189" width="6.42578125" style="687" bestFit="1" customWidth="1"/>
    <col min="16190" max="16195" width="7.140625" style="687" bestFit="1" customWidth="1"/>
    <col min="16196" max="16196" width="6.85546875" style="687" bestFit="1" customWidth="1"/>
    <col min="16197" max="16197" width="7.140625" style="687" bestFit="1" customWidth="1"/>
    <col min="16198" max="16198" width="6.42578125" style="687" bestFit="1" customWidth="1"/>
    <col min="16199" max="16201" width="7.140625" style="687" bestFit="1" customWidth="1"/>
    <col min="16202" max="16204" width="6.85546875" style="687" bestFit="1" customWidth="1"/>
    <col min="16205" max="16206" width="7.140625" style="687" bestFit="1" customWidth="1"/>
    <col min="16207" max="16207" width="6.42578125" style="687" bestFit="1" customWidth="1"/>
    <col min="16208" max="16208" width="7.140625" style="687" bestFit="1" customWidth="1"/>
    <col min="16209" max="16209" width="6.42578125" style="687" bestFit="1" customWidth="1"/>
    <col min="16210" max="16210" width="7.140625" style="687" bestFit="1" customWidth="1"/>
    <col min="16211" max="16211" width="6.42578125" style="687" bestFit="1" customWidth="1"/>
    <col min="16212" max="16213" width="7.140625" style="687" bestFit="1" customWidth="1"/>
    <col min="16214" max="16214" width="6.85546875" style="687" bestFit="1" customWidth="1"/>
    <col min="16215" max="16216" width="7.140625" style="687" bestFit="1" customWidth="1"/>
    <col min="16217" max="16217" width="6.85546875" style="687" bestFit="1" customWidth="1"/>
    <col min="16218" max="16218" width="6.42578125" style="687" bestFit="1" customWidth="1"/>
    <col min="16219" max="16219" width="6.85546875" style="687" bestFit="1" customWidth="1"/>
    <col min="16220" max="16220" width="6.42578125" style="687" bestFit="1" customWidth="1"/>
    <col min="16221" max="16223" width="7.140625" style="687" bestFit="1" customWidth="1"/>
    <col min="16224" max="16224" width="6.42578125" style="687" bestFit="1" customWidth="1"/>
    <col min="16225" max="16227" width="7.140625" style="687" bestFit="1" customWidth="1"/>
    <col min="16228" max="16228" width="6.85546875" style="687" bestFit="1" customWidth="1"/>
    <col min="16229" max="16232" width="7.140625" style="687" bestFit="1" customWidth="1"/>
    <col min="16233" max="16233" width="6.42578125" style="687" bestFit="1" customWidth="1"/>
    <col min="16234" max="16234" width="6.85546875" style="687" bestFit="1" customWidth="1"/>
    <col min="16235" max="16237" width="6.42578125" style="687" bestFit="1" customWidth="1"/>
    <col min="16238" max="16239" width="7.140625" style="687" bestFit="1" customWidth="1"/>
    <col min="16240" max="16240" width="6.85546875" style="687" bestFit="1" customWidth="1"/>
    <col min="16241" max="16243" width="6.42578125" style="687" bestFit="1" customWidth="1"/>
    <col min="16244" max="16244" width="6.85546875" style="687" bestFit="1" customWidth="1"/>
    <col min="16245" max="16245" width="7.140625" style="687" bestFit="1" customWidth="1"/>
    <col min="16246" max="16247" width="6.85546875" style="687" bestFit="1" customWidth="1"/>
    <col min="16248" max="16248" width="7.140625" style="687" bestFit="1" customWidth="1"/>
    <col min="16249" max="16250" width="6.42578125" style="687" bestFit="1" customWidth="1"/>
    <col min="16251" max="16252" width="7.140625" style="687" bestFit="1" customWidth="1"/>
    <col min="16253" max="16253" width="6.42578125" style="687" bestFit="1" customWidth="1"/>
    <col min="16254" max="16254" width="6.85546875" style="687" bestFit="1" customWidth="1"/>
    <col min="16255" max="16255" width="6.42578125" style="687" bestFit="1" customWidth="1"/>
    <col min="16256" max="16257" width="6.85546875" style="687" bestFit="1" customWidth="1"/>
    <col min="16258" max="16258" width="6.42578125" style="687" bestFit="1" customWidth="1"/>
    <col min="16259" max="16259" width="6.85546875" style="687" bestFit="1" customWidth="1"/>
    <col min="16260" max="16261" width="7.140625" style="687" bestFit="1" customWidth="1"/>
    <col min="16262" max="16262" width="6.85546875" style="687" bestFit="1" customWidth="1"/>
    <col min="16263" max="16263" width="6.42578125" style="687" bestFit="1" customWidth="1"/>
    <col min="16264" max="16264" width="6.85546875" style="687" bestFit="1" customWidth="1"/>
    <col min="16265" max="16265" width="6.42578125" style="687" bestFit="1" customWidth="1"/>
    <col min="16266" max="16266" width="7.140625" style="687" bestFit="1" customWidth="1"/>
    <col min="16267" max="16267" width="6.85546875" style="687" bestFit="1" customWidth="1"/>
    <col min="16268" max="16268" width="6.42578125" style="687" bestFit="1" customWidth="1"/>
    <col min="16269" max="16270" width="6.85546875" style="687" bestFit="1" customWidth="1"/>
    <col min="16271" max="16275" width="7.140625" style="687" bestFit="1" customWidth="1"/>
    <col min="16276" max="16277" width="6.42578125" style="687" bestFit="1" customWidth="1"/>
    <col min="16278" max="16279" width="7.140625" style="687" bestFit="1" customWidth="1"/>
    <col min="16280" max="16280" width="6.42578125" style="687" bestFit="1" customWidth="1"/>
    <col min="16281" max="16283" width="7.140625" style="687" bestFit="1" customWidth="1"/>
    <col min="16284" max="16284" width="6.42578125" style="687" bestFit="1" customWidth="1"/>
    <col min="16285" max="16291" width="7.140625" style="687" bestFit="1" customWidth="1"/>
    <col min="16292" max="16293" width="6.42578125" style="687" bestFit="1" customWidth="1"/>
    <col min="16294" max="16294" width="7.140625" style="687" bestFit="1" customWidth="1"/>
    <col min="16295" max="16295" width="6.42578125" style="687" bestFit="1" customWidth="1"/>
    <col min="16296" max="16296" width="6.85546875" style="687" bestFit="1" customWidth="1"/>
    <col min="16297" max="16298" width="7.140625" style="687" bestFit="1" customWidth="1"/>
    <col min="16299" max="16299" width="6.42578125" style="687" bestFit="1" customWidth="1"/>
    <col min="16300" max="16300" width="6.85546875" style="687" bestFit="1" customWidth="1"/>
    <col min="16301" max="16302" width="7.140625" style="687" bestFit="1" customWidth="1"/>
    <col min="16303" max="16303" width="6.85546875" style="687" bestFit="1" customWidth="1"/>
    <col min="16304" max="16304" width="6.42578125" style="687" bestFit="1" customWidth="1"/>
    <col min="16305" max="16305" width="7.140625" style="687" bestFit="1" customWidth="1"/>
    <col min="16306" max="16307" width="6.85546875" style="687" bestFit="1" customWidth="1"/>
    <col min="16308" max="16309" width="6.42578125" style="687" bestFit="1" customWidth="1"/>
    <col min="16310" max="16311" width="7.140625" style="687" bestFit="1" customWidth="1"/>
    <col min="16312" max="16312" width="6.85546875" style="687" bestFit="1" customWidth="1"/>
    <col min="16313" max="16314" width="7.140625" style="687" bestFit="1" customWidth="1"/>
    <col min="16315" max="16315" width="6.42578125" style="687" bestFit="1" customWidth="1"/>
    <col min="16316" max="16316" width="6.85546875" style="687" bestFit="1" customWidth="1"/>
    <col min="16317" max="16318" width="7.140625" style="687" bestFit="1" customWidth="1"/>
    <col min="16319" max="16320" width="6.42578125" style="687" bestFit="1" customWidth="1"/>
    <col min="16321" max="16321" width="7.140625" style="687" bestFit="1" customWidth="1"/>
    <col min="16322" max="16322" width="6.42578125" style="687" bestFit="1" customWidth="1"/>
    <col min="16323" max="16323" width="6.85546875" style="687" bestFit="1" customWidth="1"/>
    <col min="16324" max="16324" width="6.42578125" style="687" bestFit="1" customWidth="1"/>
    <col min="16325" max="16325" width="7.140625" style="687" bestFit="1" customWidth="1"/>
    <col min="16326" max="16326" width="6.85546875" style="687" bestFit="1" customWidth="1"/>
    <col min="16327" max="16329" width="7.140625" style="687" bestFit="1" customWidth="1"/>
    <col min="16330" max="16330" width="6.42578125" style="687" bestFit="1" customWidth="1"/>
    <col min="16331" max="16332" width="7.140625" style="687" bestFit="1" customWidth="1"/>
    <col min="16333" max="16334" width="6.42578125" style="687" bestFit="1" customWidth="1"/>
    <col min="16335" max="16335" width="7.140625" style="687" bestFit="1" customWidth="1"/>
    <col min="16336" max="16336" width="6.42578125" style="687" bestFit="1" customWidth="1"/>
    <col min="16337" max="16337" width="6.85546875" style="687" bestFit="1" customWidth="1"/>
    <col min="16338" max="16338" width="6.42578125" style="687" bestFit="1" customWidth="1"/>
    <col min="16339" max="16339" width="7.140625" style="687" bestFit="1" customWidth="1"/>
    <col min="16340" max="16340" width="6.85546875" style="687" bestFit="1" customWidth="1"/>
    <col min="16341" max="16342" width="7.140625" style="687" bestFit="1" customWidth="1"/>
    <col min="16343" max="16343" width="6.85546875" style="687" bestFit="1" customWidth="1"/>
    <col min="16344" max="16344" width="7.140625" style="687" bestFit="1" customWidth="1"/>
    <col min="16345" max="16346" width="6.42578125" style="687" bestFit="1" customWidth="1"/>
    <col min="16347" max="16350" width="7.140625" style="687" bestFit="1" customWidth="1"/>
    <col min="16351" max="16352" width="6.85546875" style="687" bestFit="1" customWidth="1"/>
    <col min="16353" max="16353" width="6.42578125" style="687" bestFit="1" customWidth="1"/>
    <col min="16354" max="16354" width="7.140625" style="687" bestFit="1" customWidth="1"/>
    <col min="16355" max="16356" width="6.85546875" style="687" bestFit="1" customWidth="1"/>
    <col min="16357" max="16357" width="7.140625" style="687" bestFit="1" customWidth="1"/>
    <col min="16358" max="16358" width="6.85546875" style="687" bestFit="1" customWidth="1"/>
    <col min="16359" max="16360" width="6.42578125" style="687" bestFit="1" customWidth="1"/>
    <col min="16361" max="16362" width="6.85546875" style="687" bestFit="1" customWidth="1"/>
    <col min="16363" max="16365" width="7.140625" style="687" bestFit="1" customWidth="1"/>
    <col min="16366" max="16366" width="6.42578125" style="687" bestFit="1" customWidth="1"/>
    <col min="16367" max="16367" width="7.140625" style="687" bestFit="1" customWidth="1"/>
    <col min="16368" max="16368" width="6.85546875" style="687" bestFit="1" customWidth="1"/>
    <col min="16369" max="16369" width="7.140625" style="687" bestFit="1" customWidth="1"/>
    <col min="16370" max="16370" width="6.42578125" style="687" bestFit="1" customWidth="1"/>
    <col min="16371" max="16372" width="6.85546875" style="687" bestFit="1" customWidth="1"/>
    <col min="16373" max="16374" width="7.140625" style="687" bestFit="1" customWidth="1"/>
    <col min="16375" max="16375" width="6.42578125" style="687" bestFit="1" customWidth="1"/>
    <col min="16376" max="16376" width="7.140625" style="687" bestFit="1" customWidth="1"/>
    <col min="16377" max="16377" width="6.85546875" style="687" bestFit="1" customWidth="1"/>
    <col min="16378" max="16378" width="7.140625" style="687" bestFit="1" customWidth="1"/>
    <col min="16379" max="16379" width="6.42578125" style="687" bestFit="1" customWidth="1"/>
    <col min="16380" max="16383" width="7.140625" style="687" bestFit="1" customWidth="1"/>
    <col min="16384" max="16384" width="6.42578125" style="687" bestFit="1" customWidth="1"/>
  </cols>
  <sheetData>
    <row r="1" spans="1:16384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936"/>
      <c r="J1" s="936"/>
      <c r="K1" s="936"/>
    </row>
    <row r="2" spans="1:16384" ht="15" customHeight="1" x14ac:dyDescent="0.25">
      <c r="A2" s="686"/>
      <c r="B2" s="712"/>
      <c r="C2" s="712"/>
    </row>
    <row r="3" spans="1:16384" ht="15" customHeight="1" x14ac:dyDescent="0.25">
      <c r="A3" s="924" t="s">
        <v>589</v>
      </c>
      <c r="C3" s="980" t="s">
        <v>530</v>
      </c>
    </row>
    <row r="4" spans="1:16384" ht="15" customHeight="1" x14ac:dyDescent="0.25">
      <c r="A4" s="935"/>
    </row>
    <row r="5" spans="1:16384" x14ac:dyDescent="0.25">
      <c r="A5" s="935"/>
      <c r="C5" s="687" t="s">
        <v>367</v>
      </c>
      <c r="E5" s="713">
        <v>100000</v>
      </c>
    </row>
    <row r="6" spans="1:16384" x14ac:dyDescent="0.25">
      <c r="A6" s="935"/>
      <c r="C6" s="687" t="s">
        <v>424</v>
      </c>
      <c r="E6" s="714">
        <v>20</v>
      </c>
      <c r="H6" s="715"/>
      <c r="K6" s="708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  <c r="AN6" s="700"/>
      <c r="AO6" s="700"/>
      <c r="AP6" s="700"/>
      <c r="AQ6" s="700"/>
      <c r="AR6" s="700"/>
      <c r="AS6" s="700"/>
      <c r="AT6" s="700"/>
      <c r="AU6" s="700"/>
      <c r="AV6" s="700"/>
      <c r="AW6" s="700"/>
      <c r="AX6" s="700"/>
      <c r="AY6" s="700"/>
      <c r="AZ6" s="700"/>
      <c r="BA6" s="700"/>
      <c r="BB6" s="700"/>
      <c r="BC6" s="700"/>
      <c r="BD6" s="700"/>
      <c r="BE6" s="700"/>
      <c r="BF6" s="700"/>
      <c r="BG6" s="700"/>
      <c r="BH6" s="700"/>
      <c r="BI6" s="700"/>
      <c r="BJ6" s="700"/>
      <c r="BK6" s="700"/>
      <c r="BL6" s="700"/>
      <c r="BM6" s="700"/>
      <c r="BN6" s="700"/>
      <c r="BO6" s="700"/>
      <c r="BP6" s="700"/>
      <c r="BQ6" s="700"/>
      <c r="BR6" s="700"/>
      <c r="BS6" s="700"/>
      <c r="BT6" s="700"/>
      <c r="BU6" s="700"/>
      <c r="BV6" s="700"/>
      <c r="BW6" s="700"/>
      <c r="BX6" s="700"/>
      <c r="BY6" s="700"/>
      <c r="BZ6" s="700"/>
      <c r="CA6" s="700"/>
      <c r="CB6" s="700"/>
      <c r="CC6" s="700"/>
      <c r="CD6" s="700"/>
      <c r="CE6" s="700"/>
      <c r="CF6" s="700"/>
      <c r="CG6" s="700"/>
      <c r="CH6" s="700"/>
      <c r="CI6" s="700"/>
      <c r="CJ6" s="700"/>
      <c r="CK6" s="700"/>
      <c r="CL6" s="700"/>
      <c r="CM6" s="700"/>
      <c r="CN6" s="700"/>
      <c r="CO6" s="700"/>
      <c r="CP6" s="700"/>
      <c r="CQ6" s="700"/>
      <c r="CR6" s="700"/>
      <c r="CS6" s="700"/>
      <c r="CT6" s="700"/>
      <c r="CU6" s="700"/>
      <c r="CV6" s="700"/>
      <c r="CW6" s="700"/>
      <c r="CX6" s="700"/>
      <c r="CY6" s="700"/>
      <c r="CZ6" s="700"/>
      <c r="DA6" s="700"/>
      <c r="DB6" s="700"/>
      <c r="DC6" s="700"/>
      <c r="DD6" s="700"/>
      <c r="DE6" s="700"/>
      <c r="DF6" s="700"/>
      <c r="DG6" s="700"/>
      <c r="DH6" s="700"/>
      <c r="DI6" s="700"/>
      <c r="DJ6" s="700"/>
      <c r="DK6" s="700"/>
      <c r="DL6" s="700"/>
      <c r="DM6" s="700"/>
      <c r="DN6" s="700"/>
      <c r="DO6" s="700"/>
      <c r="DP6" s="700"/>
      <c r="DQ6" s="700"/>
      <c r="DR6" s="700"/>
      <c r="DS6" s="700"/>
      <c r="DT6" s="700"/>
      <c r="DU6" s="700"/>
      <c r="DV6" s="700"/>
      <c r="DW6" s="700"/>
      <c r="DX6" s="700"/>
      <c r="DY6" s="700"/>
      <c r="DZ6" s="700"/>
      <c r="EA6" s="700"/>
      <c r="EB6" s="700"/>
      <c r="EC6" s="700"/>
      <c r="ED6" s="700"/>
      <c r="EE6" s="700"/>
      <c r="EF6" s="700"/>
      <c r="EG6" s="700"/>
      <c r="EH6" s="700"/>
      <c r="EI6" s="700"/>
      <c r="EJ6" s="700"/>
      <c r="EK6" s="700"/>
      <c r="EL6" s="700"/>
      <c r="EM6" s="700"/>
      <c r="EN6" s="700"/>
      <c r="EO6" s="700"/>
      <c r="EP6" s="700"/>
      <c r="EQ6" s="700"/>
      <c r="ER6" s="700"/>
      <c r="ES6" s="700"/>
      <c r="ET6" s="700"/>
      <c r="EU6" s="700"/>
      <c r="EV6" s="700"/>
      <c r="EW6" s="700"/>
      <c r="EX6" s="700"/>
      <c r="EY6" s="700"/>
      <c r="EZ6" s="700"/>
      <c r="FA6" s="700"/>
      <c r="FB6" s="700"/>
      <c r="FC6" s="700"/>
      <c r="FD6" s="700"/>
      <c r="FE6" s="700"/>
      <c r="FF6" s="700"/>
      <c r="FG6" s="700"/>
      <c r="FH6" s="700"/>
      <c r="FI6" s="700"/>
      <c r="FJ6" s="700"/>
      <c r="FK6" s="700"/>
      <c r="FL6" s="700"/>
      <c r="FM6" s="700"/>
      <c r="FN6" s="700"/>
      <c r="FO6" s="700"/>
      <c r="FP6" s="700"/>
      <c r="FQ6" s="700"/>
      <c r="FR6" s="700"/>
      <c r="FS6" s="700"/>
      <c r="FT6" s="700"/>
      <c r="FU6" s="700"/>
      <c r="FV6" s="700"/>
      <c r="FW6" s="700"/>
      <c r="FX6" s="700"/>
      <c r="FY6" s="700"/>
      <c r="FZ6" s="700"/>
      <c r="GA6" s="700"/>
      <c r="GB6" s="700"/>
      <c r="GC6" s="700"/>
      <c r="GD6" s="700"/>
      <c r="GE6" s="700"/>
      <c r="GF6" s="700"/>
      <c r="GG6" s="700"/>
      <c r="GH6" s="700"/>
      <c r="GI6" s="700"/>
      <c r="GJ6" s="700"/>
      <c r="GK6" s="700"/>
      <c r="GL6" s="700"/>
      <c r="GM6" s="700"/>
      <c r="GN6" s="700"/>
      <c r="GO6" s="700"/>
      <c r="GP6" s="700"/>
      <c r="GQ6" s="700"/>
      <c r="GR6" s="700"/>
      <c r="GS6" s="700"/>
      <c r="GT6" s="700"/>
      <c r="GU6" s="700"/>
      <c r="GV6" s="700"/>
      <c r="GW6" s="700"/>
      <c r="GX6" s="700"/>
      <c r="GY6" s="700"/>
      <c r="GZ6" s="700"/>
      <c r="HA6" s="700"/>
      <c r="HB6" s="700"/>
      <c r="HC6" s="700"/>
      <c r="HD6" s="700"/>
      <c r="HE6" s="700"/>
      <c r="HF6" s="700"/>
      <c r="HG6" s="700"/>
      <c r="HH6" s="700"/>
      <c r="HI6" s="700"/>
      <c r="HJ6" s="700"/>
      <c r="HK6" s="700"/>
      <c r="HL6" s="700"/>
      <c r="HM6" s="700"/>
      <c r="HN6" s="700"/>
      <c r="HO6" s="700"/>
      <c r="HP6" s="700"/>
      <c r="HQ6" s="700"/>
      <c r="HR6" s="700"/>
      <c r="HS6" s="700"/>
      <c r="HT6" s="700"/>
      <c r="HU6" s="700"/>
      <c r="HV6" s="700"/>
      <c r="HW6" s="700"/>
      <c r="HX6" s="700"/>
      <c r="HY6" s="700"/>
      <c r="HZ6" s="700"/>
      <c r="IA6" s="700"/>
      <c r="IB6" s="700"/>
      <c r="IC6" s="700"/>
      <c r="ID6" s="700"/>
      <c r="IE6" s="700"/>
      <c r="IF6" s="700"/>
      <c r="IG6" s="700"/>
      <c r="IH6" s="700"/>
      <c r="II6" s="700"/>
      <c r="IJ6" s="700"/>
      <c r="IK6" s="700"/>
      <c r="IL6" s="700"/>
      <c r="IM6" s="700"/>
      <c r="IN6" s="700"/>
      <c r="IO6" s="700"/>
      <c r="IP6" s="700"/>
      <c r="IQ6" s="700"/>
      <c r="IR6" s="700"/>
      <c r="IS6" s="700"/>
      <c r="IT6" s="700"/>
      <c r="IU6" s="700"/>
      <c r="IV6" s="700"/>
      <c r="IW6" s="700"/>
      <c r="IX6" s="700"/>
      <c r="IY6" s="700"/>
      <c r="IZ6" s="700"/>
      <c r="JA6" s="700"/>
      <c r="JB6" s="700"/>
      <c r="JC6" s="700"/>
      <c r="JD6" s="700"/>
      <c r="JE6" s="700"/>
      <c r="JF6" s="700"/>
      <c r="JG6" s="700"/>
      <c r="JH6" s="700"/>
      <c r="JI6" s="700"/>
      <c r="JJ6" s="700"/>
      <c r="JK6" s="700"/>
      <c r="JL6" s="700"/>
      <c r="JM6" s="700"/>
      <c r="JN6" s="700"/>
      <c r="JO6" s="700"/>
      <c r="JP6" s="700"/>
      <c r="JQ6" s="700"/>
      <c r="JR6" s="700"/>
      <c r="JS6" s="700"/>
      <c r="JT6" s="700"/>
      <c r="JU6" s="700"/>
      <c r="JV6" s="700"/>
      <c r="JW6" s="700"/>
      <c r="JX6" s="700"/>
      <c r="JY6" s="700"/>
      <c r="JZ6" s="700"/>
      <c r="KA6" s="700"/>
      <c r="KB6" s="700"/>
      <c r="KC6" s="700"/>
      <c r="KD6" s="700"/>
      <c r="KE6" s="700"/>
      <c r="KF6" s="700"/>
      <c r="KG6" s="700"/>
      <c r="KH6" s="700"/>
      <c r="KI6" s="700"/>
      <c r="KJ6" s="700"/>
      <c r="KK6" s="700"/>
      <c r="KL6" s="700"/>
      <c r="KM6" s="700"/>
      <c r="KN6" s="700"/>
      <c r="KO6" s="700"/>
      <c r="KP6" s="700"/>
      <c r="KQ6" s="700"/>
      <c r="KR6" s="700"/>
      <c r="KS6" s="700"/>
      <c r="KT6" s="700"/>
      <c r="KU6" s="700"/>
      <c r="KV6" s="700"/>
      <c r="KW6" s="700"/>
      <c r="KX6" s="700"/>
      <c r="KY6" s="700"/>
      <c r="KZ6" s="700"/>
      <c r="LA6" s="700"/>
      <c r="LB6" s="700"/>
      <c r="LC6" s="700"/>
      <c r="LD6" s="700"/>
      <c r="LE6" s="700"/>
      <c r="LF6" s="700"/>
      <c r="LG6" s="700"/>
      <c r="LH6" s="700"/>
      <c r="LI6" s="700"/>
      <c r="LJ6" s="700"/>
      <c r="LK6" s="700"/>
      <c r="LL6" s="700"/>
      <c r="LM6" s="700"/>
      <c r="LN6" s="700"/>
      <c r="LO6" s="700"/>
      <c r="LP6" s="700"/>
      <c r="LQ6" s="700"/>
      <c r="LR6" s="700"/>
      <c r="LS6" s="700"/>
      <c r="LT6" s="700"/>
      <c r="LU6" s="700"/>
      <c r="LV6" s="700"/>
      <c r="LW6" s="700"/>
      <c r="LX6" s="700"/>
      <c r="LY6" s="700"/>
      <c r="LZ6" s="700"/>
      <c r="MA6" s="700"/>
      <c r="MB6" s="700"/>
      <c r="MC6" s="700"/>
      <c r="MD6" s="700"/>
      <c r="ME6" s="700"/>
      <c r="MF6" s="700"/>
      <c r="MG6" s="700"/>
      <c r="MH6" s="700"/>
      <c r="MI6" s="700"/>
      <c r="MJ6" s="700"/>
      <c r="MK6" s="700"/>
      <c r="ML6" s="700"/>
      <c r="MM6" s="700"/>
      <c r="MN6" s="700"/>
      <c r="MO6" s="700"/>
      <c r="MP6" s="700"/>
      <c r="MQ6" s="700"/>
      <c r="MR6" s="700"/>
      <c r="MS6" s="700"/>
      <c r="MT6" s="700"/>
      <c r="MU6" s="700"/>
      <c r="MV6" s="700"/>
      <c r="MW6" s="700"/>
      <c r="MX6" s="700"/>
      <c r="MY6" s="700"/>
      <c r="MZ6" s="700"/>
      <c r="NA6" s="700"/>
      <c r="NB6" s="700"/>
      <c r="NC6" s="700"/>
      <c r="ND6" s="700"/>
      <c r="NE6" s="700"/>
      <c r="NF6" s="700"/>
      <c r="NG6" s="700"/>
      <c r="NH6" s="700"/>
      <c r="NI6" s="700"/>
      <c r="NJ6" s="700"/>
      <c r="NK6" s="700"/>
      <c r="NL6" s="700"/>
      <c r="NM6" s="700"/>
      <c r="NN6" s="700"/>
      <c r="NO6" s="700"/>
      <c r="NP6" s="700"/>
      <c r="NQ6" s="700"/>
      <c r="NR6" s="700"/>
      <c r="NS6" s="700"/>
      <c r="NT6" s="700"/>
      <c r="NU6" s="700"/>
      <c r="NV6" s="700"/>
      <c r="NW6" s="700"/>
      <c r="NX6" s="700"/>
      <c r="NY6" s="700"/>
      <c r="NZ6" s="700"/>
      <c r="OA6" s="700"/>
      <c r="OB6" s="700"/>
      <c r="OC6" s="700"/>
      <c r="OD6" s="700"/>
      <c r="OE6" s="700"/>
      <c r="OF6" s="700"/>
      <c r="OG6" s="700"/>
      <c r="OH6" s="700"/>
      <c r="OI6" s="700"/>
      <c r="OJ6" s="700"/>
      <c r="OK6" s="700"/>
      <c r="OL6" s="700"/>
      <c r="OM6" s="700"/>
      <c r="ON6" s="700"/>
      <c r="OO6" s="700"/>
      <c r="OP6" s="700"/>
      <c r="OQ6" s="700"/>
      <c r="OR6" s="700"/>
      <c r="OS6" s="700"/>
      <c r="OT6" s="700"/>
      <c r="OU6" s="700"/>
      <c r="OV6" s="700"/>
      <c r="OW6" s="700"/>
      <c r="OX6" s="700"/>
      <c r="OY6" s="700"/>
      <c r="OZ6" s="700"/>
      <c r="PA6" s="700"/>
      <c r="PB6" s="700"/>
      <c r="PC6" s="700"/>
      <c r="PD6" s="700"/>
      <c r="PE6" s="700"/>
      <c r="PF6" s="700"/>
      <c r="PG6" s="700"/>
      <c r="PH6" s="700"/>
      <c r="PI6" s="700"/>
      <c r="PJ6" s="700"/>
      <c r="PK6" s="700"/>
      <c r="PL6" s="700"/>
      <c r="PM6" s="700"/>
      <c r="PN6" s="700"/>
      <c r="PO6" s="700"/>
      <c r="PP6" s="700"/>
      <c r="PQ6" s="700"/>
      <c r="PR6" s="700"/>
      <c r="PS6" s="700"/>
      <c r="PT6" s="700"/>
      <c r="PU6" s="700"/>
      <c r="PV6" s="700"/>
      <c r="PW6" s="700"/>
      <c r="PX6" s="700"/>
      <c r="PY6" s="700"/>
      <c r="PZ6" s="700"/>
      <c r="QA6" s="700"/>
      <c r="QB6" s="700"/>
      <c r="QC6" s="700"/>
      <c r="QD6" s="700"/>
      <c r="QE6" s="700"/>
      <c r="QF6" s="700"/>
      <c r="QG6" s="700"/>
      <c r="QH6" s="700"/>
      <c r="QI6" s="700"/>
      <c r="QJ6" s="700"/>
      <c r="QK6" s="700"/>
      <c r="QL6" s="700"/>
      <c r="QM6" s="700"/>
      <c r="QN6" s="700"/>
      <c r="QO6" s="700"/>
      <c r="QP6" s="700"/>
      <c r="QQ6" s="700"/>
      <c r="QR6" s="700"/>
      <c r="QS6" s="700"/>
      <c r="QT6" s="700"/>
      <c r="QU6" s="700"/>
      <c r="QV6" s="700"/>
      <c r="QW6" s="700"/>
      <c r="QX6" s="700"/>
      <c r="QY6" s="700"/>
      <c r="QZ6" s="700"/>
      <c r="RA6" s="700"/>
      <c r="RB6" s="700"/>
      <c r="RC6" s="700"/>
      <c r="RD6" s="700"/>
      <c r="RE6" s="700"/>
      <c r="RF6" s="700"/>
      <c r="RG6" s="700"/>
      <c r="RH6" s="700"/>
      <c r="RI6" s="700"/>
      <c r="RJ6" s="700"/>
      <c r="RK6" s="700"/>
      <c r="RL6" s="700"/>
      <c r="RM6" s="700"/>
      <c r="RN6" s="700"/>
      <c r="RO6" s="700"/>
      <c r="RP6" s="700"/>
      <c r="RQ6" s="700"/>
      <c r="RR6" s="700"/>
      <c r="RS6" s="700"/>
      <c r="RT6" s="700"/>
      <c r="RU6" s="700"/>
      <c r="RV6" s="700"/>
      <c r="RW6" s="700"/>
      <c r="RX6" s="700"/>
      <c r="RY6" s="700"/>
      <c r="RZ6" s="700"/>
      <c r="SA6" s="700"/>
      <c r="SB6" s="700"/>
      <c r="SC6" s="700"/>
      <c r="SD6" s="700"/>
      <c r="SE6" s="700"/>
      <c r="SF6" s="700"/>
      <c r="SG6" s="700"/>
      <c r="SH6" s="700"/>
      <c r="SI6" s="700"/>
      <c r="SJ6" s="700"/>
      <c r="SK6" s="700"/>
      <c r="SL6" s="700"/>
      <c r="SM6" s="700"/>
      <c r="SN6" s="700"/>
      <c r="SO6" s="700"/>
      <c r="SP6" s="700"/>
      <c r="SQ6" s="700"/>
      <c r="SR6" s="700"/>
      <c r="SS6" s="700"/>
      <c r="ST6" s="700"/>
      <c r="SU6" s="700"/>
      <c r="SV6" s="700"/>
      <c r="SW6" s="700"/>
      <c r="SX6" s="700"/>
      <c r="SY6" s="700"/>
      <c r="SZ6" s="700"/>
      <c r="TA6" s="700"/>
      <c r="TB6" s="700"/>
      <c r="TC6" s="700"/>
      <c r="TD6" s="700"/>
      <c r="TE6" s="700"/>
      <c r="TF6" s="700"/>
      <c r="TG6" s="700"/>
      <c r="TH6" s="700"/>
      <c r="TI6" s="700"/>
      <c r="TJ6" s="700"/>
      <c r="TK6" s="700"/>
      <c r="TL6" s="700"/>
      <c r="TM6" s="700"/>
      <c r="TN6" s="700"/>
      <c r="TO6" s="700"/>
      <c r="TP6" s="700"/>
      <c r="TQ6" s="700"/>
      <c r="TR6" s="700"/>
      <c r="TS6" s="700"/>
      <c r="TT6" s="700"/>
      <c r="TU6" s="700"/>
      <c r="TV6" s="700"/>
      <c r="TW6" s="700"/>
      <c r="TX6" s="700"/>
      <c r="TY6" s="700"/>
      <c r="TZ6" s="700"/>
      <c r="UA6" s="700"/>
      <c r="UB6" s="700"/>
      <c r="UC6" s="700"/>
      <c r="UD6" s="700"/>
      <c r="UE6" s="700"/>
      <c r="UF6" s="700"/>
      <c r="UG6" s="700"/>
      <c r="UH6" s="700"/>
      <c r="UI6" s="700"/>
      <c r="UJ6" s="700"/>
      <c r="UK6" s="700"/>
      <c r="UL6" s="700"/>
      <c r="UM6" s="700"/>
      <c r="UN6" s="700"/>
      <c r="UO6" s="700"/>
      <c r="UP6" s="700"/>
      <c r="UQ6" s="700"/>
      <c r="UR6" s="700"/>
      <c r="US6" s="700"/>
      <c r="UT6" s="700"/>
      <c r="UU6" s="700"/>
      <c r="UV6" s="700"/>
      <c r="UW6" s="700"/>
      <c r="UX6" s="700"/>
      <c r="UY6" s="700"/>
      <c r="UZ6" s="700"/>
      <c r="VA6" s="700"/>
      <c r="VB6" s="700"/>
      <c r="VC6" s="700"/>
      <c r="VD6" s="700"/>
      <c r="VE6" s="700"/>
      <c r="VF6" s="700"/>
      <c r="VG6" s="700"/>
      <c r="VH6" s="700"/>
      <c r="VI6" s="700"/>
      <c r="VJ6" s="700"/>
      <c r="VK6" s="700"/>
      <c r="VL6" s="700"/>
      <c r="VM6" s="700"/>
      <c r="VN6" s="700"/>
      <c r="VO6" s="700"/>
      <c r="VP6" s="700"/>
      <c r="VQ6" s="700"/>
      <c r="VR6" s="700"/>
      <c r="VS6" s="700"/>
      <c r="VT6" s="700"/>
      <c r="VU6" s="700"/>
      <c r="VV6" s="700"/>
      <c r="VW6" s="700"/>
      <c r="VX6" s="700"/>
      <c r="VY6" s="700"/>
      <c r="VZ6" s="700"/>
      <c r="WA6" s="700"/>
      <c r="WB6" s="700"/>
      <c r="WC6" s="700"/>
      <c r="WD6" s="700"/>
      <c r="WE6" s="700"/>
      <c r="WF6" s="700"/>
      <c r="WG6" s="700"/>
      <c r="WH6" s="700"/>
      <c r="WI6" s="700"/>
      <c r="WJ6" s="700"/>
      <c r="WK6" s="700"/>
      <c r="WL6" s="700"/>
      <c r="WM6" s="700"/>
      <c r="WN6" s="700"/>
      <c r="WO6" s="700"/>
      <c r="WP6" s="700"/>
      <c r="WQ6" s="700"/>
      <c r="WR6" s="700"/>
      <c r="WS6" s="700"/>
      <c r="WT6" s="700"/>
      <c r="WU6" s="700"/>
      <c r="WV6" s="700"/>
      <c r="WW6" s="700"/>
      <c r="WX6" s="700"/>
      <c r="WY6" s="700"/>
      <c r="WZ6" s="700"/>
      <c r="XA6" s="700"/>
      <c r="XB6" s="700"/>
      <c r="XC6" s="700"/>
      <c r="XD6" s="700"/>
      <c r="XE6" s="700"/>
      <c r="XF6" s="700"/>
      <c r="XG6" s="700"/>
      <c r="XH6" s="700"/>
      <c r="XI6" s="700"/>
      <c r="XJ6" s="700"/>
      <c r="XK6" s="700"/>
      <c r="XL6" s="700"/>
      <c r="XM6" s="700"/>
      <c r="XN6" s="700"/>
      <c r="XO6" s="700"/>
      <c r="XP6" s="700"/>
      <c r="XQ6" s="700"/>
      <c r="XR6" s="700"/>
      <c r="XS6" s="700"/>
      <c r="XT6" s="700"/>
      <c r="XU6" s="700"/>
      <c r="XV6" s="700"/>
      <c r="XW6" s="700"/>
      <c r="XX6" s="700"/>
      <c r="XY6" s="700"/>
      <c r="XZ6" s="700"/>
      <c r="YA6" s="700"/>
      <c r="YB6" s="700"/>
      <c r="YC6" s="700"/>
      <c r="YD6" s="700"/>
      <c r="YE6" s="700"/>
      <c r="YF6" s="700"/>
      <c r="YG6" s="700"/>
      <c r="YH6" s="700"/>
      <c r="YI6" s="700"/>
      <c r="YJ6" s="700"/>
      <c r="YK6" s="700"/>
      <c r="YL6" s="700"/>
      <c r="YM6" s="700"/>
      <c r="YN6" s="700"/>
      <c r="YO6" s="700"/>
      <c r="YP6" s="700"/>
      <c r="YQ6" s="700"/>
      <c r="YR6" s="700"/>
      <c r="YS6" s="700"/>
      <c r="YT6" s="700"/>
      <c r="YU6" s="700"/>
      <c r="YV6" s="700"/>
      <c r="YW6" s="700"/>
      <c r="YX6" s="700"/>
      <c r="YY6" s="700"/>
      <c r="YZ6" s="700"/>
      <c r="ZA6" s="700"/>
      <c r="ZB6" s="700"/>
      <c r="ZC6" s="700"/>
      <c r="ZD6" s="700"/>
      <c r="ZE6" s="700"/>
      <c r="ZF6" s="700"/>
      <c r="ZG6" s="700"/>
      <c r="ZH6" s="700"/>
      <c r="ZI6" s="700"/>
      <c r="ZJ6" s="700"/>
      <c r="ZK6" s="700"/>
      <c r="ZL6" s="700"/>
      <c r="ZM6" s="700"/>
      <c r="ZN6" s="700"/>
      <c r="ZO6" s="700"/>
      <c r="ZP6" s="700"/>
      <c r="ZQ6" s="700"/>
      <c r="ZR6" s="700"/>
      <c r="ZS6" s="700"/>
      <c r="ZT6" s="700"/>
      <c r="ZU6" s="700"/>
      <c r="ZV6" s="700"/>
      <c r="ZW6" s="700"/>
      <c r="ZX6" s="700"/>
      <c r="ZY6" s="700"/>
      <c r="ZZ6" s="700"/>
      <c r="AAA6" s="700"/>
      <c r="AAB6" s="700"/>
      <c r="AAC6" s="700"/>
      <c r="AAD6" s="700"/>
      <c r="AAE6" s="700"/>
      <c r="AAF6" s="700"/>
      <c r="AAG6" s="700"/>
      <c r="AAH6" s="700"/>
      <c r="AAI6" s="700"/>
      <c r="AAJ6" s="700"/>
      <c r="AAK6" s="700"/>
      <c r="AAL6" s="700"/>
      <c r="AAM6" s="700"/>
      <c r="AAN6" s="700"/>
      <c r="AAO6" s="700"/>
      <c r="AAP6" s="700"/>
      <c r="AAQ6" s="700"/>
      <c r="AAR6" s="700"/>
      <c r="AAS6" s="700"/>
      <c r="AAT6" s="700"/>
      <c r="AAU6" s="700"/>
      <c r="AAV6" s="700"/>
      <c r="AAW6" s="700"/>
      <c r="AAX6" s="700"/>
      <c r="AAY6" s="700"/>
      <c r="AAZ6" s="700"/>
      <c r="ABA6" s="700"/>
      <c r="ABB6" s="700"/>
      <c r="ABC6" s="700"/>
      <c r="ABD6" s="700"/>
      <c r="ABE6" s="700"/>
      <c r="ABF6" s="700"/>
      <c r="ABG6" s="700"/>
      <c r="ABH6" s="700"/>
      <c r="ABI6" s="700"/>
      <c r="ABJ6" s="700"/>
      <c r="ABK6" s="700"/>
      <c r="ABL6" s="700"/>
      <c r="ABM6" s="700"/>
      <c r="ABN6" s="700"/>
      <c r="ABO6" s="700"/>
      <c r="ABP6" s="700"/>
      <c r="ABQ6" s="700"/>
      <c r="ABR6" s="700"/>
      <c r="ABS6" s="700"/>
      <c r="ABT6" s="700"/>
      <c r="ABU6" s="700"/>
      <c r="ABV6" s="700"/>
      <c r="ABW6" s="700"/>
      <c r="ABX6" s="700"/>
      <c r="ABY6" s="700"/>
      <c r="ABZ6" s="700"/>
      <c r="ACA6" s="700"/>
      <c r="ACB6" s="700"/>
      <c r="ACC6" s="700"/>
      <c r="ACD6" s="700"/>
      <c r="ACE6" s="700"/>
      <c r="ACF6" s="700"/>
      <c r="ACG6" s="700"/>
      <c r="ACH6" s="700"/>
      <c r="ACI6" s="700"/>
      <c r="ACJ6" s="700"/>
      <c r="ACK6" s="700"/>
      <c r="ACL6" s="700"/>
      <c r="ACM6" s="700"/>
      <c r="ACN6" s="700"/>
      <c r="ACO6" s="700"/>
      <c r="ACP6" s="700"/>
      <c r="ACQ6" s="700"/>
      <c r="ACR6" s="700"/>
      <c r="ACS6" s="700"/>
      <c r="ACT6" s="700"/>
      <c r="ACU6" s="700"/>
      <c r="ACV6" s="700"/>
      <c r="ACW6" s="700"/>
      <c r="ACX6" s="700"/>
      <c r="ACY6" s="700"/>
      <c r="ACZ6" s="700"/>
      <c r="ADA6" s="700"/>
      <c r="ADB6" s="700"/>
      <c r="ADC6" s="700"/>
      <c r="ADD6" s="700"/>
      <c r="ADE6" s="700"/>
      <c r="ADF6" s="700"/>
      <c r="ADG6" s="700"/>
      <c r="ADH6" s="700"/>
      <c r="ADI6" s="700"/>
      <c r="ADJ6" s="700"/>
      <c r="ADK6" s="700"/>
      <c r="ADL6" s="700"/>
      <c r="ADM6" s="700"/>
      <c r="ADN6" s="700"/>
      <c r="ADO6" s="700"/>
      <c r="ADP6" s="700"/>
      <c r="ADQ6" s="700"/>
      <c r="ADR6" s="700"/>
      <c r="ADS6" s="700"/>
      <c r="ADT6" s="700"/>
      <c r="ADU6" s="700"/>
      <c r="ADV6" s="700"/>
      <c r="ADW6" s="700"/>
      <c r="ADX6" s="700"/>
      <c r="ADY6" s="700"/>
      <c r="ADZ6" s="700"/>
      <c r="AEA6" s="700"/>
      <c r="AEB6" s="700"/>
      <c r="AEC6" s="700"/>
      <c r="AED6" s="700"/>
      <c r="AEE6" s="700"/>
      <c r="AEF6" s="700"/>
      <c r="AEG6" s="700"/>
      <c r="AEH6" s="700"/>
      <c r="AEI6" s="700"/>
      <c r="AEJ6" s="700"/>
      <c r="AEK6" s="700"/>
      <c r="AEL6" s="700"/>
      <c r="AEM6" s="700"/>
      <c r="AEN6" s="700"/>
      <c r="AEO6" s="700"/>
      <c r="AEP6" s="700"/>
      <c r="AEQ6" s="700"/>
      <c r="AER6" s="700"/>
      <c r="AES6" s="700"/>
      <c r="AET6" s="700"/>
      <c r="AEU6" s="700"/>
      <c r="AEV6" s="700"/>
      <c r="AEW6" s="700"/>
      <c r="AEX6" s="700"/>
      <c r="AEY6" s="700"/>
      <c r="AEZ6" s="700"/>
      <c r="AFA6" s="700"/>
      <c r="AFB6" s="700"/>
      <c r="AFC6" s="700"/>
      <c r="AFD6" s="700"/>
      <c r="AFE6" s="700"/>
      <c r="AFF6" s="700"/>
      <c r="AFG6" s="700"/>
      <c r="AFH6" s="700"/>
      <c r="AFI6" s="700"/>
      <c r="AFJ6" s="700"/>
      <c r="AFK6" s="700"/>
      <c r="AFL6" s="700"/>
      <c r="AFM6" s="700"/>
      <c r="AFN6" s="700"/>
      <c r="AFO6" s="700"/>
      <c r="AFP6" s="700"/>
      <c r="AFQ6" s="700"/>
      <c r="AFR6" s="700"/>
      <c r="AFS6" s="700"/>
      <c r="AFT6" s="700"/>
      <c r="AFU6" s="700"/>
      <c r="AFV6" s="700"/>
      <c r="AFW6" s="700"/>
      <c r="AFX6" s="700"/>
      <c r="AFY6" s="700"/>
      <c r="AFZ6" s="700"/>
      <c r="AGA6" s="700"/>
      <c r="AGB6" s="700"/>
      <c r="AGC6" s="700"/>
      <c r="AGD6" s="700"/>
      <c r="AGE6" s="700"/>
      <c r="AGF6" s="700"/>
      <c r="AGG6" s="700"/>
      <c r="AGH6" s="700"/>
      <c r="AGI6" s="700"/>
      <c r="AGJ6" s="700"/>
      <c r="AGK6" s="700"/>
      <c r="AGL6" s="700"/>
      <c r="AGM6" s="700"/>
      <c r="AGN6" s="700"/>
      <c r="AGO6" s="700"/>
      <c r="AGP6" s="700"/>
      <c r="AGQ6" s="700"/>
      <c r="AGR6" s="700"/>
      <c r="AGS6" s="700"/>
      <c r="AGT6" s="700"/>
      <c r="AGU6" s="700"/>
      <c r="AGV6" s="700"/>
      <c r="AGW6" s="700"/>
      <c r="AGX6" s="700"/>
      <c r="AGY6" s="700"/>
      <c r="AGZ6" s="700"/>
      <c r="AHA6" s="700"/>
      <c r="AHB6" s="700"/>
      <c r="AHC6" s="700"/>
      <c r="AHD6" s="700"/>
      <c r="AHE6" s="700"/>
      <c r="AHF6" s="700"/>
      <c r="AHG6" s="700"/>
      <c r="AHH6" s="700"/>
      <c r="AHI6" s="700"/>
      <c r="AHJ6" s="700"/>
      <c r="AHK6" s="700"/>
      <c r="AHL6" s="700"/>
      <c r="AHM6" s="700"/>
      <c r="AHN6" s="700"/>
      <c r="AHO6" s="700"/>
      <c r="AHP6" s="700"/>
      <c r="AHQ6" s="700"/>
      <c r="AHR6" s="700"/>
      <c r="AHS6" s="700"/>
      <c r="AHT6" s="700"/>
      <c r="AHU6" s="700"/>
      <c r="AHV6" s="700"/>
      <c r="AHW6" s="700"/>
      <c r="AHX6" s="700"/>
      <c r="AHY6" s="700"/>
      <c r="AHZ6" s="700"/>
      <c r="AIA6" s="700"/>
      <c r="AIB6" s="700"/>
      <c r="AIC6" s="700"/>
      <c r="AID6" s="700"/>
      <c r="AIE6" s="700"/>
      <c r="AIF6" s="700"/>
      <c r="AIG6" s="700"/>
      <c r="AIH6" s="700"/>
      <c r="AII6" s="700"/>
      <c r="AIJ6" s="700"/>
      <c r="AIK6" s="700"/>
      <c r="AIL6" s="700"/>
      <c r="AIM6" s="700"/>
      <c r="AIN6" s="700"/>
      <c r="AIO6" s="700"/>
      <c r="AIP6" s="700"/>
      <c r="AIQ6" s="700"/>
      <c r="AIR6" s="700"/>
      <c r="AIS6" s="700"/>
      <c r="AIT6" s="700"/>
      <c r="AIU6" s="700"/>
      <c r="AIV6" s="700"/>
      <c r="AIW6" s="700"/>
      <c r="AIX6" s="700"/>
      <c r="AIY6" s="700"/>
      <c r="AIZ6" s="700"/>
      <c r="AJA6" s="700"/>
      <c r="AJB6" s="700"/>
      <c r="AJC6" s="700"/>
      <c r="AJD6" s="700"/>
      <c r="AJE6" s="700"/>
      <c r="AJF6" s="700"/>
      <c r="AJG6" s="700"/>
      <c r="AJH6" s="700"/>
      <c r="AJI6" s="700"/>
      <c r="AJJ6" s="700"/>
      <c r="AJK6" s="700"/>
      <c r="AJL6" s="700"/>
      <c r="AJM6" s="700"/>
      <c r="AJN6" s="700"/>
      <c r="AJO6" s="700"/>
      <c r="AJP6" s="700"/>
      <c r="AJQ6" s="700"/>
      <c r="AJR6" s="700"/>
      <c r="AJS6" s="700"/>
      <c r="AJT6" s="700"/>
      <c r="AJU6" s="700"/>
      <c r="AJV6" s="700"/>
      <c r="AJW6" s="700"/>
      <c r="AJX6" s="700"/>
      <c r="AJY6" s="700"/>
      <c r="AJZ6" s="700"/>
      <c r="AKA6" s="700"/>
      <c r="AKB6" s="700"/>
      <c r="AKC6" s="700"/>
      <c r="AKD6" s="700"/>
      <c r="AKE6" s="700"/>
      <c r="AKF6" s="700"/>
      <c r="AKG6" s="700"/>
      <c r="AKH6" s="700"/>
      <c r="AKI6" s="700"/>
      <c r="AKJ6" s="700"/>
      <c r="AKK6" s="700"/>
      <c r="AKL6" s="700"/>
      <c r="AKM6" s="700"/>
      <c r="AKN6" s="700"/>
      <c r="AKO6" s="700"/>
      <c r="AKP6" s="700"/>
      <c r="AKQ6" s="700"/>
      <c r="AKR6" s="700"/>
      <c r="AKS6" s="700"/>
      <c r="AKT6" s="700"/>
      <c r="AKU6" s="700"/>
      <c r="AKV6" s="700"/>
      <c r="AKW6" s="700"/>
      <c r="AKX6" s="700"/>
      <c r="AKY6" s="700"/>
      <c r="AKZ6" s="700"/>
      <c r="ALA6" s="700"/>
      <c r="ALB6" s="700"/>
      <c r="ALC6" s="700"/>
      <c r="ALD6" s="700"/>
      <c r="ALE6" s="700"/>
      <c r="ALF6" s="700"/>
      <c r="ALG6" s="700"/>
      <c r="ALH6" s="700"/>
      <c r="ALI6" s="700"/>
      <c r="ALJ6" s="700"/>
      <c r="ALK6" s="700"/>
      <c r="ALL6" s="700"/>
      <c r="ALM6" s="700"/>
      <c r="ALN6" s="700"/>
      <c r="ALO6" s="700"/>
      <c r="ALP6" s="700"/>
      <c r="ALQ6" s="700"/>
      <c r="ALR6" s="700"/>
      <c r="ALS6" s="700"/>
      <c r="ALT6" s="700"/>
      <c r="ALU6" s="700"/>
      <c r="ALV6" s="700"/>
      <c r="ALW6" s="700"/>
      <c r="ALX6" s="700"/>
      <c r="ALY6" s="700"/>
      <c r="ALZ6" s="700"/>
      <c r="AMA6" s="700"/>
      <c r="AMB6" s="700"/>
      <c r="AMC6" s="700"/>
      <c r="AMD6" s="700"/>
      <c r="AME6" s="700"/>
      <c r="AMF6" s="700"/>
      <c r="AMG6" s="700"/>
      <c r="AMH6" s="700"/>
      <c r="AMI6" s="700"/>
      <c r="AMJ6" s="700"/>
      <c r="AMK6" s="700"/>
      <c r="AML6" s="700"/>
      <c r="AMM6" s="700"/>
      <c r="AMN6" s="700"/>
      <c r="AMO6" s="700"/>
      <c r="AMP6" s="700"/>
      <c r="AMQ6" s="700"/>
      <c r="AMR6" s="700"/>
      <c r="AMS6" s="700"/>
      <c r="AMT6" s="700"/>
      <c r="AMU6" s="700"/>
      <c r="AMV6" s="700"/>
      <c r="AMW6" s="700"/>
      <c r="AMX6" s="700"/>
      <c r="AMY6" s="700"/>
      <c r="AMZ6" s="700"/>
      <c r="ANA6" s="700"/>
      <c r="ANB6" s="700"/>
      <c r="ANC6" s="700"/>
      <c r="AND6" s="700"/>
      <c r="ANE6" s="700"/>
      <c r="ANF6" s="700"/>
      <c r="ANG6" s="700"/>
      <c r="ANH6" s="700"/>
      <c r="ANI6" s="700"/>
      <c r="ANJ6" s="700"/>
      <c r="ANK6" s="700"/>
      <c r="ANL6" s="700"/>
      <c r="ANM6" s="700"/>
      <c r="ANN6" s="700"/>
      <c r="ANO6" s="700"/>
      <c r="ANP6" s="700"/>
      <c r="ANQ6" s="700"/>
      <c r="ANR6" s="700"/>
      <c r="ANS6" s="700"/>
      <c r="ANT6" s="700"/>
      <c r="ANU6" s="700"/>
      <c r="ANV6" s="700"/>
      <c r="ANW6" s="700"/>
      <c r="ANX6" s="700"/>
      <c r="ANY6" s="700"/>
      <c r="ANZ6" s="700"/>
      <c r="AOA6" s="700"/>
      <c r="AOB6" s="700"/>
      <c r="AOC6" s="700"/>
      <c r="AOD6" s="700"/>
      <c r="AOE6" s="700"/>
      <c r="AOF6" s="700"/>
      <c r="AOG6" s="700"/>
      <c r="AOH6" s="700"/>
      <c r="AOI6" s="700"/>
      <c r="AOJ6" s="700"/>
      <c r="AOK6" s="700"/>
      <c r="AOL6" s="700"/>
      <c r="AOM6" s="700"/>
      <c r="AON6" s="700"/>
      <c r="AOO6" s="700"/>
      <c r="AOP6" s="700"/>
      <c r="AOQ6" s="700"/>
      <c r="AOR6" s="700"/>
      <c r="AOS6" s="700"/>
      <c r="AOT6" s="700"/>
      <c r="AOU6" s="700"/>
      <c r="AOV6" s="700"/>
      <c r="AOW6" s="700"/>
      <c r="AOX6" s="700"/>
      <c r="AOY6" s="700"/>
      <c r="AOZ6" s="700"/>
      <c r="APA6" s="700"/>
      <c r="APB6" s="700"/>
      <c r="APC6" s="700"/>
      <c r="APD6" s="700"/>
      <c r="APE6" s="700"/>
      <c r="APF6" s="700"/>
      <c r="APG6" s="700"/>
      <c r="APH6" s="700"/>
      <c r="API6" s="700"/>
      <c r="APJ6" s="700"/>
      <c r="APK6" s="700"/>
      <c r="APL6" s="700"/>
      <c r="APM6" s="700"/>
      <c r="APN6" s="700"/>
      <c r="APO6" s="700"/>
      <c r="APP6" s="700"/>
      <c r="APQ6" s="700"/>
      <c r="APR6" s="700"/>
      <c r="APS6" s="700"/>
      <c r="APT6" s="700"/>
      <c r="APU6" s="700"/>
      <c r="APV6" s="700"/>
      <c r="APW6" s="700"/>
      <c r="APX6" s="700"/>
      <c r="APY6" s="700"/>
      <c r="APZ6" s="700"/>
      <c r="AQA6" s="700"/>
      <c r="AQB6" s="700"/>
      <c r="AQC6" s="700"/>
      <c r="AQD6" s="700"/>
      <c r="AQE6" s="700"/>
      <c r="AQF6" s="700"/>
      <c r="AQG6" s="700"/>
      <c r="AQH6" s="700"/>
      <c r="AQI6" s="700"/>
      <c r="AQJ6" s="700"/>
      <c r="AQK6" s="700"/>
      <c r="AQL6" s="700"/>
      <c r="AQM6" s="700"/>
      <c r="AQN6" s="700"/>
      <c r="AQO6" s="700"/>
      <c r="AQP6" s="700"/>
      <c r="AQQ6" s="700"/>
      <c r="AQR6" s="700"/>
      <c r="AQS6" s="700"/>
      <c r="AQT6" s="700"/>
      <c r="AQU6" s="700"/>
      <c r="AQV6" s="700"/>
      <c r="AQW6" s="700"/>
      <c r="AQX6" s="700"/>
      <c r="AQY6" s="700"/>
      <c r="AQZ6" s="700"/>
      <c r="ARA6" s="700"/>
      <c r="ARB6" s="700"/>
      <c r="ARC6" s="700"/>
      <c r="ARD6" s="700"/>
      <c r="ARE6" s="700"/>
      <c r="ARF6" s="700"/>
      <c r="ARG6" s="700"/>
      <c r="ARH6" s="700"/>
      <c r="ARI6" s="700"/>
      <c r="ARJ6" s="700"/>
      <c r="ARK6" s="700"/>
      <c r="ARL6" s="700"/>
      <c r="ARM6" s="700"/>
      <c r="ARN6" s="700"/>
      <c r="ARO6" s="700"/>
      <c r="ARP6" s="700"/>
      <c r="ARQ6" s="700"/>
      <c r="ARR6" s="700"/>
      <c r="ARS6" s="700"/>
      <c r="ART6" s="700"/>
      <c r="ARU6" s="700"/>
      <c r="ARV6" s="700"/>
      <c r="ARW6" s="700"/>
      <c r="ARX6" s="700"/>
      <c r="ARY6" s="700"/>
      <c r="ARZ6" s="700"/>
      <c r="ASA6" s="700"/>
      <c r="ASB6" s="700"/>
      <c r="ASC6" s="700"/>
      <c r="ASD6" s="700"/>
      <c r="ASE6" s="700"/>
      <c r="ASF6" s="700"/>
      <c r="ASG6" s="700"/>
      <c r="ASH6" s="700"/>
      <c r="ASI6" s="700"/>
      <c r="ASJ6" s="700"/>
      <c r="ASK6" s="700"/>
      <c r="ASL6" s="700"/>
      <c r="ASM6" s="700"/>
      <c r="ASN6" s="700"/>
      <c r="ASO6" s="700"/>
      <c r="ASP6" s="700"/>
      <c r="ASQ6" s="700"/>
      <c r="ASR6" s="700"/>
      <c r="ASS6" s="700"/>
      <c r="AST6" s="700"/>
      <c r="ASU6" s="700"/>
      <c r="ASV6" s="700"/>
      <c r="ASW6" s="700"/>
      <c r="ASX6" s="700"/>
      <c r="ASY6" s="700"/>
      <c r="ASZ6" s="700"/>
      <c r="ATA6" s="700"/>
      <c r="ATB6" s="700"/>
      <c r="ATC6" s="700"/>
      <c r="ATD6" s="700"/>
      <c r="ATE6" s="700"/>
      <c r="ATF6" s="700"/>
      <c r="ATG6" s="700"/>
      <c r="ATH6" s="700"/>
      <c r="ATI6" s="700"/>
      <c r="ATJ6" s="700"/>
      <c r="ATK6" s="700"/>
      <c r="ATL6" s="700"/>
      <c r="ATM6" s="700"/>
      <c r="ATN6" s="700"/>
      <c r="ATO6" s="700"/>
      <c r="ATP6" s="700"/>
      <c r="ATQ6" s="700"/>
      <c r="ATR6" s="700"/>
      <c r="ATS6" s="700"/>
      <c r="ATT6" s="700"/>
      <c r="ATU6" s="700"/>
      <c r="ATV6" s="700"/>
      <c r="ATW6" s="700"/>
      <c r="ATX6" s="700"/>
      <c r="ATY6" s="700"/>
      <c r="ATZ6" s="700"/>
      <c r="AUA6" s="700"/>
      <c r="AUB6" s="700"/>
      <c r="AUC6" s="700"/>
      <c r="AUD6" s="700"/>
      <c r="AUE6" s="700"/>
      <c r="AUF6" s="700"/>
      <c r="AUG6" s="700"/>
      <c r="AUH6" s="700"/>
      <c r="AUI6" s="700"/>
      <c r="AUJ6" s="700"/>
      <c r="AUK6" s="700"/>
      <c r="AUL6" s="700"/>
      <c r="AUM6" s="700"/>
      <c r="AUN6" s="700"/>
      <c r="AUO6" s="700"/>
      <c r="AUP6" s="700"/>
      <c r="AUQ6" s="700"/>
      <c r="AUR6" s="700"/>
      <c r="AUS6" s="700"/>
      <c r="AUT6" s="700"/>
      <c r="AUU6" s="700"/>
      <c r="AUV6" s="700"/>
      <c r="AUW6" s="700"/>
      <c r="AUX6" s="700"/>
      <c r="AUY6" s="700"/>
      <c r="AUZ6" s="700"/>
      <c r="AVA6" s="700"/>
      <c r="AVB6" s="700"/>
      <c r="AVC6" s="700"/>
      <c r="AVD6" s="700"/>
      <c r="AVE6" s="700"/>
      <c r="AVF6" s="700"/>
      <c r="AVG6" s="700"/>
      <c r="AVH6" s="700"/>
      <c r="AVI6" s="700"/>
      <c r="AVJ6" s="700"/>
      <c r="AVK6" s="700"/>
      <c r="AVL6" s="700"/>
      <c r="AVM6" s="700"/>
      <c r="AVN6" s="700"/>
      <c r="AVO6" s="700"/>
      <c r="AVP6" s="700"/>
      <c r="AVQ6" s="700"/>
      <c r="AVR6" s="700"/>
      <c r="AVS6" s="700"/>
      <c r="AVT6" s="700"/>
      <c r="AVU6" s="700"/>
      <c r="AVV6" s="700"/>
      <c r="AVW6" s="700"/>
      <c r="AVX6" s="700"/>
      <c r="AVY6" s="700"/>
      <c r="AVZ6" s="700"/>
      <c r="AWA6" s="700"/>
      <c r="AWB6" s="700"/>
      <c r="AWC6" s="700"/>
      <c r="AWD6" s="700"/>
      <c r="AWE6" s="700"/>
      <c r="AWF6" s="700"/>
      <c r="AWG6" s="700"/>
      <c r="AWH6" s="700"/>
      <c r="AWI6" s="700"/>
      <c r="AWJ6" s="700"/>
      <c r="AWK6" s="700"/>
      <c r="AWL6" s="700"/>
      <c r="AWM6" s="700"/>
      <c r="AWN6" s="700"/>
      <c r="AWO6" s="700"/>
      <c r="AWP6" s="700"/>
      <c r="AWQ6" s="700"/>
      <c r="AWR6" s="700"/>
      <c r="AWS6" s="700"/>
      <c r="AWT6" s="700"/>
      <c r="AWU6" s="700"/>
      <c r="AWV6" s="700"/>
      <c r="AWW6" s="700"/>
      <c r="AWX6" s="700"/>
      <c r="AWY6" s="700"/>
      <c r="AWZ6" s="700"/>
      <c r="AXA6" s="700"/>
      <c r="AXB6" s="700"/>
      <c r="AXC6" s="700"/>
      <c r="AXD6" s="700"/>
      <c r="AXE6" s="700"/>
      <c r="AXF6" s="700"/>
      <c r="AXG6" s="700"/>
      <c r="AXH6" s="700"/>
      <c r="AXI6" s="700"/>
      <c r="AXJ6" s="700"/>
      <c r="AXK6" s="700"/>
      <c r="AXL6" s="700"/>
      <c r="AXM6" s="700"/>
      <c r="AXN6" s="700"/>
      <c r="AXO6" s="700"/>
      <c r="AXP6" s="700"/>
      <c r="AXQ6" s="700"/>
      <c r="AXR6" s="700"/>
      <c r="AXS6" s="700"/>
      <c r="AXT6" s="700"/>
      <c r="AXU6" s="700"/>
      <c r="AXV6" s="700"/>
      <c r="AXW6" s="700"/>
      <c r="AXX6" s="700"/>
      <c r="AXY6" s="700"/>
      <c r="AXZ6" s="700"/>
      <c r="AYA6" s="700"/>
      <c r="AYB6" s="700"/>
      <c r="AYC6" s="700"/>
      <c r="AYD6" s="700"/>
      <c r="AYE6" s="700"/>
      <c r="AYF6" s="700"/>
      <c r="AYG6" s="700"/>
      <c r="AYH6" s="700"/>
      <c r="AYI6" s="700"/>
      <c r="AYJ6" s="700"/>
      <c r="AYK6" s="700"/>
      <c r="AYL6" s="700"/>
      <c r="AYM6" s="700"/>
      <c r="AYN6" s="700"/>
      <c r="AYO6" s="700"/>
      <c r="AYP6" s="700"/>
      <c r="AYQ6" s="700"/>
      <c r="AYR6" s="700"/>
      <c r="AYS6" s="700"/>
      <c r="AYT6" s="700"/>
      <c r="AYU6" s="700"/>
      <c r="AYV6" s="700"/>
      <c r="AYW6" s="700"/>
      <c r="AYX6" s="700"/>
      <c r="AYY6" s="700"/>
      <c r="AYZ6" s="700"/>
      <c r="AZA6" s="700"/>
      <c r="AZB6" s="700"/>
      <c r="AZC6" s="700"/>
      <c r="AZD6" s="700"/>
      <c r="AZE6" s="700"/>
      <c r="AZF6" s="700"/>
      <c r="AZG6" s="700"/>
      <c r="AZH6" s="700"/>
      <c r="AZI6" s="700"/>
      <c r="AZJ6" s="700"/>
      <c r="AZK6" s="700"/>
      <c r="AZL6" s="700"/>
      <c r="AZM6" s="700"/>
      <c r="AZN6" s="700"/>
      <c r="AZO6" s="700"/>
      <c r="AZP6" s="700"/>
      <c r="AZQ6" s="700"/>
      <c r="AZR6" s="700"/>
      <c r="AZS6" s="700"/>
      <c r="AZT6" s="700"/>
      <c r="AZU6" s="700"/>
      <c r="AZV6" s="700"/>
      <c r="AZW6" s="700"/>
      <c r="AZX6" s="700"/>
      <c r="AZY6" s="700"/>
      <c r="AZZ6" s="700"/>
      <c r="BAA6" s="700"/>
      <c r="BAB6" s="700"/>
      <c r="BAC6" s="700"/>
      <c r="BAD6" s="700"/>
      <c r="BAE6" s="700"/>
      <c r="BAF6" s="700"/>
      <c r="BAG6" s="700"/>
      <c r="BAH6" s="700"/>
      <c r="BAI6" s="700"/>
      <c r="BAJ6" s="700"/>
      <c r="BAK6" s="700"/>
      <c r="BAL6" s="700"/>
      <c r="BAM6" s="700"/>
      <c r="BAN6" s="700"/>
      <c r="BAO6" s="700"/>
      <c r="BAP6" s="700"/>
      <c r="BAQ6" s="700"/>
      <c r="BAR6" s="700"/>
      <c r="BAS6" s="700"/>
      <c r="BAT6" s="700"/>
      <c r="BAU6" s="700"/>
      <c r="BAV6" s="700"/>
      <c r="BAW6" s="700"/>
      <c r="BAX6" s="700"/>
      <c r="BAY6" s="700"/>
      <c r="BAZ6" s="700"/>
      <c r="BBA6" s="700"/>
      <c r="BBB6" s="700"/>
      <c r="BBC6" s="700"/>
      <c r="BBD6" s="700"/>
      <c r="BBE6" s="700"/>
      <c r="BBF6" s="700"/>
      <c r="BBG6" s="700"/>
      <c r="BBH6" s="700"/>
      <c r="BBI6" s="700"/>
      <c r="BBJ6" s="700"/>
      <c r="BBK6" s="700"/>
      <c r="BBL6" s="700"/>
      <c r="BBM6" s="700"/>
      <c r="BBN6" s="700"/>
      <c r="BBO6" s="700"/>
      <c r="BBP6" s="700"/>
      <c r="BBQ6" s="700"/>
      <c r="BBR6" s="700"/>
      <c r="BBS6" s="700"/>
      <c r="BBT6" s="700"/>
      <c r="BBU6" s="700"/>
      <c r="BBV6" s="700"/>
      <c r="BBW6" s="700"/>
      <c r="BBX6" s="700"/>
      <c r="BBY6" s="700"/>
      <c r="BBZ6" s="700"/>
      <c r="BCA6" s="700"/>
      <c r="BCB6" s="700"/>
      <c r="BCC6" s="700"/>
      <c r="BCD6" s="700"/>
      <c r="BCE6" s="700"/>
      <c r="BCF6" s="700"/>
      <c r="BCG6" s="700"/>
      <c r="BCH6" s="700"/>
      <c r="BCI6" s="700"/>
      <c r="BCJ6" s="700"/>
      <c r="BCK6" s="700"/>
      <c r="BCL6" s="700"/>
      <c r="BCM6" s="700"/>
      <c r="BCN6" s="700"/>
      <c r="BCO6" s="700"/>
      <c r="BCP6" s="700"/>
      <c r="BCQ6" s="700"/>
      <c r="BCR6" s="700"/>
      <c r="BCS6" s="700"/>
      <c r="BCT6" s="700"/>
      <c r="BCU6" s="700"/>
      <c r="BCV6" s="700"/>
      <c r="BCW6" s="700"/>
      <c r="BCX6" s="700"/>
      <c r="BCY6" s="700"/>
      <c r="BCZ6" s="700"/>
      <c r="BDA6" s="700"/>
      <c r="BDB6" s="700"/>
      <c r="BDC6" s="700"/>
      <c r="BDD6" s="700"/>
      <c r="BDE6" s="700"/>
      <c r="BDF6" s="700"/>
      <c r="BDG6" s="700"/>
      <c r="BDH6" s="700"/>
      <c r="BDI6" s="700"/>
      <c r="BDJ6" s="700"/>
      <c r="BDK6" s="700"/>
      <c r="BDL6" s="700"/>
      <c r="BDM6" s="700"/>
      <c r="BDN6" s="700"/>
      <c r="BDO6" s="700"/>
      <c r="BDP6" s="700"/>
      <c r="BDQ6" s="700"/>
      <c r="BDR6" s="700"/>
      <c r="BDS6" s="700"/>
      <c r="BDT6" s="700"/>
      <c r="BDU6" s="700"/>
      <c r="BDV6" s="700"/>
      <c r="BDW6" s="700"/>
      <c r="BDX6" s="700"/>
      <c r="BDY6" s="700"/>
      <c r="BDZ6" s="700"/>
      <c r="BEA6" s="700"/>
      <c r="BEB6" s="700"/>
      <c r="BEC6" s="700"/>
      <c r="BED6" s="700"/>
      <c r="BEE6" s="700"/>
      <c r="BEF6" s="700"/>
      <c r="BEG6" s="700"/>
      <c r="BEH6" s="700"/>
      <c r="BEI6" s="700"/>
      <c r="BEJ6" s="700"/>
      <c r="BEK6" s="700"/>
      <c r="BEL6" s="700"/>
      <c r="BEM6" s="700"/>
      <c r="BEN6" s="700"/>
      <c r="BEO6" s="700"/>
      <c r="BEP6" s="700"/>
      <c r="BEQ6" s="700"/>
      <c r="BER6" s="700"/>
      <c r="BES6" s="700"/>
      <c r="BET6" s="700"/>
      <c r="BEU6" s="700"/>
      <c r="BEV6" s="700"/>
      <c r="BEW6" s="700"/>
      <c r="BEX6" s="700"/>
      <c r="BEY6" s="700"/>
      <c r="BEZ6" s="700"/>
      <c r="BFA6" s="700"/>
      <c r="BFB6" s="700"/>
      <c r="BFC6" s="700"/>
      <c r="BFD6" s="700"/>
      <c r="BFE6" s="700"/>
      <c r="BFF6" s="700"/>
      <c r="BFG6" s="700"/>
      <c r="BFH6" s="700"/>
      <c r="BFI6" s="700"/>
      <c r="BFJ6" s="700"/>
      <c r="BFK6" s="700"/>
      <c r="BFL6" s="700"/>
      <c r="BFM6" s="700"/>
      <c r="BFN6" s="700"/>
      <c r="BFO6" s="700"/>
      <c r="BFP6" s="700"/>
      <c r="BFQ6" s="700"/>
      <c r="BFR6" s="700"/>
      <c r="BFS6" s="700"/>
      <c r="BFT6" s="700"/>
      <c r="BFU6" s="700"/>
      <c r="BFV6" s="700"/>
      <c r="BFW6" s="700"/>
      <c r="BFX6" s="700"/>
      <c r="BFY6" s="700"/>
      <c r="BFZ6" s="700"/>
      <c r="BGA6" s="700"/>
      <c r="BGB6" s="700"/>
      <c r="BGC6" s="700"/>
      <c r="BGD6" s="700"/>
      <c r="BGE6" s="700"/>
      <c r="BGF6" s="700"/>
      <c r="BGG6" s="700"/>
      <c r="BGH6" s="700"/>
      <c r="BGI6" s="700"/>
      <c r="BGJ6" s="700"/>
      <c r="BGK6" s="700"/>
      <c r="BGL6" s="700"/>
      <c r="BGM6" s="700"/>
      <c r="BGN6" s="700"/>
      <c r="BGO6" s="700"/>
      <c r="BGP6" s="700"/>
      <c r="BGQ6" s="700"/>
      <c r="BGR6" s="700"/>
      <c r="BGS6" s="700"/>
      <c r="BGT6" s="700"/>
      <c r="BGU6" s="700"/>
      <c r="BGV6" s="700"/>
      <c r="BGW6" s="700"/>
      <c r="BGX6" s="700"/>
      <c r="BGY6" s="700"/>
      <c r="BGZ6" s="700"/>
      <c r="BHA6" s="700"/>
      <c r="BHB6" s="700"/>
      <c r="BHC6" s="700"/>
      <c r="BHD6" s="700"/>
      <c r="BHE6" s="700"/>
      <c r="BHF6" s="700"/>
      <c r="BHG6" s="700"/>
      <c r="BHH6" s="700"/>
      <c r="BHI6" s="700"/>
      <c r="BHJ6" s="700"/>
      <c r="BHK6" s="700"/>
      <c r="BHL6" s="700"/>
      <c r="BHM6" s="700"/>
      <c r="BHN6" s="700"/>
      <c r="BHO6" s="700"/>
      <c r="BHP6" s="700"/>
      <c r="BHQ6" s="700"/>
      <c r="BHR6" s="700"/>
      <c r="BHS6" s="700"/>
      <c r="BHT6" s="700"/>
      <c r="BHU6" s="700"/>
      <c r="BHV6" s="700"/>
      <c r="BHW6" s="700"/>
      <c r="BHX6" s="700"/>
      <c r="BHY6" s="700"/>
      <c r="BHZ6" s="700"/>
      <c r="BIA6" s="700"/>
      <c r="BIB6" s="700"/>
      <c r="BIC6" s="700"/>
      <c r="BID6" s="700"/>
      <c r="BIE6" s="700"/>
      <c r="BIF6" s="700"/>
      <c r="BIG6" s="700"/>
      <c r="BIH6" s="700"/>
      <c r="BII6" s="700"/>
      <c r="BIJ6" s="700"/>
      <c r="BIK6" s="700"/>
      <c r="BIL6" s="700"/>
      <c r="BIM6" s="700"/>
      <c r="BIN6" s="700"/>
      <c r="BIO6" s="700"/>
      <c r="BIP6" s="700"/>
      <c r="BIQ6" s="700"/>
      <c r="BIR6" s="700"/>
      <c r="BIS6" s="700"/>
      <c r="BIT6" s="700"/>
      <c r="BIU6" s="700"/>
      <c r="BIV6" s="700"/>
      <c r="BIW6" s="700"/>
      <c r="BIX6" s="700"/>
      <c r="BIY6" s="700"/>
      <c r="BIZ6" s="700"/>
      <c r="BJA6" s="700"/>
      <c r="BJB6" s="700"/>
      <c r="BJC6" s="700"/>
      <c r="BJD6" s="700"/>
      <c r="BJE6" s="700"/>
      <c r="BJF6" s="700"/>
      <c r="BJG6" s="700"/>
      <c r="BJH6" s="700"/>
      <c r="BJI6" s="700"/>
      <c r="BJJ6" s="700"/>
      <c r="BJK6" s="700"/>
      <c r="BJL6" s="700"/>
      <c r="BJM6" s="700"/>
      <c r="BJN6" s="700"/>
      <c r="BJO6" s="700"/>
      <c r="BJP6" s="700"/>
      <c r="BJQ6" s="700"/>
      <c r="BJR6" s="700"/>
      <c r="BJS6" s="700"/>
      <c r="BJT6" s="700"/>
      <c r="BJU6" s="700"/>
      <c r="BJV6" s="700"/>
      <c r="BJW6" s="700"/>
      <c r="BJX6" s="700"/>
      <c r="BJY6" s="700"/>
      <c r="BJZ6" s="700"/>
      <c r="BKA6" s="700"/>
      <c r="BKB6" s="700"/>
      <c r="BKC6" s="700"/>
      <c r="BKD6" s="700"/>
      <c r="BKE6" s="700"/>
      <c r="BKF6" s="700"/>
      <c r="BKG6" s="700"/>
      <c r="BKH6" s="700"/>
      <c r="BKI6" s="700"/>
      <c r="BKJ6" s="700"/>
      <c r="BKK6" s="700"/>
      <c r="BKL6" s="700"/>
      <c r="BKM6" s="700"/>
      <c r="BKN6" s="700"/>
      <c r="BKO6" s="700"/>
      <c r="BKP6" s="700"/>
      <c r="BKQ6" s="700"/>
      <c r="BKR6" s="700"/>
      <c r="BKS6" s="700"/>
      <c r="BKT6" s="700"/>
      <c r="BKU6" s="700"/>
      <c r="BKV6" s="700"/>
      <c r="BKW6" s="700"/>
      <c r="BKX6" s="700"/>
      <c r="BKY6" s="700"/>
      <c r="BKZ6" s="700"/>
      <c r="BLA6" s="700"/>
      <c r="BLB6" s="700"/>
      <c r="BLC6" s="700"/>
      <c r="BLD6" s="700"/>
      <c r="BLE6" s="700"/>
      <c r="BLF6" s="700"/>
      <c r="BLG6" s="700"/>
      <c r="BLH6" s="700"/>
      <c r="BLI6" s="700"/>
      <c r="BLJ6" s="700"/>
      <c r="BLK6" s="700"/>
      <c r="BLL6" s="700"/>
      <c r="BLM6" s="700"/>
      <c r="BLN6" s="700"/>
      <c r="BLO6" s="700"/>
      <c r="BLP6" s="700"/>
      <c r="BLQ6" s="700"/>
      <c r="BLR6" s="700"/>
      <c r="BLS6" s="700"/>
      <c r="BLT6" s="700"/>
      <c r="BLU6" s="700"/>
      <c r="BLV6" s="700"/>
      <c r="BLW6" s="700"/>
      <c r="BLX6" s="700"/>
      <c r="BLY6" s="700"/>
      <c r="BLZ6" s="700"/>
      <c r="BMA6" s="700"/>
      <c r="BMB6" s="700"/>
      <c r="BMC6" s="700"/>
      <c r="BMD6" s="700"/>
      <c r="BME6" s="700"/>
      <c r="BMF6" s="700"/>
      <c r="BMG6" s="700"/>
      <c r="BMH6" s="700"/>
      <c r="BMI6" s="700"/>
      <c r="BMJ6" s="700"/>
      <c r="BMK6" s="700"/>
      <c r="BML6" s="700"/>
      <c r="BMM6" s="700"/>
      <c r="BMN6" s="700"/>
      <c r="BMO6" s="700"/>
      <c r="BMP6" s="700"/>
      <c r="BMQ6" s="700"/>
      <c r="BMR6" s="700"/>
      <c r="BMS6" s="700"/>
      <c r="BMT6" s="700"/>
      <c r="BMU6" s="700"/>
      <c r="BMV6" s="700"/>
      <c r="BMW6" s="700"/>
      <c r="BMX6" s="700"/>
      <c r="BMY6" s="700"/>
      <c r="BMZ6" s="700"/>
      <c r="BNA6" s="700"/>
      <c r="BNB6" s="700"/>
      <c r="BNC6" s="700"/>
      <c r="BND6" s="700"/>
      <c r="BNE6" s="700"/>
      <c r="BNF6" s="700"/>
      <c r="BNG6" s="700"/>
      <c r="BNH6" s="700"/>
      <c r="BNI6" s="700"/>
      <c r="BNJ6" s="700"/>
      <c r="BNK6" s="700"/>
      <c r="BNL6" s="700"/>
      <c r="BNM6" s="700"/>
      <c r="BNN6" s="700"/>
      <c r="BNO6" s="700"/>
      <c r="BNP6" s="700"/>
      <c r="BNQ6" s="700"/>
      <c r="BNR6" s="700"/>
      <c r="BNS6" s="700"/>
      <c r="BNT6" s="700"/>
      <c r="BNU6" s="700"/>
      <c r="BNV6" s="700"/>
      <c r="BNW6" s="700"/>
      <c r="BNX6" s="700"/>
      <c r="BNY6" s="700"/>
      <c r="BNZ6" s="700"/>
      <c r="BOA6" s="700"/>
      <c r="BOB6" s="700"/>
      <c r="BOC6" s="700"/>
      <c r="BOD6" s="700"/>
      <c r="BOE6" s="700"/>
      <c r="BOF6" s="700"/>
      <c r="BOG6" s="700"/>
      <c r="BOH6" s="700"/>
      <c r="BOI6" s="700"/>
      <c r="BOJ6" s="700"/>
      <c r="BOK6" s="700"/>
      <c r="BOL6" s="700"/>
      <c r="BOM6" s="700"/>
      <c r="BON6" s="700"/>
      <c r="BOO6" s="700"/>
      <c r="BOP6" s="700"/>
      <c r="BOQ6" s="700"/>
      <c r="BOR6" s="700"/>
      <c r="BOS6" s="700"/>
      <c r="BOT6" s="700"/>
      <c r="BOU6" s="700"/>
      <c r="BOV6" s="700"/>
      <c r="BOW6" s="700"/>
      <c r="BOX6" s="700"/>
      <c r="BOY6" s="700"/>
      <c r="BOZ6" s="700"/>
      <c r="BPA6" s="700"/>
      <c r="BPB6" s="700"/>
      <c r="BPC6" s="700"/>
      <c r="BPD6" s="700"/>
      <c r="BPE6" s="700"/>
      <c r="BPF6" s="700"/>
      <c r="BPG6" s="700"/>
      <c r="BPH6" s="700"/>
      <c r="BPI6" s="700"/>
      <c r="BPJ6" s="700"/>
      <c r="BPK6" s="700"/>
      <c r="BPL6" s="700"/>
      <c r="BPM6" s="700"/>
      <c r="BPN6" s="700"/>
      <c r="BPO6" s="700"/>
      <c r="BPP6" s="700"/>
      <c r="BPQ6" s="700"/>
      <c r="BPR6" s="700"/>
      <c r="BPS6" s="700"/>
      <c r="BPT6" s="700"/>
      <c r="BPU6" s="700"/>
      <c r="BPV6" s="700"/>
      <c r="BPW6" s="700"/>
      <c r="BPX6" s="700"/>
      <c r="BPY6" s="700"/>
      <c r="BPZ6" s="700"/>
      <c r="BQA6" s="700"/>
      <c r="BQB6" s="700"/>
      <c r="BQC6" s="700"/>
      <c r="BQD6" s="700"/>
      <c r="BQE6" s="700"/>
      <c r="BQF6" s="700"/>
      <c r="BQG6" s="700"/>
      <c r="BQH6" s="700"/>
      <c r="BQI6" s="700"/>
      <c r="BQJ6" s="700"/>
      <c r="BQK6" s="700"/>
      <c r="BQL6" s="700"/>
      <c r="BQM6" s="700"/>
      <c r="BQN6" s="700"/>
      <c r="BQO6" s="700"/>
      <c r="BQP6" s="700"/>
      <c r="BQQ6" s="700"/>
      <c r="BQR6" s="700"/>
      <c r="BQS6" s="700"/>
      <c r="BQT6" s="700"/>
      <c r="BQU6" s="700"/>
      <c r="BQV6" s="700"/>
      <c r="BQW6" s="700"/>
      <c r="BQX6" s="700"/>
      <c r="BQY6" s="700"/>
      <c r="BQZ6" s="700"/>
      <c r="BRA6" s="700"/>
      <c r="BRB6" s="700"/>
      <c r="BRC6" s="700"/>
      <c r="BRD6" s="700"/>
      <c r="BRE6" s="700"/>
      <c r="BRF6" s="700"/>
      <c r="BRG6" s="700"/>
      <c r="BRH6" s="700"/>
      <c r="BRI6" s="700"/>
      <c r="BRJ6" s="700"/>
      <c r="BRK6" s="700"/>
      <c r="BRL6" s="700"/>
      <c r="BRM6" s="700"/>
      <c r="BRN6" s="700"/>
      <c r="BRO6" s="700"/>
      <c r="BRP6" s="700"/>
      <c r="BRQ6" s="700"/>
      <c r="BRR6" s="700"/>
      <c r="BRS6" s="700"/>
      <c r="BRT6" s="700"/>
      <c r="BRU6" s="700"/>
      <c r="BRV6" s="700"/>
      <c r="BRW6" s="700"/>
      <c r="BRX6" s="700"/>
      <c r="BRY6" s="700"/>
      <c r="BRZ6" s="700"/>
      <c r="BSA6" s="700"/>
      <c r="BSB6" s="700"/>
      <c r="BSC6" s="700"/>
      <c r="BSD6" s="700"/>
      <c r="BSE6" s="700"/>
      <c r="BSF6" s="700"/>
      <c r="BSG6" s="700"/>
      <c r="BSH6" s="700"/>
      <c r="BSI6" s="700"/>
      <c r="BSJ6" s="700"/>
      <c r="BSK6" s="700"/>
      <c r="BSL6" s="700"/>
      <c r="BSM6" s="700"/>
      <c r="BSN6" s="700"/>
      <c r="BSO6" s="700"/>
      <c r="BSP6" s="700"/>
      <c r="BSQ6" s="700"/>
      <c r="BSR6" s="700"/>
      <c r="BSS6" s="700"/>
      <c r="BST6" s="700"/>
      <c r="BSU6" s="700"/>
      <c r="BSV6" s="700"/>
      <c r="BSW6" s="700"/>
      <c r="BSX6" s="700"/>
      <c r="BSY6" s="700"/>
      <c r="BSZ6" s="700"/>
      <c r="BTA6" s="700"/>
      <c r="BTB6" s="700"/>
      <c r="BTC6" s="700"/>
      <c r="BTD6" s="700"/>
      <c r="BTE6" s="700"/>
      <c r="BTF6" s="700"/>
      <c r="BTG6" s="700"/>
      <c r="BTH6" s="700"/>
      <c r="BTI6" s="700"/>
      <c r="BTJ6" s="700"/>
      <c r="BTK6" s="700"/>
      <c r="BTL6" s="700"/>
      <c r="BTM6" s="700"/>
      <c r="BTN6" s="700"/>
      <c r="BTO6" s="700"/>
      <c r="BTP6" s="700"/>
      <c r="BTQ6" s="700"/>
      <c r="BTR6" s="700"/>
      <c r="BTS6" s="700"/>
      <c r="BTT6" s="700"/>
      <c r="BTU6" s="700"/>
      <c r="BTV6" s="700"/>
      <c r="BTW6" s="700"/>
      <c r="BTX6" s="700"/>
      <c r="BTY6" s="700"/>
      <c r="BTZ6" s="700"/>
      <c r="BUA6" s="700"/>
      <c r="BUB6" s="700"/>
      <c r="BUC6" s="700"/>
      <c r="BUD6" s="700"/>
      <c r="BUE6" s="700"/>
      <c r="BUF6" s="700"/>
      <c r="BUG6" s="700"/>
      <c r="BUH6" s="700"/>
      <c r="BUI6" s="700"/>
      <c r="BUJ6" s="700"/>
      <c r="BUK6" s="700"/>
      <c r="BUL6" s="700"/>
      <c r="BUM6" s="700"/>
      <c r="BUN6" s="700"/>
      <c r="BUO6" s="700"/>
      <c r="BUP6" s="700"/>
      <c r="BUQ6" s="700"/>
      <c r="BUR6" s="700"/>
      <c r="BUS6" s="700"/>
      <c r="BUT6" s="700"/>
      <c r="BUU6" s="700"/>
      <c r="BUV6" s="700"/>
      <c r="BUW6" s="700"/>
      <c r="BUX6" s="700"/>
      <c r="BUY6" s="700"/>
      <c r="BUZ6" s="700"/>
      <c r="BVA6" s="700"/>
      <c r="BVB6" s="700"/>
      <c r="BVC6" s="700"/>
      <c r="BVD6" s="700"/>
      <c r="BVE6" s="700"/>
      <c r="BVF6" s="700"/>
      <c r="BVG6" s="700"/>
      <c r="BVH6" s="700"/>
      <c r="BVI6" s="700"/>
      <c r="BVJ6" s="700"/>
      <c r="BVK6" s="700"/>
      <c r="BVL6" s="700"/>
      <c r="BVM6" s="700"/>
      <c r="BVN6" s="700"/>
      <c r="BVO6" s="700"/>
      <c r="BVP6" s="700"/>
      <c r="BVQ6" s="700"/>
      <c r="BVR6" s="700"/>
      <c r="BVS6" s="700"/>
      <c r="BVT6" s="700"/>
      <c r="BVU6" s="700"/>
      <c r="BVV6" s="700"/>
      <c r="BVW6" s="700"/>
      <c r="BVX6" s="700"/>
      <c r="BVY6" s="700"/>
      <c r="BVZ6" s="700"/>
      <c r="BWA6" s="700"/>
      <c r="BWB6" s="700"/>
      <c r="BWC6" s="700"/>
      <c r="BWD6" s="700"/>
      <c r="BWE6" s="700"/>
      <c r="BWF6" s="700"/>
      <c r="BWG6" s="700"/>
      <c r="BWH6" s="700"/>
      <c r="BWI6" s="700"/>
      <c r="BWJ6" s="700"/>
      <c r="BWK6" s="700"/>
      <c r="BWL6" s="700"/>
      <c r="BWM6" s="700"/>
      <c r="BWN6" s="700"/>
      <c r="BWO6" s="700"/>
      <c r="BWP6" s="700"/>
      <c r="BWQ6" s="700"/>
      <c r="BWR6" s="700"/>
      <c r="BWS6" s="700"/>
      <c r="BWT6" s="700"/>
      <c r="BWU6" s="700"/>
      <c r="BWV6" s="700"/>
      <c r="BWW6" s="700"/>
      <c r="BWX6" s="700"/>
      <c r="BWY6" s="700"/>
      <c r="BWZ6" s="700"/>
      <c r="BXA6" s="700"/>
      <c r="BXB6" s="700"/>
      <c r="BXC6" s="700"/>
      <c r="BXD6" s="700"/>
      <c r="BXE6" s="700"/>
      <c r="BXF6" s="700"/>
      <c r="BXG6" s="700"/>
      <c r="BXH6" s="700"/>
      <c r="BXI6" s="700"/>
      <c r="BXJ6" s="700"/>
      <c r="BXK6" s="700"/>
      <c r="BXL6" s="700"/>
      <c r="BXM6" s="700"/>
      <c r="BXN6" s="700"/>
      <c r="BXO6" s="700"/>
      <c r="BXP6" s="700"/>
      <c r="BXQ6" s="700"/>
      <c r="BXR6" s="700"/>
      <c r="BXS6" s="700"/>
      <c r="BXT6" s="700"/>
      <c r="BXU6" s="700"/>
      <c r="BXV6" s="700"/>
      <c r="BXW6" s="700"/>
      <c r="BXX6" s="700"/>
      <c r="BXY6" s="700"/>
      <c r="BXZ6" s="700"/>
      <c r="BYA6" s="700"/>
      <c r="BYB6" s="700"/>
      <c r="BYC6" s="700"/>
      <c r="BYD6" s="700"/>
      <c r="BYE6" s="700"/>
      <c r="BYF6" s="700"/>
      <c r="BYG6" s="700"/>
      <c r="BYH6" s="700"/>
      <c r="BYI6" s="700"/>
      <c r="BYJ6" s="700"/>
      <c r="BYK6" s="700"/>
      <c r="BYL6" s="700"/>
      <c r="BYM6" s="700"/>
      <c r="BYN6" s="700"/>
      <c r="BYO6" s="700"/>
      <c r="BYP6" s="700"/>
      <c r="BYQ6" s="700"/>
      <c r="BYR6" s="700"/>
      <c r="BYS6" s="700"/>
      <c r="BYT6" s="700"/>
      <c r="BYU6" s="700"/>
      <c r="BYV6" s="700"/>
      <c r="BYW6" s="700"/>
      <c r="BYX6" s="700"/>
      <c r="BYY6" s="700"/>
      <c r="BYZ6" s="700"/>
      <c r="BZA6" s="700"/>
      <c r="BZB6" s="700"/>
      <c r="BZC6" s="700"/>
      <c r="BZD6" s="700"/>
      <c r="BZE6" s="700"/>
      <c r="BZF6" s="700"/>
      <c r="BZG6" s="700"/>
      <c r="BZH6" s="700"/>
      <c r="BZI6" s="700"/>
      <c r="BZJ6" s="700"/>
      <c r="BZK6" s="700"/>
      <c r="BZL6" s="700"/>
      <c r="BZM6" s="700"/>
      <c r="BZN6" s="700"/>
      <c r="BZO6" s="700"/>
      <c r="BZP6" s="700"/>
      <c r="BZQ6" s="700"/>
      <c r="BZR6" s="700"/>
      <c r="BZS6" s="700"/>
      <c r="BZT6" s="700"/>
      <c r="BZU6" s="700"/>
      <c r="BZV6" s="700"/>
      <c r="BZW6" s="700"/>
      <c r="BZX6" s="700"/>
      <c r="BZY6" s="700"/>
      <c r="BZZ6" s="700"/>
      <c r="CAA6" s="700"/>
      <c r="CAB6" s="700"/>
      <c r="CAC6" s="700"/>
      <c r="CAD6" s="700"/>
      <c r="CAE6" s="700"/>
      <c r="CAF6" s="700"/>
      <c r="CAG6" s="700"/>
      <c r="CAH6" s="700"/>
      <c r="CAI6" s="700"/>
      <c r="CAJ6" s="700"/>
      <c r="CAK6" s="700"/>
      <c r="CAL6" s="700"/>
      <c r="CAM6" s="700"/>
      <c r="CAN6" s="700"/>
      <c r="CAO6" s="700"/>
      <c r="CAP6" s="700"/>
      <c r="CAQ6" s="700"/>
      <c r="CAR6" s="700"/>
      <c r="CAS6" s="700"/>
      <c r="CAT6" s="700"/>
      <c r="CAU6" s="700"/>
      <c r="CAV6" s="700"/>
      <c r="CAW6" s="700"/>
      <c r="CAX6" s="700"/>
      <c r="CAY6" s="700"/>
      <c r="CAZ6" s="700"/>
      <c r="CBA6" s="700"/>
      <c r="CBB6" s="700"/>
      <c r="CBC6" s="700"/>
      <c r="CBD6" s="700"/>
      <c r="CBE6" s="700"/>
      <c r="CBF6" s="700"/>
      <c r="CBG6" s="700"/>
      <c r="CBH6" s="700"/>
      <c r="CBI6" s="700"/>
      <c r="CBJ6" s="700"/>
      <c r="CBK6" s="700"/>
      <c r="CBL6" s="700"/>
      <c r="CBM6" s="700"/>
      <c r="CBN6" s="700"/>
      <c r="CBO6" s="700"/>
      <c r="CBP6" s="700"/>
      <c r="CBQ6" s="700"/>
      <c r="CBR6" s="700"/>
      <c r="CBS6" s="700"/>
      <c r="CBT6" s="700"/>
      <c r="CBU6" s="700"/>
      <c r="CBV6" s="700"/>
      <c r="CBW6" s="700"/>
      <c r="CBX6" s="700"/>
      <c r="CBY6" s="700"/>
      <c r="CBZ6" s="700"/>
      <c r="CCA6" s="700"/>
      <c r="CCB6" s="700"/>
      <c r="CCC6" s="700"/>
      <c r="CCD6" s="700"/>
      <c r="CCE6" s="700"/>
      <c r="CCF6" s="700"/>
      <c r="CCG6" s="700"/>
      <c r="CCH6" s="700"/>
      <c r="CCI6" s="700"/>
      <c r="CCJ6" s="700"/>
      <c r="CCK6" s="700"/>
      <c r="CCL6" s="700"/>
      <c r="CCM6" s="700"/>
      <c r="CCN6" s="700"/>
      <c r="CCO6" s="700"/>
      <c r="CCP6" s="700"/>
      <c r="CCQ6" s="700"/>
      <c r="CCR6" s="700"/>
      <c r="CCS6" s="700"/>
      <c r="CCT6" s="700"/>
      <c r="CCU6" s="700"/>
      <c r="CCV6" s="700"/>
      <c r="CCW6" s="700"/>
      <c r="CCX6" s="700"/>
      <c r="CCY6" s="700"/>
      <c r="CCZ6" s="700"/>
      <c r="CDA6" s="700"/>
      <c r="CDB6" s="700"/>
      <c r="CDC6" s="700"/>
      <c r="CDD6" s="700"/>
      <c r="CDE6" s="700"/>
      <c r="CDF6" s="700"/>
      <c r="CDG6" s="700"/>
      <c r="CDH6" s="700"/>
      <c r="CDI6" s="700"/>
      <c r="CDJ6" s="700"/>
      <c r="CDK6" s="700"/>
      <c r="CDL6" s="700"/>
      <c r="CDM6" s="700"/>
      <c r="CDN6" s="700"/>
      <c r="CDO6" s="700"/>
      <c r="CDP6" s="700"/>
      <c r="CDQ6" s="700"/>
      <c r="CDR6" s="700"/>
      <c r="CDS6" s="700"/>
      <c r="CDT6" s="700"/>
      <c r="CDU6" s="700"/>
      <c r="CDV6" s="700"/>
      <c r="CDW6" s="700"/>
      <c r="CDX6" s="700"/>
      <c r="CDY6" s="700"/>
      <c r="CDZ6" s="700"/>
      <c r="CEA6" s="700"/>
      <c r="CEB6" s="700"/>
      <c r="CEC6" s="700"/>
      <c r="CED6" s="700"/>
      <c r="CEE6" s="700"/>
      <c r="CEF6" s="700"/>
      <c r="CEG6" s="700"/>
      <c r="CEH6" s="700"/>
      <c r="CEI6" s="700"/>
      <c r="CEJ6" s="700"/>
      <c r="CEK6" s="700"/>
      <c r="CEL6" s="700"/>
      <c r="CEM6" s="700"/>
      <c r="CEN6" s="700"/>
      <c r="CEO6" s="700"/>
      <c r="CEP6" s="700"/>
      <c r="CEQ6" s="700"/>
      <c r="CER6" s="700"/>
      <c r="CES6" s="700"/>
      <c r="CET6" s="700"/>
      <c r="CEU6" s="700"/>
      <c r="CEV6" s="700"/>
      <c r="CEW6" s="700"/>
      <c r="CEX6" s="700"/>
      <c r="CEY6" s="700"/>
      <c r="CEZ6" s="700"/>
      <c r="CFA6" s="700"/>
      <c r="CFB6" s="700"/>
      <c r="CFC6" s="700"/>
      <c r="CFD6" s="700"/>
      <c r="CFE6" s="700"/>
      <c r="CFF6" s="700"/>
      <c r="CFG6" s="700"/>
      <c r="CFH6" s="700"/>
      <c r="CFI6" s="700"/>
      <c r="CFJ6" s="700"/>
      <c r="CFK6" s="700"/>
      <c r="CFL6" s="700"/>
      <c r="CFM6" s="700"/>
      <c r="CFN6" s="700"/>
      <c r="CFO6" s="700"/>
      <c r="CFP6" s="700"/>
      <c r="CFQ6" s="700"/>
      <c r="CFR6" s="700"/>
      <c r="CFS6" s="700"/>
      <c r="CFT6" s="700"/>
      <c r="CFU6" s="700"/>
      <c r="CFV6" s="700"/>
      <c r="CFW6" s="700"/>
      <c r="CFX6" s="700"/>
      <c r="CFY6" s="700"/>
      <c r="CFZ6" s="700"/>
      <c r="CGA6" s="700"/>
      <c r="CGB6" s="700"/>
      <c r="CGC6" s="700"/>
      <c r="CGD6" s="700"/>
      <c r="CGE6" s="700"/>
      <c r="CGF6" s="700"/>
      <c r="CGG6" s="700"/>
      <c r="CGH6" s="700"/>
      <c r="CGI6" s="700"/>
      <c r="CGJ6" s="700"/>
      <c r="CGK6" s="700"/>
      <c r="CGL6" s="700"/>
      <c r="CGM6" s="700"/>
      <c r="CGN6" s="700"/>
      <c r="CGO6" s="700"/>
      <c r="CGP6" s="700"/>
      <c r="CGQ6" s="700"/>
      <c r="CGR6" s="700"/>
      <c r="CGS6" s="700"/>
      <c r="CGT6" s="700"/>
      <c r="CGU6" s="700"/>
      <c r="CGV6" s="700"/>
      <c r="CGW6" s="700"/>
      <c r="CGX6" s="700"/>
      <c r="CGY6" s="700"/>
      <c r="CGZ6" s="700"/>
      <c r="CHA6" s="700"/>
      <c r="CHB6" s="700"/>
      <c r="CHC6" s="700"/>
      <c r="CHD6" s="700"/>
      <c r="CHE6" s="700"/>
      <c r="CHF6" s="700"/>
      <c r="CHG6" s="700"/>
      <c r="CHH6" s="700"/>
      <c r="CHI6" s="700"/>
      <c r="CHJ6" s="700"/>
      <c r="CHK6" s="700"/>
      <c r="CHL6" s="700"/>
      <c r="CHM6" s="700"/>
      <c r="CHN6" s="700"/>
      <c r="CHO6" s="700"/>
      <c r="CHP6" s="700"/>
      <c r="CHQ6" s="700"/>
      <c r="CHR6" s="700"/>
      <c r="CHS6" s="700"/>
      <c r="CHT6" s="700"/>
      <c r="CHU6" s="700"/>
      <c r="CHV6" s="700"/>
      <c r="CHW6" s="700"/>
      <c r="CHX6" s="700"/>
      <c r="CHY6" s="700"/>
      <c r="CHZ6" s="700"/>
      <c r="CIA6" s="700"/>
      <c r="CIB6" s="700"/>
      <c r="CIC6" s="700"/>
      <c r="CID6" s="700"/>
      <c r="CIE6" s="700"/>
      <c r="CIF6" s="700"/>
      <c r="CIG6" s="700"/>
      <c r="CIH6" s="700"/>
      <c r="CII6" s="700"/>
      <c r="CIJ6" s="700"/>
      <c r="CIK6" s="700"/>
      <c r="CIL6" s="700"/>
      <c r="CIM6" s="700"/>
      <c r="CIN6" s="700"/>
      <c r="CIO6" s="700"/>
      <c r="CIP6" s="700"/>
      <c r="CIQ6" s="700"/>
      <c r="CIR6" s="700"/>
      <c r="CIS6" s="700"/>
      <c r="CIT6" s="700"/>
      <c r="CIU6" s="700"/>
      <c r="CIV6" s="700"/>
      <c r="CIW6" s="700"/>
      <c r="CIX6" s="700"/>
      <c r="CIY6" s="700"/>
      <c r="CIZ6" s="700"/>
      <c r="CJA6" s="700"/>
      <c r="CJB6" s="700"/>
      <c r="CJC6" s="700"/>
      <c r="CJD6" s="700"/>
      <c r="CJE6" s="700"/>
      <c r="CJF6" s="700"/>
      <c r="CJG6" s="700"/>
      <c r="CJH6" s="700"/>
      <c r="CJI6" s="700"/>
      <c r="CJJ6" s="700"/>
      <c r="CJK6" s="700"/>
      <c r="CJL6" s="700"/>
      <c r="CJM6" s="700"/>
      <c r="CJN6" s="700"/>
      <c r="CJO6" s="700"/>
      <c r="CJP6" s="700"/>
      <c r="CJQ6" s="700"/>
      <c r="CJR6" s="700"/>
      <c r="CJS6" s="700"/>
      <c r="CJT6" s="700"/>
      <c r="CJU6" s="700"/>
      <c r="CJV6" s="700"/>
      <c r="CJW6" s="700"/>
      <c r="CJX6" s="700"/>
      <c r="CJY6" s="700"/>
      <c r="CJZ6" s="700"/>
      <c r="CKA6" s="700"/>
      <c r="CKB6" s="700"/>
      <c r="CKC6" s="700"/>
      <c r="CKD6" s="700"/>
      <c r="CKE6" s="700"/>
      <c r="CKF6" s="700"/>
      <c r="CKG6" s="700"/>
      <c r="CKH6" s="700"/>
      <c r="CKI6" s="700"/>
      <c r="CKJ6" s="700"/>
      <c r="CKK6" s="700"/>
      <c r="CKL6" s="700"/>
      <c r="CKM6" s="700"/>
      <c r="CKN6" s="700"/>
      <c r="CKO6" s="700"/>
      <c r="CKP6" s="700"/>
      <c r="CKQ6" s="700"/>
      <c r="CKR6" s="700"/>
      <c r="CKS6" s="700"/>
      <c r="CKT6" s="700"/>
      <c r="CKU6" s="700"/>
      <c r="CKV6" s="700"/>
      <c r="CKW6" s="700"/>
      <c r="CKX6" s="700"/>
      <c r="CKY6" s="700"/>
      <c r="CKZ6" s="700"/>
      <c r="CLA6" s="700"/>
      <c r="CLB6" s="700"/>
      <c r="CLC6" s="700"/>
      <c r="CLD6" s="700"/>
      <c r="CLE6" s="700"/>
      <c r="CLF6" s="700"/>
      <c r="CLG6" s="700"/>
      <c r="CLH6" s="700"/>
      <c r="CLI6" s="700"/>
      <c r="CLJ6" s="700"/>
      <c r="CLK6" s="700"/>
      <c r="CLL6" s="700"/>
      <c r="CLM6" s="700"/>
      <c r="CLN6" s="700"/>
      <c r="CLO6" s="700"/>
      <c r="CLP6" s="700"/>
      <c r="CLQ6" s="700"/>
      <c r="CLR6" s="700"/>
      <c r="CLS6" s="700"/>
      <c r="CLT6" s="700"/>
      <c r="CLU6" s="700"/>
      <c r="CLV6" s="700"/>
      <c r="CLW6" s="700"/>
      <c r="CLX6" s="700"/>
      <c r="CLY6" s="700"/>
      <c r="CLZ6" s="700"/>
      <c r="CMA6" s="700"/>
      <c r="CMB6" s="700"/>
      <c r="CMC6" s="700"/>
      <c r="CMD6" s="700"/>
      <c r="CME6" s="700"/>
      <c r="CMF6" s="700"/>
      <c r="CMG6" s="700"/>
      <c r="CMH6" s="700"/>
      <c r="CMI6" s="700"/>
      <c r="CMJ6" s="700"/>
      <c r="CMK6" s="700"/>
      <c r="CML6" s="700"/>
      <c r="CMM6" s="700"/>
      <c r="CMN6" s="700"/>
      <c r="CMO6" s="700"/>
      <c r="CMP6" s="700"/>
      <c r="CMQ6" s="700"/>
      <c r="CMR6" s="700"/>
      <c r="CMS6" s="700"/>
      <c r="CMT6" s="700"/>
      <c r="CMU6" s="700"/>
      <c r="CMV6" s="700"/>
      <c r="CMW6" s="700"/>
      <c r="CMX6" s="700"/>
      <c r="CMY6" s="700"/>
      <c r="CMZ6" s="700"/>
      <c r="CNA6" s="700"/>
      <c r="CNB6" s="700"/>
      <c r="CNC6" s="700"/>
      <c r="CND6" s="700"/>
      <c r="CNE6" s="700"/>
      <c r="CNF6" s="700"/>
      <c r="CNG6" s="700"/>
      <c r="CNH6" s="700"/>
      <c r="CNI6" s="700"/>
      <c r="CNJ6" s="700"/>
      <c r="CNK6" s="700"/>
      <c r="CNL6" s="700"/>
      <c r="CNM6" s="700"/>
      <c r="CNN6" s="700"/>
      <c r="CNO6" s="700"/>
      <c r="CNP6" s="700"/>
      <c r="CNQ6" s="700"/>
      <c r="CNR6" s="700"/>
      <c r="CNS6" s="700"/>
      <c r="CNT6" s="700"/>
      <c r="CNU6" s="700"/>
      <c r="CNV6" s="700"/>
      <c r="CNW6" s="700"/>
      <c r="CNX6" s="700"/>
      <c r="CNY6" s="700"/>
      <c r="CNZ6" s="700"/>
      <c r="COA6" s="700"/>
      <c r="COB6" s="700"/>
      <c r="COC6" s="700"/>
      <c r="COD6" s="700"/>
      <c r="COE6" s="700"/>
      <c r="COF6" s="700"/>
      <c r="COG6" s="700"/>
      <c r="COH6" s="700"/>
      <c r="COI6" s="700"/>
      <c r="COJ6" s="700"/>
      <c r="COK6" s="700"/>
      <c r="COL6" s="700"/>
      <c r="COM6" s="700"/>
      <c r="CON6" s="700"/>
      <c r="COO6" s="700"/>
      <c r="COP6" s="700"/>
      <c r="COQ6" s="700"/>
      <c r="COR6" s="700"/>
      <c r="COS6" s="700"/>
      <c r="COT6" s="700"/>
      <c r="COU6" s="700"/>
      <c r="COV6" s="700"/>
      <c r="COW6" s="700"/>
      <c r="COX6" s="700"/>
      <c r="COY6" s="700"/>
      <c r="COZ6" s="700"/>
      <c r="CPA6" s="700"/>
      <c r="CPB6" s="700"/>
      <c r="CPC6" s="700"/>
      <c r="CPD6" s="700"/>
      <c r="CPE6" s="700"/>
      <c r="CPF6" s="700"/>
      <c r="CPG6" s="700"/>
      <c r="CPH6" s="700"/>
      <c r="CPI6" s="700"/>
      <c r="CPJ6" s="700"/>
      <c r="CPK6" s="700"/>
      <c r="CPL6" s="700"/>
      <c r="CPM6" s="700"/>
      <c r="CPN6" s="700"/>
      <c r="CPO6" s="700"/>
      <c r="CPP6" s="700"/>
      <c r="CPQ6" s="700"/>
      <c r="CPR6" s="700"/>
      <c r="CPS6" s="700"/>
      <c r="CPT6" s="700"/>
      <c r="CPU6" s="700"/>
      <c r="CPV6" s="700"/>
      <c r="CPW6" s="700"/>
      <c r="CPX6" s="700"/>
      <c r="CPY6" s="700"/>
      <c r="CPZ6" s="700"/>
      <c r="CQA6" s="700"/>
      <c r="CQB6" s="700"/>
      <c r="CQC6" s="700"/>
      <c r="CQD6" s="700"/>
      <c r="CQE6" s="700"/>
      <c r="CQF6" s="700"/>
      <c r="CQG6" s="700"/>
      <c r="CQH6" s="700"/>
      <c r="CQI6" s="700"/>
      <c r="CQJ6" s="700"/>
      <c r="CQK6" s="700"/>
      <c r="CQL6" s="700"/>
      <c r="CQM6" s="700"/>
      <c r="CQN6" s="700"/>
      <c r="CQO6" s="700"/>
      <c r="CQP6" s="700"/>
      <c r="CQQ6" s="700"/>
      <c r="CQR6" s="700"/>
      <c r="CQS6" s="700"/>
      <c r="CQT6" s="700"/>
      <c r="CQU6" s="700"/>
      <c r="CQV6" s="700"/>
      <c r="CQW6" s="700"/>
      <c r="CQX6" s="700"/>
      <c r="CQY6" s="700"/>
      <c r="CQZ6" s="700"/>
      <c r="CRA6" s="700"/>
      <c r="CRB6" s="700"/>
      <c r="CRC6" s="700"/>
      <c r="CRD6" s="700"/>
      <c r="CRE6" s="700"/>
      <c r="CRF6" s="700"/>
      <c r="CRG6" s="700"/>
      <c r="CRH6" s="700"/>
      <c r="CRI6" s="700"/>
      <c r="CRJ6" s="700"/>
      <c r="CRK6" s="700"/>
      <c r="CRL6" s="700"/>
      <c r="CRM6" s="700"/>
      <c r="CRN6" s="700"/>
      <c r="CRO6" s="700"/>
      <c r="CRP6" s="700"/>
      <c r="CRQ6" s="700"/>
      <c r="CRR6" s="700"/>
      <c r="CRS6" s="700"/>
      <c r="CRT6" s="700"/>
      <c r="CRU6" s="700"/>
      <c r="CRV6" s="700"/>
      <c r="CRW6" s="700"/>
      <c r="CRX6" s="700"/>
      <c r="CRY6" s="700"/>
      <c r="CRZ6" s="700"/>
      <c r="CSA6" s="700"/>
      <c r="CSB6" s="700"/>
      <c r="CSC6" s="700"/>
      <c r="CSD6" s="700"/>
      <c r="CSE6" s="700"/>
      <c r="CSF6" s="700"/>
      <c r="CSG6" s="700"/>
      <c r="CSH6" s="700"/>
      <c r="CSI6" s="700"/>
      <c r="CSJ6" s="700"/>
      <c r="CSK6" s="700"/>
      <c r="CSL6" s="700"/>
      <c r="CSM6" s="700"/>
      <c r="CSN6" s="700"/>
      <c r="CSO6" s="700"/>
      <c r="CSP6" s="700"/>
      <c r="CSQ6" s="700"/>
      <c r="CSR6" s="700"/>
      <c r="CSS6" s="700"/>
      <c r="CST6" s="700"/>
      <c r="CSU6" s="700"/>
      <c r="CSV6" s="700"/>
      <c r="CSW6" s="700"/>
      <c r="CSX6" s="700"/>
      <c r="CSY6" s="700"/>
      <c r="CSZ6" s="700"/>
      <c r="CTA6" s="700"/>
      <c r="CTB6" s="700"/>
      <c r="CTC6" s="700"/>
      <c r="CTD6" s="700"/>
      <c r="CTE6" s="700"/>
      <c r="CTF6" s="700"/>
      <c r="CTG6" s="700"/>
      <c r="CTH6" s="700"/>
      <c r="CTI6" s="700"/>
      <c r="CTJ6" s="700"/>
      <c r="CTK6" s="700"/>
      <c r="CTL6" s="700"/>
      <c r="CTM6" s="700"/>
      <c r="CTN6" s="700"/>
      <c r="CTO6" s="700"/>
      <c r="CTP6" s="700"/>
      <c r="CTQ6" s="700"/>
      <c r="CTR6" s="700"/>
      <c r="CTS6" s="700"/>
      <c r="CTT6" s="700"/>
      <c r="CTU6" s="700"/>
      <c r="CTV6" s="700"/>
      <c r="CTW6" s="700"/>
      <c r="CTX6" s="700"/>
      <c r="CTY6" s="700"/>
      <c r="CTZ6" s="700"/>
      <c r="CUA6" s="700"/>
      <c r="CUB6" s="700"/>
      <c r="CUC6" s="700"/>
      <c r="CUD6" s="700"/>
      <c r="CUE6" s="700"/>
      <c r="CUF6" s="700"/>
      <c r="CUG6" s="700"/>
      <c r="CUH6" s="700"/>
      <c r="CUI6" s="700"/>
      <c r="CUJ6" s="700"/>
      <c r="CUK6" s="700"/>
      <c r="CUL6" s="700"/>
      <c r="CUM6" s="700"/>
      <c r="CUN6" s="700"/>
      <c r="CUO6" s="700"/>
      <c r="CUP6" s="700"/>
      <c r="CUQ6" s="700"/>
      <c r="CUR6" s="700"/>
      <c r="CUS6" s="700"/>
      <c r="CUT6" s="700"/>
      <c r="CUU6" s="700"/>
      <c r="CUV6" s="700"/>
      <c r="CUW6" s="700"/>
      <c r="CUX6" s="700"/>
      <c r="CUY6" s="700"/>
      <c r="CUZ6" s="700"/>
      <c r="CVA6" s="700"/>
      <c r="CVB6" s="700"/>
      <c r="CVC6" s="700"/>
      <c r="CVD6" s="700"/>
      <c r="CVE6" s="700"/>
      <c r="CVF6" s="700"/>
      <c r="CVG6" s="700"/>
      <c r="CVH6" s="700"/>
      <c r="CVI6" s="700"/>
      <c r="CVJ6" s="700"/>
      <c r="CVK6" s="700"/>
      <c r="CVL6" s="700"/>
      <c r="CVM6" s="700"/>
      <c r="CVN6" s="700"/>
      <c r="CVO6" s="700"/>
      <c r="CVP6" s="700"/>
      <c r="CVQ6" s="700"/>
      <c r="CVR6" s="700"/>
      <c r="CVS6" s="700"/>
      <c r="CVT6" s="700"/>
      <c r="CVU6" s="700"/>
      <c r="CVV6" s="700"/>
      <c r="CVW6" s="700"/>
      <c r="CVX6" s="700"/>
      <c r="CVY6" s="700"/>
      <c r="CVZ6" s="700"/>
      <c r="CWA6" s="700"/>
      <c r="CWB6" s="700"/>
      <c r="CWC6" s="700"/>
      <c r="CWD6" s="700"/>
      <c r="CWE6" s="700"/>
      <c r="CWF6" s="700"/>
      <c r="CWG6" s="700"/>
      <c r="CWH6" s="700"/>
      <c r="CWI6" s="700"/>
      <c r="CWJ6" s="700"/>
      <c r="CWK6" s="700"/>
      <c r="CWL6" s="700"/>
      <c r="CWM6" s="700"/>
      <c r="CWN6" s="700"/>
      <c r="CWO6" s="700"/>
      <c r="CWP6" s="700"/>
      <c r="CWQ6" s="700"/>
      <c r="CWR6" s="700"/>
      <c r="CWS6" s="700"/>
      <c r="CWT6" s="700"/>
      <c r="CWU6" s="700"/>
      <c r="CWV6" s="700"/>
      <c r="CWW6" s="700"/>
      <c r="CWX6" s="700"/>
      <c r="CWY6" s="700"/>
      <c r="CWZ6" s="700"/>
      <c r="CXA6" s="700"/>
      <c r="CXB6" s="700"/>
      <c r="CXC6" s="700"/>
      <c r="CXD6" s="700"/>
      <c r="CXE6" s="700"/>
      <c r="CXF6" s="700"/>
      <c r="CXG6" s="700"/>
      <c r="CXH6" s="700"/>
      <c r="CXI6" s="700"/>
      <c r="CXJ6" s="700"/>
      <c r="CXK6" s="700"/>
      <c r="CXL6" s="700"/>
      <c r="CXM6" s="700"/>
      <c r="CXN6" s="700"/>
      <c r="CXO6" s="700"/>
      <c r="CXP6" s="700"/>
      <c r="CXQ6" s="700"/>
      <c r="CXR6" s="700"/>
      <c r="CXS6" s="700"/>
      <c r="CXT6" s="700"/>
      <c r="CXU6" s="700"/>
      <c r="CXV6" s="700"/>
      <c r="CXW6" s="700"/>
      <c r="CXX6" s="700"/>
      <c r="CXY6" s="700"/>
      <c r="CXZ6" s="700"/>
      <c r="CYA6" s="700"/>
      <c r="CYB6" s="700"/>
      <c r="CYC6" s="700"/>
      <c r="CYD6" s="700"/>
      <c r="CYE6" s="700"/>
      <c r="CYF6" s="700"/>
      <c r="CYG6" s="700"/>
      <c r="CYH6" s="700"/>
      <c r="CYI6" s="700"/>
      <c r="CYJ6" s="700"/>
      <c r="CYK6" s="700"/>
      <c r="CYL6" s="700"/>
      <c r="CYM6" s="700"/>
      <c r="CYN6" s="700"/>
      <c r="CYO6" s="700"/>
      <c r="CYP6" s="700"/>
      <c r="CYQ6" s="700"/>
      <c r="CYR6" s="700"/>
      <c r="CYS6" s="700"/>
      <c r="CYT6" s="700"/>
      <c r="CYU6" s="700"/>
      <c r="CYV6" s="700"/>
      <c r="CYW6" s="700"/>
      <c r="CYX6" s="700"/>
      <c r="CYY6" s="700"/>
      <c r="CYZ6" s="700"/>
      <c r="CZA6" s="700"/>
      <c r="CZB6" s="700"/>
      <c r="CZC6" s="700"/>
      <c r="CZD6" s="700"/>
      <c r="CZE6" s="700"/>
      <c r="CZF6" s="700"/>
      <c r="CZG6" s="700"/>
      <c r="CZH6" s="700"/>
      <c r="CZI6" s="700"/>
      <c r="CZJ6" s="700"/>
      <c r="CZK6" s="700"/>
      <c r="CZL6" s="700"/>
      <c r="CZM6" s="700"/>
      <c r="CZN6" s="700"/>
      <c r="CZO6" s="700"/>
      <c r="CZP6" s="700"/>
      <c r="CZQ6" s="700"/>
      <c r="CZR6" s="700"/>
      <c r="CZS6" s="700"/>
      <c r="CZT6" s="700"/>
      <c r="CZU6" s="700"/>
      <c r="CZV6" s="700"/>
      <c r="CZW6" s="700"/>
      <c r="CZX6" s="700"/>
      <c r="CZY6" s="700"/>
      <c r="CZZ6" s="700"/>
      <c r="DAA6" s="700"/>
      <c r="DAB6" s="700"/>
      <c r="DAC6" s="700"/>
      <c r="DAD6" s="700"/>
      <c r="DAE6" s="700"/>
      <c r="DAF6" s="700"/>
      <c r="DAG6" s="700"/>
      <c r="DAH6" s="700"/>
      <c r="DAI6" s="700"/>
      <c r="DAJ6" s="700"/>
      <c r="DAK6" s="700"/>
      <c r="DAL6" s="700"/>
      <c r="DAM6" s="700"/>
      <c r="DAN6" s="700"/>
      <c r="DAO6" s="700"/>
      <c r="DAP6" s="700"/>
      <c r="DAQ6" s="700"/>
      <c r="DAR6" s="700"/>
      <c r="DAS6" s="700"/>
      <c r="DAT6" s="700"/>
      <c r="DAU6" s="700"/>
      <c r="DAV6" s="700"/>
      <c r="DAW6" s="700"/>
      <c r="DAX6" s="700"/>
      <c r="DAY6" s="700"/>
      <c r="DAZ6" s="700"/>
      <c r="DBA6" s="700"/>
      <c r="DBB6" s="700"/>
      <c r="DBC6" s="700"/>
      <c r="DBD6" s="700"/>
      <c r="DBE6" s="700"/>
      <c r="DBF6" s="700"/>
      <c r="DBG6" s="700"/>
      <c r="DBH6" s="700"/>
      <c r="DBI6" s="700"/>
      <c r="DBJ6" s="700"/>
      <c r="DBK6" s="700"/>
      <c r="DBL6" s="700"/>
      <c r="DBM6" s="700"/>
      <c r="DBN6" s="700"/>
      <c r="DBO6" s="700"/>
      <c r="DBP6" s="700"/>
      <c r="DBQ6" s="700"/>
      <c r="DBR6" s="700"/>
      <c r="DBS6" s="700"/>
      <c r="DBT6" s="700"/>
      <c r="DBU6" s="700"/>
      <c r="DBV6" s="700"/>
      <c r="DBW6" s="700"/>
      <c r="DBX6" s="700"/>
      <c r="DBY6" s="700"/>
      <c r="DBZ6" s="700"/>
      <c r="DCA6" s="700"/>
      <c r="DCB6" s="700"/>
      <c r="DCC6" s="700"/>
      <c r="DCD6" s="700"/>
      <c r="DCE6" s="700"/>
      <c r="DCF6" s="700"/>
      <c r="DCG6" s="700"/>
      <c r="DCH6" s="700"/>
      <c r="DCI6" s="700"/>
      <c r="DCJ6" s="700"/>
      <c r="DCK6" s="700"/>
      <c r="DCL6" s="700"/>
      <c r="DCM6" s="700"/>
      <c r="DCN6" s="700"/>
      <c r="DCO6" s="700"/>
      <c r="DCP6" s="700"/>
      <c r="DCQ6" s="700"/>
      <c r="DCR6" s="700"/>
      <c r="DCS6" s="700"/>
      <c r="DCT6" s="700"/>
      <c r="DCU6" s="700"/>
      <c r="DCV6" s="700"/>
      <c r="DCW6" s="700"/>
      <c r="DCX6" s="700"/>
      <c r="DCY6" s="700"/>
      <c r="DCZ6" s="700"/>
      <c r="DDA6" s="700"/>
      <c r="DDB6" s="700"/>
      <c r="DDC6" s="700"/>
      <c r="DDD6" s="700"/>
      <c r="DDE6" s="700"/>
      <c r="DDF6" s="700"/>
      <c r="DDG6" s="700"/>
      <c r="DDH6" s="700"/>
      <c r="DDI6" s="700"/>
      <c r="DDJ6" s="700"/>
      <c r="DDK6" s="700"/>
      <c r="DDL6" s="700"/>
      <c r="DDM6" s="700"/>
      <c r="DDN6" s="700"/>
      <c r="DDO6" s="700"/>
      <c r="DDP6" s="700"/>
      <c r="DDQ6" s="700"/>
      <c r="DDR6" s="700"/>
      <c r="DDS6" s="700"/>
      <c r="DDT6" s="700"/>
      <c r="DDU6" s="700"/>
      <c r="DDV6" s="700"/>
      <c r="DDW6" s="700"/>
      <c r="DDX6" s="700"/>
      <c r="DDY6" s="700"/>
      <c r="DDZ6" s="700"/>
      <c r="DEA6" s="700"/>
      <c r="DEB6" s="700"/>
      <c r="DEC6" s="700"/>
      <c r="DED6" s="700"/>
      <c r="DEE6" s="700"/>
      <c r="DEF6" s="700"/>
      <c r="DEG6" s="700"/>
      <c r="DEH6" s="700"/>
      <c r="DEI6" s="700"/>
      <c r="DEJ6" s="700"/>
      <c r="DEK6" s="700"/>
      <c r="DEL6" s="700"/>
      <c r="DEM6" s="700"/>
      <c r="DEN6" s="700"/>
      <c r="DEO6" s="700"/>
      <c r="DEP6" s="700"/>
      <c r="DEQ6" s="700"/>
      <c r="DER6" s="700"/>
      <c r="DES6" s="700"/>
      <c r="DET6" s="700"/>
      <c r="DEU6" s="700"/>
      <c r="DEV6" s="700"/>
      <c r="DEW6" s="700"/>
      <c r="DEX6" s="700"/>
      <c r="DEY6" s="700"/>
      <c r="DEZ6" s="700"/>
      <c r="DFA6" s="700"/>
      <c r="DFB6" s="700"/>
      <c r="DFC6" s="700"/>
      <c r="DFD6" s="700"/>
      <c r="DFE6" s="700"/>
      <c r="DFF6" s="700"/>
      <c r="DFG6" s="700"/>
      <c r="DFH6" s="700"/>
      <c r="DFI6" s="700"/>
      <c r="DFJ6" s="700"/>
      <c r="DFK6" s="700"/>
      <c r="DFL6" s="700"/>
      <c r="DFM6" s="700"/>
      <c r="DFN6" s="700"/>
      <c r="DFO6" s="700"/>
      <c r="DFP6" s="700"/>
      <c r="DFQ6" s="700"/>
      <c r="DFR6" s="700"/>
      <c r="DFS6" s="700"/>
      <c r="DFT6" s="700"/>
      <c r="DFU6" s="700"/>
      <c r="DFV6" s="700"/>
      <c r="DFW6" s="700"/>
      <c r="DFX6" s="700"/>
      <c r="DFY6" s="700"/>
      <c r="DFZ6" s="700"/>
      <c r="DGA6" s="700"/>
      <c r="DGB6" s="700"/>
      <c r="DGC6" s="700"/>
      <c r="DGD6" s="700"/>
      <c r="DGE6" s="700"/>
      <c r="DGF6" s="700"/>
      <c r="DGG6" s="700"/>
      <c r="DGH6" s="700"/>
      <c r="DGI6" s="700"/>
      <c r="DGJ6" s="700"/>
      <c r="DGK6" s="700"/>
      <c r="DGL6" s="700"/>
      <c r="DGM6" s="700"/>
      <c r="DGN6" s="700"/>
      <c r="DGO6" s="700"/>
      <c r="DGP6" s="700"/>
      <c r="DGQ6" s="700"/>
      <c r="DGR6" s="700"/>
      <c r="DGS6" s="700"/>
      <c r="DGT6" s="700"/>
      <c r="DGU6" s="700"/>
      <c r="DGV6" s="700"/>
      <c r="DGW6" s="700"/>
      <c r="DGX6" s="700"/>
      <c r="DGY6" s="700"/>
      <c r="DGZ6" s="700"/>
      <c r="DHA6" s="700"/>
      <c r="DHB6" s="700"/>
      <c r="DHC6" s="700"/>
      <c r="DHD6" s="700"/>
      <c r="DHE6" s="700"/>
      <c r="DHF6" s="700"/>
      <c r="DHG6" s="700"/>
      <c r="DHH6" s="700"/>
      <c r="DHI6" s="700"/>
      <c r="DHJ6" s="700"/>
      <c r="DHK6" s="700"/>
      <c r="DHL6" s="700"/>
      <c r="DHM6" s="700"/>
      <c r="DHN6" s="700"/>
      <c r="DHO6" s="700"/>
      <c r="DHP6" s="700"/>
      <c r="DHQ6" s="700"/>
      <c r="DHR6" s="700"/>
      <c r="DHS6" s="700"/>
      <c r="DHT6" s="700"/>
      <c r="DHU6" s="700"/>
      <c r="DHV6" s="700"/>
      <c r="DHW6" s="700"/>
      <c r="DHX6" s="700"/>
      <c r="DHY6" s="700"/>
      <c r="DHZ6" s="700"/>
      <c r="DIA6" s="700"/>
      <c r="DIB6" s="700"/>
      <c r="DIC6" s="700"/>
      <c r="DID6" s="700"/>
      <c r="DIE6" s="700"/>
      <c r="DIF6" s="700"/>
      <c r="DIG6" s="700"/>
      <c r="DIH6" s="700"/>
      <c r="DII6" s="700"/>
      <c r="DIJ6" s="700"/>
      <c r="DIK6" s="700"/>
      <c r="DIL6" s="700"/>
      <c r="DIM6" s="700"/>
      <c r="DIN6" s="700"/>
      <c r="DIO6" s="700"/>
      <c r="DIP6" s="700"/>
      <c r="DIQ6" s="700"/>
      <c r="DIR6" s="700"/>
      <c r="DIS6" s="700"/>
      <c r="DIT6" s="700"/>
      <c r="DIU6" s="700"/>
      <c r="DIV6" s="700"/>
      <c r="DIW6" s="700"/>
      <c r="DIX6" s="700"/>
      <c r="DIY6" s="700"/>
      <c r="DIZ6" s="700"/>
      <c r="DJA6" s="700"/>
      <c r="DJB6" s="700"/>
      <c r="DJC6" s="700"/>
      <c r="DJD6" s="700"/>
      <c r="DJE6" s="700"/>
      <c r="DJF6" s="700"/>
      <c r="DJG6" s="700"/>
      <c r="DJH6" s="700"/>
      <c r="DJI6" s="700"/>
      <c r="DJJ6" s="700"/>
      <c r="DJK6" s="700"/>
      <c r="DJL6" s="700"/>
      <c r="DJM6" s="700"/>
      <c r="DJN6" s="700"/>
      <c r="DJO6" s="700"/>
      <c r="DJP6" s="700"/>
      <c r="DJQ6" s="700"/>
      <c r="DJR6" s="700"/>
      <c r="DJS6" s="700"/>
      <c r="DJT6" s="700"/>
      <c r="DJU6" s="700"/>
      <c r="DJV6" s="700"/>
      <c r="DJW6" s="700"/>
      <c r="DJX6" s="700"/>
      <c r="DJY6" s="700"/>
      <c r="DJZ6" s="700"/>
      <c r="DKA6" s="700"/>
      <c r="DKB6" s="700"/>
      <c r="DKC6" s="700"/>
      <c r="DKD6" s="700"/>
      <c r="DKE6" s="700"/>
      <c r="DKF6" s="700"/>
      <c r="DKG6" s="700"/>
      <c r="DKH6" s="700"/>
      <c r="DKI6" s="700"/>
      <c r="DKJ6" s="700"/>
      <c r="DKK6" s="700"/>
      <c r="DKL6" s="700"/>
      <c r="DKM6" s="700"/>
      <c r="DKN6" s="700"/>
      <c r="DKO6" s="700"/>
      <c r="DKP6" s="700"/>
      <c r="DKQ6" s="700"/>
      <c r="DKR6" s="700"/>
      <c r="DKS6" s="700"/>
      <c r="DKT6" s="700"/>
      <c r="DKU6" s="700"/>
      <c r="DKV6" s="700"/>
      <c r="DKW6" s="700"/>
      <c r="DKX6" s="700"/>
      <c r="DKY6" s="700"/>
      <c r="DKZ6" s="700"/>
      <c r="DLA6" s="700"/>
      <c r="DLB6" s="700"/>
      <c r="DLC6" s="700"/>
      <c r="DLD6" s="700"/>
      <c r="DLE6" s="700"/>
      <c r="DLF6" s="700"/>
      <c r="DLG6" s="700"/>
      <c r="DLH6" s="700"/>
      <c r="DLI6" s="700"/>
      <c r="DLJ6" s="700"/>
      <c r="DLK6" s="700"/>
      <c r="DLL6" s="700"/>
      <c r="DLM6" s="700"/>
      <c r="DLN6" s="700"/>
      <c r="DLO6" s="700"/>
      <c r="DLP6" s="700"/>
      <c r="DLQ6" s="700"/>
      <c r="DLR6" s="700"/>
      <c r="DLS6" s="700"/>
      <c r="DLT6" s="700"/>
      <c r="DLU6" s="700"/>
      <c r="DLV6" s="700"/>
      <c r="DLW6" s="700"/>
      <c r="DLX6" s="700"/>
      <c r="DLY6" s="700"/>
      <c r="DLZ6" s="700"/>
      <c r="DMA6" s="700"/>
      <c r="DMB6" s="700"/>
      <c r="DMC6" s="700"/>
      <c r="DMD6" s="700"/>
      <c r="DME6" s="700"/>
      <c r="DMF6" s="700"/>
      <c r="DMG6" s="700"/>
      <c r="DMH6" s="700"/>
      <c r="DMI6" s="700"/>
      <c r="DMJ6" s="700"/>
      <c r="DMK6" s="700"/>
      <c r="DML6" s="700"/>
      <c r="DMM6" s="700"/>
      <c r="DMN6" s="700"/>
      <c r="DMO6" s="700"/>
      <c r="DMP6" s="700"/>
      <c r="DMQ6" s="700"/>
      <c r="DMR6" s="700"/>
      <c r="DMS6" s="700"/>
      <c r="DMT6" s="700"/>
      <c r="DMU6" s="700"/>
      <c r="DMV6" s="700"/>
      <c r="DMW6" s="700"/>
      <c r="DMX6" s="700"/>
      <c r="DMY6" s="700"/>
      <c r="DMZ6" s="700"/>
      <c r="DNA6" s="700"/>
      <c r="DNB6" s="700"/>
      <c r="DNC6" s="700"/>
      <c r="DND6" s="700"/>
      <c r="DNE6" s="700"/>
      <c r="DNF6" s="700"/>
      <c r="DNG6" s="700"/>
      <c r="DNH6" s="700"/>
      <c r="DNI6" s="700"/>
      <c r="DNJ6" s="700"/>
      <c r="DNK6" s="700"/>
      <c r="DNL6" s="700"/>
      <c r="DNM6" s="700"/>
      <c r="DNN6" s="700"/>
      <c r="DNO6" s="700"/>
      <c r="DNP6" s="700"/>
      <c r="DNQ6" s="700"/>
      <c r="DNR6" s="700"/>
      <c r="DNS6" s="700"/>
      <c r="DNT6" s="700"/>
      <c r="DNU6" s="700"/>
      <c r="DNV6" s="700"/>
      <c r="DNW6" s="700"/>
      <c r="DNX6" s="700"/>
      <c r="DNY6" s="700"/>
      <c r="DNZ6" s="700"/>
      <c r="DOA6" s="700"/>
      <c r="DOB6" s="700"/>
      <c r="DOC6" s="700"/>
      <c r="DOD6" s="700"/>
      <c r="DOE6" s="700"/>
      <c r="DOF6" s="700"/>
      <c r="DOG6" s="700"/>
      <c r="DOH6" s="700"/>
      <c r="DOI6" s="700"/>
      <c r="DOJ6" s="700"/>
      <c r="DOK6" s="700"/>
      <c r="DOL6" s="700"/>
      <c r="DOM6" s="700"/>
      <c r="DON6" s="700"/>
      <c r="DOO6" s="700"/>
      <c r="DOP6" s="700"/>
      <c r="DOQ6" s="700"/>
      <c r="DOR6" s="700"/>
      <c r="DOS6" s="700"/>
      <c r="DOT6" s="700"/>
      <c r="DOU6" s="700"/>
      <c r="DOV6" s="700"/>
      <c r="DOW6" s="700"/>
      <c r="DOX6" s="700"/>
      <c r="DOY6" s="700"/>
      <c r="DOZ6" s="700"/>
      <c r="DPA6" s="700"/>
      <c r="DPB6" s="700"/>
      <c r="DPC6" s="700"/>
      <c r="DPD6" s="700"/>
      <c r="DPE6" s="700"/>
      <c r="DPF6" s="700"/>
      <c r="DPG6" s="700"/>
      <c r="DPH6" s="700"/>
      <c r="DPI6" s="700"/>
      <c r="DPJ6" s="700"/>
      <c r="DPK6" s="700"/>
      <c r="DPL6" s="700"/>
      <c r="DPM6" s="700"/>
      <c r="DPN6" s="700"/>
      <c r="DPO6" s="700"/>
      <c r="DPP6" s="700"/>
      <c r="DPQ6" s="700"/>
      <c r="DPR6" s="700"/>
      <c r="DPS6" s="700"/>
      <c r="DPT6" s="700"/>
      <c r="DPU6" s="700"/>
      <c r="DPV6" s="700"/>
      <c r="DPW6" s="700"/>
      <c r="DPX6" s="700"/>
      <c r="DPY6" s="700"/>
      <c r="DPZ6" s="700"/>
      <c r="DQA6" s="700"/>
      <c r="DQB6" s="700"/>
      <c r="DQC6" s="700"/>
      <c r="DQD6" s="700"/>
      <c r="DQE6" s="700"/>
      <c r="DQF6" s="700"/>
      <c r="DQG6" s="700"/>
      <c r="DQH6" s="700"/>
      <c r="DQI6" s="700"/>
      <c r="DQJ6" s="700"/>
      <c r="DQK6" s="700"/>
      <c r="DQL6" s="700"/>
      <c r="DQM6" s="700"/>
      <c r="DQN6" s="700"/>
      <c r="DQO6" s="700"/>
      <c r="DQP6" s="700"/>
      <c r="DQQ6" s="700"/>
      <c r="DQR6" s="700"/>
      <c r="DQS6" s="700"/>
      <c r="DQT6" s="700"/>
      <c r="DQU6" s="700"/>
      <c r="DQV6" s="700"/>
      <c r="DQW6" s="700"/>
      <c r="DQX6" s="700"/>
      <c r="DQY6" s="700"/>
      <c r="DQZ6" s="700"/>
      <c r="DRA6" s="700"/>
      <c r="DRB6" s="700"/>
      <c r="DRC6" s="700"/>
      <c r="DRD6" s="700"/>
      <c r="DRE6" s="700"/>
      <c r="DRF6" s="700"/>
      <c r="DRG6" s="700"/>
      <c r="DRH6" s="700"/>
      <c r="DRI6" s="700"/>
      <c r="DRJ6" s="700"/>
      <c r="DRK6" s="700"/>
      <c r="DRL6" s="700"/>
      <c r="DRM6" s="700"/>
      <c r="DRN6" s="700"/>
      <c r="DRO6" s="700"/>
      <c r="DRP6" s="700"/>
      <c r="DRQ6" s="700"/>
      <c r="DRR6" s="700"/>
      <c r="DRS6" s="700"/>
      <c r="DRT6" s="700"/>
      <c r="DRU6" s="700"/>
      <c r="DRV6" s="700"/>
      <c r="DRW6" s="700"/>
      <c r="DRX6" s="700"/>
      <c r="DRY6" s="700"/>
      <c r="DRZ6" s="700"/>
      <c r="DSA6" s="700"/>
      <c r="DSB6" s="700"/>
      <c r="DSC6" s="700"/>
      <c r="DSD6" s="700"/>
      <c r="DSE6" s="700"/>
      <c r="DSF6" s="700"/>
      <c r="DSG6" s="700"/>
      <c r="DSH6" s="700"/>
      <c r="DSI6" s="700"/>
      <c r="DSJ6" s="700"/>
      <c r="DSK6" s="700"/>
      <c r="DSL6" s="700"/>
      <c r="DSM6" s="700"/>
      <c r="DSN6" s="700"/>
      <c r="DSO6" s="700"/>
      <c r="DSP6" s="700"/>
      <c r="DSQ6" s="700"/>
      <c r="DSR6" s="700"/>
      <c r="DSS6" s="700"/>
      <c r="DST6" s="700"/>
      <c r="DSU6" s="700"/>
      <c r="DSV6" s="700"/>
      <c r="DSW6" s="700"/>
      <c r="DSX6" s="700"/>
      <c r="DSY6" s="700"/>
      <c r="DSZ6" s="700"/>
      <c r="DTA6" s="700"/>
      <c r="DTB6" s="700"/>
      <c r="DTC6" s="700"/>
      <c r="DTD6" s="700"/>
      <c r="DTE6" s="700"/>
      <c r="DTF6" s="700"/>
      <c r="DTG6" s="700"/>
      <c r="DTH6" s="700"/>
      <c r="DTI6" s="700"/>
      <c r="DTJ6" s="700"/>
      <c r="DTK6" s="700"/>
      <c r="DTL6" s="700"/>
      <c r="DTM6" s="700"/>
      <c r="DTN6" s="700"/>
      <c r="DTO6" s="700"/>
      <c r="DTP6" s="700"/>
      <c r="DTQ6" s="700"/>
      <c r="DTR6" s="700"/>
      <c r="DTS6" s="700"/>
      <c r="DTT6" s="700"/>
      <c r="DTU6" s="700"/>
      <c r="DTV6" s="700"/>
      <c r="DTW6" s="700"/>
      <c r="DTX6" s="700"/>
      <c r="DTY6" s="700"/>
      <c r="DTZ6" s="700"/>
      <c r="DUA6" s="700"/>
      <c r="DUB6" s="700"/>
      <c r="DUC6" s="700"/>
      <c r="DUD6" s="700"/>
      <c r="DUE6" s="700"/>
      <c r="DUF6" s="700"/>
      <c r="DUG6" s="700"/>
      <c r="DUH6" s="700"/>
      <c r="DUI6" s="700"/>
      <c r="DUJ6" s="700"/>
      <c r="DUK6" s="700"/>
      <c r="DUL6" s="700"/>
      <c r="DUM6" s="700"/>
      <c r="DUN6" s="700"/>
      <c r="DUO6" s="700"/>
      <c r="DUP6" s="700"/>
      <c r="DUQ6" s="700"/>
      <c r="DUR6" s="700"/>
      <c r="DUS6" s="700"/>
      <c r="DUT6" s="700"/>
      <c r="DUU6" s="700"/>
      <c r="DUV6" s="700"/>
      <c r="DUW6" s="700"/>
      <c r="DUX6" s="700"/>
      <c r="DUY6" s="700"/>
      <c r="DUZ6" s="700"/>
      <c r="DVA6" s="700"/>
      <c r="DVB6" s="700"/>
      <c r="DVC6" s="700"/>
      <c r="DVD6" s="700"/>
      <c r="DVE6" s="700"/>
      <c r="DVF6" s="700"/>
      <c r="DVG6" s="700"/>
      <c r="DVH6" s="700"/>
      <c r="DVI6" s="700"/>
      <c r="DVJ6" s="700"/>
      <c r="DVK6" s="700"/>
      <c r="DVL6" s="700"/>
      <c r="DVM6" s="700"/>
      <c r="DVN6" s="700"/>
      <c r="DVO6" s="700"/>
      <c r="DVP6" s="700"/>
      <c r="DVQ6" s="700"/>
      <c r="DVR6" s="700"/>
      <c r="DVS6" s="700"/>
      <c r="DVT6" s="700"/>
      <c r="DVU6" s="700"/>
      <c r="DVV6" s="700"/>
      <c r="DVW6" s="700"/>
      <c r="DVX6" s="700"/>
      <c r="DVY6" s="700"/>
      <c r="DVZ6" s="700"/>
      <c r="DWA6" s="700"/>
      <c r="DWB6" s="700"/>
      <c r="DWC6" s="700"/>
      <c r="DWD6" s="700"/>
      <c r="DWE6" s="700"/>
      <c r="DWF6" s="700"/>
      <c r="DWG6" s="700"/>
      <c r="DWH6" s="700"/>
      <c r="DWI6" s="700"/>
      <c r="DWJ6" s="700"/>
      <c r="DWK6" s="700"/>
      <c r="DWL6" s="700"/>
      <c r="DWM6" s="700"/>
      <c r="DWN6" s="700"/>
      <c r="DWO6" s="700"/>
      <c r="DWP6" s="700"/>
      <c r="DWQ6" s="700"/>
      <c r="DWR6" s="700"/>
      <c r="DWS6" s="700"/>
      <c r="DWT6" s="700"/>
      <c r="DWU6" s="700"/>
      <c r="DWV6" s="700"/>
      <c r="DWW6" s="700"/>
      <c r="DWX6" s="700"/>
      <c r="DWY6" s="700"/>
      <c r="DWZ6" s="700"/>
      <c r="DXA6" s="700"/>
      <c r="DXB6" s="700"/>
      <c r="DXC6" s="700"/>
      <c r="DXD6" s="700"/>
      <c r="DXE6" s="700"/>
      <c r="DXF6" s="700"/>
      <c r="DXG6" s="700"/>
      <c r="DXH6" s="700"/>
      <c r="DXI6" s="700"/>
      <c r="DXJ6" s="700"/>
      <c r="DXK6" s="700"/>
      <c r="DXL6" s="700"/>
      <c r="DXM6" s="700"/>
      <c r="DXN6" s="700"/>
      <c r="DXO6" s="700"/>
      <c r="DXP6" s="700"/>
      <c r="DXQ6" s="700"/>
      <c r="DXR6" s="700"/>
      <c r="DXS6" s="700"/>
      <c r="DXT6" s="700"/>
      <c r="DXU6" s="700"/>
      <c r="DXV6" s="700"/>
      <c r="DXW6" s="700"/>
      <c r="DXX6" s="700"/>
      <c r="DXY6" s="700"/>
      <c r="DXZ6" s="700"/>
      <c r="DYA6" s="700"/>
      <c r="DYB6" s="700"/>
      <c r="DYC6" s="700"/>
      <c r="DYD6" s="700"/>
      <c r="DYE6" s="700"/>
      <c r="DYF6" s="700"/>
      <c r="DYG6" s="700"/>
      <c r="DYH6" s="700"/>
      <c r="DYI6" s="700"/>
      <c r="DYJ6" s="700"/>
      <c r="DYK6" s="700"/>
      <c r="DYL6" s="700"/>
      <c r="DYM6" s="700"/>
      <c r="DYN6" s="700"/>
      <c r="DYO6" s="700"/>
      <c r="DYP6" s="700"/>
      <c r="DYQ6" s="700"/>
      <c r="DYR6" s="700"/>
      <c r="DYS6" s="700"/>
      <c r="DYT6" s="700"/>
      <c r="DYU6" s="700"/>
      <c r="DYV6" s="700"/>
      <c r="DYW6" s="700"/>
      <c r="DYX6" s="700"/>
      <c r="DYY6" s="700"/>
      <c r="DYZ6" s="700"/>
      <c r="DZA6" s="700"/>
      <c r="DZB6" s="700"/>
      <c r="DZC6" s="700"/>
      <c r="DZD6" s="700"/>
      <c r="DZE6" s="700"/>
      <c r="DZF6" s="700"/>
      <c r="DZG6" s="700"/>
      <c r="DZH6" s="700"/>
      <c r="DZI6" s="700"/>
      <c r="DZJ6" s="700"/>
      <c r="DZK6" s="700"/>
      <c r="DZL6" s="700"/>
      <c r="DZM6" s="700"/>
      <c r="DZN6" s="700"/>
      <c r="DZO6" s="700"/>
      <c r="DZP6" s="700"/>
      <c r="DZQ6" s="700"/>
      <c r="DZR6" s="700"/>
      <c r="DZS6" s="700"/>
      <c r="DZT6" s="700"/>
      <c r="DZU6" s="700"/>
      <c r="DZV6" s="700"/>
      <c r="DZW6" s="700"/>
      <c r="DZX6" s="700"/>
      <c r="DZY6" s="700"/>
      <c r="DZZ6" s="700"/>
      <c r="EAA6" s="700"/>
      <c r="EAB6" s="700"/>
      <c r="EAC6" s="700"/>
      <c r="EAD6" s="700"/>
      <c r="EAE6" s="700"/>
      <c r="EAF6" s="700"/>
      <c r="EAG6" s="700"/>
      <c r="EAH6" s="700"/>
      <c r="EAI6" s="700"/>
      <c r="EAJ6" s="700"/>
      <c r="EAK6" s="700"/>
      <c r="EAL6" s="700"/>
      <c r="EAM6" s="700"/>
      <c r="EAN6" s="700"/>
      <c r="EAO6" s="700"/>
      <c r="EAP6" s="700"/>
      <c r="EAQ6" s="700"/>
      <c r="EAR6" s="700"/>
      <c r="EAS6" s="700"/>
      <c r="EAT6" s="700"/>
      <c r="EAU6" s="700"/>
      <c r="EAV6" s="700"/>
      <c r="EAW6" s="700"/>
      <c r="EAX6" s="700"/>
      <c r="EAY6" s="700"/>
      <c r="EAZ6" s="700"/>
      <c r="EBA6" s="700"/>
      <c r="EBB6" s="700"/>
      <c r="EBC6" s="700"/>
      <c r="EBD6" s="700"/>
      <c r="EBE6" s="700"/>
      <c r="EBF6" s="700"/>
      <c r="EBG6" s="700"/>
      <c r="EBH6" s="700"/>
      <c r="EBI6" s="700"/>
      <c r="EBJ6" s="700"/>
      <c r="EBK6" s="700"/>
      <c r="EBL6" s="700"/>
      <c r="EBM6" s="700"/>
      <c r="EBN6" s="700"/>
      <c r="EBO6" s="700"/>
      <c r="EBP6" s="700"/>
      <c r="EBQ6" s="700"/>
      <c r="EBR6" s="700"/>
      <c r="EBS6" s="700"/>
      <c r="EBT6" s="700"/>
      <c r="EBU6" s="700"/>
      <c r="EBV6" s="700"/>
      <c r="EBW6" s="700"/>
      <c r="EBX6" s="700"/>
      <c r="EBY6" s="700"/>
      <c r="EBZ6" s="700"/>
      <c r="ECA6" s="700"/>
      <c r="ECB6" s="700"/>
      <c r="ECC6" s="700"/>
      <c r="ECD6" s="700"/>
      <c r="ECE6" s="700"/>
      <c r="ECF6" s="700"/>
      <c r="ECG6" s="700"/>
      <c r="ECH6" s="700"/>
      <c r="ECI6" s="700"/>
      <c r="ECJ6" s="700"/>
      <c r="ECK6" s="700"/>
      <c r="ECL6" s="700"/>
      <c r="ECM6" s="700"/>
      <c r="ECN6" s="700"/>
      <c r="ECO6" s="700"/>
      <c r="ECP6" s="700"/>
      <c r="ECQ6" s="700"/>
      <c r="ECR6" s="700"/>
      <c r="ECS6" s="700"/>
      <c r="ECT6" s="700"/>
      <c r="ECU6" s="700"/>
      <c r="ECV6" s="700"/>
      <c r="ECW6" s="700"/>
      <c r="ECX6" s="700"/>
      <c r="ECY6" s="700"/>
      <c r="ECZ6" s="700"/>
      <c r="EDA6" s="700"/>
      <c r="EDB6" s="700"/>
      <c r="EDC6" s="700"/>
      <c r="EDD6" s="700"/>
      <c r="EDE6" s="700"/>
      <c r="EDF6" s="700"/>
      <c r="EDG6" s="700"/>
      <c r="EDH6" s="700"/>
      <c r="EDI6" s="700"/>
      <c r="EDJ6" s="700"/>
      <c r="EDK6" s="700"/>
      <c r="EDL6" s="700"/>
      <c r="EDM6" s="700"/>
      <c r="EDN6" s="700"/>
      <c r="EDO6" s="700"/>
      <c r="EDP6" s="700"/>
      <c r="EDQ6" s="700"/>
      <c r="EDR6" s="700"/>
      <c r="EDS6" s="700"/>
      <c r="EDT6" s="700"/>
      <c r="EDU6" s="700"/>
      <c r="EDV6" s="700"/>
      <c r="EDW6" s="700"/>
      <c r="EDX6" s="700"/>
      <c r="EDY6" s="700"/>
      <c r="EDZ6" s="700"/>
      <c r="EEA6" s="700"/>
      <c r="EEB6" s="700"/>
      <c r="EEC6" s="700"/>
      <c r="EED6" s="700"/>
      <c r="EEE6" s="700"/>
      <c r="EEF6" s="700"/>
      <c r="EEG6" s="700"/>
      <c r="EEH6" s="700"/>
      <c r="EEI6" s="700"/>
      <c r="EEJ6" s="700"/>
      <c r="EEK6" s="700"/>
      <c r="EEL6" s="700"/>
      <c r="EEM6" s="700"/>
      <c r="EEN6" s="700"/>
      <c r="EEO6" s="700"/>
      <c r="EEP6" s="700"/>
      <c r="EEQ6" s="700"/>
      <c r="EER6" s="700"/>
      <c r="EES6" s="700"/>
      <c r="EET6" s="700"/>
      <c r="EEU6" s="700"/>
      <c r="EEV6" s="700"/>
      <c r="EEW6" s="700"/>
      <c r="EEX6" s="700"/>
      <c r="EEY6" s="700"/>
      <c r="EEZ6" s="700"/>
      <c r="EFA6" s="700"/>
      <c r="EFB6" s="700"/>
      <c r="EFC6" s="700"/>
      <c r="EFD6" s="700"/>
      <c r="EFE6" s="700"/>
      <c r="EFF6" s="700"/>
      <c r="EFG6" s="700"/>
      <c r="EFH6" s="700"/>
      <c r="EFI6" s="700"/>
      <c r="EFJ6" s="700"/>
      <c r="EFK6" s="700"/>
      <c r="EFL6" s="700"/>
      <c r="EFM6" s="700"/>
      <c r="EFN6" s="700"/>
      <c r="EFO6" s="700"/>
      <c r="EFP6" s="700"/>
      <c r="EFQ6" s="700"/>
      <c r="EFR6" s="700"/>
      <c r="EFS6" s="700"/>
      <c r="EFT6" s="700"/>
      <c r="EFU6" s="700"/>
      <c r="EFV6" s="700"/>
      <c r="EFW6" s="700"/>
      <c r="EFX6" s="700"/>
      <c r="EFY6" s="700"/>
      <c r="EFZ6" s="700"/>
      <c r="EGA6" s="700"/>
      <c r="EGB6" s="700"/>
      <c r="EGC6" s="700"/>
      <c r="EGD6" s="700"/>
      <c r="EGE6" s="700"/>
      <c r="EGF6" s="700"/>
      <c r="EGG6" s="700"/>
      <c r="EGH6" s="700"/>
      <c r="EGI6" s="700"/>
      <c r="EGJ6" s="700"/>
      <c r="EGK6" s="700"/>
      <c r="EGL6" s="700"/>
      <c r="EGM6" s="700"/>
      <c r="EGN6" s="700"/>
      <c r="EGO6" s="700"/>
      <c r="EGP6" s="700"/>
      <c r="EGQ6" s="700"/>
      <c r="EGR6" s="700"/>
      <c r="EGS6" s="700"/>
      <c r="EGT6" s="700"/>
      <c r="EGU6" s="700"/>
      <c r="EGV6" s="700"/>
      <c r="EGW6" s="700"/>
      <c r="EGX6" s="700"/>
      <c r="EGY6" s="700"/>
      <c r="EGZ6" s="700"/>
      <c r="EHA6" s="700"/>
      <c r="EHB6" s="700"/>
      <c r="EHC6" s="700"/>
      <c r="EHD6" s="700"/>
      <c r="EHE6" s="700"/>
      <c r="EHF6" s="700"/>
      <c r="EHG6" s="700"/>
      <c r="EHH6" s="700"/>
      <c r="EHI6" s="700"/>
      <c r="EHJ6" s="700"/>
      <c r="EHK6" s="700"/>
      <c r="EHL6" s="700"/>
      <c r="EHM6" s="700"/>
      <c r="EHN6" s="700"/>
      <c r="EHO6" s="700"/>
      <c r="EHP6" s="700"/>
      <c r="EHQ6" s="700"/>
      <c r="EHR6" s="700"/>
      <c r="EHS6" s="700"/>
      <c r="EHT6" s="700"/>
      <c r="EHU6" s="700"/>
      <c r="EHV6" s="700"/>
      <c r="EHW6" s="700"/>
      <c r="EHX6" s="700"/>
      <c r="EHY6" s="700"/>
      <c r="EHZ6" s="700"/>
      <c r="EIA6" s="700"/>
      <c r="EIB6" s="700"/>
      <c r="EIC6" s="700"/>
      <c r="EID6" s="700"/>
      <c r="EIE6" s="700"/>
      <c r="EIF6" s="700"/>
      <c r="EIG6" s="700"/>
      <c r="EIH6" s="700"/>
      <c r="EII6" s="700"/>
      <c r="EIJ6" s="700"/>
      <c r="EIK6" s="700"/>
      <c r="EIL6" s="700"/>
      <c r="EIM6" s="700"/>
      <c r="EIN6" s="700"/>
      <c r="EIO6" s="700"/>
      <c r="EIP6" s="700"/>
      <c r="EIQ6" s="700"/>
      <c r="EIR6" s="700"/>
      <c r="EIS6" s="700"/>
      <c r="EIT6" s="700"/>
      <c r="EIU6" s="700"/>
      <c r="EIV6" s="700"/>
      <c r="EIW6" s="700"/>
      <c r="EIX6" s="700"/>
      <c r="EIY6" s="700"/>
      <c r="EIZ6" s="700"/>
      <c r="EJA6" s="700"/>
      <c r="EJB6" s="700"/>
      <c r="EJC6" s="700"/>
      <c r="EJD6" s="700"/>
      <c r="EJE6" s="700"/>
      <c r="EJF6" s="700"/>
      <c r="EJG6" s="700"/>
      <c r="EJH6" s="700"/>
      <c r="EJI6" s="700"/>
      <c r="EJJ6" s="700"/>
      <c r="EJK6" s="700"/>
      <c r="EJL6" s="700"/>
      <c r="EJM6" s="700"/>
      <c r="EJN6" s="700"/>
      <c r="EJO6" s="700"/>
      <c r="EJP6" s="700"/>
      <c r="EJQ6" s="700"/>
      <c r="EJR6" s="700"/>
      <c r="EJS6" s="700"/>
      <c r="EJT6" s="700"/>
      <c r="EJU6" s="700"/>
      <c r="EJV6" s="700"/>
      <c r="EJW6" s="700"/>
      <c r="EJX6" s="700"/>
      <c r="EJY6" s="700"/>
      <c r="EJZ6" s="700"/>
      <c r="EKA6" s="700"/>
      <c r="EKB6" s="700"/>
      <c r="EKC6" s="700"/>
      <c r="EKD6" s="700"/>
      <c r="EKE6" s="700"/>
      <c r="EKF6" s="700"/>
      <c r="EKG6" s="700"/>
      <c r="EKH6" s="700"/>
      <c r="EKI6" s="700"/>
      <c r="EKJ6" s="700"/>
      <c r="EKK6" s="700"/>
      <c r="EKL6" s="700"/>
      <c r="EKM6" s="700"/>
      <c r="EKN6" s="700"/>
      <c r="EKO6" s="700"/>
      <c r="EKP6" s="700"/>
      <c r="EKQ6" s="700"/>
      <c r="EKR6" s="700"/>
      <c r="EKS6" s="700"/>
      <c r="EKT6" s="700"/>
      <c r="EKU6" s="700"/>
      <c r="EKV6" s="700"/>
      <c r="EKW6" s="700"/>
      <c r="EKX6" s="700"/>
      <c r="EKY6" s="700"/>
      <c r="EKZ6" s="700"/>
      <c r="ELA6" s="700"/>
      <c r="ELB6" s="700"/>
      <c r="ELC6" s="700"/>
      <c r="ELD6" s="700"/>
      <c r="ELE6" s="700"/>
      <c r="ELF6" s="700"/>
      <c r="ELG6" s="700"/>
      <c r="ELH6" s="700"/>
      <c r="ELI6" s="700"/>
      <c r="ELJ6" s="700"/>
      <c r="ELK6" s="700"/>
      <c r="ELL6" s="700"/>
      <c r="ELM6" s="700"/>
      <c r="ELN6" s="700"/>
      <c r="ELO6" s="700"/>
      <c r="ELP6" s="700"/>
      <c r="ELQ6" s="700"/>
      <c r="ELR6" s="700"/>
      <c r="ELS6" s="700"/>
      <c r="ELT6" s="700"/>
      <c r="ELU6" s="700"/>
      <c r="ELV6" s="700"/>
      <c r="ELW6" s="700"/>
      <c r="ELX6" s="700"/>
      <c r="ELY6" s="700"/>
      <c r="ELZ6" s="700"/>
      <c r="EMA6" s="700"/>
      <c r="EMB6" s="700"/>
      <c r="EMC6" s="700"/>
      <c r="EMD6" s="700"/>
      <c r="EME6" s="700"/>
      <c r="EMF6" s="700"/>
      <c r="EMG6" s="700"/>
      <c r="EMH6" s="700"/>
      <c r="EMI6" s="700"/>
      <c r="EMJ6" s="700"/>
      <c r="EMK6" s="700"/>
      <c r="EML6" s="700"/>
      <c r="EMM6" s="700"/>
      <c r="EMN6" s="700"/>
      <c r="EMO6" s="700"/>
      <c r="EMP6" s="700"/>
      <c r="EMQ6" s="700"/>
      <c r="EMR6" s="700"/>
      <c r="EMS6" s="700"/>
      <c r="EMT6" s="700"/>
      <c r="EMU6" s="700"/>
      <c r="EMV6" s="700"/>
      <c r="EMW6" s="700"/>
      <c r="EMX6" s="700"/>
      <c r="EMY6" s="700"/>
      <c r="EMZ6" s="700"/>
      <c r="ENA6" s="700"/>
      <c r="ENB6" s="700"/>
      <c r="ENC6" s="700"/>
      <c r="END6" s="700"/>
      <c r="ENE6" s="700"/>
      <c r="ENF6" s="700"/>
      <c r="ENG6" s="700"/>
      <c r="ENH6" s="700"/>
      <c r="ENI6" s="700"/>
      <c r="ENJ6" s="700"/>
      <c r="ENK6" s="700"/>
      <c r="ENL6" s="700"/>
      <c r="ENM6" s="700"/>
      <c r="ENN6" s="700"/>
      <c r="ENO6" s="700"/>
      <c r="ENP6" s="700"/>
      <c r="ENQ6" s="700"/>
      <c r="ENR6" s="700"/>
      <c r="ENS6" s="700"/>
      <c r="ENT6" s="700"/>
      <c r="ENU6" s="700"/>
      <c r="ENV6" s="700"/>
      <c r="ENW6" s="700"/>
      <c r="ENX6" s="700"/>
      <c r="ENY6" s="700"/>
      <c r="ENZ6" s="700"/>
      <c r="EOA6" s="700"/>
      <c r="EOB6" s="700"/>
      <c r="EOC6" s="700"/>
      <c r="EOD6" s="700"/>
      <c r="EOE6" s="700"/>
      <c r="EOF6" s="700"/>
      <c r="EOG6" s="700"/>
      <c r="EOH6" s="700"/>
      <c r="EOI6" s="700"/>
      <c r="EOJ6" s="700"/>
      <c r="EOK6" s="700"/>
      <c r="EOL6" s="700"/>
      <c r="EOM6" s="700"/>
      <c r="EON6" s="700"/>
      <c r="EOO6" s="700"/>
      <c r="EOP6" s="700"/>
      <c r="EOQ6" s="700"/>
      <c r="EOR6" s="700"/>
      <c r="EOS6" s="700"/>
      <c r="EOT6" s="700"/>
      <c r="EOU6" s="700"/>
      <c r="EOV6" s="700"/>
      <c r="EOW6" s="700"/>
      <c r="EOX6" s="700"/>
      <c r="EOY6" s="700"/>
      <c r="EOZ6" s="700"/>
      <c r="EPA6" s="700"/>
      <c r="EPB6" s="700"/>
      <c r="EPC6" s="700"/>
      <c r="EPD6" s="700"/>
      <c r="EPE6" s="700"/>
      <c r="EPF6" s="700"/>
      <c r="EPG6" s="700"/>
      <c r="EPH6" s="700"/>
      <c r="EPI6" s="700"/>
      <c r="EPJ6" s="700"/>
      <c r="EPK6" s="700"/>
      <c r="EPL6" s="700"/>
      <c r="EPM6" s="700"/>
      <c r="EPN6" s="700"/>
      <c r="EPO6" s="700"/>
      <c r="EPP6" s="700"/>
      <c r="EPQ6" s="700"/>
      <c r="EPR6" s="700"/>
      <c r="EPS6" s="700"/>
      <c r="EPT6" s="700"/>
      <c r="EPU6" s="700"/>
      <c r="EPV6" s="700"/>
      <c r="EPW6" s="700"/>
      <c r="EPX6" s="700"/>
      <c r="EPY6" s="700"/>
      <c r="EPZ6" s="700"/>
      <c r="EQA6" s="700"/>
      <c r="EQB6" s="700"/>
      <c r="EQC6" s="700"/>
      <c r="EQD6" s="700"/>
      <c r="EQE6" s="700"/>
      <c r="EQF6" s="700"/>
      <c r="EQG6" s="700"/>
      <c r="EQH6" s="700"/>
      <c r="EQI6" s="700"/>
      <c r="EQJ6" s="700"/>
      <c r="EQK6" s="700"/>
      <c r="EQL6" s="700"/>
      <c r="EQM6" s="700"/>
      <c r="EQN6" s="700"/>
      <c r="EQO6" s="700"/>
      <c r="EQP6" s="700"/>
      <c r="EQQ6" s="700"/>
      <c r="EQR6" s="700"/>
      <c r="EQS6" s="700"/>
      <c r="EQT6" s="700"/>
      <c r="EQU6" s="700"/>
      <c r="EQV6" s="700"/>
      <c r="EQW6" s="700"/>
      <c r="EQX6" s="700"/>
      <c r="EQY6" s="700"/>
      <c r="EQZ6" s="700"/>
      <c r="ERA6" s="700"/>
      <c r="ERB6" s="700"/>
      <c r="ERC6" s="700"/>
      <c r="ERD6" s="700"/>
      <c r="ERE6" s="700"/>
      <c r="ERF6" s="700"/>
      <c r="ERG6" s="700"/>
      <c r="ERH6" s="700"/>
      <c r="ERI6" s="700"/>
      <c r="ERJ6" s="700"/>
      <c r="ERK6" s="700"/>
      <c r="ERL6" s="700"/>
      <c r="ERM6" s="700"/>
      <c r="ERN6" s="700"/>
      <c r="ERO6" s="700"/>
      <c r="ERP6" s="700"/>
      <c r="ERQ6" s="700"/>
      <c r="ERR6" s="700"/>
      <c r="ERS6" s="700"/>
      <c r="ERT6" s="700"/>
      <c r="ERU6" s="700"/>
      <c r="ERV6" s="700"/>
      <c r="ERW6" s="700"/>
      <c r="ERX6" s="700"/>
      <c r="ERY6" s="700"/>
      <c r="ERZ6" s="700"/>
      <c r="ESA6" s="700"/>
      <c r="ESB6" s="700"/>
      <c r="ESC6" s="700"/>
      <c r="ESD6" s="700"/>
      <c r="ESE6" s="700"/>
      <c r="ESF6" s="700"/>
      <c r="ESG6" s="700"/>
      <c r="ESH6" s="700"/>
      <c r="ESI6" s="700"/>
      <c r="ESJ6" s="700"/>
      <c r="ESK6" s="700"/>
      <c r="ESL6" s="700"/>
      <c r="ESM6" s="700"/>
      <c r="ESN6" s="700"/>
      <c r="ESO6" s="700"/>
      <c r="ESP6" s="700"/>
      <c r="ESQ6" s="700"/>
      <c r="ESR6" s="700"/>
      <c r="ESS6" s="700"/>
      <c r="EST6" s="700"/>
      <c r="ESU6" s="700"/>
      <c r="ESV6" s="700"/>
      <c r="ESW6" s="700"/>
      <c r="ESX6" s="700"/>
      <c r="ESY6" s="700"/>
      <c r="ESZ6" s="700"/>
      <c r="ETA6" s="700"/>
      <c r="ETB6" s="700"/>
      <c r="ETC6" s="700"/>
      <c r="ETD6" s="700"/>
      <c r="ETE6" s="700"/>
      <c r="ETF6" s="700"/>
      <c r="ETG6" s="700"/>
      <c r="ETH6" s="700"/>
      <c r="ETI6" s="700"/>
      <c r="ETJ6" s="700"/>
      <c r="ETK6" s="700"/>
      <c r="ETL6" s="700"/>
      <c r="ETM6" s="700"/>
      <c r="ETN6" s="700"/>
      <c r="ETO6" s="700"/>
      <c r="ETP6" s="700"/>
      <c r="ETQ6" s="700"/>
      <c r="ETR6" s="700"/>
      <c r="ETS6" s="700"/>
      <c r="ETT6" s="700"/>
      <c r="ETU6" s="700"/>
      <c r="ETV6" s="700"/>
      <c r="ETW6" s="700"/>
      <c r="ETX6" s="700"/>
      <c r="ETY6" s="700"/>
      <c r="ETZ6" s="700"/>
      <c r="EUA6" s="700"/>
      <c r="EUB6" s="700"/>
      <c r="EUC6" s="700"/>
      <c r="EUD6" s="700"/>
      <c r="EUE6" s="700"/>
      <c r="EUF6" s="700"/>
      <c r="EUG6" s="700"/>
      <c r="EUH6" s="700"/>
      <c r="EUI6" s="700"/>
      <c r="EUJ6" s="700"/>
      <c r="EUK6" s="700"/>
      <c r="EUL6" s="700"/>
      <c r="EUM6" s="700"/>
      <c r="EUN6" s="700"/>
      <c r="EUO6" s="700"/>
      <c r="EUP6" s="700"/>
      <c r="EUQ6" s="700"/>
      <c r="EUR6" s="700"/>
      <c r="EUS6" s="700"/>
      <c r="EUT6" s="700"/>
      <c r="EUU6" s="700"/>
      <c r="EUV6" s="700"/>
      <c r="EUW6" s="700"/>
      <c r="EUX6" s="700"/>
      <c r="EUY6" s="700"/>
      <c r="EUZ6" s="700"/>
      <c r="EVA6" s="700"/>
      <c r="EVB6" s="700"/>
      <c r="EVC6" s="700"/>
      <c r="EVD6" s="700"/>
      <c r="EVE6" s="700"/>
      <c r="EVF6" s="700"/>
      <c r="EVG6" s="700"/>
      <c r="EVH6" s="700"/>
      <c r="EVI6" s="700"/>
      <c r="EVJ6" s="700"/>
      <c r="EVK6" s="700"/>
      <c r="EVL6" s="700"/>
      <c r="EVM6" s="700"/>
      <c r="EVN6" s="700"/>
      <c r="EVO6" s="700"/>
      <c r="EVP6" s="700"/>
      <c r="EVQ6" s="700"/>
      <c r="EVR6" s="700"/>
      <c r="EVS6" s="700"/>
      <c r="EVT6" s="700"/>
      <c r="EVU6" s="700"/>
      <c r="EVV6" s="700"/>
      <c r="EVW6" s="700"/>
      <c r="EVX6" s="700"/>
      <c r="EVY6" s="700"/>
      <c r="EVZ6" s="700"/>
      <c r="EWA6" s="700"/>
      <c r="EWB6" s="700"/>
      <c r="EWC6" s="700"/>
      <c r="EWD6" s="700"/>
      <c r="EWE6" s="700"/>
      <c r="EWF6" s="700"/>
      <c r="EWG6" s="700"/>
      <c r="EWH6" s="700"/>
      <c r="EWI6" s="700"/>
      <c r="EWJ6" s="700"/>
      <c r="EWK6" s="700"/>
      <c r="EWL6" s="700"/>
      <c r="EWM6" s="700"/>
      <c r="EWN6" s="700"/>
      <c r="EWO6" s="700"/>
      <c r="EWP6" s="700"/>
      <c r="EWQ6" s="700"/>
      <c r="EWR6" s="700"/>
      <c r="EWS6" s="700"/>
      <c r="EWT6" s="700"/>
      <c r="EWU6" s="700"/>
      <c r="EWV6" s="700"/>
      <c r="EWW6" s="700"/>
      <c r="EWX6" s="700"/>
      <c r="EWY6" s="700"/>
      <c r="EWZ6" s="700"/>
      <c r="EXA6" s="700"/>
      <c r="EXB6" s="700"/>
      <c r="EXC6" s="700"/>
      <c r="EXD6" s="700"/>
      <c r="EXE6" s="700"/>
      <c r="EXF6" s="700"/>
      <c r="EXG6" s="700"/>
      <c r="EXH6" s="700"/>
      <c r="EXI6" s="700"/>
      <c r="EXJ6" s="700"/>
      <c r="EXK6" s="700"/>
      <c r="EXL6" s="700"/>
      <c r="EXM6" s="700"/>
      <c r="EXN6" s="700"/>
      <c r="EXO6" s="700"/>
      <c r="EXP6" s="700"/>
      <c r="EXQ6" s="700"/>
      <c r="EXR6" s="700"/>
      <c r="EXS6" s="700"/>
      <c r="EXT6" s="700"/>
      <c r="EXU6" s="700"/>
      <c r="EXV6" s="700"/>
      <c r="EXW6" s="700"/>
      <c r="EXX6" s="700"/>
      <c r="EXY6" s="700"/>
      <c r="EXZ6" s="700"/>
      <c r="EYA6" s="700"/>
      <c r="EYB6" s="700"/>
      <c r="EYC6" s="700"/>
      <c r="EYD6" s="700"/>
      <c r="EYE6" s="700"/>
      <c r="EYF6" s="700"/>
      <c r="EYG6" s="700"/>
      <c r="EYH6" s="700"/>
      <c r="EYI6" s="700"/>
      <c r="EYJ6" s="700"/>
      <c r="EYK6" s="700"/>
      <c r="EYL6" s="700"/>
      <c r="EYM6" s="700"/>
      <c r="EYN6" s="700"/>
      <c r="EYO6" s="700"/>
      <c r="EYP6" s="700"/>
      <c r="EYQ6" s="700"/>
      <c r="EYR6" s="700"/>
      <c r="EYS6" s="700"/>
      <c r="EYT6" s="700"/>
      <c r="EYU6" s="700"/>
      <c r="EYV6" s="700"/>
      <c r="EYW6" s="700"/>
      <c r="EYX6" s="700"/>
      <c r="EYY6" s="700"/>
      <c r="EYZ6" s="700"/>
      <c r="EZA6" s="700"/>
      <c r="EZB6" s="700"/>
      <c r="EZC6" s="700"/>
      <c r="EZD6" s="700"/>
      <c r="EZE6" s="700"/>
      <c r="EZF6" s="700"/>
      <c r="EZG6" s="700"/>
      <c r="EZH6" s="700"/>
      <c r="EZI6" s="700"/>
      <c r="EZJ6" s="700"/>
      <c r="EZK6" s="700"/>
      <c r="EZL6" s="700"/>
      <c r="EZM6" s="700"/>
      <c r="EZN6" s="700"/>
      <c r="EZO6" s="700"/>
      <c r="EZP6" s="700"/>
      <c r="EZQ6" s="700"/>
      <c r="EZR6" s="700"/>
      <c r="EZS6" s="700"/>
      <c r="EZT6" s="700"/>
      <c r="EZU6" s="700"/>
      <c r="EZV6" s="700"/>
      <c r="EZW6" s="700"/>
      <c r="EZX6" s="700"/>
      <c r="EZY6" s="700"/>
      <c r="EZZ6" s="700"/>
      <c r="FAA6" s="700"/>
      <c r="FAB6" s="700"/>
      <c r="FAC6" s="700"/>
      <c r="FAD6" s="700"/>
      <c r="FAE6" s="700"/>
      <c r="FAF6" s="700"/>
      <c r="FAG6" s="700"/>
      <c r="FAH6" s="700"/>
      <c r="FAI6" s="700"/>
      <c r="FAJ6" s="700"/>
      <c r="FAK6" s="700"/>
      <c r="FAL6" s="700"/>
      <c r="FAM6" s="700"/>
      <c r="FAN6" s="700"/>
      <c r="FAO6" s="700"/>
      <c r="FAP6" s="700"/>
      <c r="FAQ6" s="700"/>
      <c r="FAR6" s="700"/>
      <c r="FAS6" s="700"/>
      <c r="FAT6" s="700"/>
      <c r="FAU6" s="700"/>
      <c r="FAV6" s="700"/>
      <c r="FAW6" s="700"/>
      <c r="FAX6" s="700"/>
      <c r="FAY6" s="700"/>
      <c r="FAZ6" s="700"/>
      <c r="FBA6" s="700"/>
      <c r="FBB6" s="700"/>
      <c r="FBC6" s="700"/>
      <c r="FBD6" s="700"/>
      <c r="FBE6" s="700"/>
      <c r="FBF6" s="700"/>
      <c r="FBG6" s="700"/>
      <c r="FBH6" s="700"/>
      <c r="FBI6" s="700"/>
      <c r="FBJ6" s="700"/>
      <c r="FBK6" s="700"/>
      <c r="FBL6" s="700"/>
      <c r="FBM6" s="700"/>
      <c r="FBN6" s="700"/>
      <c r="FBO6" s="700"/>
      <c r="FBP6" s="700"/>
      <c r="FBQ6" s="700"/>
      <c r="FBR6" s="700"/>
      <c r="FBS6" s="700"/>
      <c r="FBT6" s="700"/>
      <c r="FBU6" s="700"/>
      <c r="FBV6" s="700"/>
      <c r="FBW6" s="700"/>
      <c r="FBX6" s="700"/>
      <c r="FBY6" s="700"/>
      <c r="FBZ6" s="700"/>
      <c r="FCA6" s="700"/>
      <c r="FCB6" s="700"/>
      <c r="FCC6" s="700"/>
      <c r="FCD6" s="700"/>
      <c r="FCE6" s="700"/>
      <c r="FCF6" s="700"/>
      <c r="FCG6" s="700"/>
      <c r="FCH6" s="700"/>
      <c r="FCI6" s="700"/>
      <c r="FCJ6" s="700"/>
      <c r="FCK6" s="700"/>
      <c r="FCL6" s="700"/>
      <c r="FCM6" s="700"/>
      <c r="FCN6" s="700"/>
      <c r="FCO6" s="700"/>
      <c r="FCP6" s="700"/>
      <c r="FCQ6" s="700"/>
      <c r="FCR6" s="700"/>
      <c r="FCS6" s="700"/>
      <c r="FCT6" s="700"/>
      <c r="FCU6" s="700"/>
      <c r="FCV6" s="700"/>
      <c r="FCW6" s="700"/>
      <c r="FCX6" s="700"/>
      <c r="FCY6" s="700"/>
      <c r="FCZ6" s="700"/>
      <c r="FDA6" s="700"/>
      <c r="FDB6" s="700"/>
      <c r="FDC6" s="700"/>
      <c r="FDD6" s="700"/>
      <c r="FDE6" s="700"/>
      <c r="FDF6" s="700"/>
      <c r="FDG6" s="700"/>
      <c r="FDH6" s="700"/>
      <c r="FDI6" s="700"/>
      <c r="FDJ6" s="700"/>
      <c r="FDK6" s="700"/>
      <c r="FDL6" s="700"/>
      <c r="FDM6" s="700"/>
      <c r="FDN6" s="700"/>
      <c r="FDO6" s="700"/>
      <c r="FDP6" s="700"/>
      <c r="FDQ6" s="700"/>
      <c r="FDR6" s="700"/>
      <c r="FDS6" s="700"/>
      <c r="FDT6" s="700"/>
      <c r="FDU6" s="700"/>
      <c r="FDV6" s="700"/>
      <c r="FDW6" s="700"/>
      <c r="FDX6" s="700"/>
      <c r="FDY6" s="700"/>
      <c r="FDZ6" s="700"/>
      <c r="FEA6" s="700"/>
      <c r="FEB6" s="700"/>
      <c r="FEC6" s="700"/>
      <c r="FED6" s="700"/>
      <c r="FEE6" s="700"/>
      <c r="FEF6" s="700"/>
      <c r="FEG6" s="700"/>
      <c r="FEH6" s="700"/>
      <c r="FEI6" s="700"/>
      <c r="FEJ6" s="700"/>
      <c r="FEK6" s="700"/>
      <c r="FEL6" s="700"/>
      <c r="FEM6" s="700"/>
      <c r="FEN6" s="700"/>
      <c r="FEO6" s="700"/>
      <c r="FEP6" s="700"/>
      <c r="FEQ6" s="700"/>
      <c r="FER6" s="700"/>
      <c r="FES6" s="700"/>
      <c r="FET6" s="700"/>
      <c r="FEU6" s="700"/>
      <c r="FEV6" s="700"/>
      <c r="FEW6" s="700"/>
      <c r="FEX6" s="700"/>
      <c r="FEY6" s="700"/>
      <c r="FEZ6" s="700"/>
      <c r="FFA6" s="700"/>
      <c r="FFB6" s="700"/>
      <c r="FFC6" s="700"/>
      <c r="FFD6" s="700"/>
      <c r="FFE6" s="700"/>
      <c r="FFF6" s="700"/>
      <c r="FFG6" s="700"/>
      <c r="FFH6" s="700"/>
      <c r="FFI6" s="700"/>
      <c r="FFJ6" s="700"/>
      <c r="FFK6" s="700"/>
      <c r="FFL6" s="700"/>
      <c r="FFM6" s="700"/>
      <c r="FFN6" s="700"/>
      <c r="FFO6" s="700"/>
      <c r="FFP6" s="700"/>
      <c r="FFQ6" s="700"/>
      <c r="FFR6" s="700"/>
      <c r="FFS6" s="700"/>
      <c r="FFT6" s="700"/>
      <c r="FFU6" s="700"/>
      <c r="FFV6" s="700"/>
      <c r="FFW6" s="700"/>
      <c r="FFX6" s="700"/>
      <c r="FFY6" s="700"/>
      <c r="FFZ6" s="700"/>
      <c r="FGA6" s="700"/>
      <c r="FGB6" s="700"/>
      <c r="FGC6" s="700"/>
      <c r="FGD6" s="700"/>
      <c r="FGE6" s="700"/>
      <c r="FGF6" s="700"/>
      <c r="FGG6" s="700"/>
      <c r="FGH6" s="700"/>
      <c r="FGI6" s="700"/>
      <c r="FGJ6" s="700"/>
      <c r="FGK6" s="700"/>
      <c r="FGL6" s="700"/>
      <c r="FGM6" s="700"/>
      <c r="FGN6" s="700"/>
      <c r="FGO6" s="700"/>
      <c r="FGP6" s="700"/>
      <c r="FGQ6" s="700"/>
      <c r="FGR6" s="700"/>
      <c r="FGS6" s="700"/>
      <c r="FGT6" s="700"/>
      <c r="FGU6" s="700"/>
      <c r="FGV6" s="700"/>
      <c r="FGW6" s="700"/>
      <c r="FGX6" s="700"/>
      <c r="FGY6" s="700"/>
      <c r="FGZ6" s="700"/>
      <c r="FHA6" s="700"/>
      <c r="FHB6" s="700"/>
      <c r="FHC6" s="700"/>
      <c r="FHD6" s="700"/>
      <c r="FHE6" s="700"/>
      <c r="FHF6" s="700"/>
      <c r="FHG6" s="700"/>
      <c r="FHH6" s="700"/>
      <c r="FHI6" s="700"/>
      <c r="FHJ6" s="700"/>
      <c r="FHK6" s="700"/>
      <c r="FHL6" s="700"/>
      <c r="FHM6" s="700"/>
      <c r="FHN6" s="700"/>
      <c r="FHO6" s="700"/>
      <c r="FHP6" s="700"/>
      <c r="FHQ6" s="700"/>
      <c r="FHR6" s="700"/>
      <c r="FHS6" s="700"/>
      <c r="FHT6" s="700"/>
      <c r="FHU6" s="700"/>
      <c r="FHV6" s="700"/>
      <c r="FHW6" s="700"/>
      <c r="FHX6" s="700"/>
      <c r="FHY6" s="700"/>
      <c r="FHZ6" s="700"/>
      <c r="FIA6" s="700"/>
      <c r="FIB6" s="700"/>
      <c r="FIC6" s="700"/>
      <c r="FID6" s="700"/>
      <c r="FIE6" s="700"/>
      <c r="FIF6" s="700"/>
      <c r="FIG6" s="700"/>
      <c r="FIH6" s="700"/>
      <c r="FII6" s="700"/>
      <c r="FIJ6" s="700"/>
      <c r="FIK6" s="700"/>
      <c r="FIL6" s="700"/>
      <c r="FIM6" s="700"/>
      <c r="FIN6" s="700"/>
      <c r="FIO6" s="700"/>
      <c r="FIP6" s="700"/>
      <c r="FIQ6" s="700"/>
      <c r="FIR6" s="700"/>
      <c r="FIS6" s="700"/>
      <c r="FIT6" s="700"/>
      <c r="FIU6" s="700"/>
      <c r="FIV6" s="700"/>
      <c r="FIW6" s="700"/>
      <c r="FIX6" s="700"/>
      <c r="FIY6" s="700"/>
      <c r="FIZ6" s="700"/>
      <c r="FJA6" s="700"/>
      <c r="FJB6" s="700"/>
      <c r="FJC6" s="700"/>
      <c r="FJD6" s="700"/>
      <c r="FJE6" s="700"/>
      <c r="FJF6" s="700"/>
      <c r="FJG6" s="700"/>
      <c r="FJH6" s="700"/>
      <c r="FJI6" s="700"/>
      <c r="FJJ6" s="700"/>
      <c r="FJK6" s="700"/>
      <c r="FJL6" s="700"/>
      <c r="FJM6" s="700"/>
      <c r="FJN6" s="700"/>
      <c r="FJO6" s="700"/>
      <c r="FJP6" s="700"/>
      <c r="FJQ6" s="700"/>
      <c r="FJR6" s="700"/>
      <c r="FJS6" s="700"/>
      <c r="FJT6" s="700"/>
      <c r="FJU6" s="700"/>
      <c r="FJV6" s="700"/>
      <c r="FJW6" s="700"/>
      <c r="FJX6" s="700"/>
      <c r="FJY6" s="700"/>
      <c r="FJZ6" s="700"/>
      <c r="FKA6" s="700"/>
      <c r="FKB6" s="700"/>
      <c r="FKC6" s="700"/>
      <c r="FKD6" s="700"/>
      <c r="FKE6" s="700"/>
      <c r="FKF6" s="700"/>
      <c r="FKG6" s="700"/>
      <c r="FKH6" s="700"/>
      <c r="FKI6" s="700"/>
      <c r="FKJ6" s="700"/>
      <c r="FKK6" s="700"/>
      <c r="FKL6" s="700"/>
      <c r="FKM6" s="700"/>
      <c r="FKN6" s="700"/>
      <c r="FKO6" s="700"/>
      <c r="FKP6" s="700"/>
      <c r="FKQ6" s="700"/>
      <c r="FKR6" s="700"/>
      <c r="FKS6" s="700"/>
      <c r="FKT6" s="700"/>
      <c r="FKU6" s="700"/>
      <c r="FKV6" s="700"/>
      <c r="FKW6" s="700"/>
      <c r="FKX6" s="700"/>
      <c r="FKY6" s="700"/>
      <c r="FKZ6" s="700"/>
      <c r="FLA6" s="700"/>
      <c r="FLB6" s="700"/>
      <c r="FLC6" s="700"/>
      <c r="FLD6" s="700"/>
      <c r="FLE6" s="700"/>
      <c r="FLF6" s="700"/>
      <c r="FLG6" s="700"/>
      <c r="FLH6" s="700"/>
      <c r="FLI6" s="700"/>
      <c r="FLJ6" s="700"/>
      <c r="FLK6" s="700"/>
      <c r="FLL6" s="700"/>
      <c r="FLM6" s="700"/>
      <c r="FLN6" s="700"/>
      <c r="FLO6" s="700"/>
      <c r="FLP6" s="700"/>
      <c r="FLQ6" s="700"/>
      <c r="FLR6" s="700"/>
      <c r="FLS6" s="700"/>
      <c r="FLT6" s="700"/>
      <c r="FLU6" s="700"/>
      <c r="FLV6" s="700"/>
      <c r="FLW6" s="700"/>
      <c r="FLX6" s="700"/>
      <c r="FLY6" s="700"/>
      <c r="FLZ6" s="700"/>
      <c r="FMA6" s="700"/>
      <c r="FMB6" s="700"/>
      <c r="FMC6" s="700"/>
      <c r="FMD6" s="700"/>
      <c r="FME6" s="700"/>
      <c r="FMF6" s="700"/>
      <c r="FMG6" s="700"/>
      <c r="FMH6" s="700"/>
      <c r="FMI6" s="700"/>
      <c r="FMJ6" s="700"/>
      <c r="FMK6" s="700"/>
      <c r="FML6" s="700"/>
      <c r="FMM6" s="700"/>
      <c r="FMN6" s="700"/>
      <c r="FMO6" s="700"/>
      <c r="FMP6" s="700"/>
      <c r="FMQ6" s="700"/>
      <c r="FMR6" s="700"/>
      <c r="FMS6" s="700"/>
      <c r="FMT6" s="700"/>
      <c r="FMU6" s="700"/>
      <c r="FMV6" s="700"/>
      <c r="FMW6" s="700"/>
      <c r="FMX6" s="700"/>
      <c r="FMY6" s="700"/>
      <c r="FMZ6" s="700"/>
      <c r="FNA6" s="700"/>
      <c r="FNB6" s="700"/>
      <c r="FNC6" s="700"/>
      <c r="FND6" s="700"/>
      <c r="FNE6" s="700"/>
      <c r="FNF6" s="700"/>
      <c r="FNG6" s="700"/>
      <c r="FNH6" s="700"/>
      <c r="FNI6" s="700"/>
      <c r="FNJ6" s="700"/>
      <c r="FNK6" s="700"/>
      <c r="FNL6" s="700"/>
      <c r="FNM6" s="700"/>
      <c r="FNN6" s="700"/>
      <c r="FNO6" s="700"/>
      <c r="FNP6" s="700"/>
      <c r="FNQ6" s="700"/>
      <c r="FNR6" s="700"/>
      <c r="FNS6" s="700"/>
      <c r="FNT6" s="700"/>
      <c r="FNU6" s="700"/>
      <c r="FNV6" s="700"/>
      <c r="FNW6" s="700"/>
      <c r="FNX6" s="700"/>
      <c r="FNY6" s="700"/>
      <c r="FNZ6" s="700"/>
      <c r="FOA6" s="700"/>
      <c r="FOB6" s="700"/>
      <c r="FOC6" s="700"/>
      <c r="FOD6" s="700"/>
      <c r="FOE6" s="700"/>
      <c r="FOF6" s="700"/>
      <c r="FOG6" s="700"/>
      <c r="FOH6" s="700"/>
      <c r="FOI6" s="700"/>
      <c r="FOJ6" s="700"/>
      <c r="FOK6" s="700"/>
      <c r="FOL6" s="700"/>
      <c r="FOM6" s="700"/>
      <c r="FON6" s="700"/>
      <c r="FOO6" s="700"/>
      <c r="FOP6" s="700"/>
      <c r="FOQ6" s="700"/>
      <c r="FOR6" s="700"/>
      <c r="FOS6" s="700"/>
      <c r="FOT6" s="700"/>
      <c r="FOU6" s="700"/>
      <c r="FOV6" s="700"/>
      <c r="FOW6" s="700"/>
      <c r="FOX6" s="700"/>
      <c r="FOY6" s="700"/>
      <c r="FOZ6" s="700"/>
      <c r="FPA6" s="700"/>
      <c r="FPB6" s="700"/>
      <c r="FPC6" s="700"/>
      <c r="FPD6" s="700"/>
      <c r="FPE6" s="700"/>
      <c r="FPF6" s="700"/>
      <c r="FPG6" s="700"/>
      <c r="FPH6" s="700"/>
      <c r="FPI6" s="700"/>
      <c r="FPJ6" s="700"/>
      <c r="FPK6" s="700"/>
      <c r="FPL6" s="700"/>
      <c r="FPM6" s="700"/>
      <c r="FPN6" s="700"/>
      <c r="FPO6" s="700"/>
      <c r="FPP6" s="700"/>
      <c r="FPQ6" s="700"/>
      <c r="FPR6" s="700"/>
      <c r="FPS6" s="700"/>
      <c r="FPT6" s="700"/>
      <c r="FPU6" s="700"/>
      <c r="FPV6" s="700"/>
      <c r="FPW6" s="700"/>
      <c r="FPX6" s="700"/>
      <c r="FPY6" s="700"/>
      <c r="FPZ6" s="700"/>
      <c r="FQA6" s="700"/>
      <c r="FQB6" s="700"/>
      <c r="FQC6" s="700"/>
      <c r="FQD6" s="700"/>
      <c r="FQE6" s="700"/>
      <c r="FQF6" s="700"/>
      <c r="FQG6" s="700"/>
      <c r="FQH6" s="700"/>
      <c r="FQI6" s="700"/>
      <c r="FQJ6" s="700"/>
      <c r="FQK6" s="700"/>
      <c r="FQL6" s="700"/>
      <c r="FQM6" s="700"/>
      <c r="FQN6" s="700"/>
      <c r="FQO6" s="700"/>
      <c r="FQP6" s="700"/>
      <c r="FQQ6" s="700"/>
      <c r="FQR6" s="700"/>
      <c r="FQS6" s="700"/>
      <c r="FQT6" s="700"/>
      <c r="FQU6" s="700"/>
      <c r="FQV6" s="700"/>
      <c r="FQW6" s="700"/>
      <c r="FQX6" s="700"/>
      <c r="FQY6" s="700"/>
      <c r="FQZ6" s="700"/>
      <c r="FRA6" s="700"/>
      <c r="FRB6" s="700"/>
      <c r="FRC6" s="700"/>
      <c r="FRD6" s="700"/>
      <c r="FRE6" s="700"/>
      <c r="FRF6" s="700"/>
      <c r="FRG6" s="700"/>
      <c r="FRH6" s="700"/>
      <c r="FRI6" s="700"/>
      <c r="FRJ6" s="700"/>
      <c r="FRK6" s="700"/>
      <c r="FRL6" s="700"/>
      <c r="FRM6" s="700"/>
      <c r="FRN6" s="700"/>
      <c r="FRO6" s="700"/>
      <c r="FRP6" s="700"/>
      <c r="FRQ6" s="700"/>
      <c r="FRR6" s="700"/>
      <c r="FRS6" s="700"/>
      <c r="FRT6" s="700"/>
      <c r="FRU6" s="700"/>
      <c r="FRV6" s="700"/>
      <c r="FRW6" s="700"/>
      <c r="FRX6" s="700"/>
      <c r="FRY6" s="700"/>
      <c r="FRZ6" s="700"/>
      <c r="FSA6" s="700"/>
      <c r="FSB6" s="700"/>
      <c r="FSC6" s="700"/>
      <c r="FSD6" s="700"/>
      <c r="FSE6" s="700"/>
      <c r="FSF6" s="700"/>
      <c r="FSG6" s="700"/>
      <c r="FSH6" s="700"/>
      <c r="FSI6" s="700"/>
      <c r="FSJ6" s="700"/>
      <c r="FSK6" s="700"/>
      <c r="FSL6" s="700"/>
      <c r="FSM6" s="700"/>
      <c r="FSN6" s="700"/>
      <c r="FSO6" s="700"/>
      <c r="FSP6" s="700"/>
      <c r="FSQ6" s="700"/>
      <c r="FSR6" s="700"/>
      <c r="FSS6" s="700"/>
      <c r="FST6" s="700"/>
      <c r="FSU6" s="700"/>
      <c r="FSV6" s="700"/>
      <c r="FSW6" s="700"/>
      <c r="FSX6" s="700"/>
      <c r="FSY6" s="700"/>
      <c r="FSZ6" s="700"/>
      <c r="FTA6" s="700"/>
      <c r="FTB6" s="700"/>
      <c r="FTC6" s="700"/>
      <c r="FTD6" s="700"/>
      <c r="FTE6" s="700"/>
      <c r="FTF6" s="700"/>
      <c r="FTG6" s="700"/>
      <c r="FTH6" s="700"/>
      <c r="FTI6" s="700"/>
      <c r="FTJ6" s="700"/>
      <c r="FTK6" s="700"/>
      <c r="FTL6" s="700"/>
      <c r="FTM6" s="700"/>
      <c r="FTN6" s="700"/>
      <c r="FTO6" s="700"/>
      <c r="FTP6" s="700"/>
      <c r="FTQ6" s="700"/>
      <c r="FTR6" s="700"/>
      <c r="FTS6" s="700"/>
      <c r="FTT6" s="700"/>
      <c r="FTU6" s="700"/>
      <c r="FTV6" s="700"/>
      <c r="FTW6" s="700"/>
      <c r="FTX6" s="700"/>
      <c r="FTY6" s="700"/>
      <c r="FTZ6" s="700"/>
      <c r="FUA6" s="700"/>
      <c r="FUB6" s="700"/>
      <c r="FUC6" s="700"/>
      <c r="FUD6" s="700"/>
      <c r="FUE6" s="700"/>
      <c r="FUF6" s="700"/>
      <c r="FUG6" s="700"/>
      <c r="FUH6" s="700"/>
      <c r="FUI6" s="700"/>
      <c r="FUJ6" s="700"/>
      <c r="FUK6" s="700"/>
      <c r="FUL6" s="700"/>
      <c r="FUM6" s="700"/>
      <c r="FUN6" s="700"/>
      <c r="FUO6" s="700"/>
      <c r="FUP6" s="700"/>
      <c r="FUQ6" s="700"/>
      <c r="FUR6" s="700"/>
      <c r="FUS6" s="700"/>
      <c r="FUT6" s="700"/>
      <c r="FUU6" s="700"/>
      <c r="FUV6" s="700"/>
      <c r="FUW6" s="700"/>
      <c r="FUX6" s="700"/>
      <c r="FUY6" s="700"/>
      <c r="FUZ6" s="700"/>
      <c r="FVA6" s="700"/>
      <c r="FVB6" s="700"/>
      <c r="FVC6" s="700"/>
      <c r="FVD6" s="700"/>
      <c r="FVE6" s="700"/>
      <c r="FVF6" s="700"/>
      <c r="FVG6" s="700"/>
      <c r="FVH6" s="700"/>
      <c r="FVI6" s="700"/>
      <c r="FVJ6" s="700"/>
      <c r="FVK6" s="700"/>
      <c r="FVL6" s="700"/>
      <c r="FVM6" s="700"/>
      <c r="FVN6" s="700"/>
      <c r="FVO6" s="700"/>
      <c r="FVP6" s="700"/>
      <c r="FVQ6" s="700"/>
      <c r="FVR6" s="700"/>
      <c r="FVS6" s="700"/>
      <c r="FVT6" s="700"/>
      <c r="FVU6" s="700"/>
      <c r="FVV6" s="700"/>
      <c r="FVW6" s="700"/>
      <c r="FVX6" s="700"/>
      <c r="FVY6" s="700"/>
      <c r="FVZ6" s="700"/>
      <c r="FWA6" s="700"/>
      <c r="FWB6" s="700"/>
      <c r="FWC6" s="700"/>
      <c r="FWD6" s="700"/>
      <c r="FWE6" s="700"/>
      <c r="FWF6" s="700"/>
      <c r="FWG6" s="700"/>
      <c r="FWH6" s="700"/>
      <c r="FWI6" s="700"/>
      <c r="FWJ6" s="700"/>
      <c r="FWK6" s="700"/>
      <c r="FWL6" s="700"/>
      <c r="FWM6" s="700"/>
      <c r="FWN6" s="700"/>
      <c r="FWO6" s="700"/>
      <c r="FWP6" s="700"/>
      <c r="FWQ6" s="700"/>
      <c r="FWR6" s="700"/>
      <c r="FWS6" s="700"/>
      <c r="FWT6" s="700"/>
      <c r="FWU6" s="700"/>
      <c r="FWV6" s="700"/>
      <c r="FWW6" s="700"/>
      <c r="FWX6" s="700"/>
      <c r="FWY6" s="700"/>
      <c r="FWZ6" s="700"/>
      <c r="FXA6" s="700"/>
      <c r="FXB6" s="700"/>
      <c r="FXC6" s="700"/>
      <c r="FXD6" s="700"/>
      <c r="FXE6" s="700"/>
      <c r="FXF6" s="700"/>
      <c r="FXG6" s="700"/>
      <c r="FXH6" s="700"/>
      <c r="FXI6" s="700"/>
      <c r="FXJ6" s="700"/>
      <c r="FXK6" s="700"/>
      <c r="FXL6" s="700"/>
      <c r="FXM6" s="700"/>
      <c r="FXN6" s="700"/>
      <c r="FXO6" s="700"/>
      <c r="FXP6" s="700"/>
      <c r="FXQ6" s="700"/>
      <c r="FXR6" s="700"/>
      <c r="FXS6" s="700"/>
      <c r="FXT6" s="700"/>
      <c r="FXU6" s="700"/>
      <c r="FXV6" s="700"/>
      <c r="FXW6" s="700"/>
      <c r="FXX6" s="700"/>
      <c r="FXY6" s="700"/>
      <c r="FXZ6" s="700"/>
      <c r="FYA6" s="700"/>
      <c r="FYB6" s="700"/>
      <c r="FYC6" s="700"/>
      <c r="FYD6" s="700"/>
      <c r="FYE6" s="700"/>
      <c r="FYF6" s="700"/>
      <c r="FYG6" s="700"/>
      <c r="FYH6" s="700"/>
      <c r="FYI6" s="700"/>
      <c r="FYJ6" s="700"/>
      <c r="FYK6" s="700"/>
      <c r="FYL6" s="700"/>
      <c r="FYM6" s="700"/>
      <c r="FYN6" s="700"/>
      <c r="FYO6" s="700"/>
      <c r="FYP6" s="700"/>
      <c r="FYQ6" s="700"/>
      <c r="FYR6" s="700"/>
      <c r="FYS6" s="700"/>
      <c r="FYT6" s="700"/>
      <c r="FYU6" s="700"/>
      <c r="FYV6" s="700"/>
      <c r="FYW6" s="700"/>
      <c r="FYX6" s="700"/>
      <c r="FYY6" s="700"/>
      <c r="FYZ6" s="700"/>
      <c r="FZA6" s="700"/>
      <c r="FZB6" s="700"/>
      <c r="FZC6" s="700"/>
      <c r="FZD6" s="700"/>
      <c r="FZE6" s="700"/>
      <c r="FZF6" s="700"/>
      <c r="FZG6" s="700"/>
      <c r="FZH6" s="700"/>
      <c r="FZI6" s="700"/>
      <c r="FZJ6" s="700"/>
      <c r="FZK6" s="700"/>
      <c r="FZL6" s="700"/>
      <c r="FZM6" s="700"/>
      <c r="FZN6" s="700"/>
      <c r="FZO6" s="700"/>
      <c r="FZP6" s="700"/>
      <c r="FZQ6" s="700"/>
      <c r="FZR6" s="700"/>
      <c r="FZS6" s="700"/>
      <c r="FZT6" s="700"/>
      <c r="FZU6" s="700"/>
      <c r="FZV6" s="700"/>
      <c r="FZW6" s="700"/>
      <c r="FZX6" s="700"/>
      <c r="FZY6" s="700"/>
      <c r="FZZ6" s="700"/>
      <c r="GAA6" s="700"/>
      <c r="GAB6" s="700"/>
      <c r="GAC6" s="700"/>
      <c r="GAD6" s="700"/>
      <c r="GAE6" s="700"/>
      <c r="GAF6" s="700"/>
      <c r="GAG6" s="700"/>
      <c r="GAH6" s="700"/>
      <c r="GAI6" s="700"/>
      <c r="GAJ6" s="700"/>
      <c r="GAK6" s="700"/>
      <c r="GAL6" s="700"/>
      <c r="GAM6" s="700"/>
      <c r="GAN6" s="700"/>
      <c r="GAO6" s="700"/>
      <c r="GAP6" s="700"/>
      <c r="GAQ6" s="700"/>
      <c r="GAR6" s="700"/>
      <c r="GAS6" s="700"/>
      <c r="GAT6" s="700"/>
      <c r="GAU6" s="700"/>
      <c r="GAV6" s="700"/>
      <c r="GAW6" s="700"/>
      <c r="GAX6" s="700"/>
      <c r="GAY6" s="700"/>
      <c r="GAZ6" s="700"/>
      <c r="GBA6" s="700"/>
      <c r="GBB6" s="700"/>
      <c r="GBC6" s="700"/>
      <c r="GBD6" s="700"/>
      <c r="GBE6" s="700"/>
      <c r="GBF6" s="700"/>
      <c r="GBG6" s="700"/>
      <c r="GBH6" s="700"/>
      <c r="GBI6" s="700"/>
      <c r="GBJ6" s="700"/>
      <c r="GBK6" s="700"/>
      <c r="GBL6" s="700"/>
      <c r="GBM6" s="700"/>
      <c r="GBN6" s="700"/>
      <c r="GBO6" s="700"/>
      <c r="GBP6" s="700"/>
      <c r="GBQ6" s="700"/>
      <c r="GBR6" s="700"/>
      <c r="GBS6" s="700"/>
      <c r="GBT6" s="700"/>
      <c r="GBU6" s="700"/>
      <c r="GBV6" s="700"/>
      <c r="GBW6" s="700"/>
      <c r="GBX6" s="700"/>
      <c r="GBY6" s="700"/>
      <c r="GBZ6" s="700"/>
      <c r="GCA6" s="700"/>
      <c r="GCB6" s="700"/>
      <c r="GCC6" s="700"/>
      <c r="GCD6" s="700"/>
      <c r="GCE6" s="700"/>
      <c r="GCF6" s="700"/>
      <c r="GCG6" s="700"/>
      <c r="GCH6" s="700"/>
      <c r="GCI6" s="700"/>
      <c r="GCJ6" s="700"/>
      <c r="GCK6" s="700"/>
      <c r="GCL6" s="700"/>
      <c r="GCM6" s="700"/>
      <c r="GCN6" s="700"/>
      <c r="GCO6" s="700"/>
      <c r="GCP6" s="700"/>
      <c r="GCQ6" s="700"/>
      <c r="GCR6" s="700"/>
      <c r="GCS6" s="700"/>
      <c r="GCT6" s="700"/>
      <c r="GCU6" s="700"/>
      <c r="GCV6" s="700"/>
      <c r="GCW6" s="700"/>
      <c r="GCX6" s="700"/>
      <c r="GCY6" s="700"/>
      <c r="GCZ6" s="700"/>
      <c r="GDA6" s="700"/>
      <c r="GDB6" s="700"/>
      <c r="GDC6" s="700"/>
      <c r="GDD6" s="700"/>
      <c r="GDE6" s="700"/>
      <c r="GDF6" s="700"/>
      <c r="GDG6" s="700"/>
      <c r="GDH6" s="700"/>
      <c r="GDI6" s="700"/>
      <c r="GDJ6" s="700"/>
      <c r="GDK6" s="700"/>
      <c r="GDL6" s="700"/>
      <c r="GDM6" s="700"/>
      <c r="GDN6" s="700"/>
      <c r="GDO6" s="700"/>
      <c r="GDP6" s="700"/>
      <c r="GDQ6" s="700"/>
      <c r="GDR6" s="700"/>
      <c r="GDS6" s="700"/>
      <c r="GDT6" s="700"/>
      <c r="GDU6" s="700"/>
      <c r="GDV6" s="700"/>
      <c r="GDW6" s="700"/>
      <c r="GDX6" s="700"/>
      <c r="GDY6" s="700"/>
      <c r="GDZ6" s="700"/>
      <c r="GEA6" s="700"/>
      <c r="GEB6" s="700"/>
      <c r="GEC6" s="700"/>
      <c r="GED6" s="700"/>
      <c r="GEE6" s="700"/>
      <c r="GEF6" s="700"/>
      <c r="GEG6" s="700"/>
      <c r="GEH6" s="700"/>
      <c r="GEI6" s="700"/>
      <c r="GEJ6" s="700"/>
      <c r="GEK6" s="700"/>
      <c r="GEL6" s="700"/>
      <c r="GEM6" s="700"/>
      <c r="GEN6" s="700"/>
      <c r="GEO6" s="700"/>
      <c r="GEP6" s="700"/>
      <c r="GEQ6" s="700"/>
      <c r="GER6" s="700"/>
      <c r="GES6" s="700"/>
      <c r="GET6" s="700"/>
      <c r="GEU6" s="700"/>
      <c r="GEV6" s="700"/>
      <c r="GEW6" s="700"/>
      <c r="GEX6" s="700"/>
      <c r="GEY6" s="700"/>
      <c r="GEZ6" s="700"/>
      <c r="GFA6" s="700"/>
      <c r="GFB6" s="700"/>
      <c r="GFC6" s="700"/>
      <c r="GFD6" s="700"/>
      <c r="GFE6" s="700"/>
      <c r="GFF6" s="700"/>
      <c r="GFG6" s="700"/>
      <c r="GFH6" s="700"/>
      <c r="GFI6" s="700"/>
      <c r="GFJ6" s="700"/>
      <c r="GFK6" s="700"/>
      <c r="GFL6" s="700"/>
      <c r="GFM6" s="700"/>
      <c r="GFN6" s="700"/>
      <c r="GFO6" s="700"/>
      <c r="GFP6" s="700"/>
      <c r="GFQ6" s="700"/>
      <c r="GFR6" s="700"/>
      <c r="GFS6" s="700"/>
      <c r="GFT6" s="700"/>
      <c r="GFU6" s="700"/>
      <c r="GFV6" s="700"/>
      <c r="GFW6" s="700"/>
      <c r="GFX6" s="700"/>
      <c r="GFY6" s="700"/>
      <c r="GFZ6" s="700"/>
      <c r="GGA6" s="700"/>
      <c r="GGB6" s="700"/>
      <c r="GGC6" s="700"/>
      <c r="GGD6" s="700"/>
      <c r="GGE6" s="700"/>
      <c r="GGF6" s="700"/>
      <c r="GGG6" s="700"/>
      <c r="GGH6" s="700"/>
      <c r="GGI6" s="700"/>
      <c r="GGJ6" s="700"/>
      <c r="GGK6" s="700"/>
      <c r="GGL6" s="700"/>
      <c r="GGM6" s="700"/>
      <c r="GGN6" s="700"/>
      <c r="GGO6" s="700"/>
      <c r="GGP6" s="700"/>
      <c r="GGQ6" s="700"/>
      <c r="GGR6" s="700"/>
      <c r="GGS6" s="700"/>
      <c r="GGT6" s="700"/>
      <c r="GGU6" s="700"/>
      <c r="GGV6" s="700"/>
      <c r="GGW6" s="700"/>
      <c r="GGX6" s="700"/>
      <c r="GGY6" s="700"/>
      <c r="GGZ6" s="700"/>
      <c r="GHA6" s="700"/>
      <c r="GHB6" s="700"/>
      <c r="GHC6" s="700"/>
      <c r="GHD6" s="700"/>
      <c r="GHE6" s="700"/>
      <c r="GHF6" s="700"/>
      <c r="GHG6" s="700"/>
      <c r="GHH6" s="700"/>
      <c r="GHI6" s="700"/>
      <c r="GHJ6" s="700"/>
      <c r="GHK6" s="700"/>
      <c r="GHL6" s="700"/>
      <c r="GHM6" s="700"/>
      <c r="GHN6" s="700"/>
      <c r="GHO6" s="700"/>
      <c r="GHP6" s="700"/>
      <c r="GHQ6" s="700"/>
      <c r="GHR6" s="700"/>
      <c r="GHS6" s="700"/>
      <c r="GHT6" s="700"/>
      <c r="GHU6" s="700"/>
      <c r="GHV6" s="700"/>
      <c r="GHW6" s="700"/>
      <c r="GHX6" s="700"/>
      <c r="GHY6" s="700"/>
      <c r="GHZ6" s="700"/>
      <c r="GIA6" s="700"/>
      <c r="GIB6" s="700"/>
      <c r="GIC6" s="700"/>
      <c r="GID6" s="700"/>
      <c r="GIE6" s="700"/>
      <c r="GIF6" s="700"/>
      <c r="GIG6" s="700"/>
      <c r="GIH6" s="700"/>
      <c r="GII6" s="700"/>
      <c r="GIJ6" s="700"/>
      <c r="GIK6" s="700"/>
      <c r="GIL6" s="700"/>
      <c r="GIM6" s="700"/>
      <c r="GIN6" s="700"/>
      <c r="GIO6" s="700"/>
      <c r="GIP6" s="700"/>
      <c r="GIQ6" s="700"/>
      <c r="GIR6" s="700"/>
      <c r="GIS6" s="700"/>
      <c r="GIT6" s="700"/>
      <c r="GIU6" s="700"/>
      <c r="GIV6" s="700"/>
      <c r="GIW6" s="700"/>
      <c r="GIX6" s="700"/>
      <c r="GIY6" s="700"/>
      <c r="GIZ6" s="700"/>
      <c r="GJA6" s="700"/>
      <c r="GJB6" s="700"/>
      <c r="GJC6" s="700"/>
      <c r="GJD6" s="700"/>
      <c r="GJE6" s="700"/>
      <c r="GJF6" s="700"/>
      <c r="GJG6" s="700"/>
      <c r="GJH6" s="700"/>
      <c r="GJI6" s="700"/>
      <c r="GJJ6" s="700"/>
      <c r="GJK6" s="700"/>
      <c r="GJL6" s="700"/>
      <c r="GJM6" s="700"/>
      <c r="GJN6" s="700"/>
      <c r="GJO6" s="700"/>
      <c r="GJP6" s="700"/>
      <c r="GJQ6" s="700"/>
      <c r="GJR6" s="700"/>
      <c r="GJS6" s="700"/>
      <c r="GJT6" s="700"/>
      <c r="GJU6" s="700"/>
      <c r="GJV6" s="700"/>
      <c r="GJW6" s="700"/>
      <c r="GJX6" s="700"/>
      <c r="GJY6" s="700"/>
      <c r="GJZ6" s="700"/>
      <c r="GKA6" s="700"/>
      <c r="GKB6" s="700"/>
      <c r="GKC6" s="700"/>
      <c r="GKD6" s="700"/>
      <c r="GKE6" s="700"/>
      <c r="GKF6" s="700"/>
      <c r="GKG6" s="700"/>
      <c r="GKH6" s="700"/>
      <c r="GKI6" s="700"/>
      <c r="GKJ6" s="700"/>
      <c r="GKK6" s="700"/>
      <c r="GKL6" s="700"/>
      <c r="GKM6" s="700"/>
      <c r="GKN6" s="700"/>
      <c r="GKO6" s="700"/>
      <c r="GKP6" s="700"/>
      <c r="GKQ6" s="700"/>
      <c r="GKR6" s="700"/>
      <c r="GKS6" s="700"/>
      <c r="GKT6" s="700"/>
      <c r="GKU6" s="700"/>
      <c r="GKV6" s="700"/>
      <c r="GKW6" s="700"/>
      <c r="GKX6" s="700"/>
      <c r="GKY6" s="700"/>
      <c r="GKZ6" s="700"/>
      <c r="GLA6" s="700"/>
      <c r="GLB6" s="700"/>
      <c r="GLC6" s="700"/>
      <c r="GLD6" s="700"/>
      <c r="GLE6" s="700"/>
      <c r="GLF6" s="700"/>
      <c r="GLG6" s="700"/>
      <c r="GLH6" s="700"/>
      <c r="GLI6" s="700"/>
      <c r="GLJ6" s="700"/>
      <c r="GLK6" s="700"/>
      <c r="GLL6" s="700"/>
      <c r="GLM6" s="700"/>
      <c r="GLN6" s="700"/>
      <c r="GLO6" s="700"/>
      <c r="GLP6" s="700"/>
      <c r="GLQ6" s="700"/>
      <c r="GLR6" s="700"/>
      <c r="GLS6" s="700"/>
      <c r="GLT6" s="700"/>
      <c r="GLU6" s="700"/>
      <c r="GLV6" s="700"/>
      <c r="GLW6" s="700"/>
      <c r="GLX6" s="700"/>
      <c r="GLY6" s="700"/>
      <c r="GLZ6" s="700"/>
      <c r="GMA6" s="700"/>
      <c r="GMB6" s="700"/>
      <c r="GMC6" s="700"/>
      <c r="GMD6" s="700"/>
      <c r="GME6" s="700"/>
      <c r="GMF6" s="700"/>
      <c r="GMG6" s="700"/>
      <c r="GMH6" s="700"/>
      <c r="GMI6" s="700"/>
      <c r="GMJ6" s="700"/>
      <c r="GMK6" s="700"/>
      <c r="GML6" s="700"/>
      <c r="GMM6" s="700"/>
      <c r="GMN6" s="700"/>
      <c r="GMO6" s="700"/>
      <c r="GMP6" s="700"/>
      <c r="GMQ6" s="700"/>
      <c r="GMR6" s="700"/>
      <c r="GMS6" s="700"/>
      <c r="GMT6" s="700"/>
      <c r="GMU6" s="700"/>
      <c r="GMV6" s="700"/>
      <c r="GMW6" s="700"/>
      <c r="GMX6" s="700"/>
      <c r="GMY6" s="700"/>
      <c r="GMZ6" s="700"/>
      <c r="GNA6" s="700"/>
      <c r="GNB6" s="700"/>
      <c r="GNC6" s="700"/>
      <c r="GND6" s="700"/>
      <c r="GNE6" s="700"/>
      <c r="GNF6" s="700"/>
      <c r="GNG6" s="700"/>
      <c r="GNH6" s="700"/>
      <c r="GNI6" s="700"/>
      <c r="GNJ6" s="700"/>
      <c r="GNK6" s="700"/>
      <c r="GNL6" s="700"/>
      <c r="GNM6" s="700"/>
      <c r="GNN6" s="700"/>
      <c r="GNO6" s="700"/>
      <c r="GNP6" s="700"/>
      <c r="GNQ6" s="700"/>
      <c r="GNR6" s="700"/>
      <c r="GNS6" s="700"/>
      <c r="GNT6" s="700"/>
      <c r="GNU6" s="700"/>
      <c r="GNV6" s="700"/>
      <c r="GNW6" s="700"/>
      <c r="GNX6" s="700"/>
      <c r="GNY6" s="700"/>
      <c r="GNZ6" s="700"/>
      <c r="GOA6" s="700"/>
      <c r="GOB6" s="700"/>
      <c r="GOC6" s="700"/>
      <c r="GOD6" s="700"/>
      <c r="GOE6" s="700"/>
      <c r="GOF6" s="700"/>
      <c r="GOG6" s="700"/>
      <c r="GOH6" s="700"/>
      <c r="GOI6" s="700"/>
      <c r="GOJ6" s="700"/>
      <c r="GOK6" s="700"/>
      <c r="GOL6" s="700"/>
      <c r="GOM6" s="700"/>
      <c r="GON6" s="700"/>
      <c r="GOO6" s="700"/>
      <c r="GOP6" s="700"/>
      <c r="GOQ6" s="700"/>
      <c r="GOR6" s="700"/>
      <c r="GOS6" s="700"/>
      <c r="GOT6" s="700"/>
      <c r="GOU6" s="700"/>
      <c r="GOV6" s="700"/>
      <c r="GOW6" s="700"/>
      <c r="GOX6" s="700"/>
      <c r="GOY6" s="700"/>
      <c r="GOZ6" s="700"/>
      <c r="GPA6" s="700"/>
      <c r="GPB6" s="700"/>
      <c r="GPC6" s="700"/>
      <c r="GPD6" s="700"/>
      <c r="GPE6" s="700"/>
      <c r="GPF6" s="700"/>
      <c r="GPG6" s="700"/>
      <c r="GPH6" s="700"/>
      <c r="GPI6" s="700"/>
      <c r="GPJ6" s="700"/>
      <c r="GPK6" s="700"/>
      <c r="GPL6" s="700"/>
      <c r="GPM6" s="700"/>
      <c r="GPN6" s="700"/>
      <c r="GPO6" s="700"/>
      <c r="GPP6" s="700"/>
      <c r="GPQ6" s="700"/>
      <c r="GPR6" s="700"/>
      <c r="GPS6" s="700"/>
      <c r="GPT6" s="700"/>
      <c r="GPU6" s="700"/>
      <c r="GPV6" s="700"/>
      <c r="GPW6" s="700"/>
      <c r="GPX6" s="700"/>
      <c r="GPY6" s="700"/>
      <c r="GPZ6" s="700"/>
      <c r="GQA6" s="700"/>
      <c r="GQB6" s="700"/>
      <c r="GQC6" s="700"/>
      <c r="GQD6" s="700"/>
      <c r="GQE6" s="700"/>
      <c r="GQF6" s="700"/>
      <c r="GQG6" s="700"/>
      <c r="GQH6" s="700"/>
      <c r="GQI6" s="700"/>
      <c r="GQJ6" s="700"/>
      <c r="GQK6" s="700"/>
      <c r="GQL6" s="700"/>
      <c r="GQM6" s="700"/>
      <c r="GQN6" s="700"/>
      <c r="GQO6" s="700"/>
      <c r="GQP6" s="700"/>
      <c r="GQQ6" s="700"/>
      <c r="GQR6" s="700"/>
      <c r="GQS6" s="700"/>
      <c r="GQT6" s="700"/>
      <c r="GQU6" s="700"/>
      <c r="GQV6" s="700"/>
      <c r="GQW6" s="700"/>
      <c r="GQX6" s="700"/>
      <c r="GQY6" s="700"/>
      <c r="GQZ6" s="700"/>
      <c r="GRA6" s="700"/>
      <c r="GRB6" s="700"/>
      <c r="GRC6" s="700"/>
      <c r="GRD6" s="700"/>
      <c r="GRE6" s="700"/>
      <c r="GRF6" s="700"/>
      <c r="GRG6" s="700"/>
      <c r="GRH6" s="700"/>
      <c r="GRI6" s="700"/>
      <c r="GRJ6" s="700"/>
      <c r="GRK6" s="700"/>
      <c r="GRL6" s="700"/>
      <c r="GRM6" s="700"/>
      <c r="GRN6" s="700"/>
      <c r="GRO6" s="700"/>
      <c r="GRP6" s="700"/>
      <c r="GRQ6" s="700"/>
      <c r="GRR6" s="700"/>
      <c r="GRS6" s="700"/>
      <c r="GRT6" s="700"/>
      <c r="GRU6" s="700"/>
      <c r="GRV6" s="700"/>
      <c r="GRW6" s="700"/>
      <c r="GRX6" s="700"/>
      <c r="GRY6" s="700"/>
      <c r="GRZ6" s="700"/>
      <c r="GSA6" s="700"/>
      <c r="GSB6" s="700"/>
      <c r="GSC6" s="700"/>
      <c r="GSD6" s="700"/>
      <c r="GSE6" s="700"/>
      <c r="GSF6" s="700"/>
      <c r="GSG6" s="700"/>
      <c r="GSH6" s="700"/>
      <c r="GSI6" s="700"/>
      <c r="GSJ6" s="700"/>
      <c r="GSK6" s="700"/>
      <c r="GSL6" s="700"/>
      <c r="GSM6" s="700"/>
      <c r="GSN6" s="700"/>
      <c r="GSO6" s="700"/>
      <c r="GSP6" s="700"/>
      <c r="GSQ6" s="700"/>
      <c r="GSR6" s="700"/>
      <c r="GSS6" s="700"/>
      <c r="GST6" s="700"/>
      <c r="GSU6" s="700"/>
      <c r="GSV6" s="700"/>
      <c r="GSW6" s="700"/>
      <c r="GSX6" s="700"/>
      <c r="GSY6" s="700"/>
      <c r="GSZ6" s="700"/>
      <c r="GTA6" s="700"/>
      <c r="GTB6" s="700"/>
      <c r="GTC6" s="700"/>
      <c r="GTD6" s="700"/>
      <c r="GTE6" s="700"/>
      <c r="GTF6" s="700"/>
      <c r="GTG6" s="700"/>
      <c r="GTH6" s="700"/>
      <c r="GTI6" s="700"/>
      <c r="GTJ6" s="700"/>
      <c r="GTK6" s="700"/>
      <c r="GTL6" s="700"/>
      <c r="GTM6" s="700"/>
      <c r="GTN6" s="700"/>
      <c r="GTO6" s="700"/>
      <c r="GTP6" s="700"/>
      <c r="GTQ6" s="700"/>
      <c r="GTR6" s="700"/>
      <c r="GTS6" s="700"/>
      <c r="GTT6" s="700"/>
      <c r="GTU6" s="700"/>
      <c r="GTV6" s="700"/>
      <c r="GTW6" s="700"/>
      <c r="GTX6" s="700"/>
      <c r="GTY6" s="700"/>
      <c r="GTZ6" s="700"/>
      <c r="GUA6" s="700"/>
      <c r="GUB6" s="700"/>
      <c r="GUC6" s="700"/>
      <c r="GUD6" s="700"/>
      <c r="GUE6" s="700"/>
      <c r="GUF6" s="700"/>
      <c r="GUG6" s="700"/>
      <c r="GUH6" s="700"/>
      <c r="GUI6" s="700"/>
      <c r="GUJ6" s="700"/>
      <c r="GUK6" s="700"/>
      <c r="GUL6" s="700"/>
      <c r="GUM6" s="700"/>
      <c r="GUN6" s="700"/>
      <c r="GUO6" s="700"/>
      <c r="GUP6" s="700"/>
      <c r="GUQ6" s="700"/>
      <c r="GUR6" s="700"/>
      <c r="GUS6" s="700"/>
      <c r="GUT6" s="700"/>
      <c r="GUU6" s="700"/>
      <c r="GUV6" s="700"/>
      <c r="GUW6" s="700"/>
      <c r="GUX6" s="700"/>
      <c r="GUY6" s="700"/>
      <c r="GUZ6" s="700"/>
      <c r="GVA6" s="700"/>
      <c r="GVB6" s="700"/>
      <c r="GVC6" s="700"/>
      <c r="GVD6" s="700"/>
      <c r="GVE6" s="700"/>
      <c r="GVF6" s="700"/>
      <c r="GVG6" s="700"/>
      <c r="GVH6" s="700"/>
      <c r="GVI6" s="700"/>
      <c r="GVJ6" s="700"/>
      <c r="GVK6" s="700"/>
      <c r="GVL6" s="700"/>
      <c r="GVM6" s="700"/>
      <c r="GVN6" s="700"/>
      <c r="GVO6" s="700"/>
      <c r="GVP6" s="700"/>
      <c r="GVQ6" s="700"/>
      <c r="GVR6" s="700"/>
      <c r="GVS6" s="700"/>
      <c r="GVT6" s="700"/>
      <c r="GVU6" s="700"/>
      <c r="GVV6" s="700"/>
      <c r="GVW6" s="700"/>
      <c r="GVX6" s="700"/>
      <c r="GVY6" s="700"/>
      <c r="GVZ6" s="700"/>
      <c r="GWA6" s="700"/>
      <c r="GWB6" s="700"/>
      <c r="GWC6" s="700"/>
      <c r="GWD6" s="700"/>
      <c r="GWE6" s="700"/>
      <c r="GWF6" s="700"/>
      <c r="GWG6" s="700"/>
      <c r="GWH6" s="700"/>
      <c r="GWI6" s="700"/>
      <c r="GWJ6" s="700"/>
      <c r="GWK6" s="700"/>
      <c r="GWL6" s="700"/>
      <c r="GWM6" s="700"/>
      <c r="GWN6" s="700"/>
      <c r="GWO6" s="700"/>
      <c r="GWP6" s="700"/>
      <c r="GWQ6" s="700"/>
      <c r="GWR6" s="700"/>
      <c r="GWS6" s="700"/>
      <c r="GWT6" s="700"/>
      <c r="GWU6" s="700"/>
      <c r="GWV6" s="700"/>
      <c r="GWW6" s="700"/>
      <c r="GWX6" s="700"/>
      <c r="GWY6" s="700"/>
      <c r="GWZ6" s="700"/>
      <c r="GXA6" s="700"/>
      <c r="GXB6" s="700"/>
      <c r="GXC6" s="700"/>
      <c r="GXD6" s="700"/>
      <c r="GXE6" s="700"/>
      <c r="GXF6" s="700"/>
      <c r="GXG6" s="700"/>
      <c r="GXH6" s="700"/>
      <c r="GXI6" s="700"/>
      <c r="GXJ6" s="700"/>
      <c r="GXK6" s="700"/>
      <c r="GXL6" s="700"/>
      <c r="GXM6" s="700"/>
      <c r="GXN6" s="700"/>
      <c r="GXO6" s="700"/>
      <c r="GXP6" s="700"/>
      <c r="GXQ6" s="700"/>
      <c r="GXR6" s="700"/>
      <c r="GXS6" s="700"/>
      <c r="GXT6" s="700"/>
      <c r="GXU6" s="700"/>
      <c r="GXV6" s="700"/>
      <c r="GXW6" s="700"/>
      <c r="GXX6" s="700"/>
      <c r="GXY6" s="700"/>
      <c r="GXZ6" s="700"/>
      <c r="GYA6" s="700"/>
      <c r="GYB6" s="700"/>
      <c r="GYC6" s="700"/>
      <c r="GYD6" s="700"/>
      <c r="GYE6" s="700"/>
      <c r="GYF6" s="700"/>
      <c r="GYG6" s="700"/>
      <c r="GYH6" s="700"/>
      <c r="GYI6" s="700"/>
      <c r="GYJ6" s="700"/>
      <c r="GYK6" s="700"/>
      <c r="GYL6" s="700"/>
      <c r="GYM6" s="700"/>
      <c r="GYN6" s="700"/>
      <c r="GYO6" s="700"/>
      <c r="GYP6" s="700"/>
      <c r="GYQ6" s="700"/>
      <c r="GYR6" s="700"/>
      <c r="GYS6" s="700"/>
      <c r="GYT6" s="700"/>
      <c r="GYU6" s="700"/>
      <c r="GYV6" s="700"/>
      <c r="GYW6" s="700"/>
      <c r="GYX6" s="700"/>
      <c r="GYY6" s="700"/>
      <c r="GYZ6" s="700"/>
      <c r="GZA6" s="700"/>
      <c r="GZB6" s="700"/>
      <c r="GZC6" s="700"/>
      <c r="GZD6" s="700"/>
      <c r="GZE6" s="700"/>
      <c r="GZF6" s="700"/>
      <c r="GZG6" s="700"/>
      <c r="GZH6" s="700"/>
      <c r="GZI6" s="700"/>
      <c r="GZJ6" s="700"/>
      <c r="GZK6" s="700"/>
      <c r="GZL6" s="700"/>
      <c r="GZM6" s="700"/>
      <c r="GZN6" s="700"/>
      <c r="GZO6" s="700"/>
      <c r="GZP6" s="700"/>
      <c r="GZQ6" s="700"/>
      <c r="GZR6" s="700"/>
      <c r="GZS6" s="700"/>
      <c r="GZT6" s="700"/>
      <c r="GZU6" s="700"/>
      <c r="GZV6" s="700"/>
      <c r="GZW6" s="700"/>
      <c r="GZX6" s="700"/>
      <c r="GZY6" s="700"/>
      <c r="GZZ6" s="700"/>
      <c r="HAA6" s="700"/>
      <c r="HAB6" s="700"/>
      <c r="HAC6" s="700"/>
      <c r="HAD6" s="700"/>
      <c r="HAE6" s="700"/>
      <c r="HAF6" s="700"/>
      <c r="HAG6" s="700"/>
      <c r="HAH6" s="700"/>
      <c r="HAI6" s="700"/>
      <c r="HAJ6" s="700"/>
      <c r="HAK6" s="700"/>
      <c r="HAL6" s="700"/>
      <c r="HAM6" s="700"/>
      <c r="HAN6" s="700"/>
      <c r="HAO6" s="700"/>
      <c r="HAP6" s="700"/>
      <c r="HAQ6" s="700"/>
      <c r="HAR6" s="700"/>
      <c r="HAS6" s="700"/>
      <c r="HAT6" s="700"/>
      <c r="HAU6" s="700"/>
      <c r="HAV6" s="700"/>
      <c r="HAW6" s="700"/>
      <c r="HAX6" s="700"/>
      <c r="HAY6" s="700"/>
      <c r="HAZ6" s="700"/>
      <c r="HBA6" s="700"/>
      <c r="HBB6" s="700"/>
      <c r="HBC6" s="700"/>
      <c r="HBD6" s="700"/>
      <c r="HBE6" s="700"/>
      <c r="HBF6" s="700"/>
      <c r="HBG6" s="700"/>
      <c r="HBH6" s="700"/>
      <c r="HBI6" s="700"/>
      <c r="HBJ6" s="700"/>
      <c r="HBK6" s="700"/>
      <c r="HBL6" s="700"/>
      <c r="HBM6" s="700"/>
      <c r="HBN6" s="700"/>
      <c r="HBO6" s="700"/>
      <c r="HBP6" s="700"/>
      <c r="HBQ6" s="700"/>
      <c r="HBR6" s="700"/>
      <c r="HBS6" s="700"/>
      <c r="HBT6" s="700"/>
      <c r="HBU6" s="700"/>
      <c r="HBV6" s="700"/>
      <c r="HBW6" s="700"/>
      <c r="HBX6" s="700"/>
      <c r="HBY6" s="700"/>
      <c r="HBZ6" s="700"/>
      <c r="HCA6" s="700"/>
      <c r="HCB6" s="700"/>
      <c r="HCC6" s="700"/>
      <c r="HCD6" s="700"/>
      <c r="HCE6" s="700"/>
      <c r="HCF6" s="700"/>
      <c r="HCG6" s="700"/>
      <c r="HCH6" s="700"/>
      <c r="HCI6" s="700"/>
      <c r="HCJ6" s="700"/>
      <c r="HCK6" s="700"/>
      <c r="HCL6" s="700"/>
      <c r="HCM6" s="700"/>
      <c r="HCN6" s="700"/>
      <c r="HCO6" s="700"/>
      <c r="HCP6" s="700"/>
      <c r="HCQ6" s="700"/>
      <c r="HCR6" s="700"/>
      <c r="HCS6" s="700"/>
      <c r="HCT6" s="700"/>
      <c r="HCU6" s="700"/>
      <c r="HCV6" s="700"/>
      <c r="HCW6" s="700"/>
      <c r="HCX6" s="700"/>
      <c r="HCY6" s="700"/>
      <c r="HCZ6" s="700"/>
      <c r="HDA6" s="700"/>
      <c r="HDB6" s="700"/>
      <c r="HDC6" s="700"/>
      <c r="HDD6" s="700"/>
      <c r="HDE6" s="700"/>
      <c r="HDF6" s="700"/>
      <c r="HDG6" s="700"/>
      <c r="HDH6" s="700"/>
      <c r="HDI6" s="700"/>
      <c r="HDJ6" s="700"/>
      <c r="HDK6" s="700"/>
      <c r="HDL6" s="700"/>
      <c r="HDM6" s="700"/>
      <c r="HDN6" s="700"/>
      <c r="HDO6" s="700"/>
      <c r="HDP6" s="700"/>
      <c r="HDQ6" s="700"/>
      <c r="HDR6" s="700"/>
      <c r="HDS6" s="700"/>
      <c r="HDT6" s="700"/>
      <c r="HDU6" s="700"/>
      <c r="HDV6" s="700"/>
      <c r="HDW6" s="700"/>
      <c r="HDX6" s="700"/>
      <c r="HDY6" s="700"/>
      <c r="HDZ6" s="700"/>
      <c r="HEA6" s="700"/>
      <c r="HEB6" s="700"/>
      <c r="HEC6" s="700"/>
      <c r="HED6" s="700"/>
      <c r="HEE6" s="700"/>
      <c r="HEF6" s="700"/>
      <c r="HEG6" s="700"/>
      <c r="HEH6" s="700"/>
      <c r="HEI6" s="700"/>
      <c r="HEJ6" s="700"/>
      <c r="HEK6" s="700"/>
      <c r="HEL6" s="700"/>
      <c r="HEM6" s="700"/>
      <c r="HEN6" s="700"/>
      <c r="HEO6" s="700"/>
      <c r="HEP6" s="700"/>
      <c r="HEQ6" s="700"/>
      <c r="HER6" s="700"/>
      <c r="HES6" s="700"/>
      <c r="HET6" s="700"/>
      <c r="HEU6" s="700"/>
      <c r="HEV6" s="700"/>
      <c r="HEW6" s="700"/>
      <c r="HEX6" s="700"/>
      <c r="HEY6" s="700"/>
      <c r="HEZ6" s="700"/>
      <c r="HFA6" s="700"/>
      <c r="HFB6" s="700"/>
      <c r="HFC6" s="700"/>
      <c r="HFD6" s="700"/>
      <c r="HFE6" s="700"/>
      <c r="HFF6" s="700"/>
      <c r="HFG6" s="700"/>
      <c r="HFH6" s="700"/>
      <c r="HFI6" s="700"/>
      <c r="HFJ6" s="700"/>
      <c r="HFK6" s="700"/>
      <c r="HFL6" s="700"/>
      <c r="HFM6" s="700"/>
      <c r="HFN6" s="700"/>
      <c r="HFO6" s="700"/>
      <c r="HFP6" s="700"/>
      <c r="HFQ6" s="700"/>
      <c r="HFR6" s="700"/>
      <c r="HFS6" s="700"/>
      <c r="HFT6" s="700"/>
      <c r="HFU6" s="700"/>
      <c r="HFV6" s="700"/>
      <c r="HFW6" s="700"/>
      <c r="HFX6" s="700"/>
      <c r="HFY6" s="700"/>
      <c r="HFZ6" s="700"/>
      <c r="HGA6" s="700"/>
      <c r="HGB6" s="700"/>
      <c r="HGC6" s="700"/>
      <c r="HGD6" s="700"/>
      <c r="HGE6" s="700"/>
      <c r="HGF6" s="700"/>
      <c r="HGG6" s="700"/>
      <c r="HGH6" s="700"/>
      <c r="HGI6" s="700"/>
      <c r="HGJ6" s="700"/>
      <c r="HGK6" s="700"/>
      <c r="HGL6" s="700"/>
      <c r="HGM6" s="700"/>
      <c r="HGN6" s="700"/>
      <c r="HGO6" s="700"/>
      <c r="HGP6" s="700"/>
      <c r="HGQ6" s="700"/>
      <c r="HGR6" s="700"/>
      <c r="HGS6" s="700"/>
      <c r="HGT6" s="700"/>
      <c r="HGU6" s="700"/>
      <c r="HGV6" s="700"/>
      <c r="HGW6" s="700"/>
      <c r="HGX6" s="700"/>
      <c r="HGY6" s="700"/>
      <c r="HGZ6" s="700"/>
      <c r="HHA6" s="700"/>
      <c r="HHB6" s="700"/>
      <c r="HHC6" s="700"/>
      <c r="HHD6" s="700"/>
      <c r="HHE6" s="700"/>
      <c r="HHF6" s="700"/>
      <c r="HHG6" s="700"/>
      <c r="HHH6" s="700"/>
      <c r="HHI6" s="700"/>
      <c r="HHJ6" s="700"/>
      <c r="HHK6" s="700"/>
      <c r="HHL6" s="700"/>
      <c r="HHM6" s="700"/>
      <c r="HHN6" s="700"/>
      <c r="HHO6" s="700"/>
      <c r="HHP6" s="700"/>
      <c r="HHQ6" s="700"/>
      <c r="HHR6" s="700"/>
      <c r="HHS6" s="700"/>
      <c r="HHT6" s="700"/>
      <c r="HHU6" s="700"/>
      <c r="HHV6" s="700"/>
      <c r="HHW6" s="700"/>
      <c r="HHX6" s="700"/>
      <c r="HHY6" s="700"/>
      <c r="HHZ6" s="700"/>
      <c r="HIA6" s="700"/>
      <c r="HIB6" s="700"/>
      <c r="HIC6" s="700"/>
      <c r="HID6" s="700"/>
      <c r="HIE6" s="700"/>
      <c r="HIF6" s="700"/>
      <c r="HIG6" s="700"/>
      <c r="HIH6" s="700"/>
      <c r="HII6" s="700"/>
      <c r="HIJ6" s="700"/>
      <c r="HIK6" s="700"/>
      <c r="HIL6" s="700"/>
      <c r="HIM6" s="700"/>
      <c r="HIN6" s="700"/>
      <c r="HIO6" s="700"/>
      <c r="HIP6" s="700"/>
      <c r="HIQ6" s="700"/>
      <c r="HIR6" s="700"/>
      <c r="HIS6" s="700"/>
      <c r="HIT6" s="700"/>
      <c r="HIU6" s="700"/>
      <c r="HIV6" s="700"/>
      <c r="HIW6" s="700"/>
      <c r="HIX6" s="700"/>
      <c r="HIY6" s="700"/>
      <c r="HIZ6" s="700"/>
      <c r="HJA6" s="700"/>
      <c r="HJB6" s="700"/>
      <c r="HJC6" s="700"/>
      <c r="HJD6" s="700"/>
      <c r="HJE6" s="700"/>
      <c r="HJF6" s="700"/>
      <c r="HJG6" s="700"/>
      <c r="HJH6" s="700"/>
      <c r="HJI6" s="700"/>
      <c r="HJJ6" s="700"/>
      <c r="HJK6" s="700"/>
      <c r="HJL6" s="700"/>
      <c r="HJM6" s="700"/>
      <c r="HJN6" s="700"/>
      <c r="HJO6" s="700"/>
      <c r="HJP6" s="700"/>
      <c r="HJQ6" s="700"/>
      <c r="HJR6" s="700"/>
      <c r="HJS6" s="700"/>
      <c r="HJT6" s="700"/>
      <c r="HJU6" s="700"/>
      <c r="HJV6" s="700"/>
      <c r="HJW6" s="700"/>
      <c r="HJX6" s="700"/>
      <c r="HJY6" s="700"/>
      <c r="HJZ6" s="700"/>
      <c r="HKA6" s="700"/>
      <c r="HKB6" s="700"/>
      <c r="HKC6" s="700"/>
      <c r="HKD6" s="700"/>
      <c r="HKE6" s="700"/>
      <c r="HKF6" s="700"/>
      <c r="HKG6" s="700"/>
      <c r="HKH6" s="700"/>
      <c r="HKI6" s="700"/>
      <c r="HKJ6" s="700"/>
      <c r="HKK6" s="700"/>
      <c r="HKL6" s="700"/>
      <c r="HKM6" s="700"/>
      <c r="HKN6" s="700"/>
      <c r="HKO6" s="700"/>
      <c r="HKP6" s="700"/>
      <c r="HKQ6" s="700"/>
      <c r="HKR6" s="700"/>
      <c r="HKS6" s="700"/>
      <c r="HKT6" s="700"/>
      <c r="HKU6" s="700"/>
      <c r="HKV6" s="700"/>
      <c r="HKW6" s="700"/>
      <c r="HKX6" s="700"/>
      <c r="HKY6" s="700"/>
      <c r="HKZ6" s="700"/>
      <c r="HLA6" s="700"/>
      <c r="HLB6" s="700"/>
      <c r="HLC6" s="700"/>
      <c r="HLD6" s="700"/>
      <c r="HLE6" s="700"/>
      <c r="HLF6" s="700"/>
      <c r="HLG6" s="700"/>
      <c r="HLH6" s="700"/>
      <c r="HLI6" s="700"/>
      <c r="HLJ6" s="700"/>
      <c r="HLK6" s="700"/>
      <c r="HLL6" s="700"/>
      <c r="HLM6" s="700"/>
      <c r="HLN6" s="700"/>
      <c r="HLO6" s="700"/>
      <c r="HLP6" s="700"/>
      <c r="HLQ6" s="700"/>
      <c r="HLR6" s="700"/>
      <c r="HLS6" s="700"/>
      <c r="HLT6" s="700"/>
      <c r="HLU6" s="700"/>
      <c r="HLV6" s="700"/>
      <c r="HLW6" s="700"/>
      <c r="HLX6" s="700"/>
      <c r="HLY6" s="700"/>
      <c r="HLZ6" s="700"/>
      <c r="HMA6" s="700"/>
      <c r="HMB6" s="700"/>
      <c r="HMC6" s="700"/>
      <c r="HMD6" s="700"/>
      <c r="HME6" s="700"/>
      <c r="HMF6" s="700"/>
      <c r="HMG6" s="700"/>
      <c r="HMH6" s="700"/>
      <c r="HMI6" s="700"/>
      <c r="HMJ6" s="700"/>
      <c r="HMK6" s="700"/>
      <c r="HML6" s="700"/>
      <c r="HMM6" s="700"/>
      <c r="HMN6" s="700"/>
      <c r="HMO6" s="700"/>
      <c r="HMP6" s="700"/>
      <c r="HMQ6" s="700"/>
      <c r="HMR6" s="700"/>
      <c r="HMS6" s="700"/>
      <c r="HMT6" s="700"/>
      <c r="HMU6" s="700"/>
      <c r="HMV6" s="700"/>
      <c r="HMW6" s="700"/>
      <c r="HMX6" s="700"/>
      <c r="HMY6" s="700"/>
      <c r="HMZ6" s="700"/>
      <c r="HNA6" s="700"/>
      <c r="HNB6" s="700"/>
      <c r="HNC6" s="700"/>
      <c r="HND6" s="700"/>
      <c r="HNE6" s="700"/>
      <c r="HNF6" s="700"/>
      <c r="HNG6" s="700"/>
      <c r="HNH6" s="700"/>
      <c r="HNI6" s="700"/>
      <c r="HNJ6" s="700"/>
      <c r="HNK6" s="700"/>
      <c r="HNL6" s="700"/>
      <c r="HNM6" s="700"/>
      <c r="HNN6" s="700"/>
      <c r="HNO6" s="700"/>
      <c r="HNP6" s="700"/>
      <c r="HNQ6" s="700"/>
      <c r="HNR6" s="700"/>
      <c r="HNS6" s="700"/>
      <c r="HNT6" s="700"/>
      <c r="HNU6" s="700"/>
      <c r="HNV6" s="700"/>
      <c r="HNW6" s="700"/>
      <c r="HNX6" s="700"/>
      <c r="HNY6" s="700"/>
      <c r="HNZ6" s="700"/>
      <c r="HOA6" s="700"/>
      <c r="HOB6" s="700"/>
      <c r="HOC6" s="700"/>
      <c r="HOD6" s="700"/>
      <c r="HOE6" s="700"/>
      <c r="HOF6" s="700"/>
      <c r="HOG6" s="700"/>
      <c r="HOH6" s="700"/>
      <c r="HOI6" s="700"/>
      <c r="HOJ6" s="700"/>
      <c r="HOK6" s="700"/>
      <c r="HOL6" s="700"/>
      <c r="HOM6" s="700"/>
      <c r="HON6" s="700"/>
      <c r="HOO6" s="700"/>
      <c r="HOP6" s="700"/>
      <c r="HOQ6" s="700"/>
      <c r="HOR6" s="700"/>
      <c r="HOS6" s="700"/>
      <c r="HOT6" s="700"/>
      <c r="HOU6" s="700"/>
      <c r="HOV6" s="700"/>
      <c r="HOW6" s="700"/>
      <c r="HOX6" s="700"/>
      <c r="HOY6" s="700"/>
      <c r="HOZ6" s="700"/>
      <c r="HPA6" s="700"/>
      <c r="HPB6" s="700"/>
      <c r="HPC6" s="700"/>
      <c r="HPD6" s="700"/>
      <c r="HPE6" s="700"/>
      <c r="HPF6" s="700"/>
      <c r="HPG6" s="700"/>
      <c r="HPH6" s="700"/>
      <c r="HPI6" s="700"/>
      <c r="HPJ6" s="700"/>
      <c r="HPK6" s="700"/>
      <c r="HPL6" s="700"/>
      <c r="HPM6" s="700"/>
      <c r="HPN6" s="700"/>
      <c r="HPO6" s="700"/>
      <c r="HPP6" s="700"/>
      <c r="HPQ6" s="700"/>
      <c r="HPR6" s="700"/>
      <c r="HPS6" s="700"/>
      <c r="HPT6" s="700"/>
      <c r="HPU6" s="700"/>
      <c r="HPV6" s="700"/>
      <c r="HPW6" s="700"/>
      <c r="HPX6" s="700"/>
      <c r="HPY6" s="700"/>
      <c r="HPZ6" s="700"/>
      <c r="HQA6" s="700"/>
      <c r="HQB6" s="700"/>
      <c r="HQC6" s="700"/>
      <c r="HQD6" s="700"/>
      <c r="HQE6" s="700"/>
      <c r="HQF6" s="700"/>
      <c r="HQG6" s="700"/>
      <c r="HQH6" s="700"/>
      <c r="HQI6" s="700"/>
      <c r="HQJ6" s="700"/>
      <c r="HQK6" s="700"/>
      <c r="HQL6" s="700"/>
      <c r="HQM6" s="700"/>
      <c r="HQN6" s="700"/>
      <c r="HQO6" s="700"/>
      <c r="HQP6" s="700"/>
      <c r="HQQ6" s="700"/>
      <c r="HQR6" s="700"/>
      <c r="HQS6" s="700"/>
      <c r="HQT6" s="700"/>
      <c r="HQU6" s="700"/>
      <c r="HQV6" s="700"/>
      <c r="HQW6" s="700"/>
      <c r="HQX6" s="700"/>
      <c r="HQY6" s="700"/>
      <c r="HQZ6" s="700"/>
      <c r="HRA6" s="700"/>
      <c r="HRB6" s="700"/>
      <c r="HRC6" s="700"/>
      <c r="HRD6" s="700"/>
      <c r="HRE6" s="700"/>
      <c r="HRF6" s="700"/>
      <c r="HRG6" s="700"/>
      <c r="HRH6" s="700"/>
      <c r="HRI6" s="700"/>
      <c r="HRJ6" s="700"/>
      <c r="HRK6" s="700"/>
      <c r="HRL6" s="700"/>
      <c r="HRM6" s="700"/>
      <c r="HRN6" s="700"/>
      <c r="HRO6" s="700"/>
      <c r="HRP6" s="700"/>
      <c r="HRQ6" s="700"/>
      <c r="HRR6" s="700"/>
      <c r="HRS6" s="700"/>
      <c r="HRT6" s="700"/>
      <c r="HRU6" s="700"/>
      <c r="HRV6" s="700"/>
      <c r="HRW6" s="700"/>
      <c r="HRX6" s="700"/>
      <c r="HRY6" s="700"/>
      <c r="HRZ6" s="700"/>
      <c r="HSA6" s="700"/>
      <c r="HSB6" s="700"/>
      <c r="HSC6" s="700"/>
      <c r="HSD6" s="700"/>
      <c r="HSE6" s="700"/>
      <c r="HSF6" s="700"/>
      <c r="HSG6" s="700"/>
      <c r="HSH6" s="700"/>
      <c r="HSI6" s="700"/>
      <c r="HSJ6" s="700"/>
      <c r="HSK6" s="700"/>
      <c r="HSL6" s="700"/>
      <c r="HSM6" s="700"/>
      <c r="HSN6" s="700"/>
      <c r="HSO6" s="700"/>
      <c r="HSP6" s="700"/>
      <c r="HSQ6" s="700"/>
      <c r="HSR6" s="700"/>
      <c r="HSS6" s="700"/>
      <c r="HST6" s="700"/>
      <c r="HSU6" s="700"/>
      <c r="HSV6" s="700"/>
      <c r="HSW6" s="700"/>
      <c r="HSX6" s="700"/>
      <c r="HSY6" s="700"/>
      <c r="HSZ6" s="700"/>
      <c r="HTA6" s="700"/>
      <c r="HTB6" s="700"/>
      <c r="HTC6" s="700"/>
      <c r="HTD6" s="700"/>
      <c r="HTE6" s="700"/>
      <c r="HTF6" s="700"/>
      <c r="HTG6" s="700"/>
      <c r="HTH6" s="700"/>
      <c r="HTI6" s="700"/>
      <c r="HTJ6" s="700"/>
      <c r="HTK6" s="700"/>
      <c r="HTL6" s="700"/>
      <c r="HTM6" s="700"/>
      <c r="HTN6" s="700"/>
      <c r="HTO6" s="700"/>
      <c r="HTP6" s="700"/>
      <c r="HTQ6" s="700"/>
      <c r="HTR6" s="700"/>
      <c r="HTS6" s="700"/>
      <c r="HTT6" s="700"/>
      <c r="HTU6" s="700"/>
      <c r="HTV6" s="700"/>
      <c r="HTW6" s="700"/>
      <c r="HTX6" s="700"/>
      <c r="HTY6" s="700"/>
      <c r="HTZ6" s="700"/>
      <c r="HUA6" s="700"/>
      <c r="HUB6" s="700"/>
      <c r="HUC6" s="700"/>
      <c r="HUD6" s="700"/>
      <c r="HUE6" s="700"/>
      <c r="HUF6" s="700"/>
      <c r="HUG6" s="700"/>
      <c r="HUH6" s="700"/>
      <c r="HUI6" s="700"/>
      <c r="HUJ6" s="700"/>
      <c r="HUK6" s="700"/>
      <c r="HUL6" s="700"/>
      <c r="HUM6" s="700"/>
      <c r="HUN6" s="700"/>
      <c r="HUO6" s="700"/>
      <c r="HUP6" s="700"/>
      <c r="HUQ6" s="700"/>
      <c r="HUR6" s="700"/>
      <c r="HUS6" s="700"/>
      <c r="HUT6" s="700"/>
      <c r="HUU6" s="700"/>
      <c r="HUV6" s="700"/>
      <c r="HUW6" s="700"/>
      <c r="HUX6" s="700"/>
      <c r="HUY6" s="700"/>
      <c r="HUZ6" s="700"/>
      <c r="HVA6" s="700"/>
      <c r="HVB6" s="700"/>
      <c r="HVC6" s="700"/>
      <c r="HVD6" s="700"/>
      <c r="HVE6" s="700"/>
      <c r="HVF6" s="700"/>
      <c r="HVG6" s="700"/>
      <c r="HVH6" s="700"/>
      <c r="HVI6" s="700"/>
      <c r="HVJ6" s="700"/>
      <c r="HVK6" s="700"/>
      <c r="HVL6" s="700"/>
      <c r="HVM6" s="700"/>
      <c r="HVN6" s="700"/>
      <c r="HVO6" s="700"/>
      <c r="HVP6" s="700"/>
      <c r="HVQ6" s="700"/>
      <c r="HVR6" s="700"/>
      <c r="HVS6" s="700"/>
      <c r="HVT6" s="700"/>
      <c r="HVU6" s="700"/>
      <c r="HVV6" s="700"/>
      <c r="HVW6" s="700"/>
      <c r="HVX6" s="700"/>
      <c r="HVY6" s="700"/>
      <c r="HVZ6" s="700"/>
      <c r="HWA6" s="700"/>
      <c r="HWB6" s="700"/>
      <c r="HWC6" s="700"/>
      <c r="HWD6" s="700"/>
      <c r="HWE6" s="700"/>
      <c r="HWF6" s="700"/>
      <c r="HWG6" s="700"/>
      <c r="HWH6" s="700"/>
      <c r="HWI6" s="700"/>
      <c r="HWJ6" s="700"/>
      <c r="HWK6" s="700"/>
      <c r="HWL6" s="700"/>
      <c r="HWM6" s="700"/>
      <c r="HWN6" s="700"/>
      <c r="HWO6" s="700"/>
      <c r="HWP6" s="700"/>
      <c r="HWQ6" s="700"/>
      <c r="HWR6" s="700"/>
      <c r="HWS6" s="700"/>
      <c r="HWT6" s="700"/>
      <c r="HWU6" s="700"/>
      <c r="HWV6" s="700"/>
      <c r="HWW6" s="700"/>
      <c r="HWX6" s="700"/>
      <c r="HWY6" s="700"/>
      <c r="HWZ6" s="700"/>
      <c r="HXA6" s="700"/>
      <c r="HXB6" s="700"/>
      <c r="HXC6" s="700"/>
      <c r="HXD6" s="700"/>
      <c r="HXE6" s="700"/>
      <c r="HXF6" s="700"/>
      <c r="HXG6" s="700"/>
      <c r="HXH6" s="700"/>
      <c r="HXI6" s="700"/>
      <c r="HXJ6" s="700"/>
      <c r="HXK6" s="700"/>
      <c r="HXL6" s="700"/>
      <c r="HXM6" s="700"/>
      <c r="HXN6" s="700"/>
      <c r="HXO6" s="700"/>
      <c r="HXP6" s="700"/>
      <c r="HXQ6" s="700"/>
      <c r="HXR6" s="700"/>
      <c r="HXS6" s="700"/>
      <c r="HXT6" s="700"/>
      <c r="HXU6" s="700"/>
      <c r="HXV6" s="700"/>
      <c r="HXW6" s="700"/>
      <c r="HXX6" s="700"/>
      <c r="HXY6" s="700"/>
      <c r="HXZ6" s="700"/>
      <c r="HYA6" s="700"/>
      <c r="HYB6" s="700"/>
      <c r="HYC6" s="700"/>
      <c r="HYD6" s="700"/>
      <c r="HYE6" s="700"/>
      <c r="HYF6" s="700"/>
      <c r="HYG6" s="700"/>
      <c r="HYH6" s="700"/>
      <c r="HYI6" s="700"/>
      <c r="HYJ6" s="700"/>
      <c r="HYK6" s="700"/>
      <c r="HYL6" s="700"/>
      <c r="HYM6" s="700"/>
      <c r="HYN6" s="700"/>
      <c r="HYO6" s="700"/>
      <c r="HYP6" s="700"/>
      <c r="HYQ6" s="700"/>
      <c r="HYR6" s="700"/>
      <c r="HYS6" s="700"/>
      <c r="HYT6" s="700"/>
      <c r="HYU6" s="700"/>
      <c r="HYV6" s="700"/>
      <c r="HYW6" s="700"/>
      <c r="HYX6" s="700"/>
      <c r="HYY6" s="700"/>
      <c r="HYZ6" s="700"/>
      <c r="HZA6" s="700"/>
      <c r="HZB6" s="700"/>
      <c r="HZC6" s="700"/>
      <c r="HZD6" s="700"/>
      <c r="HZE6" s="700"/>
      <c r="HZF6" s="700"/>
      <c r="HZG6" s="700"/>
      <c r="HZH6" s="700"/>
      <c r="HZI6" s="700"/>
      <c r="HZJ6" s="700"/>
      <c r="HZK6" s="700"/>
      <c r="HZL6" s="700"/>
      <c r="HZM6" s="700"/>
      <c r="HZN6" s="700"/>
      <c r="HZO6" s="700"/>
      <c r="HZP6" s="700"/>
      <c r="HZQ6" s="700"/>
      <c r="HZR6" s="700"/>
      <c r="HZS6" s="700"/>
      <c r="HZT6" s="700"/>
      <c r="HZU6" s="700"/>
      <c r="HZV6" s="700"/>
      <c r="HZW6" s="700"/>
      <c r="HZX6" s="700"/>
      <c r="HZY6" s="700"/>
      <c r="HZZ6" s="700"/>
      <c r="IAA6" s="700"/>
      <c r="IAB6" s="700"/>
      <c r="IAC6" s="700"/>
      <c r="IAD6" s="700"/>
      <c r="IAE6" s="700"/>
      <c r="IAF6" s="700"/>
      <c r="IAG6" s="700"/>
      <c r="IAH6" s="700"/>
      <c r="IAI6" s="700"/>
      <c r="IAJ6" s="700"/>
      <c r="IAK6" s="700"/>
      <c r="IAL6" s="700"/>
      <c r="IAM6" s="700"/>
      <c r="IAN6" s="700"/>
      <c r="IAO6" s="700"/>
      <c r="IAP6" s="700"/>
      <c r="IAQ6" s="700"/>
      <c r="IAR6" s="700"/>
      <c r="IAS6" s="700"/>
      <c r="IAT6" s="700"/>
      <c r="IAU6" s="700"/>
      <c r="IAV6" s="700"/>
      <c r="IAW6" s="700"/>
      <c r="IAX6" s="700"/>
      <c r="IAY6" s="700"/>
      <c r="IAZ6" s="700"/>
      <c r="IBA6" s="700"/>
      <c r="IBB6" s="700"/>
      <c r="IBC6" s="700"/>
      <c r="IBD6" s="700"/>
      <c r="IBE6" s="700"/>
      <c r="IBF6" s="700"/>
      <c r="IBG6" s="700"/>
      <c r="IBH6" s="700"/>
      <c r="IBI6" s="700"/>
      <c r="IBJ6" s="700"/>
      <c r="IBK6" s="700"/>
      <c r="IBL6" s="700"/>
      <c r="IBM6" s="700"/>
      <c r="IBN6" s="700"/>
      <c r="IBO6" s="700"/>
      <c r="IBP6" s="700"/>
      <c r="IBQ6" s="700"/>
      <c r="IBR6" s="700"/>
      <c r="IBS6" s="700"/>
      <c r="IBT6" s="700"/>
      <c r="IBU6" s="700"/>
      <c r="IBV6" s="700"/>
      <c r="IBW6" s="700"/>
      <c r="IBX6" s="700"/>
      <c r="IBY6" s="700"/>
      <c r="IBZ6" s="700"/>
      <c r="ICA6" s="700"/>
      <c r="ICB6" s="700"/>
      <c r="ICC6" s="700"/>
      <c r="ICD6" s="700"/>
      <c r="ICE6" s="700"/>
      <c r="ICF6" s="700"/>
      <c r="ICG6" s="700"/>
      <c r="ICH6" s="700"/>
      <c r="ICI6" s="700"/>
      <c r="ICJ6" s="700"/>
      <c r="ICK6" s="700"/>
      <c r="ICL6" s="700"/>
      <c r="ICM6" s="700"/>
      <c r="ICN6" s="700"/>
      <c r="ICO6" s="700"/>
      <c r="ICP6" s="700"/>
      <c r="ICQ6" s="700"/>
      <c r="ICR6" s="700"/>
      <c r="ICS6" s="700"/>
      <c r="ICT6" s="700"/>
      <c r="ICU6" s="700"/>
      <c r="ICV6" s="700"/>
      <c r="ICW6" s="700"/>
      <c r="ICX6" s="700"/>
      <c r="ICY6" s="700"/>
      <c r="ICZ6" s="700"/>
      <c r="IDA6" s="700"/>
      <c r="IDB6" s="700"/>
      <c r="IDC6" s="700"/>
      <c r="IDD6" s="700"/>
      <c r="IDE6" s="700"/>
      <c r="IDF6" s="700"/>
      <c r="IDG6" s="700"/>
      <c r="IDH6" s="700"/>
      <c r="IDI6" s="700"/>
      <c r="IDJ6" s="700"/>
      <c r="IDK6" s="700"/>
      <c r="IDL6" s="700"/>
      <c r="IDM6" s="700"/>
      <c r="IDN6" s="700"/>
      <c r="IDO6" s="700"/>
      <c r="IDP6" s="700"/>
      <c r="IDQ6" s="700"/>
      <c r="IDR6" s="700"/>
      <c r="IDS6" s="700"/>
      <c r="IDT6" s="700"/>
      <c r="IDU6" s="700"/>
      <c r="IDV6" s="700"/>
      <c r="IDW6" s="700"/>
      <c r="IDX6" s="700"/>
      <c r="IDY6" s="700"/>
      <c r="IDZ6" s="700"/>
      <c r="IEA6" s="700"/>
      <c r="IEB6" s="700"/>
      <c r="IEC6" s="700"/>
      <c r="IED6" s="700"/>
      <c r="IEE6" s="700"/>
      <c r="IEF6" s="700"/>
      <c r="IEG6" s="700"/>
      <c r="IEH6" s="700"/>
      <c r="IEI6" s="700"/>
      <c r="IEJ6" s="700"/>
      <c r="IEK6" s="700"/>
      <c r="IEL6" s="700"/>
      <c r="IEM6" s="700"/>
      <c r="IEN6" s="700"/>
      <c r="IEO6" s="700"/>
      <c r="IEP6" s="700"/>
      <c r="IEQ6" s="700"/>
      <c r="IER6" s="700"/>
      <c r="IES6" s="700"/>
      <c r="IET6" s="700"/>
      <c r="IEU6" s="700"/>
      <c r="IEV6" s="700"/>
      <c r="IEW6" s="700"/>
      <c r="IEX6" s="700"/>
      <c r="IEY6" s="700"/>
      <c r="IEZ6" s="700"/>
      <c r="IFA6" s="700"/>
      <c r="IFB6" s="700"/>
      <c r="IFC6" s="700"/>
      <c r="IFD6" s="700"/>
      <c r="IFE6" s="700"/>
      <c r="IFF6" s="700"/>
      <c r="IFG6" s="700"/>
      <c r="IFH6" s="700"/>
      <c r="IFI6" s="700"/>
      <c r="IFJ6" s="700"/>
      <c r="IFK6" s="700"/>
      <c r="IFL6" s="700"/>
      <c r="IFM6" s="700"/>
      <c r="IFN6" s="700"/>
      <c r="IFO6" s="700"/>
      <c r="IFP6" s="700"/>
      <c r="IFQ6" s="700"/>
      <c r="IFR6" s="700"/>
      <c r="IFS6" s="700"/>
      <c r="IFT6" s="700"/>
      <c r="IFU6" s="700"/>
      <c r="IFV6" s="700"/>
      <c r="IFW6" s="700"/>
      <c r="IFX6" s="700"/>
      <c r="IFY6" s="700"/>
      <c r="IFZ6" s="700"/>
      <c r="IGA6" s="700"/>
      <c r="IGB6" s="700"/>
      <c r="IGC6" s="700"/>
      <c r="IGD6" s="700"/>
      <c r="IGE6" s="700"/>
      <c r="IGF6" s="700"/>
      <c r="IGG6" s="700"/>
      <c r="IGH6" s="700"/>
      <c r="IGI6" s="700"/>
      <c r="IGJ6" s="700"/>
      <c r="IGK6" s="700"/>
      <c r="IGL6" s="700"/>
      <c r="IGM6" s="700"/>
      <c r="IGN6" s="700"/>
      <c r="IGO6" s="700"/>
      <c r="IGP6" s="700"/>
      <c r="IGQ6" s="700"/>
      <c r="IGR6" s="700"/>
      <c r="IGS6" s="700"/>
      <c r="IGT6" s="700"/>
      <c r="IGU6" s="700"/>
      <c r="IGV6" s="700"/>
      <c r="IGW6" s="700"/>
      <c r="IGX6" s="700"/>
      <c r="IGY6" s="700"/>
      <c r="IGZ6" s="700"/>
      <c r="IHA6" s="700"/>
      <c r="IHB6" s="700"/>
      <c r="IHC6" s="700"/>
      <c r="IHD6" s="700"/>
      <c r="IHE6" s="700"/>
      <c r="IHF6" s="700"/>
      <c r="IHG6" s="700"/>
      <c r="IHH6" s="700"/>
      <c r="IHI6" s="700"/>
      <c r="IHJ6" s="700"/>
      <c r="IHK6" s="700"/>
      <c r="IHL6" s="700"/>
      <c r="IHM6" s="700"/>
      <c r="IHN6" s="700"/>
      <c r="IHO6" s="700"/>
      <c r="IHP6" s="700"/>
      <c r="IHQ6" s="700"/>
      <c r="IHR6" s="700"/>
      <c r="IHS6" s="700"/>
      <c r="IHT6" s="700"/>
      <c r="IHU6" s="700"/>
      <c r="IHV6" s="700"/>
      <c r="IHW6" s="700"/>
      <c r="IHX6" s="700"/>
      <c r="IHY6" s="700"/>
      <c r="IHZ6" s="700"/>
      <c r="IIA6" s="700"/>
      <c r="IIB6" s="700"/>
      <c r="IIC6" s="700"/>
      <c r="IID6" s="700"/>
      <c r="IIE6" s="700"/>
      <c r="IIF6" s="700"/>
      <c r="IIG6" s="700"/>
      <c r="IIH6" s="700"/>
      <c r="III6" s="700"/>
      <c r="IIJ6" s="700"/>
      <c r="IIK6" s="700"/>
      <c r="IIL6" s="700"/>
      <c r="IIM6" s="700"/>
      <c r="IIN6" s="700"/>
      <c r="IIO6" s="700"/>
      <c r="IIP6" s="700"/>
      <c r="IIQ6" s="700"/>
      <c r="IIR6" s="700"/>
      <c r="IIS6" s="700"/>
      <c r="IIT6" s="700"/>
      <c r="IIU6" s="700"/>
      <c r="IIV6" s="700"/>
      <c r="IIW6" s="700"/>
      <c r="IIX6" s="700"/>
      <c r="IIY6" s="700"/>
      <c r="IIZ6" s="700"/>
      <c r="IJA6" s="700"/>
      <c r="IJB6" s="700"/>
      <c r="IJC6" s="700"/>
      <c r="IJD6" s="700"/>
      <c r="IJE6" s="700"/>
      <c r="IJF6" s="700"/>
      <c r="IJG6" s="700"/>
      <c r="IJH6" s="700"/>
      <c r="IJI6" s="700"/>
      <c r="IJJ6" s="700"/>
      <c r="IJK6" s="700"/>
      <c r="IJL6" s="700"/>
      <c r="IJM6" s="700"/>
      <c r="IJN6" s="700"/>
      <c r="IJO6" s="700"/>
      <c r="IJP6" s="700"/>
      <c r="IJQ6" s="700"/>
      <c r="IJR6" s="700"/>
      <c r="IJS6" s="700"/>
      <c r="IJT6" s="700"/>
      <c r="IJU6" s="700"/>
      <c r="IJV6" s="700"/>
      <c r="IJW6" s="700"/>
      <c r="IJX6" s="700"/>
      <c r="IJY6" s="700"/>
      <c r="IJZ6" s="700"/>
      <c r="IKA6" s="700"/>
      <c r="IKB6" s="700"/>
      <c r="IKC6" s="700"/>
      <c r="IKD6" s="700"/>
      <c r="IKE6" s="700"/>
      <c r="IKF6" s="700"/>
      <c r="IKG6" s="700"/>
      <c r="IKH6" s="700"/>
      <c r="IKI6" s="700"/>
      <c r="IKJ6" s="700"/>
      <c r="IKK6" s="700"/>
      <c r="IKL6" s="700"/>
      <c r="IKM6" s="700"/>
      <c r="IKN6" s="700"/>
      <c r="IKO6" s="700"/>
      <c r="IKP6" s="700"/>
      <c r="IKQ6" s="700"/>
      <c r="IKR6" s="700"/>
      <c r="IKS6" s="700"/>
      <c r="IKT6" s="700"/>
      <c r="IKU6" s="700"/>
      <c r="IKV6" s="700"/>
      <c r="IKW6" s="700"/>
      <c r="IKX6" s="700"/>
      <c r="IKY6" s="700"/>
      <c r="IKZ6" s="700"/>
      <c r="ILA6" s="700"/>
      <c r="ILB6" s="700"/>
      <c r="ILC6" s="700"/>
      <c r="ILD6" s="700"/>
      <c r="ILE6" s="700"/>
      <c r="ILF6" s="700"/>
      <c r="ILG6" s="700"/>
      <c r="ILH6" s="700"/>
      <c r="ILI6" s="700"/>
      <c r="ILJ6" s="700"/>
      <c r="ILK6" s="700"/>
      <c r="ILL6" s="700"/>
      <c r="ILM6" s="700"/>
      <c r="ILN6" s="700"/>
      <c r="ILO6" s="700"/>
      <c r="ILP6" s="700"/>
      <c r="ILQ6" s="700"/>
      <c r="ILR6" s="700"/>
      <c r="ILS6" s="700"/>
      <c r="ILT6" s="700"/>
      <c r="ILU6" s="700"/>
      <c r="ILV6" s="700"/>
      <c r="ILW6" s="700"/>
      <c r="ILX6" s="700"/>
      <c r="ILY6" s="700"/>
      <c r="ILZ6" s="700"/>
      <c r="IMA6" s="700"/>
      <c r="IMB6" s="700"/>
      <c r="IMC6" s="700"/>
      <c r="IMD6" s="700"/>
      <c r="IME6" s="700"/>
      <c r="IMF6" s="700"/>
      <c r="IMG6" s="700"/>
      <c r="IMH6" s="700"/>
      <c r="IMI6" s="700"/>
      <c r="IMJ6" s="700"/>
      <c r="IMK6" s="700"/>
      <c r="IML6" s="700"/>
      <c r="IMM6" s="700"/>
      <c r="IMN6" s="700"/>
      <c r="IMO6" s="700"/>
      <c r="IMP6" s="700"/>
      <c r="IMQ6" s="700"/>
      <c r="IMR6" s="700"/>
      <c r="IMS6" s="700"/>
      <c r="IMT6" s="700"/>
      <c r="IMU6" s="700"/>
      <c r="IMV6" s="700"/>
      <c r="IMW6" s="700"/>
      <c r="IMX6" s="700"/>
      <c r="IMY6" s="700"/>
      <c r="IMZ6" s="700"/>
      <c r="INA6" s="700"/>
      <c r="INB6" s="700"/>
      <c r="INC6" s="700"/>
      <c r="IND6" s="700"/>
      <c r="INE6" s="700"/>
      <c r="INF6" s="700"/>
      <c r="ING6" s="700"/>
      <c r="INH6" s="700"/>
      <c r="INI6" s="700"/>
      <c r="INJ6" s="700"/>
      <c r="INK6" s="700"/>
      <c r="INL6" s="700"/>
      <c r="INM6" s="700"/>
      <c r="INN6" s="700"/>
      <c r="INO6" s="700"/>
      <c r="INP6" s="700"/>
      <c r="INQ6" s="700"/>
      <c r="INR6" s="700"/>
      <c r="INS6" s="700"/>
      <c r="INT6" s="700"/>
      <c r="INU6" s="700"/>
      <c r="INV6" s="700"/>
      <c r="INW6" s="700"/>
      <c r="INX6" s="700"/>
      <c r="INY6" s="700"/>
      <c r="INZ6" s="700"/>
      <c r="IOA6" s="700"/>
      <c r="IOB6" s="700"/>
      <c r="IOC6" s="700"/>
      <c r="IOD6" s="700"/>
      <c r="IOE6" s="700"/>
      <c r="IOF6" s="700"/>
      <c r="IOG6" s="700"/>
      <c r="IOH6" s="700"/>
      <c r="IOI6" s="700"/>
      <c r="IOJ6" s="700"/>
      <c r="IOK6" s="700"/>
      <c r="IOL6" s="700"/>
      <c r="IOM6" s="700"/>
      <c r="ION6" s="700"/>
      <c r="IOO6" s="700"/>
      <c r="IOP6" s="700"/>
      <c r="IOQ6" s="700"/>
      <c r="IOR6" s="700"/>
      <c r="IOS6" s="700"/>
      <c r="IOT6" s="700"/>
      <c r="IOU6" s="700"/>
      <c r="IOV6" s="700"/>
      <c r="IOW6" s="700"/>
      <c r="IOX6" s="700"/>
      <c r="IOY6" s="700"/>
      <c r="IOZ6" s="700"/>
      <c r="IPA6" s="700"/>
      <c r="IPB6" s="700"/>
      <c r="IPC6" s="700"/>
      <c r="IPD6" s="700"/>
      <c r="IPE6" s="700"/>
      <c r="IPF6" s="700"/>
      <c r="IPG6" s="700"/>
      <c r="IPH6" s="700"/>
      <c r="IPI6" s="700"/>
      <c r="IPJ6" s="700"/>
      <c r="IPK6" s="700"/>
      <c r="IPL6" s="700"/>
      <c r="IPM6" s="700"/>
      <c r="IPN6" s="700"/>
      <c r="IPO6" s="700"/>
      <c r="IPP6" s="700"/>
      <c r="IPQ6" s="700"/>
      <c r="IPR6" s="700"/>
      <c r="IPS6" s="700"/>
      <c r="IPT6" s="700"/>
      <c r="IPU6" s="700"/>
      <c r="IPV6" s="700"/>
      <c r="IPW6" s="700"/>
      <c r="IPX6" s="700"/>
      <c r="IPY6" s="700"/>
      <c r="IPZ6" s="700"/>
      <c r="IQA6" s="700"/>
      <c r="IQB6" s="700"/>
      <c r="IQC6" s="700"/>
      <c r="IQD6" s="700"/>
      <c r="IQE6" s="700"/>
      <c r="IQF6" s="700"/>
      <c r="IQG6" s="700"/>
      <c r="IQH6" s="700"/>
      <c r="IQI6" s="700"/>
      <c r="IQJ6" s="700"/>
      <c r="IQK6" s="700"/>
      <c r="IQL6" s="700"/>
      <c r="IQM6" s="700"/>
      <c r="IQN6" s="700"/>
      <c r="IQO6" s="700"/>
      <c r="IQP6" s="700"/>
      <c r="IQQ6" s="700"/>
      <c r="IQR6" s="700"/>
      <c r="IQS6" s="700"/>
      <c r="IQT6" s="700"/>
      <c r="IQU6" s="700"/>
      <c r="IQV6" s="700"/>
      <c r="IQW6" s="700"/>
      <c r="IQX6" s="700"/>
      <c r="IQY6" s="700"/>
      <c r="IQZ6" s="700"/>
      <c r="IRA6" s="700"/>
      <c r="IRB6" s="700"/>
      <c r="IRC6" s="700"/>
      <c r="IRD6" s="700"/>
      <c r="IRE6" s="700"/>
      <c r="IRF6" s="700"/>
      <c r="IRG6" s="700"/>
      <c r="IRH6" s="700"/>
      <c r="IRI6" s="700"/>
      <c r="IRJ6" s="700"/>
      <c r="IRK6" s="700"/>
      <c r="IRL6" s="700"/>
      <c r="IRM6" s="700"/>
      <c r="IRN6" s="700"/>
      <c r="IRO6" s="700"/>
      <c r="IRP6" s="700"/>
      <c r="IRQ6" s="700"/>
      <c r="IRR6" s="700"/>
      <c r="IRS6" s="700"/>
      <c r="IRT6" s="700"/>
      <c r="IRU6" s="700"/>
      <c r="IRV6" s="700"/>
      <c r="IRW6" s="700"/>
      <c r="IRX6" s="700"/>
      <c r="IRY6" s="700"/>
      <c r="IRZ6" s="700"/>
      <c r="ISA6" s="700"/>
      <c r="ISB6" s="700"/>
      <c r="ISC6" s="700"/>
      <c r="ISD6" s="700"/>
      <c r="ISE6" s="700"/>
      <c r="ISF6" s="700"/>
      <c r="ISG6" s="700"/>
      <c r="ISH6" s="700"/>
      <c r="ISI6" s="700"/>
      <c r="ISJ6" s="700"/>
      <c r="ISK6" s="700"/>
      <c r="ISL6" s="700"/>
      <c r="ISM6" s="700"/>
      <c r="ISN6" s="700"/>
      <c r="ISO6" s="700"/>
      <c r="ISP6" s="700"/>
      <c r="ISQ6" s="700"/>
      <c r="ISR6" s="700"/>
      <c r="ISS6" s="700"/>
      <c r="IST6" s="700"/>
      <c r="ISU6" s="700"/>
      <c r="ISV6" s="700"/>
      <c r="ISW6" s="700"/>
      <c r="ISX6" s="700"/>
      <c r="ISY6" s="700"/>
      <c r="ISZ6" s="700"/>
      <c r="ITA6" s="700"/>
      <c r="ITB6" s="700"/>
      <c r="ITC6" s="700"/>
      <c r="ITD6" s="700"/>
      <c r="ITE6" s="700"/>
      <c r="ITF6" s="700"/>
      <c r="ITG6" s="700"/>
      <c r="ITH6" s="700"/>
      <c r="ITI6" s="700"/>
      <c r="ITJ6" s="700"/>
      <c r="ITK6" s="700"/>
      <c r="ITL6" s="700"/>
      <c r="ITM6" s="700"/>
      <c r="ITN6" s="700"/>
      <c r="ITO6" s="700"/>
      <c r="ITP6" s="700"/>
      <c r="ITQ6" s="700"/>
      <c r="ITR6" s="700"/>
      <c r="ITS6" s="700"/>
      <c r="ITT6" s="700"/>
      <c r="ITU6" s="700"/>
      <c r="ITV6" s="700"/>
      <c r="ITW6" s="700"/>
      <c r="ITX6" s="700"/>
      <c r="ITY6" s="700"/>
      <c r="ITZ6" s="700"/>
      <c r="IUA6" s="700"/>
      <c r="IUB6" s="700"/>
      <c r="IUC6" s="700"/>
      <c r="IUD6" s="700"/>
      <c r="IUE6" s="700"/>
      <c r="IUF6" s="700"/>
      <c r="IUG6" s="700"/>
      <c r="IUH6" s="700"/>
      <c r="IUI6" s="700"/>
      <c r="IUJ6" s="700"/>
      <c r="IUK6" s="700"/>
      <c r="IUL6" s="700"/>
      <c r="IUM6" s="700"/>
      <c r="IUN6" s="700"/>
      <c r="IUO6" s="700"/>
      <c r="IUP6" s="700"/>
      <c r="IUQ6" s="700"/>
      <c r="IUR6" s="700"/>
      <c r="IUS6" s="700"/>
      <c r="IUT6" s="700"/>
      <c r="IUU6" s="700"/>
      <c r="IUV6" s="700"/>
      <c r="IUW6" s="700"/>
      <c r="IUX6" s="700"/>
      <c r="IUY6" s="700"/>
      <c r="IUZ6" s="700"/>
      <c r="IVA6" s="700"/>
      <c r="IVB6" s="700"/>
      <c r="IVC6" s="700"/>
      <c r="IVD6" s="700"/>
      <c r="IVE6" s="700"/>
      <c r="IVF6" s="700"/>
      <c r="IVG6" s="700"/>
      <c r="IVH6" s="700"/>
      <c r="IVI6" s="700"/>
      <c r="IVJ6" s="700"/>
      <c r="IVK6" s="700"/>
      <c r="IVL6" s="700"/>
      <c r="IVM6" s="700"/>
      <c r="IVN6" s="700"/>
      <c r="IVO6" s="700"/>
      <c r="IVP6" s="700"/>
      <c r="IVQ6" s="700"/>
      <c r="IVR6" s="700"/>
      <c r="IVS6" s="700"/>
      <c r="IVT6" s="700"/>
      <c r="IVU6" s="700"/>
      <c r="IVV6" s="700"/>
      <c r="IVW6" s="700"/>
      <c r="IVX6" s="700"/>
      <c r="IVY6" s="700"/>
      <c r="IVZ6" s="700"/>
      <c r="IWA6" s="700"/>
      <c r="IWB6" s="700"/>
      <c r="IWC6" s="700"/>
      <c r="IWD6" s="700"/>
      <c r="IWE6" s="700"/>
      <c r="IWF6" s="700"/>
      <c r="IWG6" s="700"/>
      <c r="IWH6" s="700"/>
      <c r="IWI6" s="700"/>
      <c r="IWJ6" s="700"/>
      <c r="IWK6" s="700"/>
      <c r="IWL6" s="700"/>
      <c r="IWM6" s="700"/>
      <c r="IWN6" s="700"/>
      <c r="IWO6" s="700"/>
      <c r="IWP6" s="700"/>
      <c r="IWQ6" s="700"/>
      <c r="IWR6" s="700"/>
      <c r="IWS6" s="700"/>
      <c r="IWT6" s="700"/>
      <c r="IWU6" s="700"/>
      <c r="IWV6" s="700"/>
      <c r="IWW6" s="700"/>
      <c r="IWX6" s="700"/>
      <c r="IWY6" s="700"/>
      <c r="IWZ6" s="700"/>
      <c r="IXA6" s="700"/>
      <c r="IXB6" s="700"/>
      <c r="IXC6" s="700"/>
      <c r="IXD6" s="700"/>
      <c r="IXE6" s="700"/>
      <c r="IXF6" s="700"/>
      <c r="IXG6" s="700"/>
      <c r="IXH6" s="700"/>
      <c r="IXI6" s="700"/>
      <c r="IXJ6" s="700"/>
      <c r="IXK6" s="700"/>
      <c r="IXL6" s="700"/>
      <c r="IXM6" s="700"/>
      <c r="IXN6" s="700"/>
      <c r="IXO6" s="700"/>
      <c r="IXP6" s="700"/>
      <c r="IXQ6" s="700"/>
      <c r="IXR6" s="700"/>
      <c r="IXS6" s="700"/>
      <c r="IXT6" s="700"/>
      <c r="IXU6" s="700"/>
      <c r="IXV6" s="700"/>
      <c r="IXW6" s="700"/>
      <c r="IXX6" s="700"/>
      <c r="IXY6" s="700"/>
      <c r="IXZ6" s="700"/>
      <c r="IYA6" s="700"/>
      <c r="IYB6" s="700"/>
      <c r="IYC6" s="700"/>
      <c r="IYD6" s="700"/>
      <c r="IYE6" s="700"/>
      <c r="IYF6" s="700"/>
      <c r="IYG6" s="700"/>
      <c r="IYH6" s="700"/>
      <c r="IYI6" s="700"/>
      <c r="IYJ6" s="700"/>
      <c r="IYK6" s="700"/>
      <c r="IYL6" s="700"/>
      <c r="IYM6" s="700"/>
      <c r="IYN6" s="700"/>
      <c r="IYO6" s="700"/>
      <c r="IYP6" s="700"/>
      <c r="IYQ6" s="700"/>
      <c r="IYR6" s="700"/>
      <c r="IYS6" s="700"/>
      <c r="IYT6" s="700"/>
      <c r="IYU6" s="700"/>
      <c r="IYV6" s="700"/>
      <c r="IYW6" s="700"/>
      <c r="IYX6" s="700"/>
      <c r="IYY6" s="700"/>
      <c r="IYZ6" s="700"/>
      <c r="IZA6" s="700"/>
      <c r="IZB6" s="700"/>
      <c r="IZC6" s="700"/>
      <c r="IZD6" s="700"/>
      <c r="IZE6" s="700"/>
      <c r="IZF6" s="700"/>
      <c r="IZG6" s="700"/>
      <c r="IZH6" s="700"/>
      <c r="IZI6" s="700"/>
      <c r="IZJ6" s="700"/>
      <c r="IZK6" s="700"/>
      <c r="IZL6" s="700"/>
      <c r="IZM6" s="700"/>
      <c r="IZN6" s="700"/>
      <c r="IZO6" s="700"/>
      <c r="IZP6" s="700"/>
      <c r="IZQ6" s="700"/>
      <c r="IZR6" s="700"/>
      <c r="IZS6" s="700"/>
      <c r="IZT6" s="700"/>
      <c r="IZU6" s="700"/>
      <c r="IZV6" s="700"/>
      <c r="IZW6" s="700"/>
      <c r="IZX6" s="700"/>
      <c r="IZY6" s="700"/>
      <c r="IZZ6" s="700"/>
      <c r="JAA6" s="700"/>
      <c r="JAB6" s="700"/>
      <c r="JAC6" s="700"/>
      <c r="JAD6" s="700"/>
      <c r="JAE6" s="700"/>
      <c r="JAF6" s="700"/>
      <c r="JAG6" s="700"/>
      <c r="JAH6" s="700"/>
      <c r="JAI6" s="700"/>
      <c r="JAJ6" s="700"/>
      <c r="JAK6" s="700"/>
      <c r="JAL6" s="700"/>
      <c r="JAM6" s="700"/>
      <c r="JAN6" s="700"/>
      <c r="JAO6" s="700"/>
      <c r="JAP6" s="700"/>
      <c r="JAQ6" s="700"/>
      <c r="JAR6" s="700"/>
      <c r="JAS6" s="700"/>
      <c r="JAT6" s="700"/>
      <c r="JAU6" s="700"/>
      <c r="JAV6" s="700"/>
      <c r="JAW6" s="700"/>
      <c r="JAX6" s="700"/>
      <c r="JAY6" s="700"/>
      <c r="JAZ6" s="700"/>
      <c r="JBA6" s="700"/>
      <c r="JBB6" s="700"/>
      <c r="JBC6" s="700"/>
      <c r="JBD6" s="700"/>
      <c r="JBE6" s="700"/>
      <c r="JBF6" s="700"/>
      <c r="JBG6" s="700"/>
      <c r="JBH6" s="700"/>
      <c r="JBI6" s="700"/>
      <c r="JBJ6" s="700"/>
      <c r="JBK6" s="700"/>
      <c r="JBL6" s="700"/>
      <c r="JBM6" s="700"/>
      <c r="JBN6" s="700"/>
      <c r="JBO6" s="700"/>
      <c r="JBP6" s="700"/>
      <c r="JBQ6" s="700"/>
      <c r="JBR6" s="700"/>
      <c r="JBS6" s="700"/>
      <c r="JBT6" s="700"/>
      <c r="JBU6" s="700"/>
      <c r="JBV6" s="700"/>
      <c r="JBW6" s="700"/>
      <c r="JBX6" s="700"/>
      <c r="JBY6" s="700"/>
      <c r="JBZ6" s="700"/>
      <c r="JCA6" s="700"/>
      <c r="JCB6" s="700"/>
      <c r="JCC6" s="700"/>
      <c r="JCD6" s="700"/>
      <c r="JCE6" s="700"/>
      <c r="JCF6" s="700"/>
      <c r="JCG6" s="700"/>
      <c r="JCH6" s="700"/>
      <c r="JCI6" s="700"/>
      <c r="JCJ6" s="700"/>
      <c r="JCK6" s="700"/>
      <c r="JCL6" s="700"/>
      <c r="JCM6" s="700"/>
      <c r="JCN6" s="700"/>
      <c r="JCO6" s="700"/>
      <c r="JCP6" s="700"/>
      <c r="JCQ6" s="700"/>
      <c r="JCR6" s="700"/>
      <c r="JCS6" s="700"/>
      <c r="JCT6" s="700"/>
      <c r="JCU6" s="700"/>
      <c r="JCV6" s="700"/>
      <c r="JCW6" s="700"/>
      <c r="JCX6" s="700"/>
      <c r="JCY6" s="700"/>
      <c r="JCZ6" s="700"/>
      <c r="JDA6" s="700"/>
      <c r="JDB6" s="700"/>
      <c r="JDC6" s="700"/>
      <c r="JDD6" s="700"/>
      <c r="JDE6" s="700"/>
      <c r="JDF6" s="700"/>
      <c r="JDG6" s="700"/>
      <c r="JDH6" s="700"/>
      <c r="JDI6" s="700"/>
      <c r="JDJ6" s="700"/>
      <c r="JDK6" s="700"/>
      <c r="JDL6" s="700"/>
      <c r="JDM6" s="700"/>
      <c r="JDN6" s="700"/>
      <c r="JDO6" s="700"/>
      <c r="JDP6" s="700"/>
      <c r="JDQ6" s="700"/>
      <c r="JDR6" s="700"/>
      <c r="JDS6" s="700"/>
      <c r="JDT6" s="700"/>
      <c r="JDU6" s="700"/>
      <c r="JDV6" s="700"/>
      <c r="JDW6" s="700"/>
      <c r="JDX6" s="700"/>
      <c r="JDY6" s="700"/>
      <c r="JDZ6" s="700"/>
      <c r="JEA6" s="700"/>
      <c r="JEB6" s="700"/>
      <c r="JEC6" s="700"/>
      <c r="JED6" s="700"/>
      <c r="JEE6" s="700"/>
      <c r="JEF6" s="700"/>
      <c r="JEG6" s="700"/>
      <c r="JEH6" s="700"/>
      <c r="JEI6" s="700"/>
      <c r="JEJ6" s="700"/>
      <c r="JEK6" s="700"/>
      <c r="JEL6" s="700"/>
      <c r="JEM6" s="700"/>
      <c r="JEN6" s="700"/>
      <c r="JEO6" s="700"/>
      <c r="JEP6" s="700"/>
      <c r="JEQ6" s="700"/>
      <c r="JER6" s="700"/>
      <c r="JES6" s="700"/>
      <c r="JET6" s="700"/>
      <c r="JEU6" s="700"/>
      <c r="JEV6" s="700"/>
      <c r="JEW6" s="700"/>
      <c r="JEX6" s="700"/>
      <c r="JEY6" s="700"/>
      <c r="JEZ6" s="700"/>
      <c r="JFA6" s="700"/>
      <c r="JFB6" s="700"/>
      <c r="JFC6" s="700"/>
      <c r="JFD6" s="700"/>
      <c r="JFE6" s="700"/>
      <c r="JFF6" s="700"/>
      <c r="JFG6" s="700"/>
      <c r="JFH6" s="700"/>
      <c r="JFI6" s="700"/>
      <c r="JFJ6" s="700"/>
      <c r="JFK6" s="700"/>
      <c r="JFL6" s="700"/>
      <c r="JFM6" s="700"/>
      <c r="JFN6" s="700"/>
      <c r="JFO6" s="700"/>
      <c r="JFP6" s="700"/>
      <c r="JFQ6" s="700"/>
      <c r="JFR6" s="700"/>
      <c r="JFS6" s="700"/>
      <c r="JFT6" s="700"/>
      <c r="JFU6" s="700"/>
      <c r="JFV6" s="700"/>
      <c r="JFW6" s="700"/>
      <c r="JFX6" s="700"/>
      <c r="JFY6" s="700"/>
      <c r="JFZ6" s="700"/>
      <c r="JGA6" s="700"/>
      <c r="JGB6" s="700"/>
      <c r="JGC6" s="700"/>
      <c r="JGD6" s="700"/>
      <c r="JGE6" s="700"/>
      <c r="JGF6" s="700"/>
      <c r="JGG6" s="700"/>
      <c r="JGH6" s="700"/>
      <c r="JGI6" s="700"/>
      <c r="JGJ6" s="700"/>
      <c r="JGK6" s="700"/>
      <c r="JGL6" s="700"/>
      <c r="JGM6" s="700"/>
      <c r="JGN6" s="700"/>
      <c r="JGO6" s="700"/>
      <c r="JGP6" s="700"/>
      <c r="JGQ6" s="700"/>
      <c r="JGR6" s="700"/>
      <c r="JGS6" s="700"/>
      <c r="JGT6" s="700"/>
      <c r="JGU6" s="700"/>
      <c r="JGV6" s="700"/>
      <c r="JGW6" s="700"/>
      <c r="JGX6" s="700"/>
      <c r="JGY6" s="700"/>
      <c r="JGZ6" s="700"/>
      <c r="JHA6" s="700"/>
      <c r="JHB6" s="700"/>
      <c r="JHC6" s="700"/>
      <c r="JHD6" s="700"/>
      <c r="JHE6" s="700"/>
      <c r="JHF6" s="700"/>
      <c r="JHG6" s="700"/>
      <c r="JHH6" s="700"/>
      <c r="JHI6" s="700"/>
      <c r="JHJ6" s="700"/>
      <c r="JHK6" s="700"/>
      <c r="JHL6" s="700"/>
      <c r="JHM6" s="700"/>
      <c r="JHN6" s="700"/>
      <c r="JHO6" s="700"/>
      <c r="JHP6" s="700"/>
      <c r="JHQ6" s="700"/>
      <c r="JHR6" s="700"/>
      <c r="JHS6" s="700"/>
      <c r="JHT6" s="700"/>
      <c r="JHU6" s="700"/>
      <c r="JHV6" s="700"/>
      <c r="JHW6" s="700"/>
      <c r="JHX6" s="700"/>
      <c r="JHY6" s="700"/>
      <c r="JHZ6" s="700"/>
      <c r="JIA6" s="700"/>
      <c r="JIB6" s="700"/>
      <c r="JIC6" s="700"/>
      <c r="JID6" s="700"/>
      <c r="JIE6" s="700"/>
      <c r="JIF6" s="700"/>
      <c r="JIG6" s="700"/>
      <c r="JIH6" s="700"/>
      <c r="JII6" s="700"/>
      <c r="JIJ6" s="700"/>
      <c r="JIK6" s="700"/>
      <c r="JIL6" s="700"/>
      <c r="JIM6" s="700"/>
      <c r="JIN6" s="700"/>
      <c r="JIO6" s="700"/>
      <c r="JIP6" s="700"/>
      <c r="JIQ6" s="700"/>
      <c r="JIR6" s="700"/>
      <c r="JIS6" s="700"/>
      <c r="JIT6" s="700"/>
      <c r="JIU6" s="700"/>
      <c r="JIV6" s="700"/>
      <c r="JIW6" s="700"/>
      <c r="JIX6" s="700"/>
      <c r="JIY6" s="700"/>
      <c r="JIZ6" s="700"/>
      <c r="JJA6" s="700"/>
      <c r="JJB6" s="700"/>
      <c r="JJC6" s="700"/>
      <c r="JJD6" s="700"/>
      <c r="JJE6" s="700"/>
      <c r="JJF6" s="700"/>
      <c r="JJG6" s="700"/>
      <c r="JJH6" s="700"/>
      <c r="JJI6" s="700"/>
      <c r="JJJ6" s="700"/>
      <c r="JJK6" s="700"/>
      <c r="JJL6" s="700"/>
      <c r="JJM6" s="700"/>
      <c r="JJN6" s="700"/>
      <c r="JJO6" s="700"/>
      <c r="JJP6" s="700"/>
      <c r="JJQ6" s="700"/>
      <c r="JJR6" s="700"/>
      <c r="JJS6" s="700"/>
      <c r="JJT6" s="700"/>
      <c r="JJU6" s="700"/>
      <c r="JJV6" s="700"/>
      <c r="JJW6" s="700"/>
      <c r="JJX6" s="700"/>
      <c r="JJY6" s="700"/>
      <c r="JJZ6" s="700"/>
      <c r="JKA6" s="700"/>
      <c r="JKB6" s="700"/>
      <c r="JKC6" s="700"/>
      <c r="JKD6" s="700"/>
      <c r="JKE6" s="700"/>
      <c r="JKF6" s="700"/>
      <c r="JKG6" s="700"/>
      <c r="JKH6" s="700"/>
      <c r="JKI6" s="700"/>
      <c r="JKJ6" s="700"/>
      <c r="JKK6" s="700"/>
      <c r="JKL6" s="700"/>
      <c r="JKM6" s="700"/>
      <c r="JKN6" s="700"/>
      <c r="JKO6" s="700"/>
      <c r="JKP6" s="700"/>
      <c r="JKQ6" s="700"/>
      <c r="JKR6" s="700"/>
      <c r="JKS6" s="700"/>
      <c r="JKT6" s="700"/>
      <c r="JKU6" s="700"/>
      <c r="JKV6" s="700"/>
      <c r="JKW6" s="700"/>
      <c r="JKX6" s="700"/>
      <c r="JKY6" s="700"/>
      <c r="JKZ6" s="700"/>
      <c r="JLA6" s="700"/>
      <c r="JLB6" s="700"/>
      <c r="JLC6" s="700"/>
      <c r="JLD6" s="700"/>
      <c r="JLE6" s="700"/>
      <c r="JLF6" s="700"/>
      <c r="JLG6" s="700"/>
      <c r="JLH6" s="700"/>
      <c r="JLI6" s="700"/>
      <c r="JLJ6" s="700"/>
      <c r="JLK6" s="700"/>
      <c r="JLL6" s="700"/>
      <c r="JLM6" s="700"/>
      <c r="JLN6" s="700"/>
      <c r="JLO6" s="700"/>
      <c r="JLP6" s="700"/>
      <c r="JLQ6" s="700"/>
      <c r="JLR6" s="700"/>
      <c r="JLS6" s="700"/>
      <c r="JLT6" s="700"/>
      <c r="JLU6" s="700"/>
      <c r="JLV6" s="700"/>
      <c r="JLW6" s="700"/>
      <c r="JLX6" s="700"/>
      <c r="JLY6" s="700"/>
      <c r="JLZ6" s="700"/>
      <c r="JMA6" s="700"/>
      <c r="JMB6" s="700"/>
      <c r="JMC6" s="700"/>
      <c r="JMD6" s="700"/>
      <c r="JME6" s="700"/>
      <c r="JMF6" s="700"/>
      <c r="JMG6" s="700"/>
      <c r="JMH6" s="700"/>
      <c r="JMI6" s="700"/>
      <c r="JMJ6" s="700"/>
      <c r="JMK6" s="700"/>
      <c r="JML6" s="700"/>
      <c r="JMM6" s="700"/>
      <c r="JMN6" s="700"/>
      <c r="JMO6" s="700"/>
      <c r="JMP6" s="700"/>
      <c r="JMQ6" s="700"/>
      <c r="JMR6" s="700"/>
      <c r="JMS6" s="700"/>
      <c r="JMT6" s="700"/>
      <c r="JMU6" s="700"/>
      <c r="JMV6" s="700"/>
      <c r="JMW6" s="700"/>
      <c r="JMX6" s="700"/>
      <c r="JMY6" s="700"/>
      <c r="JMZ6" s="700"/>
      <c r="JNA6" s="700"/>
      <c r="JNB6" s="700"/>
      <c r="JNC6" s="700"/>
      <c r="JND6" s="700"/>
      <c r="JNE6" s="700"/>
      <c r="JNF6" s="700"/>
      <c r="JNG6" s="700"/>
      <c r="JNH6" s="700"/>
      <c r="JNI6" s="700"/>
      <c r="JNJ6" s="700"/>
      <c r="JNK6" s="700"/>
      <c r="JNL6" s="700"/>
      <c r="JNM6" s="700"/>
      <c r="JNN6" s="700"/>
      <c r="JNO6" s="700"/>
      <c r="JNP6" s="700"/>
      <c r="JNQ6" s="700"/>
      <c r="JNR6" s="700"/>
      <c r="JNS6" s="700"/>
      <c r="JNT6" s="700"/>
      <c r="JNU6" s="700"/>
      <c r="JNV6" s="700"/>
      <c r="JNW6" s="700"/>
      <c r="JNX6" s="700"/>
      <c r="JNY6" s="700"/>
      <c r="JNZ6" s="700"/>
      <c r="JOA6" s="700"/>
      <c r="JOB6" s="700"/>
      <c r="JOC6" s="700"/>
      <c r="JOD6" s="700"/>
      <c r="JOE6" s="700"/>
      <c r="JOF6" s="700"/>
      <c r="JOG6" s="700"/>
      <c r="JOH6" s="700"/>
      <c r="JOI6" s="700"/>
      <c r="JOJ6" s="700"/>
      <c r="JOK6" s="700"/>
      <c r="JOL6" s="700"/>
      <c r="JOM6" s="700"/>
      <c r="JON6" s="700"/>
      <c r="JOO6" s="700"/>
      <c r="JOP6" s="700"/>
      <c r="JOQ6" s="700"/>
      <c r="JOR6" s="700"/>
      <c r="JOS6" s="700"/>
      <c r="JOT6" s="700"/>
      <c r="JOU6" s="700"/>
      <c r="JOV6" s="700"/>
      <c r="JOW6" s="700"/>
      <c r="JOX6" s="700"/>
      <c r="JOY6" s="700"/>
      <c r="JOZ6" s="700"/>
      <c r="JPA6" s="700"/>
      <c r="JPB6" s="700"/>
      <c r="JPC6" s="700"/>
      <c r="JPD6" s="700"/>
      <c r="JPE6" s="700"/>
      <c r="JPF6" s="700"/>
      <c r="JPG6" s="700"/>
      <c r="JPH6" s="700"/>
      <c r="JPI6" s="700"/>
      <c r="JPJ6" s="700"/>
      <c r="JPK6" s="700"/>
      <c r="JPL6" s="700"/>
      <c r="JPM6" s="700"/>
      <c r="JPN6" s="700"/>
      <c r="JPO6" s="700"/>
      <c r="JPP6" s="700"/>
      <c r="JPQ6" s="700"/>
      <c r="JPR6" s="700"/>
      <c r="JPS6" s="700"/>
      <c r="JPT6" s="700"/>
      <c r="JPU6" s="700"/>
      <c r="JPV6" s="700"/>
      <c r="JPW6" s="700"/>
      <c r="JPX6" s="700"/>
      <c r="JPY6" s="700"/>
      <c r="JPZ6" s="700"/>
      <c r="JQA6" s="700"/>
      <c r="JQB6" s="700"/>
      <c r="JQC6" s="700"/>
      <c r="JQD6" s="700"/>
      <c r="JQE6" s="700"/>
      <c r="JQF6" s="700"/>
      <c r="JQG6" s="700"/>
      <c r="JQH6" s="700"/>
      <c r="JQI6" s="700"/>
      <c r="JQJ6" s="700"/>
      <c r="JQK6" s="700"/>
      <c r="JQL6" s="700"/>
      <c r="JQM6" s="700"/>
      <c r="JQN6" s="700"/>
      <c r="JQO6" s="700"/>
      <c r="JQP6" s="700"/>
      <c r="JQQ6" s="700"/>
      <c r="JQR6" s="700"/>
      <c r="JQS6" s="700"/>
      <c r="JQT6" s="700"/>
      <c r="JQU6" s="700"/>
      <c r="JQV6" s="700"/>
      <c r="JQW6" s="700"/>
      <c r="JQX6" s="700"/>
      <c r="JQY6" s="700"/>
      <c r="JQZ6" s="700"/>
      <c r="JRA6" s="700"/>
      <c r="JRB6" s="700"/>
      <c r="JRC6" s="700"/>
      <c r="JRD6" s="700"/>
      <c r="JRE6" s="700"/>
      <c r="JRF6" s="700"/>
      <c r="JRG6" s="700"/>
      <c r="JRH6" s="700"/>
      <c r="JRI6" s="700"/>
      <c r="JRJ6" s="700"/>
      <c r="JRK6" s="700"/>
      <c r="JRL6" s="700"/>
      <c r="JRM6" s="700"/>
      <c r="JRN6" s="700"/>
      <c r="JRO6" s="700"/>
      <c r="JRP6" s="700"/>
      <c r="JRQ6" s="700"/>
      <c r="JRR6" s="700"/>
      <c r="JRS6" s="700"/>
      <c r="JRT6" s="700"/>
      <c r="JRU6" s="700"/>
      <c r="JRV6" s="700"/>
      <c r="JRW6" s="700"/>
      <c r="JRX6" s="700"/>
      <c r="JRY6" s="700"/>
      <c r="JRZ6" s="700"/>
      <c r="JSA6" s="700"/>
      <c r="JSB6" s="700"/>
      <c r="JSC6" s="700"/>
      <c r="JSD6" s="700"/>
      <c r="JSE6" s="700"/>
      <c r="JSF6" s="700"/>
      <c r="JSG6" s="700"/>
      <c r="JSH6" s="700"/>
      <c r="JSI6" s="700"/>
      <c r="JSJ6" s="700"/>
      <c r="JSK6" s="700"/>
      <c r="JSL6" s="700"/>
      <c r="JSM6" s="700"/>
      <c r="JSN6" s="700"/>
      <c r="JSO6" s="700"/>
      <c r="JSP6" s="700"/>
      <c r="JSQ6" s="700"/>
      <c r="JSR6" s="700"/>
      <c r="JSS6" s="700"/>
      <c r="JST6" s="700"/>
      <c r="JSU6" s="700"/>
      <c r="JSV6" s="700"/>
      <c r="JSW6" s="700"/>
      <c r="JSX6" s="700"/>
      <c r="JSY6" s="700"/>
      <c r="JSZ6" s="700"/>
      <c r="JTA6" s="700"/>
      <c r="JTB6" s="700"/>
      <c r="JTC6" s="700"/>
      <c r="JTD6" s="700"/>
      <c r="JTE6" s="700"/>
      <c r="JTF6" s="700"/>
      <c r="JTG6" s="700"/>
      <c r="JTH6" s="700"/>
      <c r="JTI6" s="700"/>
      <c r="JTJ6" s="700"/>
      <c r="JTK6" s="700"/>
      <c r="JTL6" s="700"/>
      <c r="JTM6" s="700"/>
      <c r="JTN6" s="700"/>
      <c r="JTO6" s="700"/>
      <c r="JTP6" s="700"/>
      <c r="JTQ6" s="700"/>
      <c r="JTR6" s="700"/>
      <c r="JTS6" s="700"/>
      <c r="JTT6" s="700"/>
      <c r="JTU6" s="700"/>
      <c r="JTV6" s="700"/>
      <c r="JTW6" s="700"/>
      <c r="JTX6" s="700"/>
      <c r="JTY6" s="700"/>
      <c r="JTZ6" s="700"/>
      <c r="JUA6" s="700"/>
      <c r="JUB6" s="700"/>
      <c r="JUC6" s="700"/>
      <c r="JUD6" s="700"/>
      <c r="JUE6" s="700"/>
      <c r="JUF6" s="700"/>
      <c r="JUG6" s="700"/>
      <c r="JUH6" s="700"/>
      <c r="JUI6" s="700"/>
      <c r="JUJ6" s="700"/>
      <c r="JUK6" s="700"/>
      <c r="JUL6" s="700"/>
      <c r="JUM6" s="700"/>
      <c r="JUN6" s="700"/>
      <c r="JUO6" s="700"/>
      <c r="JUP6" s="700"/>
      <c r="JUQ6" s="700"/>
      <c r="JUR6" s="700"/>
      <c r="JUS6" s="700"/>
      <c r="JUT6" s="700"/>
      <c r="JUU6" s="700"/>
      <c r="JUV6" s="700"/>
      <c r="JUW6" s="700"/>
      <c r="JUX6" s="700"/>
      <c r="JUY6" s="700"/>
      <c r="JUZ6" s="700"/>
      <c r="JVA6" s="700"/>
      <c r="JVB6" s="700"/>
      <c r="JVC6" s="700"/>
      <c r="JVD6" s="700"/>
      <c r="JVE6" s="700"/>
      <c r="JVF6" s="700"/>
      <c r="JVG6" s="700"/>
      <c r="JVH6" s="700"/>
      <c r="JVI6" s="700"/>
      <c r="JVJ6" s="700"/>
      <c r="JVK6" s="700"/>
      <c r="JVL6" s="700"/>
      <c r="JVM6" s="700"/>
      <c r="JVN6" s="700"/>
      <c r="JVO6" s="700"/>
      <c r="JVP6" s="700"/>
      <c r="JVQ6" s="700"/>
      <c r="JVR6" s="700"/>
      <c r="JVS6" s="700"/>
      <c r="JVT6" s="700"/>
      <c r="JVU6" s="700"/>
      <c r="JVV6" s="700"/>
      <c r="JVW6" s="700"/>
      <c r="JVX6" s="700"/>
      <c r="JVY6" s="700"/>
      <c r="JVZ6" s="700"/>
      <c r="JWA6" s="700"/>
      <c r="JWB6" s="700"/>
      <c r="JWC6" s="700"/>
      <c r="JWD6" s="700"/>
      <c r="JWE6" s="700"/>
      <c r="JWF6" s="700"/>
      <c r="JWG6" s="700"/>
      <c r="JWH6" s="700"/>
      <c r="JWI6" s="700"/>
      <c r="JWJ6" s="700"/>
      <c r="JWK6" s="700"/>
      <c r="JWL6" s="700"/>
      <c r="JWM6" s="700"/>
      <c r="JWN6" s="700"/>
      <c r="JWO6" s="700"/>
      <c r="JWP6" s="700"/>
      <c r="JWQ6" s="700"/>
      <c r="JWR6" s="700"/>
      <c r="JWS6" s="700"/>
      <c r="JWT6" s="700"/>
      <c r="JWU6" s="700"/>
      <c r="JWV6" s="700"/>
      <c r="JWW6" s="700"/>
      <c r="JWX6" s="700"/>
      <c r="JWY6" s="700"/>
      <c r="JWZ6" s="700"/>
      <c r="JXA6" s="700"/>
      <c r="JXB6" s="700"/>
      <c r="JXC6" s="700"/>
      <c r="JXD6" s="700"/>
      <c r="JXE6" s="700"/>
      <c r="JXF6" s="700"/>
      <c r="JXG6" s="700"/>
      <c r="JXH6" s="700"/>
      <c r="JXI6" s="700"/>
      <c r="JXJ6" s="700"/>
      <c r="JXK6" s="700"/>
      <c r="JXL6" s="700"/>
      <c r="JXM6" s="700"/>
      <c r="JXN6" s="700"/>
      <c r="JXO6" s="700"/>
      <c r="JXP6" s="700"/>
      <c r="JXQ6" s="700"/>
      <c r="JXR6" s="700"/>
      <c r="JXS6" s="700"/>
      <c r="JXT6" s="700"/>
      <c r="JXU6" s="700"/>
      <c r="JXV6" s="700"/>
      <c r="JXW6" s="700"/>
      <c r="JXX6" s="700"/>
      <c r="JXY6" s="700"/>
      <c r="JXZ6" s="700"/>
      <c r="JYA6" s="700"/>
      <c r="JYB6" s="700"/>
      <c r="JYC6" s="700"/>
      <c r="JYD6" s="700"/>
      <c r="JYE6" s="700"/>
      <c r="JYF6" s="700"/>
      <c r="JYG6" s="700"/>
      <c r="JYH6" s="700"/>
      <c r="JYI6" s="700"/>
      <c r="JYJ6" s="700"/>
      <c r="JYK6" s="700"/>
      <c r="JYL6" s="700"/>
      <c r="JYM6" s="700"/>
      <c r="JYN6" s="700"/>
      <c r="JYO6" s="700"/>
      <c r="JYP6" s="700"/>
      <c r="JYQ6" s="700"/>
      <c r="JYR6" s="700"/>
      <c r="JYS6" s="700"/>
      <c r="JYT6" s="700"/>
      <c r="JYU6" s="700"/>
      <c r="JYV6" s="700"/>
      <c r="JYW6" s="700"/>
      <c r="JYX6" s="700"/>
      <c r="JYY6" s="700"/>
      <c r="JYZ6" s="700"/>
      <c r="JZA6" s="700"/>
      <c r="JZB6" s="700"/>
      <c r="JZC6" s="700"/>
      <c r="JZD6" s="700"/>
      <c r="JZE6" s="700"/>
      <c r="JZF6" s="700"/>
      <c r="JZG6" s="700"/>
      <c r="JZH6" s="700"/>
      <c r="JZI6" s="700"/>
      <c r="JZJ6" s="700"/>
      <c r="JZK6" s="700"/>
      <c r="JZL6" s="700"/>
      <c r="JZM6" s="700"/>
      <c r="JZN6" s="700"/>
      <c r="JZO6" s="700"/>
      <c r="JZP6" s="700"/>
      <c r="JZQ6" s="700"/>
      <c r="JZR6" s="700"/>
      <c r="JZS6" s="700"/>
      <c r="JZT6" s="700"/>
      <c r="JZU6" s="700"/>
      <c r="JZV6" s="700"/>
      <c r="JZW6" s="700"/>
      <c r="JZX6" s="700"/>
      <c r="JZY6" s="700"/>
      <c r="JZZ6" s="700"/>
      <c r="KAA6" s="700"/>
      <c r="KAB6" s="700"/>
      <c r="KAC6" s="700"/>
      <c r="KAD6" s="700"/>
      <c r="KAE6" s="700"/>
      <c r="KAF6" s="700"/>
      <c r="KAG6" s="700"/>
      <c r="KAH6" s="700"/>
      <c r="KAI6" s="700"/>
      <c r="KAJ6" s="700"/>
      <c r="KAK6" s="700"/>
      <c r="KAL6" s="700"/>
      <c r="KAM6" s="700"/>
      <c r="KAN6" s="700"/>
      <c r="KAO6" s="700"/>
      <c r="KAP6" s="700"/>
      <c r="KAQ6" s="700"/>
      <c r="KAR6" s="700"/>
      <c r="KAS6" s="700"/>
      <c r="KAT6" s="700"/>
      <c r="KAU6" s="700"/>
      <c r="KAV6" s="700"/>
      <c r="KAW6" s="700"/>
      <c r="KAX6" s="700"/>
      <c r="KAY6" s="700"/>
      <c r="KAZ6" s="700"/>
      <c r="KBA6" s="700"/>
      <c r="KBB6" s="700"/>
      <c r="KBC6" s="700"/>
      <c r="KBD6" s="700"/>
      <c r="KBE6" s="700"/>
      <c r="KBF6" s="700"/>
      <c r="KBG6" s="700"/>
      <c r="KBH6" s="700"/>
      <c r="KBI6" s="700"/>
      <c r="KBJ6" s="700"/>
      <c r="KBK6" s="700"/>
      <c r="KBL6" s="700"/>
      <c r="KBM6" s="700"/>
      <c r="KBN6" s="700"/>
      <c r="KBO6" s="700"/>
      <c r="KBP6" s="700"/>
      <c r="KBQ6" s="700"/>
      <c r="KBR6" s="700"/>
      <c r="KBS6" s="700"/>
      <c r="KBT6" s="700"/>
      <c r="KBU6" s="700"/>
      <c r="KBV6" s="700"/>
      <c r="KBW6" s="700"/>
      <c r="KBX6" s="700"/>
      <c r="KBY6" s="700"/>
      <c r="KBZ6" s="700"/>
      <c r="KCA6" s="700"/>
      <c r="KCB6" s="700"/>
      <c r="KCC6" s="700"/>
      <c r="KCD6" s="700"/>
      <c r="KCE6" s="700"/>
      <c r="KCF6" s="700"/>
      <c r="KCG6" s="700"/>
      <c r="KCH6" s="700"/>
      <c r="KCI6" s="700"/>
      <c r="KCJ6" s="700"/>
      <c r="KCK6" s="700"/>
      <c r="KCL6" s="700"/>
      <c r="KCM6" s="700"/>
      <c r="KCN6" s="700"/>
      <c r="KCO6" s="700"/>
      <c r="KCP6" s="700"/>
      <c r="KCQ6" s="700"/>
      <c r="KCR6" s="700"/>
      <c r="KCS6" s="700"/>
      <c r="KCT6" s="700"/>
      <c r="KCU6" s="700"/>
      <c r="KCV6" s="700"/>
      <c r="KCW6" s="700"/>
      <c r="KCX6" s="700"/>
      <c r="KCY6" s="700"/>
      <c r="KCZ6" s="700"/>
      <c r="KDA6" s="700"/>
      <c r="KDB6" s="700"/>
      <c r="KDC6" s="700"/>
      <c r="KDD6" s="700"/>
      <c r="KDE6" s="700"/>
      <c r="KDF6" s="700"/>
      <c r="KDG6" s="700"/>
      <c r="KDH6" s="700"/>
      <c r="KDI6" s="700"/>
      <c r="KDJ6" s="700"/>
      <c r="KDK6" s="700"/>
      <c r="KDL6" s="700"/>
      <c r="KDM6" s="700"/>
      <c r="KDN6" s="700"/>
      <c r="KDO6" s="700"/>
      <c r="KDP6" s="700"/>
      <c r="KDQ6" s="700"/>
      <c r="KDR6" s="700"/>
      <c r="KDS6" s="700"/>
      <c r="KDT6" s="700"/>
      <c r="KDU6" s="700"/>
      <c r="KDV6" s="700"/>
      <c r="KDW6" s="700"/>
      <c r="KDX6" s="700"/>
      <c r="KDY6" s="700"/>
      <c r="KDZ6" s="700"/>
      <c r="KEA6" s="700"/>
      <c r="KEB6" s="700"/>
      <c r="KEC6" s="700"/>
      <c r="KED6" s="700"/>
      <c r="KEE6" s="700"/>
      <c r="KEF6" s="700"/>
      <c r="KEG6" s="700"/>
      <c r="KEH6" s="700"/>
      <c r="KEI6" s="700"/>
      <c r="KEJ6" s="700"/>
      <c r="KEK6" s="700"/>
      <c r="KEL6" s="700"/>
      <c r="KEM6" s="700"/>
      <c r="KEN6" s="700"/>
      <c r="KEO6" s="700"/>
      <c r="KEP6" s="700"/>
      <c r="KEQ6" s="700"/>
      <c r="KER6" s="700"/>
      <c r="KES6" s="700"/>
      <c r="KET6" s="700"/>
      <c r="KEU6" s="700"/>
      <c r="KEV6" s="700"/>
      <c r="KEW6" s="700"/>
      <c r="KEX6" s="700"/>
      <c r="KEY6" s="700"/>
      <c r="KEZ6" s="700"/>
      <c r="KFA6" s="700"/>
      <c r="KFB6" s="700"/>
      <c r="KFC6" s="700"/>
      <c r="KFD6" s="700"/>
      <c r="KFE6" s="700"/>
      <c r="KFF6" s="700"/>
      <c r="KFG6" s="700"/>
      <c r="KFH6" s="700"/>
      <c r="KFI6" s="700"/>
      <c r="KFJ6" s="700"/>
      <c r="KFK6" s="700"/>
      <c r="KFL6" s="700"/>
      <c r="KFM6" s="700"/>
      <c r="KFN6" s="700"/>
      <c r="KFO6" s="700"/>
      <c r="KFP6" s="700"/>
      <c r="KFQ6" s="700"/>
      <c r="KFR6" s="700"/>
      <c r="KFS6" s="700"/>
      <c r="KFT6" s="700"/>
      <c r="KFU6" s="700"/>
      <c r="KFV6" s="700"/>
      <c r="KFW6" s="700"/>
      <c r="KFX6" s="700"/>
      <c r="KFY6" s="700"/>
      <c r="KFZ6" s="700"/>
      <c r="KGA6" s="700"/>
      <c r="KGB6" s="700"/>
      <c r="KGC6" s="700"/>
      <c r="KGD6" s="700"/>
      <c r="KGE6" s="700"/>
      <c r="KGF6" s="700"/>
      <c r="KGG6" s="700"/>
      <c r="KGH6" s="700"/>
      <c r="KGI6" s="700"/>
      <c r="KGJ6" s="700"/>
      <c r="KGK6" s="700"/>
      <c r="KGL6" s="700"/>
      <c r="KGM6" s="700"/>
      <c r="KGN6" s="700"/>
      <c r="KGO6" s="700"/>
      <c r="KGP6" s="700"/>
      <c r="KGQ6" s="700"/>
      <c r="KGR6" s="700"/>
      <c r="KGS6" s="700"/>
      <c r="KGT6" s="700"/>
      <c r="KGU6" s="700"/>
      <c r="KGV6" s="700"/>
      <c r="KGW6" s="700"/>
      <c r="KGX6" s="700"/>
      <c r="KGY6" s="700"/>
      <c r="KGZ6" s="700"/>
      <c r="KHA6" s="700"/>
      <c r="KHB6" s="700"/>
      <c r="KHC6" s="700"/>
      <c r="KHD6" s="700"/>
      <c r="KHE6" s="700"/>
      <c r="KHF6" s="700"/>
      <c r="KHG6" s="700"/>
      <c r="KHH6" s="700"/>
      <c r="KHI6" s="700"/>
      <c r="KHJ6" s="700"/>
      <c r="KHK6" s="700"/>
      <c r="KHL6" s="700"/>
      <c r="KHM6" s="700"/>
      <c r="KHN6" s="700"/>
      <c r="KHO6" s="700"/>
      <c r="KHP6" s="700"/>
      <c r="KHQ6" s="700"/>
      <c r="KHR6" s="700"/>
      <c r="KHS6" s="700"/>
      <c r="KHT6" s="700"/>
      <c r="KHU6" s="700"/>
      <c r="KHV6" s="700"/>
      <c r="KHW6" s="700"/>
      <c r="KHX6" s="700"/>
      <c r="KHY6" s="700"/>
      <c r="KHZ6" s="700"/>
      <c r="KIA6" s="700"/>
      <c r="KIB6" s="700"/>
      <c r="KIC6" s="700"/>
      <c r="KID6" s="700"/>
      <c r="KIE6" s="700"/>
      <c r="KIF6" s="700"/>
      <c r="KIG6" s="700"/>
      <c r="KIH6" s="700"/>
      <c r="KII6" s="700"/>
      <c r="KIJ6" s="700"/>
      <c r="KIK6" s="700"/>
      <c r="KIL6" s="700"/>
      <c r="KIM6" s="700"/>
      <c r="KIN6" s="700"/>
      <c r="KIO6" s="700"/>
      <c r="KIP6" s="700"/>
      <c r="KIQ6" s="700"/>
      <c r="KIR6" s="700"/>
      <c r="KIS6" s="700"/>
      <c r="KIT6" s="700"/>
      <c r="KIU6" s="700"/>
      <c r="KIV6" s="700"/>
      <c r="KIW6" s="700"/>
      <c r="KIX6" s="700"/>
      <c r="KIY6" s="700"/>
      <c r="KIZ6" s="700"/>
      <c r="KJA6" s="700"/>
      <c r="KJB6" s="700"/>
      <c r="KJC6" s="700"/>
      <c r="KJD6" s="700"/>
      <c r="KJE6" s="700"/>
      <c r="KJF6" s="700"/>
      <c r="KJG6" s="700"/>
      <c r="KJH6" s="700"/>
      <c r="KJI6" s="700"/>
      <c r="KJJ6" s="700"/>
      <c r="KJK6" s="700"/>
      <c r="KJL6" s="700"/>
      <c r="KJM6" s="700"/>
      <c r="KJN6" s="700"/>
      <c r="KJO6" s="700"/>
      <c r="KJP6" s="700"/>
      <c r="KJQ6" s="700"/>
      <c r="KJR6" s="700"/>
      <c r="KJS6" s="700"/>
      <c r="KJT6" s="700"/>
      <c r="KJU6" s="700"/>
      <c r="KJV6" s="700"/>
      <c r="KJW6" s="700"/>
      <c r="KJX6" s="700"/>
      <c r="KJY6" s="700"/>
      <c r="KJZ6" s="700"/>
      <c r="KKA6" s="700"/>
      <c r="KKB6" s="700"/>
      <c r="KKC6" s="700"/>
      <c r="KKD6" s="700"/>
      <c r="KKE6" s="700"/>
      <c r="KKF6" s="700"/>
      <c r="KKG6" s="700"/>
      <c r="KKH6" s="700"/>
      <c r="KKI6" s="700"/>
      <c r="KKJ6" s="700"/>
      <c r="KKK6" s="700"/>
      <c r="KKL6" s="700"/>
      <c r="KKM6" s="700"/>
      <c r="KKN6" s="700"/>
      <c r="KKO6" s="700"/>
      <c r="KKP6" s="700"/>
      <c r="KKQ6" s="700"/>
      <c r="KKR6" s="700"/>
      <c r="KKS6" s="700"/>
      <c r="KKT6" s="700"/>
      <c r="KKU6" s="700"/>
      <c r="KKV6" s="700"/>
      <c r="KKW6" s="700"/>
      <c r="KKX6" s="700"/>
      <c r="KKY6" s="700"/>
      <c r="KKZ6" s="700"/>
      <c r="KLA6" s="700"/>
      <c r="KLB6" s="700"/>
      <c r="KLC6" s="700"/>
      <c r="KLD6" s="700"/>
      <c r="KLE6" s="700"/>
      <c r="KLF6" s="700"/>
      <c r="KLG6" s="700"/>
      <c r="KLH6" s="700"/>
      <c r="KLI6" s="700"/>
      <c r="KLJ6" s="700"/>
      <c r="KLK6" s="700"/>
      <c r="KLL6" s="700"/>
      <c r="KLM6" s="700"/>
      <c r="KLN6" s="700"/>
      <c r="KLO6" s="700"/>
      <c r="KLP6" s="700"/>
      <c r="KLQ6" s="700"/>
      <c r="KLR6" s="700"/>
      <c r="KLS6" s="700"/>
      <c r="KLT6" s="700"/>
      <c r="KLU6" s="700"/>
      <c r="KLV6" s="700"/>
      <c r="KLW6" s="700"/>
      <c r="KLX6" s="700"/>
      <c r="KLY6" s="700"/>
      <c r="KLZ6" s="700"/>
      <c r="KMA6" s="700"/>
      <c r="KMB6" s="700"/>
      <c r="KMC6" s="700"/>
      <c r="KMD6" s="700"/>
      <c r="KME6" s="700"/>
      <c r="KMF6" s="700"/>
      <c r="KMG6" s="700"/>
      <c r="KMH6" s="700"/>
      <c r="KMI6" s="700"/>
      <c r="KMJ6" s="700"/>
      <c r="KMK6" s="700"/>
      <c r="KML6" s="700"/>
      <c r="KMM6" s="700"/>
      <c r="KMN6" s="700"/>
      <c r="KMO6" s="700"/>
      <c r="KMP6" s="700"/>
      <c r="KMQ6" s="700"/>
      <c r="KMR6" s="700"/>
      <c r="KMS6" s="700"/>
      <c r="KMT6" s="700"/>
      <c r="KMU6" s="700"/>
      <c r="KMV6" s="700"/>
      <c r="KMW6" s="700"/>
      <c r="KMX6" s="700"/>
      <c r="KMY6" s="700"/>
      <c r="KMZ6" s="700"/>
      <c r="KNA6" s="700"/>
      <c r="KNB6" s="700"/>
      <c r="KNC6" s="700"/>
      <c r="KND6" s="700"/>
      <c r="KNE6" s="700"/>
      <c r="KNF6" s="700"/>
      <c r="KNG6" s="700"/>
      <c r="KNH6" s="700"/>
      <c r="KNI6" s="700"/>
      <c r="KNJ6" s="700"/>
      <c r="KNK6" s="700"/>
      <c r="KNL6" s="700"/>
      <c r="KNM6" s="700"/>
      <c r="KNN6" s="700"/>
      <c r="KNO6" s="700"/>
      <c r="KNP6" s="700"/>
      <c r="KNQ6" s="700"/>
      <c r="KNR6" s="700"/>
      <c r="KNS6" s="700"/>
      <c r="KNT6" s="700"/>
      <c r="KNU6" s="700"/>
      <c r="KNV6" s="700"/>
      <c r="KNW6" s="700"/>
      <c r="KNX6" s="700"/>
      <c r="KNY6" s="700"/>
      <c r="KNZ6" s="700"/>
      <c r="KOA6" s="700"/>
      <c r="KOB6" s="700"/>
      <c r="KOC6" s="700"/>
      <c r="KOD6" s="700"/>
      <c r="KOE6" s="700"/>
      <c r="KOF6" s="700"/>
      <c r="KOG6" s="700"/>
      <c r="KOH6" s="700"/>
      <c r="KOI6" s="700"/>
      <c r="KOJ6" s="700"/>
      <c r="KOK6" s="700"/>
      <c r="KOL6" s="700"/>
      <c r="KOM6" s="700"/>
      <c r="KON6" s="700"/>
      <c r="KOO6" s="700"/>
      <c r="KOP6" s="700"/>
      <c r="KOQ6" s="700"/>
      <c r="KOR6" s="700"/>
      <c r="KOS6" s="700"/>
      <c r="KOT6" s="700"/>
      <c r="KOU6" s="700"/>
      <c r="KOV6" s="700"/>
      <c r="KOW6" s="700"/>
      <c r="KOX6" s="700"/>
      <c r="KOY6" s="700"/>
      <c r="KOZ6" s="700"/>
      <c r="KPA6" s="700"/>
      <c r="KPB6" s="700"/>
      <c r="KPC6" s="700"/>
      <c r="KPD6" s="700"/>
      <c r="KPE6" s="700"/>
      <c r="KPF6" s="700"/>
      <c r="KPG6" s="700"/>
      <c r="KPH6" s="700"/>
      <c r="KPI6" s="700"/>
      <c r="KPJ6" s="700"/>
      <c r="KPK6" s="700"/>
      <c r="KPL6" s="700"/>
      <c r="KPM6" s="700"/>
      <c r="KPN6" s="700"/>
      <c r="KPO6" s="700"/>
      <c r="KPP6" s="700"/>
      <c r="KPQ6" s="700"/>
      <c r="KPR6" s="700"/>
      <c r="KPS6" s="700"/>
      <c r="KPT6" s="700"/>
      <c r="KPU6" s="700"/>
      <c r="KPV6" s="700"/>
      <c r="KPW6" s="700"/>
      <c r="KPX6" s="700"/>
      <c r="KPY6" s="700"/>
      <c r="KPZ6" s="700"/>
      <c r="KQA6" s="700"/>
      <c r="KQB6" s="700"/>
      <c r="KQC6" s="700"/>
      <c r="KQD6" s="700"/>
      <c r="KQE6" s="700"/>
      <c r="KQF6" s="700"/>
      <c r="KQG6" s="700"/>
      <c r="KQH6" s="700"/>
      <c r="KQI6" s="700"/>
      <c r="KQJ6" s="700"/>
      <c r="KQK6" s="700"/>
      <c r="KQL6" s="700"/>
      <c r="KQM6" s="700"/>
      <c r="KQN6" s="700"/>
      <c r="KQO6" s="700"/>
      <c r="KQP6" s="700"/>
      <c r="KQQ6" s="700"/>
      <c r="KQR6" s="700"/>
      <c r="KQS6" s="700"/>
      <c r="KQT6" s="700"/>
      <c r="KQU6" s="700"/>
      <c r="KQV6" s="700"/>
      <c r="KQW6" s="700"/>
      <c r="KQX6" s="700"/>
      <c r="KQY6" s="700"/>
      <c r="KQZ6" s="700"/>
      <c r="KRA6" s="700"/>
      <c r="KRB6" s="700"/>
      <c r="KRC6" s="700"/>
      <c r="KRD6" s="700"/>
      <c r="KRE6" s="700"/>
      <c r="KRF6" s="700"/>
      <c r="KRG6" s="700"/>
      <c r="KRH6" s="700"/>
      <c r="KRI6" s="700"/>
      <c r="KRJ6" s="700"/>
      <c r="KRK6" s="700"/>
      <c r="KRL6" s="700"/>
      <c r="KRM6" s="700"/>
      <c r="KRN6" s="700"/>
      <c r="KRO6" s="700"/>
      <c r="KRP6" s="700"/>
      <c r="KRQ6" s="700"/>
      <c r="KRR6" s="700"/>
      <c r="KRS6" s="700"/>
      <c r="KRT6" s="700"/>
      <c r="KRU6" s="700"/>
      <c r="KRV6" s="700"/>
      <c r="KRW6" s="700"/>
      <c r="KRX6" s="700"/>
      <c r="KRY6" s="700"/>
      <c r="KRZ6" s="700"/>
      <c r="KSA6" s="700"/>
      <c r="KSB6" s="700"/>
      <c r="KSC6" s="700"/>
      <c r="KSD6" s="700"/>
      <c r="KSE6" s="700"/>
      <c r="KSF6" s="700"/>
      <c r="KSG6" s="700"/>
      <c r="KSH6" s="700"/>
      <c r="KSI6" s="700"/>
      <c r="KSJ6" s="700"/>
      <c r="KSK6" s="700"/>
      <c r="KSL6" s="700"/>
      <c r="KSM6" s="700"/>
      <c r="KSN6" s="700"/>
      <c r="KSO6" s="700"/>
      <c r="KSP6" s="700"/>
      <c r="KSQ6" s="700"/>
      <c r="KSR6" s="700"/>
      <c r="KSS6" s="700"/>
      <c r="KST6" s="700"/>
      <c r="KSU6" s="700"/>
      <c r="KSV6" s="700"/>
      <c r="KSW6" s="700"/>
      <c r="KSX6" s="700"/>
      <c r="KSY6" s="700"/>
      <c r="KSZ6" s="700"/>
      <c r="KTA6" s="700"/>
      <c r="KTB6" s="700"/>
      <c r="KTC6" s="700"/>
      <c r="KTD6" s="700"/>
      <c r="KTE6" s="700"/>
      <c r="KTF6" s="700"/>
      <c r="KTG6" s="700"/>
      <c r="KTH6" s="700"/>
      <c r="KTI6" s="700"/>
      <c r="KTJ6" s="700"/>
      <c r="KTK6" s="700"/>
      <c r="KTL6" s="700"/>
      <c r="KTM6" s="700"/>
      <c r="KTN6" s="700"/>
      <c r="KTO6" s="700"/>
      <c r="KTP6" s="700"/>
      <c r="KTQ6" s="700"/>
      <c r="KTR6" s="700"/>
      <c r="KTS6" s="700"/>
      <c r="KTT6" s="700"/>
      <c r="KTU6" s="700"/>
      <c r="KTV6" s="700"/>
      <c r="KTW6" s="700"/>
      <c r="KTX6" s="700"/>
      <c r="KTY6" s="700"/>
      <c r="KTZ6" s="700"/>
      <c r="KUA6" s="700"/>
      <c r="KUB6" s="700"/>
      <c r="KUC6" s="700"/>
      <c r="KUD6" s="700"/>
      <c r="KUE6" s="700"/>
      <c r="KUF6" s="700"/>
      <c r="KUG6" s="700"/>
      <c r="KUH6" s="700"/>
      <c r="KUI6" s="700"/>
      <c r="KUJ6" s="700"/>
      <c r="KUK6" s="700"/>
      <c r="KUL6" s="700"/>
      <c r="KUM6" s="700"/>
      <c r="KUN6" s="700"/>
      <c r="KUO6" s="700"/>
      <c r="KUP6" s="700"/>
      <c r="KUQ6" s="700"/>
      <c r="KUR6" s="700"/>
      <c r="KUS6" s="700"/>
      <c r="KUT6" s="700"/>
      <c r="KUU6" s="700"/>
      <c r="KUV6" s="700"/>
      <c r="KUW6" s="700"/>
      <c r="KUX6" s="700"/>
      <c r="KUY6" s="700"/>
      <c r="KUZ6" s="700"/>
      <c r="KVA6" s="700"/>
      <c r="KVB6" s="700"/>
      <c r="KVC6" s="700"/>
      <c r="KVD6" s="700"/>
      <c r="KVE6" s="700"/>
      <c r="KVF6" s="700"/>
      <c r="KVG6" s="700"/>
      <c r="KVH6" s="700"/>
      <c r="KVI6" s="700"/>
      <c r="KVJ6" s="700"/>
      <c r="KVK6" s="700"/>
      <c r="KVL6" s="700"/>
      <c r="KVM6" s="700"/>
      <c r="KVN6" s="700"/>
      <c r="KVO6" s="700"/>
      <c r="KVP6" s="700"/>
      <c r="KVQ6" s="700"/>
      <c r="KVR6" s="700"/>
      <c r="KVS6" s="700"/>
      <c r="KVT6" s="700"/>
      <c r="KVU6" s="700"/>
      <c r="KVV6" s="700"/>
      <c r="KVW6" s="700"/>
      <c r="KVX6" s="700"/>
      <c r="KVY6" s="700"/>
      <c r="KVZ6" s="700"/>
      <c r="KWA6" s="700"/>
      <c r="KWB6" s="700"/>
      <c r="KWC6" s="700"/>
      <c r="KWD6" s="700"/>
      <c r="KWE6" s="700"/>
      <c r="KWF6" s="700"/>
      <c r="KWG6" s="700"/>
      <c r="KWH6" s="700"/>
      <c r="KWI6" s="700"/>
      <c r="KWJ6" s="700"/>
      <c r="KWK6" s="700"/>
      <c r="KWL6" s="700"/>
      <c r="KWM6" s="700"/>
      <c r="KWN6" s="700"/>
      <c r="KWO6" s="700"/>
      <c r="KWP6" s="700"/>
      <c r="KWQ6" s="700"/>
      <c r="KWR6" s="700"/>
      <c r="KWS6" s="700"/>
      <c r="KWT6" s="700"/>
      <c r="KWU6" s="700"/>
      <c r="KWV6" s="700"/>
      <c r="KWW6" s="700"/>
      <c r="KWX6" s="700"/>
      <c r="KWY6" s="700"/>
      <c r="KWZ6" s="700"/>
      <c r="KXA6" s="700"/>
      <c r="KXB6" s="700"/>
      <c r="KXC6" s="700"/>
      <c r="KXD6" s="700"/>
      <c r="KXE6" s="700"/>
      <c r="KXF6" s="700"/>
      <c r="KXG6" s="700"/>
      <c r="KXH6" s="700"/>
      <c r="KXI6" s="700"/>
      <c r="KXJ6" s="700"/>
      <c r="KXK6" s="700"/>
      <c r="KXL6" s="700"/>
      <c r="KXM6" s="700"/>
      <c r="KXN6" s="700"/>
      <c r="KXO6" s="700"/>
      <c r="KXP6" s="700"/>
      <c r="KXQ6" s="700"/>
      <c r="KXR6" s="700"/>
      <c r="KXS6" s="700"/>
      <c r="KXT6" s="700"/>
      <c r="KXU6" s="700"/>
      <c r="KXV6" s="700"/>
      <c r="KXW6" s="700"/>
      <c r="KXX6" s="700"/>
      <c r="KXY6" s="700"/>
      <c r="KXZ6" s="700"/>
      <c r="KYA6" s="700"/>
      <c r="KYB6" s="700"/>
      <c r="KYC6" s="700"/>
      <c r="KYD6" s="700"/>
      <c r="KYE6" s="700"/>
      <c r="KYF6" s="700"/>
      <c r="KYG6" s="700"/>
      <c r="KYH6" s="700"/>
      <c r="KYI6" s="700"/>
      <c r="KYJ6" s="700"/>
      <c r="KYK6" s="700"/>
      <c r="KYL6" s="700"/>
      <c r="KYM6" s="700"/>
      <c r="KYN6" s="700"/>
      <c r="KYO6" s="700"/>
      <c r="KYP6" s="700"/>
      <c r="KYQ6" s="700"/>
      <c r="KYR6" s="700"/>
      <c r="KYS6" s="700"/>
      <c r="KYT6" s="700"/>
      <c r="KYU6" s="700"/>
      <c r="KYV6" s="700"/>
      <c r="KYW6" s="700"/>
      <c r="KYX6" s="700"/>
      <c r="KYY6" s="700"/>
      <c r="KYZ6" s="700"/>
      <c r="KZA6" s="700"/>
      <c r="KZB6" s="700"/>
      <c r="KZC6" s="700"/>
      <c r="KZD6" s="700"/>
      <c r="KZE6" s="700"/>
      <c r="KZF6" s="700"/>
      <c r="KZG6" s="700"/>
      <c r="KZH6" s="700"/>
      <c r="KZI6" s="700"/>
      <c r="KZJ6" s="700"/>
      <c r="KZK6" s="700"/>
      <c r="KZL6" s="700"/>
      <c r="KZM6" s="700"/>
      <c r="KZN6" s="700"/>
      <c r="KZO6" s="700"/>
      <c r="KZP6" s="700"/>
      <c r="KZQ6" s="700"/>
      <c r="KZR6" s="700"/>
      <c r="KZS6" s="700"/>
      <c r="KZT6" s="700"/>
      <c r="KZU6" s="700"/>
      <c r="KZV6" s="700"/>
      <c r="KZW6" s="700"/>
      <c r="KZX6" s="700"/>
      <c r="KZY6" s="700"/>
      <c r="KZZ6" s="700"/>
      <c r="LAA6" s="700"/>
      <c r="LAB6" s="700"/>
      <c r="LAC6" s="700"/>
      <c r="LAD6" s="700"/>
      <c r="LAE6" s="700"/>
      <c r="LAF6" s="700"/>
      <c r="LAG6" s="700"/>
      <c r="LAH6" s="700"/>
      <c r="LAI6" s="700"/>
      <c r="LAJ6" s="700"/>
      <c r="LAK6" s="700"/>
      <c r="LAL6" s="700"/>
      <c r="LAM6" s="700"/>
      <c r="LAN6" s="700"/>
      <c r="LAO6" s="700"/>
      <c r="LAP6" s="700"/>
      <c r="LAQ6" s="700"/>
      <c r="LAR6" s="700"/>
      <c r="LAS6" s="700"/>
      <c r="LAT6" s="700"/>
      <c r="LAU6" s="700"/>
      <c r="LAV6" s="700"/>
      <c r="LAW6" s="700"/>
      <c r="LAX6" s="700"/>
      <c r="LAY6" s="700"/>
      <c r="LAZ6" s="700"/>
      <c r="LBA6" s="700"/>
      <c r="LBB6" s="700"/>
      <c r="LBC6" s="700"/>
      <c r="LBD6" s="700"/>
      <c r="LBE6" s="700"/>
      <c r="LBF6" s="700"/>
      <c r="LBG6" s="700"/>
      <c r="LBH6" s="700"/>
      <c r="LBI6" s="700"/>
      <c r="LBJ6" s="700"/>
      <c r="LBK6" s="700"/>
      <c r="LBL6" s="700"/>
      <c r="LBM6" s="700"/>
      <c r="LBN6" s="700"/>
      <c r="LBO6" s="700"/>
      <c r="LBP6" s="700"/>
      <c r="LBQ6" s="700"/>
      <c r="LBR6" s="700"/>
      <c r="LBS6" s="700"/>
      <c r="LBT6" s="700"/>
      <c r="LBU6" s="700"/>
      <c r="LBV6" s="700"/>
      <c r="LBW6" s="700"/>
      <c r="LBX6" s="700"/>
      <c r="LBY6" s="700"/>
      <c r="LBZ6" s="700"/>
      <c r="LCA6" s="700"/>
      <c r="LCB6" s="700"/>
      <c r="LCC6" s="700"/>
      <c r="LCD6" s="700"/>
      <c r="LCE6" s="700"/>
      <c r="LCF6" s="700"/>
      <c r="LCG6" s="700"/>
      <c r="LCH6" s="700"/>
      <c r="LCI6" s="700"/>
      <c r="LCJ6" s="700"/>
      <c r="LCK6" s="700"/>
      <c r="LCL6" s="700"/>
      <c r="LCM6" s="700"/>
      <c r="LCN6" s="700"/>
      <c r="LCO6" s="700"/>
      <c r="LCP6" s="700"/>
      <c r="LCQ6" s="700"/>
      <c r="LCR6" s="700"/>
      <c r="LCS6" s="700"/>
      <c r="LCT6" s="700"/>
      <c r="LCU6" s="700"/>
      <c r="LCV6" s="700"/>
      <c r="LCW6" s="700"/>
      <c r="LCX6" s="700"/>
      <c r="LCY6" s="700"/>
      <c r="LCZ6" s="700"/>
      <c r="LDA6" s="700"/>
      <c r="LDB6" s="700"/>
      <c r="LDC6" s="700"/>
      <c r="LDD6" s="700"/>
      <c r="LDE6" s="700"/>
      <c r="LDF6" s="700"/>
      <c r="LDG6" s="700"/>
      <c r="LDH6" s="700"/>
      <c r="LDI6" s="700"/>
      <c r="LDJ6" s="700"/>
      <c r="LDK6" s="700"/>
      <c r="LDL6" s="700"/>
      <c r="LDM6" s="700"/>
      <c r="LDN6" s="700"/>
      <c r="LDO6" s="700"/>
      <c r="LDP6" s="700"/>
      <c r="LDQ6" s="700"/>
      <c r="LDR6" s="700"/>
      <c r="LDS6" s="700"/>
      <c r="LDT6" s="700"/>
      <c r="LDU6" s="700"/>
      <c r="LDV6" s="700"/>
      <c r="LDW6" s="700"/>
      <c r="LDX6" s="700"/>
      <c r="LDY6" s="700"/>
      <c r="LDZ6" s="700"/>
      <c r="LEA6" s="700"/>
      <c r="LEB6" s="700"/>
      <c r="LEC6" s="700"/>
      <c r="LED6" s="700"/>
      <c r="LEE6" s="700"/>
      <c r="LEF6" s="700"/>
      <c r="LEG6" s="700"/>
      <c r="LEH6" s="700"/>
      <c r="LEI6" s="700"/>
      <c r="LEJ6" s="700"/>
      <c r="LEK6" s="700"/>
      <c r="LEL6" s="700"/>
      <c r="LEM6" s="700"/>
      <c r="LEN6" s="700"/>
      <c r="LEO6" s="700"/>
      <c r="LEP6" s="700"/>
      <c r="LEQ6" s="700"/>
      <c r="LER6" s="700"/>
      <c r="LES6" s="700"/>
      <c r="LET6" s="700"/>
      <c r="LEU6" s="700"/>
      <c r="LEV6" s="700"/>
      <c r="LEW6" s="700"/>
      <c r="LEX6" s="700"/>
      <c r="LEY6" s="700"/>
      <c r="LEZ6" s="700"/>
      <c r="LFA6" s="700"/>
      <c r="LFB6" s="700"/>
      <c r="LFC6" s="700"/>
      <c r="LFD6" s="700"/>
      <c r="LFE6" s="700"/>
      <c r="LFF6" s="700"/>
      <c r="LFG6" s="700"/>
      <c r="LFH6" s="700"/>
      <c r="LFI6" s="700"/>
      <c r="LFJ6" s="700"/>
      <c r="LFK6" s="700"/>
      <c r="LFL6" s="700"/>
      <c r="LFM6" s="700"/>
      <c r="LFN6" s="700"/>
      <c r="LFO6" s="700"/>
      <c r="LFP6" s="700"/>
      <c r="LFQ6" s="700"/>
      <c r="LFR6" s="700"/>
      <c r="LFS6" s="700"/>
      <c r="LFT6" s="700"/>
      <c r="LFU6" s="700"/>
      <c r="LFV6" s="700"/>
      <c r="LFW6" s="700"/>
      <c r="LFX6" s="700"/>
      <c r="LFY6" s="700"/>
      <c r="LFZ6" s="700"/>
      <c r="LGA6" s="700"/>
      <c r="LGB6" s="700"/>
      <c r="LGC6" s="700"/>
      <c r="LGD6" s="700"/>
      <c r="LGE6" s="700"/>
      <c r="LGF6" s="700"/>
      <c r="LGG6" s="700"/>
      <c r="LGH6" s="700"/>
      <c r="LGI6" s="700"/>
      <c r="LGJ6" s="700"/>
      <c r="LGK6" s="700"/>
      <c r="LGL6" s="700"/>
      <c r="LGM6" s="700"/>
      <c r="LGN6" s="700"/>
      <c r="LGO6" s="700"/>
      <c r="LGP6" s="700"/>
      <c r="LGQ6" s="700"/>
      <c r="LGR6" s="700"/>
      <c r="LGS6" s="700"/>
      <c r="LGT6" s="700"/>
      <c r="LGU6" s="700"/>
      <c r="LGV6" s="700"/>
      <c r="LGW6" s="700"/>
      <c r="LGX6" s="700"/>
      <c r="LGY6" s="700"/>
      <c r="LGZ6" s="700"/>
      <c r="LHA6" s="700"/>
      <c r="LHB6" s="700"/>
      <c r="LHC6" s="700"/>
      <c r="LHD6" s="700"/>
      <c r="LHE6" s="700"/>
      <c r="LHF6" s="700"/>
      <c r="LHG6" s="700"/>
      <c r="LHH6" s="700"/>
      <c r="LHI6" s="700"/>
      <c r="LHJ6" s="700"/>
      <c r="LHK6" s="700"/>
      <c r="LHL6" s="700"/>
      <c r="LHM6" s="700"/>
      <c r="LHN6" s="700"/>
      <c r="LHO6" s="700"/>
      <c r="LHP6" s="700"/>
      <c r="LHQ6" s="700"/>
      <c r="LHR6" s="700"/>
      <c r="LHS6" s="700"/>
      <c r="LHT6" s="700"/>
      <c r="LHU6" s="700"/>
      <c r="LHV6" s="700"/>
      <c r="LHW6" s="700"/>
      <c r="LHX6" s="700"/>
      <c r="LHY6" s="700"/>
      <c r="LHZ6" s="700"/>
      <c r="LIA6" s="700"/>
      <c r="LIB6" s="700"/>
      <c r="LIC6" s="700"/>
      <c r="LID6" s="700"/>
      <c r="LIE6" s="700"/>
      <c r="LIF6" s="700"/>
      <c r="LIG6" s="700"/>
      <c r="LIH6" s="700"/>
      <c r="LII6" s="700"/>
      <c r="LIJ6" s="700"/>
      <c r="LIK6" s="700"/>
      <c r="LIL6" s="700"/>
      <c r="LIM6" s="700"/>
      <c r="LIN6" s="700"/>
      <c r="LIO6" s="700"/>
      <c r="LIP6" s="700"/>
      <c r="LIQ6" s="700"/>
      <c r="LIR6" s="700"/>
      <c r="LIS6" s="700"/>
      <c r="LIT6" s="700"/>
      <c r="LIU6" s="700"/>
      <c r="LIV6" s="700"/>
      <c r="LIW6" s="700"/>
      <c r="LIX6" s="700"/>
      <c r="LIY6" s="700"/>
      <c r="LIZ6" s="700"/>
      <c r="LJA6" s="700"/>
      <c r="LJB6" s="700"/>
      <c r="LJC6" s="700"/>
      <c r="LJD6" s="700"/>
      <c r="LJE6" s="700"/>
      <c r="LJF6" s="700"/>
      <c r="LJG6" s="700"/>
      <c r="LJH6" s="700"/>
      <c r="LJI6" s="700"/>
      <c r="LJJ6" s="700"/>
      <c r="LJK6" s="700"/>
      <c r="LJL6" s="700"/>
      <c r="LJM6" s="700"/>
      <c r="LJN6" s="700"/>
      <c r="LJO6" s="700"/>
      <c r="LJP6" s="700"/>
      <c r="LJQ6" s="700"/>
      <c r="LJR6" s="700"/>
      <c r="LJS6" s="700"/>
      <c r="LJT6" s="700"/>
      <c r="LJU6" s="700"/>
      <c r="LJV6" s="700"/>
      <c r="LJW6" s="700"/>
      <c r="LJX6" s="700"/>
      <c r="LJY6" s="700"/>
      <c r="LJZ6" s="700"/>
      <c r="LKA6" s="700"/>
      <c r="LKB6" s="700"/>
      <c r="LKC6" s="700"/>
      <c r="LKD6" s="700"/>
      <c r="LKE6" s="700"/>
      <c r="LKF6" s="700"/>
      <c r="LKG6" s="700"/>
      <c r="LKH6" s="700"/>
      <c r="LKI6" s="700"/>
      <c r="LKJ6" s="700"/>
      <c r="LKK6" s="700"/>
      <c r="LKL6" s="700"/>
      <c r="LKM6" s="700"/>
      <c r="LKN6" s="700"/>
      <c r="LKO6" s="700"/>
      <c r="LKP6" s="700"/>
      <c r="LKQ6" s="700"/>
      <c r="LKR6" s="700"/>
      <c r="LKS6" s="700"/>
      <c r="LKT6" s="700"/>
      <c r="LKU6" s="700"/>
      <c r="LKV6" s="700"/>
      <c r="LKW6" s="700"/>
      <c r="LKX6" s="700"/>
      <c r="LKY6" s="700"/>
      <c r="LKZ6" s="700"/>
      <c r="LLA6" s="700"/>
      <c r="LLB6" s="700"/>
      <c r="LLC6" s="700"/>
      <c r="LLD6" s="700"/>
      <c r="LLE6" s="700"/>
      <c r="LLF6" s="700"/>
      <c r="LLG6" s="700"/>
      <c r="LLH6" s="700"/>
      <c r="LLI6" s="700"/>
      <c r="LLJ6" s="700"/>
      <c r="LLK6" s="700"/>
      <c r="LLL6" s="700"/>
      <c r="LLM6" s="700"/>
      <c r="LLN6" s="700"/>
      <c r="LLO6" s="700"/>
      <c r="LLP6" s="700"/>
      <c r="LLQ6" s="700"/>
      <c r="LLR6" s="700"/>
      <c r="LLS6" s="700"/>
      <c r="LLT6" s="700"/>
      <c r="LLU6" s="700"/>
      <c r="LLV6" s="700"/>
      <c r="LLW6" s="700"/>
      <c r="LLX6" s="700"/>
      <c r="LLY6" s="700"/>
      <c r="LLZ6" s="700"/>
      <c r="LMA6" s="700"/>
      <c r="LMB6" s="700"/>
      <c r="LMC6" s="700"/>
      <c r="LMD6" s="700"/>
      <c r="LME6" s="700"/>
      <c r="LMF6" s="700"/>
      <c r="LMG6" s="700"/>
      <c r="LMH6" s="700"/>
      <c r="LMI6" s="700"/>
      <c r="LMJ6" s="700"/>
      <c r="LMK6" s="700"/>
      <c r="LML6" s="700"/>
      <c r="LMM6" s="700"/>
      <c r="LMN6" s="700"/>
      <c r="LMO6" s="700"/>
      <c r="LMP6" s="700"/>
      <c r="LMQ6" s="700"/>
      <c r="LMR6" s="700"/>
      <c r="LMS6" s="700"/>
      <c r="LMT6" s="700"/>
      <c r="LMU6" s="700"/>
      <c r="LMV6" s="700"/>
      <c r="LMW6" s="700"/>
      <c r="LMX6" s="700"/>
      <c r="LMY6" s="700"/>
      <c r="LMZ6" s="700"/>
      <c r="LNA6" s="700"/>
      <c r="LNB6" s="700"/>
      <c r="LNC6" s="700"/>
      <c r="LND6" s="700"/>
      <c r="LNE6" s="700"/>
      <c r="LNF6" s="700"/>
      <c r="LNG6" s="700"/>
      <c r="LNH6" s="700"/>
      <c r="LNI6" s="700"/>
      <c r="LNJ6" s="700"/>
      <c r="LNK6" s="700"/>
      <c r="LNL6" s="700"/>
      <c r="LNM6" s="700"/>
      <c r="LNN6" s="700"/>
      <c r="LNO6" s="700"/>
      <c r="LNP6" s="700"/>
      <c r="LNQ6" s="700"/>
      <c r="LNR6" s="700"/>
      <c r="LNS6" s="700"/>
      <c r="LNT6" s="700"/>
      <c r="LNU6" s="700"/>
      <c r="LNV6" s="700"/>
      <c r="LNW6" s="700"/>
      <c r="LNX6" s="700"/>
      <c r="LNY6" s="700"/>
      <c r="LNZ6" s="700"/>
      <c r="LOA6" s="700"/>
      <c r="LOB6" s="700"/>
      <c r="LOC6" s="700"/>
      <c r="LOD6" s="700"/>
      <c r="LOE6" s="700"/>
      <c r="LOF6" s="700"/>
      <c r="LOG6" s="700"/>
      <c r="LOH6" s="700"/>
      <c r="LOI6" s="700"/>
      <c r="LOJ6" s="700"/>
      <c r="LOK6" s="700"/>
      <c r="LOL6" s="700"/>
      <c r="LOM6" s="700"/>
      <c r="LON6" s="700"/>
      <c r="LOO6" s="700"/>
      <c r="LOP6" s="700"/>
      <c r="LOQ6" s="700"/>
      <c r="LOR6" s="700"/>
      <c r="LOS6" s="700"/>
      <c r="LOT6" s="700"/>
      <c r="LOU6" s="700"/>
      <c r="LOV6" s="700"/>
      <c r="LOW6" s="700"/>
      <c r="LOX6" s="700"/>
      <c r="LOY6" s="700"/>
      <c r="LOZ6" s="700"/>
      <c r="LPA6" s="700"/>
      <c r="LPB6" s="700"/>
      <c r="LPC6" s="700"/>
      <c r="LPD6" s="700"/>
      <c r="LPE6" s="700"/>
      <c r="LPF6" s="700"/>
      <c r="LPG6" s="700"/>
      <c r="LPH6" s="700"/>
      <c r="LPI6" s="700"/>
      <c r="LPJ6" s="700"/>
      <c r="LPK6" s="700"/>
      <c r="LPL6" s="700"/>
      <c r="LPM6" s="700"/>
      <c r="LPN6" s="700"/>
      <c r="LPO6" s="700"/>
      <c r="LPP6" s="700"/>
      <c r="LPQ6" s="700"/>
      <c r="LPR6" s="700"/>
      <c r="LPS6" s="700"/>
      <c r="LPT6" s="700"/>
      <c r="LPU6" s="700"/>
      <c r="LPV6" s="700"/>
      <c r="LPW6" s="700"/>
      <c r="LPX6" s="700"/>
      <c r="LPY6" s="700"/>
      <c r="LPZ6" s="700"/>
      <c r="LQA6" s="700"/>
      <c r="LQB6" s="700"/>
      <c r="LQC6" s="700"/>
      <c r="LQD6" s="700"/>
      <c r="LQE6" s="700"/>
      <c r="LQF6" s="700"/>
      <c r="LQG6" s="700"/>
      <c r="LQH6" s="700"/>
      <c r="LQI6" s="700"/>
      <c r="LQJ6" s="700"/>
      <c r="LQK6" s="700"/>
      <c r="LQL6" s="700"/>
      <c r="LQM6" s="700"/>
      <c r="LQN6" s="700"/>
      <c r="LQO6" s="700"/>
      <c r="LQP6" s="700"/>
      <c r="LQQ6" s="700"/>
      <c r="LQR6" s="700"/>
      <c r="LQS6" s="700"/>
      <c r="LQT6" s="700"/>
      <c r="LQU6" s="700"/>
      <c r="LQV6" s="700"/>
      <c r="LQW6" s="700"/>
      <c r="LQX6" s="700"/>
      <c r="LQY6" s="700"/>
      <c r="LQZ6" s="700"/>
      <c r="LRA6" s="700"/>
      <c r="LRB6" s="700"/>
      <c r="LRC6" s="700"/>
      <c r="LRD6" s="700"/>
      <c r="LRE6" s="700"/>
      <c r="LRF6" s="700"/>
      <c r="LRG6" s="700"/>
      <c r="LRH6" s="700"/>
      <c r="LRI6" s="700"/>
      <c r="LRJ6" s="700"/>
      <c r="LRK6" s="700"/>
      <c r="LRL6" s="700"/>
      <c r="LRM6" s="700"/>
      <c r="LRN6" s="700"/>
      <c r="LRO6" s="700"/>
      <c r="LRP6" s="700"/>
      <c r="LRQ6" s="700"/>
      <c r="LRR6" s="700"/>
      <c r="LRS6" s="700"/>
      <c r="LRT6" s="700"/>
      <c r="LRU6" s="700"/>
      <c r="LRV6" s="700"/>
      <c r="LRW6" s="700"/>
      <c r="LRX6" s="700"/>
      <c r="LRY6" s="700"/>
      <c r="LRZ6" s="700"/>
      <c r="LSA6" s="700"/>
      <c r="LSB6" s="700"/>
      <c r="LSC6" s="700"/>
      <c r="LSD6" s="700"/>
      <c r="LSE6" s="700"/>
      <c r="LSF6" s="700"/>
      <c r="LSG6" s="700"/>
      <c r="LSH6" s="700"/>
      <c r="LSI6" s="700"/>
      <c r="LSJ6" s="700"/>
      <c r="LSK6" s="700"/>
      <c r="LSL6" s="700"/>
      <c r="LSM6" s="700"/>
      <c r="LSN6" s="700"/>
      <c r="LSO6" s="700"/>
      <c r="LSP6" s="700"/>
      <c r="LSQ6" s="700"/>
      <c r="LSR6" s="700"/>
      <c r="LSS6" s="700"/>
      <c r="LST6" s="700"/>
      <c r="LSU6" s="700"/>
      <c r="LSV6" s="700"/>
      <c r="LSW6" s="700"/>
      <c r="LSX6" s="700"/>
      <c r="LSY6" s="700"/>
      <c r="LSZ6" s="700"/>
      <c r="LTA6" s="700"/>
      <c r="LTB6" s="700"/>
      <c r="LTC6" s="700"/>
      <c r="LTD6" s="700"/>
      <c r="LTE6" s="700"/>
      <c r="LTF6" s="700"/>
      <c r="LTG6" s="700"/>
      <c r="LTH6" s="700"/>
      <c r="LTI6" s="700"/>
      <c r="LTJ6" s="700"/>
      <c r="LTK6" s="700"/>
      <c r="LTL6" s="700"/>
      <c r="LTM6" s="700"/>
      <c r="LTN6" s="700"/>
      <c r="LTO6" s="700"/>
      <c r="LTP6" s="700"/>
      <c r="LTQ6" s="700"/>
      <c r="LTR6" s="700"/>
      <c r="LTS6" s="700"/>
      <c r="LTT6" s="700"/>
      <c r="LTU6" s="700"/>
      <c r="LTV6" s="700"/>
      <c r="LTW6" s="700"/>
      <c r="LTX6" s="700"/>
      <c r="LTY6" s="700"/>
      <c r="LTZ6" s="700"/>
      <c r="LUA6" s="700"/>
      <c r="LUB6" s="700"/>
      <c r="LUC6" s="700"/>
      <c r="LUD6" s="700"/>
      <c r="LUE6" s="700"/>
      <c r="LUF6" s="700"/>
      <c r="LUG6" s="700"/>
      <c r="LUH6" s="700"/>
      <c r="LUI6" s="700"/>
      <c r="LUJ6" s="700"/>
      <c r="LUK6" s="700"/>
      <c r="LUL6" s="700"/>
      <c r="LUM6" s="700"/>
      <c r="LUN6" s="700"/>
      <c r="LUO6" s="700"/>
      <c r="LUP6" s="700"/>
      <c r="LUQ6" s="700"/>
      <c r="LUR6" s="700"/>
      <c r="LUS6" s="700"/>
      <c r="LUT6" s="700"/>
      <c r="LUU6" s="700"/>
      <c r="LUV6" s="700"/>
      <c r="LUW6" s="700"/>
      <c r="LUX6" s="700"/>
      <c r="LUY6" s="700"/>
      <c r="LUZ6" s="700"/>
      <c r="LVA6" s="700"/>
      <c r="LVB6" s="700"/>
      <c r="LVC6" s="700"/>
      <c r="LVD6" s="700"/>
      <c r="LVE6" s="700"/>
      <c r="LVF6" s="700"/>
      <c r="LVG6" s="700"/>
      <c r="LVH6" s="700"/>
      <c r="LVI6" s="700"/>
      <c r="LVJ6" s="700"/>
      <c r="LVK6" s="700"/>
      <c r="LVL6" s="700"/>
      <c r="LVM6" s="700"/>
      <c r="LVN6" s="700"/>
      <c r="LVO6" s="700"/>
      <c r="LVP6" s="700"/>
      <c r="LVQ6" s="700"/>
      <c r="LVR6" s="700"/>
      <c r="LVS6" s="700"/>
      <c r="LVT6" s="700"/>
      <c r="LVU6" s="700"/>
      <c r="LVV6" s="700"/>
      <c r="LVW6" s="700"/>
      <c r="LVX6" s="700"/>
      <c r="LVY6" s="700"/>
      <c r="LVZ6" s="700"/>
      <c r="LWA6" s="700"/>
      <c r="LWB6" s="700"/>
      <c r="LWC6" s="700"/>
      <c r="LWD6" s="700"/>
      <c r="LWE6" s="700"/>
      <c r="LWF6" s="700"/>
      <c r="LWG6" s="700"/>
      <c r="LWH6" s="700"/>
      <c r="LWI6" s="700"/>
      <c r="LWJ6" s="700"/>
      <c r="LWK6" s="700"/>
      <c r="LWL6" s="700"/>
      <c r="LWM6" s="700"/>
      <c r="LWN6" s="700"/>
      <c r="LWO6" s="700"/>
      <c r="LWP6" s="700"/>
      <c r="LWQ6" s="700"/>
      <c r="LWR6" s="700"/>
      <c r="LWS6" s="700"/>
      <c r="LWT6" s="700"/>
      <c r="LWU6" s="700"/>
      <c r="LWV6" s="700"/>
      <c r="LWW6" s="700"/>
      <c r="LWX6" s="700"/>
      <c r="LWY6" s="700"/>
      <c r="LWZ6" s="700"/>
      <c r="LXA6" s="700"/>
      <c r="LXB6" s="700"/>
      <c r="LXC6" s="700"/>
      <c r="LXD6" s="700"/>
      <c r="LXE6" s="700"/>
      <c r="LXF6" s="700"/>
      <c r="LXG6" s="700"/>
      <c r="LXH6" s="700"/>
      <c r="LXI6" s="700"/>
      <c r="LXJ6" s="700"/>
      <c r="LXK6" s="700"/>
      <c r="LXL6" s="700"/>
      <c r="LXM6" s="700"/>
      <c r="LXN6" s="700"/>
      <c r="LXO6" s="700"/>
      <c r="LXP6" s="700"/>
      <c r="LXQ6" s="700"/>
      <c r="LXR6" s="700"/>
      <c r="LXS6" s="700"/>
      <c r="LXT6" s="700"/>
      <c r="LXU6" s="700"/>
      <c r="LXV6" s="700"/>
      <c r="LXW6" s="700"/>
      <c r="LXX6" s="700"/>
      <c r="LXY6" s="700"/>
      <c r="LXZ6" s="700"/>
      <c r="LYA6" s="700"/>
      <c r="LYB6" s="700"/>
      <c r="LYC6" s="700"/>
      <c r="LYD6" s="700"/>
      <c r="LYE6" s="700"/>
      <c r="LYF6" s="700"/>
      <c r="LYG6" s="700"/>
      <c r="LYH6" s="700"/>
      <c r="LYI6" s="700"/>
      <c r="LYJ6" s="700"/>
      <c r="LYK6" s="700"/>
      <c r="LYL6" s="700"/>
      <c r="LYM6" s="700"/>
      <c r="LYN6" s="700"/>
      <c r="LYO6" s="700"/>
      <c r="LYP6" s="700"/>
      <c r="LYQ6" s="700"/>
      <c r="LYR6" s="700"/>
      <c r="LYS6" s="700"/>
      <c r="LYT6" s="700"/>
      <c r="LYU6" s="700"/>
      <c r="LYV6" s="700"/>
      <c r="LYW6" s="700"/>
      <c r="LYX6" s="700"/>
      <c r="LYY6" s="700"/>
      <c r="LYZ6" s="700"/>
      <c r="LZA6" s="700"/>
      <c r="LZB6" s="700"/>
      <c r="LZC6" s="700"/>
      <c r="LZD6" s="700"/>
      <c r="LZE6" s="700"/>
      <c r="LZF6" s="700"/>
      <c r="LZG6" s="700"/>
      <c r="LZH6" s="700"/>
      <c r="LZI6" s="700"/>
      <c r="LZJ6" s="700"/>
      <c r="LZK6" s="700"/>
      <c r="LZL6" s="700"/>
      <c r="LZM6" s="700"/>
      <c r="LZN6" s="700"/>
      <c r="LZO6" s="700"/>
      <c r="LZP6" s="700"/>
      <c r="LZQ6" s="700"/>
      <c r="LZR6" s="700"/>
      <c r="LZS6" s="700"/>
      <c r="LZT6" s="700"/>
      <c r="LZU6" s="700"/>
      <c r="LZV6" s="700"/>
      <c r="LZW6" s="700"/>
      <c r="LZX6" s="700"/>
      <c r="LZY6" s="700"/>
      <c r="LZZ6" s="700"/>
      <c r="MAA6" s="700"/>
      <c r="MAB6" s="700"/>
      <c r="MAC6" s="700"/>
      <c r="MAD6" s="700"/>
      <c r="MAE6" s="700"/>
      <c r="MAF6" s="700"/>
      <c r="MAG6" s="700"/>
      <c r="MAH6" s="700"/>
      <c r="MAI6" s="700"/>
      <c r="MAJ6" s="700"/>
      <c r="MAK6" s="700"/>
      <c r="MAL6" s="700"/>
      <c r="MAM6" s="700"/>
      <c r="MAN6" s="700"/>
      <c r="MAO6" s="700"/>
      <c r="MAP6" s="700"/>
      <c r="MAQ6" s="700"/>
      <c r="MAR6" s="700"/>
      <c r="MAS6" s="700"/>
      <c r="MAT6" s="700"/>
      <c r="MAU6" s="700"/>
      <c r="MAV6" s="700"/>
      <c r="MAW6" s="700"/>
      <c r="MAX6" s="700"/>
      <c r="MAY6" s="700"/>
      <c r="MAZ6" s="700"/>
      <c r="MBA6" s="700"/>
      <c r="MBB6" s="700"/>
      <c r="MBC6" s="700"/>
      <c r="MBD6" s="700"/>
      <c r="MBE6" s="700"/>
      <c r="MBF6" s="700"/>
      <c r="MBG6" s="700"/>
      <c r="MBH6" s="700"/>
      <c r="MBI6" s="700"/>
      <c r="MBJ6" s="700"/>
      <c r="MBK6" s="700"/>
      <c r="MBL6" s="700"/>
      <c r="MBM6" s="700"/>
      <c r="MBN6" s="700"/>
      <c r="MBO6" s="700"/>
      <c r="MBP6" s="700"/>
      <c r="MBQ6" s="700"/>
      <c r="MBR6" s="700"/>
      <c r="MBS6" s="700"/>
      <c r="MBT6" s="700"/>
      <c r="MBU6" s="700"/>
      <c r="MBV6" s="700"/>
      <c r="MBW6" s="700"/>
      <c r="MBX6" s="700"/>
      <c r="MBY6" s="700"/>
      <c r="MBZ6" s="700"/>
      <c r="MCA6" s="700"/>
      <c r="MCB6" s="700"/>
      <c r="MCC6" s="700"/>
      <c r="MCD6" s="700"/>
      <c r="MCE6" s="700"/>
      <c r="MCF6" s="700"/>
      <c r="MCG6" s="700"/>
      <c r="MCH6" s="700"/>
      <c r="MCI6" s="700"/>
      <c r="MCJ6" s="700"/>
      <c r="MCK6" s="700"/>
      <c r="MCL6" s="700"/>
      <c r="MCM6" s="700"/>
      <c r="MCN6" s="700"/>
      <c r="MCO6" s="700"/>
      <c r="MCP6" s="700"/>
      <c r="MCQ6" s="700"/>
      <c r="MCR6" s="700"/>
      <c r="MCS6" s="700"/>
      <c r="MCT6" s="700"/>
      <c r="MCU6" s="700"/>
      <c r="MCV6" s="700"/>
      <c r="MCW6" s="700"/>
      <c r="MCX6" s="700"/>
      <c r="MCY6" s="700"/>
      <c r="MCZ6" s="700"/>
      <c r="MDA6" s="700"/>
      <c r="MDB6" s="700"/>
      <c r="MDC6" s="700"/>
      <c r="MDD6" s="700"/>
      <c r="MDE6" s="700"/>
      <c r="MDF6" s="700"/>
      <c r="MDG6" s="700"/>
      <c r="MDH6" s="700"/>
      <c r="MDI6" s="700"/>
      <c r="MDJ6" s="700"/>
      <c r="MDK6" s="700"/>
      <c r="MDL6" s="700"/>
      <c r="MDM6" s="700"/>
      <c r="MDN6" s="700"/>
      <c r="MDO6" s="700"/>
      <c r="MDP6" s="700"/>
      <c r="MDQ6" s="700"/>
      <c r="MDR6" s="700"/>
      <c r="MDS6" s="700"/>
      <c r="MDT6" s="700"/>
      <c r="MDU6" s="700"/>
      <c r="MDV6" s="700"/>
      <c r="MDW6" s="700"/>
      <c r="MDX6" s="700"/>
      <c r="MDY6" s="700"/>
      <c r="MDZ6" s="700"/>
      <c r="MEA6" s="700"/>
      <c r="MEB6" s="700"/>
      <c r="MEC6" s="700"/>
      <c r="MED6" s="700"/>
      <c r="MEE6" s="700"/>
      <c r="MEF6" s="700"/>
      <c r="MEG6" s="700"/>
      <c r="MEH6" s="700"/>
      <c r="MEI6" s="700"/>
      <c r="MEJ6" s="700"/>
      <c r="MEK6" s="700"/>
      <c r="MEL6" s="700"/>
      <c r="MEM6" s="700"/>
      <c r="MEN6" s="700"/>
      <c r="MEO6" s="700"/>
      <c r="MEP6" s="700"/>
      <c r="MEQ6" s="700"/>
      <c r="MER6" s="700"/>
      <c r="MES6" s="700"/>
      <c r="MET6" s="700"/>
      <c r="MEU6" s="700"/>
      <c r="MEV6" s="700"/>
      <c r="MEW6" s="700"/>
      <c r="MEX6" s="700"/>
      <c r="MEY6" s="700"/>
      <c r="MEZ6" s="700"/>
      <c r="MFA6" s="700"/>
      <c r="MFB6" s="700"/>
      <c r="MFC6" s="700"/>
      <c r="MFD6" s="700"/>
      <c r="MFE6" s="700"/>
      <c r="MFF6" s="700"/>
      <c r="MFG6" s="700"/>
      <c r="MFH6" s="700"/>
      <c r="MFI6" s="700"/>
      <c r="MFJ6" s="700"/>
      <c r="MFK6" s="700"/>
      <c r="MFL6" s="700"/>
      <c r="MFM6" s="700"/>
      <c r="MFN6" s="700"/>
      <c r="MFO6" s="700"/>
      <c r="MFP6" s="700"/>
      <c r="MFQ6" s="700"/>
      <c r="MFR6" s="700"/>
      <c r="MFS6" s="700"/>
      <c r="MFT6" s="700"/>
      <c r="MFU6" s="700"/>
      <c r="MFV6" s="700"/>
      <c r="MFW6" s="700"/>
      <c r="MFX6" s="700"/>
      <c r="MFY6" s="700"/>
      <c r="MFZ6" s="700"/>
      <c r="MGA6" s="700"/>
      <c r="MGB6" s="700"/>
      <c r="MGC6" s="700"/>
      <c r="MGD6" s="700"/>
      <c r="MGE6" s="700"/>
      <c r="MGF6" s="700"/>
      <c r="MGG6" s="700"/>
      <c r="MGH6" s="700"/>
      <c r="MGI6" s="700"/>
      <c r="MGJ6" s="700"/>
      <c r="MGK6" s="700"/>
      <c r="MGL6" s="700"/>
      <c r="MGM6" s="700"/>
      <c r="MGN6" s="700"/>
      <c r="MGO6" s="700"/>
      <c r="MGP6" s="700"/>
      <c r="MGQ6" s="700"/>
      <c r="MGR6" s="700"/>
      <c r="MGS6" s="700"/>
      <c r="MGT6" s="700"/>
      <c r="MGU6" s="700"/>
      <c r="MGV6" s="700"/>
      <c r="MGW6" s="700"/>
      <c r="MGX6" s="700"/>
      <c r="MGY6" s="700"/>
      <c r="MGZ6" s="700"/>
      <c r="MHA6" s="700"/>
      <c r="MHB6" s="700"/>
      <c r="MHC6" s="700"/>
      <c r="MHD6" s="700"/>
      <c r="MHE6" s="700"/>
      <c r="MHF6" s="700"/>
      <c r="MHG6" s="700"/>
      <c r="MHH6" s="700"/>
      <c r="MHI6" s="700"/>
      <c r="MHJ6" s="700"/>
      <c r="MHK6" s="700"/>
      <c r="MHL6" s="700"/>
      <c r="MHM6" s="700"/>
      <c r="MHN6" s="700"/>
      <c r="MHO6" s="700"/>
      <c r="MHP6" s="700"/>
      <c r="MHQ6" s="700"/>
      <c r="MHR6" s="700"/>
      <c r="MHS6" s="700"/>
      <c r="MHT6" s="700"/>
      <c r="MHU6" s="700"/>
      <c r="MHV6" s="700"/>
      <c r="MHW6" s="700"/>
      <c r="MHX6" s="700"/>
      <c r="MHY6" s="700"/>
      <c r="MHZ6" s="700"/>
      <c r="MIA6" s="700"/>
      <c r="MIB6" s="700"/>
      <c r="MIC6" s="700"/>
      <c r="MID6" s="700"/>
      <c r="MIE6" s="700"/>
      <c r="MIF6" s="700"/>
      <c r="MIG6" s="700"/>
      <c r="MIH6" s="700"/>
      <c r="MII6" s="700"/>
      <c r="MIJ6" s="700"/>
      <c r="MIK6" s="700"/>
      <c r="MIL6" s="700"/>
      <c r="MIM6" s="700"/>
      <c r="MIN6" s="700"/>
      <c r="MIO6" s="700"/>
      <c r="MIP6" s="700"/>
      <c r="MIQ6" s="700"/>
      <c r="MIR6" s="700"/>
      <c r="MIS6" s="700"/>
      <c r="MIT6" s="700"/>
      <c r="MIU6" s="700"/>
      <c r="MIV6" s="700"/>
      <c r="MIW6" s="700"/>
      <c r="MIX6" s="700"/>
      <c r="MIY6" s="700"/>
      <c r="MIZ6" s="700"/>
      <c r="MJA6" s="700"/>
      <c r="MJB6" s="700"/>
      <c r="MJC6" s="700"/>
      <c r="MJD6" s="700"/>
      <c r="MJE6" s="700"/>
      <c r="MJF6" s="700"/>
      <c r="MJG6" s="700"/>
      <c r="MJH6" s="700"/>
      <c r="MJI6" s="700"/>
      <c r="MJJ6" s="700"/>
      <c r="MJK6" s="700"/>
      <c r="MJL6" s="700"/>
      <c r="MJM6" s="700"/>
      <c r="MJN6" s="700"/>
      <c r="MJO6" s="700"/>
      <c r="MJP6" s="700"/>
      <c r="MJQ6" s="700"/>
      <c r="MJR6" s="700"/>
      <c r="MJS6" s="700"/>
      <c r="MJT6" s="700"/>
      <c r="MJU6" s="700"/>
      <c r="MJV6" s="700"/>
      <c r="MJW6" s="700"/>
      <c r="MJX6" s="700"/>
      <c r="MJY6" s="700"/>
      <c r="MJZ6" s="700"/>
      <c r="MKA6" s="700"/>
      <c r="MKB6" s="700"/>
      <c r="MKC6" s="700"/>
      <c r="MKD6" s="700"/>
      <c r="MKE6" s="700"/>
      <c r="MKF6" s="700"/>
      <c r="MKG6" s="700"/>
      <c r="MKH6" s="700"/>
      <c r="MKI6" s="700"/>
      <c r="MKJ6" s="700"/>
      <c r="MKK6" s="700"/>
      <c r="MKL6" s="700"/>
      <c r="MKM6" s="700"/>
      <c r="MKN6" s="700"/>
      <c r="MKO6" s="700"/>
      <c r="MKP6" s="700"/>
      <c r="MKQ6" s="700"/>
      <c r="MKR6" s="700"/>
      <c r="MKS6" s="700"/>
      <c r="MKT6" s="700"/>
      <c r="MKU6" s="700"/>
      <c r="MKV6" s="700"/>
      <c r="MKW6" s="700"/>
      <c r="MKX6" s="700"/>
      <c r="MKY6" s="700"/>
      <c r="MKZ6" s="700"/>
      <c r="MLA6" s="700"/>
      <c r="MLB6" s="700"/>
      <c r="MLC6" s="700"/>
      <c r="MLD6" s="700"/>
      <c r="MLE6" s="700"/>
      <c r="MLF6" s="700"/>
      <c r="MLG6" s="700"/>
      <c r="MLH6" s="700"/>
      <c r="MLI6" s="700"/>
      <c r="MLJ6" s="700"/>
      <c r="MLK6" s="700"/>
      <c r="MLL6" s="700"/>
      <c r="MLM6" s="700"/>
      <c r="MLN6" s="700"/>
      <c r="MLO6" s="700"/>
      <c r="MLP6" s="700"/>
      <c r="MLQ6" s="700"/>
      <c r="MLR6" s="700"/>
      <c r="MLS6" s="700"/>
      <c r="MLT6" s="700"/>
      <c r="MLU6" s="700"/>
      <c r="MLV6" s="700"/>
      <c r="MLW6" s="700"/>
      <c r="MLX6" s="700"/>
      <c r="MLY6" s="700"/>
      <c r="MLZ6" s="700"/>
      <c r="MMA6" s="700"/>
      <c r="MMB6" s="700"/>
      <c r="MMC6" s="700"/>
      <c r="MMD6" s="700"/>
      <c r="MME6" s="700"/>
      <c r="MMF6" s="700"/>
      <c r="MMG6" s="700"/>
      <c r="MMH6" s="700"/>
      <c r="MMI6" s="700"/>
      <c r="MMJ6" s="700"/>
      <c r="MMK6" s="700"/>
      <c r="MML6" s="700"/>
      <c r="MMM6" s="700"/>
      <c r="MMN6" s="700"/>
      <c r="MMO6" s="700"/>
      <c r="MMP6" s="700"/>
      <c r="MMQ6" s="700"/>
      <c r="MMR6" s="700"/>
      <c r="MMS6" s="700"/>
      <c r="MMT6" s="700"/>
      <c r="MMU6" s="700"/>
      <c r="MMV6" s="700"/>
      <c r="MMW6" s="700"/>
      <c r="MMX6" s="700"/>
      <c r="MMY6" s="700"/>
      <c r="MMZ6" s="700"/>
      <c r="MNA6" s="700"/>
      <c r="MNB6" s="700"/>
      <c r="MNC6" s="700"/>
      <c r="MND6" s="700"/>
      <c r="MNE6" s="700"/>
      <c r="MNF6" s="700"/>
      <c r="MNG6" s="700"/>
      <c r="MNH6" s="700"/>
      <c r="MNI6" s="700"/>
      <c r="MNJ6" s="700"/>
      <c r="MNK6" s="700"/>
      <c r="MNL6" s="700"/>
      <c r="MNM6" s="700"/>
      <c r="MNN6" s="700"/>
      <c r="MNO6" s="700"/>
      <c r="MNP6" s="700"/>
      <c r="MNQ6" s="700"/>
      <c r="MNR6" s="700"/>
      <c r="MNS6" s="700"/>
      <c r="MNT6" s="700"/>
      <c r="MNU6" s="700"/>
      <c r="MNV6" s="700"/>
      <c r="MNW6" s="700"/>
      <c r="MNX6" s="700"/>
      <c r="MNY6" s="700"/>
      <c r="MNZ6" s="700"/>
      <c r="MOA6" s="700"/>
      <c r="MOB6" s="700"/>
      <c r="MOC6" s="700"/>
      <c r="MOD6" s="700"/>
      <c r="MOE6" s="700"/>
      <c r="MOF6" s="700"/>
      <c r="MOG6" s="700"/>
      <c r="MOH6" s="700"/>
      <c r="MOI6" s="700"/>
      <c r="MOJ6" s="700"/>
      <c r="MOK6" s="700"/>
      <c r="MOL6" s="700"/>
      <c r="MOM6" s="700"/>
      <c r="MON6" s="700"/>
      <c r="MOO6" s="700"/>
      <c r="MOP6" s="700"/>
      <c r="MOQ6" s="700"/>
      <c r="MOR6" s="700"/>
      <c r="MOS6" s="700"/>
      <c r="MOT6" s="700"/>
      <c r="MOU6" s="700"/>
      <c r="MOV6" s="700"/>
      <c r="MOW6" s="700"/>
      <c r="MOX6" s="700"/>
      <c r="MOY6" s="700"/>
      <c r="MOZ6" s="700"/>
      <c r="MPA6" s="700"/>
      <c r="MPB6" s="700"/>
      <c r="MPC6" s="700"/>
      <c r="MPD6" s="700"/>
      <c r="MPE6" s="700"/>
      <c r="MPF6" s="700"/>
      <c r="MPG6" s="700"/>
      <c r="MPH6" s="700"/>
      <c r="MPI6" s="700"/>
      <c r="MPJ6" s="700"/>
      <c r="MPK6" s="700"/>
      <c r="MPL6" s="700"/>
      <c r="MPM6" s="700"/>
      <c r="MPN6" s="700"/>
      <c r="MPO6" s="700"/>
      <c r="MPP6" s="700"/>
      <c r="MPQ6" s="700"/>
      <c r="MPR6" s="700"/>
      <c r="MPS6" s="700"/>
      <c r="MPT6" s="700"/>
      <c r="MPU6" s="700"/>
      <c r="MPV6" s="700"/>
      <c r="MPW6" s="700"/>
      <c r="MPX6" s="700"/>
      <c r="MPY6" s="700"/>
      <c r="MPZ6" s="700"/>
      <c r="MQA6" s="700"/>
      <c r="MQB6" s="700"/>
      <c r="MQC6" s="700"/>
      <c r="MQD6" s="700"/>
      <c r="MQE6" s="700"/>
      <c r="MQF6" s="700"/>
      <c r="MQG6" s="700"/>
      <c r="MQH6" s="700"/>
      <c r="MQI6" s="700"/>
      <c r="MQJ6" s="700"/>
      <c r="MQK6" s="700"/>
      <c r="MQL6" s="700"/>
      <c r="MQM6" s="700"/>
      <c r="MQN6" s="700"/>
      <c r="MQO6" s="700"/>
      <c r="MQP6" s="700"/>
      <c r="MQQ6" s="700"/>
      <c r="MQR6" s="700"/>
      <c r="MQS6" s="700"/>
      <c r="MQT6" s="700"/>
      <c r="MQU6" s="700"/>
      <c r="MQV6" s="700"/>
      <c r="MQW6" s="700"/>
      <c r="MQX6" s="700"/>
      <c r="MQY6" s="700"/>
      <c r="MQZ6" s="700"/>
      <c r="MRA6" s="700"/>
      <c r="MRB6" s="700"/>
      <c r="MRC6" s="700"/>
      <c r="MRD6" s="700"/>
      <c r="MRE6" s="700"/>
      <c r="MRF6" s="700"/>
      <c r="MRG6" s="700"/>
      <c r="MRH6" s="700"/>
      <c r="MRI6" s="700"/>
      <c r="MRJ6" s="700"/>
      <c r="MRK6" s="700"/>
      <c r="MRL6" s="700"/>
      <c r="MRM6" s="700"/>
      <c r="MRN6" s="700"/>
      <c r="MRO6" s="700"/>
      <c r="MRP6" s="700"/>
      <c r="MRQ6" s="700"/>
      <c r="MRR6" s="700"/>
      <c r="MRS6" s="700"/>
      <c r="MRT6" s="700"/>
      <c r="MRU6" s="700"/>
      <c r="MRV6" s="700"/>
      <c r="MRW6" s="700"/>
      <c r="MRX6" s="700"/>
      <c r="MRY6" s="700"/>
      <c r="MRZ6" s="700"/>
      <c r="MSA6" s="700"/>
      <c r="MSB6" s="700"/>
      <c r="MSC6" s="700"/>
      <c r="MSD6" s="700"/>
      <c r="MSE6" s="700"/>
      <c r="MSF6" s="700"/>
      <c r="MSG6" s="700"/>
      <c r="MSH6" s="700"/>
      <c r="MSI6" s="700"/>
      <c r="MSJ6" s="700"/>
      <c r="MSK6" s="700"/>
      <c r="MSL6" s="700"/>
      <c r="MSM6" s="700"/>
      <c r="MSN6" s="700"/>
      <c r="MSO6" s="700"/>
      <c r="MSP6" s="700"/>
      <c r="MSQ6" s="700"/>
      <c r="MSR6" s="700"/>
      <c r="MSS6" s="700"/>
      <c r="MST6" s="700"/>
      <c r="MSU6" s="700"/>
      <c r="MSV6" s="700"/>
      <c r="MSW6" s="700"/>
      <c r="MSX6" s="700"/>
      <c r="MSY6" s="700"/>
      <c r="MSZ6" s="700"/>
      <c r="MTA6" s="700"/>
      <c r="MTB6" s="700"/>
      <c r="MTC6" s="700"/>
      <c r="MTD6" s="700"/>
      <c r="MTE6" s="700"/>
      <c r="MTF6" s="700"/>
      <c r="MTG6" s="700"/>
      <c r="MTH6" s="700"/>
      <c r="MTI6" s="700"/>
      <c r="MTJ6" s="700"/>
      <c r="MTK6" s="700"/>
      <c r="MTL6" s="700"/>
      <c r="MTM6" s="700"/>
      <c r="MTN6" s="700"/>
      <c r="MTO6" s="700"/>
      <c r="MTP6" s="700"/>
      <c r="MTQ6" s="700"/>
      <c r="MTR6" s="700"/>
      <c r="MTS6" s="700"/>
      <c r="MTT6" s="700"/>
      <c r="MTU6" s="700"/>
      <c r="MTV6" s="700"/>
      <c r="MTW6" s="700"/>
      <c r="MTX6" s="700"/>
      <c r="MTY6" s="700"/>
      <c r="MTZ6" s="700"/>
      <c r="MUA6" s="700"/>
      <c r="MUB6" s="700"/>
      <c r="MUC6" s="700"/>
      <c r="MUD6" s="700"/>
      <c r="MUE6" s="700"/>
      <c r="MUF6" s="700"/>
      <c r="MUG6" s="700"/>
      <c r="MUH6" s="700"/>
      <c r="MUI6" s="700"/>
      <c r="MUJ6" s="700"/>
      <c r="MUK6" s="700"/>
      <c r="MUL6" s="700"/>
      <c r="MUM6" s="700"/>
      <c r="MUN6" s="700"/>
      <c r="MUO6" s="700"/>
      <c r="MUP6" s="700"/>
      <c r="MUQ6" s="700"/>
      <c r="MUR6" s="700"/>
      <c r="MUS6" s="700"/>
      <c r="MUT6" s="700"/>
      <c r="MUU6" s="700"/>
      <c r="MUV6" s="700"/>
      <c r="MUW6" s="700"/>
      <c r="MUX6" s="700"/>
      <c r="MUY6" s="700"/>
      <c r="MUZ6" s="700"/>
      <c r="MVA6" s="700"/>
      <c r="MVB6" s="700"/>
      <c r="MVC6" s="700"/>
      <c r="MVD6" s="700"/>
      <c r="MVE6" s="700"/>
      <c r="MVF6" s="700"/>
      <c r="MVG6" s="700"/>
      <c r="MVH6" s="700"/>
      <c r="MVI6" s="700"/>
      <c r="MVJ6" s="700"/>
      <c r="MVK6" s="700"/>
      <c r="MVL6" s="700"/>
      <c r="MVM6" s="700"/>
      <c r="MVN6" s="700"/>
      <c r="MVO6" s="700"/>
      <c r="MVP6" s="700"/>
      <c r="MVQ6" s="700"/>
      <c r="MVR6" s="700"/>
      <c r="MVS6" s="700"/>
      <c r="MVT6" s="700"/>
      <c r="MVU6" s="700"/>
      <c r="MVV6" s="700"/>
      <c r="MVW6" s="700"/>
      <c r="MVX6" s="700"/>
      <c r="MVY6" s="700"/>
      <c r="MVZ6" s="700"/>
      <c r="MWA6" s="700"/>
      <c r="MWB6" s="700"/>
      <c r="MWC6" s="700"/>
      <c r="MWD6" s="700"/>
      <c r="MWE6" s="700"/>
      <c r="MWF6" s="700"/>
      <c r="MWG6" s="700"/>
      <c r="MWH6" s="700"/>
      <c r="MWI6" s="700"/>
      <c r="MWJ6" s="700"/>
      <c r="MWK6" s="700"/>
      <c r="MWL6" s="700"/>
      <c r="MWM6" s="700"/>
      <c r="MWN6" s="700"/>
      <c r="MWO6" s="700"/>
      <c r="MWP6" s="700"/>
      <c r="MWQ6" s="700"/>
      <c r="MWR6" s="700"/>
      <c r="MWS6" s="700"/>
      <c r="MWT6" s="700"/>
      <c r="MWU6" s="700"/>
      <c r="MWV6" s="700"/>
      <c r="MWW6" s="700"/>
      <c r="MWX6" s="700"/>
      <c r="MWY6" s="700"/>
      <c r="MWZ6" s="700"/>
      <c r="MXA6" s="700"/>
      <c r="MXB6" s="700"/>
      <c r="MXC6" s="700"/>
      <c r="MXD6" s="700"/>
      <c r="MXE6" s="700"/>
      <c r="MXF6" s="700"/>
      <c r="MXG6" s="700"/>
      <c r="MXH6" s="700"/>
      <c r="MXI6" s="700"/>
      <c r="MXJ6" s="700"/>
      <c r="MXK6" s="700"/>
      <c r="MXL6" s="700"/>
      <c r="MXM6" s="700"/>
      <c r="MXN6" s="700"/>
      <c r="MXO6" s="700"/>
      <c r="MXP6" s="700"/>
      <c r="MXQ6" s="700"/>
      <c r="MXR6" s="700"/>
      <c r="MXS6" s="700"/>
      <c r="MXT6" s="700"/>
      <c r="MXU6" s="700"/>
      <c r="MXV6" s="700"/>
      <c r="MXW6" s="700"/>
      <c r="MXX6" s="700"/>
      <c r="MXY6" s="700"/>
      <c r="MXZ6" s="700"/>
      <c r="MYA6" s="700"/>
      <c r="MYB6" s="700"/>
      <c r="MYC6" s="700"/>
      <c r="MYD6" s="700"/>
      <c r="MYE6" s="700"/>
      <c r="MYF6" s="700"/>
      <c r="MYG6" s="700"/>
      <c r="MYH6" s="700"/>
      <c r="MYI6" s="700"/>
      <c r="MYJ6" s="700"/>
      <c r="MYK6" s="700"/>
      <c r="MYL6" s="700"/>
      <c r="MYM6" s="700"/>
      <c r="MYN6" s="700"/>
      <c r="MYO6" s="700"/>
      <c r="MYP6" s="700"/>
      <c r="MYQ6" s="700"/>
      <c r="MYR6" s="700"/>
      <c r="MYS6" s="700"/>
      <c r="MYT6" s="700"/>
      <c r="MYU6" s="700"/>
      <c r="MYV6" s="700"/>
      <c r="MYW6" s="700"/>
      <c r="MYX6" s="700"/>
      <c r="MYY6" s="700"/>
      <c r="MYZ6" s="700"/>
      <c r="MZA6" s="700"/>
      <c r="MZB6" s="700"/>
      <c r="MZC6" s="700"/>
      <c r="MZD6" s="700"/>
      <c r="MZE6" s="700"/>
      <c r="MZF6" s="700"/>
      <c r="MZG6" s="700"/>
      <c r="MZH6" s="700"/>
      <c r="MZI6" s="700"/>
      <c r="MZJ6" s="700"/>
      <c r="MZK6" s="700"/>
      <c r="MZL6" s="700"/>
      <c r="MZM6" s="700"/>
      <c r="MZN6" s="700"/>
      <c r="MZO6" s="700"/>
      <c r="MZP6" s="700"/>
      <c r="MZQ6" s="700"/>
      <c r="MZR6" s="700"/>
      <c r="MZS6" s="700"/>
      <c r="MZT6" s="700"/>
      <c r="MZU6" s="700"/>
      <c r="MZV6" s="700"/>
      <c r="MZW6" s="700"/>
      <c r="MZX6" s="700"/>
      <c r="MZY6" s="700"/>
      <c r="MZZ6" s="700"/>
      <c r="NAA6" s="700"/>
      <c r="NAB6" s="700"/>
      <c r="NAC6" s="700"/>
      <c r="NAD6" s="700"/>
      <c r="NAE6" s="700"/>
      <c r="NAF6" s="700"/>
      <c r="NAG6" s="700"/>
      <c r="NAH6" s="700"/>
      <c r="NAI6" s="700"/>
      <c r="NAJ6" s="700"/>
      <c r="NAK6" s="700"/>
      <c r="NAL6" s="700"/>
      <c r="NAM6" s="700"/>
      <c r="NAN6" s="700"/>
      <c r="NAO6" s="700"/>
      <c r="NAP6" s="700"/>
      <c r="NAQ6" s="700"/>
      <c r="NAR6" s="700"/>
      <c r="NAS6" s="700"/>
      <c r="NAT6" s="700"/>
      <c r="NAU6" s="700"/>
      <c r="NAV6" s="700"/>
      <c r="NAW6" s="700"/>
      <c r="NAX6" s="700"/>
      <c r="NAY6" s="700"/>
      <c r="NAZ6" s="700"/>
      <c r="NBA6" s="700"/>
      <c r="NBB6" s="700"/>
      <c r="NBC6" s="700"/>
      <c r="NBD6" s="700"/>
      <c r="NBE6" s="700"/>
      <c r="NBF6" s="700"/>
      <c r="NBG6" s="700"/>
      <c r="NBH6" s="700"/>
      <c r="NBI6" s="700"/>
      <c r="NBJ6" s="700"/>
      <c r="NBK6" s="700"/>
      <c r="NBL6" s="700"/>
      <c r="NBM6" s="700"/>
      <c r="NBN6" s="700"/>
      <c r="NBO6" s="700"/>
      <c r="NBP6" s="700"/>
      <c r="NBQ6" s="700"/>
      <c r="NBR6" s="700"/>
      <c r="NBS6" s="700"/>
      <c r="NBT6" s="700"/>
      <c r="NBU6" s="700"/>
      <c r="NBV6" s="700"/>
      <c r="NBW6" s="700"/>
      <c r="NBX6" s="700"/>
      <c r="NBY6" s="700"/>
      <c r="NBZ6" s="700"/>
      <c r="NCA6" s="700"/>
      <c r="NCB6" s="700"/>
      <c r="NCC6" s="700"/>
      <c r="NCD6" s="700"/>
      <c r="NCE6" s="700"/>
      <c r="NCF6" s="700"/>
      <c r="NCG6" s="700"/>
      <c r="NCH6" s="700"/>
      <c r="NCI6" s="700"/>
      <c r="NCJ6" s="700"/>
      <c r="NCK6" s="700"/>
      <c r="NCL6" s="700"/>
      <c r="NCM6" s="700"/>
      <c r="NCN6" s="700"/>
      <c r="NCO6" s="700"/>
      <c r="NCP6" s="700"/>
      <c r="NCQ6" s="700"/>
      <c r="NCR6" s="700"/>
      <c r="NCS6" s="700"/>
      <c r="NCT6" s="700"/>
      <c r="NCU6" s="700"/>
      <c r="NCV6" s="700"/>
      <c r="NCW6" s="700"/>
      <c r="NCX6" s="700"/>
      <c r="NCY6" s="700"/>
      <c r="NCZ6" s="700"/>
      <c r="NDA6" s="700"/>
      <c r="NDB6" s="700"/>
      <c r="NDC6" s="700"/>
      <c r="NDD6" s="700"/>
      <c r="NDE6" s="700"/>
      <c r="NDF6" s="700"/>
      <c r="NDG6" s="700"/>
      <c r="NDH6" s="700"/>
      <c r="NDI6" s="700"/>
      <c r="NDJ6" s="700"/>
      <c r="NDK6" s="700"/>
      <c r="NDL6" s="700"/>
      <c r="NDM6" s="700"/>
      <c r="NDN6" s="700"/>
      <c r="NDO6" s="700"/>
      <c r="NDP6" s="700"/>
      <c r="NDQ6" s="700"/>
      <c r="NDR6" s="700"/>
      <c r="NDS6" s="700"/>
      <c r="NDT6" s="700"/>
      <c r="NDU6" s="700"/>
      <c r="NDV6" s="700"/>
      <c r="NDW6" s="700"/>
      <c r="NDX6" s="700"/>
      <c r="NDY6" s="700"/>
      <c r="NDZ6" s="700"/>
      <c r="NEA6" s="700"/>
      <c r="NEB6" s="700"/>
      <c r="NEC6" s="700"/>
      <c r="NED6" s="700"/>
      <c r="NEE6" s="700"/>
      <c r="NEF6" s="700"/>
      <c r="NEG6" s="700"/>
      <c r="NEH6" s="700"/>
      <c r="NEI6" s="700"/>
      <c r="NEJ6" s="700"/>
      <c r="NEK6" s="700"/>
      <c r="NEL6" s="700"/>
      <c r="NEM6" s="700"/>
      <c r="NEN6" s="700"/>
      <c r="NEO6" s="700"/>
      <c r="NEP6" s="700"/>
      <c r="NEQ6" s="700"/>
      <c r="NER6" s="700"/>
      <c r="NES6" s="700"/>
      <c r="NET6" s="700"/>
      <c r="NEU6" s="700"/>
      <c r="NEV6" s="700"/>
      <c r="NEW6" s="700"/>
      <c r="NEX6" s="700"/>
      <c r="NEY6" s="700"/>
      <c r="NEZ6" s="700"/>
      <c r="NFA6" s="700"/>
      <c r="NFB6" s="700"/>
      <c r="NFC6" s="700"/>
      <c r="NFD6" s="700"/>
      <c r="NFE6" s="700"/>
      <c r="NFF6" s="700"/>
      <c r="NFG6" s="700"/>
      <c r="NFH6" s="700"/>
      <c r="NFI6" s="700"/>
      <c r="NFJ6" s="700"/>
      <c r="NFK6" s="700"/>
      <c r="NFL6" s="700"/>
      <c r="NFM6" s="700"/>
      <c r="NFN6" s="700"/>
      <c r="NFO6" s="700"/>
      <c r="NFP6" s="700"/>
      <c r="NFQ6" s="700"/>
      <c r="NFR6" s="700"/>
      <c r="NFS6" s="700"/>
      <c r="NFT6" s="700"/>
      <c r="NFU6" s="700"/>
      <c r="NFV6" s="700"/>
      <c r="NFW6" s="700"/>
      <c r="NFX6" s="700"/>
      <c r="NFY6" s="700"/>
      <c r="NFZ6" s="700"/>
      <c r="NGA6" s="700"/>
      <c r="NGB6" s="700"/>
      <c r="NGC6" s="700"/>
      <c r="NGD6" s="700"/>
      <c r="NGE6" s="700"/>
      <c r="NGF6" s="700"/>
      <c r="NGG6" s="700"/>
      <c r="NGH6" s="700"/>
      <c r="NGI6" s="700"/>
      <c r="NGJ6" s="700"/>
      <c r="NGK6" s="700"/>
      <c r="NGL6" s="700"/>
      <c r="NGM6" s="700"/>
      <c r="NGN6" s="700"/>
      <c r="NGO6" s="700"/>
      <c r="NGP6" s="700"/>
      <c r="NGQ6" s="700"/>
      <c r="NGR6" s="700"/>
      <c r="NGS6" s="700"/>
      <c r="NGT6" s="700"/>
      <c r="NGU6" s="700"/>
      <c r="NGV6" s="700"/>
      <c r="NGW6" s="700"/>
      <c r="NGX6" s="700"/>
      <c r="NGY6" s="700"/>
      <c r="NGZ6" s="700"/>
      <c r="NHA6" s="700"/>
      <c r="NHB6" s="700"/>
      <c r="NHC6" s="700"/>
      <c r="NHD6" s="700"/>
      <c r="NHE6" s="700"/>
      <c r="NHF6" s="700"/>
      <c r="NHG6" s="700"/>
      <c r="NHH6" s="700"/>
      <c r="NHI6" s="700"/>
      <c r="NHJ6" s="700"/>
      <c r="NHK6" s="700"/>
      <c r="NHL6" s="700"/>
      <c r="NHM6" s="700"/>
      <c r="NHN6" s="700"/>
      <c r="NHO6" s="700"/>
      <c r="NHP6" s="700"/>
      <c r="NHQ6" s="700"/>
      <c r="NHR6" s="700"/>
      <c r="NHS6" s="700"/>
      <c r="NHT6" s="700"/>
      <c r="NHU6" s="700"/>
      <c r="NHV6" s="700"/>
      <c r="NHW6" s="700"/>
      <c r="NHX6" s="700"/>
      <c r="NHY6" s="700"/>
      <c r="NHZ6" s="700"/>
      <c r="NIA6" s="700"/>
      <c r="NIB6" s="700"/>
      <c r="NIC6" s="700"/>
      <c r="NID6" s="700"/>
      <c r="NIE6" s="700"/>
      <c r="NIF6" s="700"/>
      <c r="NIG6" s="700"/>
      <c r="NIH6" s="700"/>
      <c r="NII6" s="700"/>
      <c r="NIJ6" s="700"/>
      <c r="NIK6" s="700"/>
      <c r="NIL6" s="700"/>
      <c r="NIM6" s="700"/>
      <c r="NIN6" s="700"/>
      <c r="NIO6" s="700"/>
      <c r="NIP6" s="700"/>
      <c r="NIQ6" s="700"/>
      <c r="NIR6" s="700"/>
      <c r="NIS6" s="700"/>
      <c r="NIT6" s="700"/>
      <c r="NIU6" s="700"/>
      <c r="NIV6" s="700"/>
      <c r="NIW6" s="700"/>
      <c r="NIX6" s="700"/>
      <c r="NIY6" s="700"/>
      <c r="NIZ6" s="700"/>
      <c r="NJA6" s="700"/>
      <c r="NJB6" s="700"/>
      <c r="NJC6" s="700"/>
      <c r="NJD6" s="700"/>
      <c r="NJE6" s="700"/>
      <c r="NJF6" s="700"/>
      <c r="NJG6" s="700"/>
      <c r="NJH6" s="700"/>
      <c r="NJI6" s="700"/>
      <c r="NJJ6" s="700"/>
      <c r="NJK6" s="700"/>
      <c r="NJL6" s="700"/>
      <c r="NJM6" s="700"/>
      <c r="NJN6" s="700"/>
      <c r="NJO6" s="700"/>
      <c r="NJP6" s="700"/>
      <c r="NJQ6" s="700"/>
      <c r="NJR6" s="700"/>
      <c r="NJS6" s="700"/>
      <c r="NJT6" s="700"/>
      <c r="NJU6" s="700"/>
      <c r="NJV6" s="700"/>
      <c r="NJW6" s="700"/>
      <c r="NJX6" s="700"/>
      <c r="NJY6" s="700"/>
      <c r="NJZ6" s="700"/>
      <c r="NKA6" s="700"/>
      <c r="NKB6" s="700"/>
      <c r="NKC6" s="700"/>
      <c r="NKD6" s="700"/>
      <c r="NKE6" s="700"/>
      <c r="NKF6" s="700"/>
      <c r="NKG6" s="700"/>
      <c r="NKH6" s="700"/>
      <c r="NKI6" s="700"/>
      <c r="NKJ6" s="700"/>
      <c r="NKK6" s="700"/>
      <c r="NKL6" s="700"/>
      <c r="NKM6" s="700"/>
      <c r="NKN6" s="700"/>
      <c r="NKO6" s="700"/>
      <c r="NKP6" s="700"/>
      <c r="NKQ6" s="700"/>
      <c r="NKR6" s="700"/>
      <c r="NKS6" s="700"/>
      <c r="NKT6" s="700"/>
      <c r="NKU6" s="700"/>
      <c r="NKV6" s="700"/>
      <c r="NKW6" s="700"/>
      <c r="NKX6" s="700"/>
      <c r="NKY6" s="700"/>
      <c r="NKZ6" s="700"/>
      <c r="NLA6" s="700"/>
      <c r="NLB6" s="700"/>
      <c r="NLC6" s="700"/>
      <c r="NLD6" s="700"/>
      <c r="NLE6" s="700"/>
      <c r="NLF6" s="700"/>
      <c r="NLG6" s="700"/>
      <c r="NLH6" s="700"/>
      <c r="NLI6" s="700"/>
      <c r="NLJ6" s="700"/>
      <c r="NLK6" s="700"/>
      <c r="NLL6" s="700"/>
      <c r="NLM6" s="700"/>
      <c r="NLN6" s="700"/>
      <c r="NLO6" s="700"/>
      <c r="NLP6" s="700"/>
      <c r="NLQ6" s="700"/>
      <c r="NLR6" s="700"/>
      <c r="NLS6" s="700"/>
      <c r="NLT6" s="700"/>
      <c r="NLU6" s="700"/>
      <c r="NLV6" s="700"/>
      <c r="NLW6" s="700"/>
      <c r="NLX6" s="700"/>
      <c r="NLY6" s="700"/>
      <c r="NLZ6" s="700"/>
      <c r="NMA6" s="700"/>
      <c r="NMB6" s="700"/>
      <c r="NMC6" s="700"/>
      <c r="NMD6" s="700"/>
      <c r="NME6" s="700"/>
      <c r="NMF6" s="700"/>
      <c r="NMG6" s="700"/>
      <c r="NMH6" s="700"/>
      <c r="NMI6" s="700"/>
      <c r="NMJ6" s="700"/>
      <c r="NMK6" s="700"/>
      <c r="NML6" s="700"/>
      <c r="NMM6" s="700"/>
      <c r="NMN6" s="700"/>
      <c r="NMO6" s="700"/>
      <c r="NMP6" s="700"/>
      <c r="NMQ6" s="700"/>
      <c r="NMR6" s="700"/>
      <c r="NMS6" s="700"/>
      <c r="NMT6" s="700"/>
      <c r="NMU6" s="700"/>
      <c r="NMV6" s="700"/>
      <c r="NMW6" s="700"/>
      <c r="NMX6" s="700"/>
      <c r="NMY6" s="700"/>
      <c r="NMZ6" s="700"/>
      <c r="NNA6" s="700"/>
      <c r="NNB6" s="700"/>
      <c r="NNC6" s="700"/>
      <c r="NND6" s="700"/>
      <c r="NNE6" s="700"/>
      <c r="NNF6" s="700"/>
      <c r="NNG6" s="700"/>
      <c r="NNH6" s="700"/>
      <c r="NNI6" s="700"/>
      <c r="NNJ6" s="700"/>
      <c r="NNK6" s="700"/>
      <c r="NNL6" s="700"/>
      <c r="NNM6" s="700"/>
      <c r="NNN6" s="700"/>
      <c r="NNO6" s="700"/>
      <c r="NNP6" s="700"/>
      <c r="NNQ6" s="700"/>
      <c r="NNR6" s="700"/>
      <c r="NNS6" s="700"/>
      <c r="NNT6" s="700"/>
      <c r="NNU6" s="700"/>
      <c r="NNV6" s="700"/>
      <c r="NNW6" s="700"/>
      <c r="NNX6" s="700"/>
      <c r="NNY6" s="700"/>
      <c r="NNZ6" s="700"/>
      <c r="NOA6" s="700"/>
      <c r="NOB6" s="700"/>
      <c r="NOC6" s="700"/>
      <c r="NOD6" s="700"/>
      <c r="NOE6" s="700"/>
      <c r="NOF6" s="700"/>
      <c r="NOG6" s="700"/>
      <c r="NOH6" s="700"/>
      <c r="NOI6" s="700"/>
      <c r="NOJ6" s="700"/>
      <c r="NOK6" s="700"/>
      <c r="NOL6" s="700"/>
      <c r="NOM6" s="700"/>
      <c r="NON6" s="700"/>
      <c r="NOO6" s="700"/>
      <c r="NOP6" s="700"/>
      <c r="NOQ6" s="700"/>
      <c r="NOR6" s="700"/>
      <c r="NOS6" s="700"/>
      <c r="NOT6" s="700"/>
      <c r="NOU6" s="700"/>
      <c r="NOV6" s="700"/>
      <c r="NOW6" s="700"/>
      <c r="NOX6" s="700"/>
      <c r="NOY6" s="700"/>
      <c r="NOZ6" s="700"/>
      <c r="NPA6" s="700"/>
      <c r="NPB6" s="700"/>
      <c r="NPC6" s="700"/>
      <c r="NPD6" s="700"/>
      <c r="NPE6" s="700"/>
      <c r="NPF6" s="700"/>
      <c r="NPG6" s="700"/>
      <c r="NPH6" s="700"/>
      <c r="NPI6" s="700"/>
      <c r="NPJ6" s="700"/>
      <c r="NPK6" s="700"/>
      <c r="NPL6" s="700"/>
      <c r="NPM6" s="700"/>
      <c r="NPN6" s="700"/>
      <c r="NPO6" s="700"/>
      <c r="NPP6" s="700"/>
      <c r="NPQ6" s="700"/>
      <c r="NPR6" s="700"/>
      <c r="NPS6" s="700"/>
      <c r="NPT6" s="700"/>
      <c r="NPU6" s="700"/>
      <c r="NPV6" s="700"/>
      <c r="NPW6" s="700"/>
      <c r="NPX6" s="700"/>
      <c r="NPY6" s="700"/>
      <c r="NPZ6" s="700"/>
      <c r="NQA6" s="700"/>
      <c r="NQB6" s="700"/>
      <c r="NQC6" s="700"/>
      <c r="NQD6" s="700"/>
      <c r="NQE6" s="700"/>
      <c r="NQF6" s="700"/>
      <c r="NQG6" s="700"/>
      <c r="NQH6" s="700"/>
      <c r="NQI6" s="700"/>
      <c r="NQJ6" s="700"/>
      <c r="NQK6" s="700"/>
      <c r="NQL6" s="700"/>
      <c r="NQM6" s="700"/>
      <c r="NQN6" s="700"/>
      <c r="NQO6" s="700"/>
      <c r="NQP6" s="700"/>
      <c r="NQQ6" s="700"/>
      <c r="NQR6" s="700"/>
      <c r="NQS6" s="700"/>
      <c r="NQT6" s="700"/>
      <c r="NQU6" s="700"/>
      <c r="NQV6" s="700"/>
      <c r="NQW6" s="700"/>
      <c r="NQX6" s="700"/>
      <c r="NQY6" s="700"/>
      <c r="NQZ6" s="700"/>
      <c r="NRA6" s="700"/>
      <c r="NRB6" s="700"/>
      <c r="NRC6" s="700"/>
      <c r="NRD6" s="700"/>
      <c r="NRE6" s="700"/>
      <c r="NRF6" s="700"/>
      <c r="NRG6" s="700"/>
      <c r="NRH6" s="700"/>
      <c r="NRI6" s="700"/>
      <c r="NRJ6" s="700"/>
      <c r="NRK6" s="700"/>
      <c r="NRL6" s="700"/>
      <c r="NRM6" s="700"/>
      <c r="NRN6" s="700"/>
      <c r="NRO6" s="700"/>
      <c r="NRP6" s="700"/>
      <c r="NRQ6" s="700"/>
      <c r="NRR6" s="700"/>
      <c r="NRS6" s="700"/>
      <c r="NRT6" s="700"/>
      <c r="NRU6" s="700"/>
      <c r="NRV6" s="700"/>
      <c r="NRW6" s="700"/>
      <c r="NRX6" s="700"/>
      <c r="NRY6" s="700"/>
      <c r="NRZ6" s="700"/>
      <c r="NSA6" s="700"/>
      <c r="NSB6" s="700"/>
      <c r="NSC6" s="700"/>
      <c r="NSD6" s="700"/>
      <c r="NSE6" s="700"/>
      <c r="NSF6" s="700"/>
      <c r="NSG6" s="700"/>
      <c r="NSH6" s="700"/>
      <c r="NSI6" s="700"/>
      <c r="NSJ6" s="700"/>
      <c r="NSK6" s="700"/>
      <c r="NSL6" s="700"/>
      <c r="NSM6" s="700"/>
      <c r="NSN6" s="700"/>
      <c r="NSO6" s="700"/>
      <c r="NSP6" s="700"/>
      <c r="NSQ6" s="700"/>
      <c r="NSR6" s="700"/>
      <c r="NSS6" s="700"/>
      <c r="NST6" s="700"/>
      <c r="NSU6" s="700"/>
      <c r="NSV6" s="700"/>
      <c r="NSW6" s="700"/>
      <c r="NSX6" s="700"/>
      <c r="NSY6" s="700"/>
      <c r="NSZ6" s="700"/>
      <c r="NTA6" s="700"/>
      <c r="NTB6" s="700"/>
      <c r="NTC6" s="700"/>
      <c r="NTD6" s="700"/>
      <c r="NTE6" s="700"/>
      <c r="NTF6" s="700"/>
      <c r="NTG6" s="700"/>
      <c r="NTH6" s="700"/>
      <c r="NTI6" s="700"/>
      <c r="NTJ6" s="700"/>
      <c r="NTK6" s="700"/>
      <c r="NTL6" s="700"/>
      <c r="NTM6" s="700"/>
      <c r="NTN6" s="700"/>
      <c r="NTO6" s="700"/>
      <c r="NTP6" s="700"/>
      <c r="NTQ6" s="700"/>
      <c r="NTR6" s="700"/>
      <c r="NTS6" s="700"/>
      <c r="NTT6" s="700"/>
      <c r="NTU6" s="700"/>
      <c r="NTV6" s="700"/>
      <c r="NTW6" s="700"/>
      <c r="NTX6" s="700"/>
      <c r="NTY6" s="700"/>
      <c r="NTZ6" s="700"/>
      <c r="NUA6" s="700"/>
      <c r="NUB6" s="700"/>
      <c r="NUC6" s="700"/>
      <c r="NUD6" s="700"/>
      <c r="NUE6" s="700"/>
      <c r="NUF6" s="700"/>
      <c r="NUG6" s="700"/>
      <c r="NUH6" s="700"/>
      <c r="NUI6" s="700"/>
      <c r="NUJ6" s="700"/>
      <c r="NUK6" s="700"/>
      <c r="NUL6" s="700"/>
      <c r="NUM6" s="700"/>
      <c r="NUN6" s="700"/>
      <c r="NUO6" s="700"/>
      <c r="NUP6" s="700"/>
      <c r="NUQ6" s="700"/>
      <c r="NUR6" s="700"/>
      <c r="NUS6" s="700"/>
      <c r="NUT6" s="700"/>
      <c r="NUU6" s="700"/>
      <c r="NUV6" s="700"/>
      <c r="NUW6" s="700"/>
      <c r="NUX6" s="700"/>
      <c r="NUY6" s="700"/>
      <c r="NUZ6" s="700"/>
      <c r="NVA6" s="700"/>
      <c r="NVB6" s="700"/>
      <c r="NVC6" s="700"/>
      <c r="NVD6" s="700"/>
      <c r="NVE6" s="700"/>
      <c r="NVF6" s="700"/>
      <c r="NVG6" s="700"/>
      <c r="NVH6" s="700"/>
      <c r="NVI6" s="700"/>
      <c r="NVJ6" s="700"/>
      <c r="NVK6" s="700"/>
      <c r="NVL6" s="700"/>
      <c r="NVM6" s="700"/>
      <c r="NVN6" s="700"/>
      <c r="NVO6" s="700"/>
      <c r="NVP6" s="700"/>
      <c r="NVQ6" s="700"/>
      <c r="NVR6" s="700"/>
      <c r="NVS6" s="700"/>
      <c r="NVT6" s="700"/>
      <c r="NVU6" s="700"/>
      <c r="NVV6" s="700"/>
      <c r="NVW6" s="700"/>
      <c r="NVX6" s="700"/>
      <c r="NVY6" s="700"/>
      <c r="NVZ6" s="700"/>
      <c r="NWA6" s="700"/>
      <c r="NWB6" s="700"/>
      <c r="NWC6" s="700"/>
      <c r="NWD6" s="700"/>
      <c r="NWE6" s="700"/>
      <c r="NWF6" s="700"/>
      <c r="NWG6" s="700"/>
      <c r="NWH6" s="700"/>
      <c r="NWI6" s="700"/>
      <c r="NWJ6" s="700"/>
      <c r="NWK6" s="700"/>
      <c r="NWL6" s="700"/>
      <c r="NWM6" s="700"/>
      <c r="NWN6" s="700"/>
      <c r="NWO6" s="700"/>
      <c r="NWP6" s="700"/>
      <c r="NWQ6" s="700"/>
      <c r="NWR6" s="700"/>
      <c r="NWS6" s="700"/>
      <c r="NWT6" s="700"/>
      <c r="NWU6" s="700"/>
      <c r="NWV6" s="700"/>
      <c r="NWW6" s="700"/>
      <c r="NWX6" s="700"/>
      <c r="NWY6" s="700"/>
      <c r="NWZ6" s="700"/>
      <c r="NXA6" s="700"/>
      <c r="NXB6" s="700"/>
      <c r="NXC6" s="700"/>
      <c r="NXD6" s="700"/>
      <c r="NXE6" s="700"/>
      <c r="NXF6" s="700"/>
      <c r="NXG6" s="700"/>
      <c r="NXH6" s="700"/>
      <c r="NXI6" s="700"/>
      <c r="NXJ6" s="700"/>
      <c r="NXK6" s="700"/>
      <c r="NXL6" s="700"/>
      <c r="NXM6" s="700"/>
      <c r="NXN6" s="700"/>
      <c r="NXO6" s="700"/>
      <c r="NXP6" s="700"/>
      <c r="NXQ6" s="700"/>
      <c r="NXR6" s="700"/>
      <c r="NXS6" s="700"/>
      <c r="NXT6" s="700"/>
      <c r="NXU6" s="700"/>
      <c r="NXV6" s="700"/>
      <c r="NXW6" s="700"/>
      <c r="NXX6" s="700"/>
      <c r="NXY6" s="700"/>
      <c r="NXZ6" s="700"/>
      <c r="NYA6" s="700"/>
      <c r="NYB6" s="700"/>
      <c r="NYC6" s="700"/>
      <c r="NYD6" s="700"/>
      <c r="NYE6" s="700"/>
      <c r="NYF6" s="700"/>
      <c r="NYG6" s="700"/>
      <c r="NYH6" s="700"/>
      <c r="NYI6" s="700"/>
      <c r="NYJ6" s="700"/>
      <c r="NYK6" s="700"/>
      <c r="NYL6" s="700"/>
      <c r="NYM6" s="700"/>
      <c r="NYN6" s="700"/>
      <c r="NYO6" s="700"/>
      <c r="NYP6" s="700"/>
      <c r="NYQ6" s="700"/>
      <c r="NYR6" s="700"/>
      <c r="NYS6" s="700"/>
      <c r="NYT6" s="700"/>
      <c r="NYU6" s="700"/>
      <c r="NYV6" s="700"/>
      <c r="NYW6" s="700"/>
      <c r="NYX6" s="700"/>
      <c r="NYY6" s="700"/>
      <c r="NYZ6" s="700"/>
      <c r="NZA6" s="700"/>
      <c r="NZB6" s="700"/>
      <c r="NZC6" s="700"/>
      <c r="NZD6" s="700"/>
      <c r="NZE6" s="700"/>
      <c r="NZF6" s="700"/>
      <c r="NZG6" s="700"/>
      <c r="NZH6" s="700"/>
      <c r="NZI6" s="700"/>
      <c r="NZJ6" s="700"/>
      <c r="NZK6" s="700"/>
      <c r="NZL6" s="700"/>
      <c r="NZM6" s="700"/>
      <c r="NZN6" s="700"/>
      <c r="NZO6" s="700"/>
      <c r="NZP6" s="700"/>
      <c r="NZQ6" s="700"/>
      <c r="NZR6" s="700"/>
      <c r="NZS6" s="700"/>
      <c r="NZT6" s="700"/>
      <c r="NZU6" s="700"/>
      <c r="NZV6" s="700"/>
      <c r="NZW6" s="700"/>
      <c r="NZX6" s="700"/>
      <c r="NZY6" s="700"/>
      <c r="NZZ6" s="700"/>
      <c r="OAA6" s="700"/>
      <c r="OAB6" s="700"/>
      <c r="OAC6" s="700"/>
      <c r="OAD6" s="700"/>
      <c r="OAE6" s="700"/>
      <c r="OAF6" s="700"/>
      <c r="OAG6" s="700"/>
      <c r="OAH6" s="700"/>
      <c r="OAI6" s="700"/>
      <c r="OAJ6" s="700"/>
      <c r="OAK6" s="700"/>
      <c r="OAL6" s="700"/>
      <c r="OAM6" s="700"/>
      <c r="OAN6" s="700"/>
      <c r="OAO6" s="700"/>
      <c r="OAP6" s="700"/>
      <c r="OAQ6" s="700"/>
      <c r="OAR6" s="700"/>
      <c r="OAS6" s="700"/>
      <c r="OAT6" s="700"/>
      <c r="OAU6" s="700"/>
      <c r="OAV6" s="700"/>
      <c r="OAW6" s="700"/>
      <c r="OAX6" s="700"/>
      <c r="OAY6" s="700"/>
      <c r="OAZ6" s="700"/>
      <c r="OBA6" s="700"/>
      <c r="OBB6" s="700"/>
      <c r="OBC6" s="700"/>
      <c r="OBD6" s="700"/>
      <c r="OBE6" s="700"/>
      <c r="OBF6" s="700"/>
      <c r="OBG6" s="700"/>
      <c r="OBH6" s="700"/>
      <c r="OBI6" s="700"/>
      <c r="OBJ6" s="700"/>
      <c r="OBK6" s="700"/>
      <c r="OBL6" s="700"/>
      <c r="OBM6" s="700"/>
      <c r="OBN6" s="700"/>
      <c r="OBO6" s="700"/>
      <c r="OBP6" s="700"/>
      <c r="OBQ6" s="700"/>
      <c r="OBR6" s="700"/>
      <c r="OBS6" s="700"/>
      <c r="OBT6" s="700"/>
      <c r="OBU6" s="700"/>
      <c r="OBV6" s="700"/>
      <c r="OBW6" s="700"/>
      <c r="OBX6" s="700"/>
      <c r="OBY6" s="700"/>
      <c r="OBZ6" s="700"/>
      <c r="OCA6" s="700"/>
      <c r="OCB6" s="700"/>
      <c r="OCC6" s="700"/>
      <c r="OCD6" s="700"/>
      <c r="OCE6" s="700"/>
      <c r="OCF6" s="700"/>
      <c r="OCG6" s="700"/>
      <c r="OCH6" s="700"/>
      <c r="OCI6" s="700"/>
      <c r="OCJ6" s="700"/>
      <c r="OCK6" s="700"/>
      <c r="OCL6" s="700"/>
      <c r="OCM6" s="700"/>
      <c r="OCN6" s="700"/>
      <c r="OCO6" s="700"/>
      <c r="OCP6" s="700"/>
      <c r="OCQ6" s="700"/>
      <c r="OCR6" s="700"/>
      <c r="OCS6" s="700"/>
      <c r="OCT6" s="700"/>
      <c r="OCU6" s="700"/>
      <c r="OCV6" s="700"/>
      <c r="OCW6" s="700"/>
      <c r="OCX6" s="700"/>
      <c r="OCY6" s="700"/>
      <c r="OCZ6" s="700"/>
      <c r="ODA6" s="700"/>
      <c r="ODB6" s="700"/>
      <c r="ODC6" s="700"/>
      <c r="ODD6" s="700"/>
      <c r="ODE6" s="700"/>
      <c r="ODF6" s="700"/>
      <c r="ODG6" s="700"/>
      <c r="ODH6" s="700"/>
      <c r="ODI6" s="700"/>
      <c r="ODJ6" s="700"/>
      <c r="ODK6" s="700"/>
      <c r="ODL6" s="700"/>
      <c r="ODM6" s="700"/>
      <c r="ODN6" s="700"/>
      <c r="ODO6" s="700"/>
      <c r="ODP6" s="700"/>
      <c r="ODQ6" s="700"/>
      <c r="ODR6" s="700"/>
      <c r="ODS6" s="700"/>
      <c r="ODT6" s="700"/>
      <c r="ODU6" s="700"/>
      <c r="ODV6" s="700"/>
      <c r="ODW6" s="700"/>
      <c r="ODX6" s="700"/>
      <c r="ODY6" s="700"/>
      <c r="ODZ6" s="700"/>
      <c r="OEA6" s="700"/>
      <c r="OEB6" s="700"/>
      <c r="OEC6" s="700"/>
      <c r="OED6" s="700"/>
      <c r="OEE6" s="700"/>
      <c r="OEF6" s="700"/>
      <c r="OEG6" s="700"/>
      <c r="OEH6" s="700"/>
      <c r="OEI6" s="700"/>
      <c r="OEJ6" s="700"/>
      <c r="OEK6" s="700"/>
      <c r="OEL6" s="700"/>
      <c r="OEM6" s="700"/>
      <c r="OEN6" s="700"/>
      <c r="OEO6" s="700"/>
      <c r="OEP6" s="700"/>
      <c r="OEQ6" s="700"/>
      <c r="OER6" s="700"/>
      <c r="OES6" s="700"/>
      <c r="OET6" s="700"/>
      <c r="OEU6" s="700"/>
      <c r="OEV6" s="700"/>
      <c r="OEW6" s="700"/>
      <c r="OEX6" s="700"/>
      <c r="OEY6" s="700"/>
      <c r="OEZ6" s="700"/>
      <c r="OFA6" s="700"/>
      <c r="OFB6" s="700"/>
      <c r="OFC6" s="700"/>
      <c r="OFD6" s="700"/>
      <c r="OFE6" s="700"/>
      <c r="OFF6" s="700"/>
      <c r="OFG6" s="700"/>
      <c r="OFH6" s="700"/>
      <c r="OFI6" s="700"/>
      <c r="OFJ6" s="700"/>
      <c r="OFK6" s="700"/>
      <c r="OFL6" s="700"/>
      <c r="OFM6" s="700"/>
      <c r="OFN6" s="700"/>
      <c r="OFO6" s="700"/>
      <c r="OFP6" s="700"/>
      <c r="OFQ6" s="700"/>
      <c r="OFR6" s="700"/>
      <c r="OFS6" s="700"/>
      <c r="OFT6" s="700"/>
      <c r="OFU6" s="700"/>
      <c r="OFV6" s="700"/>
      <c r="OFW6" s="700"/>
      <c r="OFX6" s="700"/>
      <c r="OFY6" s="700"/>
      <c r="OFZ6" s="700"/>
      <c r="OGA6" s="700"/>
      <c r="OGB6" s="700"/>
      <c r="OGC6" s="700"/>
      <c r="OGD6" s="700"/>
      <c r="OGE6" s="700"/>
      <c r="OGF6" s="700"/>
      <c r="OGG6" s="700"/>
      <c r="OGH6" s="700"/>
      <c r="OGI6" s="700"/>
      <c r="OGJ6" s="700"/>
      <c r="OGK6" s="700"/>
      <c r="OGL6" s="700"/>
      <c r="OGM6" s="700"/>
      <c r="OGN6" s="700"/>
      <c r="OGO6" s="700"/>
      <c r="OGP6" s="700"/>
      <c r="OGQ6" s="700"/>
      <c r="OGR6" s="700"/>
      <c r="OGS6" s="700"/>
      <c r="OGT6" s="700"/>
      <c r="OGU6" s="700"/>
      <c r="OGV6" s="700"/>
      <c r="OGW6" s="700"/>
      <c r="OGX6" s="700"/>
      <c r="OGY6" s="700"/>
      <c r="OGZ6" s="700"/>
      <c r="OHA6" s="700"/>
      <c r="OHB6" s="700"/>
      <c r="OHC6" s="700"/>
      <c r="OHD6" s="700"/>
      <c r="OHE6" s="700"/>
      <c r="OHF6" s="700"/>
      <c r="OHG6" s="700"/>
      <c r="OHH6" s="700"/>
      <c r="OHI6" s="700"/>
      <c r="OHJ6" s="700"/>
      <c r="OHK6" s="700"/>
      <c r="OHL6" s="700"/>
      <c r="OHM6" s="700"/>
      <c r="OHN6" s="700"/>
      <c r="OHO6" s="700"/>
      <c r="OHP6" s="700"/>
      <c r="OHQ6" s="700"/>
      <c r="OHR6" s="700"/>
      <c r="OHS6" s="700"/>
      <c r="OHT6" s="700"/>
      <c r="OHU6" s="700"/>
      <c r="OHV6" s="700"/>
      <c r="OHW6" s="700"/>
      <c r="OHX6" s="700"/>
      <c r="OHY6" s="700"/>
      <c r="OHZ6" s="700"/>
      <c r="OIA6" s="700"/>
      <c r="OIB6" s="700"/>
      <c r="OIC6" s="700"/>
      <c r="OID6" s="700"/>
      <c r="OIE6" s="700"/>
      <c r="OIF6" s="700"/>
      <c r="OIG6" s="700"/>
      <c r="OIH6" s="700"/>
      <c r="OII6" s="700"/>
      <c r="OIJ6" s="700"/>
      <c r="OIK6" s="700"/>
      <c r="OIL6" s="700"/>
      <c r="OIM6" s="700"/>
      <c r="OIN6" s="700"/>
      <c r="OIO6" s="700"/>
      <c r="OIP6" s="700"/>
      <c r="OIQ6" s="700"/>
      <c r="OIR6" s="700"/>
      <c r="OIS6" s="700"/>
      <c r="OIT6" s="700"/>
      <c r="OIU6" s="700"/>
      <c r="OIV6" s="700"/>
      <c r="OIW6" s="700"/>
      <c r="OIX6" s="700"/>
      <c r="OIY6" s="700"/>
      <c r="OIZ6" s="700"/>
      <c r="OJA6" s="700"/>
      <c r="OJB6" s="700"/>
      <c r="OJC6" s="700"/>
      <c r="OJD6" s="700"/>
      <c r="OJE6" s="700"/>
      <c r="OJF6" s="700"/>
      <c r="OJG6" s="700"/>
      <c r="OJH6" s="700"/>
      <c r="OJI6" s="700"/>
      <c r="OJJ6" s="700"/>
      <c r="OJK6" s="700"/>
      <c r="OJL6" s="700"/>
      <c r="OJM6" s="700"/>
      <c r="OJN6" s="700"/>
      <c r="OJO6" s="700"/>
      <c r="OJP6" s="700"/>
      <c r="OJQ6" s="700"/>
      <c r="OJR6" s="700"/>
      <c r="OJS6" s="700"/>
      <c r="OJT6" s="700"/>
      <c r="OJU6" s="700"/>
      <c r="OJV6" s="700"/>
      <c r="OJW6" s="700"/>
      <c r="OJX6" s="700"/>
      <c r="OJY6" s="700"/>
      <c r="OJZ6" s="700"/>
      <c r="OKA6" s="700"/>
      <c r="OKB6" s="700"/>
      <c r="OKC6" s="700"/>
      <c r="OKD6" s="700"/>
      <c r="OKE6" s="700"/>
      <c r="OKF6" s="700"/>
      <c r="OKG6" s="700"/>
      <c r="OKH6" s="700"/>
      <c r="OKI6" s="700"/>
      <c r="OKJ6" s="700"/>
      <c r="OKK6" s="700"/>
      <c r="OKL6" s="700"/>
      <c r="OKM6" s="700"/>
      <c r="OKN6" s="700"/>
      <c r="OKO6" s="700"/>
      <c r="OKP6" s="700"/>
      <c r="OKQ6" s="700"/>
      <c r="OKR6" s="700"/>
      <c r="OKS6" s="700"/>
      <c r="OKT6" s="700"/>
      <c r="OKU6" s="700"/>
      <c r="OKV6" s="700"/>
      <c r="OKW6" s="700"/>
      <c r="OKX6" s="700"/>
      <c r="OKY6" s="700"/>
      <c r="OKZ6" s="700"/>
      <c r="OLA6" s="700"/>
      <c r="OLB6" s="700"/>
      <c r="OLC6" s="700"/>
      <c r="OLD6" s="700"/>
      <c r="OLE6" s="700"/>
      <c r="OLF6" s="700"/>
      <c r="OLG6" s="700"/>
      <c r="OLH6" s="700"/>
      <c r="OLI6" s="700"/>
      <c r="OLJ6" s="700"/>
      <c r="OLK6" s="700"/>
      <c r="OLL6" s="700"/>
      <c r="OLM6" s="700"/>
      <c r="OLN6" s="700"/>
      <c r="OLO6" s="700"/>
      <c r="OLP6" s="700"/>
      <c r="OLQ6" s="700"/>
      <c r="OLR6" s="700"/>
      <c r="OLS6" s="700"/>
      <c r="OLT6" s="700"/>
      <c r="OLU6" s="700"/>
      <c r="OLV6" s="700"/>
      <c r="OLW6" s="700"/>
      <c r="OLX6" s="700"/>
      <c r="OLY6" s="700"/>
      <c r="OLZ6" s="700"/>
      <c r="OMA6" s="700"/>
      <c r="OMB6" s="700"/>
      <c r="OMC6" s="700"/>
      <c r="OMD6" s="700"/>
      <c r="OME6" s="700"/>
      <c r="OMF6" s="700"/>
      <c r="OMG6" s="700"/>
      <c r="OMH6" s="700"/>
      <c r="OMI6" s="700"/>
      <c r="OMJ6" s="700"/>
      <c r="OMK6" s="700"/>
      <c r="OML6" s="700"/>
      <c r="OMM6" s="700"/>
      <c r="OMN6" s="700"/>
      <c r="OMO6" s="700"/>
      <c r="OMP6" s="700"/>
      <c r="OMQ6" s="700"/>
      <c r="OMR6" s="700"/>
      <c r="OMS6" s="700"/>
      <c r="OMT6" s="700"/>
      <c r="OMU6" s="700"/>
      <c r="OMV6" s="700"/>
      <c r="OMW6" s="700"/>
      <c r="OMX6" s="700"/>
      <c r="OMY6" s="700"/>
      <c r="OMZ6" s="700"/>
      <c r="ONA6" s="700"/>
      <c r="ONB6" s="700"/>
      <c r="ONC6" s="700"/>
      <c r="OND6" s="700"/>
      <c r="ONE6" s="700"/>
      <c r="ONF6" s="700"/>
      <c r="ONG6" s="700"/>
      <c r="ONH6" s="700"/>
      <c r="ONI6" s="700"/>
      <c r="ONJ6" s="700"/>
      <c r="ONK6" s="700"/>
      <c r="ONL6" s="700"/>
      <c r="ONM6" s="700"/>
      <c r="ONN6" s="700"/>
      <c r="ONO6" s="700"/>
      <c r="ONP6" s="700"/>
      <c r="ONQ6" s="700"/>
      <c r="ONR6" s="700"/>
      <c r="ONS6" s="700"/>
      <c r="ONT6" s="700"/>
      <c r="ONU6" s="700"/>
      <c r="ONV6" s="700"/>
      <c r="ONW6" s="700"/>
      <c r="ONX6" s="700"/>
      <c r="ONY6" s="700"/>
      <c r="ONZ6" s="700"/>
      <c r="OOA6" s="700"/>
      <c r="OOB6" s="700"/>
      <c r="OOC6" s="700"/>
      <c r="OOD6" s="700"/>
      <c r="OOE6" s="700"/>
      <c r="OOF6" s="700"/>
      <c r="OOG6" s="700"/>
      <c r="OOH6" s="700"/>
      <c r="OOI6" s="700"/>
      <c r="OOJ6" s="700"/>
      <c r="OOK6" s="700"/>
      <c r="OOL6" s="700"/>
      <c r="OOM6" s="700"/>
      <c r="OON6" s="700"/>
      <c r="OOO6" s="700"/>
      <c r="OOP6" s="700"/>
      <c r="OOQ6" s="700"/>
      <c r="OOR6" s="700"/>
      <c r="OOS6" s="700"/>
      <c r="OOT6" s="700"/>
      <c r="OOU6" s="700"/>
      <c r="OOV6" s="700"/>
      <c r="OOW6" s="700"/>
      <c r="OOX6" s="700"/>
      <c r="OOY6" s="700"/>
      <c r="OOZ6" s="700"/>
      <c r="OPA6" s="700"/>
      <c r="OPB6" s="700"/>
      <c r="OPC6" s="700"/>
      <c r="OPD6" s="700"/>
      <c r="OPE6" s="700"/>
      <c r="OPF6" s="700"/>
      <c r="OPG6" s="700"/>
      <c r="OPH6" s="700"/>
      <c r="OPI6" s="700"/>
      <c r="OPJ6" s="700"/>
      <c r="OPK6" s="700"/>
      <c r="OPL6" s="700"/>
      <c r="OPM6" s="700"/>
      <c r="OPN6" s="700"/>
      <c r="OPO6" s="700"/>
      <c r="OPP6" s="700"/>
      <c r="OPQ6" s="700"/>
      <c r="OPR6" s="700"/>
      <c r="OPS6" s="700"/>
      <c r="OPT6" s="700"/>
      <c r="OPU6" s="700"/>
      <c r="OPV6" s="700"/>
      <c r="OPW6" s="700"/>
      <c r="OPX6" s="700"/>
      <c r="OPY6" s="700"/>
      <c r="OPZ6" s="700"/>
      <c r="OQA6" s="700"/>
      <c r="OQB6" s="700"/>
      <c r="OQC6" s="700"/>
      <c r="OQD6" s="700"/>
      <c r="OQE6" s="700"/>
      <c r="OQF6" s="700"/>
      <c r="OQG6" s="700"/>
      <c r="OQH6" s="700"/>
      <c r="OQI6" s="700"/>
      <c r="OQJ6" s="700"/>
      <c r="OQK6" s="700"/>
      <c r="OQL6" s="700"/>
      <c r="OQM6" s="700"/>
      <c r="OQN6" s="700"/>
      <c r="OQO6" s="700"/>
      <c r="OQP6" s="700"/>
      <c r="OQQ6" s="700"/>
      <c r="OQR6" s="700"/>
      <c r="OQS6" s="700"/>
      <c r="OQT6" s="700"/>
      <c r="OQU6" s="700"/>
      <c r="OQV6" s="700"/>
      <c r="OQW6" s="700"/>
      <c r="OQX6" s="700"/>
      <c r="OQY6" s="700"/>
      <c r="OQZ6" s="700"/>
      <c r="ORA6" s="700"/>
      <c r="ORB6" s="700"/>
      <c r="ORC6" s="700"/>
      <c r="ORD6" s="700"/>
      <c r="ORE6" s="700"/>
      <c r="ORF6" s="700"/>
      <c r="ORG6" s="700"/>
      <c r="ORH6" s="700"/>
      <c r="ORI6" s="700"/>
      <c r="ORJ6" s="700"/>
      <c r="ORK6" s="700"/>
      <c r="ORL6" s="700"/>
      <c r="ORM6" s="700"/>
      <c r="ORN6" s="700"/>
      <c r="ORO6" s="700"/>
      <c r="ORP6" s="700"/>
      <c r="ORQ6" s="700"/>
      <c r="ORR6" s="700"/>
      <c r="ORS6" s="700"/>
      <c r="ORT6" s="700"/>
      <c r="ORU6" s="700"/>
      <c r="ORV6" s="700"/>
      <c r="ORW6" s="700"/>
      <c r="ORX6" s="700"/>
      <c r="ORY6" s="700"/>
      <c r="ORZ6" s="700"/>
      <c r="OSA6" s="700"/>
      <c r="OSB6" s="700"/>
      <c r="OSC6" s="700"/>
      <c r="OSD6" s="700"/>
      <c r="OSE6" s="700"/>
      <c r="OSF6" s="700"/>
      <c r="OSG6" s="700"/>
      <c r="OSH6" s="700"/>
      <c r="OSI6" s="700"/>
      <c r="OSJ6" s="700"/>
      <c r="OSK6" s="700"/>
      <c r="OSL6" s="700"/>
      <c r="OSM6" s="700"/>
      <c r="OSN6" s="700"/>
      <c r="OSO6" s="700"/>
      <c r="OSP6" s="700"/>
      <c r="OSQ6" s="700"/>
      <c r="OSR6" s="700"/>
      <c r="OSS6" s="700"/>
      <c r="OST6" s="700"/>
      <c r="OSU6" s="700"/>
      <c r="OSV6" s="700"/>
      <c r="OSW6" s="700"/>
      <c r="OSX6" s="700"/>
      <c r="OSY6" s="700"/>
      <c r="OSZ6" s="700"/>
      <c r="OTA6" s="700"/>
      <c r="OTB6" s="700"/>
      <c r="OTC6" s="700"/>
      <c r="OTD6" s="700"/>
      <c r="OTE6" s="700"/>
      <c r="OTF6" s="700"/>
      <c r="OTG6" s="700"/>
      <c r="OTH6" s="700"/>
      <c r="OTI6" s="700"/>
      <c r="OTJ6" s="700"/>
      <c r="OTK6" s="700"/>
      <c r="OTL6" s="700"/>
      <c r="OTM6" s="700"/>
      <c r="OTN6" s="700"/>
      <c r="OTO6" s="700"/>
      <c r="OTP6" s="700"/>
      <c r="OTQ6" s="700"/>
      <c r="OTR6" s="700"/>
      <c r="OTS6" s="700"/>
      <c r="OTT6" s="700"/>
      <c r="OTU6" s="700"/>
      <c r="OTV6" s="700"/>
      <c r="OTW6" s="700"/>
      <c r="OTX6" s="700"/>
      <c r="OTY6" s="700"/>
      <c r="OTZ6" s="700"/>
      <c r="OUA6" s="700"/>
      <c r="OUB6" s="700"/>
      <c r="OUC6" s="700"/>
      <c r="OUD6" s="700"/>
      <c r="OUE6" s="700"/>
      <c r="OUF6" s="700"/>
      <c r="OUG6" s="700"/>
      <c r="OUH6" s="700"/>
      <c r="OUI6" s="700"/>
      <c r="OUJ6" s="700"/>
      <c r="OUK6" s="700"/>
      <c r="OUL6" s="700"/>
      <c r="OUM6" s="700"/>
      <c r="OUN6" s="700"/>
      <c r="OUO6" s="700"/>
      <c r="OUP6" s="700"/>
      <c r="OUQ6" s="700"/>
      <c r="OUR6" s="700"/>
      <c r="OUS6" s="700"/>
      <c r="OUT6" s="700"/>
      <c r="OUU6" s="700"/>
      <c r="OUV6" s="700"/>
      <c r="OUW6" s="700"/>
      <c r="OUX6" s="700"/>
      <c r="OUY6" s="700"/>
      <c r="OUZ6" s="700"/>
      <c r="OVA6" s="700"/>
      <c r="OVB6" s="700"/>
      <c r="OVC6" s="700"/>
      <c r="OVD6" s="700"/>
      <c r="OVE6" s="700"/>
      <c r="OVF6" s="700"/>
      <c r="OVG6" s="700"/>
      <c r="OVH6" s="700"/>
      <c r="OVI6" s="700"/>
      <c r="OVJ6" s="700"/>
      <c r="OVK6" s="700"/>
      <c r="OVL6" s="700"/>
      <c r="OVM6" s="700"/>
      <c r="OVN6" s="700"/>
      <c r="OVO6" s="700"/>
      <c r="OVP6" s="700"/>
      <c r="OVQ6" s="700"/>
      <c r="OVR6" s="700"/>
      <c r="OVS6" s="700"/>
      <c r="OVT6" s="700"/>
      <c r="OVU6" s="700"/>
      <c r="OVV6" s="700"/>
      <c r="OVW6" s="700"/>
      <c r="OVX6" s="700"/>
      <c r="OVY6" s="700"/>
      <c r="OVZ6" s="700"/>
      <c r="OWA6" s="700"/>
      <c r="OWB6" s="700"/>
      <c r="OWC6" s="700"/>
      <c r="OWD6" s="700"/>
      <c r="OWE6" s="700"/>
      <c r="OWF6" s="700"/>
      <c r="OWG6" s="700"/>
      <c r="OWH6" s="700"/>
      <c r="OWI6" s="700"/>
      <c r="OWJ6" s="700"/>
      <c r="OWK6" s="700"/>
      <c r="OWL6" s="700"/>
      <c r="OWM6" s="700"/>
      <c r="OWN6" s="700"/>
      <c r="OWO6" s="700"/>
      <c r="OWP6" s="700"/>
      <c r="OWQ6" s="700"/>
      <c r="OWR6" s="700"/>
      <c r="OWS6" s="700"/>
      <c r="OWT6" s="700"/>
      <c r="OWU6" s="700"/>
      <c r="OWV6" s="700"/>
      <c r="OWW6" s="700"/>
      <c r="OWX6" s="700"/>
      <c r="OWY6" s="700"/>
      <c r="OWZ6" s="700"/>
      <c r="OXA6" s="700"/>
      <c r="OXB6" s="700"/>
      <c r="OXC6" s="700"/>
      <c r="OXD6" s="700"/>
      <c r="OXE6" s="700"/>
      <c r="OXF6" s="700"/>
      <c r="OXG6" s="700"/>
      <c r="OXH6" s="700"/>
      <c r="OXI6" s="700"/>
      <c r="OXJ6" s="700"/>
      <c r="OXK6" s="700"/>
      <c r="OXL6" s="700"/>
      <c r="OXM6" s="700"/>
      <c r="OXN6" s="700"/>
      <c r="OXO6" s="700"/>
      <c r="OXP6" s="700"/>
      <c r="OXQ6" s="700"/>
      <c r="OXR6" s="700"/>
      <c r="OXS6" s="700"/>
      <c r="OXT6" s="700"/>
      <c r="OXU6" s="700"/>
      <c r="OXV6" s="700"/>
      <c r="OXW6" s="700"/>
      <c r="OXX6" s="700"/>
      <c r="OXY6" s="700"/>
      <c r="OXZ6" s="700"/>
      <c r="OYA6" s="700"/>
      <c r="OYB6" s="700"/>
      <c r="OYC6" s="700"/>
      <c r="OYD6" s="700"/>
      <c r="OYE6" s="700"/>
      <c r="OYF6" s="700"/>
      <c r="OYG6" s="700"/>
      <c r="OYH6" s="700"/>
      <c r="OYI6" s="700"/>
      <c r="OYJ6" s="700"/>
      <c r="OYK6" s="700"/>
      <c r="OYL6" s="700"/>
      <c r="OYM6" s="700"/>
      <c r="OYN6" s="700"/>
      <c r="OYO6" s="700"/>
      <c r="OYP6" s="700"/>
      <c r="OYQ6" s="700"/>
      <c r="OYR6" s="700"/>
      <c r="OYS6" s="700"/>
      <c r="OYT6" s="700"/>
      <c r="OYU6" s="700"/>
      <c r="OYV6" s="700"/>
      <c r="OYW6" s="700"/>
      <c r="OYX6" s="700"/>
      <c r="OYY6" s="700"/>
      <c r="OYZ6" s="700"/>
      <c r="OZA6" s="700"/>
      <c r="OZB6" s="700"/>
      <c r="OZC6" s="700"/>
      <c r="OZD6" s="700"/>
      <c r="OZE6" s="700"/>
      <c r="OZF6" s="700"/>
      <c r="OZG6" s="700"/>
      <c r="OZH6" s="700"/>
      <c r="OZI6" s="700"/>
      <c r="OZJ6" s="700"/>
      <c r="OZK6" s="700"/>
      <c r="OZL6" s="700"/>
      <c r="OZM6" s="700"/>
      <c r="OZN6" s="700"/>
      <c r="OZO6" s="700"/>
      <c r="OZP6" s="700"/>
      <c r="OZQ6" s="700"/>
      <c r="OZR6" s="700"/>
      <c r="OZS6" s="700"/>
      <c r="OZT6" s="700"/>
      <c r="OZU6" s="700"/>
      <c r="OZV6" s="700"/>
      <c r="OZW6" s="700"/>
      <c r="OZX6" s="700"/>
      <c r="OZY6" s="700"/>
      <c r="OZZ6" s="700"/>
      <c r="PAA6" s="700"/>
      <c r="PAB6" s="700"/>
      <c r="PAC6" s="700"/>
      <c r="PAD6" s="700"/>
      <c r="PAE6" s="700"/>
      <c r="PAF6" s="700"/>
      <c r="PAG6" s="700"/>
      <c r="PAH6" s="700"/>
      <c r="PAI6" s="700"/>
      <c r="PAJ6" s="700"/>
      <c r="PAK6" s="700"/>
      <c r="PAL6" s="700"/>
      <c r="PAM6" s="700"/>
      <c r="PAN6" s="700"/>
      <c r="PAO6" s="700"/>
      <c r="PAP6" s="700"/>
      <c r="PAQ6" s="700"/>
      <c r="PAR6" s="700"/>
      <c r="PAS6" s="700"/>
      <c r="PAT6" s="700"/>
      <c r="PAU6" s="700"/>
      <c r="PAV6" s="700"/>
      <c r="PAW6" s="700"/>
      <c r="PAX6" s="700"/>
      <c r="PAY6" s="700"/>
      <c r="PAZ6" s="700"/>
      <c r="PBA6" s="700"/>
      <c r="PBB6" s="700"/>
      <c r="PBC6" s="700"/>
      <c r="PBD6" s="700"/>
      <c r="PBE6" s="700"/>
      <c r="PBF6" s="700"/>
      <c r="PBG6" s="700"/>
      <c r="PBH6" s="700"/>
      <c r="PBI6" s="700"/>
      <c r="PBJ6" s="700"/>
      <c r="PBK6" s="700"/>
      <c r="PBL6" s="700"/>
      <c r="PBM6" s="700"/>
      <c r="PBN6" s="700"/>
      <c r="PBO6" s="700"/>
      <c r="PBP6" s="700"/>
      <c r="PBQ6" s="700"/>
      <c r="PBR6" s="700"/>
      <c r="PBS6" s="700"/>
      <c r="PBT6" s="700"/>
      <c r="PBU6" s="700"/>
      <c r="PBV6" s="700"/>
      <c r="PBW6" s="700"/>
      <c r="PBX6" s="700"/>
      <c r="PBY6" s="700"/>
      <c r="PBZ6" s="700"/>
      <c r="PCA6" s="700"/>
      <c r="PCB6" s="700"/>
      <c r="PCC6" s="700"/>
      <c r="PCD6" s="700"/>
      <c r="PCE6" s="700"/>
      <c r="PCF6" s="700"/>
      <c r="PCG6" s="700"/>
      <c r="PCH6" s="700"/>
      <c r="PCI6" s="700"/>
      <c r="PCJ6" s="700"/>
      <c r="PCK6" s="700"/>
      <c r="PCL6" s="700"/>
      <c r="PCM6" s="700"/>
      <c r="PCN6" s="700"/>
      <c r="PCO6" s="700"/>
      <c r="PCP6" s="700"/>
      <c r="PCQ6" s="700"/>
      <c r="PCR6" s="700"/>
      <c r="PCS6" s="700"/>
      <c r="PCT6" s="700"/>
      <c r="PCU6" s="700"/>
      <c r="PCV6" s="700"/>
      <c r="PCW6" s="700"/>
      <c r="PCX6" s="700"/>
      <c r="PCY6" s="700"/>
      <c r="PCZ6" s="700"/>
      <c r="PDA6" s="700"/>
      <c r="PDB6" s="700"/>
      <c r="PDC6" s="700"/>
      <c r="PDD6" s="700"/>
      <c r="PDE6" s="700"/>
      <c r="PDF6" s="700"/>
      <c r="PDG6" s="700"/>
      <c r="PDH6" s="700"/>
      <c r="PDI6" s="700"/>
      <c r="PDJ6" s="700"/>
      <c r="PDK6" s="700"/>
      <c r="PDL6" s="700"/>
      <c r="PDM6" s="700"/>
      <c r="PDN6" s="700"/>
      <c r="PDO6" s="700"/>
      <c r="PDP6" s="700"/>
      <c r="PDQ6" s="700"/>
      <c r="PDR6" s="700"/>
      <c r="PDS6" s="700"/>
      <c r="PDT6" s="700"/>
      <c r="PDU6" s="700"/>
      <c r="PDV6" s="700"/>
      <c r="PDW6" s="700"/>
      <c r="PDX6" s="700"/>
      <c r="PDY6" s="700"/>
      <c r="PDZ6" s="700"/>
      <c r="PEA6" s="700"/>
      <c r="PEB6" s="700"/>
      <c r="PEC6" s="700"/>
      <c r="PED6" s="700"/>
      <c r="PEE6" s="700"/>
      <c r="PEF6" s="700"/>
      <c r="PEG6" s="700"/>
      <c r="PEH6" s="700"/>
      <c r="PEI6" s="700"/>
      <c r="PEJ6" s="700"/>
      <c r="PEK6" s="700"/>
      <c r="PEL6" s="700"/>
      <c r="PEM6" s="700"/>
      <c r="PEN6" s="700"/>
      <c r="PEO6" s="700"/>
      <c r="PEP6" s="700"/>
      <c r="PEQ6" s="700"/>
      <c r="PER6" s="700"/>
      <c r="PES6" s="700"/>
      <c r="PET6" s="700"/>
      <c r="PEU6" s="700"/>
      <c r="PEV6" s="700"/>
      <c r="PEW6" s="700"/>
      <c r="PEX6" s="700"/>
      <c r="PEY6" s="700"/>
      <c r="PEZ6" s="700"/>
      <c r="PFA6" s="700"/>
      <c r="PFB6" s="700"/>
      <c r="PFC6" s="700"/>
      <c r="PFD6" s="700"/>
      <c r="PFE6" s="700"/>
      <c r="PFF6" s="700"/>
      <c r="PFG6" s="700"/>
      <c r="PFH6" s="700"/>
      <c r="PFI6" s="700"/>
      <c r="PFJ6" s="700"/>
      <c r="PFK6" s="700"/>
      <c r="PFL6" s="700"/>
      <c r="PFM6" s="700"/>
      <c r="PFN6" s="700"/>
      <c r="PFO6" s="700"/>
      <c r="PFP6" s="700"/>
      <c r="PFQ6" s="700"/>
      <c r="PFR6" s="700"/>
      <c r="PFS6" s="700"/>
      <c r="PFT6" s="700"/>
      <c r="PFU6" s="700"/>
      <c r="PFV6" s="700"/>
      <c r="PFW6" s="700"/>
      <c r="PFX6" s="700"/>
      <c r="PFY6" s="700"/>
      <c r="PFZ6" s="700"/>
      <c r="PGA6" s="700"/>
      <c r="PGB6" s="700"/>
      <c r="PGC6" s="700"/>
      <c r="PGD6" s="700"/>
      <c r="PGE6" s="700"/>
      <c r="PGF6" s="700"/>
      <c r="PGG6" s="700"/>
      <c r="PGH6" s="700"/>
      <c r="PGI6" s="700"/>
      <c r="PGJ6" s="700"/>
      <c r="PGK6" s="700"/>
      <c r="PGL6" s="700"/>
      <c r="PGM6" s="700"/>
      <c r="PGN6" s="700"/>
      <c r="PGO6" s="700"/>
      <c r="PGP6" s="700"/>
      <c r="PGQ6" s="700"/>
      <c r="PGR6" s="700"/>
      <c r="PGS6" s="700"/>
      <c r="PGT6" s="700"/>
      <c r="PGU6" s="700"/>
      <c r="PGV6" s="700"/>
      <c r="PGW6" s="700"/>
      <c r="PGX6" s="700"/>
      <c r="PGY6" s="700"/>
      <c r="PGZ6" s="700"/>
      <c r="PHA6" s="700"/>
      <c r="PHB6" s="700"/>
      <c r="PHC6" s="700"/>
      <c r="PHD6" s="700"/>
      <c r="PHE6" s="700"/>
      <c r="PHF6" s="700"/>
      <c r="PHG6" s="700"/>
      <c r="PHH6" s="700"/>
      <c r="PHI6" s="700"/>
      <c r="PHJ6" s="700"/>
      <c r="PHK6" s="700"/>
      <c r="PHL6" s="700"/>
      <c r="PHM6" s="700"/>
      <c r="PHN6" s="700"/>
      <c r="PHO6" s="700"/>
      <c r="PHP6" s="700"/>
      <c r="PHQ6" s="700"/>
      <c r="PHR6" s="700"/>
      <c r="PHS6" s="700"/>
      <c r="PHT6" s="700"/>
      <c r="PHU6" s="700"/>
      <c r="PHV6" s="700"/>
      <c r="PHW6" s="700"/>
      <c r="PHX6" s="700"/>
      <c r="PHY6" s="700"/>
      <c r="PHZ6" s="700"/>
      <c r="PIA6" s="700"/>
      <c r="PIB6" s="700"/>
      <c r="PIC6" s="700"/>
      <c r="PID6" s="700"/>
      <c r="PIE6" s="700"/>
      <c r="PIF6" s="700"/>
      <c r="PIG6" s="700"/>
      <c r="PIH6" s="700"/>
      <c r="PII6" s="700"/>
      <c r="PIJ6" s="700"/>
      <c r="PIK6" s="700"/>
      <c r="PIL6" s="700"/>
      <c r="PIM6" s="700"/>
      <c r="PIN6" s="700"/>
      <c r="PIO6" s="700"/>
      <c r="PIP6" s="700"/>
      <c r="PIQ6" s="700"/>
      <c r="PIR6" s="700"/>
      <c r="PIS6" s="700"/>
      <c r="PIT6" s="700"/>
      <c r="PIU6" s="700"/>
      <c r="PIV6" s="700"/>
      <c r="PIW6" s="700"/>
      <c r="PIX6" s="700"/>
      <c r="PIY6" s="700"/>
      <c r="PIZ6" s="700"/>
      <c r="PJA6" s="700"/>
      <c r="PJB6" s="700"/>
      <c r="PJC6" s="700"/>
      <c r="PJD6" s="700"/>
      <c r="PJE6" s="700"/>
      <c r="PJF6" s="700"/>
      <c r="PJG6" s="700"/>
      <c r="PJH6" s="700"/>
      <c r="PJI6" s="700"/>
      <c r="PJJ6" s="700"/>
      <c r="PJK6" s="700"/>
      <c r="PJL6" s="700"/>
      <c r="PJM6" s="700"/>
      <c r="PJN6" s="700"/>
      <c r="PJO6" s="700"/>
      <c r="PJP6" s="700"/>
      <c r="PJQ6" s="700"/>
      <c r="PJR6" s="700"/>
      <c r="PJS6" s="700"/>
      <c r="PJT6" s="700"/>
      <c r="PJU6" s="700"/>
      <c r="PJV6" s="700"/>
      <c r="PJW6" s="700"/>
      <c r="PJX6" s="700"/>
      <c r="PJY6" s="700"/>
      <c r="PJZ6" s="700"/>
      <c r="PKA6" s="700"/>
      <c r="PKB6" s="700"/>
      <c r="PKC6" s="700"/>
      <c r="PKD6" s="700"/>
      <c r="PKE6" s="700"/>
      <c r="PKF6" s="700"/>
      <c r="PKG6" s="700"/>
      <c r="PKH6" s="700"/>
      <c r="PKI6" s="700"/>
      <c r="PKJ6" s="700"/>
      <c r="PKK6" s="700"/>
      <c r="PKL6" s="700"/>
      <c r="PKM6" s="700"/>
      <c r="PKN6" s="700"/>
      <c r="PKO6" s="700"/>
      <c r="PKP6" s="700"/>
      <c r="PKQ6" s="700"/>
      <c r="PKR6" s="700"/>
      <c r="PKS6" s="700"/>
      <c r="PKT6" s="700"/>
      <c r="PKU6" s="700"/>
      <c r="PKV6" s="700"/>
      <c r="PKW6" s="700"/>
      <c r="PKX6" s="700"/>
      <c r="PKY6" s="700"/>
      <c r="PKZ6" s="700"/>
      <c r="PLA6" s="700"/>
      <c r="PLB6" s="700"/>
      <c r="PLC6" s="700"/>
      <c r="PLD6" s="700"/>
      <c r="PLE6" s="700"/>
      <c r="PLF6" s="700"/>
      <c r="PLG6" s="700"/>
      <c r="PLH6" s="700"/>
      <c r="PLI6" s="700"/>
      <c r="PLJ6" s="700"/>
      <c r="PLK6" s="700"/>
      <c r="PLL6" s="700"/>
      <c r="PLM6" s="700"/>
      <c r="PLN6" s="700"/>
      <c r="PLO6" s="700"/>
      <c r="PLP6" s="700"/>
      <c r="PLQ6" s="700"/>
      <c r="PLR6" s="700"/>
      <c r="PLS6" s="700"/>
      <c r="PLT6" s="700"/>
      <c r="PLU6" s="700"/>
      <c r="PLV6" s="700"/>
      <c r="PLW6" s="700"/>
      <c r="PLX6" s="700"/>
      <c r="PLY6" s="700"/>
      <c r="PLZ6" s="700"/>
      <c r="PMA6" s="700"/>
      <c r="PMB6" s="700"/>
      <c r="PMC6" s="700"/>
      <c r="PMD6" s="700"/>
      <c r="PME6" s="700"/>
      <c r="PMF6" s="700"/>
      <c r="PMG6" s="700"/>
      <c r="PMH6" s="700"/>
      <c r="PMI6" s="700"/>
      <c r="PMJ6" s="700"/>
      <c r="PMK6" s="700"/>
      <c r="PML6" s="700"/>
      <c r="PMM6" s="700"/>
      <c r="PMN6" s="700"/>
      <c r="PMO6" s="700"/>
      <c r="PMP6" s="700"/>
      <c r="PMQ6" s="700"/>
      <c r="PMR6" s="700"/>
      <c r="PMS6" s="700"/>
      <c r="PMT6" s="700"/>
      <c r="PMU6" s="700"/>
      <c r="PMV6" s="700"/>
      <c r="PMW6" s="700"/>
      <c r="PMX6" s="700"/>
      <c r="PMY6" s="700"/>
      <c r="PMZ6" s="700"/>
      <c r="PNA6" s="700"/>
      <c r="PNB6" s="700"/>
      <c r="PNC6" s="700"/>
      <c r="PND6" s="700"/>
      <c r="PNE6" s="700"/>
      <c r="PNF6" s="700"/>
      <c r="PNG6" s="700"/>
      <c r="PNH6" s="700"/>
      <c r="PNI6" s="700"/>
      <c r="PNJ6" s="700"/>
      <c r="PNK6" s="700"/>
      <c r="PNL6" s="700"/>
      <c r="PNM6" s="700"/>
      <c r="PNN6" s="700"/>
      <c r="PNO6" s="700"/>
      <c r="PNP6" s="700"/>
      <c r="PNQ6" s="700"/>
      <c r="PNR6" s="700"/>
      <c r="PNS6" s="700"/>
      <c r="PNT6" s="700"/>
      <c r="PNU6" s="700"/>
      <c r="PNV6" s="700"/>
      <c r="PNW6" s="700"/>
      <c r="PNX6" s="700"/>
      <c r="PNY6" s="700"/>
      <c r="PNZ6" s="700"/>
      <c r="POA6" s="700"/>
      <c r="POB6" s="700"/>
      <c r="POC6" s="700"/>
      <c r="POD6" s="700"/>
      <c r="POE6" s="700"/>
      <c r="POF6" s="700"/>
      <c r="POG6" s="700"/>
      <c r="POH6" s="700"/>
      <c r="POI6" s="700"/>
      <c r="POJ6" s="700"/>
      <c r="POK6" s="700"/>
      <c r="POL6" s="700"/>
      <c r="POM6" s="700"/>
      <c r="PON6" s="700"/>
      <c r="POO6" s="700"/>
      <c r="POP6" s="700"/>
      <c r="POQ6" s="700"/>
      <c r="POR6" s="700"/>
      <c r="POS6" s="700"/>
      <c r="POT6" s="700"/>
      <c r="POU6" s="700"/>
      <c r="POV6" s="700"/>
      <c r="POW6" s="700"/>
      <c r="POX6" s="700"/>
      <c r="POY6" s="700"/>
      <c r="POZ6" s="700"/>
      <c r="PPA6" s="700"/>
      <c r="PPB6" s="700"/>
      <c r="PPC6" s="700"/>
      <c r="PPD6" s="700"/>
      <c r="PPE6" s="700"/>
      <c r="PPF6" s="700"/>
      <c r="PPG6" s="700"/>
      <c r="PPH6" s="700"/>
      <c r="PPI6" s="700"/>
      <c r="PPJ6" s="700"/>
      <c r="PPK6" s="700"/>
      <c r="PPL6" s="700"/>
      <c r="PPM6" s="700"/>
      <c r="PPN6" s="700"/>
      <c r="PPO6" s="700"/>
      <c r="PPP6" s="700"/>
      <c r="PPQ6" s="700"/>
      <c r="PPR6" s="700"/>
      <c r="PPS6" s="700"/>
      <c r="PPT6" s="700"/>
      <c r="PPU6" s="700"/>
      <c r="PPV6" s="700"/>
      <c r="PPW6" s="700"/>
      <c r="PPX6" s="700"/>
      <c r="PPY6" s="700"/>
      <c r="PPZ6" s="700"/>
      <c r="PQA6" s="700"/>
      <c r="PQB6" s="700"/>
      <c r="PQC6" s="700"/>
      <c r="PQD6" s="700"/>
      <c r="PQE6" s="700"/>
      <c r="PQF6" s="700"/>
      <c r="PQG6" s="700"/>
      <c r="PQH6" s="700"/>
      <c r="PQI6" s="700"/>
      <c r="PQJ6" s="700"/>
      <c r="PQK6" s="700"/>
      <c r="PQL6" s="700"/>
      <c r="PQM6" s="700"/>
      <c r="PQN6" s="700"/>
      <c r="PQO6" s="700"/>
      <c r="PQP6" s="700"/>
      <c r="PQQ6" s="700"/>
      <c r="PQR6" s="700"/>
      <c r="PQS6" s="700"/>
      <c r="PQT6" s="700"/>
      <c r="PQU6" s="700"/>
      <c r="PQV6" s="700"/>
      <c r="PQW6" s="700"/>
      <c r="PQX6" s="700"/>
      <c r="PQY6" s="700"/>
      <c r="PQZ6" s="700"/>
      <c r="PRA6" s="700"/>
      <c r="PRB6" s="700"/>
      <c r="PRC6" s="700"/>
      <c r="PRD6" s="700"/>
      <c r="PRE6" s="700"/>
      <c r="PRF6" s="700"/>
      <c r="PRG6" s="700"/>
      <c r="PRH6" s="700"/>
      <c r="PRI6" s="700"/>
      <c r="PRJ6" s="700"/>
      <c r="PRK6" s="700"/>
      <c r="PRL6" s="700"/>
      <c r="PRM6" s="700"/>
      <c r="PRN6" s="700"/>
      <c r="PRO6" s="700"/>
      <c r="PRP6" s="700"/>
      <c r="PRQ6" s="700"/>
      <c r="PRR6" s="700"/>
      <c r="PRS6" s="700"/>
      <c r="PRT6" s="700"/>
      <c r="PRU6" s="700"/>
      <c r="PRV6" s="700"/>
      <c r="PRW6" s="700"/>
      <c r="PRX6" s="700"/>
      <c r="PRY6" s="700"/>
      <c r="PRZ6" s="700"/>
      <c r="PSA6" s="700"/>
      <c r="PSB6" s="700"/>
      <c r="PSC6" s="700"/>
      <c r="PSD6" s="700"/>
      <c r="PSE6" s="700"/>
      <c r="PSF6" s="700"/>
      <c r="PSG6" s="700"/>
      <c r="PSH6" s="700"/>
      <c r="PSI6" s="700"/>
      <c r="PSJ6" s="700"/>
      <c r="PSK6" s="700"/>
      <c r="PSL6" s="700"/>
      <c r="PSM6" s="700"/>
      <c r="PSN6" s="700"/>
      <c r="PSO6" s="700"/>
      <c r="PSP6" s="700"/>
      <c r="PSQ6" s="700"/>
      <c r="PSR6" s="700"/>
      <c r="PSS6" s="700"/>
      <c r="PST6" s="700"/>
      <c r="PSU6" s="700"/>
      <c r="PSV6" s="700"/>
      <c r="PSW6" s="700"/>
      <c r="PSX6" s="700"/>
      <c r="PSY6" s="700"/>
      <c r="PSZ6" s="700"/>
      <c r="PTA6" s="700"/>
      <c r="PTB6" s="700"/>
      <c r="PTC6" s="700"/>
      <c r="PTD6" s="700"/>
      <c r="PTE6" s="700"/>
      <c r="PTF6" s="700"/>
      <c r="PTG6" s="700"/>
      <c r="PTH6" s="700"/>
      <c r="PTI6" s="700"/>
      <c r="PTJ6" s="700"/>
      <c r="PTK6" s="700"/>
      <c r="PTL6" s="700"/>
      <c r="PTM6" s="700"/>
      <c r="PTN6" s="700"/>
      <c r="PTO6" s="700"/>
      <c r="PTP6" s="700"/>
      <c r="PTQ6" s="700"/>
      <c r="PTR6" s="700"/>
      <c r="PTS6" s="700"/>
      <c r="PTT6" s="700"/>
      <c r="PTU6" s="700"/>
      <c r="PTV6" s="700"/>
      <c r="PTW6" s="700"/>
      <c r="PTX6" s="700"/>
      <c r="PTY6" s="700"/>
      <c r="PTZ6" s="700"/>
      <c r="PUA6" s="700"/>
      <c r="PUB6" s="700"/>
      <c r="PUC6" s="700"/>
      <c r="PUD6" s="700"/>
      <c r="PUE6" s="700"/>
      <c r="PUF6" s="700"/>
      <c r="PUG6" s="700"/>
      <c r="PUH6" s="700"/>
      <c r="PUI6" s="700"/>
      <c r="PUJ6" s="700"/>
      <c r="PUK6" s="700"/>
      <c r="PUL6" s="700"/>
      <c r="PUM6" s="700"/>
      <c r="PUN6" s="700"/>
      <c r="PUO6" s="700"/>
      <c r="PUP6" s="700"/>
      <c r="PUQ6" s="700"/>
      <c r="PUR6" s="700"/>
      <c r="PUS6" s="700"/>
      <c r="PUT6" s="700"/>
      <c r="PUU6" s="700"/>
      <c r="PUV6" s="700"/>
      <c r="PUW6" s="700"/>
      <c r="PUX6" s="700"/>
      <c r="PUY6" s="700"/>
      <c r="PUZ6" s="700"/>
      <c r="PVA6" s="700"/>
      <c r="PVB6" s="700"/>
      <c r="PVC6" s="700"/>
      <c r="PVD6" s="700"/>
      <c r="PVE6" s="700"/>
      <c r="PVF6" s="700"/>
      <c r="PVG6" s="700"/>
      <c r="PVH6" s="700"/>
      <c r="PVI6" s="700"/>
      <c r="PVJ6" s="700"/>
      <c r="PVK6" s="700"/>
      <c r="PVL6" s="700"/>
      <c r="PVM6" s="700"/>
      <c r="PVN6" s="700"/>
      <c r="PVO6" s="700"/>
      <c r="PVP6" s="700"/>
      <c r="PVQ6" s="700"/>
      <c r="PVR6" s="700"/>
      <c r="PVS6" s="700"/>
      <c r="PVT6" s="700"/>
      <c r="PVU6" s="700"/>
      <c r="PVV6" s="700"/>
      <c r="PVW6" s="700"/>
      <c r="PVX6" s="700"/>
      <c r="PVY6" s="700"/>
      <c r="PVZ6" s="700"/>
      <c r="PWA6" s="700"/>
      <c r="PWB6" s="700"/>
      <c r="PWC6" s="700"/>
      <c r="PWD6" s="700"/>
      <c r="PWE6" s="700"/>
      <c r="PWF6" s="700"/>
      <c r="PWG6" s="700"/>
      <c r="PWH6" s="700"/>
      <c r="PWI6" s="700"/>
      <c r="PWJ6" s="700"/>
      <c r="PWK6" s="700"/>
      <c r="PWL6" s="700"/>
      <c r="PWM6" s="700"/>
      <c r="PWN6" s="700"/>
      <c r="PWO6" s="700"/>
      <c r="PWP6" s="700"/>
      <c r="PWQ6" s="700"/>
      <c r="PWR6" s="700"/>
      <c r="PWS6" s="700"/>
      <c r="PWT6" s="700"/>
      <c r="PWU6" s="700"/>
      <c r="PWV6" s="700"/>
      <c r="PWW6" s="700"/>
      <c r="PWX6" s="700"/>
      <c r="PWY6" s="700"/>
      <c r="PWZ6" s="700"/>
      <c r="PXA6" s="700"/>
      <c r="PXB6" s="700"/>
      <c r="PXC6" s="700"/>
      <c r="PXD6" s="700"/>
      <c r="PXE6" s="700"/>
      <c r="PXF6" s="700"/>
      <c r="PXG6" s="700"/>
      <c r="PXH6" s="700"/>
      <c r="PXI6" s="700"/>
      <c r="PXJ6" s="700"/>
      <c r="PXK6" s="700"/>
      <c r="PXL6" s="700"/>
      <c r="PXM6" s="700"/>
      <c r="PXN6" s="700"/>
      <c r="PXO6" s="700"/>
      <c r="PXP6" s="700"/>
      <c r="PXQ6" s="700"/>
      <c r="PXR6" s="700"/>
      <c r="PXS6" s="700"/>
      <c r="PXT6" s="700"/>
      <c r="PXU6" s="700"/>
      <c r="PXV6" s="700"/>
      <c r="PXW6" s="700"/>
      <c r="PXX6" s="700"/>
      <c r="PXY6" s="700"/>
      <c r="PXZ6" s="700"/>
      <c r="PYA6" s="700"/>
      <c r="PYB6" s="700"/>
      <c r="PYC6" s="700"/>
      <c r="PYD6" s="700"/>
      <c r="PYE6" s="700"/>
      <c r="PYF6" s="700"/>
      <c r="PYG6" s="700"/>
      <c r="PYH6" s="700"/>
      <c r="PYI6" s="700"/>
      <c r="PYJ6" s="700"/>
      <c r="PYK6" s="700"/>
      <c r="PYL6" s="700"/>
      <c r="PYM6" s="700"/>
      <c r="PYN6" s="700"/>
      <c r="PYO6" s="700"/>
      <c r="PYP6" s="700"/>
      <c r="PYQ6" s="700"/>
      <c r="PYR6" s="700"/>
      <c r="PYS6" s="700"/>
      <c r="PYT6" s="700"/>
      <c r="PYU6" s="700"/>
      <c r="PYV6" s="700"/>
      <c r="PYW6" s="700"/>
      <c r="PYX6" s="700"/>
      <c r="PYY6" s="700"/>
      <c r="PYZ6" s="700"/>
      <c r="PZA6" s="700"/>
      <c r="PZB6" s="700"/>
      <c r="PZC6" s="700"/>
      <c r="PZD6" s="700"/>
      <c r="PZE6" s="700"/>
      <c r="PZF6" s="700"/>
      <c r="PZG6" s="700"/>
      <c r="PZH6" s="700"/>
      <c r="PZI6" s="700"/>
      <c r="PZJ6" s="700"/>
      <c r="PZK6" s="700"/>
      <c r="PZL6" s="700"/>
      <c r="PZM6" s="700"/>
      <c r="PZN6" s="700"/>
      <c r="PZO6" s="700"/>
      <c r="PZP6" s="700"/>
      <c r="PZQ6" s="700"/>
      <c r="PZR6" s="700"/>
      <c r="PZS6" s="700"/>
      <c r="PZT6" s="700"/>
      <c r="PZU6" s="700"/>
      <c r="PZV6" s="700"/>
      <c r="PZW6" s="700"/>
      <c r="PZX6" s="700"/>
      <c r="PZY6" s="700"/>
      <c r="PZZ6" s="700"/>
      <c r="QAA6" s="700"/>
      <c r="QAB6" s="700"/>
      <c r="QAC6" s="700"/>
      <c r="QAD6" s="700"/>
      <c r="QAE6" s="700"/>
      <c r="QAF6" s="700"/>
      <c r="QAG6" s="700"/>
      <c r="QAH6" s="700"/>
      <c r="QAI6" s="700"/>
      <c r="QAJ6" s="700"/>
      <c r="QAK6" s="700"/>
      <c r="QAL6" s="700"/>
      <c r="QAM6" s="700"/>
      <c r="QAN6" s="700"/>
      <c r="QAO6" s="700"/>
      <c r="QAP6" s="700"/>
      <c r="QAQ6" s="700"/>
      <c r="QAR6" s="700"/>
      <c r="QAS6" s="700"/>
      <c r="QAT6" s="700"/>
      <c r="QAU6" s="700"/>
      <c r="QAV6" s="700"/>
      <c r="QAW6" s="700"/>
      <c r="QAX6" s="700"/>
      <c r="QAY6" s="700"/>
      <c r="QAZ6" s="700"/>
      <c r="QBA6" s="700"/>
      <c r="QBB6" s="700"/>
      <c r="QBC6" s="700"/>
      <c r="QBD6" s="700"/>
      <c r="QBE6" s="700"/>
      <c r="QBF6" s="700"/>
      <c r="QBG6" s="700"/>
      <c r="QBH6" s="700"/>
      <c r="QBI6" s="700"/>
      <c r="QBJ6" s="700"/>
      <c r="QBK6" s="700"/>
      <c r="QBL6" s="700"/>
      <c r="QBM6" s="700"/>
      <c r="QBN6" s="700"/>
      <c r="QBO6" s="700"/>
      <c r="QBP6" s="700"/>
      <c r="QBQ6" s="700"/>
      <c r="QBR6" s="700"/>
      <c r="QBS6" s="700"/>
      <c r="QBT6" s="700"/>
      <c r="QBU6" s="700"/>
      <c r="QBV6" s="700"/>
      <c r="QBW6" s="700"/>
      <c r="QBX6" s="700"/>
      <c r="QBY6" s="700"/>
      <c r="QBZ6" s="700"/>
      <c r="QCA6" s="700"/>
      <c r="QCB6" s="700"/>
      <c r="QCC6" s="700"/>
      <c r="QCD6" s="700"/>
      <c r="QCE6" s="700"/>
      <c r="QCF6" s="700"/>
      <c r="QCG6" s="700"/>
      <c r="QCH6" s="700"/>
      <c r="QCI6" s="700"/>
      <c r="QCJ6" s="700"/>
      <c r="QCK6" s="700"/>
      <c r="QCL6" s="700"/>
      <c r="QCM6" s="700"/>
      <c r="QCN6" s="700"/>
      <c r="QCO6" s="700"/>
      <c r="QCP6" s="700"/>
      <c r="QCQ6" s="700"/>
      <c r="QCR6" s="700"/>
      <c r="QCS6" s="700"/>
      <c r="QCT6" s="700"/>
      <c r="QCU6" s="700"/>
      <c r="QCV6" s="700"/>
      <c r="QCW6" s="700"/>
      <c r="QCX6" s="700"/>
      <c r="QCY6" s="700"/>
      <c r="QCZ6" s="700"/>
      <c r="QDA6" s="700"/>
      <c r="QDB6" s="700"/>
      <c r="QDC6" s="700"/>
      <c r="QDD6" s="700"/>
      <c r="QDE6" s="700"/>
      <c r="QDF6" s="700"/>
      <c r="QDG6" s="700"/>
      <c r="QDH6" s="700"/>
      <c r="QDI6" s="700"/>
      <c r="QDJ6" s="700"/>
      <c r="QDK6" s="700"/>
      <c r="QDL6" s="700"/>
      <c r="QDM6" s="700"/>
      <c r="QDN6" s="700"/>
      <c r="QDO6" s="700"/>
      <c r="QDP6" s="700"/>
      <c r="QDQ6" s="700"/>
      <c r="QDR6" s="700"/>
      <c r="QDS6" s="700"/>
      <c r="QDT6" s="700"/>
      <c r="QDU6" s="700"/>
      <c r="QDV6" s="700"/>
      <c r="QDW6" s="700"/>
      <c r="QDX6" s="700"/>
      <c r="QDY6" s="700"/>
      <c r="QDZ6" s="700"/>
      <c r="QEA6" s="700"/>
      <c r="QEB6" s="700"/>
      <c r="QEC6" s="700"/>
      <c r="QED6" s="700"/>
      <c r="QEE6" s="700"/>
      <c r="QEF6" s="700"/>
      <c r="QEG6" s="700"/>
      <c r="QEH6" s="700"/>
      <c r="QEI6" s="700"/>
      <c r="QEJ6" s="700"/>
      <c r="QEK6" s="700"/>
      <c r="QEL6" s="700"/>
      <c r="QEM6" s="700"/>
      <c r="QEN6" s="700"/>
      <c r="QEO6" s="700"/>
      <c r="QEP6" s="700"/>
      <c r="QEQ6" s="700"/>
      <c r="QER6" s="700"/>
      <c r="QES6" s="700"/>
      <c r="QET6" s="700"/>
      <c r="QEU6" s="700"/>
      <c r="QEV6" s="700"/>
      <c r="QEW6" s="700"/>
      <c r="QEX6" s="700"/>
      <c r="QEY6" s="700"/>
      <c r="QEZ6" s="700"/>
      <c r="QFA6" s="700"/>
      <c r="QFB6" s="700"/>
      <c r="QFC6" s="700"/>
      <c r="QFD6" s="700"/>
      <c r="QFE6" s="700"/>
      <c r="QFF6" s="700"/>
      <c r="QFG6" s="700"/>
      <c r="QFH6" s="700"/>
      <c r="QFI6" s="700"/>
      <c r="QFJ6" s="700"/>
      <c r="QFK6" s="700"/>
      <c r="QFL6" s="700"/>
      <c r="QFM6" s="700"/>
      <c r="QFN6" s="700"/>
      <c r="QFO6" s="700"/>
      <c r="QFP6" s="700"/>
      <c r="QFQ6" s="700"/>
      <c r="QFR6" s="700"/>
      <c r="QFS6" s="700"/>
      <c r="QFT6" s="700"/>
      <c r="QFU6" s="700"/>
      <c r="QFV6" s="700"/>
      <c r="QFW6" s="700"/>
      <c r="QFX6" s="700"/>
      <c r="QFY6" s="700"/>
      <c r="QFZ6" s="700"/>
      <c r="QGA6" s="700"/>
      <c r="QGB6" s="700"/>
      <c r="QGC6" s="700"/>
      <c r="QGD6" s="700"/>
      <c r="QGE6" s="700"/>
      <c r="QGF6" s="700"/>
      <c r="QGG6" s="700"/>
      <c r="QGH6" s="700"/>
      <c r="QGI6" s="700"/>
      <c r="QGJ6" s="700"/>
      <c r="QGK6" s="700"/>
      <c r="QGL6" s="700"/>
      <c r="QGM6" s="700"/>
      <c r="QGN6" s="700"/>
      <c r="QGO6" s="700"/>
      <c r="QGP6" s="700"/>
      <c r="QGQ6" s="700"/>
      <c r="QGR6" s="700"/>
      <c r="QGS6" s="700"/>
      <c r="QGT6" s="700"/>
      <c r="QGU6" s="700"/>
      <c r="QGV6" s="700"/>
      <c r="QGW6" s="700"/>
      <c r="QGX6" s="700"/>
      <c r="QGY6" s="700"/>
      <c r="QGZ6" s="700"/>
      <c r="QHA6" s="700"/>
      <c r="QHB6" s="700"/>
      <c r="QHC6" s="700"/>
      <c r="QHD6" s="700"/>
      <c r="QHE6" s="700"/>
      <c r="QHF6" s="700"/>
      <c r="QHG6" s="700"/>
      <c r="QHH6" s="700"/>
      <c r="QHI6" s="700"/>
      <c r="QHJ6" s="700"/>
      <c r="QHK6" s="700"/>
      <c r="QHL6" s="700"/>
      <c r="QHM6" s="700"/>
      <c r="QHN6" s="700"/>
      <c r="QHO6" s="700"/>
      <c r="QHP6" s="700"/>
      <c r="QHQ6" s="700"/>
      <c r="QHR6" s="700"/>
      <c r="QHS6" s="700"/>
      <c r="QHT6" s="700"/>
      <c r="QHU6" s="700"/>
      <c r="QHV6" s="700"/>
      <c r="QHW6" s="700"/>
      <c r="QHX6" s="700"/>
      <c r="QHY6" s="700"/>
      <c r="QHZ6" s="700"/>
      <c r="QIA6" s="700"/>
      <c r="QIB6" s="700"/>
      <c r="QIC6" s="700"/>
      <c r="QID6" s="700"/>
      <c r="QIE6" s="700"/>
      <c r="QIF6" s="700"/>
      <c r="QIG6" s="700"/>
      <c r="QIH6" s="700"/>
      <c r="QII6" s="700"/>
      <c r="QIJ6" s="700"/>
      <c r="QIK6" s="700"/>
      <c r="QIL6" s="700"/>
      <c r="QIM6" s="700"/>
      <c r="QIN6" s="700"/>
      <c r="QIO6" s="700"/>
      <c r="QIP6" s="700"/>
      <c r="QIQ6" s="700"/>
      <c r="QIR6" s="700"/>
      <c r="QIS6" s="700"/>
      <c r="QIT6" s="700"/>
      <c r="QIU6" s="700"/>
      <c r="QIV6" s="700"/>
      <c r="QIW6" s="700"/>
      <c r="QIX6" s="700"/>
      <c r="QIY6" s="700"/>
      <c r="QIZ6" s="700"/>
      <c r="QJA6" s="700"/>
      <c r="QJB6" s="700"/>
      <c r="QJC6" s="700"/>
      <c r="QJD6" s="700"/>
      <c r="QJE6" s="700"/>
      <c r="QJF6" s="700"/>
      <c r="QJG6" s="700"/>
      <c r="QJH6" s="700"/>
      <c r="QJI6" s="700"/>
      <c r="QJJ6" s="700"/>
      <c r="QJK6" s="700"/>
      <c r="QJL6" s="700"/>
      <c r="QJM6" s="700"/>
      <c r="QJN6" s="700"/>
      <c r="QJO6" s="700"/>
      <c r="QJP6" s="700"/>
      <c r="QJQ6" s="700"/>
      <c r="QJR6" s="700"/>
      <c r="QJS6" s="700"/>
      <c r="QJT6" s="700"/>
      <c r="QJU6" s="700"/>
      <c r="QJV6" s="700"/>
      <c r="QJW6" s="700"/>
      <c r="QJX6" s="700"/>
      <c r="QJY6" s="700"/>
      <c r="QJZ6" s="700"/>
      <c r="QKA6" s="700"/>
      <c r="QKB6" s="700"/>
      <c r="QKC6" s="700"/>
      <c r="QKD6" s="700"/>
      <c r="QKE6" s="700"/>
      <c r="QKF6" s="700"/>
      <c r="QKG6" s="700"/>
      <c r="QKH6" s="700"/>
      <c r="QKI6" s="700"/>
      <c r="QKJ6" s="700"/>
      <c r="QKK6" s="700"/>
      <c r="QKL6" s="700"/>
      <c r="QKM6" s="700"/>
      <c r="QKN6" s="700"/>
      <c r="QKO6" s="700"/>
      <c r="QKP6" s="700"/>
      <c r="QKQ6" s="700"/>
      <c r="QKR6" s="700"/>
      <c r="QKS6" s="700"/>
      <c r="QKT6" s="700"/>
      <c r="QKU6" s="700"/>
      <c r="QKV6" s="700"/>
      <c r="QKW6" s="700"/>
      <c r="QKX6" s="700"/>
      <c r="QKY6" s="700"/>
      <c r="QKZ6" s="700"/>
      <c r="QLA6" s="700"/>
      <c r="QLB6" s="700"/>
      <c r="QLC6" s="700"/>
      <c r="QLD6" s="700"/>
      <c r="QLE6" s="700"/>
      <c r="QLF6" s="700"/>
      <c r="QLG6" s="700"/>
      <c r="QLH6" s="700"/>
      <c r="QLI6" s="700"/>
      <c r="QLJ6" s="700"/>
      <c r="QLK6" s="700"/>
      <c r="QLL6" s="700"/>
      <c r="QLM6" s="700"/>
      <c r="QLN6" s="700"/>
      <c r="QLO6" s="700"/>
      <c r="QLP6" s="700"/>
      <c r="QLQ6" s="700"/>
      <c r="QLR6" s="700"/>
      <c r="QLS6" s="700"/>
      <c r="QLT6" s="700"/>
      <c r="QLU6" s="700"/>
      <c r="QLV6" s="700"/>
      <c r="QLW6" s="700"/>
      <c r="QLX6" s="700"/>
      <c r="QLY6" s="700"/>
      <c r="QLZ6" s="700"/>
      <c r="QMA6" s="700"/>
      <c r="QMB6" s="700"/>
      <c r="QMC6" s="700"/>
      <c r="QMD6" s="700"/>
      <c r="QME6" s="700"/>
      <c r="QMF6" s="700"/>
      <c r="QMG6" s="700"/>
      <c r="QMH6" s="700"/>
      <c r="QMI6" s="700"/>
      <c r="QMJ6" s="700"/>
      <c r="QMK6" s="700"/>
      <c r="QML6" s="700"/>
      <c r="QMM6" s="700"/>
      <c r="QMN6" s="700"/>
      <c r="QMO6" s="700"/>
      <c r="QMP6" s="700"/>
      <c r="QMQ6" s="700"/>
      <c r="QMR6" s="700"/>
      <c r="QMS6" s="700"/>
      <c r="QMT6" s="700"/>
      <c r="QMU6" s="700"/>
      <c r="QMV6" s="700"/>
      <c r="QMW6" s="700"/>
      <c r="QMX6" s="700"/>
      <c r="QMY6" s="700"/>
      <c r="QMZ6" s="700"/>
      <c r="QNA6" s="700"/>
      <c r="QNB6" s="700"/>
      <c r="QNC6" s="700"/>
      <c r="QND6" s="700"/>
      <c r="QNE6" s="700"/>
      <c r="QNF6" s="700"/>
      <c r="QNG6" s="700"/>
      <c r="QNH6" s="700"/>
      <c r="QNI6" s="700"/>
      <c r="QNJ6" s="700"/>
      <c r="QNK6" s="700"/>
      <c r="QNL6" s="700"/>
      <c r="QNM6" s="700"/>
      <c r="QNN6" s="700"/>
      <c r="QNO6" s="700"/>
      <c r="QNP6" s="700"/>
      <c r="QNQ6" s="700"/>
      <c r="QNR6" s="700"/>
      <c r="QNS6" s="700"/>
      <c r="QNT6" s="700"/>
      <c r="QNU6" s="700"/>
      <c r="QNV6" s="700"/>
      <c r="QNW6" s="700"/>
      <c r="QNX6" s="700"/>
      <c r="QNY6" s="700"/>
      <c r="QNZ6" s="700"/>
      <c r="QOA6" s="700"/>
      <c r="QOB6" s="700"/>
      <c r="QOC6" s="700"/>
      <c r="QOD6" s="700"/>
      <c r="QOE6" s="700"/>
      <c r="QOF6" s="700"/>
      <c r="QOG6" s="700"/>
      <c r="QOH6" s="700"/>
      <c r="QOI6" s="700"/>
      <c r="QOJ6" s="700"/>
      <c r="QOK6" s="700"/>
      <c r="QOL6" s="700"/>
      <c r="QOM6" s="700"/>
      <c r="QON6" s="700"/>
      <c r="QOO6" s="700"/>
      <c r="QOP6" s="700"/>
      <c r="QOQ6" s="700"/>
      <c r="QOR6" s="700"/>
      <c r="QOS6" s="700"/>
      <c r="QOT6" s="700"/>
      <c r="QOU6" s="700"/>
      <c r="QOV6" s="700"/>
      <c r="QOW6" s="700"/>
      <c r="QOX6" s="700"/>
      <c r="QOY6" s="700"/>
      <c r="QOZ6" s="700"/>
      <c r="QPA6" s="700"/>
      <c r="QPB6" s="700"/>
      <c r="QPC6" s="700"/>
      <c r="QPD6" s="700"/>
      <c r="QPE6" s="700"/>
      <c r="QPF6" s="700"/>
      <c r="QPG6" s="700"/>
      <c r="QPH6" s="700"/>
      <c r="QPI6" s="700"/>
      <c r="QPJ6" s="700"/>
      <c r="QPK6" s="700"/>
      <c r="QPL6" s="700"/>
      <c r="QPM6" s="700"/>
      <c r="QPN6" s="700"/>
      <c r="QPO6" s="700"/>
      <c r="QPP6" s="700"/>
      <c r="QPQ6" s="700"/>
      <c r="QPR6" s="700"/>
      <c r="QPS6" s="700"/>
      <c r="QPT6" s="700"/>
      <c r="QPU6" s="700"/>
      <c r="QPV6" s="700"/>
      <c r="QPW6" s="700"/>
      <c r="QPX6" s="700"/>
      <c r="QPY6" s="700"/>
      <c r="QPZ6" s="700"/>
      <c r="QQA6" s="700"/>
      <c r="QQB6" s="700"/>
      <c r="QQC6" s="700"/>
      <c r="QQD6" s="700"/>
      <c r="QQE6" s="700"/>
      <c r="QQF6" s="700"/>
      <c r="QQG6" s="700"/>
      <c r="QQH6" s="700"/>
      <c r="QQI6" s="700"/>
      <c r="QQJ6" s="700"/>
      <c r="QQK6" s="700"/>
      <c r="QQL6" s="700"/>
      <c r="QQM6" s="700"/>
      <c r="QQN6" s="700"/>
      <c r="QQO6" s="700"/>
      <c r="QQP6" s="700"/>
      <c r="QQQ6" s="700"/>
      <c r="QQR6" s="700"/>
      <c r="QQS6" s="700"/>
      <c r="QQT6" s="700"/>
      <c r="QQU6" s="700"/>
      <c r="QQV6" s="700"/>
      <c r="QQW6" s="700"/>
      <c r="QQX6" s="700"/>
      <c r="QQY6" s="700"/>
      <c r="QQZ6" s="700"/>
      <c r="QRA6" s="700"/>
      <c r="QRB6" s="700"/>
      <c r="QRC6" s="700"/>
      <c r="QRD6" s="700"/>
      <c r="QRE6" s="700"/>
      <c r="QRF6" s="700"/>
      <c r="QRG6" s="700"/>
      <c r="QRH6" s="700"/>
      <c r="QRI6" s="700"/>
      <c r="QRJ6" s="700"/>
      <c r="QRK6" s="700"/>
      <c r="QRL6" s="700"/>
      <c r="QRM6" s="700"/>
      <c r="QRN6" s="700"/>
      <c r="QRO6" s="700"/>
      <c r="QRP6" s="700"/>
      <c r="QRQ6" s="700"/>
      <c r="QRR6" s="700"/>
      <c r="QRS6" s="700"/>
      <c r="QRT6" s="700"/>
      <c r="QRU6" s="700"/>
      <c r="QRV6" s="700"/>
      <c r="QRW6" s="700"/>
      <c r="QRX6" s="700"/>
      <c r="QRY6" s="700"/>
      <c r="QRZ6" s="700"/>
      <c r="QSA6" s="700"/>
      <c r="QSB6" s="700"/>
      <c r="QSC6" s="700"/>
      <c r="QSD6" s="700"/>
      <c r="QSE6" s="700"/>
      <c r="QSF6" s="700"/>
      <c r="QSG6" s="700"/>
      <c r="QSH6" s="700"/>
      <c r="QSI6" s="700"/>
      <c r="QSJ6" s="700"/>
      <c r="QSK6" s="700"/>
      <c r="QSL6" s="700"/>
      <c r="QSM6" s="700"/>
      <c r="QSN6" s="700"/>
      <c r="QSO6" s="700"/>
      <c r="QSP6" s="700"/>
      <c r="QSQ6" s="700"/>
      <c r="QSR6" s="700"/>
      <c r="QSS6" s="700"/>
      <c r="QST6" s="700"/>
      <c r="QSU6" s="700"/>
      <c r="QSV6" s="700"/>
      <c r="QSW6" s="700"/>
      <c r="QSX6" s="700"/>
      <c r="QSY6" s="700"/>
      <c r="QSZ6" s="700"/>
      <c r="QTA6" s="700"/>
      <c r="QTB6" s="700"/>
      <c r="QTC6" s="700"/>
      <c r="QTD6" s="700"/>
      <c r="QTE6" s="700"/>
      <c r="QTF6" s="700"/>
      <c r="QTG6" s="700"/>
      <c r="QTH6" s="700"/>
      <c r="QTI6" s="700"/>
      <c r="QTJ6" s="700"/>
      <c r="QTK6" s="700"/>
      <c r="QTL6" s="700"/>
      <c r="QTM6" s="700"/>
      <c r="QTN6" s="700"/>
      <c r="QTO6" s="700"/>
      <c r="QTP6" s="700"/>
      <c r="QTQ6" s="700"/>
      <c r="QTR6" s="700"/>
      <c r="QTS6" s="700"/>
      <c r="QTT6" s="700"/>
      <c r="QTU6" s="700"/>
      <c r="QTV6" s="700"/>
      <c r="QTW6" s="700"/>
      <c r="QTX6" s="700"/>
      <c r="QTY6" s="700"/>
      <c r="QTZ6" s="700"/>
      <c r="QUA6" s="700"/>
      <c r="QUB6" s="700"/>
      <c r="QUC6" s="700"/>
      <c r="QUD6" s="700"/>
      <c r="QUE6" s="700"/>
      <c r="QUF6" s="700"/>
      <c r="QUG6" s="700"/>
      <c r="QUH6" s="700"/>
      <c r="QUI6" s="700"/>
      <c r="QUJ6" s="700"/>
      <c r="QUK6" s="700"/>
      <c r="QUL6" s="700"/>
      <c r="QUM6" s="700"/>
      <c r="QUN6" s="700"/>
      <c r="QUO6" s="700"/>
      <c r="QUP6" s="700"/>
      <c r="QUQ6" s="700"/>
      <c r="QUR6" s="700"/>
      <c r="QUS6" s="700"/>
      <c r="QUT6" s="700"/>
      <c r="QUU6" s="700"/>
      <c r="QUV6" s="700"/>
      <c r="QUW6" s="700"/>
      <c r="QUX6" s="700"/>
      <c r="QUY6" s="700"/>
      <c r="QUZ6" s="700"/>
      <c r="QVA6" s="700"/>
      <c r="QVB6" s="700"/>
      <c r="QVC6" s="700"/>
      <c r="QVD6" s="700"/>
      <c r="QVE6" s="700"/>
      <c r="QVF6" s="700"/>
      <c r="QVG6" s="700"/>
      <c r="QVH6" s="700"/>
      <c r="QVI6" s="700"/>
      <c r="QVJ6" s="700"/>
      <c r="QVK6" s="700"/>
      <c r="QVL6" s="700"/>
      <c r="QVM6" s="700"/>
      <c r="QVN6" s="700"/>
      <c r="QVO6" s="700"/>
      <c r="QVP6" s="700"/>
      <c r="QVQ6" s="700"/>
      <c r="QVR6" s="700"/>
      <c r="QVS6" s="700"/>
      <c r="QVT6" s="700"/>
      <c r="QVU6" s="700"/>
      <c r="QVV6" s="700"/>
      <c r="QVW6" s="700"/>
      <c r="QVX6" s="700"/>
      <c r="QVY6" s="700"/>
      <c r="QVZ6" s="700"/>
      <c r="QWA6" s="700"/>
      <c r="QWB6" s="700"/>
      <c r="QWC6" s="700"/>
      <c r="QWD6" s="700"/>
      <c r="QWE6" s="700"/>
      <c r="QWF6" s="700"/>
      <c r="QWG6" s="700"/>
      <c r="QWH6" s="700"/>
      <c r="QWI6" s="700"/>
      <c r="QWJ6" s="700"/>
      <c r="QWK6" s="700"/>
      <c r="QWL6" s="700"/>
      <c r="QWM6" s="700"/>
      <c r="QWN6" s="700"/>
      <c r="QWO6" s="700"/>
      <c r="QWP6" s="700"/>
      <c r="QWQ6" s="700"/>
      <c r="QWR6" s="700"/>
      <c r="QWS6" s="700"/>
      <c r="QWT6" s="700"/>
      <c r="QWU6" s="700"/>
      <c r="QWV6" s="700"/>
      <c r="QWW6" s="700"/>
      <c r="QWX6" s="700"/>
      <c r="QWY6" s="700"/>
      <c r="QWZ6" s="700"/>
      <c r="QXA6" s="700"/>
      <c r="QXB6" s="700"/>
      <c r="QXC6" s="700"/>
      <c r="QXD6" s="700"/>
      <c r="QXE6" s="700"/>
      <c r="QXF6" s="700"/>
      <c r="QXG6" s="700"/>
      <c r="QXH6" s="700"/>
      <c r="QXI6" s="700"/>
      <c r="QXJ6" s="700"/>
      <c r="QXK6" s="700"/>
      <c r="QXL6" s="700"/>
      <c r="QXM6" s="700"/>
      <c r="QXN6" s="700"/>
      <c r="QXO6" s="700"/>
      <c r="QXP6" s="700"/>
      <c r="QXQ6" s="700"/>
      <c r="QXR6" s="700"/>
      <c r="QXS6" s="700"/>
      <c r="QXT6" s="700"/>
      <c r="QXU6" s="700"/>
      <c r="QXV6" s="700"/>
      <c r="QXW6" s="700"/>
      <c r="QXX6" s="700"/>
      <c r="QXY6" s="700"/>
      <c r="QXZ6" s="700"/>
      <c r="QYA6" s="700"/>
      <c r="QYB6" s="700"/>
      <c r="QYC6" s="700"/>
      <c r="QYD6" s="700"/>
      <c r="QYE6" s="700"/>
      <c r="QYF6" s="700"/>
      <c r="QYG6" s="700"/>
      <c r="QYH6" s="700"/>
      <c r="QYI6" s="700"/>
      <c r="QYJ6" s="700"/>
      <c r="QYK6" s="700"/>
      <c r="QYL6" s="700"/>
      <c r="QYM6" s="700"/>
      <c r="QYN6" s="700"/>
      <c r="QYO6" s="700"/>
      <c r="QYP6" s="700"/>
      <c r="QYQ6" s="700"/>
      <c r="QYR6" s="700"/>
      <c r="QYS6" s="700"/>
      <c r="QYT6" s="700"/>
      <c r="QYU6" s="700"/>
      <c r="QYV6" s="700"/>
      <c r="QYW6" s="700"/>
      <c r="QYX6" s="700"/>
      <c r="QYY6" s="700"/>
      <c r="QYZ6" s="700"/>
      <c r="QZA6" s="700"/>
      <c r="QZB6" s="700"/>
      <c r="QZC6" s="700"/>
      <c r="QZD6" s="700"/>
      <c r="QZE6" s="700"/>
      <c r="QZF6" s="700"/>
      <c r="QZG6" s="700"/>
      <c r="QZH6" s="700"/>
      <c r="QZI6" s="700"/>
      <c r="QZJ6" s="700"/>
      <c r="QZK6" s="700"/>
      <c r="QZL6" s="700"/>
      <c r="QZM6" s="700"/>
      <c r="QZN6" s="700"/>
      <c r="QZO6" s="700"/>
      <c r="QZP6" s="700"/>
      <c r="QZQ6" s="700"/>
      <c r="QZR6" s="700"/>
      <c r="QZS6" s="700"/>
      <c r="QZT6" s="700"/>
      <c r="QZU6" s="700"/>
      <c r="QZV6" s="700"/>
      <c r="QZW6" s="700"/>
      <c r="QZX6" s="700"/>
      <c r="QZY6" s="700"/>
      <c r="QZZ6" s="700"/>
      <c r="RAA6" s="700"/>
      <c r="RAB6" s="700"/>
      <c r="RAC6" s="700"/>
      <c r="RAD6" s="700"/>
      <c r="RAE6" s="700"/>
      <c r="RAF6" s="700"/>
      <c r="RAG6" s="700"/>
      <c r="RAH6" s="700"/>
      <c r="RAI6" s="700"/>
      <c r="RAJ6" s="700"/>
      <c r="RAK6" s="700"/>
      <c r="RAL6" s="700"/>
      <c r="RAM6" s="700"/>
      <c r="RAN6" s="700"/>
      <c r="RAO6" s="700"/>
      <c r="RAP6" s="700"/>
      <c r="RAQ6" s="700"/>
      <c r="RAR6" s="700"/>
      <c r="RAS6" s="700"/>
      <c r="RAT6" s="700"/>
      <c r="RAU6" s="700"/>
      <c r="RAV6" s="700"/>
      <c r="RAW6" s="700"/>
      <c r="RAX6" s="700"/>
      <c r="RAY6" s="700"/>
      <c r="RAZ6" s="700"/>
      <c r="RBA6" s="700"/>
      <c r="RBB6" s="700"/>
      <c r="RBC6" s="700"/>
      <c r="RBD6" s="700"/>
      <c r="RBE6" s="700"/>
      <c r="RBF6" s="700"/>
      <c r="RBG6" s="700"/>
      <c r="RBH6" s="700"/>
      <c r="RBI6" s="700"/>
      <c r="RBJ6" s="700"/>
      <c r="RBK6" s="700"/>
      <c r="RBL6" s="700"/>
      <c r="RBM6" s="700"/>
      <c r="RBN6" s="700"/>
      <c r="RBO6" s="700"/>
      <c r="RBP6" s="700"/>
      <c r="RBQ6" s="700"/>
      <c r="RBR6" s="700"/>
      <c r="RBS6" s="700"/>
      <c r="RBT6" s="700"/>
      <c r="RBU6" s="700"/>
      <c r="RBV6" s="700"/>
      <c r="RBW6" s="700"/>
      <c r="RBX6" s="700"/>
      <c r="RBY6" s="700"/>
      <c r="RBZ6" s="700"/>
      <c r="RCA6" s="700"/>
      <c r="RCB6" s="700"/>
      <c r="RCC6" s="700"/>
      <c r="RCD6" s="700"/>
      <c r="RCE6" s="700"/>
      <c r="RCF6" s="700"/>
      <c r="RCG6" s="700"/>
      <c r="RCH6" s="700"/>
      <c r="RCI6" s="700"/>
      <c r="RCJ6" s="700"/>
      <c r="RCK6" s="700"/>
      <c r="RCL6" s="700"/>
      <c r="RCM6" s="700"/>
      <c r="RCN6" s="700"/>
      <c r="RCO6" s="700"/>
      <c r="RCP6" s="700"/>
      <c r="RCQ6" s="700"/>
      <c r="RCR6" s="700"/>
      <c r="RCS6" s="700"/>
      <c r="RCT6" s="700"/>
      <c r="RCU6" s="700"/>
      <c r="RCV6" s="700"/>
      <c r="RCW6" s="700"/>
      <c r="RCX6" s="700"/>
      <c r="RCY6" s="700"/>
      <c r="RCZ6" s="700"/>
      <c r="RDA6" s="700"/>
      <c r="RDB6" s="700"/>
      <c r="RDC6" s="700"/>
      <c r="RDD6" s="700"/>
      <c r="RDE6" s="700"/>
      <c r="RDF6" s="700"/>
      <c r="RDG6" s="700"/>
      <c r="RDH6" s="700"/>
      <c r="RDI6" s="700"/>
      <c r="RDJ6" s="700"/>
      <c r="RDK6" s="700"/>
      <c r="RDL6" s="700"/>
      <c r="RDM6" s="700"/>
      <c r="RDN6" s="700"/>
      <c r="RDO6" s="700"/>
      <c r="RDP6" s="700"/>
      <c r="RDQ6" s="700"/>
      <c r="RDR6" s="700"/>
      <c r="RDS6" s="700"/>
      <c r="RDT6" s="700"/>
      <c r="RDU6" s="700"/>
      <c r="RDV6" s="700"/>
      <c r="RDW6" s="700"/>
      <c r="RDX6" s="700"/>
      <c r="RDY6" s="700"/>
      <c r="RDZ6" s="700"/>
      <c r="REA6" s="700"/>
      <c r="REB6" s="700"/>
      <c r="REC6" s="700"/>
      <c r="RED6" s="700"/>
      <c r="REE6" s="700"/>
      <c r="REF6" s="700"/>
      <c r="REG6" s="700"/>
      <c r="REH6" s="700"/>
      <c r="REI6" s="700"/>
      <c r="REJ6" s="700"/>
      <c r="REK6" s="700"/>
      <c r="REL6" s="700"/>
      <c r="REM6" s="700"/>
      <c r="REN6" s="700"/>
      <c r="REO6" s="700"/>
      <c r="REP6" s="700"/>
      <c r="REQ6" s="700"/>
      <c r="RER6" s="700"/>
      <c r="RES6" s="700"/>
      <c r="RET6" s="700"/>
      <c r="REU6" s="700"/>
      <c r="REV6" s="700"/>
      <c r="REW6" s="700"/>
      <c r="REX6" s="700"/>
      <c r="REY6" s="700"/>
      <c r="REZ6" s="700"/>
      <c r="RFA6" s="700"/>
      <c r="RFB6" s="700"/>
      <c r="RFC6" s="700"/>
      <c r="RFD6" s="700"/>
      <c r="RFE6" s="700"/>
      <c r="RFF6" s="700"/>
      <c r="RFG6" s="700"/>
      <c r="RFH6" s="700"/>
      <c r="RFI6" s="700"/>
      <c r="RFJ6" s="700"/>
      <c r="RFK6" s="700"/>
      <c r="RFL6" s="700"/>
      <c r="RFM6" s="700"/>
      <c r="RFN6" s="700"/>
      <c r="RFO6" s="700"/>
      <c r="RFP6" s="700"/>
      <c r="RFQ6" s="700"/>
      <c r="RFR6" s="700"/>
      <c r="RFS6" s="700"/>
      <c r="RFT6" s="700"/>
      <c r="RFU6" s="700"/>
      <c r="RFV6" s="700"/>
      <c r="RFW6" s="700"/>
      <c r="RFX6" s="700"/>
      <c r="RFY6" s="700"/>
      <c r="RFZ6" s="700"/>
      <c r="RGA6" s="700"/>
      <c r="RGB6" s="700"/>
      <c r="RGC6" s="700"/>
      <c r="RGD6" s="700"/>
      <c r="RGE6" s="700"/>
      <c r="RGF6" s="700"/>
      <c r="RGG6" s="700"/>
      <c r="RGH6" s="700"/>
      <c r="RGI6" s="700"/>
      <c r="RGJ6" s="700"/>
      <c r="RGK6" s="700"/>
      <c r="RGL6" s="700"/>
      <c r="RGM6" s="700"/>
      <c r="RGN6" s="700"/>
      <c r="RGO6" s="700"/>
      <c r="RGP6" s="700"/>
      <c r="RGQ6" s="700"/>
      <c r="RGR6" s="700"/>
      <c r="RGS6" s="700"/>
      <c r="RGT6" s="700"/>
      <c r="RGU6" s="700"/>
      <c r="RGV6" s="700"/>
      <c r="RGW6" s="700"/>
      <c r="RGX6" s="700"/>
      <c r="RGY6" s="700"/>
      <c r="RGZ6" s="700"/>
      <c r="RHA6" s="700"/>
      <c r="RHB6" s="700"/>
      <c r="RHC6" s="700"/>
      <c r="RHD6" s="700"/>
      <c r="RHE6" s="700"/>
      <c r="RHF6" s="700"/>
      <c r="RHG6" s="700"/>
      <c r="RHH6" s="700"/>
      <c r="RHI6" s="700"/>
      <c r="RHJ6" s="700"/>
      <c r="RHK6" s="700"/>
      <c r="RHL6" s="700"/>
      <c r="RHM6" s="700"/>
      <c r="RHN6" s="700"/>
      <c r="RHO6" s="700"/>
      <c r="RHP6" s="700"/>
      <c r="RHQ6" s="700"/>
      <c r="RHR6" s="700"/>
      <c r="RHS6" s="700"/>
      <c r="RHT6" s="700"/>
      <c r="RHU6" s="700"/>
      <c r="RHV6" s="700"/>
      <c r="RHW6" s="700"/>
      <c r="RHX6" s="700"/>
      <c r="RHY6" s="700"/>
      <c r="RHZ6" s="700"/>
      <c r="RIA6" s="700"/>
      <c r="RIB6" s="700"/>
      <c r="RIC6" s="700"/>
      <c r="RID6" s="700"/>
      <c r="RIE6" s="700"/>
      <c r="RIF6" s="700"/>
      <c r="RIG6" s="700"/>
      <c r="RIH6" s="700"/>
      <c r="RII6" s="700"/>
      <c r="RIJ6" s="700"/>
      <c r="RIK6" s="700"/>
      <c r="RIL6" s="700"/>
      <c r="RIM6" s="700"/>
      <c r="RIN6" s="700"/>
      <c r="RIO6" s="700"/>
      <c r="RIP6" s="700"/>
      <c r="RIQ6" s="700"/>
      <c r="RIR6" s="700"/>
      <c r="RIS6" s="700"/>
      <c r="RIT6" s="700"/>
      <c r="RIU6" s="700"/>
      <c r="RIV6" s="700"/>
      <c r="RIW6" s="700"/>
      <c r="RIX6" s="700"/>
      <c r="RIY6" s="700"/>
      <c r="RIZ6" s="700"/>
      <c r="RJA6" s="700"/>
      <c r="RJB6" s="700"/>
      <c r="RJC6" s="700"/>
      <c r="RJD6" s="700"/>
      <c r="RJE6" s="700"/>
      <c r="RJF6" s="700"/>
      <c r="RJG6" s="700"/>
      <c r="RJH6" s="700"/>
      <c r="RJI6" s="700"/>
      <c r="RJJ6" s="700"/>
      <c r="RJK6" s="700"/>
      <c r="RJL6" s="700"/>
      <c r="RJM6" s="700"/>
      <c r="RJN6" s="700"/>
      <c r="RJO6" s="700"/>
      <c r="RJP6" s="700"/>
      <c r="RJQ6" s="700"/>
      <c r="RJR6" s="700"/>
      <c r="RJS6" s="700"/>
      <c r="RJT6" s="700"/>
      <c r="RJU6" s="700"/>
      <c r="RJV6" s="700"/>
      <c r="RJW6" s="700"/>
      <c r="RJX6" s="700"/>
      <c r="RJY6" s="700"/>
      <c r="RJZ6" s="700"/>
      <c r="RKA6" s="700"/>
      <c r="RKB6" s="700"/>
      <c r="RKC6" s="700"/>
      <c r="RKD6" s="700"/>
      <c r="RKE6" s="700"/>
      <c r="RKF6" s="700"/>
      <c r="RKG6" s="700"/>
      <c r="RKH6" s="700"/>
      <c r="RKI6" s="700"/>
      <c r="RKJ6" s="700"/>
      <c r="RKK6" s="700"/>
      <c r="RKL6" s="700"/>
      <c r="RKM6" s="700"/>
      <c r="RKN6" s="700"/>
      <c r="RKO6" s="700"/>
      <c r="RKP6" s="700"/>
      <c r="RKQ6" s="700"/>
      <c r="RKR6" s="700"/>
      <c r="RKS6" s="700"/>
      <c r="RKT6" s="700"/>
      <c r="RKU6" s="700"/>
      <c r="RKV6" s="700"/>
      <c r="RKW6" s="700"/>
      <c r="RKX6" s="700"/>
      <c r="RKY6" s="700"/>
      <c r="RKZ6" s="700"/>
      <c r="RLA6" s="700"/>
      <c r="RLB6" s="700"/>
      <c r="RLC6" s="700"/>
      <c r="RLD6" s="700"/>
      <c r="RLE6" s="700"/>
      <c r="RLF6" s="700"/>
      <c r="RLG6" s="700"/>
      <c r="RLH6" s="700"/>
      <c r="RLI6" s="700"/>
      <c r="RLJ6" s="700"/>
      <c r="RLK6" s="700"/>
      <c r="RLL6" s="700"/>
      <c r="RLM6" s="700"/>
      <c r="RLN6" s="700"/>
      <c r="RLO6" s="700"/>
      <c r="RLP6" s="700"/>
      <c r="RLQ6" s="700"/>
      <c r="RLR6" s="700"/>
      <c r="RLS6" s="700"/>
      <c r="RLT6" s="700"/>
      <c r="RLU6" s="700"/>
      <c r="RLV6" s="700"/>
      <c r="RLW6" s="700"/>
      <c r="RLX6" s="700"/>
      <c r="RLY6" s="700"/>
      <c r="RLZ6" s="700"/>
      <c r="RMA6" s="700"/>
      <c r="RMB6" s="700"/>
      <c r="RMC6" s="700"/>
      <c r="RMD6" s="700"/>
      <c r="RME6" s="700"/>
      <c r="RMF6" s="700"/>
      <c r="RMG6" s="700"/>
      <c r="RMH6" s="700"/>
      <c r="RMI6" s="700"/>
      <c r="RMJ6" s="700"/>
      <c r="RMK6" s="700"/>
      <c r="RML6" s="700"/>
      <c r="RMM6" s="700"/>
      <c r="RMN6" s="700"/>
      <c r="RMO6" s="700"/>
      <c r="RMP6" s="700"/>
      <c r="RMQ6" s="700"/>
      <c r="RMR6" s="700"/>
      <c r="RMS6" s="700"/>
      <c r="RMT6" s="700"/>
      <c r="RMU6" s="700"/>
      <c r="RMV6" s="700"/>
      <c r="RMW6" s="700"/>
      <c r="RMX6" s="700"/>
      <c r="RMY6" s="700"/>
      <c r="RMZ6" s="700"/>
      <c r="RNA6" s="700"/>
      <c r="RNB6" s="700"/>
      <c r="RNC6" s="700"/>
      <c r="RND6" s="700"/>
      <c r="RNE6" s="700"/>
      <c r="RNF6" s="700"/>
      <c r="RNG6" s="700"/>
      <c r="RNH6" s="700"/>
      <c r="RNI6" s="700"/>
      <c r="RNJ6" s="700"/>
      <c r="RNK6" s="700"/>
      <c r="RNL6" s="700"/>
      <c r="RNM6" s="700"/>
      <c r="RNN6" s="700"/>
      <c r="RNO6" s="700"/>
      <c r="RNP6" s="700"/>
      <c r="RNQ6" s="700"/>
      <c r="RNR6" s="700"/>
      <c r="RNS6" s="700"/>
      <c r="RNT6" s="700"/>
      <c r="RNU6" s="700"/>
      <c r="RNV6" s="700"/>
      <c r="RNW6" s="700"/>
      <c r="RNX6" s="700"/>
      <c r="RNY6" s="700"/>
      <c r="RNZ6" s="700"/>
      <c r="ROA6" s="700"/>
      <c r="ROB6" s="700"/>
      <c r="ROC6" s="700"/>
      <c r="ROD6" s="700"/>
      <c r="ROE6" s="700"/>
      <c r="ROF6" s="700"/>
      <c r="ROG6" s="700"/>
      <c r="ROH6" s="700"/>
      <c r="ROI6" s="700"/>
      <c r="ROJ6" s="700"/>
      <c r="ROK6" s="700"/>
      <c r="ROL6" s="700"/>
      <c r="ROM6" s="700"/>
      <c r="RON6" s="700"/>
      <c r="ROO6" s="700"/>
      <c r="ROP6" s="700"/>
      <c r="ROQ6" s="700"/>
      <c r="ROR6" s="700"/>
      <c r="ROS6" s="700"/>
      <c r="ROT6" s="700"/>
      <c r="ROU6" s="700"/>
      <c r="ROV6" s="700"/>
      <c r="ROW6" s="700"/>
      <c r="ROX6" s="700"/>
      <c r="ROY6" s="700"/>
      <c r="ROZ6" s="700"/>
      <c r="RPA6" s="700"/>
      <c r="RPB6" s="700"/>
      <c r="RPC6" s="700"/>
      <c r="RPD6" s="700"/>
      <c r="RPE6" s="700"/>
      <c r="RPF6" s="700"/>
      <c r="RPG6" s="700"/>
      <c r="RPH6" s="700"/>
      <c r="RPI6" s="700"/>
      <c r="RPJ6" s="700"/>
      <c r="RPK6" s="700"/>
      <c r="RPL6" s="700"/>
      <c r="RPM6" s="700"/>
      <c r="RPN6" s="700"/>
      <c r="RPO6" s="700"/>
      <c r="RPP6" s="700"/>
      <c r="RPQ6" s="700"/>
      <c r="RPR6" s="700"/>
      <c r="RPS6" s="700"/>
      <c r="RPT6" s="700"/>
      <c r="RPU6" s="700"/>
      <c r="RPV6" s="700"/>
      <c r="RPW6" s="700"/>
      <c r="RPX6" s="700"/>
      <c r="RPY6" s="700"/>
      <c r="RPZ6" s="700"/>
      <c r="RQA6" s="700"/>
      <c r="RQB6" s="700"/>
      <c r="RQC6" s="700"/>
      <c r="RQD6" s="700"/>
      <c r="RQE6" s="700"/>
      <c r="RQF6" s="700"/>
      <c r="RQG6" s="700"/>
      <c r="RQH6" s="700"/>
      <c r="RQI6" s="700"/>
      <c r="RQJ6" s="700"/>
      <c r="RQK6" s="700"/>
      <c r="RQL6" s="700"/>
      <c r="RQM6" s="700"/>
      <c r="RQN6" s="700"/>
      <c r="RQO6" s="700"/>
      <c r="RQP6" s="700"/>
      <c r="RQQ6" s="700"/>
      <c r="RQR6" s="700"/>
      <c r="RQS6" s="700"/>
      <c r="RQT6" s="700"/>
      <c r="RQU6" s="700"/>
      <c r="RQV6" s="700"/>
      <c r="RQW6" s="700"/>
      <c r="RQX6" s="700"/>
      <c r="RQY6" s="700"/>
      <c r="RQZ6" s="700"/>
      <c r="RRA6" s="700"/>
      <c r="RRB6" s="700"/>
      <c r="RRC6" s="700"/>
      <c r="RRD6" s="700"/>
      <c r="RRE6" s="700"/>
      <c r="RRF6" s="700"/>
      <c r="RRG6" s="700"/>
      <c r="RRH6" s="700"/>
      <c r="RRI6" s="700"/>
      <c r="RRJ6" s="700"/>
      <c r="RRK6" s="700"/>
      <c r="RRL6" s="700"/>
      <c r="RRM6" s="700"/>
      <c r="RRN6" s="700"/>
      <c r="RRO6" s="700"/>
      <c r="RRP6" s="700"/>
      <c r="RRQ6" s="700"/>
      <c r="RRR6" s="700"/>
      <c r="RRS6" s="700"/>
      <c r="RRT6" s="700"/>
      <c r="RRU6" s="700"/>
      <c r="RRV6" s="700"/>
      <c r="RRW6" s="700"/>
      <c r="RRX6" s="700"/>
      <c r="RRY6" s="700"/>
      <c r="RRZ6" s="700"/>
      <c r="RSA6" s="700"/>
      <c r="RSB6" s="700"/>
      <c r="RSC6" s="700"/>
      <c r="RSD6" s="700"/>
      <c r="RSE6" s="700"/>
      <c r="RSF6" s="700"/>
      <c r="RSG6" s="700"/>
      <c r="RSH6" s="700"/>
      <c r="RSI6" s="700"/>
      <c r="RSJ6" s="700"/>
      <c r="RSK6" s="700"/>
      <c r="RSL6" s="700"/>
      <c r="RSM6" s="700"/>
      <c r="RSN6" s="700"/>
      <c r="RSO6" s="700"/>
      <c r="RSP6" s="700"/>
      <c r="RSQ6" s="700"/>
      <c r="RSR6" s="700"/>
      <c r="RSS6" s="700"/>
      <c r="RST6" s="700"/>
      <c r="RSU6" s="700"/>
      <c r="RSV6" s="700"/>
      <c r="RSW6" s="700"/>
      <c r="RSX6" s="700"/>
      <c r="RSY6" s="700"/>
      <c r="RSZ6" s="700"/>
      <c r="RTA6" s="700"/>
      <c r="RTB6" s="700"/>
      <c r="RTC6" s="700"/>
      <c r="RTD6" s="700"/>
      <c r="RTE6" s="700"/>
      <c r="RTF6" s="700"/>
      <c r="RTG6" s="700"/>
      <c r="RTH6" s="700"/>
      <c r="RTI6" s="700"/>
      <c r="RTJ6" s="700"/>
      <c r="RTK6" s="700"/>
      <c r="RTL6" s="700"/>
      <c r="RTM6" s="700"/>
      <c r="RTN6" s="700"/>
      <c r="RTO6" s="700"/>
      <c r="RTP6" s="700"/>
      <c r="RTQ6" s="700"/>
      <c r="RTR6" s="700"/>
      <c r="RTS6" s="700"/>
      <c r="RTT6" s="700"/>
      <c r="RTU6" s="700"/>
      <c r="RTV6" s="700"/>
      <c r="RTW6" s="700"/>
      <c r="RTX6" s="700"/>
      <c r="RTY6" s="700"/>
      <c r="RTZ6" s="700"/>
      <c r="RUA6" s="700"/>
      <c r="RUB6" s="700"/>
      <c r="RUC6" s="700"/>
      <c r="RUD6" s="700"/>
      <c r="RUE6" s="700"/>
      <c r="RUF6" s="700"/>
      <c r="RUG6" s="700"/>
      <c r="RUH6" s="700"/>
      <c r="RUI6" s="700"/>
      <c r="RUJ6" s="700"/>
      <c r="RUK6" s="700"/>
      <c r="RUL6" s="700"/>
      <c r="RUM6" s="700"/>
      <c r="RUN6" s="700"/>
      <c r="RUO6" s="700"/>
      <c r="RUP6" s="700"/>
      <c r="RUQ6" s="700"/>
      <c r="RUR6" s="700"/>
      <c r="RUS6" s="700"/>
      <c r="RUT6" s="700"/>
      <c r="RUU6" s="700"/>
      <c r="RUV6" s="700"/>
      <c r="RUW6" s="700"/>
      <c r="RUX6" s="700"/>
      <c r="RUY6" s="700"/>
      <c r="RUZ6" s="700"/>
      <c r="RVA6" s="700"/>
      <c r="RVB6" s="700"/>
      <c r="RVC6" s="700"/>
      <c r="RVD6" s="700"/>
      <c r="RVE6" s="700"/>
      <c r="RVF6" s="700"/>
      <c r="RVG6" s="700"/>
      <c r="RVH6" s="700"/>
      <c r="RVI6" s="700"/>
      <c r="RVJ6" s="700"/>
      <c r="RVK6" s="700"/>
      <c r="RVL6" s="700"/>
      <c r="RVM6" s="700"/>
      <c r="RVN6" s="700"/>
      <c r="RVO6" s="700"/>
      <c r="RVP6" s="700"/>
      <c r="RVQ6" s="700"/>
      <c r="RVR6" s="700"/>
      <c r="RVS6" s="700"/>
      <c r="RVT6" s="700"/>
      <c r="RVU6" s="700"/>
      <c r="RVV6" s="700"/>
      <c r="RVW6" s="700"/>
      <c r="RVX6" s="700"/>
      <c r="RVY6" s="700"/>
      <c r="RVZ6" s="700"/>
      <c r="RWA6" s="700"/>
      <c r="RWB6" s="700"/>
      <c r="RWC6" s="700"/>
      <c r="RWD6" s="700"/>
      <c r="RWE6" s="700"/>
      <c r="RWF6" s="700"/>
      <c r="RWG6" s="700"/>
      <c r="RWH6" s="700"/>
      <c r="RWI6" s="700"/>
      <c r="RWJ6" s="700"/>
      <c r="RWK6" s="700"/>
      <c r="RWL6" s="700"/>
      <c r="RWM6" s="700"/>
      <c r="RWN6" s="700"/>
      <c r="RWO6" s="700"/>
      <c r="RWP6" s="700"/>
      <c r="RWQ6" s="700"/>
      <c r="RWR6" s="700"/>
      <c r="RWS6" s="700"/>
      <c r="RWT6" s="700"/>
      <c r="RWU6" s="700"/>
      <c r="RWV6" s="700"/>
      <c r="RWW6" s="700"/>
      <c r="RWX6" s="700"/>
      <c r="RWY6" s="700"/>
      <c r="RWZ6" s="700"/>
      <c r="RXA6" s="700"/>
      <c r="RXB6" s="700"/>
      <c r="RXC6" s="700"/>
      <c r="RXD6" s="700"/>
      <c r="RXE6" s="700"/>
      <c r="RXF6" s="700"/>
      <c r="RXG6" s="700"/>
      <c r="RXH6" s="700"/>
      <c r="RXI6" s="700"/>
      <c r="RXJ6" s="700"/>
      <c r="RXK6" s="700"/>
      <c r="RXL6" s="700"/>
      <c r="RXM6" s="700"/>
      <c r="RXN6" s="700"/>
      <c r="RXO6" s="700"/>
      <c r="RXP6" s="700"/>
      <c r="RXQ6" s="700"/>
      <c r="RXR6" s="700"/>
      <c r="RXS6" s="700"/>
      <c r="RXT6" s="700"/>
      <c r="RXU6" s="700"/>
      <c r="RXV6" s="700"/>
      <c r="RXW6" s="700"/>
      <c r="RXX6" s="700"/>
      <c r="RXY6" s="700"/>
      <c r="RXZ6" s="700"/>
      <c r="RYA6" s="700"/>
      <c r="RYB6" s="700"/>
      <c r="RYC6" s="700"/>
      <c r="RYD6" s="700"/>
      <c r="RYE6" s="700"/>
      <c r="RYF6" s="700"/>
      <c r="RYG6" s="700"/>
      <c r="RYH6" s="700"/>
      <c r="RYI6" s="700"/>
      <c r="RYJ6" s="700"/>
      <c r="RYK6" s="700"/>
      <c r="RYL6" s="700"/>
      <c r="RYM6" s="700"/>
      <c r="RYN6" s="700"/>
      <c r="RYO6" s="700"/>
      <c r="RYP6" s="700"/>
      <c r="RYQ6" s="700"/>
      <c r="RYR6" s="700"/>
      <c r="RYS6" s="700"/>
      <c r="RYT6" s="700"/>
      <c r="RYU6" s="700"/>
      <c r="RYV6" s="700"/>
      <c r="RYW6" s="700"/>
      <c r="RYX6" s="700"/>
      <c r="RYY6" s="700"/>
      <c r="RYZ6" s="700"/>
      <c r="RZA6" s="700"/>
      <c r="RZB6" s="700"/>
      <c r="RZC6" s="700"/>
      <c r="RZD6" s="700"/>
      <c r="RZE6" s="700"/>
      <c r="RZF6" s="700"/>
      <c r="RZG6" s="700"/>
      <c r="RZH6" s="700"/>
      <c r="RZI6" s="700"/>
      <c r="RZJ6" s="700"/>
      <c r="RZK6" s="700"/>
      <c r="RZL6" s="700"/>
      <c r="RZM6" s="700"/>
      <c r="RZN6" s="700"/>
      <c r="RZO6" s="700"/>
      <c r="RZP6" s="700"/>
      <c r="RZQ6" s="700"/>
      <c r="RZR6" s="700"/>
      <c r="RZS6" s="700"/>
      <c r="RZT6" s="700"/>
      <c r="RZU6" s="700"/>
      <c r="RZV6" s="700"/>
      <c r="RZW6" s="700"/>
      <c r="RZX6" s="700"/>
      <c r="RZY6" s="700"/>
      <c r="RZZ6" s="700"/>
      <c r="SAA6" s="700"/>
      <c r="SAB6" s="700"/>
      <c r="SAC6" s="700"/>
      <c r="SAD6" s="700"/>
      <c r="SAE6" s="700"/>
      <c r="SAF6" s="700"/>
      <c r="SAG6" s="700"/>
      <c r="SAH6" s="700"/>
      <c r="SAI6" s="700"/>
      <c r="SAJ6" s="700"/>
      <c r="SAK6" s="700"/>
      <c r="SAL6" s="700"/>
      <c r="SAM6" s="700"/>
      <c r="SAN6" s="700"/>
      <c r="SAO6" s="700"/>
      <c r="SAP6" s="700"/>
      <c r="SAQ6" s="700"/>
      <c r="SAR6" s="700"/>
      <c r="SAS6" s="700"/>
      <c r="SAT6" s="700"/>
      <c r="SAU6" s="700"/>
      <c r="SAV6" s="700"/>
      <c r="SAW6" s="700"/>
      <c r="SAX6" s="700"/>
      <c r="SAY6" s="700"/>
      <c r="SAZ6" s="700"/>
      <c r="SBA6" s="700"/>
      <c r="SBB6" s="700"/>
      <c r="SBC6" s="700"/>
      <c r="SBD6" s="700"/>
      <c r="SBE6" s="700"/>
      <c r="SBF6" s="700"/>
      <c r="SBG6" s="700"/>
      <c r="SBH6" s="700"/>
      <c r="SBI6" s="700"/>
      <c r="SBJ6" s="700"/>
      <c r="SBK6" s="700"/>
      <c r="SBL6" s="700"/>
      <c r="SBM6" s="700"/>
      <c r="SBN6" s="700"/>
      <c r="SBO6" s="700"/>
      <c r="SBP6" s="700"/>
      <c r="SBQ6" s="700"/>
      <c r="SBR6" s="700"/>
      <c r="SBS6" s="700"/>
      <c r="SBT6" s="700"/>
      <c r="SBU6" s="700"/>
      <c r="SBV6" s="700"/>
      <c r="SBW6" s="700"/>
      <c r="SBX6" s="700"/>
      <c r="SBY6" s="700"/>
      <c r="SBZ6" s="700"/>
      <c r="SCA6" s="700"/>
      <c r="SCB6" s="700"/>
      <c r="SCC6" s="700"/>
      <c r="SCD6" s="700"/>
      <c r="SCE6" s="700"/>
      <c r="SCF6" s="700"/>
      <c r="SCG6" s="700"/>
      <c r="SCH6" s="700"/>
      <c r="SCI6" s="700"/>
      <c r="SCJ6" s="700"/>
      <c r="SCK6" s="700"/>
      <c r="SCL6" s="700"/>
      <c r="SCM6" s="700"/>
      <c r="SCN6" s="700"/>
      <c r="SCO6" s="700"/>
      <c r="SCP6" s="700"/>
      <c r="SCQ6" s="700"/>
      <c r="SCR6" s="700"/>
      <c r="SCS6" s="700"/>
      <c r="SCT6" s="700"/>
      <c r="SCU6" s="700"/>
      <c r="SCV6" s="700"/>
      <c r="SCW6" s="700"/>
      <c r="SCX6" s="700"/>
      <c r="SCY6" s="700"/>
      <c r="SCZ6" s="700"/>
      <c r="SDA6" s="700"/>
      <c r="SDB6" s="700"/>
      <c r="SDC6" s="700"/>
      <c r="SDD6" s="700"/>
      <c r="SDE6" s="700"/>
      <c r="SDF6" s="700"/>
      <c r="SDG6" s="700"/>
      <c r="SDH6" s="700"/>
      <c r="SDI6" s="700"/>
      <c r="SDJ6" s="700"/>
      <c r="SDK6" s="700"/>
      <c r="SDL6" s="700"/>
      <c r="SDM6" s="700"/>
      <c r="SDN6" s="700"/>
      <c r="SDO6" s="700"/>
      <c r="SDP6" s="700"/>
      <c r="SDQ6" s="700"/>
      <c r="SDR6" s="700"/>
      <c r="SDS6" s="700"/>
      <c r="SDT6" s="700"/>
      <c r="SDU6" s="700"/>
      <c r="SDV6" s="700"/>
      <c r="SDW6" s="700"/>
      <c r="SDX6" s="700"/>
      <c r="SDY6" s="700"/>
      <c r="SDZ6" s="700"/>
      <c r="SEA6" s="700"/>
      <c r="SEB6" s="700"/>
      <c r="SEC6" s="700"/>
      <c r="SED6" s="700"/>
      <c r="SEE6" s="700"/>
      <c r="SEF6" s="700"/>
      <c r="SEG6" s="700"/>
      <c r="SEH6" s="700"/>
      <c r="SEI6" s="700"/>
      <c r="SEJ6" s="700"/>
      <c r="SEK6" s="700"/>
      <c r="SEL6" s="700"/>
      <c r="SEM6" s="700"/>
      <c r="SEN6" s="700"/>
      <c r="SEO6" s="700"/>
      <c r="SEP6" s="700"/>
      <c r="SEQ6" s="700"/>
      <c r="SER6" s="700"/>
      <c r="SES6" s="700"/>
      <c r="SET6" s="700"/>
      <c r="SEU6" s="700"/>
      <c r="SEV6" s="700"/>
      <c r="SEW6" s="700"/>
      <c r="SEX6" s="700"/>
      <c r="SEY6" s="700"/>
      <c r="SEZ6" s="700"/>
      <c r="SFA6" s="700"/>
      <c r="SFB6" s="700"/>
      <c r="SFC6" s="700"/>
      <c r="SFD6" s="700"/>
      <c r="SFE6" s="700"/>
      <c r="SFF6" s="700"/>
      <c r="SFG6" s="700"/>
      <c r="SFH6" s="700"/>
      <c r="SFI6" s="700"/>
      <c r="SFJ6" s="700"/>
      <c r="SFK6" s="700"/>
      <c r="SFL6" s="700"/>
      <c r="SFM6" s="700"/>
      <c r="SFN6" s="700"/>
      <c r="SFO6" s="700"/>
      <c r="SFP6" s="700"/>
      <c r="SFQ6" s="700"/>
      <c r="SFR6" s="700"/>
      <c r="SFS6" s="700"/>
      <c r="SFT6" s="700"/>
      <c r="SFU6" s="700"/>
      <c r="SFV6" s="700"/>
      <c r="SFW6" s="700"/>
      <c r="SFX6" s="700"/>
      <c r="SFY6" s="700"/>
      <c r="SFZ6" s="700"/>
      <c r="SGA6" s="700"/>
      <c r="SGB6" s="700"/>
      <c r="SGC6" s="700"/>
      <c r="SGD6" s="700"/>
      <c r="SGE6" s="700"/>
      <c r="SGF6" s="700"/>
      <c r="SGG6" s="700"/>
      <c r="SGH6" s="700"/>
      <c r="SGI6" s="700"/>
      <c r="SGJ6" s="700"/>
      <c r="SGK6" s="700"/>
      <c r="SGL6" s="700"/>
      <c r="SGM6" s="700"/>
      <c r="SGN6" s="700"/>
      <c r="SGO6" s="700"/>
      <c r="SGP6" s="700"/>
      <c r="SGQ6" s="700"/>
      <c r="SGR6" s="700"/>
      <c r="SGS6" s="700"/>
      <c r="SGT6" s="700"/>
      <c r="SGU6" s="700"/>
      <c r="SGV6" s="700"/>
      <c r="SGW6" s="700"/>
      <c r="SGX6" s="700"/>
      <c r="SGY6" s="700"/>
      <c r="SGZ6" s="700"/>
      <c r="SHA6" s="700"/>
      <c r="SHB6" s="700"/>
      <c r="SHC6" s="700"/>
      <c r="SHD6" s="700"/>
      <c r="SHE6" s="700"/>
      <c r="SHF6" s="700"/>
      <c r="SHG6" s="700"/>
      <c r="SHH6" s="700"/>
      <c r="SHI6" s="700"/>
      <c r="SHJ6" s="700"/>
      <c r="SHK6" s="700"/>
      <c r="SHL6" s="700"/>
      <c r="SHM6" s="700"/>
      <c r="SHN6" s="700"/>
      <c r="SHO6" s="700"/>
      <c r="SHP6" s="700"/>
      <c r="SHQ6" s="700"/>
      <c r="SHR6" s="700"/>
      <c r="SHS6" s="700"/>
      <c r="SHT6" s="700"/>
      <c r="SHU6" s="700"/>
      <c r="SHV6" s="700"/>
      <c r="SHW6" s="700"/>
      <c r="SHX6" s="700"/>
      <c r="SHY6" s="700"/>
      <c r="SHZ6" s="700"/>
      <c r="SIA6" s="700"/>
      <c r="SIB6" s="700"/>
      <c r="SIC6" s="700"/>
      <c r="SID6" s="700"/>
      <c r="SIE6" s="700"/>
      <c r="SIF6" s="700"/>
      <c r="SIG6" s="700"/>
      <c r="SIH6" s="700"/>
      <c r="SII6" s="700"/>
      <c r="SIJ6" s="700"/>
      <c r="SIK6" s="700"/>
      <c r="SIL6" s="700"/>
      <c r="SIM6" s="700"/>
      <c r="SIN6" s="700"/>
      <c r="SIO6" s="700"/>
      <c r="SIP6" s="700"/>
      <c r="SIQ6" s="700"/>
      <c r="SIR6" s="700"/>
      <c r="SIS6" s="700"/>
      <c r="SIT6" s="700"/>
      <c r="SIU6" s="700"/>
      <c r="SIV6" s="700"/>
      <c r="SIW6" s="700"/>
      <c r="SIX6" s="700"/>
      <c r="SIY6" s="700"/>
      <c r="SIZ6" s="700"/>
      <c r="SJA6" s="700"/>
      <c r="SJB6" s="700"/>
      <c r="SJC6" s="700"/>
      <c r="SJD6" s="700"/>
      <c r="SJE6" s="700"/>
      <c r="SJF6" s="700"/>
      <c r="SJG6" s="700"/>
      <c r="SJH6" s="700"/>
      <c r="SJI6" s="700"/>
      <c r="SJJ6" s="700"/>
      <c r="SJK6" s="700"/>
      <c r="SJL6" s="700"/>
      <c r="SJM6" s="700"/>
      <c r="SJN6" s="700"/>
      <c r="SJO6" s="700"/>
      <c r="SJP6" s="700"/>
      <c r="SJQ6" s="700"/>
      <c r="SJR6" s="700"/>
      <c r="SJS6" s="700"/>
      <c r="SJT6" s="700"/>
      <c r="SJU6" s="700"/>
      <c r="SJV6" s="700"/>
      <c r="SJW6" s="700"/>
      <c r="SJX6" s="700"/>
      <c r="SJY6" s="700"/>
      <c r="SJZ6" s="700"/>
      <c r="SKA6" s="700"/>
      <c r="SKB6" s="700"/>
      <c r="SKC6" s="700"/>
      <c r="SKD6" s="700"/>
      <c r="SKE6" s="700"/>
      <c r="SKF6" s="700"/>
      <c r="SKG6" s="700"/>
      <c r="SKH6" s="700"/>
      <c r="SKI6" s="700"/>
      <c r="SKJ6" s="700"/>
      <c r="SKK6" s="700"/>
      <c r="SKL6" s="700"/>
      <c r="SKM6" s="700"/>
      <c r="SKN6" s="700"/>
      <c r="SKO6" s="700"/>
      <c r="SKP6" s="700"/>
      <c r="SKQ6" s="700"/>
      <c r="SKR6" s="700"/>
      <c r="SKS6" s="700"/>
      <c r="SKT6" s="700"/>
      <c r="SKU6" s="700"/>
      <c r="SKV6" s="700"/>
      <c r="SKW6" s="700"/>
      <c r="SKX6" s="700"/>
      <c r="SKY6" s="700"/>
      <c r="SKZ6" s="700"/>
      <c r="SLA6" s="700"/>
      <c r="SLB6" s="700"/>
      <c r="SLC6" s="700"/>
      <c r="SLD6" s="700"/>
      <c r="SLE6" s="700"/>
      <c r="SLF6" s="700"/>
      <c r="SLG6" s="700"/>
      <c r="SLH6" s="700"/>
      <c r="SLI6" s="700"/>
      <c r="SLJ6" s="700"/>
      <c r="SLK6" s="700"/>
      <c r="SLL6" s="700"/>
      <c r="SLM6" s="700"/>
      <c r="SLN6" s="700"/>
      <c r="SLO6" s="700"/>
      <c r="SLP6" s="700"/>
      <c r="SLQ6" s="700"/>
      <c r="SLR6" s="700"/>
      <c r="SLS6" s="700"/>
      <c r="SLT6" s="700"/>
      <c r="SLU6" s="700"/>
      <c r="SLV6" s="700"/>
      <c r="SLW6" s="700"/>
      <c r="SLX6" s="700"/>
      <c r="SLY6" s="700"/>
      <c r="SLZ6" s="700"/>
      <c r="SMA6" s="700"/>
      <c r="SMB6" s="700"/>
      <c r="SMC6" s="700"/>
      <c r="SMD6" s="700"/>
      <c r="SME6" s="700"/>
      <c r="SMF6" s="700"/>
      <c r="SMG6" s="700"/>
      <c r="SMH6" s="700"/>
      <c r="SMI6" s="700"/>
      <c r="SMJ6" s="700"/>
      <c r="SMK6" s="700"/>
      <c r="SML6" s="700"/>
      <c r="SMM6" s="700"/>
      <c r="SMN6" s="700"/>
      <c r="SMO6" s="700"/>
      <c r="SMP6" s="700"/>
      <c r="SMQ6" s="700"/>
      <c r="SMR6" s="700"/>
      <c r="SMS6" s="700"/>
      <c r="SMT6" s="700"/>
      <c r="SMU6" s="700"/>
      <c r="SMV6" s="700"/>
      <c r="SMW6" s="700"/>
      <c r="SMX6" s="700"/>
      <c r="SMY6" s="700"/>
      <c r="SMZ6" s="700"/>
      <c r="SNA6" s="700"/>
      <c r="SNB6" s="700"/>
      <c r="SNC6" s="700"/>
      <c r="SND6" s="700"/>
      <c r="SNE6" s="700"/>
      <c r="SNF6" s="700"/>
      <c r="SNG6" s="700"/>
      <c r="SNH6" s="700"/>
      <c r="SNI6" s="700"/>
      <c r="SNJ6" s="700"/>
      <c r="SNK6" s="700"/>
      <c r="SNL6" s="700"/>
      <c r="SNM6" s="700"/>
      <c r="SNN6" s="700"/>
      <c r="SNO6" s="700"/>
      <c r="SNP6" s="700"/>
      <c r="SNQ6" s="700"/>
      <c r="SNR6" s="700"/>
      <c r="SNS6" s="700"/>
      <c r="SNT6" s="700"/>
      <c r="SNU6" s="700"/>
      <c r="SNV6" s="700"/>
      <c r="SNW6" s="700"/>
      <c r="SNX6" s="700"/>
      <c r="SNY6" s="700"/>
      <c r="SNZ6" s="700"/>
      <c r="SOA6" s="700"/>
      <c r="SOB6" s="700"/>
      <c r="SOC6" s="700"/>
      <c r="SOD6" s="700"/>
      <c r="SOE6" s="700"/>
      <c r="SOF6" s="700"/>
      <c r="SOG6" s="700"/>
      <c r="SOH6" s="700"/>
      <c r="SOI6" s="700"/>
      <c r="SOJ6" s="700"/>
      <c r="SOK6" s="700"/>
      <c r="SOL6" s="700"/>
      <c r="SOM6" s="700"/>
      <c r="SON6" s="700"/>
      <c r="SOO6" s="700"/>
      <c r="SOP6" s="700"/>
      <c r="SOQ6" s="700"/>
      <c r="SOR6" s="700"/>
      <c r="SOS6" s="700"/>
      <c r="SOT6" s="700"/>
      <c r="SOU6" s="700"/>
      <c r="SOV6" s="700"/>
      <c r="SOW6" s="700"/>
      <c r="SOX6" s="700"/>
      <c r="SOY6" s="700"/>
      <c r="SOZ6" s="700"/>
      <c r="SPA6" s="700"/>
      <c r="SPB6" s="700"/>
      <c r="SPC6" s="700"/>
      <c r="SPD6" s="700"/>
      <c r="SPE6" s="700"/>
      <c r="SPF6" s="700"/>
      <c r="SPG6" s="700"/>
      <c r="SPH6" s="700"/>
      <c r="SPI6" s="700"/>
      <c r="SPJ6" s="700"/>
      <c r="SPK6" s="700"/>
      <c r="SPL6" s="700"/>
      <c r="SPM6" s="700"/>
      <c r="SPN6" s="700"/>
      <c r="SPO6" s="700"/>
      <c r="SPP6" s="700"/>
      <c r="SPQ6" s="700"/>
      <c r="SPR6" s="700"/>
      <c r="SPS6" s="700"/>
      <c r="SPT6" s="700"/>
      <c r="SPU6" s="700"/>
      <c r="SPV6" s="700"/>
      <c r="SPW6" s="700"/>
      <c r="SPX6" s="700"/>
      <c r="SPY6" s="700"/>
      <c r="SPZ6" s="700"/>
      <c r="SQA6" s="700"/>
      <c r="SQB6" s="700"/>
      <c r="SQC6" s="700"/>
      <c r="SQD6" s="700"/>
      <c r="SQE6" s="700"/>
      <c r="SQF6" s="700"/>
      <c r="SQG6" s="700"/>
      <c r="SQH6" s="700"/>
      <c r="SQI6" s="700"/>
      <c r="SQJ6" s="700"/>
      <c r="SQK6" s="700"/>
      <c r="SQL6" s="700"/>
      <c r="SQM6" s="700"/>
      <c r="SQN6" s="700"/>
      <c r="SQO6" s="700"/>
      <c r="SQP6" s="700"/>
      <c r="SQQ6" s="700"/>
      <c r="SQR6" s="700"/>
      <c r="SQS6" s="700"/>
      <c r="SQT6" s="700"/>
      <c r="SQU6" s="700"/>
      <c r="SQV6" s="700"/>
      <c r="SQW6" s="700"/>
      <c r="SQX6" s="700"/>
      <c r="SQY6" s="700"/>
      <c r="SQZ6" s="700"/>
      <c r="SRA6" s="700"/>
      <c r="SRB6" s="700"/>
      <c r="SRC6" s="700"/>
      <c r="SRD6" s="700"/>
      <c r="SRE6" s="700"/>
      <c r="SRF6" s="700"/>
      <c r="SRG6" s="700"/>
      <c r="SRH6" s="700"/>
      <c r="SRI6" s="700"/>
      <c r="SRJ6" s="700"/>
      <c r="SRK6" s="700"/>
      <c r="SRL6" s="700"/>
      <c r="SRM6" s="700"/>
      <c r="SRN6" s="700"/>
      <c r="SRO6" s="700"/>
      <c r="SRP6" s="700"/>
      <c r="SRQ6" s="700"/>
      <c r="SRR6" s="700"/>
      <c r="SRS6" s="700"/>
      <c r="SRT6" s="700"/>
      <c r="SRU6" s="700"/>
      <c r="SRV6" s="700"/>
      <c r="SRW6" s="700"/>
      <c r="SRX6" s="700"/>
      <c r="SRY6" s="700"/>
      <c r="SRZ6" s="700"/>
      <c r="SSA6" s="700"/>
      <c r="SSB6" s="700"/>
      <c r="SSC6" s="700"/>
      <c r="SSD6" s="700"/>
      <c r="SSE6" s="700"/>
      <c r="SSF6" s="700"/>
      <c r="SSG6" s="700"/>
      <c r="SSH6" s="700"/>
      <c r="SSI6" s="700"/>
      <c r="SSJ6" s="700"/>
      <c r="SSK6" s="700"/>
      <c r="SSL6" s="700"/>
      <c r="SSM6" s="700"/>
      <c r="SSN6" s="700"/>
      <c r="SSO6" s="700"/>
      <c r="SSP6" s="700"/>
      <c r="SSQ6" s="700"/>
      <c r="SSR6" s="700"/>
      <c r="SSS6" s="700"/>
      <c r="SST6" s="700"/>
      <c r="SSU6" s="700"/>
      <c r="SSV6" s="700"/>
      <c r="SSW6" s="700"/>
      <c r="SSX6" s="700"/>
      <c r="SSY6" s="700"/>
      <c r="SSZ6" s="700"/>
      <c r="STA6" s="700"/>
      <c r="STB6" s="700"/>
      <c r="STC6" s="700"/>
      <c r="STD6" s="700"/>
      <c r="STE6" s="700"/>
      <c r="STF6" s="700"/>
      <c r="STG6" s="700"/>
      <c r="STH6" s="700"/>
      <c r="STI6" s="700"/>
      <c r="STJ6" s="700"/>
      <c r="STK6" s="700"/>
      <c r="STL6" s="700"/>
      <c r="STM6" s="700"/>
      <c r="STN6" s="700"/>
      <c r="STO6" s="700"/>
      <c r="STP6" s="700"/>
      <c r="STQ6" s="700"/>
      <c r="STR6" s="700"/>
      <c r="STS6" s="700"/>
      <c r="STT6" s="700"/>
      <c r="STU6" s="700"/>
      <c r="STV6" s="700"/>
      <c r="STW6" s="700"/>
      <c r="STX6" s="700"/>
      <c r="STY6" s="700"/>
      <c r="STZ6" s="700"/>
      <c r="SUA6" s="700"/>
      <c r="SUB6" s="700"/>
      <c r="SUC6" s="700"/>
      <c r="SUD6" s="700"/>
      <c r="SUE6" s="700"/>
      <c r="SUF6" s="700"/>
      <c r="SUG6" s="700"/>
      <c r="SUH6" s="700"/>
      <c r="SUI6" s="700"/>
      <c r="SUJ6" s="700"/>
      <c r="SUK6" s="700"/>
      <c r="SUL6" s="700"/>
      <c r="SUM6" s="700"/>
      <c r="SUN6" s="700"/>
      <c r="SUO6" s="700"/>
      <c r="SUP6" s="700"/>
      <c r="SUQ6" s="700"/>
      <c r="SUR6" s="700"/>
      <c r="SUS6" s="700"/>
      <c r="SUT6" s="700"/>
      <c r="SUU6" s="700"/>
      <c r="SUV6" s="700"/>
      <c r="SUW6" s="700"/>
      <c r="SUX6" s="700"/>
      <c r="SUY6" s="700"/>
      <c r="SUZ6" s="700"/>
      <c r="SVA6" s="700"/>
      <c r="SVB6" s="700"/>
      <c r="SVC6" s="700"/>
      <c r="SVD6" s="700"/>
      <c r="SVE6" s="700"/>
      <c r="SVF6" s="700"/>
      <c r="SVG6" s="700"/>
      <c r="SVH6" s="700"/>
      <c r="SVI6" s="700"/>
      <c r="SVJ6" s="700"/>
      <c r="SVK6" s="700"/>
      <c r="SVL6" s="700"/>
      <c r="SVM6" s="700"/>
      <c r="SVN6" s="700"/>
      <c r="SVO6" s="700"/>
      <c r="SVP6" s="700"/>
      <c r="SVQ6" s="700"/>
      <c r="SVR6" s="700"/>
      <c r="SVS6" s="700"/>
      <c r="SVT6" s="700"/>
      <c r="SVU6" s="700"/>
      <c r="SVV6" s="700"/>
      <c r="SVW6" s="700"/>
      <c r="SVX6" s="700"/>
      <c r="SVY6" s="700"/>
      <c r="SVZ6" s="700"/>
      <c r="SWA6" s="700"/>
      <c r="SWB6" s="700"/>
      <c r="SWC6" s="700"/>
      <c r="SWD6" s="700"/>
      <c r="SWE6" s="700"/>
      <c r="SWF6" s="700"/>
      <c r="SWG6" s="700"/>
      <c r="SWH6" s="700"/>
      <c r="SWI6" s="700"/>
      <c r="SWJ6" s="700"/>
      <c r="SWK6" s="700"/>
      <c r="SWL6" s="700"/>
      <c r="SWM6" s="700"/>
      <c r="SWN6" s="700"/>
      <c r="SWO6" s="700"/>
      <c r="SWP6" s="700"/>
      <c r="SWQ6" s="700"/>
      <c r="SWR6" s="700"/>
      <c r="SWS6" s="700"/>
      <c r="SWT6" s="700"/>
      <c r="SWU6" s="700"/>
      <c r="SWV6" s="700"/>
      <c r="SWW6" s="700"/>
      <c r="SWX6" s="700"/>
      <c r="SWY6" s="700"/>
      <c r="SWZ6" s="700"/>
      <c r="SXA6" s="700"/>
      <c r="SXB6" s="700"/>
      <c r="SXC6" s="700"/>
      <c r="SXD6" s="700"/>
      <c r="SXE6" s="700"/>
      <c r="SXF6" s="700"/>
      <c r="SXG6" s="700"/>
      <c r="SXH6" s="700"/>
      <c r="SXI6" s="700"/>
      <c r="SXJ6" s="700"/>
      <c r="SXK6" s="700"/>
      <c r="SXL6" s="700"/>
      <c r="SXM6" s="700"/>
      <c r="SXN6" s="700"/>
      <c r="SXO6" s="700"/>
      <c r="SXP6" s="700"/>
      <c r="SXQ6" s="700"/>
      <c r="SXR6" s="700"/>
      <c r="SXS6" s="700"/>
      <c r="SXT6" s="700"/>
      <c r="SXU6" s="700"/>
      <c r="SXV6" s="700"/>
      <c r="SXW6" s="700"/>
      <c r="SXX6" s="700"/>
      <c r="SXY6" s="700"/>
      <c r="SXZ6" s="700"/>
      <c r="SYA6" s="700"/>
      <c r="SYB6" s="700"/>
      <c r="SYC6" s="700"/>
      <c r="SYD6" s="700"/>
      <c r="SYE6" s="700"/>
      <c r="SYF6" s="700"/>
      <c r="SYG6" s="700"/>
      <c r="SYH6" s="700"/>
      <c r="SYI6" s="700"/>
      <c r="SYJ6" s="700"/>
      <c r="SYK6" s="700"/>
      <c r="SYL6" s="700"/>
      <c r="SYM6" s="700"/>
      <c r="SYN6" s="700"/>
      <c r="SYO6" s="700"/>
      <c r="SYP6" s="700"/>
      <c r="SYQ6" s="700"/>
      <c r="SYR6" s="700"/>
      <c r="SYS6" s="700"/>
      <c r="SYT6" s="700"/>
      <c r="SYU6" s="700"/>
      <c r="SYV6" s="700"/>
      <c r="SYW6" s="700"/>
      <c r="SYX6" s="700"/>
      <c r="SYY6" s="700"/>
      <c r="SYZ6" s="700"/>
      <c r="SZA6" s="700"/>
      <c r="SZB6" s="700"/>
      <c r="SZC6" s="700"/>
      <c r="SZD6" s="700"/>
      <c r="SZE6" s="700"/>
      <c r="SZF6" s="700"/>
      <c r="SZG6" s="700"/>
      <c r="SZH6" s="700"/>
      <c r="SZI6" s="700"/>
      <c r="SZJ6" s="700"/>
      <c r="SZK6" s="700"/>
      <c r="SZL6" s="700"/>
      <c r="SZM6" s="700"/>
      <c r="SZN6" s="700"/>
      <c r="SZO6" s="700"/>
      <c r="SZP6" s="700"/>
      <c r="SZQ6" s="700"/>
      <c r="SZR6" s="700"/>
      <c r="SZS6" s="700"/>
      <c r="SZT6" s="700"/>
      <c r="SZU6" s="700"/>
      <c r="SZV6" s="700"/>
      <c r="SZW6" s="700"/>
      <c r="SZX6" s="700"/>
      <c r="SZY6" s="700"/>
      <c r="SZZ6" s="700"/>
      <c r="TAA6" s="700"/>
      <c r="TAB6" s="700"/>
      <c r="TAC6" s="700"/>
      <c r="TAD6" s="700"/>
      <c r="TAE6" s="700"/>
      <c r="TAF6" s="700"/>
      <c r="TAG6" s="700"/>
      <c r="TAH6" s="700"/>
      <c r="TAI6" s="700"/>
      <c r="TAJ6" s="700"/>
      <c r="TAK6" s="700"/>
      <c r="TAL6" s="700"/>
      <c r="TAM6" s="700"/>
      <c r="TAN6" s="700"/>
      <c r="TAO6" s="700"/>
      <c r="TAP6" s="700"/>
      <c r="TAQ6" s="700"/>
      <c r="TAR6" s="700"/>
      <c r="TAS6" s="700"/>
      <c r="TAT6" s="700"/>
      <c r="TAU6" s="700"/>
      <c r="TAV6" s="700"/>
      <c r="TAW6" s="700"/>
      <c r="TAX6" s="700"/>
      <c r="TAY6" s="700"/>
      <c r="TAZ6" s="700"/>
      <c r="TBA6" s="700"/>
      <c r="TBB6" s="700"/>
      <c r="TBC6" s="700"/>
      <c r="TBD6" s="700"/>
      <c r="TBE6" s="700"/>
      <c r="TBF6" s="700"/>
      <c r="TBG6" s="700"/>
      <c r="TBH6" s="700"/>
      <c r="TBI6" s="700"/>
      <c r="TBJ6" s="700"/>
      <c r="TBK6" s="700"/>
      <c r="TBL6" s="700"/>
      <c r="TBM6" s="700"/>
      <c r="TBN6" s="700"/>
      <c r="TBO6" s="700"/>
      <c r="TBP6" s="700"/>
      <c r="TBQ6" s="700"/>
      <c r="TBR6" s="700"/>
      <c r="TBS6" s="700"/>
      <c r="TBT6" s="700"/>
      <c r="TBU6" s="700"/>
      <c r="TBV6" s="700"/>
      <c r="TBW6" s="700"/>
      <c r="TBX6" s="700"/>
      <c r="TBY6" s="700"/>
      <c r="TBZ6" s="700"/>
      <c r="TCA6" s="700"/>
      <c r="TCB6" s="700"/>
      <c r="TCC6" s="700"/>
      <c r="TCD6" s="700"/>
      <c r="TCE6" s="700"/>
      <c r="TCF6" s="700"/>
      <c r="TCG6" s="700"/>
      <c r="TCH6" s="700"/>
      <c r="TCI6" s="700"/>
      <c r="TCJ6" s="700"/>
      <c r="TCK6" s="700"/>
      <c r="TCL6" s="700"/>
      <c r="TCM6" s="700"/>
      <c r="TCN6" s="700"/>
      <c r="TCO6" s="700"/>
      <c r="TCP6" s="700"/>
      <c r="TCQ6" s="700"/>
      <c r="TCR6" s="700"/>
      <c r="TCS6" s="700"/>
      <c r="TCT6" s="700"/>
      <c r="TCU6" s="700"/>
      <c r="TCV6" s="700"/>
      <c r="TCW6" s="700"/>
      <c r="TCX6" s="700"/>
      <c r="TCY6" s="700"/>
      <c r="TCZ6" s="700"/>
      <c r="TDA6" s="700"/>
      <c r="TDB6" s="700"/>
      <c r="TDC6" s="700"/>
      <c r="TDD6" s="700"/>
      <c r="TDE6" s="700"/>
      <c r="TDF6" s="700"/>
      <c r="TDG6" s="700"/>
      <c r="TDH6" s="700"/>
      <c r="TDI6" s="700"/>
      <c r="TDJ6" s="700"/>
      <c r="TDK6" s="700"/>
      <c r="TDL6" s="700"/>
      <c r="TDM6" s="700"/>
      <c r="TDN6" s="700"/>
      <c r="TDO6" s="700"/>
      <c r="TDP6" s="700"/>
      <c r="TDQ6" s="700"/>
      <c r="TDR6" s="700"/>
      <c r="TDS6" s="700"/>
      <c r="TDT6" s="700"/>
      <c r="TDU6" s="700"/>
      <c r="TDV6" s="700"/>
      <c r="TDW6" s="700"/>
      <c r="TDX6" s="700"/>
      <c r="TDY6" s="700"/>
      <c r="TDZ6" s="700"/>
      <c r="TEA6" s="700"/>
      <c r="TEB6" s="700"/>
      <c r="TEC6" s="700"/>
      <c r="TED6" s="700"/>
      <c r="TEE6" s="700"/>
      <c r="TEF6" s="700"/>
      <c r="TEG6" s="700"/>
      <c r="TEH6" s="700"/>
      <c r="TEI6" s="700"/>
      <c r="TEJ6" s="700"/>
      <c r="TEK6" s="700"/>
      <c r="TEL6" s="700"/>
      <c r="TEM6" s="700"/>
      <c r="TEN6" s="700"/>
      <c r="TEO6" s="700"/>
      <c r="TEP6" s="700"/>
      <c r="TEQ6" s="700"/>
      <c r="TER6" s="700"/>
      <c r="TES6" s="700"/>
      <c r="TET6" s="700"/>
      <c r="TEU6" s="700"/>
      <c r="TEV6" s="700"/>
      <c r="TEW6" s="700"/>
      <c r="TEX6" s="700"/>
      <c r="TEY6" s="700"/>
      <c r="TEZ6" s="700"/>
      <c r="TFA6" s="700"/>
      <c r="TFB6" s="700"/>
      <c r="TFC6" s="700"/>
      <c r="TFD6" s="700"/>
      <c r="TFE6" s="700"/>
      <c r="TFF6" s="700"/>
      <c r="TFG6" s="700"/>
      <c r="TFH6" s="700"/>
      <c r="TFI6" s="700"/>
      <c r="TFJ6" s="700"/>
      <c r="TFK6" s="700"/>
      <c r="TFL6" s="700"/>
      <c r="TFM6" s="700"/>
      <c r="TFN6" s="700"/>
      <c r="TFO6" s="700"/>
      <c r="TFP6" s="700"/>
      <c r="TFQ6" s="700"/>
      <c r="TFR6" s="700"/>
      <c r="TFS6" s="700"/>
      <c r="TFT6" s="700"/>
      <c r="TFU6" s="700"/>
      <c r="TFV6" s="700"/>
      <c r="TFW6" s="700"/>
      <c r="TFX6" s="700"/>
      <c r="TFY6" s="700"/>
      <c r="TFZ6" s="700"/>
      <c r="TGA6" s="700"/>
      <c r="TGB6" s="700"/>
      <c r="TGC6" s="700"/>
      <c r="TGD6" s="700"/>
      <c r="TGE6" s="700"/>
      <c r="TGF6" s="700"/>
      <c r="TGG6" s="700"/>
      <c r="TGH6" s="700"/>
      <c r="TGI6" s="700"/>
      <c r="TGJ6" s="700"/>
      <c r="TGK6" s="700"/>
      <c r="TGL6" s="700"/>
      <c r="TGM6" s="700"/>
      <c r="TGN6" s="700"/>
      <c r="TGO6" s="700"/>
      <c r="TGP6" s="700"/>
      <c r="TGQ6" s="700"/>
      <c r="TGR6" s="700"/>
      <c r="TGS6" s="700"/>
      <c r="TGT6" s="700"/>
      <c r="TGU6" s="700"/>
      <c r="TGV6" s="700"/>
      <c r="TGW6" s="700"/>
      <c r="TGX6" s="700"/>
      <c r="TGY6" s="700"/>
      <c r="TGZ6" s="700"/>
      <c r="THA6" s="700"/>
      <c r="THB6" s="700"/>
      <c r="THC6" s="700"/>
      <c r="THD6" s="700"/>
      <c r="THE6" s="700"/>
      <c r="THF6" s="700"/>
      <c r="THG6" s="700"/>
      <c r="THH6" s="700"/>
      <c r="THI6" s="700"/>
      <c r="THJ6" s="700"/>
      <c r="THK6" s="700"/>
      <c r="THL6" s="700"/>
      <c r="THM6" s="700"/>
      <c r="THN6" s="700"/>
      <c r="THO6" s="700"/>
      <c r="THP6" s="700"/>
      <c r="THQ6" s="700"/>
      <c r="THR6" s="700"/>
      <c r="THS6" s="700"/>
      <c r="THT6" s="700"/>
      <c r="THU6" s="700"/>
      <c r="THV6" s="700"/>
      <c r="THW6" s="700"/>
      <c r="THX6" s="700"/>
      <c r="THY6" s="700"/>
      <c r="THZ6" s="700"/>
      <c r="TIA6" s="700"/>
      <c r="TIB6" s="700"/>
      <c r="TIC6" s="700"/>
      <c r="TID6" s="700"/>
      <c r="TIE6" s="700"/>
      <c r="TIF6" s="700"/>
      <c r="TIG6" s="700"/>
      <c r="TIH6" s="700"/>
      <c r="TII6" s="700"/>
      <c r="TIJ6" s="700"/>
      <c r="TIK6" s="700"/>
      <c r="TIL6" s="700"/>
      <c r="TIM6" s="700"/>
      <c r="TIN6" s="700"/>
      <c r="TIO6" s="700"/>
      <c r="TIP6" s="700"/>
      <c r="TIQ6" s="700"/>
      <c r="TIR6" s="700"/>
      <c r="TIS6" s="700"/>
      <c r="TIT6" s="700"/>
      <c r="TIU6" s="700"/>
      <c r="TIV6" s="700"/>
      <c r="TIW6" s="700"/>
      <c r="TIX6" s="700"/>
      <c r="TIY6" s="700"/>
      <c r="TIZ6" s="700"/>
      <c r="TJA6" s="700"/>
      <c r="TJB6" s="700"/>
      <c r="TJC6" s="700"/>
      <c r="TJD6" s="700"/>
      <c r="TJE6" s="700"/>
      <c r="TJF6" s="700"/>
      <c r="TJG6" s="700"/>
      <c r="TJH6" s="700"/>
      <c r="TJI6" s="700"/>
      <c r="TJJ6" s="700"/>
      <c r="TJK6" s="700"/>
      <c r="TJL6" s="700"/>
      <c r="TJM6" s="700"/>
      <c r="TJN6" s="700"/>
      <c r="TJO6" s="700"/>
      <c r="TJP6" s="700"/>
      <c r="TJQ6" s="700"/>
      <c r="TJR6" s="700"/>
      <c r="TJS6" s="700"/>
      <c r="TJT6" s="700"/>
      <c r="TJU6" s="700"/>
      <c r="TJV6" s="700"/>
      <c r="TJW6" s="700"/>
      <c r="TJX6" s="700"/>
      <c r="TJY6" s="700"/>
      <c r="TJZ6" s="700"/>
      <c r="TKA6" s="700"/>
      <c r="TKB6" s="700"/>
      <c r="TKC6" s="700"/>
      <c r="TKD6" s="700"/>
      <c r="TKE6" s="700"/>
      <c r="TKF6" s="700"/>
      <c r="TKG6" s="700"/>
      <c r="TKH6" s="700"/>
      <c r="TKI6" s="700"/>
      <c r="TKJ6" s="700"/>
      <c r="TKK6" s="700"/>
      <c r="TKL6" s="700"/>
      <c r="TKM6" s="700"/>
      <c r="TKN6" s="700"/>
      <c r="TKO6" s="700"/>
      <c r="TKP6" s="700"/>
      <c r="TKQ6" s="700"/>
      <c r="TKR6" s="700"/>
      <c r="TKS6" s="700"/>
      <c r="TKT6" s="700"/>
      <c r="TKU6" s="700"/>
      <c r="TKV6" s="700"/>
      <c r="TKW6" s="700"/>
      <c r="TKX6" s="700"/>
      <c r="TKY6" s="700"/>
      <c r="TKZ6" s="700"/>
      <c r="TLA6" s="700"/>
      <c r="TLB6" s="700"/>
      <c r="TLC6" s="700"/>
      <c r="TLD6" s="700"/>
      <c r="TLE6" s="700"/>
      <c r="TLF6" s="700"/>
      <c r="TLG6" s="700"/>
      <c r="TLH6" s="700"/>
      <c r="TLI6" s="700"/>
      <c r="TLJ6" s="700"/>
      <c r="TLK6" s="700"/>
      <c r="TLL6" s="700"/>
      <c r="TLM6" s="700"/>
      <c r="TLN6" s="700"/>
      <c r="TLO6" s="700"/>
      <c r="TLP6" s="700"/>
      <c r="TLQ6" s="700"/>
      <c r="TLR6" s="700"/>
      <c r="TLS6" s="700"/>
      <c r="TLT6" s="700"/>
      <c r="TLU6" s="700"/>
      <c r="TLV6" s="700"/>
      <c r="TLW6" s="700"/>
      <c r="TLX6" s="700"/>
      <c r="TLY6" s="700"/>
      <c r="TLZ6" s="700"/>
      <c r="TMA6" s="700"/>
      <c r="TMB6" s="700"/>
      <c r="TMC6" s="700"/>
      <c r="TMD6" s="700"/>
      <c r="TME6" s="700"/>
      <c r="TMF6" s="700"/>
      <c r="TMG6" s="700"/>
      <c r="TMH6" s="700"/>
      <c r="TMI6" s="700"/>
      <c r="TMJ6" s="700"/>
      <c r="TMK6" s="700"/>
      <c r="TML6" s="700"/>
      <c r="TMM6" s="700"/>
      <c r="TMN6" s="700"/>
      <c r="TMO6" s="700"/>
      <c r="TMP6" s="700"/>
      <c r="TMQ6" s="700"/>
      <c r="TMR6" s="700"/>
      <c r="TMS6" s="700"/>
      <c r="TMT6" s="700"/>
      <c r="TMU6" s="700"/>
      <c r="TMV6" s="700"/>
      <c r="TMW6" s="700"/>
      <c r="TMX6" s="700"/>
      <c r="TMY6" s="700"/>
      <c r="TMZ6" s="700"/>
      <c r="TNA6" s="700"/>
      <c r="TNB6" s="700"/>
      <c r="TNC6" s="700"/>
      <c r="TND6" s="700"/>
      <c r="TNE6" s="700"/>
      <c r="TNF6" s="700"/>
      <c r="TNG6" s="700"/>
      <c r="TNH6" s="700"/>
      <c r="TNI6" s="700"/>
      <c r="TNJ6" s="700"/>
      <c r="TNK6" s="700"/>
      <c r="TNL6" s="700"/>
      <c r="TNM6" s="700"/>
      <c r="TNN6" s="700"/>
      <c r="TNO6" s="700"/>
      <c r="TNP6" s="700"/>
      <c r="TNQ6" s="700"/>
      <c r="TNR6" s="700"/>
      <c r="TNS6" s="700"/>
      <c r="TNT6" s="700"/>
      <c r="TNU6" s="700"/>
      <c r="TNV6" s="700"/>
      <c r="TNW6" s="700"/>
      <c r="TNX6" s="700"/>
      <c r="TNY6" s="700"/>
      <c r="TNZ6" s="700"/>
      <c r="TOA6" s="700"/>
      <c r="TOB6" s="700"/>
      <c r="TOC6" s="700"/>
      <c r="TOD6" s="700"/>
      <c r="TOE6" s="700"/>
      <c r="TOF6" s="700"/>
      <c r="TOG6" s="700"/>
      <c r="TOH6" s="700"/>
      <c r="TOI6" s="700"/>
      <c r="TOJ6" s="700"/>
      <c r="TOK6" s="700"/>
      <c r="TOL6" s="700"/>
      <c r="TOM6" s="700"/>
      <c r="TON6" s="700"/>
      <c r="TOO6" s="700"/>
      <c r="TOP6" s="700"/>
      <c r="TOQ6" s="700"/>
      <c r="TOR6" s="700"/>
      <c r="TOS6" s="700"/>
      <c r="TOT6" s="700"/>
      <c r="TOU6" s="700"/>
      <c r="TOV6" s="700"/>
      <c r="TOW6" s="700"/>
      <c r="TOX6" s="700"/>
      <c r="TOY6" s="700"/>
      <c r="TOZ6" s="700"/>
      <c r="TPA6" s="700"/>
      <c r="TPB6" s="700"/>
      <c r="TPC6" s="700"/>
      <c r="TPD6" s="700"/>
      <c r="TPE6" s="700"/>
      <c r="TPF6" s="700"/>
      <c r="TPG6" s="700"/>
      <c r="TPH6" s="700"/>
      <c r="TPI6" s="700"/>
      <c r="TPJ6" s="700"/>
      <c r="TPK6" s="700"/>
      <c r="TPL6" s="700"/>
      <c r="TPM6" s="700"/>
      <c r="TPN6" s="700"/>
      <c r="TPO6" s="700"/>
      <c r="TPP6" s="700"/>
      <c r="TPQ6" s="700"/>
      <c r="TPR6" s="700"/>
      <c r="TPS6" s="700"/>
      <c r="TPT6" s="700"/>
      <c r="TPU6" s="700"/>
      <c r="TPV6" s="700"/>
      <c r="TPW6" s="700"/>
      <c r="TPX6" s="700"/>
      <c r="TPY6" s="700"/>
      <c r="TPZ6" s="700"/>
      <c r="TQA6" s="700"/>
      <c r="TQB6" s="700"/>
      <c r="TQC6" s="700"/>
      <c r="TQD6" s="700"/>
      <c r="TQE6" s="700"/>
      <c r="TQF6" s="700"/>
      <c r="TQG6" s="700"/>
      <c r="TQH6" s="700"/>
      <c r="TQI6" s="700"/>
      <c r="TQJ6" s="700"/>
      <c r="TQK6" s="700"/>
      <c r="TQL6" s="700"/>
      <c r="TQM6" s="700"/>
      <c r="TQN6" s="700"/>
      <c r="TQO6" s="700"/>
      <c r="TQP6" s="700"/>
      <c r="TQQ6" s="700"/>
      <c r="TQR6" s="700"/>
      <c r="TQS6" s="700"/>
      <c r="TQT6" s="700"/>
      <c r="TQU6" s="700"/>
      <c r="TQV6" s="700"/>
      <c r="TQW6" s="700"/>
      <c r="TQX6" s="700"/>
      <c r="TQY6" s="700"/>
      <c r="TQZ6" s="700"/>
      <c r="TRA6" s="700"/>
      <c r="TRB6" s="700"/>
      <c r="TRC6" s="700"/>
      <c r="TRD6" s="700"/>
      <c r="TRE6" s="700"/>
      <c r="TRF6" s="700"/>
      <c r="TRG6" s="700"/>
      <c r="TRH6" s="700"/>
      <c r="TRI6" s="700"/>
      <c r="TRJ6" s="700"/>
      <c r="TRK6" s="700"/>
      <c r="TRL6" s="700"/>
      <c r="TRM6" s="700"/>
      <c r="TRN6" s="700"/>
      <c r="TRO6" s="700"/>
      <c r="TRP6" s="700"/>
      <c r="TRQ6" s="700"/>
      <c r="TRR6" s="700"/>
      <c r="TRS6" s="700"/>
      <c r="TRT6" s="700"/>
      <c r="TRU6" s="700"/>
      <c r="TRV6" s="700"/>
      <c r="TRW6" s="700"/>
      <c r="TRX6" s="700"/>
      <c r="TRY6" s="700"/>
      <c r="TRZ6" s="700"/>
      <c r="TSA6" s="700"/>
      <c r="TSB6" s="700"/>
      <c r="TSC6" s="700"/>
      <c r="TSD6" s="700"/>
      <c r="TSE6" s="700"/>
      <c r="TSF6" s="700"/>
      <c r="TSG6" s="700"/>
      <c r="TSH6" s="700"/>
      <c r="TSI6" s="700"/>
      <c r="TSJ6" s="700"/>
      <c r="TSK6" s="700"/>
      <c r="TSL6" s="700"/>
      <c r="TSM6" s="700"/>
      <c r="TSN6" s="700"/>
      <c r="TSO6" s="700"/>
      <c r="TSP6" s="700"/>
      <c r="TSQ6" s="700"/>
      <c r="TSR6" s="700"/>
      <c r="TSS6" s="700"/>
      <c r="TST6" s="700"/>
      <c r="TSU6" s="700"/>
      <c r="TSV6" s="700"/>
      <c r="TSW6" s="700"/>
      <c r="TSX6" s="700"/>
      <c r="TSY6" s="700"/>
      <c r="TSZ6" s="700"/>
      <c r="TTA6" s="700"/>
      <c r="TTB6" s="700"/>
      <c r="TTC6" s="700"/>
      <c r="TTD6" s="700"/>
      <c r="TTE6" s="700"/>
      <c r="TTF6" s="700"/>
      <c r="TTG6" s="700"/>
      <c r="TTH6" s="700"/>
      <c r="TTI6" s="700"/>
      <c r="TTJ6" s="700"/>
      <c r="TTK6" s="700"/>
      <c r="TTL6" s="700"/>
      <c r="TTM6" s="700"/>
      <c r="TTN6" s="700"/>
      <c r="TTO6" s="700"/>
      <c r="TTP6" s="700"/>
      <c r="TTQ6" s="700"/>
      <c r="TTR6" s="700"/>
      <c r="TTS6" s="700"/>
      <c r="TTT6" s="700"/>
      <c r="TTU6" s="700"/>
      <c r="TTV6" s="700"/>
      <c r="TTW6" s="700"/>
      <c r="TTX6" s="700"/>
      <c r="TTY6" s="700"/>
      <c r="TTZ6" s="700"/>
      <c r="TUA6" s="700"/>
      <c r="TUB6" s="700"/>
      <c r="TUC6" s="700"/>
      <c r="TUD6" s="700"/>
      <c r="TUE6" s="700"/>
      <c r="TUF6" s="700"/>
      <c r="TUG6" s="700"/>
      <c r="TUH6" s="700"/>
      <c r="TUI6" s="700"/>
      <c r="TUJ6" s="700"/>
      <c r="TUK6" s="700"/>
      <c r="TUL6" s="700"/>
      <c r="TUM6" s="700"/>
      <c r="TUN6" s="700"/>
      <c r="TUO6" s="700"/>
      <c r="TUP6" s="700"/>
      <c r="TUQ6" s="700"/>
      <c r="TUR6" s="700"/>
      <c r="TUS6" s="700"/>
      <c r="TUT6" s="700"/>
      <c r="TUU6" s="700"/>
      <c r="TUV6" s="700"/>
      <c r="TUW6" s="700"/>
      <c r="TUX6" s="700"/>
      <c r="TUY6" s="700"/>
      <c r="TUZ6" s="700"/>
      <c r="TVA6" s="700"/>
      <c r="TVB6" s="700"/>
      <c r="TVC6" s="700"/>
      <c r="TVD6" s="700"/>
      <c r="TVE6" s="700"/>
      <c r="TVF6" s="700"/>
      <c r="TVG6" s="700"/>
      <c r="TVH6" s="700"/>
      <c r="TVI6" s="700"/>
      <c r="TVJ6" s="700"/>
      <c r="TVK6" s="700"/>
      <c r="TVL6" s="700"/>
      <c r="TVM6" s="700"/>
      <c r="TVN6" s="700"/>
      <c r="TVO6" s="700"/>
      <c r="TVP6" s="700"/>
      <c r="TVQ6" s="700"/>
      <c r="TVR6" s="700"/>
      <c r="TVS6" s="700"/>
      <c r="TVT6" s="700"/>
      <c r="TVU6" s="700"/>
      <c r="TVV6" s="700"/>
      <c r="TVW6" s="700"/>
      <c r="TVX6" s="700"/>
      <c r="TVY6" s="700"/>
      <c r="TVZ6" s="700"/>
      <c r="TWA6" s="700"/>
      <c r="TWB6" s="700"/>
      <c r="TWC6" s="700"/>
      <c r="TWD6" s="700"/>
      <c r="TWE6" s="700"/>
      <c r="TWF6" s="700"/>
      <c r="TWG6" s="700"/>
      <c r="TWH6" s="700"/>
      <c r="TWI6" s="700"/>
      <c r="TWJ6" s="700"/>
      <c r="TWK6" s="700"/>
      <c r="TWL6" s="700"/>
      <c r="TWM6" s="700"/>
      <c r="TWN6" s="700"/>
      <c r="TWO6" s="700"/>
      <c r="TWP6" s="700"/>
      <c r="TWQ6" s="700"/>
      <c r="TWR6" s="700"/>
      <c r="TWS6" s="700"/>
      <c r="TWT6" s="700"/>
      <c r="TWU6" s="700"/>
      <c r="TWV6" s="700"/>
      <c r="TWW6" s="700"/>
      <c r="TWX6" s="700"/>
      <c r="TWY6" s="700"/>
      <c r="TWZ6" s="700"/>
      <c r="TXA6" s="700"/>
      <c r="TXB6" s="700"/>
      <c r="TXC6" s="700"/>
      <c r="TXD6" s="700"/>
      <c r="TXE6" s="700"/>
      <c r="TXF6" s="700"/>
      <c r="TXG6" s="700"/>
      <c r="TXH6" s="700"/>
      <c r="TXI6" s="700"/>
      <c r="TXJ6" s="700"/>
      <c r="TXK6" s="700"/>
      <c r="TXL6" s="700"/>
      <c r="TXM6" s="700"/>
      <c r="TXN6" s="700"/>
      <c r="TXO6" s="700"/>
      <c r="TXP6" s="700"/>
      <c r="TXQ6" s="700"/>
      <c r="TXR6" s="700"/>
      <c r="TXS6" s="700"/>
      <c r="TXT6" s="700"/>
      <c r="TXU6" s="700"/>
      <c r="TXV6" s="700"/>
      <c r="TXW6" s="700"/>
      <c r="TXX6" s="700"/>
      <c r="TXY6" s="700"/>
      <c r="TXZ6" s="700"/>
      <c r="TYA6" s="700"/>
      <c r="TYB6" s="700"/>
      <c r="TYC6" s="700"/>
      <c r="TYD6" s="700"/>
      <c r="TYE6" s="700"/>
      <c r="TYF6" s="700"/>
      <c r="TYG6" s="700"/>
      <c r="TYH6" s="700"/>
      <c r="TYI6" s="700"/>
      <c r="TYJ6" s="700"/>
      <c r="TYK6" s="700"/>
      <c r="TYL6" s="700"/>
      <c r="TYM6" s="700"/>
      <c r="TYN6" s="700"/>
      <c r="TYO6" s="700"/>
      <c r="TYP6" s="700"/>
      <c r="TYQ6" s="700"/>
      <c r="TYR6" s="700"/>
      <c r="TYS6" s="700"/>
      <c r="TYT6" s="700"/>
      <c r="TYU6" s="700"/>
      <c r="TYV6" s="700"/>
      <c r="TYW6" s="700"/>
      <c r="TYX6" s="700"/>
      <c r="TYY6" s="700"/>
      <c r="TYZ6" s="700"/>
      <c r="TZA6" s="700"/>
      <c r="TZB6" s="700"/>
      <c r="TZC6" s="700"/>
      <c r="TZD6" s="700"/>
      <c r="TZE6" s="700"/>
      <c r="TZF6" s="700"/>
      <c r="TZG6" s="700"/>
      <c r="TZH6" s="700"/>
      <c r="TZI6" s="700"/>
      <c r="TZJ6" s="700"/>
      <c r="TZK6" s="700"/>
      <c r="TZL6" s="700"/>
      <c r="TZM6" s="700"/>
      <c r="TZN6" s="700"/>
      <c r="TZO6" s="700"/>
      <c r="TZP6" s="700"/>
      <c r="TZQ6" s="700"/>
      <c r="TZR6" s="700"/>
      <c r="TZS6" s="700"/>
      <c r="TZT6" s="700"/>
      <c r="TZU6" s="700"/>
      <c r="TZV6" s="700"/>
      <c r="TZW6" s="700"/>
      <c r="TZX6" s="700"/>
      <c r="TZY6" s="700"/>
      <c r="TZZ6" s="700"/>
      <c r="UAA6" s="700"/>
      <c r="UAB6" s="700"/>
      <c r="UAC6" s="700"/>
      <c r="UAD6" s="700"/>
      <c r="UAE6" s="700"/>
      <c r="UAF6" s="700"/>
      <c r="UAG6" s="700"/>
      <c r="UAH6" s="700"/>
      <c r="UAI6" s="700"/>
      <c r="UAJ6" s="700"/>
      <c r="UAK6" s="700"/>
      <c r="UAL6" s="700"/>
      <c r="UAM6" s="700"/>
      <c r="UAN6" s="700"/>
      <c r="UAO6" s="700"/>
      <c r="UAP6" s="700"/>
      <c r="UAQ6" s="700"/>
      <c r="UAR6" s="700"/>
      <c r="UAS6" s="700"/>
      <c r="UAT6" s="700"/>
      <c r="UAU6" s="700"/>
      <c r="UAV6" s="700"/>
      <c r="UAW6" s="700"/>
      <c r="UAX6" s="700"/>
      <c r="UAY6" s="700"/>
      <c r="UAZ6" s="700"/>
      <c r="UBA6" s="700"/>
      <c r="UBB6" s="700"/>
      <c r="UBC6" s="700"/>
      <c r="UBD6" s="700"/>
      <c r="UBE6" s="700"/>
      <c r="UBF6" s="700"/>
      <c r="UBG6" s="700"/>
      <c r="UBH6" s="700"/>
      <c r="UBI6" s="700"/>
      <c r="UBJ6" s="700"/>
      <c r="UBK6" s="700"/>
      <c r="UBL6" s="700"/>
      <c r="UBM6" s="700"/>
      <c r="UBN6" s="700"/>
      <c r="UBO6" s="700"/>
      <c r="UBP6" s="700"/>
      <c r="UBQ6" s="700"/>
      <c r="UBR6" s="700"/>
      <c r="UBS6" s="700"/>
      <c r="UBT6" s="700"/>
      <c r="UBU6" s="700"/>
      <c r="UBV6" s="700"/>
      <c r="UBW6" s="700"/>
      <c r="UBX6" s="700"/>
      <c r="UBY6" s="700"/>
      <c r="UBZ6" s="700"/>
      <c r="UCA6" s="700"/>
      <c r="UCB6" s="700"/>
      <c r="UCC6" s="700"/>
      <c r="UCD6" s="700"/>
      <c r="UCE6" s="700"/>
      <c r="UCF6" s="700"/>
      <c r="UCG6" s="700"/>
      <c r="UCH6" s="700"/>
      <c r="UCI6" s="700"/>
      <c r="UCJ6" s="700"/>
      <c r="UCK6" s="700"/>
      <c r="UCL6" s="700"/>
      <c r="UCM6" s="700"/>
      <c r="UCN6" s="700"/>
      <c r="UCO6" s="700"/>
      <c r="UCP6" s="700"/>
      <c r="UCQ6" s="700"/>
      <c r="UCR6" s="700"/>
      <c r="UCS6" s="700"/>
      <c r="UCT6" s="700"/>
      <c r="UCU6" s="700"/>
      <c r="UCV6" s="700"/>
      <c r="UCW6" s="700"/>
      <c r="UCX6" s="700"/>
      <c r="UCY6" s="700"/>
      <c r="UCZ6" s="700"/>
      <c r="UDA6" s="700"/>
      <c r="UDB6" s="700"/>
      <c r="UDC6" s="700"/>
      <c r="UDD6" s="700"/>
      <c r="UDE6" s="700"/>
      <c r="UDF6" s="700"/>
      <c r="UDG6" s="700"/>
      <c r="UDH6" s="700"/>
      <c r="UDI6" s="700"/>
      <c r="UDJ6" s="700"/>
      <c r="UDK6" s="700"/>
      <c r="UDL6" s="700"/>
      <c r="UDM6" s="700"/>
      <c r="UDN6" s="700"/>
      <c r="UDO6" s="700"/>
      <c r="UDP6" s="700"/>
      <c r="UDQ6" s="700"/>
      <c r="UDR6" s="700"/>
      <c r="UDS6" s="700"/>
      <c r="UDT6" s="700"/>
      <c r="UDU6" s="700"/>
      <c r="UDV6" s="700"/>
      <c r="UDW6" s="700"/>
      <c r="UDX6" s="700"/>
      <c r="UDY6" s="700"/>
      <c r="UDZ6" s="700"/>
      <c r="UEA6" s="700"/>
      <c r="UEB6" s="700"/>
      <c r="UEC6" s="700"/>
      <c r="UED6" s="700"/>
      <c r="UEE6" s="700"/>
      <c r="UEF6" s="700"/>
      <c r="UEG6" s="700"/>
      <c r="UEH6" s="700"/>
      <c r="UEI6" s="700"/>
      <c r="UEJ6" s="700"/>
      <c r="UEK6" s="700"/>
      <c r="UEL6" s="700"/>
      <c r="UEM6" s="700"/>
      <c r="UEN6" s="700"/>
      <c r="UEO6" s="700"/>
      <c r="UEP6" s="700"/>
      <c r="UEQ6" s="700"/>
      <c r="UER6" s="700"/>
      <c r="UES6" s="700"/>
      <c r="UET6" s="700"/>
      <c r="UEU6" s="700"/>
      <c r="UEV6" s="700"/>
      <c r="UEW6" s="700"/>
      <c r="UEX6" s="700"/>
      <c r="UEY6" s="700"/>
      <c r="UEZ6" s="700"/>
      <c r="UFA6" s="700"/>
      <c r="UFB6" s="700"/>
      <c r="UFC6" s="700"/>
      <c r="UFD6" s="700"/>
      <c r="UFE6" s="700"/>
      <c r="UFF6" s="700"/>
      <c r="UFG6" s="700"/>
      <c r="UFH6" s="700"/>
      <c r="UFI6" s="700"/>
      <c r="UFJ6" s="700"/>
      <c r="UFK6" s="700"/>
      <c r="UFL6" s="700"/>
      <c r="UFM6" s="700"/>
      <c r="UFN6" s="700"/>
      <c r="UFO6" s="700"/>
      <c r="UFP6" s="700"/>
      <c r="UFQ6" s="700"/>
      <c r="UFR6" s="700"/>
      <c r="UFS6" s="700"/>
      <c r="UFT6" s="700"/>
      <c r="UFU6" s="700"/>
      <c r="UFV6" s="700"/>
      <c r="UFW6" s="700"/>
      <c r="UFX6" s="700"/>
      <c r="UFY6" s="700"/>
      <c r="UFZ6" s="700"/>
      <c r="UGA6" s="700"/>
      <c r="UGB6" s="700"/>
      <c r="UGC6" s="700"/>
      <c r="UGD6" s="700"/>
      <c r="UGE6" s="700"/>
      <c r="UGF6" s="700"/>
      <c r="UGG6" s="700"/>
      <c r="UGH6" s="700"/>
      <c r="UGI6" s="700"/>
      <c r="UGJ6" s="700"/>
      <c r="UGK6" s="700"/>
      <c r="UGL6" s="700"/>
      <c r="UGM6" s="700"/>
      <c r="UGN6" s="700"/>
      <c r="UGO6" s="700"/>
      <c r="UGP6" s="700"/>
      <c r="UGQ6" s="700"/>
      <c r="UGR6" s="700"/>
      <c r="UGS6" s="700"/>
      <c r="UGT6" s="700"/>
      <c r="UGU6" s="700"/>
      <c r="UGV6" s="700"/>
      <c r="UGW6" s="700"/>
      <c r="UGX6" s="700"/>
      <c r="UGY6" s="700"/>
      <c r="UGZ6" s="700"/>
      <c r="UHA6" s="700"/>
      <c r="UHB6" s="700"/>
      <c r="UHC6" s="700"/>
      <c r="UHD6" s="700"/>
      <c r="UHE6" s="700"/>
      <c r="UHF6" s="700"/>
      <c r="UHG6" s="700"/>
      <c r="UHH6" s="700"/>
      <c r="UHI6" s="700"/>
      <c r="UHJ6" s="700"/>
      <c r="UHK6" s="700"/>
      <c r="UHL6" s="700"/>
      <c r="UHM6" s="700"/>
      <c r="UHN6" s="700"/>
      <c r="UHO6" s="700"/>
      <c r="UHP6" s="700"/>
      <c r="UHQ6" s="700"/>
      <c r="UHR6" s="700"/>
      <c r="UHS6" s="700"/>
      <c r="UHT6" s="700"/>
      <c r="UHU6" s="700"/>
      <c r="UHV6" s="700"/>
      <c r="UHW6" s="700"/>
      <c r="UHX6" s="700"/>
      <c r="UHY6" s="700"/>
      <c r="UHZ6" s="700"/>
      <c r="UIA6" s="700"/>
      <c r="UIB6" s="700"/>
      <c r="UIC6" s="700"/>
      <c r="UID6" s="700"/>
      <c r="UIE6" s="700"/>
      <c r="UIF6" s="700"/>
      <c r="UIG6" s="700"/>
      <c r="UIH6" s="700"/>
      <c r="UII6" s="700"/>
      <c r="UIJ6" s="700"/>
      <c r="UIK6" s="700"/>
      <c r="UIL6" s="700"/>
      <c r="UIM6" s="700"/>
      <c r="UIN6" s="700"/>
      <c r="UIO6" s="700"/>
      <c r="UIP6" s="700"/>
      <c r="UIQ6" s="700"/>
      <c r="UIR6" s="700"/>
      <c r="UIS6" s="700"/>
      <c r="UIT6" s="700"/>
      <c r="UIU6" s="700"/>
      <c r="UIV6" s="700"/>
      <c r="UIW6" s="700"/>
      <c r="UIX6" s="700"/>
      <c r="UIY6" s="700"/>
      <c r="UIZ6" s="700"/>
      <c r="UJA6" s="700"/>
      <c r="UJB6" s="700"/>
      <c r="UJC6" s="700"/>
      <c r="UJD6" s="700"/>
      <c r="UJE6" s="700"/>
      <c r="UJF6" s="700"/>
      <c r="UJG6" s="700"/>
      <c r="UJH6" s="700"/>
      <c r="UJI6" s="700"/>
      <c r="UJJ6" s="700"/>
      <c r="UJK6" s="700"/>
      <c r="UJL6" s="700"/>
      <c r="UJM6" s="700"/>
      <c r="UJN6" s="700"/>
      <c r="UJO6" s="700"/>
      <c r="UJP6" s="700"/>
      <c r="UJQ6" s="700"/>
      <c r="UJR6" s="700"/>
      <c r="UJS6" s="700"/>
      <c r="UJT6" s="700"/>
      <c r="UJU6" s="700"/>
      <c r="UJV6" s="700"/>
      <c r="UJW6" s="700"/>
      <c r="UJX6" s="700"/>
      <c r="UJY6" s="700"/>
      <c r="UJZ6" s="700"/>
      <c r="UKA6" s="700"/>
      <c r="UKB6" s="700"/>
      <c r="UKC6" s="700"/>
      <c r="UKD6" s="700"/>
      <c r="UKE6" s="700"/>
      <c r="UKF6" s="700"/>
      <c r="UKG6" s="700"/>
      <c r="UKH6" s="700"/>
      <c r="UKI6" s="700"/>
      <c r="UKJ6" s="700"/>
      <c r="UKK6" s="700"/>
      <c r="UKL6" s="700"/>
      <c r="UKM6" s="700"/>
      <c r="UKN6" s="700"/>
      <c r="UKO6" s="700"/>
      <c r="UKP6" s="700"/>
      <c r="UKQ6" s="700"/>
      <c r="UKR6" s="700"/>
      <c r="UKS6" s="700"/>
      <c r="UKT6" s="700"/>
      <c r="UKU6" s="700"/>
      <c r="UKV6" s="700"/>
      <c r="UKW6" s="700"/>
      <c r="UKX6" s="700"/>
      <c r="UKY6" s="700"/>
      <c r="UKZ6" s="700"/>
      <c r="ULA6" s="700"/>
      <c r="ULB6" s="700"/>
      <c r="ULC6" s="700"/>
      <c r="ULD6" s="700"/>
      <c r="ULE6" s="700"/>
      <c r="ULF6" s="700"/>
      <c r="ULG6" s="700"/>
      <c r="ULH6" s="700"/>
      <c r="ULI6" s="700"/>
      <c r="ULJ6" s="700"/>
      <c r="ULK6" s="700"/>
      <c r="ULL6" s="700"/>
      <c r="ULM6" s="700"/>
      <c r="ULN6" s="700"/>
      <c r="ULO6" s="700"/>
      <c r="ULP6" s="700"/>
      <c r="ULQ6" s="700"/>
      <c r="ULR6" s="700"/>
      <c r="ULS6" s="700"/>
      <c r="ULT6" s="700"/>
      <c r="ULU6" s="700"/>
      <c r="ULV6" s="700"/>
      <c r="ULW6" s="700"/>
      <c r="ULX6" s="700"/>
      <c r="ULY6" s="700"/>
      <c r="ULZ6" s="700"/>
      <c r="UMA6" s="700"/>
      <c r="UMB6" s="700"/>
      <c r="UMC6" s="700"/>
      <c r="UMD6" s="700"/>
      <c r="UME6" s="700"/>
      <c r="UMF6" s="700"/>
      <c r="UMG6" s="700"/>
      <c r="UMH6" s="700"/>
      <c r="UMI6" s="700"/>
      <c r="UMJ6" s="700"/>
      <c r="UMK6" s="700"/>
      <c r="UML6" s="700"/>
      <c r="UMM6" s="700"/>
      <c r="UMN6" s="700"/>
      <c r="UMO6" s="700"/>
      <c r="UMP6" s="700"/>
      <c r="UMQ6" s="700"/>
      <c r="UMR6" s="700"/>
      <c r="UMS6" s="700"/>
      <c r="UMT6" s="700"/>
      <c r="UMU6" s="700"/>
      <c r="UMV6" s="700"/>
      <c r="UMW6" s="700"/>
      <c r="UMX6" s="700"/>
      <c r="UMY6" s="700"/>
      <c r="UMZ6" s="700"/>
      <c r="UNA6" s="700"/>
      <c r="UNB6" s="700"/>
      <c r="UNC6" s="700"/>
      <c r="UND6" s="700"/>
      <c r="UNE6" s="700"/>
      <c r="UNF6" s="700"/>
      <c r="UNG6" s="700"/>
      <c r="UNH6" s="700"/>
      <c r="UNI6" s="700"/>
      <c r="UNJ6" s="700"/>
      <c r="UNK6" s="700"/>
      <c r="UNL6" s="700"/>
      <c r="UNM6" s="700"/>
      <c r="UNN6" s="700"/>
      <c r="UNO6" s="700"/>
      <c r="UNP6" s="700"/>
      <c r="UNQ6" s="700"/>
      <c r="UNR6" s="700"/>
      <c r="UNS6" s="700"/>
      <c r="UNT6" s="700"/>
      <c r="UNU6" s="700"/>
      <c r="UNV6" s="700"/>
      <c r="UNW6" s="700"/>
      <c r="UNX6" s="700"/>
      <c r="UNY6" s="700"/>
      <c r="UNZ6" s="700"/>
      <c r="UOA6" s="700"/>
      <c r="UOB6" s="700"/>
      <c r="UOC6" s="700"/>
      <c r="UOD6" s="700"/>
      <c r="UOE6" s="700"/>
      <c r="UOF6" s="700"/>
      <c r="UOG6" s="700"/>
      <c r="UOH6" s="700"/>
      <c r="UOI6" s="700"/>
      <c r="UOJ6" s="700"/>
      <c r="UOK6" s="700"/>
      <c r="UOL6" s="700"/>
      <c r="UOM6" s="700"/>
      <c r="UON6" s="700"/>
      <c r="UOO6" s="700"/>
      <c r="UOP6" s="700"/>
      <c r="UOQ6" s="700"/>
      <c r="UOR6" s="700"/>
      <c r="UOS6" s="700"/>
      <c r="UOT6" s="700"/>
      <c r="UOU6" s="700"/>
      <c r="UOV6" s="700"/>
      <c r="UOW6" s="700"/>
      <c r="UOX6" s="700"/>
      <c r="UOY6" s="700"/>
      <c r="UOZ6" s="700"/>
      <c r="UPA6" s="700"/>
      <c r="UPB6" s="700"/>
      <c r="UPC6" s="700"/>
      <c r="UPD6" s="700"/>
      <c r="UPE6" s="700"/>
      <c r="UPF6" s="700"/>
      <c r="UPG6" s="700"/>
      <c r="UPH6" s="700"/>
      <c r="UPI6" s="700"/>
      <c r="UPJ6" s="700"/>
      <c r="UPK6" s="700"/>
      <c r="UPL6" s="700"/>
      <c r="UPM6" s="700"/>
      <c r="UPN6" s="700"/>
      <c r="UPO6" s="700"/>
      <c r="UPP6" s="700"/>
      <c r="UPQ6" s="700"/>
      <c r="UPR6" s="700"/>
      <c r="UPS6" s="700"/>
      <c r="UPT6" s="700"/>
      <c r="UPU6" s="700"/>
      <c r="UPV6" s="700"/>
      <c r="UPW6" s="700"/>
      <c r="UPX6" s="700"/>
      <c r="UPY6" s="700"/>
      <c r="UPZ6" s="700"/>
      <c r="UQA6" s="700"/>
      <c r="UQB6" s="700"/>
      <c r="UQC6" s="700"/>
      <c r="UQD6" s="700"/>
      <c r="UQE6" s="700"/>
      <c r="UQF6" s="700"/>
      <c r="UQG6" s="700"/>
      <c r="UQH6" s="700"/>
      <c r="UQI6" s="700"/>
      <c r="UQJ6" s="700"/>
      <c r="UQK6" s="700"/>
      <c r="UQL6" s="700"/>
      <c r="UQM6" s="700"/>
      <c r="UQN6" s="700"/>
      <c r="UQO6" s="700"/>
      <c r="UQP6" s="700"/>
      <c r="UQQ6" s="700"/>
      <c r="UQR6" s="700"/>
      <c r="UQS6" s="700"/>
      <c r="UQT6" s="700"/>
      <c r="UQU6" s="700"/>
      <c r="UQV6" s="700"/>
      <c r="UQW6" s="700"/>
      <c r="UQX6" s="700"/>
      <c r="UQY6" s="700"/>
      <c r="UQZ6" s="700"/>
      <c r="URA6" s="700"/>
      <c r="URB6" s="700"/>
      <c r="URC6" s="700"/>
      <c r="URD6" s="700"/>
      <c r="URE6" s="700"/>
      <c r="URF6" s="700"/>
      <c r="URG6" s="700"/>
      <c r="URH6" s="700"/>
      <c r="URI6" s="700"/>
      <c r="URJ6" s="700"/>
      <c r="URK6" s="700"/>
      <c r="URL6" s="700"/>
      <c r="URM6" s="700"/>
      <c r="URN6" s="700"/>
      <c r="URO6" s="700"/>
      <c r="URP6" s="700"/>
      <c r="URQ6" s="700"/>
      <c r="URR6" s="700"/>
      <c r="URS6" s="700"/>
      <c r="URT6" s="700"/>
      <c r="URU6" s="700"/>
      <c r="URV6" s="700"/>
      <c r="URW6" s="700"/>
      <c r="URX6" s="700"/>
      <c r="URY6" s="700"/>
      <c r="URZ6" s="700"/>
      <c r="USA6" s="700"/>
      <c r="USB6" s="700"/>
      <c r="USC6" s="700"/>
      <c r="USD6" s="700"/>
      <c r="USE6" s="700"/>
      <c r="USF6" s="700"/>
      <c r="USG6" s="700"/>
      <c r="USH6" s="700"/>
      <c r="USI6" s="700"/>
      <c r="USJ6" s="700"/>
      <c r="USK6" s="700"/>
      <c r="USL6" s="700"/>
      <c r="USM6" s="700"/>
      <c r="USN6" s="700"/>
      <c r="USO6" s="700"/>
      <c r="USP6" s="700"/>
      <c r="USQ6" s="700"/>
      <c r="USR6" s="700"/>
      <c r="USS6" s="700"/>
      <c r="UST6" s="700"/>
      <c r="USU6" s="700"/>
      <c r="USV6" s="700"/>
      <c r="USW6" s="700"/>
      <c r="USX6" s="700"/>
      <c r="USY6" s="700"/>
      <c r="USZ6" s="700"/>
      <c r="UTA6" s="700"/>
      <c r="UTB6" s="700"/>
      <c r="UTC6" s="700"/>
      <c r="UTD6" s="700"/>
      <c r="UTE6" s="700"/>
      <c r="UTF6" s="700"/>
      <c r="UTG6" s="700"/>
      <c r="UTH6" s="700"/>
      <c r="UTI6" s="700"/>
      <c r="UTJ6" s="700"/>
      <c r="UTK6" s="700"/>
      <c r="UTL6" s="700"/>
      <c r="UTM6" s="700"/>
      <c r="UTN6" s="700"/>
      <c r="UTO6" s="700"/>
      <c r="UTP6" s="700"/>
      <c r="UTQ6" s="700"/>
      <c r="UTR6" s="700"/>
      <c r="UTS6" s="700"/>
      <c r="UTT6" s="700"/>
      <c r="UTU6" s="700"/>
      <c r="UTV6" s="700"/>
      <c r="UTW6" s="700"/>
      <c r="UTX6" s="700"/>
      <c r="UTY6" s="700"/>
      <c r="UTZ6" s="700"/>
      <c r="UUA6" s="700"/>
      <c r="UUB6" s="700"/>
      <c r="UUC6" s="700"/>
      <c r="UUD6" s="700"/>
      <c r="UUE6" s="700"/>
      <c r="UUF6" s="700"/>
      <c r="UUG6" s="700"/>
      <c r="UUH6" s="700"/>
      <c r="UUI6" s="700"/>
      <c r="UUJ6" s="700"/>
      <c r="UUK6" s="700"/>
      <c r="UUL6" s="700"/>
      <c r="UUM6" s="700"/>
      <c r="UUN6" s="700"/>
      <c r="UUO6" s="700"/>
      <c r="UUP6" s="700"/>
      <c r="UUQ6" s="700"/>
      <c r="UUR6" s="700"/>
      <c r="UUS6" s="700"/>
      <c r="UUT6" s="700"/>
      <c r="UUU6" s="700"/>
      <c r="UUV6" s="700"/>
      <c r="UUW6" s="700"/>
      <c r="UUX6" s="700"/>
      <c r="UUY6" s="700"/>
      <c r="UUZ6" s="700"/>
      <c r="UVA6" s="700"/>
      <c r="UVB6" s="700"/>
      <c r="UVC6" s="700"/>
      <c r="UVD6" s="700"/>
      <c r="UVE6" s="700"/>
      <c r="UVF6" s="700"/>
      <c r="UVG6" s="700"/>
      <c r="UVH6" s="700"/>
      <c r="UVI6" s="700"/>
      <c r="UVJ6" s="700"/>
      <c r="UVK6" s="700"/>
      <c r="UVL6" s="700"/>
      <c r="UVM6" s="700"/>
      <c r="UVN6" s="700"/>
      <c r="UVO6" s="700"/>
      <c r="UVP6" s="700"/>
      <c r="UVQ6" s="700"/>
      <c r="UVR6" s="700"/>
      <c r="UVS6" s="700"/>
      <c r="UVT6" s="700"/>
      <c r="UVU6" s="700"/>
      <c r="UVV6" s="700"/>
      <c r="UVW6" s="700"/>
      <c r="UVX6" s="700"/>
      <c r="UVY6" s="700"/>
      <c r="UVZ6" s="700"/>
      <c r="UWA6" s="700"/>
      <c r="UWB6" s="700"/>
      <c r="UWC6" s="700"/>
      <c r="UWD6" s="700"/>
      <c r="UWE6" s="700"/>
      <c r="UWF6" s="700"/>
      <c r="UWG6" s="700"/>
      <c r="UWH6" s="700"/>
      <c r="UWI6" s="700"/>
      <c r="UWJ6" s="700"/>
      <c r="UWK6" s="700"/>
      <c r="UWL6" s="700"/>
      <c r="UWM6" s="700"/>
      <c r="UWN6" s="700"/>
      <c r="UWO6" s="700"/>
      <c r="UWP6" s="700"/>
      <c r="UWQ6" s="700"/>
      <c r="UWR6" s="700"/>
      <c r="UWS6" s="700"/>
      <c r="UWT6" s="700"/>
      <c r="UWU6" s="700"/>
      <c r="UWV6" s="700"/>
      <c r="UWW6" s="700"/>
      <c r="UWX6" s="700"/>
      <c r="UWY6" s="700"/>
      <c r="UWZ6" s="700"/>
      <c r="UXA6" s="700"/>
      <c r="UXB6" s="700"/>
      <c r="UXC6" s="700"/>
      <c r="UXD6" s="700"/>
      <c r="UXE6" s="700"/>
      <c r="UXF6" s="700"/>
      <c r="UXG6" s="700"/>
      <c r="UXH6" s="700"/>
      <c r="UXI6" s="700"/>
      <c r="UXJ6" s="700"/>
      <c r="UXK6" s="700"/>
      <c r="UXL6" s="700"/>
      <c r="UXM6" s="700"/>
      <c r="UXN6" s="700"/>
      <c r="UXO6" s="700"/>
      <c r="UXP6" s="700"/>
      <c r="UXQ6" s="700"/>
      <c r="UXR6" s="700"/>
      <c r="UXS6" s="700"/>
      <c r="UXT6" s="700"/>
      <c r="UXU6" s="700"/>
      <c r="UXV6" s="700"/>
      <c r="UXW6" s="700"/>
      <c r="UXX6" s="700"/>
      <c r="UXY6" s="700"/>
      <c r="UXZ6" s="700"/>
      <c r="UYA6" s="700"/>
      <c r="UYB6" s="700"/>
      <c r="UYC6" s="700"/>
      <c r="UYD6" s="700"/>
      <c r="UYE6" s="700"/>
      <c r="UYF6" s="700"/>
      <c r="UYG6" s="700"/>
      <c r="UYH6" s="700"/>
      <c r="UYI6" s="700"/>
      <c r="UYJ6" s="700"/>
      <c r="UYK6" s="700"/>
      <c r="UYL6" s="700"/>
      <c r="UYM6" s="700"/>
      <c r="UYN6" s="700"/>
      <c r="UYO6" s="700"/>
      <c r="UYP6" s="700"/>
      <c r="UYQ6" s="700"/>
      <c r="UYR6" s="700"/>
      <c r="UYS6" s="700"/>
      <c r="UYT6" s="700"/>
      <c r="UYU6" s="700"/>
      <c r="UYV6" s="700"/>
      <c r="UYW6" s="700"/>
      <c r="UYX6" s="700"/>
      <c r="UYY6" s="700"/>
      <c r="UYZ6" s="700"/>
      <c r="UZA6" s="700"/>
      <c r="UZB6" s="700"/>
      <c r="UZC6" s="700"/>
      <c r="UZD6" s="700"/>
      <c r="UZE6" s="700"/>
      <c r="UZF6" s="700"/>
      <c r="UZG6" s="700"/>
      <c r="UZH6" s="700"/>
      <c r="UZI6" s="700"/>
      <c r="UZJ6" s="700"/>
      <c r="UZK6" s="700"/>
      <c r="UZL6" s="700"/>
      <c r="UZM6" s="700"/>
      <c r="UZN6" s="700"/>
      <c r="UZO6" s="700"/>
      <c r="UZP6" s="700"/>
      <c r="UZQ6" s="700"/>
      <c r="UZR6" s="700"/>
      <c r="UZS6" s="700"/>
      <c r="UZT6" s="700"/>
      <c r="UZU6" s="700"/>
      <c r="UZV6" s="700"/>
      <c r="UZW6" s="700"/>
      <c r="UZX6" s="700"/>
      <c r="UZY6" s="700"/>
      <c r="UZZ6" s="700"/>
      <c r="VAA6" s="700"/>
      <c r="VAB6" s="700"/>
      <c r="VAC6" s="700"/>
      <c r="VAD6" s="700"/>
      <c r="VAE6" s="700"/>
      <c r="VAF6" s="700"/>
      <c r="VAG6" s="700"/>
      <c r="VAH6" s="700"/>
      <c r="VAI6" s="700"/>
      <c r="VAJ6" s="700"/>
      <c r="VAK6" s="700"/>
      <c r="VAL6" s="700"/>
      <c r="VAM6" s="700"/>
      <c r="VAN6" s="700"/>
      <c r="VAO6" s="700"/>
      <c r="VAP6" s="700"/>
      <c r="VAQ6" s="700"/>
      <c r="VAR6" s="700"/>
      <c r="VAS6" s="700"/>
      <c r="VAT6" s="700"/>
      <c r="VAU6" s="700"/>
      <c r="VAV6" s="700"/>
      <c r="VAW6" s="700"/>
      <c r="VAX6" s="700"/>
      <c r="VAY6" s="700"/>
      <c r="VAZ6" s="700"/>
      <c r="VBA6" s="700"/>
      <c r="VBB6" s="700"/>
      <c r="VBC6" s="700"/>
      <c r="VBD6" s="700"/>
      <c r="VBE6" s="700"/>
      <c r="VBF6" s="700"/>
      <c r="VBG6" s="700"/>
      <c r="VBH6" s="700"/>
      <c r="VBI6" s="700"/>
      <c r="VBJ6" s="700"/>
      <c r="VBK6" s="700"/>
      <c r="VBL6" s="700"/>
      <c r="VBM6" s="700"/>
      <c r="VBN6" s="700"/>
      <c r="VBO6" s="700"/>
      <c r="VBP6" s="700"/>
      <c r="VBQ6" s="700"/>
      <c r="VBR6" s="700"/>
      <c r="VBS6" s="700"/>
      <c r="VBT6" s="700"/>
      <c r="VBU6" s="700"/>
      <c r="VBV6" s="700"/>
      <c r="VBW6" s="700"/>
      <c r="VBX6" s="700"/>
      <c r="VBY6" s="700"/>
      <c r="VBZ6" s="700"/>
      <c r="VCA6" s="700"/>
      <c r="VCB6" s="700"/>
      <c r="VCC6" s="700"/>
      <c r="VCD6" s="700"/>
      <c r="VCE6" s="700"/>
      <c r="VCF6" s="700"/>
      <c r="VCG6" s="700"/>
      <c r="VCH6" s="700"/>
      <c r="VCI6" s="700"/>
      <c r="VCJ6" s="700"/>
      <c r="VCK6" s="700"/>
      <c r="VCL6" s="700"/>
      <c r="VCM6" s="700"/>
      <c r="VCN6" s="700"/>
      <c r="VCO6" s="700"/>
      <c r="VCP6" s="700"/>
      <c r="VCQ6" s="700"/>
      <c r="VCR6" s="700"/>
      <c r="VCS6" s="700"/>
      <c r="VCT6" s="700"/>
      <c r="VCU6" s="700"/>
      <c r="VCV6" s="700"/>
      <c r="VCW6" s="700"/>
      <c r="VCX6" s="700"/>
      <c r="VCY6" s="700"/>
      <c r="VCZ6" s="700"/>
      <c r="VDA6" s="700"/>
      <c r="VDB6" s="700"/>
      <c r="VDC6" s="700"/>
      <c r="VDD6" s="700"/>
      <c r="VDE6" s="700"/>
      <c r="VDF6" s="700"/>
      <c r="VDG6" s="700"/>
      <c r="VDH6" s="700"/>
      <c r="VDI6" s="700"/>
      <c r="VDJ6" s="700"/>
      <c r="VDK6" s="700"/>
      <c r="VDL6" s="700"/>
      <c r="VDM6" s="700"/>
      <c r="VDN6" s="700"/>
      <c r="VDO6" s="700"/>
      <c r="VDP6" s="700"/>
      <c r="VDQ6" s="700"/>
      <c r="VDR6" s="700"/>
      <c r="VDS6" s="700"/>
      <c r="VDT6" s="700"/>
      <c r="VDU6" s="700"/>
      <c r="VDV6" s="700"/>
      <c r="VDW6" s="700"/>
      <c r="VDX6" s="700"/>
      <c r="VDY6" s="700"/>
      <c r="VDZ6" s="700"/>
      <c r="VEA6" s="700"/>
      <c r="VEB6" s="700"/>
      <c r="VEC6" s="700"/>
      <c r="VED6" s="700"/>
      <c r="VEE6" s="700"/>
      <c r="VEF6" s="700"/>
      <c r="VEG6" s="700"/>
      <c r="VEH6" s="700"/>
      <c r="VEI6" s="700"/>
      <c r="VEJ6" s="700"/>
      <c r="VEK6" s="700"/>
      <c r="VEL6" s="700"/>
      <c r="VEM6" s="700"/>
      <c r="VEN6" s="700"/>
      <c r="VEO6" s="700"/>
      <c r="VEP6" s="700"/>
      <c r="VEQ6" s="700"/>
      <c r="VER6" s="700"/>
      <c r="VES6" s="700"/>
      <c r="VET6" s="700"/>
      <c r="VEU6" s="700"/>
      <c r="VEV6" s="700"/>
      <c r="VEW6" s="700"/>
      <c r="VEX6" s="700"/>
      <c r="VEY6" s="700"/>
      <c r="VEZ6" s="700"/>
      <c r="VFA6" s="700"/>
      <c r="VFB6" s="700"/>
      <c r="VFC6" s="700"/>
      <c r="VFD6" s="700"/>
      <c r="VFE6" s="700"/>
      <c r="VFF6" s="700"/>
      <c r="VFG6" s="700"/>
      <c r="VFH6" s="700"/>
      <c r="VFI6" s="700"/>
      <c r="VFJ6" s="700"/>
      <c r="VFK6" s="700"/>
      <c r="VFL6" s="700"/>
      <c r="VFM6" s="700"/>
      <c r="VFN6" s="700"/>
      <c r="VFO6" s="700"/>
      <c r="VFP6" s="700"/>
      <c r="VFQ6" s="700"/>
      <c r="VFR6" s="700"/>
      <c r="VFS6" s="700"/>
      <c r="VFT6" s="700"/>
      <c r="VFU6" s="700"/>
      <c r="VFV6" s="700"/>
      <c r="VFW6" s="700"/>
      <c r="VFX6" s="700"/>
      <c r="VFY6" s="700"/>
      <c r="VFZ6" s="700"/>
      <c r="VGA6" s="700"/>
      <c r="VGB6" s="700"/>
      <c r="VGC6" s="700"/>
      <c r="VGD6" s="700"/>
      <c r="VGE6" s="700"/>
      <c r="VGF6" s="700"/>
      <c r="VGG6" s="700"/>
      <c r="VGH6" s="700"/>
      <c r="VGI6" s="700"/>
      <c r="VGJ6" s="700"/>
      <c r="VGK6" s="700"/>
      <c r="VGL6" s="700"/>
      <c r="VGM6" s="700"/>
      <c r="VGN6" s="700"/>
      <c r="VGO6" s="700"/>
      <c r="VGP6" s="700"/>
      <c r="VGQ6" s="700"/>
      <c r="VGR6" s="700"/>
      <c r="VGS6" s="700"/>
      <c r="VGT6" s="700"/>
      <c r="VGU6" s="700"/>
      <c r="VGV6" s="700"/>
      <c r="VGW6" s="700"/>
      <c r="VGX6" s="700"/>
      <c r="VGY6" s="700"/>
      <c r="VGZ6" s="700"/>
      <c r="VHA6" s="700"/>
      <c r="VHB6" s="700"/>
      <c r="VHC6" s="700"/>
      <c r="VHD6" s="700"/>
      <c r="VHE6" s="700"/>
      <c r="VHF6" s="700"/>
      <c r="VHG6" s="700"/>
      <c r="VHH6" s="700"/>
      <c r="VHI6" s="700"/>
      <c r="VHJ6" s="700"/>
      <c r="VHK6" s="700"/>
      <c r="VHL6" s="700"/>
      <c r="VHM6" s="700"/>
      <c r="VHN6" s="700"/>
      <c r="VHO6" s="700"/>
      <c r="VHP6" s="700"/>
      <c r="VHQ6" s="700"/>
      <c r="VHR6" s="700"/>
      <c r="VHS6" s="700"/>
      <c r="VHT6" s="700"/>
      <c r="VHU6" s="700"/>
      <c r="VHV6" s="700"/>
      <c r="VHW6" s="700"/>
      <c r="VHX6" s="700"/>
      <c r="VHY6" s="700"/>
      <c r="VHZ6" s="700"/>
      <c r="VIA6" s="700"/>
      <c r="VIB6" s="700"/>
      <c r="VIC6" s="700"/>
      <c r="VID6" s="700"/>
      <c r="VIE6" s="700"/>
      <c r="VIF6" s="700"/>
      <c r="VIG6" s="700"/>
      <c r="VIH6" s="700"/>
      <c r="VII6" s="700"/>
      <c r="VIJ6" s="700"/>
      <c r="VIK6" s="700"/>
      <c r="VIL6" s="700"/>
      <c r="VIM6" s="700"/>
      <c r="VIN6" s="700"/>
      <c r="VIO6" s="700"/>
      <c r="VIP6" s="700"/>
      <c r="VIQ6" s="700"/>
      <c r="VIR6" s="700"/>
      <c r="VIS6" s="700"/>
      <c r="VIT6" s="700"/>
      <c r="VIU6" s="700"/>
      <c r="VIV6" s="700"/>
      <c r="VIW6" s="700"/>
      <c r="VIX6" s="700"/>
      <c r="VIY6" s="700"/>
      <c r="VIZ6" s="700"/>
      <c r="VJA6" s="700"/>
      <c r="VJB6" s="700"/>
      <c r="VJC6" s="700"/>
      <c r="VJD6" s="700"/>
      <c r="VJE6" s="700"/>
      <c r="VJF6" s="700"/>
      <c r="VJG6" s="700"/>
      <c r="VJH6" s="700"/>
      <c r="VJI6" s="700"/>
      <c r="VJJ6" s="700"/>
      <c r="VJK6" s="700"/>
      <c r="VJL6" s="700"/>
      <c r="VJM6" s="700"/>
      <c r="VJN6" s="700"/>
      <c r="VJO6" s="700"/>
      <c r="VJP6" s="700"/>
      <c r="VJQ6" s="700"/>
      <c r="VJR6" s="700"/>
      <c r="VJS6" s="700"/>
      <c r="VJT6" s="700"/>
      <c r="VJU6" s="700"/>
      <c r="VJV6" s="700"/>
      <c r="VJW6" s="700"/>
      <c r="VJX6" s="700"/>
      <c r="VJY6" s="700"/>
      <c r="VJZ6" s="700"/>
      <c r="VKA6" s="700"/>
      <c r="VKB6" s="700"/>
      <c r="VKC6" s="700"/>
      <c r="VKD6" s="700"/>
      <c r="VKE6" s="700"/>
      <c r="VKF6" s="700"/>
      <c r="VKG6" s="700"/>
      <c r="VKH6" s="700"/>
      <c r="VKI6" s="700"/>
      <c r="VKJ6" s="700"/>
      <c r="VKK6" s="700"/>
      <c r="VKL6" s="700"/>
      <c r="VKM6" s="700"/>
      <c r="VKN6" s="700"/>
      <c r="VKO6" s="700"/>
      <c r="VKP6" s="700"/>
      <c r="VKQ6" s="700"/>
      <c r="VKR6" s="700"/>
      <c r="VKS6" s="700"/>
      <c r="VKT6" s="700"/>
      <c r="VKU6" s="700"/>
      <c r="VKV6" s="700"/>
      <c r="VKW6" s="700"/>
      <c r="VKX6" s="700"/>
      <c r="VKY6" s="700"/>
      <c r="VKZ6" s="700"/>
      <c r="VLA6" s="700"/>
      <c r="VLB6" s="700"/>
      <c r="VLC6" s="700"/>
      <c r="VLD6" s="700"/>
      <c r="VLE6" s="700"/>
      <c r="VLF6" s="700"/>
      <c r="VLG6" s="700"/>
      <c r="VLH6" s="700"/>
      <c r="VLI6" s="700"/>
      <c r="VLJ6" s="700"/>
      <c r="VLK6" s="700"/>
      <c r="VLL6" s="700"/>
      <c r="VLM6" s="700"/>
      <c r="VLN6" s="700"/>
      <c r="VLO6" s="700"/>
      <c r="VLP6" s="700"/>
      <c r="VLQ6" s="700"/>
      <c r="VLR6" s="700"/>
      <c r="VLS6" s="700"/>
      <c r="VLT6" s="700"/>
      <c r="VLU6" s="700"/>
      <c r="VLV6" s="700"/>
      <c r="VLW6" s="700"/>
      <c r="VLX6" s="700"/>
      <c r="VLY6" s="700"/>
      <c r="VLZ6" s="700"/>
      <c r="VMA6" s="700"/>
      <c r="VMB6" s="700"/>
      <c r="VMC6" s="700"/>
      <c r="VMD6" s="700"/>
      <c r="VME6" s="700"/>
      <c r="VMF6" s="700"/>
      <c r="VMG6" s="700"/>
      <c r="VMH6" s="700"/>
      <c r="VMI6" s="700"/>
      <c r="VMJ6" s="700"/>
      <c r="VMK6" s="700"/>
      <c r="VML6" s="700"/>
      <c r="VMM6" s="700"/>
      <c r="VMN6" s="700"/>
      <c r="VMO6" s="700"/>
      <c r="VMP6" s="700"/>
      <c r="VMQ6" s="700"/>
      <c r="VMR6" s="700"/>
      <c r="VMS6" s="700"/>
      <c r="VMT6" s="700"/>
      <c r="VMU6" s="700"/>
      <c r="VMV6" s="700"/>
      <c r="VMW6" s="700"/>
      <c r="VMX6" s="700"/>
      <c r="VMY6" s="700"/>
      <c r="VMZ6" s="700"/>
      <c r="VNA6" s="700"/>
      <c r="VNB6" s="700"/>
      <c r="VNC6" s="700"/>
      <c r="VND6" s="700"/>
      <c r="VNE6" s="700"/>
      <c r="VNF6" s="700"/>
      <c r="VNG6" s="700"/>
      <c r="VNH6" s="700"/>
      <c r="VNI6" s="700"/>
      <c r="VNJ6" s="700"/>
      <c r="VNK6" s="700"/>
      <c r="VNL6" s="700"/>
      <c r="VNM6" s="700"/>
      <c r="VNN6" s="700"/>
      <c r="VNO6" s="700"/>
      <c r="VNP6" s="700"/>
      <c r="VNQ6" s="700"/>
      <c r="VNR6" s="700"/>
      <c r="VNS6" s="700"/>
      <c r="VNT6" s="700"/>
      <c r="VNU6" s="700"/>
      <c r="VNV6" s="700"/>
      <c r="VNW6" s="700"/>
      <c r="VNX6" s="700"/>
      <c r="VNY6" s="700"/>
      <c r="VNZ6" s="700"/>
      <c r="VOA6" s="700"/>
      <c r="VOB6" s="700"/>
      <c r="VOC6" s="700"/>
      <c r="VOD6" s="700"/>
      <c r="VOE6" s="700"/>
      <c r="VOF6" s="700"/>
      <c r="VOG6" s="700"/>
      <c r="VOH6" s="700"/>
      <c r="VOI6" s="700"/>
      <c r="VOJ6" s="700"/>
      <c r="VOK6" s="700"/>
      <c r="VOL6" s="700"/>
      <c r="VOM6" s="700"/>
      <c r="VON6" s="700"/>
      <c r="VOO6" s="700"/>
      <c r="VOP6" s="700"/>
      <c r="VOQ6" s="700"/>
      <c r="VOR6" s="700"/>
      <c r="VOS6" s="700"/>
      <c r="VOT6" s="700"/>
      <c r="VOU6" s="700"/>
      <c r="VOV6" s="700"/>
      <c r="VOW6" s="700"/>
      <c r="VOX6" s="700"/>
      <c r="VOY6" s="700"/>
      <c r="VOZ6" s="700"/>
      <c r="VPA6" s="700"/>
      <c r="VPB6" s="700"/>
      <c r="VPC6" s="700"/>
      <c r="VPD6" s="700"/>
      <c r="VPE6" s="700"/>
      <c r="VPF6" s="700"/>
      <c r="VPG6" s="700"/>
      <c r="VPH6" s="700"/>
      <c r="VPI6" s="700"/>
      <c r="VPJ6" s="700"/>
      <c r="VPK6" s="700"/>
      <c r="VPL6" s="700"/>
      <c r="VPM6" s="700"/>
      <c r="VPN6" s="700"/>
      <c r="VPO6" s="700"/>
      <c r="VPP6" s="700"/>
      <c r="VPQ6" s="700"/>
      <c r="VPR6" s="700"/>
      <c r="VPS6" s="700"/>
      <c r="VPT6" s="700"/>
      <c r="VPU6" s="700"/>
      <c r="VPV6" s="700"/>
      <c r="VPW6" s="700"/>
      <c r="VPX6" s="700"/>
      <c r="VPY6" s="700"/>
      <c r="VPZ6" s="700"/>
      <c r="VQA6" s="700"/>
      <c r="VQB6" s="700"/>
      <c r="VQC6" s="700"/>
      <c r="VQD6" s="700"/>
      <c r="VQE6" s="700"/>
      <c r="VQF6" s="700"/>
      <c r="VQG6" s="700"/>
      <c r="VQH6" s="700"/>
      <c r="VQI6" s="700"/>
      <c r="VQJ6" s="700"/>
      <c r="VQK6" s="700"/>
      <c r="VQL6" s="700"/>
      <c r="VQM6" s="700"/>
      <c r="VQN6" s="700"/>
      <c r="VQO6" s="700"/>
      <c r="VQP6" s="700"/>
      <c r="VQQ6" s="700"/>
      <c r="VQR6" s="700"/>
      <c r="VQS6" s="700"/>
      <c r="VQT6" s="700"/>
      <c r="VQU6" s="700"/>
      <c r="VQV6" s="700"/>
      <c r="VQW6" s="700"/>
      <c r="VQX6" s="700"/>
      <c r="VQY6" s="700"/>
      <c r="VQZ6" s="700"/>
      <c r="VRA6" s="700"/>
      <c r="VRB6" s="700"/>
      <c r="VRC6" s="700"/>
      <c r="VRD6" s="700"/>
      <c r="VRE6" s="700"/>
      <c r="VRF6" s="700"/>
      <c r="VRG6" s="700"/>
      <c r="VRH6" s="700"/>
      <c r="VRI6" s="700"/>
      <c r="VRJ6" s="700"/>
      <c r="VRK6" s="700"/>
      <c r="VRL6" s="700"/>
      <c r="VRM6" s="700"/>
      <c r="VRN6" s="700"/>
      <c r="VRO6" s="700"/>
      <c r="VRP6" s="700"/>
      <c r="VRQ6" s="700"/>
      <c r="VRR6" s="700"/>
      <c r="VRS6" s="700"/>
      <c r="VRT6" s="700"/>
      <c r="VRU6" s="700"/>
      <c r="VRV6" s="700"/>
      <c r="VRW6" s="700"/>
      <c r="VRX6" s="700"/>
      <c r="VRY6" s="700"/>
      <c r="VRZ6" s="700"/>
      <c r="VSA6" s="700"/>
      <c r="VSB6" s="700"/>
      <c r="VSC6" s="700"/>
      <c r="VSD6" s="700"/>
      <c r="VSE6" s="700"/>
      <c r="VSF6" s="700"/>
      <c r="VSG6" s="700"/>
      <c r="VSH6" s="700"/>
      <c r="VSI6" s="700"/>
      <c r="VSJ6" s="700"/>
      <c r="VSK6" s="700"/>
      <c r="VSL6" s="700"/>
      <c r="VSM6" s="700"/>
      <c r="VSN6" s="700"/>
      <c r="VSO6" s="700"/>
      <c r="VSP6" s="700"/>
      <c r="VSQ6" s="700"/>
      <c r="VSR6" s="700"/>
      <c r="VSS6" s="700"/>
      <c r="VST6" s="700"/>
      <c r="VSU6" s="700"/>
      <c r="VSV6" s="700"/>
      <c r="VSW6" s="700"/>
      <c r="VSX6" s="700"/>
      <c r="VSY6" s="700"/>
      <c r="VSZ6" s="700"/>
      <c r="VTA6" s="700"/>
      <c r="VTB6" s="700"/>
      <c r="VTC6" s="700"/>
      <c r="VTD6" s="700"/>
      <c r="VTE6" s="700"/>
      <c r="VTF6" s="700"/>
      <c r="VTG6" s="700"/>
      <c r="VTH6" s="700"/>
      <c r="VTI6" s="700"/>
      <c r="VTJ6" s="700"/>
      <c r="VTK6" s="700"/>
      <c r="VTL6" s="700"/>
      <c r="VTM6" s="700"/>
      <c r="VTN6" s="700"/>
      <c r="VTO6" s="700"/>
      <c r="VTP6" s="700"/>
      <c r="VTQ6" s="700"/>
      <c r="VTR6" s="700"/>
      <c r="VTS6" s="700"/>
      <c r="VTT6" s="700"/>
      <c r="VTU6" s="700"/>
      <c r="VTV6" s="700"/>
      <c r="VTW6" s="700"/>
      <c r="VTX6" s="700"/>
      <c r="VTY6" s="700"/>
      <c r="VTZ6" s="700"/>
      <c r="VUA6" s="700"/>
      <c r="VUB6" s="700"/>
      <c r="VUC6" s="700"/>
      <c r="VUD6" s="700"/>
      <c r="VUE6" s="700"/>
      <c r="VUF6" s="700"/>
      <c r="VUG6" s="700"/>
      <c r="VUH6" s="700"/>
      <c r="VUI6" s="700"/>
      <c r="VUJ6" s="700"/>
      <c r="VUK6" s="700"/>
      <c r="VUL6" s="700"/>
      <c r="VUM6" s="700"/>
      <c r="VUN6" s="700"/>
      <c r="VUO6" s="700"/>
      <c r="VUP6" s="700"/>
      <c r="VUQ6" s="700"/>
      <c r="VUR6" s="700"/>
      <c r="VUS6" s="700"/>
      <c r="VUT6" s="700"/>
      <c r="VUU6" s="700"/>
      <c r="VUV6" s="700"/>
      <c r="VUW6" s="700"/>
      <c r="VUX6" s="700"/>
      <c r="VUY6" s="700"/>
      <c r="VUZ6" s="700"/>
      <c r="VVA6" s="700"/>
      <c r="VVB6" s="700"/>
      <c r="VVC6" s="700"/>
      <c r="VVD6" s="700"/>
      <c r="VVE6" s="700"/>
      <c r="VVF6" s="700"/>
      <c r="VVG6" s="700"/>
      <c r="VVH6" s="700"/>
      <c r="VVI6" s="700"/>
      <c r="VVJ6" s="700"/>
      <c r="VVK6" s="700"/>
      <c r="VVL6" s="700"/>
      <c r="VVM6" s="700"/>
      <c r="VVN6" s="700"/>
      <c r="VVO6" s="700"/>
      <c r="VVP6" s="700"/>
      <c r="VVQ6" s="700"/>
      <c r="VVR6" s="700"/>
      <c r="VVS6" s="700"/>
      <c r="VVT6" s="700"/>
      <c r="VVU6" s="700"/>
      <c r="VVV6" s="700"/>
      <c r="VVW6" s="700"/>
      <c r="VVX6" s="700"/>
      <c r="VVY6" s="700"/>
      <c r="VVZ6" s="700"/>
      <c r="VWA6" s="700"/>
      <c r="VWB6" s="700"/>
      <c r="VWC6" s="700"/>
      <c r="VWD6" s="700"/>
      <c r="VWE6" s="700"/>
      <c r="VWF6" s="700"/>
      <c r="VWG6" s="700"/>
      <c r="VWH6" s="700"/>
      <c r="VWI6" s="700"/>
      <c r="VWJ6" s="700"/>
      <c r="VWK6" s="700"/>
      <c r="VWL6" s="700"/>
      <c r="VWM6" s="700"/>
      <c r="VWN6" s="700"/>
      <c r="VWO6" s="700"/>
      <c r="VWP6" s="700"/>
      <c r="VWQ6" s="700"/>
      <c r="VWR6" s="700"/>
      <c r="VWS6" s="700"/>
      <c r="VWT6" s="700"/>
      <c r="VWU6" s="700"/>
      <c r="VWV6" s="700"/>
      <c r="VWW6" s="700"/>
      <c r="VWX6" s="700"/>
      <c r="VWY6" s="700"/>
      <c r="VWZ6" s="700"/>
      <c r="VXA6" s="700"/>
      <c r="VXB6" s="700"/>
      <c r="VXC6" s="700"/>
      <c r="VXD6" s="700"/>
      <c r="VXE6" s="700"/>
      <c r="VXF6" s="700"/>
      <c r="VXG6" s="700"/>
      <c r="VXH6" s="700"/>
      <c r="VXI6" s="700"/>
      <c r="VXJ6" s="700"/>
      <c r="VXK6" s="700"/>
      <c r="VXL6" s="700"/>
      <c r="VXM6" s="700"/>
      <c r="VXN6" s="700"/>
      <c r="VXO6" s="700"/>
      <c r="VXP6" s="700"/>
      <c r="VXQ6" s="700"/>
      <c r="VXR6" s="700"/>
      <c r="VXS6" s="700"/>
      <c r="VXT6" s="700"/>
      <c r="VXU6" s="700"/>
      <c r="VXV6" s="700"/>
      <c r="VXW6" s="700"/>
      <c r="VXX6" s="700"/>
      <c r="VXY6" s="700"/>
      <c r="VXZ6" s="700"/>
      <c r="VYA6" s="700"/>
      <c r="VYB6" s="700"/>
      <c r="VYC6" s="700"/>
      <c r="VYD6" s="700"/>
      <c r="VYE6" s="700"/>
      <c r="VYF6" s="700"/>
      <c r="VYG6" s="700"/>
      <c r="VYH6" s="700"/>
      <c r="VYI6" s="700"/>
      <c r="VYJ6" s="700"/>
      <c r="VYK6" s="700"/>
      <c r="VYL6" s="700"/>
      <c r="VYM6" s="700"/>
      <c r="VYN6" s="700"/>
      <c r="VYO6" s="700"/>
      <c r="VYP6" s="700"/>
      <c r="VYQ6" s="700"/>
      <c r="VYR6" s="700"/>
      <c r="VYS6" s="700"/>
      <c r="VYT6" s="700"/>
      <c r="VYU6" s="700"/>
      <c r="VYV6" s="700"/>
      <c r="VYW6" s="700"/>
      <c r="VYX6" s="700"/>
      <c r="VYY6" s="700"/>
      <c r="VYZ6" s="700"/>
      <c r="VZA6" s="700"/>
      <c r="VZB6" s="700"/>
      <c r="VZC6" s="700"/>
      <c r="VZD6" s="700"/>
      <c r="VZE6" s="700"/>
      <c r="VZF6" s="700"/>
      <c r="VZG6" s="700"/>
      <c r="VZH6" s="700"/>
      <c r="VZI6" s="700"/>
      <c r="VZJ6" s="700"/>
      <c r="VZK6" s="700"/>
      <c r="VZL6" s="700"/>
      <c r="VZM6" s="700"/>
      <c r="VZN6" s="700"/>
      <c r="VZO6" s="700"/>
      <c r="VZP6" s="700"/>
      <c r="VZQ6" s="700"/>
      <c r="VZR6" s="700"/>
      <c r="VZS6" s="700"/>
      <c r="VZT6" s="700"/>
      <c r="VZU6" s="700"/>
      <c r="VZV6" s="700"/>
      <c r="VZW6" s="700"/>
      <c r="VZX6" s="700"/>
      <c r="VZY6" s="700"/>
      <c r="VZZ6" s="700"/>
      <c r="WAA6" s="700"/>
      <c r="WAB6" s="700"/>
      <c r="WAC6" s="700"/>
      <c r="WAD6" s="700"/>
      <c r="WAE6" s="700"/>
      <c r="WAF6" s="700"/>
      <c r="WAG6" s="700"/>
      <c r="WAH6" s="700"/>
      <c r="WAI6" s="700"/>
      <c r="WAJ6" s="700"/>
      <c r="WAK6" s="700"/>
      <c r="WAL6" s="700"/>
      <c r="WAM6" s="700"/>
      <c r="WAN6" s="700"/>
      <c r="WAO6" s="700"/>
      <c r="WAP6" s="700"/>
      <c r="WAQ6" s="700"/>
      <c r="WAR6" s="700"/>
      <c r="WAS6" s="700"/>
      <c r="WAT6" s="700"/>
      <c r="WAU6" s="700"/>
      <c r="WAV6" s="700"/>
      <c r="WAW6" s="700"/>
      <c r="WAX6" s="700"/>
      <c r="WAY6" s="700"/>
      <c r="WAZ6" s="700"/>
      <c r="WBA6" s="700"/>
      <c r="WBB6" s="700"/>
      <c r="WBC6" s="700"/>
      <c r="WBD6" s="700"/>
      <c r="WBE6" s="700"/>
      <c r="WBF6" s="700"/>
      <c r="WBG6" s="700"/>
      <c r="WBH6" s="700"/>
      <c r="WBI6" s="700"/>
      <c r="WBJ6" s="700"/>
      <c r="WBK6" s="700"/>
      <c r="WBL6" s="700"/>
      <c r="WBM6" s="700"/>
      <c r="WBN6" s="700"/>
      <c r="WBO6" s="700"/>
      <c r="WBP6" s="700"/>
      <c r="WBQ6" s="700"/>
      <c r="WBR6" s="700"/>
      <c r="WBS6" s="700"/>
      <c r="WBT6" s="700"/>
      <c r="WBU6" s="700"/>
      <c r="WBV6" s="700"/>
      <c r="WBW6" s="700"/>
      <c r="WBX6" s="700"/>
      <c r="WBY6" s="700"/>
      <c r="WBZ6" s="700"/>
      <c r="WCA6" s="700"/>
      <c r="WCB6" s="700"/>
      <c r="WCC6" s="700"/>
      <c r="WCD6" s="700"/>
      <c r="WCE6" s="700"/>
      <c r="WCF6" s="700"/>
      <c r="WCG6" s="700"/>
      <c r="WCH6" s="700"/>
      <c r="WCI6" s="700"/>
      <c r="WCJ6" s="700"/>
      <c r="WCK6" s="700"/>
      <c r="WCL6" s="700"/>
      <c r="WCM6" s="700"/>
      <c r="WCN6" s="700"/>
      <c r="WCO6" s="700"/>
      <c r="WCP6" s="700"/>
      <c r="WCQ6" s="700"/>
      <c r="WCR6" s="700"/>
      <c r="WCS6" s="700"/>
      <c r="WCT6" s="700"/>
      <c r="WCU6" s="700"/>
      <c r="WCV6" s="700"/>
      <c r="WCW6" s="700"/>
      <c r="WCX6" s="700"/>
      <c r="WCY6" s="700"/>
      <c r="WCZ6" s="700"/>
      <c r="WDA6" s="700"/>
      <c r="WDB6" s="700"/>
      <c r="WDC6" s="700"/>
      <c r="WDD6" s="700"/>
      <c r="WDE6" s="700"/>
      <c r="WDF6" s="700"/>
      <c r="WDG6" s="700"/>
      <c r="WDH6" s="700"/>
      <c r="WDI6" s="700"/>
      <c r="WDJ6" s="700"/>
      <c r="WDK6" s="700"/>
      <c r="WDL6" s="700"/>
      <c r="WDM6" s="700"/>
      <c r="WDN6" s="700"/>
      <c r="WDO6" s="700"/>
      <c r="WDP6" s="700"/>
      <c r="WDQ6" s="700"/>
      <c r="WDR6" s="700"/>
      <c r="WDS6" s="700"/>
      <c r="WDT6" s="700"/>
      <c r="WDU6" s="700"/>
      <c r="WDV6" s="700"/>
      <c r="WDW6" s="700"/>
      <c r="WDX6" s="700"/>
      <c r="WDY6" s="700"/>
      <c r="WDZ6" s="700"/>
      <c r="WEA6" s="700"/>
      <c r="WEB6" s="700"/>
      <c r="WEC6" s="700"/>
      <c r="WED6" s="700"/>
      <c r="WEE6" s="700"/>
      <c r="WEF6" s="700"/>
      <c r="WEG6" s="700"/>
      <c r="WEH6" s="700"/>
      <c r="WEI6" s="700"/>
      <c r="WEJ6" s="700"/>
      <c r="WEK6" s="700"/>
      <c r="WEL6" s="700"/>
      <c r="WEM6" s="700"/>
      <c r="WEN6" s="700"/>
      <c r="WEO6" s="700"/>
      <c r="WEP6" s="700"/>
      <c r="WEQ6" s="700"/>
      <c r="WER6" s="700"/>
      <c r="WES6" s="700"/>
      <c r="WET6" s="700"/>
      <c r="WEU6" s="700"/>
      <c r="WEV6" s="700"/>
      <c r="WEW6" s="700"/>
      <c r="WEX6" s="700"/>
      <c r="WEY6" s="700"/>
      <c r="WEZ6" s="700"/>
      <c r="WFA6" s="700"/>
      <c r="WFB6" s="700"/>
      <c r="WFC6" s="700"/>
      <c r="WFD6" s="700"/>
      <c r="WFE6" s="700"/>
      <c r="WFF6" s="700"/>
      <c r="WFG6" s="700"/>
      <c r="WFH6" s="700"/>
      <c r="WFI6" s="700"/>
      <c r="WFJ6" s="700"/>
      <c r="WFK6" s="700"/>
      <c r="WFL6" s="700"/>
      <c r="WFM6" s="700"/>
      <c r="WFN6" s="700"/>
      <c r="WFO6" s="700"/>
      <c r="WFP6" s="700"/>
      <c r="WFQ6" s="700"/>
      <c r="WFR6" s="700"/>
      <c r="WFS6" s="700"/>
      <c r="WFT6" s="700"/>
      <c r="WFU6" s="700"/>
      <c r="WFV6" s="700"/>
      <c r="WFW6" s="700"/>
      <c r="WFX6" s="700"/>
      <c r="WFY6" s="700"/>
      <c r="WFZ6" s="700"/>
      <c r="WGA6" s="700"/>
      <c r="WGB6" s="700"/>
      <c r="WGC6" s="700"/>
      <c r="WGD6" s="700"/>
      <c r="WGE6" s="700"/>
      <c r="WGF6" s="700"/>
      <c r="WGG6" s="700"/>
      <c r="WGH6" s="700"/>
      <c r="WGI6" s="700"/>
      <c r="WGJ6" s="700"/>
      <c r="WGK6" s="700"/>
      <c r="WGL6" s="700"/>
      <c r="WGM6" s="700"/>
      <c r="WGN6" s="700"/>
      <c r="WGO6" s="700"/>
      <c r="WGP6" s="700"/>
      <c r="WGQ6" s="700"/>
      <c r="WGR6" s="700"/>
      <c r="WGS6" s="700"/>
      <c r="WGT6" s="700"/>
      <c r="WGU6" s="700"/>
      <c r="WGV6" s="700"/>
      <c r="WGW6" s="700"/>
      <c r="WGX6" s="700"/>
      <c r="WGY6" s="700"/>
      <c r="WGZ6" s="700"/>
      <c r="WHA6" s="700"/>
      <c r="WHB6" s="700"/>
      <c r="WHC6" s="700"/>
      <c r="WHD6" s="700"/>
      <c r="WHE6" s="700"/>
      <c r="WHF6" s="700"/>
      <c r="WHG6" s="700"/>
      <c r="WHH6" s="700"/>
      <c r="WHI6" s="700"/>
      <c r="WHJ6" s="700"/>
      <c r="WHK6" s="700"/>
      <c r="WHL6" s="700"/>
      <c r="WHM6" s="700"/>
      <c r="WHN6" s="700"/>
      <c r="WHO6" s="700"/>
      <c r="WHP6" s="700"/>
      <c r="WHQ6" s="700"/>
      <c r="WHR6" s="700"/>
      <c r="WHS6" s="700"/>
      <c r="WHT6" s="700"/>
      <c r="WHU6" s="700"/>
      <c r="WHV6" s="700"/>
      <c r="WHW6" s="700"/>
      <c r="WHX6" s="700"/>
      <c r="WHY6" s="700"/>
      <c r="WHZ6" s="700"/>
      <c r="WIA6" s="700"/>
      <c r="WIB6" s="700"/>
      <c r="WIC6" s="700"/>
      <c r="WID6" s="700"/>
      <c r="WIE6" s="700"/>
      <c r="WIF6" s="700"/>
      <c r="WIG6" s="700"/>
      <c r="WIH6" s="700"/>
      <c r="WII6" s="700"/>
      <c r="WIJ6" s="700"/>
      <c r="WIK6" s="700"/>
      <c r="WIL6" s="700"/>
      <c r="WIM6" s="700"/>
      <c r="WIN6" s="700"/>
      <c r="WIO6" s="700"/>
      <c r="WIP6" s="700"/>
      <c r="WIQ6" s="700"/>
      <c r="WIR6" s="700"/>
      <c r="WIS6" s="700"/>
      <c r="WIT6" s="700"/>
      <c r="WIU6" s="700"/>
      <c r="WIV6" s="700"/>
      <c r="WIW6" s="700"/>
      <c r="WIX6" s="700"/>
      <c r="WIY6" s="700"/>
      <c r="WIZ6" s="700"/>
      <c r="WJA6" s="700"/>
      <c r="WJB6" s="700"/>
      <c r="WJC6" s="700"/>
      <c r="WJD6" s="700"/>
      <c r="WJE6" s="700"/>
      <c r="WJF6" s="700"/>
      <c r="WJG6" s="700"/>
      <c r="WJH6" s="700"/>
      <c r="WJI6" s="700"/>
      <c r="WJJ6" s="700"/>
      <c r="WJK6" s="700"/>
      <c r="WJL6" s="700"/>
      <c r="WJM6" s="700"/>
      <c r="WJN6" s="700"/>
      <c r="WJO6" s="700"/>
      <c r="WJP6" s="700"/>
      <c r="WJQ6" s="700"/>
      <c r="WJR6" s="700"/>
      <c r="WJS6" s="700"/>
      <c r="WJT6" s="700"/>
      <c r="WJU6" s="700"/>
      <c r="WJV6" s="700"/>
      <c r="WJW6" s="700"/>
      <c r="WJX6" s="700"/>
      <c r="WJY6" s="700"/>
      <c r="WJZ6" s="700"/>
      <c r="WKA6" s="700"/>
      <c r="WKB6" s="700"/>
      <c r="WKC6" s="700"/>
      <c r="WKD6" s="700"/>
      <c r="WKE6" s="700"/>
      <c r="WKF6" s="700"/>
      <c r="WKG6" s="700"/>
      <c r="WKH6" s="700"/>
      <c r="WKI6" s="700"/>
      <c r="WKJ6" s="700"/>
      <c r="WKK6" s="700"/>
      <c r="WKL6" s="700"/>
      <c r="WKM6" s="700"/>
      <c r="WKN6" s="700"/>
      <c r="WKO6" s="700"/>
      <c r="WKP6" s="700"/>
      <c r="WKQ6" s="700"/>
      <c r="WKR6" s="700"/>
      <c r="WKS6" s="700"/>
      <c r="WKT6" s="700"/>
      <c r="WKU6" s="700"/>
      <c r="WKV6" s="700"/>
      <c r="WKW6" s="700"/>
      <c r="WKX6" s="700"/>
      <c r="WKY6" s="700"/>
      <c r="WKZ6" s="700"/>
      <c r="WLA6" s="700"/>
      <c r="WLB6" s="700"/>
      <c r="WLC6" s="700"/>
      <c r="WLD6" s="700"/>
      <c r="WLE6" s="700"/>
      <c r="WLF6" s="700"/>
      <c r="WLG6" s="700"/>
      <c r="WLH6" s="700"/>
      <c r="WLI6" s="700"/>
      <c r="WLJ6" s="700"/>
      <c r="WLK6" s="700"/>
      <c r="WLL6" s="700"/>
      <c r="WLM6" s="700"/>
      <c r="WLN6" s="700"/>
      <c r="WLO6" s="700"/>
      <c r="WLP6" s="700"/>
      <c r="WLQ6" s="700"/>
      <c r="WLR6" s="700"/>
      <c r="WLS6" s="700"/>
      <c r="WLT6" s="700"/>
      <c r="WLU6" s="700"/>
      <c r="WLV6" s="700"/>
      <c r="WLW6" s="700"/>
      <c r="WLX6" s="700"/>
      <c r="WLY6" s="700"/>
      <c r="WLZ6" s="700"/>
      <c r="WMA6" s="700"/>
      <c r="WMB6" s="700"/>
      <c r="WMC6" s="700"/>
      <c r="WMD6" s="700"/>
      <c r="WME6" s="700"/>
      <c r="WMF6" s="700"/>
      <c r="WMG6" s="700"/>
      <c r="WMH6" s="700"/>
      <c r="WMI6" s="700"/>
      <c r="WMJ6" s="700"/>
      <c r="WMK6" s="700"/>
      <c r="WML6" s="700"/>
      <c r="WMM6" s="700"/>
      <c r="WMN6" s="700"/>
      <c r="WMO6" s="700"/>
      <c r="WMP6" s="700"/>
      <c r="WMQ6" s="700"/>
      <c r="WMR6" s="700"/>
      <c r="WMS6" s="700"/>
      <c r="WMT6" s="700"/>
      <c r="WMU6" s="700"/>
      <c r="WMV6" s="700"/>
      <c r="WMW6" s="700"/>
      <c r="WMX6" s="700"/>
      <c r="WMY6" s="700"/>
      <c r="WMZ6" s="700"/>
      <c r="WNA6" s="700"/>
      <c r="WNB6" s="700"/>
      <c r="WNC6" s="700"/>
      <c r="WND6" s="700"/>
      <c r="WNE6" s="700"/>
      <c r="WNF6" s="700"/>
      <c r="WNG6" s="700"/>
      <c r="WNH6" s="700"/>
      <c r="WNI6" s="700"/>
      <c r="WNJ6" s="700"/>
      <c r="WNK6" s="700"/>
      <c r="WNL6" s="700"/>
      <c r="WNM6" s="700"/>
      <c r="WNN6" s="700"/>
      <c r="WNO6" s="700"/>
      <c r="WNP6" s="700"/>
      <c r="WNQ6" s="700"/>
      <c r="WNR6" s="700"/>
      <c r="WNS6" s="700"/>
      <c r="WNT6" s="700"/>
      <c r="WNU6" s="700"/>
      <c r="WNV6" s="700"/>
      <c r="WNW6" s="700"/>
      <c r="WNX6" s="700"/>
      <c r="WNY6" s="700"/>
      <c r="WNZ6" s="700"/>
      <c r="WOA6" s="700"/>
      <c r="WOB6" s="700"/>
      <c r="WOC6" s="700"/>
      <c r="WOD6" s="700"/>
      <c r="WOE6" s="700"/>
      <c r="WOF6" s="700"/>
      <c r="WOG6" s="700"/>
      <c r="WOH6" s="700"/>
      <c r="WOI6" s="700"/>
      <c r="WOJ6" s="700"/>
      <c r="WOK6" s="700"/>
      <c r="WOL6" s="700"/>
      <c r="WOM6" s="700"/>
      <c r="WON6" s="700"/>
      <c r="WOO6" s="700"/>
      <c r="WOP6" s="700"/>
      <c r="WOQ6" s="700"/>
      <c r="WOR6" s="700"/>
      <c r="WOS6" s="700"/>
      <c r="WOT6" s="700"/>
      <c r="WOU6" s="700"/>
      <c r="WOV6" s="700"/>
      <c r="WOW6" s="700"/>
      <c r="WOX6" s="700"/>
      <c r="WOY6" s="700"/>
      <c r="WOZ6" s="700"/>
      <c r="WPA6" s="700"/>
      <c r="WPB6" s="700"/>
      <c r="WPC6" s="700"/>
      <c r="WPD6" s="700"/>
      <c r="WPE6" s="700"/>
      <c r="WPF6" s="700"/>
      <c r="WPG6" s="700"/>
      <c r="WPH6" s="700"/>
      <c r="WPI6" s="700"/>
      <c r="WPJ6" s="700"/>
      <c r="WPK6" s="700"/>
      <c r="WPL6" s="700"/>
      <c r="WPM6" s="700"/>
      <c r="WPN6" s="700"/>
      <c r="WPO6" s="700"/>
      <c r="WPP6" s="700"/>
      <c r="WPQ6" s="700"/>
      <c r="WPR6" s="700"/>
      <c r="WPS6" s="700"/>
      <c r="WPT6" s="700"/>
      <c r="WPU6" s="700"/>
      <c r="WPV6" s="700"/>
      <c r="WPW6" s="700"/>
      <c r="WPX6" s="700"/>
      <c r="WPY6" s="700"/>
      <c r="WPZ6" s="700"/>
      <c r="WQA6" s="700"/>
      <c r="WQB6" s="700"/>
      <c r="WQC6" s="700"/>
      <c r="WQD6" s="700"/>
      <c r="WQE6" s="700"/>
      <c r="WQF6" s="700"/>
      <c r="WQG6" s="700"/>
      <c r="WQH6" s="700"/>
      <c r="WQI6" s="700"/>
      <c r="WQJ6" s="700"/>
      <c r="WQK6" s="700"/>
      <c r="WQL6" s="700"/>
      <c r="WQM6" s="700"/>
      <c r="WQN6" s="700"/>
      <c r="WQO6" s="700"/>
      <c r="WQP6" s="700"/>
      <c r="WQQ6" s="700"/>
      <c r="WQR6" s="700"/>
      <c r="WQS6" s="700"/>
      <c r="WQT6" s="700"/>
      <c r="WQU6" s="700"/>
      <c r="WQV6" s="700"/>
      <c r="WQW6" s="700"/>
      <c r="WQX6" s="700"/>
      <c r="WQY6" s="700"/>
      <c r="WQZ6" s="700"/>
      <c r="WRA6" s="700"/>
      <c r="WRB6" s="700"/>
      <c r="WRC6" s="700"/>
      <c r="WRD6" s="700"/>
      <c r="WRE6" s="700"/>
      <c r="WRF6" s="700"/>
      <c r="WRG6" s="700"/>
      <c r="WRH6" s="700"/>
      <c r="WRI6" s="700"/>
      <c r="WRJ6" s="700"/>
      <c r="WRK6" s="700"/>
      <c r="WRL6" s="700"/>
      <c r="WRM6" s="700"/>
      <c r="WRN6" s="700"/>
      <c r="WRO6" s="700"/>
      <c r="WRP6" s="700"/>
      <c r="WRQ6" s="700"/>
      <c r="WRR6" s="700"/>
      <c r="WRS6" s="700"/>
      <c r="WRT6" s="700"/>
      <c r="WRU6" s="700"/>
      <c r="WRV6" s="700"/>
      <c r="WRW6" s="700"/>
      <c r="WRX6" s="700"/>
      <c r="WRY6" s="700"/>
      <c r="WRZ6" s="700"/>
      <c r="WSA6" s="700"/>
      <c r="WSB6" s="700"/>
      <c r="WSC6" s="700"/>
      <c r="WSD6" s="700"/>
      <c r="WSE6" s="700"/>
      <c r="WSF6" s="700"/>
      <c r="WSG6" s="700"/>
      <c r="WSH6" s="700"/>
      <c r="WSI6" s="700"/>
      <c r="WSJ6" s="700"/>
      <c r="WSK6" s="700"/>
      <c r="WSL6" s="700"/>
      <c r="WSM6" s="700"/>
      <c r="WSN6" s="700"/>
      <c r="WSO6" s="700"/>
      <c r="WSP6" s="700"/>
      <c r="WSQ6" s="700"/>
      <c r="WSR6" s="700"/>
      <c r="WSS6" s="700"/>
      <c r="WST6" s="700"/>
      <c r="WSU6" s="700"/>
      <c r="WSV6" s="700"/>
      <c r="WSW6" s="700"/>
      <c r="WSX6" s="700"/>
      <c r="WSY6" s="700"/>
      <c r="WSZ6" s="700"/>
      <c r="WTA6" s="700"/>
      <c r="WTB6" s="700"/>
      <c r="WTC6" s="700"/>
      <c r="WTD6" s="700"/>
      <c r="WTE6" s="700"/>
      <c r="WTF6" s="700"/>
      <c r="WTG6" s="700"/>
      <c r="WTH6" s="700"/>
      <c r="WTI6" s="700"/>
      <c r="WTJ6" s="700"/>
      <c r="WTK6" s="700"/>
      <c r="WTL6" s="700"/>
      <c r="WTM6" s="700"/>
      <c r="WTN6" s="700"/>
      <c r="WTO6" s="700"/>
      <c r="WTP6" s="700"/>
      <c r="WTQ6" s="700"/>
      <c r="WTR6" s="700"/>
      <c r="WTS6" s="700"/>
      <c r="WTT6" s="700"/>
      <c r="WTU6" s="700"/>
      <c r="WTV6" s="700"/>
      <c r="WTW6" s="700"/>
      <c r="WTX6" s="700"/>
      <c r="WTY6" s="700"/>
      <c r="WTZ6" s="700"/>
      <c r="WUA6" s="700"/>
      <c r="WUB6" s="700"/>
      <c r="WUC6" s="700"/>
      <c r="WUD6" s="700"/>
      <c r="WUE6" s="700"/>
      <c r="WUF6" s="700"/>
      <c r="WUG6" s="700"/>
      <c r="WUH6" s="700"/>
      <c r="WUI6" s="700"/>
      <c r="WUJ6" s="700"/>
      <c r="WUK6" s="700"/>
      <c r="WUL6" s="700"/>
      <c r="WUM6" s="700"/>
      <c r="WUN6" s="700"/>
      <c r="WUO6" s="700"/>
      <c r="WUP6" s="700"/>
      <c r="WUQ6" s="700"/>
      <c r="WUR6" s="700"/>
      <c r="WUS6" s="700"/>
      <c r="WUT6" s="700"/>
      <c r="WUU6" s="700"/>
      <c r="WUV6" s="700"/>
      <c r="WUW6" s="700"/>
      <c r="WUX6" s="700"/>
      <c r="WUY6" s="700"/>
      <c r="WUZ6" s="700"/>
      <c r="WVA6" s="700"/>
      <c r="WVB6" s="700"/>
      <c r="WVC6" s="700"/>
      <c r="WVD6" s="700"/>
      <c r="WVE6" s="700"/>
      <c r="WVF6" s="700"/>
      <c r="WVG6" s="700"/>
      <c r="WVH6" s="700"/>
      <c r="WVI6" s="700"/>
      <c r="WVJ6" s="700"/>
      <c r="WVK6" s="700"/>
      <c r="WVL6" s="700"/>
      <c r="WVM6" s="700"/>
      <c r="WVN6" s="700"/>
      <c r="WVO6" s="700"/>
      <c r="WVP6" s="700"/>
      <c r="WVQ6" s="700"/>
      <c r="WVR6" s="700"/>
      <c r="WVS6" s="700"/>
      <c r="WVT6" s="700"/>
      <c r="WVU6" s="700"/>
      <c r="WVV6" s="700"/>
      <c r="WVW6" s="700"/>
      <c r="WVX6" s="700"/>
      <c r="WVY6" s="700"/>
      <c r="WVZ6" s="700"/>
      <c r="WWA6" s="700"/>
      <c r="WWB6" s="700"/>
      <c r="WWC6" s="700"/>
      <c r="WWD6" s="700"/>
      <c r="WWE6" s="700"/>
      <c r="WWF6" s="700"/>
      <c r="WWG6" s="700"/>
      <c r="WWH6" s="700"/>
      <c r="WWI6" s="700"/>
      <c r="WWJ6" s="700"/>
      <c r="WWK6" s="700"/>
      <c r="WWL6" s="700"/>
      <c r="WWM6" s="700"/>
      <c r="WWN6" s="700"/>
      <c r="WWO6" s="700"/>
      <c r="WWP6" s="700"/>
      <c r="WWQ6" s="700"/>
      <c r="WWR6" s="700"/>
      <c r="WWS6" s="700"/>
      <c r="WWT6" s="700"/>
      <c r="WWU6" s="700"/>
      <c r="WWV6" s="700"/>
      <c r="WWW6" s="700"/>
      <c r="WWX6" s="700"/>
      <c r="WWY6" s="700"/>
      <c r="WWZ6" s="700"/>
      <c r="WXA6" s="700"/>
      <c r="WXB6" s="700"/>
      <c r="WXC6" s="700"/>
      <c r="WXD6" s="700"/>
      <c r="WXE6" s="700"/>
      <c r="WXF6" s="700"/>
      <c r="WXG6" s="700"/>
      <c r="WXH6" s="700"/>
      <c r="WXI6" s="700"/>
      <c r="WXJ6" s="700"/>
      <c r="WXK6" s="700"/>
      <c r="WXL6" s="700"/>
      <c r="WXM6" s="700"/>
      <c r="WXN6" s="700"/>
      <c r="WXO6" s="700"/>
      <c r="WXP6" s="700"/>
      <c r="WXQ6" s="700"/>
      <c r="WXR6" s="700"/>
      <c r="WXS6" s="700"/>
      <c r="WXT6" s="700"/>
      <c r="WXU6" s="700"/>
      <c r="WXV6" s="700"/>
      <c r="WXW6" s="700"/>
      <c r="WXX6" s="700"/>
      <c r="WXY6" s="700"/>
      <c r="WXZ6" s="700"/>
      <c r="WYA6" s="700"/>
      <c r="WYB6" s="700"/>
      <c r="WYC6" s="700"/>
      <c r="WYD6" s="700"/>
      <c r="WYE6" s="700"/>
      <c r="WYF6" s="700"/>
      <c r="WYG6" s="700"/>
      <c r="WYH6" s="700"/>
      <c r="WYI6" s="700"/>
      <c r="WYJ6" s="700"/>
      <c r="WYK6" s="700"/>
      <c r="WYL6" s="700"/>
      <c r="WYM6" s="700"/>
      <c r="WYN6" s="700"/>
      <c r="WYO6" s="700"/>
      <c r="WYP6" s="700"/>
      <c r="WYQ6" s="700"/>
      <c r="WYR6" s="700"/>
      <c r="WYS6" s="700"/>
      <c r="WYT6" s="700"/>
      <c r="WYU6" s="700"/>
      <c r="WYV6" s="700"/>
      <c r="WYW6" s="700"/>
      <c r="WYX6" s="700"/>
      <c r="WYY6" s="700"/>
      <c r="WYZ6" s="700"/>
      <c r="WZA6" s="700"/>
      <c r="WZB6" s="700"/>
      <c r="WZC6" s="700"/>
      <c r="WZD6" s="700"/>
      <c r="WZE6" s="700"/>
      <c r="WZF6" s="700"/>
      <c r="WZG6" s="700"/>
      <c r="WZH6" s="700"/>
      <c r="WZI6" s="700"/>
      <c r="WZJ6" s="700"/>
      <c r="WZK6" s="700"/>
      <c r="WZL6" s="700"/>
      <c r="WZM6" s="700"/>
      <c r="WZN6" s="700"/>
      <c r="WZO6" s="700"/>
      <c r="WZP6" s="700"/>
      <c r="WZQ6" s="700"/>
      <c r="WZR6" s="700"/>
      <c r="WZS6" s="700"/>
      <c r="WZT6" s="700"/>
      <c r="WZU6" s="700"/>
      <c r="WZV6" s="700"/>
      <c r="WZW6" s="700"/>
      <c r="WZX6" s="700"/>
      <c r="WZY6" s="700"/>
      <c r="WZZ6" s="700"/>
      <c r="XAA6" s="700"/>
      <c r="XAB6" s="700"/>
      <c r="XAC6" s="700"/>
      <c r="XAD6" s="700"/>
      <c r="XAE6" s="700"/>
      <c r="XAF6" s="700"/>
      <c r="XAG6" s="700"/>
      <c r="XAH6" s="700"/>
      <c r="XAI6" s="700"/>
      <c r="XAJ6" s="700"/>
      <c r="XAK6" s="700"/>
      <c r="XAL6" s="700"/>
      <c r="XAM6" s="700"/>
      <c r="XAN6" s="700"/>
      <c r="XAO6" s="700"/>
      <c r="XAP6" s="700"/>
      <c r="XAQ6" s="700"/>
      <c r="XAR6" s="700"/>
      <c r="XAS6" s="700"/>
      <c r="XAT6" s="700"/>
      <c r="XAU6" s="700"/>
      <c r="XAV6" s="700"/>
      <c r="XAW6" s="700"/>
      <c r="XAX6" s="700"/>
      <c r="XAY6" s="700"/>
      <c r="XAZ6" s="700"/>
      <c r="XBA6" s="700"/>
      <c r="XBB6" s="700"/>
      <c r="XBC6" s="700"/>
      <c r="XBD6" s="700"/>
      <c r="XBE6" s="700"/>
      <c r="XBF6" s="700"/>
      <c r="XBG6" s="700"/>
      <c r="XBH6" s="700"/>
      <c r="XBI6" s="700"/>
      <c r="XBJ6" s="700"/>
      <c r="XBK6" s="700"/>
      <c r="XBL6" s="700"/>
      <c r="XBM6" s="700"/>
      <c r="XBN6" s="700"/>
      <c r="XBO6" s="700"/>
      <c r="XBP6" s="700"/>
      <c r="XBQ6" s="700"/>
      <c r="XBR6" s="700"/>
      <c r="XBS6" s="700"/>
      <c r="XBT6" s="700"/>
      <c r="XBU6" s="700"/>
      <c r="XBV6" s="700"/>
      <c r="XBW6" s="700"/>
      <c r="XBX6" s="700"/>
      <c r="XBY6" s="700"/>
      <c r="XBZ6" s="700"/>
      <c r="XCA6" s="700"/>
      <c r="XCB6" s="700"/>
      <c r="XCC6" s="700"/>
      <c r="XCD6" s="700"/>
      <c r="XCE6" s="700"/>
      <c r="XCF6" s="700"/>
      <c r="XCG6" s="700"/>
      <c r="XCH6" s="700"/>
      <c r="XCI6" s="700"/>
      <c r="XCJ6" s="700"/>
      <c r="XCK6" s="700"/>
      <c r="XCL6" s="700"/>
      <c r="XCM6" s="700"/>
      <c r="XCN6" s="700"/>
      <c r="XCO6" s="700"/>
      <c r="XCP6" s="700"/>
      <c r="XCQ6" s="700"/>
      <c r="XCR6" s="700"/>
      <c r="XCS6" s="700"/>
      <c r="XCT6" s="700"/>
      <c r="XCU6" s="700"/>
      <c r="XCV6" s="700"/>
      <c r="XCW6" s="700"/>
      <c r="XCX6" s="700"/>
      <c r="XCY6" s="700"/>
      <c r="XCZ6" s="700"/>
      <c r="XDA6" s="700"/>
      <c r="XDB6" s="700"/>
      <c r="XDC6" s="700"/>
      <c r="XDD6" s="700"/>
      <c r="XDE6" s="700"/>
      <c r="XDF6" s="700"/>
      <c r="XDG6" s="700"/>
      <c r="XDH6" s="700"/>
      <c r="XDI6" s="700"/>
      <c r="XDJ6" s="700"/>
      <c r="XDK6" s="700"/>
      <c r="XDL6" s="700"/>
      <c r="XDM6" s="700"/>
      <c r="XDN6" s="700"/>
      <c r="XDO6" s="700"/>
      <c r="XDP6" s="700"/>
      <c r="XDQ6" s="700"/>
      <c r="XDR6" s="700"/>
      <c r="XDS6" s="700"/>
      <c r="XDT6" s="700"/>
      <c r="XDU6" s="700"/>
      <c r="XDV6" s="700"/>
      <c r="XDW6" s="700"/>
      <c r="XDX6" s="700"/>
      <c r="XDY6" s="700"/>
      <c r="XDZ6" s="700"/>
      <c r="XEA6" s="700"/>
      <c r="XEB6" s="700"/>
      <c r="XEC6" s="700"/>
      <c r="XED6" s="700"/>
      <c r="XEE6" s="700"/>
      <c r="XEF6" s="700"/>
      <c r="XEG6" s="700"/>
      <c r="XEH6" s="700"/>
      <c r="XEI6" s="700"/>
      <c r="XEJ6" s="700"/>
      <c r="XEK6" s="700"/>
      <c r="XEL6" s="700"/>
      <c r="XEM6" s="700"/>
      <c r="XEN6" s="700"/>
      <c r="XEO6" s="700"/>
      <c r="XEP6" s="700"/>
      <c r="XEQ6" s="700"/>
      <c r="XER6" s="700"/>
      <c r="XES6" s="700"/>
      <c r="XET6" s="700"/>
      <c r="XEU6" s="700"/>
      <c r="XEV6" s="700"/>
      <c r="XEW6" s="700"/>
      <c r="XEX6" s="700"/>
      <c r="XEY6" s="700"/>
      <c r="XEZ6" s="700"/>
      <c r="XFA6" s="700"/>
      <c r="XFB6" s="700"/>
      <c r="XFC6" s="700"/>
      <c r="XFD6" s="700"/>
    </row>
    <row r="7" spans="1:16384" x14ac:dyDescent="0.25">
      <c r="A7" s="935"/>
      <c r="C7" s="687" t="s">
        <v>237</v>
      </c>
      <c r="E7" s="716">
        <v>0.06</v>
      </c>
      <c r="G7" s="717"/>
      <c r="H7" s="715"/>
      <c r="I7" s="718"/>
      <c r="K7" s="708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  <c r="BL7" s="700"/>
      <c r="BM7" s="700"/>
      <c r="BN7" s="700"/>
      <c r="BO7" s="700"/>
      <c r="BP7" s="700"/>
      <c r="BQ7" s="700"/>
      <c r="BR7" s="700"/>
      <c r="BS7" s="700"/>
      <c r="BT7" s="700"/>
      <c r="BU7" s="700"/>
      <c r="BV7" s="700"/>
      <c r="BW7" s="700"/>
      <c r="BX7" s="700"/>
      <c r="BY7" s="700"/>
      <c r="BZ7" s="700"/>
      <c r="CA7" s="700"/>
      <c r="CB7" s="700"/>
      <c r="CC7" s="700"/>
      <c r="CD7" s="700"/>
      <c r="CE7" s="700"/>
      <c r="CF7" s="700"/>
      <c r="CG7" s="700"/>
      <c r="CH7" s="700"/>
      <c r="CI7" s="700"/>
      <c r="CJ7" s="700"/>
      <c r="CK7" s="700"/>
      <c r="CL7" s="700"/>
      <c r="CM7" s="700"/>
      <c r="CN7" s="700"/>
      <c r="CO7" s="700"/>
      <c r="CP7" s="700"/>
      <c r="CQ7" s="700"/>
      <c r="CR7" s="700"/>
      <c r="CS7" s="700"/>
      <c r="CT7" s="700"/>
      <c r="CU7" s="700"/>
      <c r="CV7" s="700"/>
      <c r="CW7" s="700"/>
      <c r="CX7" s="700"/>
      <c r="CY7" s="700"/>
      <c r="CZ7" s="700"/>
      <c r="DA7" s="700"/>
      <c r="DB7" s="700"/>
      <c r="DC7" s="700"/>
      <c r="DD7" s="700"/>
      <c r="DE7" s="700"/>
      <c r="DF7" s="700"/>
      <c r="DG7" s="700"/>
      <c r="DH7" s="700"/>
      <c r="DI7" s="700"/>
      <c r="DJ7" s="700"/>
      <c r="DK7" s="700"/>
      <c r="DL7" s="700"/>
      <c r="DM7" s="700"/>
      <c r="DN7" s="700"/>
      <c r="DO7" s="700"/>
      <c r="DP7" s="700"/>
      <c r="DQ7" s="700"/>
      <c r="DR7" s="700"/>
      <c r="DS7" s="700"/>
      <c r="DT7" s="700"/>
      <c r="DU7" s="700"/>
      <c r="DV7" s="700"/>
      <c r="DW7" s="700"/>
      <c r="DX7" s="700"/>
      <c r="DY7" s="700"/>
      <c r="DZ7" s="700"/>
      <c r="EA7" s="700"/>
      <c r="EB7" s="700"/>
      <c r="EC7" s="700"/>
      <c r="ED7" s="700"/>
      <c r="EE7" s="700"/>
      <c r="EF7" s="700"/>
      <c r="EG7" s="700"/>
      <c r="EH7" s="700"/>
      <c r="EI7" s="700"/>
      <c r="EJ7" s="700"/>
      <c r="EK7" s="700"/>
      <c r="EL7" s="700"/>
      <c r="EM7" s="700"/>
      <c r="EN7" s="700"/>
      <c r="EO7" s="700"/>
      <c r="EP7" s="700"/>
      <c r="EQ7" s="700"/>
      <c r="ER7" s="700"/>
      <c r="ES7" s="700"/>
      <c r="ET7" s="700"/>
      <c r="EU7" s="700"/>
      <c r="EV7" s="700"/>
      <c r="EW7" s="700"/>
      <c r="EX7" s="700"/>
      <c r="EY7" s="700"/>
      <c r="EZ7" s="700"/>
      <c r="FA7" s="700"/>
      <c r="FB7" s="700"/>
      <c r="FC7" s="700"/>
      <c r="FD7" s="700"/>
      <c r="FE7" s="700"/>
      <c r="FF7" s="700"/>
      <c r="FG7" s="700"/>
      <c r="FH7" s="700"/>
      <c r="FI7" s="700"/>
      <c r="FJ7" s="700"/>
      <c r="FK7" s="700"/>
      <c r="FL7" s="700"/>
      <c r="FM7" s="700"/>
      <c r="FN7" s="700"/>
      <c r="FO7" s="700"/>
      <c r="FP7" s="700"/>
      <c r="FQ7" s="700"/>
      <c r="FR7" s="700"/>
      <c r="FS7" s="700"/>
      <c r="FT7" s="700"/>
      <c r="FU7" s="700"/>
      <c r="FV7" s="700"/>
      <c r="FW7" s="700"/>
      <c r="FX7" s="700"/>
      <c r="FY7" s="700"/>
      <c r="FZ7" s="700"/>
      <c r="GA7" s="700"/>
      <c r="GB7" s="700"/>
      <c r="GC7" s="700"/>
      <c r="GD7" s="700"/>
      <c r="GE7" s="700"/>
      <c r="GF7" s="700"/>
      <c r="GG7" s="700"/>
      <c r="GH7" s="700"/>
      <c r="GI7" s="700"/>
      <c r="GJ7" s="700"/>
      <c r="GK7" s="700"/>
      <c r="GL7" s="700"/>
      <c r="GM7" s="700"/>
      <c r="GN7" s="700"/>
      <c r="GO7" s="700"/>
      <c r="GP7" s="700"/>
      <c r="GQ7" s="700"/>
      <c r="GR7" s="700"/>
      <c r="GS7" s="700"/>
      <c r="GT7" s="700"/>
      <c r="GU7" s="700"/>
      <c r="GV7" s="700"/>
      <c r="GW7" s="700"/>
      <c r="GX7" s="700"/>
      <c r="GY7" s="700"/>
      <c r="GZ7" s="700"/>
      <c r="HA7" s="700"/>
      <c r="HB7" s="700"/>
      <c r="HC7" s="700"/>
      <c r="HD7" s="700"/>
      <c r="HE7" s="700"/>
      <c r="HF7" s="700"/>
      <c r="HG7" s="700"/>
      <c r="HH7" s="700"/>
      <c r="HI7" s="700"/>
      <c r="HJ7" s="700"/>
      <c r="HK7" s="700"/>
      <c r="HL7" s="700"/>
      <c r="HM7" s="700"/>
      <c r="HN7" s="700"/>
      <c r="HO7" s="700"/>
      <c r="HP7" s="700"/>
      <c r="HQ7" s="700"/>
      <c r="HR7" s="700"/>
      <c r="HS7" s="700"/>
      <c r="HT7" s="700"/>
      <c r="HU7" s="700"/>
      <c r="HV7" s="700"/>
      <c r="HW7" s="700"/>
      <c r="HX7" s="700"/>
      <c r="HY7" s="700"/>
      <c r="HZ7" s="700"/>
      <c r="IA7" s="700"/>
      <c r="IB7" s="700"/>
      <c r="IC7" s="700"/>
      <c r="ID7" s="700"/>
      <c r="IE7" s="700"/>
      <c r="IF7" s="700"/>
      <c r="IG7" s="700"/>
      <c r="IH7" s="700"/>
      <c r="II7" s="700"/>
      <c r="IJ7" s="700"/>
      <c r="IK7" s="700"/>
      <c r="IL7" s="700"/>
      <c r="IM7" s="700"/>
      <c r="IN7" s="700"/>
      <c r="IO7" s="700"/>
      <c r="IP7" s="700"/>
      <c r="IQ7" s="700"/>
      <c r="IR7" s="700"/>
      <c r="IS7" s="700"/>
      <c r="IT7" s="700"/>
      <c r="IU7" s="700"/>
      <c r="IV7" s="700"/>
      <c r="IW7" s="700"/>
      <c r="IX7" s="700"/>
      <c r="IY7" s="700"/>
      <c r="IZ7" s="700"/>
      <c r="JA7" s="700"/>
      <c r="JB7" s="700"/>
      <c r="JC7" s="700"/>
      <c r="JD7" s="700"/>
      <c r="JE7" s="700"/>
      <c r="JF7" s="700"/>
      <c r="JG7" s="700"/>
      <c r="JH7" s="700"/>
      <c r="JI7" s="700"/>
      <c r="JJ7" s="700"/>
      <c r="JK7" s="700"/>
      <c r="JL7" s="700"/>
      <c r="JM7" s="700"/>
      <c r="JN7" s="700"/>
      <c r="JO7" s="700"/>
      <c r="JP7" s="700"/>
      <c r="JQ7" s="700"/>
      <c r="JR7" s="700"/>
      <c r="JS7" s="700"/>
      <c r="JT7" s="700"/>
      <c r="JU7" s="700"/>
      <c r="JV7" s="700"/>
      <c r="JW7" s="700"/>
      <c r="JX7" s="700"/>
      <c r="JY7" s="700"/>
      <c r="JZ7" s="700"/>
      <c r="KA7" s="700"/>
      <c r="KB7" s="700"/>
      <c r="KC7" s="700"/>
      <c r="KD7" s="700"/>
      <c r="KE7" s="700"/>
      <c r="KF7" s="700"/>
      <c r="KG7" s="700"/>
      <c r="KH7" s="700"/>
      <c r="KI7" s="700"/>
      <c r="KJ7" s="700"/>
      <c r="KK7" s="700"/>
      <c r="KL7" s="700"/>
      <c r="KM7" s="700"/>
      <c r="KN7" s="700"/>
      <c r="KO7" s="700"/>
      <c r="KP7" s="700"/>
      <c r="KQ7" s="700"/>
      <c r="KR7" s="700"/>
      <c r="KS7" s="700"/>
      <c r="KT7" s="700"/>
      <c r="KU7" s="700"/>
      <c r="KV7" s="700"/>
      <c r="KW7" s="700"/>
      <c r="KX7" s="700"/>
      <c r="KY7" s="700"/>
      <c r="KZ7" s="700"/>
      <c r="LA7" s="700"/>
      <c r="LB7" s="700"/>
      <c r="LC7" s="700"/>
      <c r="LD7" s="700"/>
      <c r="LE7" s="700"/>
      <c r="LF7" s="700"/>
      <c r="LG7" s="700"/>
      <c r="LH7" s="700"/>
      <c r="LI7" s="700"/>
      <c r="LJ7" s="700"/>
      <c r="LK7" s="700"/>
      <c r="LL7" s="700"/>
      <c r="LM7" s="700"/>
      <c r="LN7" s="700"/>
      <c r="LO7" s="700"/>
      <c r="LP7" s="700"/>
      <c r="LQ7" s="700"/>
      <c r="LR7" s="700"/>
      <c r="LS7" s="700"/>
      <c r="LT7" s="700"/>
      <c r="LU7" s="700"/>
      <c r="LV7" s="700"/>
      <c r="LW7" s="700"/>
      <c r="LX7" s="700"/>
      <c r="LY7" s="700"/>
      <c r="LZ7" s="700"/>
      <c r="MA7" s="700"/>
      <c r="MB7" s="700"/>
      <c r="MC7" s="700"/>
      <c r="MD7" s="700"/>
      <c r="ME7" s="700"/>
      <c r="MF7" s="700"/>
      <c r="MG7" s="700"/>
      <c r="MH7" s="700"/>
      <c r="MI7" s="700"/>
      <c r="MJ7" s="700"/>
      <c r="MK7" s="700"/>
      <c r="ML7" s="700"/>
      <c r="MM7" s="700"/>
      <c r="MN7" s="700"/>
      <c r="MO7" s="700"/>
      <c r="MP7" s="700"/>
      <c r="MQ7" s="700"/>
      <c r="MR7" s="700"/>
      <c r="MS7" s="700"/>
      <c r="MT7" s="700"/>
      <c r="MU7" s="700"/>
      <c r="MV7" s="700"/>
      <c r="MW7" s="700"/>
      <c r="MX7" s="700"/>
      <c r="MY7" s="700"/>
      <c r="MZ7" s="700"/>
      <c r="NA7" s="700"/>
      <c r="NB7" s="700"/>
      <c r="NC7" s="700"/>
      <c r="ND7" s="700"/>
      <c r="NE7" s="700"/>
      <c r="NF7" s="700"/>
      <c r="NG7" s="700"/>
      <c r="NH7" s="700"/>
      <c r="NI7" s="700"/>
      <c r="NJ7" s="700"/>
      <c r="NK7" s="700"/>
      <c r="NL7" s="700"/>
      <c r="NM7" s="700"/>
      <c r="NN7" s="700"/>
      <c r="NO7" s="700"/>
      <c r="NP7" s="700"/>
      <c r="NQ7" s="700"/>
      <c r="NR7" s="700"/>
      <c r="NS7" s="700"/>
      <c r="NT7" s="700"/>
      <c r="NU7" s="700"/>
      <c r="NV7" s="700"/>
      <c r="NW7" s="700"/>
      <c r="NX7" s="700"/>
      <c r="NY7" s="700"/>
      <c r="NZ7" s="700"/>
      <c r="OA7" s="700"/>
      <c r="OB7" s="700"/>
      <c r="OC7" s="700"/>
      <c r="OD7" s="700"/>
      <c r="OE7" s="700"/>
      <c r="OF7" s="700"/>
      <c r="OG7" s="700"/>
      <c r="OH7" s="700"/>
      <c r="OI7" s="700"/>
      <c r="OJ7" s="700"/>
      <c r="OK7" s="700"/>
      <c r="OL7" s="700"/>
      <c r="OM7" s="700"/>
      <c r="ON7" s="700"/>
      <c r="OO7" s="700"/>
      <c r="OP7" s="700"/>
      <c r="OQ7" s="700"/>
      <c r="OR7" s="700"/>
      <c r="OS7" s="700"/>
      <c r="OT7" s="700"/>
      <c r="OU7" s="700"/>
      <c r="OV7" s="700"/>
      <c r="OW7" s="700"/>
      <c r="OX7" s="700"/>
      <c r="OY7" s="700"/>
      <c r="OZ7" s="700"/>
      <c r="PA7" s="700"/>
      <c r="PB7" s="700"/>
      <c r="PC7" s="700"/>
      <c r="PD7" s="700"/>
      <c r="PE7" s="700"/>
      <c r="PF7" s="700"/>
      <c r="PG7" s="700"/>
      <c r="PH7" s="700"/>
      <c r="PI7" s="700"/>
      <c r="PJ7" s="700"/>
      <c r="PK7" s="700"/>
      <c r="PL7" s="700"/>
      <c r="PM7" s="700"/>
      <c r="PN7" s="700"/>
      <c r="PO7" s="700"/>
      <c r="PP7" s="700"/>
      <c r="PQ7" s="700"/>
      <c r="PR7" s="700"/>
      <c r="PS7" s="700"/>
      <c r="PT7" s="700"/>
      <c r="PU7" s="700"/>
      <c r="PV7" s="700"/>
      <c r="PW7" s="700"/>
      <c r="PX7" s="700"/>
      <c r="PY7" s="700"/>
      <c r="PZ7" s="700"/>
      <c r="QA7" s="700"/>
      <c r="QB7" s="700"/>
      <c r="QC7" s="700"/>
      <c r="QD7" s="700"/>
      <c r="QE7" s="700"/>
      <c r="QF7" s="700"/>
      <c r="QG7" s="700"/>
      <c r="QH7" s="700"/>
      <c r="QI7" s="700"/>
      <c r="QJ7" s="700"/>
      <c r="QK7" s="700"/>
      <c r="QL7" s="700"/>
      <c r="QM7" s="700"/>
      <c r="QN7" s="700"/>
      <c r="QO7" s="700"/>
      <c r="QP7" s="700"/>
      <c r="QQ7" s="700"/>
      <c r="QR7" s="700"/>
      <c r="QS7" s="700"/>
      <c r="QT7" s="700"/>
      <c r="QU7" s="700"/>
      <c r="QV7" s="700"/>
      <c r="QW7" s="700"/>
      <c r="QX7" s="700"/>
      <c r="QY7" s="700"/>
      <c r="QZ7" s="700"/>
      <c r="RA7" s="700"/>
      <c r="RB7" s="700"/>
      <c r="RC7" s="700"/>
      <c r="RD7" s="700"/>
      <c r="RE7" s="700"/>
      <c r="RF7" s="700"/>
      <c r="RG7" s="700"/>
      <c r="RH7" s="700"/>
      <c r="RI7" s="700"/>
      <c r="RJ7" s="700"/>
      <c r="RK7" s="700"/>
      <c r="RL7" s="700"/>
      <c r="RM7" s="700"/>
      <c r="RN7" s="700"/>
      <c r="RO7" s="700"/>
      <c r="RP7" s="700"/>
      <c r="RQ7" s="700"/>
      <c r="RR7" s="700"/>
      <c r="RS7" s="700"/>
      <c r="RT7" s="700"/>
      <c r="RU7" s="700"/>
      <c r="RV7" s="700"/>
      <c r="RW7" s="700"/>
      <c r="RX7" s="700"/>
      <c r="RY7" s="700"/>
      <c r="RZ7" s="700"/>
      <c r="SA7" s="700"/>
      <c r="SB7" s="700"/>
      <c r="SC7" s="700"/>
      <c r="SD7" s="700"/>
      <c r="SE7" s="700"/>
      <c r="SF7" s="700"/>
      <c r="SG7" s="700"/>
      <c r="SH7" s="700"/>
      <c r="SI7" s="700"/>
      <c r="SJ7" s="700"/>
      <c r="SK7" s="700"/>
      <c r="SL7" s="700"/>
      <c r="SM7" s="700"/>
      <c r="SN7" s="700"/>
      <c r="SO7" s="700"/>
      <c r="SP7" s="700"/>
      <c r="SQ7" s="700"/>
      <c r="SR7" s="700"/>
      <c r="SS7" s="700"/>
      <c r="ST7" s="700"/>
      <c r="SU7" s="700"/>
      <c r="SV7" s="700"/>
      <c r="SW7" s="700"/>
      <c r="SX7" s="700"/>
      <c r="SY7" s="700"/>
      <c r="SZ7" s="700"/>
      <c r="TA7" s="700"/>
      <c r="TB7" s="700"/>
      <c r="TC7" s="700"/>
      <c r="TD7" s="700"/>
      <c r="TE7" s="700"/>
      <c r="TF7" s="700"/>
      <c r="TG7" s="700"/>
      <c r="TH7" s="700"/>
      <c r="TI7" s="700"/>
      <c r="TJ7" s="700"/>
      <c r="TK7" s="700"/>
      <c r="TL7" s="700"/>
      <c r="TM7" s="700"/>
      <c r="TN7" s="700"/>
      <c r="TO7" s="700"/>
      <c r="TP7" s="700"/>
      <c r="TQ7" s="700"/>
      <c r="TR7" s="700"/>
      <c r="TS7" s="700"/>
      <c r="TT7" s="700"/>
      <c r="TU7" s="700"/>
      <c r="TV7" s="700"/>
      <c r="TW7" s="700"/>
      <c r="TX7" s="700"/>
      <c r="TY7" s="700"/>
      <c r="TZ7" s="700"/>
      <c r="UA7" s="700"/>
      <c r="UB7" s="700"/>
      <c r="UC7" s="700"/>
      <c r="UD7" s="700"/>
      <c r="UE7" s="700"/>
      <c r="UF7" s="700"/>
      <c r="UG7" s="700"/>
      <c r="UH7" s="700"/>
      <c r="UI7" s="700"/>
      <c r="UJ7" s="700"/>
      <c r="UK7" s="700"/>
      <c r="UL7" s="700"/>
      <c r="UM7" s="700"/>
      <c r="UN7" s="700"/>
      <c r="UO7" s="700"/>
      <c r="UP7" s="700"/>
      <c r="UQ7" s="700"/>
      <c r="UR7" s="700"/>
      <c r="US7" s="700"/>
      <c r="UT7" s="700"/>
      <c r="UU7" s="700"/>
      <c r="UV7" s="700"/>
      <c r="UW7" s="700"/>
      <c r="UX7" s="700"/>
      <c r="UY7" s="700"/>
      <c r="UZ7" s="700"/>
      <c r="VA7" s="700"/>
      <c r="VB7" s="700"/>
      <c r="VC7" s="700"/>
      <c r="VD7" s="700"/>
      <c r="VE7" s="700"/>
      <c r="VF7" s="700"/>
      <c r="VG7" s="700"/>
      <c r="VH7" s="700"/>
      <c r="VI7" s="700"/>
      <c r="VJ7" s="700"/>
      <c r="VK7" s="700"/>
      <c r="VL7" s="700"/>
      <c r="VM7" s="700"/>
      <c r="VN7" s="700"/>
      <c r="VO7" s="700"/>
      <c r="VP7" s="700"/>
      <c r="VQ7" s="700"/>
      <c r="VR7" s="700"/>
      <c r="VS7" s="700"/>
      <c r="VT7" s="700"/>
      <c r="VU7" s="700"/>
      <c r="VV7" s="700"/>
      <c r="VW7" s="700"/>
      <c r="VX7" s="700"/>
      <c r="VY7" s="700"/>
      <c r="VZ7" s="700"/>
      <c r="WA7" s="700"/>
      <c r="WB7" s="700"/>
      <c r="WC7" s="700"/>
      <c r="WD7" s="700"/>
      <c r="WE7" s="700"/>
      <c r="WF7" s="700"/>
      <c r="WG7" s="700"/>
      <c r="WH7" s="700"/>
      <c r="WI7" s="700"/>
      <c r="WJ7" s="700"/>
      <c r="WK7" s="700"/>
      <c r="WL7" s="700"/>
      <c r="WM7" s="700"/>
      <c r="WN7" s="700"/>
      <c r="WO7" s="700"/>
      <c r="WP7" s="700"/>
      <c r="WQ7" s="700"/>
      <c r="WR7" s="700"/>
      <c r="WS7" s="700"/>
      <c r="WT7" s="700"/>
      <c r="WU7" s="700"/>
      <c r="WV7" s="700"/>
      <c r="WW7" s="700"/>
      <c r="WX7" s="700"/>
      <c r="WY7" s="700"/>
      <c r="WZ7" s="700"/>
      <c r="XA7" s="700"/>
      <c r="XB7" s="700"/>
      <c r="XC7" s="700"/>
      <c r="XD7" s="700"/>
      <c r="XE7" s="700"/>
      <c r="XF7" s="700"/>
      <c r="XG7" s="700"/>
      <c r="XH7" s="700"/>
      <c r="XI7" s="700"/>
      <c r="XJ7" s="700"/>
      <c r="XK7" s="700"/>
      <c r="XL7" s="700"/>
      <c r="XM7" s="700"/>
      <c r="XN7" s="700"/>
      <c r="XO7" s="700"/>
      <c r="XP7" s="700"/>
      <c r="XQ7" s="700"/>
      <c r="XR7" s="700"/>
      <c r="XS7" s="700"/>
      <c r="XT7" s="700"/>
      <c r="XU7" s="700"/>
      <c r="XV7" s="700"/>
      <c r="XW7" s="700"/>
      <c r="XX7" s="700"/>
      <c r="XY7" s="700"/>
      <c r="XZ7" s="700"/>
      <c r="YA7" s="700"/>
      <c r="YB7" s="700"/>
      <c r="YC7" s="700"/>
      <c r="YD7" s="700"/>
      <c r="YE7" s="700"/>
      <c r="YF7" s="700"/>
      <c r="YG7" s="700"/>
      <c r="YH7" s="700"/>
      <c r="YI7" s="700"/>
      <c r="YJ7" s="700"/>
      <c r="YK7" s="700"/>
      <c r="YL7" s="700"/>
      <c r="YM7" s="700"/>
      <c r="YN7" s="700"/>
      <c r="YO7" s="700"/>
      <c r="YP7" s="700"/>
      <c r="YQ7" s="700"/>
      <c r="YR7" s="700"/>
      <c r="YS7" s="700"/>
      <c r="YT7" s="700"/>
      <c r="YU7" s="700"/>
      <c r="YV7" s="700"/>
      <c r="YW7" s="700"/>
      <c r="YX7" s="700"/>
      <c r="YY7" s="700"/>
      <c r="YZ7" s="700"/>
      <c r="ZA7" s="700"/>
      <c r="ZB7" s="700"/>
      <c r="ZC7" s="700"/>
      <c r="ZD7" s="700"/>
      <c r="ZE7" s="700"/>
      <c r="ZF7" s="700"/>
      <c r="ZG7" s="700"/>
      <c r="ZH7" s="700"/>
      <c r="ZI7" s="700"/>
      <c r="ZJ7" s="700"/>
      <c r="ZK7" s="700"/>
      <c r="ZL7" s="700"/>
      <c r="ZM7" s="700"/>
      <c r="ZN7" s="700"/>
      <c r="ZO7" s="700"/>
      <c r="ZP7" s="700"/>
      <c r="ZQ7" s="700"/>
      <c r="ZR7" s="700"/>
      <c r="ZS7" s="700"/>
      <c r="ZT7" s="700"/>
      <c r="ZU7" s="700"/>
      <c r="ZV7" s="700"/>
      <c r="ZW7" s="700"/>
      <c r="ZX7" s="700"/>
      <c r="ZY7" s="700"/>
      <c r="ZZ7" s="700"/>
      <c r="AAA7" s="700"/>
      <c r="AAB7" s="700"/>
      <c r="AAC7" s="700"/>
      <c r="AAD7" s="700"/>
      <c r="AAE7" s="700"/>
      <c r="AAF7" s="700"/>
      <c r="AAG7" s="700"/>
      <c r="AAH7" s="700"/>
      <c r="AAI7" s="700"/>
      <c r="AAJ7" s="700"/>
      <c r="AAK7" s="700"/>
      <c r="AAL7" s="700"/>
      <c r="AAM7" s="700"/>
      <c r="AAN7" s="700"/>
      <c r="AAO7" s="700"/>
      <c r="AAP7" s="700"/>
      <c r="AAQ7" s="700"/>
      <c r="AAR7" s="700"/>
      <c r="AAS7" s="700"/>
      <c r="AAT7" s="700"/>
      <c r="AAU7" s="700"/>
      <c r="AAV7" s="700"/>
      <c r="AAW7" s="700"/>
      <c r="AAX7" s="700"/>
      <c r="AAY7" s="700"/>
      <c r="AAZ7" s="700"/>
      <c r="ABA7" s="700"/>
      <c r="ABB7" s="700"/>
      <c r="ABC7" s="700"/>
      <c r="ABD7" s="700"/>
      <c r="ABE7" s="700"/>
      <c r="ABF7" s="700"/>
      <c r="ABG7" s="700"/>
      <c r="ABH7" s="700"/>
      <c r="ABI7" s="700"/>
      <c r="ABJ7" s="700"/>
      <c r="ABK7" s="700"/>
      <c r="ABL7" s="700"/>
      <c r="ABM7" s="700"/>
      <c r="ABN7" s="700"/>
      <c r="ABO7" s="700"/>
      <c r="ABP7" s="700"/>
      <c r="ABQ7" s="700"/>
      <c r="ABR7" s="700"/>
      <c r="ABS7" s="700"/>
      <c r="ABT7" s="700"/>
      <c r="ABU7" s="700"/>
      <c r="ABV7" s="700"/>
      <c r="ABW7" s="700"/>
      <c r="ABX7" s="700"/>
      <c r="ABY7" s="700"/>
      <c r="ABZ7" s="700"/>
      <c r="ACA7" s="700"/>
      <c r="ACB7" s="700"/>
      <c r="ACC7" s="700"/>
      <c r="ACD7" s="700"/>
      <c r="ACE7" s="700"/>
      <c r="ACF7" s="700"/>
      <c r="ACG7" s="700"/>
      <c r="ACH7" s="700"/>
      <c r="ACI7" s="700"/>
      <c r="ACJ7" s="700"/>
      <c r="ACK7" s="700"/>
      <c r="ACL7" s="700"/>
      <c r="ACM7" s="700"/>
      <c r="ACN7" s="700"/>
      <c r="ACO7" s="700"/>
      <c r="ACP7" s="700"/>
      <c r="ACQ7" s="700"/>
      <c r="ACR7" s="700"/>
      <c r="ACS7" s="700"/>
      <c r="ACT7" s="700"/>
      <c r="ACU7" s="700"/>
      <c r="ACV7" s="700"/>
      <c r="ACW7" s="700"/>
      <c r="ACX7" s="700"/>
      <c r="ACY7" s="700"/>
      <c r="ACZ7" s="700"/>
      <c r="ADA7" s="700"/>
      <c r="ADB7" s="700"/>
      <c r="ADC7" s="700"/>
      <c r="ADD7" s="700"/>
      <c r="ADE7" s="700"/>
      <c r="ADF7" s="700"/>
      <c r="ADG7" s="700"/>
      <c r="ADH7" s="700"/>
      <c r="ADI7" s="700"/>
      <c r="ADJ7" s="700"/>
      <c r="ADK7" s="700"/>
      <c r="ADL7" s="700"/>
      <c r="ADM7" s="700"/>
      <c r="ADN7" s="700"/>
      <c r="ADO7" s="700"/>
      <c r="ADP7" s="700"/>
      <c r="ADQ7" s="700"/>
      <c r="ADR7" s="700"/>
      <c r="ADS7" s="700"/>
      <c r="ADT7" s="700"/>
      <c r="ADU7" s="700"/>
      <c r="ADV7" s="700"/>
      <c r="ADW7" s="700"/>
      <c r="ADX7" s="700"/>
      <c r="ADY7" s="700"/>
      <c r="ADZ7" s="700"/>
      <c r="AEA7" s="700"/>
      <c r="AEB7" s="700"/>
      <c r="AEC7" s="700"/>
      <c r="AED7" s="700"/>
      <c r="AEE7" s="700"/>
      <c r="AEF7" s="700"/>
      <c r="AEG7" s="700"/>
      <c r="AEH7" s="700"/>
      <c r="AEI7" s="700"/>
      <c r="AEJ7" s="700"/>
      <c r="AEK7" s="700"/>
      <c r="AEL7" s="700"/>
      <c r="AEM7" s="700"/>
      <c r="AEN7" s="700"/>
      <c r="AEO7" s="700"/>
      <c r="AEP7" s="700"/>
      <c r="AEQ7" s="700"/>
      <c r="AER7" s="700"/>
      <c r="AES7" s="700"/>
      <c r="AET7" s="700"/>
      <c r="AEU7" s="700"/>
      <c r="AEV7" s="700"/>
      <c r="AEW7" s="700"/>
      <c r="AEX7" s="700"/>
      <c r="AEY7" s="700"/>
      <c r="AEZ7" s="700"/>
      <c r="AFA7" s="700"/>
      <c r="AFB7" s="700"/>
      <c r="AFC7" s="700"/>
      <c r="AFD7" s="700"/>
      <c r="AFE7" s="700"/>
      <c r="AFF7" s="700"/>
      <c r="AFG7" s="700"/>
      <c r="AFH7" s="700"/>
      <c r="AFI7" s="700"/>
      <c r="AFJ7" s="700"/>
      <c r="AFK7" s="700"/>
      <c r="AFL7" s="700"/>
      <c r="AFM7" s="700"/>
      <c r="AFN7" s="700"/>
      <c r="AFO7" s="700"/>
      <c r="AFP7" s="700"/>
      <c r="AFQ7" s="700"/>
      <c r="AFR7" s="700"/>
      <c r="AFS7" s="700"/>
      <c r="AFT7" s="700"/>
      <c r="AFU7" s="700"/>
      <c r="AFV7" s="700"/>
      <c r="AFW7" s="700"/>
      <c r="AFX7" s="700"/>
      <c r="AFY7" s="700"/>
      <c r="AFZ7" s="700"/>
      <c r="AGA7" s="700"/>
      <c r="AGB7" s="700"/>
      <c r="AGC7" s="700"/>
      <c r="AGD7" s="700"/>
      <c r="AGE7" s="700"/>
      <c r="AGF7" s="700"/>
      <c r="AGG7" s="700"/>
      <c r="AGH7" s="700"/>
      <c r="AGI7" s="700"/>
      <c r="AGJ7" s="700"/>
      <c r="AGK7" s="700"/>
      <c r="AGL7" s="700"/>
      <c r="AGM7" s="700"/>
      <c r="AGN7" s="700"/>
      <c r="AGO7" s="700"/>
      <c r="AGP7" s="700"/>
      <c r="AGQ7" s="700"/>
      <c r="AGR7" s="700"/>
      <c r="AGS7" s="700"/>
      <c r="AGT7" s="700"/>
      <c r="AGU7" s="700"/>
      <c r="AGV7" s="700"/>
      <c r="AGW7" s="700"/>
      <c r="AGX7" s="700"/>
      <c r="AGY7" s="700"/>
      <c r="AGZ7" s="700"/>
      <c r="AHA7" s="700"/>
      <c r="AHB7" s="700"/>
      <c r="AHC7" s="700"/>
      <c r="AHD7" s="700"/>
      <c r="AHE7" s="700"/>
      <c r="AHF7" s="700"/>
      <c r="AHG7" s="700"/>
      <c r="AHH7" s="700"/>
      <c r="AHI7" s="700"/>
      <c r="AHJ7" s="700"/>
      <c r="AHK7" s="700"/>
      <c r="AHL7" s="700"/>
      <c r="AHM7" s="700"/>
      <c r="AHN7" s="700"/>
      <c r="AHO7" s="700"/>
      <c r="AHP7" s="700"/>
      <c r="AHQ7" s="700"/>
      <c r="AHR7" s="700"/>
      <c r="AHS7" s="700"/>
      <c r="AHT7" s="700"/>
      <c r="AHU7" s="700"/>
      <c r="AHV7" s="700"/>
      <c r="AHW7" s="700"/>
      <c r="AHX7" s="700"/>
      <c r="AHY7" s="700"/>
      <c r="AHZ7" s="700"/>
      <c r="AIA7" s="700"/>
      <c r="AIB7" s="700"/>
      <c r="AIC7" s="700"/>
      <c r="AID7" s="700"/>
      <c r="AIE7" s="700"/>
      <c r="AIF7" s="700"/>
      <c r="AIG7" s="700"/>
      <c r="AIH7" s="700"/>
      <c r="AII7" s="700"/>
      <c r="AIJ7" s="700"/>
      <c r="AIK7" s="700"/>
      <c r="AIL7" s="700"/>
      <c r="AIM7" s="700"/>
      <c r="AIN7" s="700"/>
      <c r="AIO7" s="700"/>
      <c r="AIP7" s="700"/>
      <c r="AIQ7" s="700"/>
      <c r="AIR7" s="700"/>
      <c r="AIS7" s="700"/>
      <c r="AIT7" s="700"/>
      <c r="AIU7" s="700"/>
      <c r="AIV7" s="700"/>
      <c r="AIW7" s="700"/>
      <c r="AIX7" s="700"/>
      <c r="AIY7" s="700"/>
      <c r="AIZ7" s="700"/>
      <c r="AJA7" s="700"/>
      <c r="AJB7" s="700"/>
      <c r="AJC7" s="700"/>
      <c r="AJD7" s="700"/>
      <c r="AJE7" s="700"/>
      <c r="AJF7" s="700"/>
      <c r="AJG7" s="700"/>
      <c r="AJH7" s="700"/>
      <c r="AJI7" s="700"/>
      <c r="AJJ7" s="700"/>
      <c r="AJK7" s="700"/>
      <c r="AJL7" s="700"/>
      <c r="AJM7" s="700"/>
      <c r="AJN7" s="700"/>
      <c r="AJO7" s="700"/>
      <c r="AJP7" s="700"/>
      <c r="AJQ7" s="700"/>
      <c r="AJR7" s="700"/>
      <c r="AJS7" s="700"/>
      <c r="AJT7" s="700"/>
      <c r="AJU7" s="700"/>
      <c r="AJV7" s="700"/>
      <c r="AJW7" s="700"/>
      <c r="AJX7" s="700"/>
      <c r="AJY7" s="700"/>
      <c r="AJZ7" s="700"/>
      <c r="AKA7" s="700"/>
      <c r="AKB7" s="700"/>
      <c r="AKC7" s="700"/>
      <c r="AKD7" s="700"/>
      <c r="AKE7" s="700"/>
      <c r="AKF7" s="700"/>
      <c r="AKG7" s="700"/>
      <c r="AKH7" s="700"/>
      <c r="AKI7" s="700"/>
      <c r="AKJ7" s="700"/>
      <c r="AKK7" s="700"/>
      <c r="AKL7" s="700"/>
      <c r="AKM7" s="700"/>
      <c r="AKN7" s="700"/>
      <c r="AKO7" s="700"/>
      <c r="AKP7" s="700"/>
      <c r="AKQ7" s="700"/>
      <c r="AKR7" s="700"/>
      <c r="AKS7" s="700"/>
      <c r="AKT7" s="700"/>
      <c r="AKU7" s="700"/>
      <c r="AKV7" s="700"/>
      <c r="AKW7" s="700"/>
      <c r="AKX7" s="700"/>
      <c r="AKY7" s="700"/>
      <c r="AKZ7" s="700"/>
      <c r="ALA7" s="700"/>
      <c r="ALB7" s="700"/>
      <c r="ALC7" s="700"/>
      <c r="ALD7" s="700"/>
      <c r="ALE7" s="700"/>
      <c r="ALF7" s="700"/>
      <c r="ALG7" s="700"/>
      <c r="ALH7" s="700"/>
      <c r="ALI7" s="700"/>
      <c r="ALJ7" s="700"/>
      <c r="ALK7" s="700"/>
      <c r="ALL7" s="700"/>
      <c r="ALM7" s="700"/>
      <c r="ALN7" s="700"/>
      <c r="ALO7" s="700"/>
      <c r="ALP7" s="700"/>
      <c r="ALQ7" s="700"/>
      <c r="ALR7" s="700"/>
      <c r="ALS7" s="700"/>
      <c r="ALT7" s="700"/>
      <c r="ALU7" s="700"/>
      <c r="ALV7" s="700"/>
      <c r="ALW7" s="700"/>
      <c r="ALX7" s="700"/>
      <c r="ALY7" s="700"/>
      <c r="ALZ7" s="700"/>
      <c r="AMA7" s="700"/>
      <c r="AMB7" s="700"/>
      <c r="AMC7" s="700"/>
      <c r="AMD7" s="700"/>
      <c r="AME7" s="700"/>
      <c r="AMF7" s="700"/>
      <c r="AMG7" s="700"/>
      <c r="AMH7" s="700"/>
      <c r="AMI7" s="700"/>
      <c r="AMJ7" s="700"/>
      <c r="AMK7" s="700"/>
      <c r="AML7" s="700"/>
      <c r="AMM7" s="700"/>
      <c r="AMN7" s="700"/>
      <c r="AMO7" s="700"/>
      <c r="AMP7" s="700"/>
      <c r="AMQ7" s="700"/>
      <c r="AMR7" s="700"/>
      <c r="AMS7" s="700"/>
      <c r="AMT7" s="700"/>
      <c r="AMU7" s="700"/>
      <c r="AMV7" s="700"/>
      <c r="AMW7" s="700"/>
      <c r="AMX7" s="700"/>
      <c r="AMY7" s="700"/>
      <c r="AMZ7" s="700"/>
      <c r="ANA7" s="700"/>
      <c r="ANB7" s="700"/>
      <c r="ANC7" s="700"/>
      <c r="AND7" s="700"/>
      <c r="ANE7" s="700"/>
      <c r="ANF7" s="700"/>
      <c r="ANG7" s="700"/>
      <c r="ANH7" s="700"/>
      <c r="ANI7" s="700"/>
      <c r="ANJ7" s="700"/>
      <c r="ANK7" s="700"/>
      <c r="ANL7" s="700"/>
      <c r="ANM7" s="700"/>
      <c r="ANN7" s="700"/>
      <c r="ANO7" s="700"/>
      <c r="ANP7" s="700"/>
      <c r="ANQ7" s="700"/>
      <c r="ANR7" s="700"/>
      <c r="ANS7" s="700"/>
      <c r="ANT7" s="700"/>
      <c r="ANU7" s="700"/>
      <c r="ANV7" s="700"/>
      <c r="ANW7" s="700"/>
      <c r="ANX7" s="700"/>
      <c r="ANY7" s="700"/>
      <c r="ANZ7" s="700"/>
      <c r="AOA7" s="700"/>
      <c r="AOB7" s="700"/>
      <c r="AOC7" s="700"/>
      <c r="AOD7" s="700"/>
      <c r="AOE7" s="700"/>
      <c r="AOF7" s="700"/>
      <c r="AOG7" s="700"/>
      <c r="AOH7" s="700"/>
      <c r="AOI7" s="700"/>
      <c r="AOJ7" s="700"/>
      <c r="AOK7" s="700"/>
      <c r="AOL7" s="700"/>
      <c r="AOM7" s="700"/>
      <c r="AON7" s="700"/>
      <c r="AOO7" s="700"/>
      <c r="AOP7" s="700"/>
      <c r="AOQ7" s="700"/>
      <c r="AOR7" s="700"/>
      <c r="AOS7" s="700"/>
      <c r="AOT7" s="700"/>
      <c r="AOU7" s="700"/>
      <c r="AOV7" s="700"/>
      <c r="AOW7" s="700"/>
      <c r="AOX7" s="700"/>
      <c r="AOY7" s="700"/>
      <c r="AOZ7" s="700"/>
      <c r="APA7" s="700"/>
      <c r="APB7" s="700"/>
      <c r="APC7" s="700"/>
      <c r="APD7" s="700"/>
      <c r="APE7" s="700"/>
      <c r="APF7" s="700"/>
      <c r="APG7" s="700"/>
      <c r="APH7" s="700"/>
      <c r="API7" s="700"/>
      <c r="APJ7" s="700"/>
      <c r="APK7" s="700"/>
      <c r="APL7" s="700"/>
      <c r="APM7" s="700"/>
      <c r="APN7" s="700"/>
      <c r="APO7" s="700"/>
      <c r="APP7" s="700"/>
      <c r="APQ7" s="700"/>
      <c r="APR7" s="700"/>
      <c r="APS7" s="700"/>
      <c r="APT7" s="700"/>
      <c r="APU7" s="700"/>
      <c r="APV7" s="700"/>
      <c r="APW7" s="700"/>
      <c r="APX7" s="700"/>
      <c r="APY7" s="700"/>
      <c r="APZ7" s="700"/>
      <c r="AQA7" s="700"/>
      <c r="AQB7" s="700"/>
      <c r="AQC7" s="700"/>
      <c r="AQD7" s="700"/>
      <c r="AQE7" s="700"/>
      <c r="AQF7" s="700"/>
      <c r="AQG7" s="700"/>
      <c r="AQH7" s="700"/>
      <c r="AQI7" s="700"/>
      <c r="AQJ7" s="700"/>
      <c r="AQK7" s="700"/>
      <c r="AQL7" s="700"/>
      <c r="AQM7" s="700"/>
      <c r="AQN7" s="700"/>
      <c r="AQO7" s="700"/>
      <c r="AQP7" s="700"/>
      <c r="AQQ7" s="700"/>
      <c r="AQR7" s="700"/>
      <c r="AQS7" s="700"/>
      <c r="AQT7" s="700"/>
      <c r="AQU7" s="700"/>
      <c r="AQV7" s="700"/>
      <c r="AQW7" s="700"/>
      <c r="AQX7" s="700"/>
      <c r="AQY7" s="700"/>
      <c r="AQZ7" s="700"/>
      <c r="ARA7" s="700"/>
      <c r="ARB7" s="700"/>
      <c r="ARC7" s="700"/>
      <c r="ARD7" s="700"/>
      <c r="ARE7" s="700"/>
      <c r="ARF7" s="700"/>
      <c r="ARG7" s="700"/>
      <c r="ARH7" s="700"/>
      <c r="ARI7" s="700"/>
      <c r="ARJ7" s="700"/>
      <c r="ARK7" s="700"/>
      <c r="ARL7" s="700"/>
      <c r="ARM7" s="700"/>
      <c r="ARN7" s="700"/>
      <c r="ARO7" s="700"/>
      <c r="ARP7" s="700"/>
      <c r="ARQ7" s="700"/>
      <c r="ARR7" s="700"/>
      <c r="ARS7" s="700"/>
      <c r="ART7" s="700"/>
      <c r="ARU7" s="700"/>
      <c r="ARV7" s="700"/>
      <c r="ARW7" s="700"/>
      <c r="ARX7" s="700"/>
      <c r="ARY7" s="700"/>
      <c r="ARZ7" s="700"/>
      <c r="ASA7" s="700"/>
      <c r="ASB7" s="700"/>
      <c r="ASC7" s="700"/>
      <c r="ASD7" s="700"/>
      <c r="ASE7" s="700"/>
      <c r="ASF7" s="700"/>
      <c r="ASG7" s="700"/>
      <c r="ASH7" s="700"/>
      <c r="ASI7" s="700"/>
      <c r="ASJ7" s="700"/>
      <c r="ASK7" s="700"/>
      <c r="ASL7" s="700"/>
      <c r="ASM7" s="700"/>
      <c r="ASN7" s="700"/>
      <c r="ASO7" s="700"/>
      <c r="ASP7" s="700"/>
      <c r="ASQ7" s="700"/>
      <c r="ASR7" s="700"/>
      <c r="ASS7" s="700"/>
      <c r="AST7" s="700"/>
      <c r="ASU7" s="700"/>
      <c r="ASV7" s="700"/>
      <c r="ASW7" s="700"/>
      <c r="ASX7" s="700"/>
      <c r="ASY7" s="700"/>
      <c r="ASZ7" s="700"/>
      <c r="ATA7" s="700"/>
      <c r="ATB7" s="700"/>
      <c r="ATC7" s="700"/>
      <c r="ATD7" s="700"/>
      <c r="ATE7" s="700"/>
      <c r="ATF7" s="700"/>
      <c r="ATG7" s="700"/>
      <c r="ATH7" s="700"/>
      <c r="ATI7" s="700"/>
      <c r="ATJ7" s="700"/>
      <c r="ATK7" s="700"/>
      <c r="ATL7" s="700"/>
      <c r="ATM7" s="700"/>
      <c r="ATN7" s="700"/>
      <c r="ATO7" s="700"/>
      <c r="ATP7" s="700"/>
      <c r="ATQ7" s="700"/>
      <c r="ATR7" s="700"/>
      <c r="ATS7" s="700"/>
      <c r="ATT7" s="700"/>
      <c r="ATU7" s="700"/>
      <c r="ATV7" s="700"/>
      <c r="ATW7" s="700"/>
      <c r="ATX7" s="700"/>
      <c r="ATY7" s="700"/>
      <c r="ATZ7" s="700"/>
      <c r="AUA7" s="700"/>
      <c r="AUB7" s="700"/>
      <c r="AUC7" s="700"/>
      <c r="AUD7" s="700"/>
      <c r="AUE7" s="700"/>
      <c r="AUF7" s="700"/>
      <c r="AUG7" s="700"/>
      <c r="AUH7" s="700"/>
      <c r="AUI7" s="700"/>
      <c r="AUJ7" s="700"/>
      <c r="AUK7" s="700"/>
      <c r="AUL7" s="700"/>
      <c r="AUM7" s="700"/>
      <c r="AUN7" s="700"/>
      <c r="AUO7" s="700"/>
      <c r="AUP7" s="700"/>
      <c r="AUQ7" s="700"/>
      <c r="AUR7" s="700"/>
      <c r="AUS7" s="700"/>
      <c r="AUT7" s="700"/>
      <c r="AUU7" s="700"/>
      <c r="AUV7" s="700"/>
      <c r="AUW7" s="700"/>
      <c r="AUX7" s="700"/>
      <c r="AUY7" s="700"/>
      <c r="AUZ7" s="700"/>
      <c r="AVA7" s="700"/>
      <c r="AVB7" s="700"/>
      <c r="AVC7" s="700"/>
      <c r="AVD7" s="700"/>
      <c r="AVE7" s="700"/>
      <c r="AVF7" s="700"/>
      <c r="AVG7" s="700"/>
      <c r="AVH7" s="700"/>
      <c r="AVI7" s="700"/>
      <c r="AVJ7" s="700"/>
      <c r="AVK7" s="700"/>
      <c r="AVL7" s="700"/>
      <c r="AVM7" s="700"/>
      <c r="AVN7" s="700"/>
      <c r="AVO7" s="700"/>
      <c r="AVP7" s="700"/>
      <c r="AVQ7" s="700"/>
      <c r="AVR7" s="700"/>
      <c r="AVS7" s="700"/>
      <c r="AVT7" s="700"/>
      <c r="AVU7" s="700"/>
      <c r="AVV7" s="700"/>
      <c r="AVW7" s="700"/>
      <c r="AVX7" s="700"/>
      <c r="AVY7" s="700"/>
      <c r="AVZ7" s="700"/>
      <c r="AWA7" s="700"/>
      <c r="AWB7" s="700"/>
      <c r="AWC7" s="700"/>
      <c r="AWD7" s="700"/>
      <c r="AWE7" s="700"/>
      <c r="AWF7" s="700"/>
      <c r="AWG7" s="700"/>
      <c r="AWH7" s="700"/>
      <c r="AWI7" s="700"/>
      <c r="AWJ7" s="700"/>
      <c r="AWK7" s="700"/>
      <c r="AWL7" s="700"/>
      <c r="AWM7" s="700"/>
      <c r="AWN7" s="700"/>
      <c r="AWO7" s="700"/>
      <c r="AWP7" s="700"/>
      <c r="AWQ7" s="700"/>
      <c r="AWR7" s="700"/>
      <c r="AWS7" s="700"/>
      <c r="AWT7" s="700"/>
      <c r="AWU7" s="700"/>
      <c r="AWV7" s="700"/>
      <c r="AWW7" s="700"/>
      <c r="AWX7" s="700"/>
      <c r="AWY7" s="700"/>
      <c r="AWZ7" s="700"/>
      <c r="AXA7" s="700"/>
      <c r="AXB7" s="700"/>
      <c r="AXC7" s="700"/>
      <c r="AXD7" s="700"/>
      <c r="AXE7" s="700"/>
      <c r="AXF7" s="700"/>
      <c r="AXG7" s="700"/>
      <c r="AXH7" s="700"/>
      <c r="AXI7" s="700"/>
      <c r="AXJ7" s="700"/>
      <c r="AXK7" s="700"/>
      <c r="AXL7" s="700"/>
      <c r="AXM7" s="700"/>
      <c r="AXN7" s="700"/>
      <c r="AXO7" s="700"/>
      <c r="AXP7" s="700"/>
      <c r="AXQ7" s="700"/>
      <c r="AXR7" s="700"/>
      <c r="AXS7" s="700"/>
      <c r="AXT7" s="700"/>
      <c r="AXU7" s="700"/>
      <c r="AXV7" s="700"/>
      <c r="AXW7" s="700"/>
      <c r="AXX7" s="700"/>
      <c r="AXY7" s="700"/>
      <c r="AXZ7" s="700"/>
      <c r="AYA7" s="700"/>
      <c r="AYB7" s="700"/>
      <c r="AYC7" s="700"/>
      <c r="AYD7" s="700"/>
      <c r="AYE7" s="700"/>
      <c r="AYF7" s="700"/>
      <c r="AYG7" s="700"/>
      <c r="AYH7" s="700"/>
      <c r="AYI7" s="700"/>
      <c r="AYJ7" s="700"/>
      <c r="AYK7" s="700"/>
      <c r="AYL7" s="700"/>
      <c r="AYM7" s="700"/>
      <c r="AYN7" s="700"/>
      <c r="AYO7" s="700"/>
      <c r="AYP7" s="700"/>
      <c r="AYQ7" s="700"/>
      <c r="AYR7" s="700"/>
      <c r="AYS7" s="700"/>
      <c r="AYT7" s="700"/>
      <c r="AYU7" s="700"/>
      <c r="AYV7" s="700"/>
      <c r="AYW7" s="700"/>
      <c r="AYX7" s="700"/>
      <c r="AYY7" s="700"/>
      <c r="AYZ7" s="700"/>
      <c r="AZA7" s="700"/>
      <c r="AZB7" s="700"/>
      <c r="AZC7" s="700"/>
      <c r="AZD7" s="700"/>
      <c r="AZE7" s="700"/>
      <c r="AZF7" s="700"/>
      <c r="AZG7" s="700"/>
      <c r="AZH7" s="700"/>
      <c r="AZI7" s="700"/>
      <c r="AZJ7" s="700"/>
      <c r="AZK7" s="700"/>
      <c r="AZL7" s="700"/>
      <c r="AZM7" s="700"/>
      <c r="AZN7" s="700"/>
      <c r="AZO7" s="700"/>
      <c r="AZP7" s="700"/>
      <c r="AZQ7" s="700"/>
      <c r="AZR7" s="700"/>
      <c r="AZS7" s="700"/>
      <c r="AZT7" s="700"/>
      <c r="AZU7" s="700"/>
      <c r="AZV7" s="700"/>
      <c r="AZW7" s="700"/>
      <c r="AZX7" s="700"/>
      <c r="AZY7" s="700"/>
      <c r="AZZ7" s="700"/>
      <c r="BAA7" s="700"/>
      <c r="BAB7" s="700"/>
      <c r="BAC7" s="700"/>
      <c r="BAD7" s="700"/>
      <c r="BAE7" s="700"/>
      <c r="BAF7" s="700"/>
      <c r="BAG7" s="700"/>
      <c r="BAH7" s="700"/>
      <c r="BAI7" s="700"/>
      <c r="BAJ7" s="700"/>
      <c r="BAK7" s="700"/>
      <c r="BAL7" s="700"/>
      <c r="BAM7" s="700"/>
      <c r="BAN7" s="700"/>
      <c r="BAO7" s="700"/>
      <c r="BAP7" s="700"/>
      <c r="BAQ7" s="700"/>
      <c r="BAR7" s="700"/>
      <c r="BAS7" s="700"/>
      <c r="BAT7" s="700"/>
      <c r="BAU7" s="700"/>
      <c r="BAV7" s="700"/>
      <c r="BAW7" s="700"/>
      <c r="BAX7" s="700"/>
      <c r="BAY7" s="700"/>
      <c r="BAZ7" s="700"/>
      <c r="BBA7" s="700"/>
      <c r="BBB7" s="700"/>
      <c r="BBC7" s="700"/>
      <c r="BBD7" s="700"/>
      <c r="BBE7" s="700"/>
      <c r="BBF7" s="700"/>
      <c r="BBG7" s="700"/>
      <c r="BBH7" s="700"/>
      <c r="BBI7" s="700"/>
      <c r="BBJ7" s="700"/>
      <c r="BBK7" s="700"/>
      <c r="BBL7" s="700"/>
      <c r="BBM7" s="700"/>
      <c r="BBN7" s="700"/>
      <c r="BBO7" s="700"/>
      <c r="BBP7" s="700"/>
      <c r="BBQ7" s="700"/>
      <c r="BBR7" s="700"/>
      <c r="BBS7" s="700"/>
      <c r="BBT7" s="700"/>
      <c r="BBU7" s="700"/>
      <c r="BBV7" s="700"/>
      <c r="BBW7" s="700"/>
      <c r="BBX7" s="700"/>
      <c r="BBY7" s="700"/>
      <c r="BBZ7" s="700"/>
      <c r="BCA7" s="700"/>
      <c r="BCB7" s="700"/>
      <c r="BCC7" s="700"/>
      <c r="BCD7" s="700"/>
      <c r="BCE7" s="700"/>
      <c r="BCF7" s="700"/>
      <c r="BCG7" s="700"/>
      <c r="BCH7" s="700"/>
      <c r="BCI7" s="700"/>
      <c r="BCJ7" s="700"/>
      <c r="BCK7" s="700"/>
      <c r="BCL7" s="700"/>
      <c r="BCM7" s="700"/>
      <c r="BCN7" s="700"/>
      <c r="BCO7" s="700"/>
      <c r="BCP7" s="700"/>
      <c r="BCQ7" s="700"/>
      <c r="BCR7" s="700"/>
      <c r="BCS7" s="700"/>
      <c r="BCT7" s="700"/>
      <c r="BCU7" s="700"/>
      <c r="BCV7" s="700"/>
      <c r="BCW7" s="700"/>
      <c r="BCX7" s="700"/>
      <c r="BCY7" s="700"/>
      <c r="BCZ7" s="700"/>
      <c r="BDA7" s="700"/>
      <c r="BDB7" s="700"/>
      <c r="BDC7" s="700"/>
      <c r="BDD7" s="700"/>
      <c r="BDE7" s="700"/>
      <c r="BDF7" s="700"/>
      <c r="BDG7" s="700"/>
      <c r="BDH7" s="700"/>
      <c r="BDI7" s="700"/>
      <c r="BDJ7" s="700"/>
      <c r="BDK7" s="700"/>
      <c r="BDL7" s="700"/>
      <c r="BDM7" s="700"/>
      <c r="BDN7" s="700"/>
      <c r="BDO7" s="700"/>
      <c r="BDP7" s="700"/>
      <c r="BDQ7" s="700"/>
      <c r="BDR7" s="700"/>
      <c r="BDS7" s="700"/>
      <c r="BDT7" s="700"/>
      <c r="BDU7" s="700"/>
      <c r="BDV7" s="700"/>
      <c r="BDW7" s="700"/>
      <c r="BDX7" s="700"/>
      <c r="BDY7" s="700"/>
      <c r="BDZ7" s="700"/>
      <c r="BEA7" s="700"/>
      <c r="BEB7" s="700"/>
      <c r="BEC7" s="700"/>
      <c r="BED7" s="700"/>
      <c r="BEE7" s="700"/>
      <c r="BEF7" s="700"/>
      <c r="BEG7" s="700"/>
      <c r="BEH7" s="700"/>
      <c r="BEI7" s="700"/>
      <c r="BEJ7" s="700"/>
      <c r="BEK7" s="700"/>
      <c r="BEL7" s="700"/>
      <c r="BEM7" s="700"/>
      <c r="BEN7" s="700"/>
      <c r="BEO7" s="700"/>
      <c r="BEP7" s="700"/>
      <c r="BEQ7" s="700"/>
      <c r="BER7" s="700"/>
      <c r="BES7" s="700"/>
      <c r="BET7" s="700"/>
      <c r="BEU7" s="700"/>
      <c r="BEV7" s="700"/>
      <c r="BEW7" s="700"/>
      <c r="BEX7" s="700"/>
      <c r="BEY7" s="700"/>
      <c r="BEZ7" s="700"/>
      <c r="BFA7" s="700"/>
      <c r="BFB7" s="700"/>
      <c r="BFC7" s="700"/>
      <c r="BFD7" s="700"/>
      <c r="BFE7" s="700"/>
      <c r="BFF7" s="700"/>
      <c r="BFG7" s="700"/>
      <c r="BFH7" s="700"/>
      <c r="BFI7" s="700"/>
      <c r="BFJ7" s="700"/>
      <c r="BFK7" s="700"/>
      <c r="BFL7" s="700"/>
      <c r="BFM7" s="700"/>
      <c r="BFN7" s="700"/>
      <c r="BFO7" s="700"/>
      <c r="BFP7" s="700"/>
      <c r="BFQ7" s="700"/>
      <c r="BFR7" s="700"/>
      <c r="BFS7" s="700"/>
      <c r="BFT7" s="700"/>
      <c r="BFU7" s="700"/>
      <c r="BFV7" s="700"/>
      <c r="BFW7" s="700"/>
      <c r="BFX7" s="700"/>
      <c r="BFY7" s="700"/>
      <c r="BFZ7" s="700"/>
      <c r="BGA7" s="700"/>
      <c r="BGB7" s="700"/>
      <c r="BGC7" s="700"/>
      <c r="BGD7" s="700"/>
      <c r="BGE7" s="700"/>
      <c r="BGF7" s="700"/>
      <c r="BGG7" s="700"/>
      <c r="BGH7" s="700"/>
      <c r="BGI7" s="700"/>
      <c r="BGJ7" s="700"/>
      <c r="BGK7" s="700"/>
      <c r="BGL7" s="700"/>
      <c r="BGM7" s="700"/>
      <c r="BGN7" s="700"/>
      <c r="BGO7" s="700"/>
      <c r="BGP7" s="700"/>
      <c r="BGQ7" s="700"/>
      <c r="BGR7" s="700"/>
      <c r="BGS7" s="700"/>
      <c r="BGT7" s="700"/>
      <c r="BGU7" s="700"/>
      <c r="BGV7" s="700"/>
      <c r="BGW7" s="700"/>
      <c r="BGX7" s="700"/>
      <c r="BGY7" s="700"/>
      <c r="BGZ7" s="700"/>
      <c r="BHA7" s="700"/>
      <c r="BHB7" s="700"/>
      <c r="BHC7" s="700"/>
      <c r="BHD7" s="700"/>
      <c r="BHE7" s="700"/>
      <c r="BHF7" s="700"/>
      <c r="BHG7" s="700"/>
      <c r="BHH7" s="700"/>
      <c r="BHI7" s="700"/>
      <c r="BHJ7" s="700"/>
      <c r="BHK7" s="700"/>
      <c r="BHL7" s="700"/>
      <c r="BHM7" s="700"/>
      <c r="BHN7" s="700"/>
      <c r="BHO7" s="700"/>
      <c r="BHP7" s="700"/>
      <c r="BHQ7" s="700"/>
      <c r="BHR7" s="700"/>
      <c r="BHS7" s="700"/>
      <c r="BHT7" s="700"/>
      <c r="BHU7" s="700"/>
      <c r="BHV7" s="700"/>
      <c r="BHW7" s="700"/>
      <c r="BHX7" s="700"/>
      <c r="BHY7" s="700"/>
      <c r="BHZ7" s="700"/>
      <c r="BIA7" s="700"/>
      <c r="BIB7" s="700"/>
      <c r="BIC7" s="700"/>
      <c r="BID7" s="700"/>
      <c r="BIE7" s="700"/>
      <c r="BIF7" s="700"/>
      <c r="BIG7" s="700"/>
      <c r="BIH7" s="700"/>
      <c r="BII7" s="700"/>
      <c r="BIJ7" s="700"/>
      <c r="BIK7" s="700"/>
      <c r="BIL7" s="700"/>
      <c r="BIM7" s="700"/>
      <c r="BIN7" s="700"/>
      <c r="BIO7" s="700"/>
      <c r="BIP7" s="700"/>
      <c r="BIQ7" s="700"/>
      <c r="BIR7" s="700"/>
      <c r="BIS7" s="700"/>
      <c r="BIT7" s="700"/>
      <c r="BIU7" s="700"/>
      <c r="BIV7" s="700"/>
      <c r="BIW7" s="700"/>
      <c r="BIX7" s="700"/>
      <c r="BIY7" s="700"/>
      <c r="BIZ7" s="700"/>
      <c r="BJA7" s="700"/>
      <c r="BJB7" s="700"/>
      <c r="BJC7" s="700"/>
      <c r="BJD7" s="700"/>
      <c r="BJE7" s="700"/>
      <c r="BJF7" s="700"/>
      <c r="BJG7" s="700"/>
      <c r="BJH7" s="700"/>
      <c r="BJI7" s="700"/>
      <c r="BJJ7" s="700"/>
      <c r="BJK7" s="700"/>
      <c r="BJL7" s="700"/>
      <c r="BJM7" s="700"/>
      <c r="BJN7" s="700"/>
      <c r="BJO7" s="700"/>
      <c r="BJP7" s="700"/>
      <c r="BJQ7" s="700"/>
      <c r="BJR7" s="700"/>
      <c r="BJS7" s="700"/>
      <c r="BJT7" s="700"/>
      <c r="BJU7" s="700"/>
      <c r="BJV7" s="700"/>
      <c r="BJW7" s="700"/>
      <c r="BJX7" s="700"/>
      <c r="BJY7" s="700"/>
      <c r="BJZ7" s="700"/>
      <c r="BKA7" s="700"/>
      <c r="BKB7" s="700"/>
      <c r="BKC7" s="700"/>
      <c r="BKD7" s="700"/>
      <c r="BKE7" s="700"/>
      <c r="BKF7" s="700"/>
      <c r="BKG7" s="700"/>
      <c r="BKH7" s="700"/>
      <c r="BKI7" s="700"/>
      <c r="BKJ7" s="700"/>
      <c r="BKK7" s="700"/>
      <c r="BKL7" s="700"/>
      <c r="BKM7" s="700"/>
      <c r="BKN7" s="700"/>
      <c r="BKO7" s="700"/>
      <c r="BKP7" s="700"/>
      <c r="BKQ7" s="700"/>
      <c r="BKR7" s="700"/>
      <c r="BKS7" s="700"/>
      <c r="BKT7" s="700"/>
      <c r="BKU7" s="700"/>
      <c r="BKV7" s="700"/>
      <c r="BKW7" s="700"/>
      <c r="BKX7" s="700"/>
      <c r="BKY7" s="700"/>
      <c r="BKZ7" s="700"/>
      <c r="BLA7" s="700"/>
      <c r="BLB7" s="700"/>
      <c r="BLC7" s="700"/>
      <c r="BLD7" s="700"/>
      <c r="BLE7" s="700"/>
      <c r="BLF7" s="700"/>
      <c r="BLG7" s="700"/>
      <c r="BLH7" s="700"/>
      <c r="BLI7" s="700"/>
      <c r="BLJ7" s="700"/>
      <c r="BLK7" s="700"/>
      <c r="BLL7" s="700"/>
      <c r="BLM7" s="700"/>
      <c r="BLN7" s="700"/>
      <c r="BLO7" s="700"/>
      <c r="BLP7" s="700"/>
      <c r="BLQ7" s="700"/>
      <c r="BLR7" s="700"/>
      <c r="BLS7" s="700"/>
      <c r="BLT7" s="700"/>
      <c r="BLU7" s="700"/>
      <c r="BLV7" s="700"/>
      <c r="BLW7" s="700"/>
      <c r="BLX7" s="700"/>
      <c r="BLY7" s="700"/>
      <c r="BLZ7" s="700"/>
      <c r="BMA7" s="700"/>
      <c r="BMB7" s="700"/>
      <c r="BMC7" s="700"/>
      <c r="BMD7" s="700"/>
      <c r="BME7" s="700"/>
      <c r="BMF7" s="700"/>
      <c r="BMG7" s="700"/>
      <c r="BMH7" s="700"/>
      <c r="BMI7" s="700"/>
      <c r="BMJ7" s="700"/>
      <c r="BMK7" s="700"/>
      <c r="BML7" s="700"/>
      <c r="BMM7" s="700"/>
      <c r="BMN7" s="700"/>
      <c r="BMO7" s="700"/>
      <c r="BMP7" s="700"/>
      <c r="BMQ7" s="700"/>
      <c r="BMR7" s="700"/>
      <c r="BMS7" s="700"/>
      <c r="BMT7" s="700"/>
      <c r="BMU7" s="700"/>
      <c r="BMV7" s="700"/>
      <c r="BMW7" s="700"/>
      <c r="BMX7" s="700"/>
      <c r="BMY7" s="700"/>
      <c r="BMZ7" s="700"/>
      <c r="BNA7" s="700"/>
      <c r="BNB7" s="700"/>
      <c r="BNC7" s="700"/>
      <c r="BND7" s="700"/>
      <c r="BNE7" s="700"/>
      <c r="BNF7" s="700"/>
      <c r="BNG7" s="700"/>
      <c r="BNH7" s="700"/>
      <c r="BNI7" s="700"/>
      <c r="BNJ7" s="700"/>
      <c r="BNK7" s="700"/>
      <c r="BNL7" s="700"/>
      <c r="BNM7" s="700"/>
      <c r="BNN7" s="700"/>
      <c r="BNO7" s="700"/>
      <c r="BNP7" s="700"/>
      <c r="BNQ7" s="700"/>
      <c r="BNR7" s="700"/>
      <c r="BNS7" s="700"/>
      <c r="BNT7" s="700"/>
      <c r="BNU7" s="700"/>
      <c r="BNV7" s="700"/>
      <c r="BNW7" s="700"/>
      <c r="BNX7" s="700"/>
      <c r="BNY7" s="700"/>
      <c r="BNZ7" s="700"/>
      <c r="BOA7" s="700"/>
      <c r="BOB7" s="700"/>
      <c r="BOC7" s="700"/>
      <c r="BOD7" s="700"/>
      <c r="BOE7" s="700"/>
      <c r="BOF7" s="700"/>
      <c r="BOG7" s="700"/>
      <c r="BOH7" s="700"/>
      <c r="BOI7" s="700"/>
      <c r="BOJ7" s="700"/>
      <c r="BOK7" s="700"/>
      <c r="BOL7" s="700"/>
      <c r="BOM7" s="700"/>
      <c r="BON7" s="700"/>
      <c r="BOO7" s="700"/>
      <c r="BOP7" s="700"/>
      <c r="BOQ7" s="700"/>
      <c r="BOR7" s="700"/>
      <c r="BOS7" s="700"/>
      <c r="BOT7" s="700"/>
      <c r="BOU7" s="700"/>
      <c r="BOV7" s="700"/>
      <c r="BOW7" s="700"/>
      <c r="BOX7" s="700"/>
      <c r="BOY7" s="700"/>
      <c r="BOZ7" s="700"/>
      <c r="BPA7" s="700"/>
      <c r="BPB7" s="700"/>
      <c r="BPC7" s="700"/>
      <c r="BPD7" s="700"/>
      <c r="BPE7" s="700"/>
      <c r="BPF7" s="700"/>
      <c r="BPG7" s="700"/>
      <c r="BPH7" s="700"/>
      <c r="BPI7" s="700"/>
      <c r="BPJ7" s="700"/>
      <c r="BPK7" s="700"/>
      <c r="BPL7" s="700"/>
      <c r="BPM7" s="700"/>
      <c r="BPN7" s="700"/>
      <c r="BPO7" s="700"/>
      <c r="BPP7" s="700"/>
      <c r="BPQ7" s="700"/>
      <c r="BPR7" s="700"/>
      <c r="BPS7" s="700"/>
      <c r="BPT7" s="700"/>
      <c r="BPU7" s="700"/>
      <c r="BPV7" s="700"/>
      <c r="BPW7" s="700"/>
      <c r="BPX7" s="700"/>
      <c r="BPY7" s="700"/>
      <c r="BPZ7" s="700"/>
      <c r="BQA7" s="700"/>
      <c r="BQB7" s="700"/>
      <c r="BQC7" s="700"/>
      <c r="BQD7" s="700"/>
      <c r="BQE7" s="700"/>
      <c r="BQF7" s="700"/>
      <c r="BQG7" s="700"/>
      <c r="BQH7" s="700"/>
      <c r="BQI7" s="700"/>
      <c r="BQJ7" s="700"/>
      <c r="BQK7" s="700"/>
      <c r="BQL7" s="700"/>
      <c r="BQM7" s="700"/>
      <c r="BQN7" s="700"/>
      <c r="BQO7" s="700"/>
      <c r="BQP7" s="700"/>
      <c r="BQQ7" s="700"/>
      <c r="BQR7" s="700"/>
      <c r="BQS7" s="700"/>
      <c r="BQT7" s="700"/>
      <c r="BQU7" s="700"/>
      <c r="BQV7" s="700"/>
      <c r="BQW7" s="700"/>
      <c r="BQX7" s="700"/>
      <c r="BQY7" s="700"/>
      <c r="BQZ7" s="700"/>
      <c r="BRA7" s="700"/>
      <c r="BRB7" s="700"/>
      <c r="BRC7" s="700"/>
      <c r="BRD7" s="700"/>
      <c r="BRE7" s="700"/>
      <c r="BRF7" s="700"/>
      <c r="BRG7" s="700"/>
      <c r="BRH7" s="700"/>
      <c r="BRI7" s="700"/>
      <c r="BRJ7" s="700"/>
      <c r="BRK7" s="700"/>
      <c r="BRL7" s="700"/>
      <c r="BRM7" s="700"/>
      <c r="BRN7" s="700"/>
      <c r="BRO7" s="700"/>
      <c r="BRP7" s="700"/>
      <c r="BRQ7" s="700"/>
      <c r="BRR7" s="700"/>
      <c r="BRS7" s="700"/>
      <c r="BRT7" s="700"/>
      <c r="BRU7" s="700"/>
      <c r="BRV7" s="700"/>
      <c r="BRW7" s="700"/>
      <c r="BRX7" s="700"/>
      <c r="BRY7" s="700"/>
      <c r="BRZ7" s="700"/>
      <c r="BSA7" s="700"/>
      <c r="BSB7" s="700"/>
      <c r="BSC7" s="700"/>
      <c r="BSD7" s="700"/>
      <c r="BSE7" s="700"/>
      <c r="BSF7" s="700"/>
      <c r="BSG7" s="700"/>
      <c r="BSH7" s="700"/>
      <c r="BSI7" s="700"/>
      <c r="BSJ7" s="700"/>
      <c r="BSK7" s="700"/>
      <c r="BSL7" s="700"/>
      <c r="BSM7" s="700"/>
      <c r="BSN7" s="700"/>
      <c r="BSO7" s="700"/>
      <c r="BSP7" s="700"/>
      <c r="BSQ7" s="700"/>
      <c r="BSR7" s="700"/>
      <c r="BSS7" s="700"/>
      <c r="BST7" s="700"/>
      <c r="BSU7" s="700"/>
      <c r="BSV7" s="700"/>
      <c r="BSW7" s="700"/>
      <c r="BSX7" s="700"/>
      <c r="BSY7" s="700"/>
      <c r="BSZ7" s="700"/>
      <c r="BTA7" s="700"/>
      <c r="BTB7" s="700"/>
      <c r="BTC7" s="700"/>
      <c r="BTD7" s="700"/>
      <c r="BTE7" s="700"/>
      <c r="BTF7" s="700"/>
      <c r="BTG7" s="700"/>
      <c r="BTH7" s="700"/>
      <c r="BTI7" s="700"/>
      <c r="BTJ7" s="700"/>
      <c r="BTK7" s="700"/>
      <c r="BTL7" s="700"/>
      <c r="BTM7" s="700"/>
      <c r="BTN7" s="700"/>
      <c r="BTO7" s="700"/>
      <c r="BTP7" s="700"/>
      <c r="BTQ7" s="700"/>
      <c r="BTR7" s="700"/>
      <c r="BTS7" s="700"/>
      <c r="BTT7" s="700"/>
      <c r="BTU7" s="700"/>
      <c r="BTV7" s="700"/>
      <c r="BTW7" s="700"/>
      <c r="BTX7" s="700"/>
      <c r="BTY7" s="700"/>
      <c r="BTZ7" s="700"/>
      <c r="BUA7" s="700"/>
      <c r="BUB7" s="700"/>
      <c r="BUC7" s="700"/>
      <c r="BUD7" s="700"/>
      <c r="BUE7" s="700"/>
      <c r="BUF7" s="700"/>
      <c r="BUG7" s="700"/>
      <c r="BUH7" s="700"/>
      <c r="BUI7" s="700"/>
      <c r="BUJ7" s="700"/>
      <c r="BUK7" s="700"/>
      <c r="BUL7" s="700"/>
      <c r="BUM7" s="700"/>
      <c r="BUN7" s="700"/>
      <c r="BUO7" s="700"/>
      <c r="BUP7" s="700"/>
      <c r="BUQ7" s="700"/>
      <c r="BUR7" s="700"/>
      <c r="BUS7" s="700"/>
      <c r="BUT7" s="700"/>
      <c r="BUU7" s="700"/>
      <c r="BUV7" s="700"/>
      <c r="BUW7" s="700"/>
      <c r="BUX7" s="700"/>
      <c r="BUY7" s="700"/>
      <c r="BUZ7" s="700"/>
      <c r="BVA7" s="700"/>
      <c r="BVB7" s="700"/>
      <c r="BVC7" s="700"/>
      <c r="BVD7" s="700"/>
      <c r="BVE7" s="700"/>
      <c r="BVF7" s="700"/>
      <c r="BVG7" s="700"/>
      <c r="BVH7" s="700"/>
      <c r="BVI7" s="700"/>
      <c r="BVJ7" s="700"/>
      <c r="BVK7" s="700"/>
      <c r="BVL7" s="700"/>
      <c r="BVM7" s="700"/>
      <c r="BVN7" s="700"/>
      <c r="BVO7" s="700"/>
      <c r="BVP7" s="700"/>
      <c r="BVQ7" s="700"/>
      <c r="BVR7" s="700"/>
      <c r="BVS7" s="700"/>
      <c r="BVT7" s="700"/>
      <c r="BVU7" s="700"/>
      <c r="BVV7" s="700"/>
      <c r="BVW7" s="700"/>
      <c r="BVX7" s="700"/>
      <c r="BVY7" s="700"/>
      <c r="BVZ7" s="700"/>
      <c r="BWA7" s="700"/>
      <c r="BWB7" s="700"/>
      <c r="BWC7" s="700"/>
      <c r="BWD7" s="700"/>
      <c r="BWE7" s="700"/>
      <c r="BWF7" s="700"/>
      <c r="BWG7" s="700"/>
      <c r="BWH7" s="700"/>
      <c r="BWI7" s="700"/>
      <c r="BWJ7" s="700"/>
      <c r="BWK7" s="700"/>
      <c r="BWL7" s="700"/>
      <c r="BWM7" s="700"/>
      <c r="BWN7" s="700"/>
      <c r="BWO7" s="700"/>
      <c r="BWP7" s="700"/>
      <c r="BWQ7" s="700"/>
      <c r="BWR7" s="700"/>
      <c r="BWS7" s="700"/>
      <c r="BWT7" s="700"/>
      <c r="BWU7" s="700"/>
      <c r="BWV7" s="700"/>
      <c r="BWW7" s="700"/>
      <c r="BWX7" s="700"/>
      <c r="BWY7" s="700"/>
      <c r="BWZ7" s="700"/>
      <c r="BXA7" s="700"/>
      <c r="BXB7" s="700"/>
      <c r="BXC7" s="700"/>
      <c r="BXD7" s="700"/>
      <c r="BXE7" s="700"/>
      <c r="BXF7" s="700"/>
      <c r="BXG7" s="700"/>
      <c r="BXH7" s="700"/>
      <c r="BXI7" s="700"/>
      <c r="BXJ7" s="700"/>
      <c r="BXK7" s="700"/>
      <c r="BXL7" s="700"/>
      <c r="BXM7" s="700"/>
      <c r="BXN7" s="700"/>
      <c r="BXO7" s="700"/>
      <c r="BXP7" s="700"/>
      <c r="BXQ7" s="700"/>
      <c r="BXR7" s="700"/>
      <c r="BXS7" s="700"/>
      <c r="BXT7" s="700"/>
      <c r="BXU7" s="700"/>
      <c r="BXV7" s="700"/>
      <c r="BXW7" s="700"/>
      <c r="BXX7" s="700"/>
      <c r="BXY7" s="700"/>
      <c r="BXZ7" s="700"/>
      <c r="BYA7" s="700"/>
      <c r="BYB7" s="700"/>
      <c r="BYC7" s="700"/>
      <c r="BYD7" s="700"/>
      <c r="BYE7" s="700"/>
      <c r="BYF7" s="700"/>
      <c r="BYG7" s="700"/>
      <c r="BYH7" s="700"/>
      <c r="BYI7" s="700"/>
      <c r="BYJ7" s="700"/>
      <c r="BYK7" s="700"/>
      <c r="BYL7" s="700"/>
      <c r="BYM7" s="700"/>
      <c r="BYN7" s="700"/>
      <c r="BYO7" s="700"/>
      <c r="BYP7" s="700"/>
      <c r="BYQ7" s="700"/>
      <c r="BYR7" s="700"/>
      <c r="BYS7" s="700"/>
      <c r="BYT7" s="700"/>
      <c r="BYU7" s="700"/>
      <c r="BYV7" s="700"/>
      <c r="BYW7" s="700"/>
      <c r="BYX7" s="700"/>
      <c r="BYY7" s="700"/>
      <c r="BYZ7" s="700"/>
      <c r="BZA7" s="700"/>
      <c r="BZB7" s="700"/>
      <c r="BZC7" s="700"/>
      <c r="BZD7" s="700"/>
      <c r="BZE7" s="700"/>
      <c r="BZF7" s="700"/>
      <c r="BZG7" s="700"/>
      <c r="BZH7" s="700"/>
      <c r="BZI7" s="700"/>
      <c r="BZJ7" s="700"/>
      <c r="BZK7" s="700"/>
      <c r="BZL7" s="700"/>
      <c r="BZM7" s="700"/>
      <c r="BZN7" s="700"/>
      <c r="BZO7" s="700"/>
      <c r="BZP7" s="700"/>
      <c r="BZQ7" s="700"/>
      <c r="BZR7" s="700"/>
      <c r="BZS7" s="700"/>
      <c r="BZT7" s="700"/>
      <c r="BZU7" s="700"/>
      <c r="BZV7" s="700"/>
      <c r="BZW7" s="700"/>
      <c r="BZX7" s="700"/>
      <c r="BZY7" s="700"/>
      <c r="BZZ7" s="700"/>
      <c r="CAA7" s="700"/>
      <c r="CAB7" s="700"/>
      <c r="CAC7" s="700"/>
      <c r="CAD7" s="700"/>
      <c r="CAE7" s="700"/>
      <c r="CAF7" s="700"/>
      <c r="CAG7" s="700"/>
      <c r="CAH7" s="700"/>
      <c r="CAI7" s="700"/>
      <c r="CAJ7" s="700"/>
      <c r="CAK7" s="700"/>
      <c r="CAL7" s="700"/>
      <c r="CAM7" s="700"/>
      <c r="CAN7" s="700"/>
      <c r="CAO7" s="700"/>
      <c r="CAP7" s="700"/>
      <c r="CAQ7" s="700"/>
      <c r="CAR7" s="700"/>
      <c r="CAS7" s="700"/>
      <c r="CAT7" s="700"/>
      <c r="CAU7" s="700"/>
      <c r="CAV7" s="700"/>
      <c r="CAW7" s="700"/>
      <c r="CAX7" s="700"/>
      <c r="CAY7" s="700"/>
      <c r="CAZ7" s="700"/>
      <c r="CBA7" s="700"/>
      <c r="CBB7" s="700"/>
      <c r="CBC7" s="700"/>
      <c r="CBD7" s="700"/>
      <c r="CBE7" s="700"/>
      <c r="CBF7" s="700"/>
      <c r="CBG7" s="700"/>
      <c r="CBH7" s="700"/>
      <c r="CBI7" s="700"/>
      <c r="CBJ7" s="700"/>
      <c r="CBK7" s="700"/>
      <c r="CBL7" s="700"/>
      <c r="CBM7" s="700"/>
      <c r="CBN7" s="700"/>
      <c r="CBO7" s="700"/>
      <c r="CBP7" s="700"/>
      <c r="CBQ7" s="700"/>
      <c r="CBR7" s="700"/>
      <c r="CBS7" s="700"/>
      <c r="CBT7" s="700"/>
      <c r="CBU7" s="700"/>
      <c r="CBV7" s="700"/>
      <c r="CBW7" s="700"/>
      <c r="CBX7" s="700"/>
      <c r="CBY7" s="700"/>
      <c r="CBZ7" s="700"/>
      <c r="CCA7" s="700"/>
      <c r="CCB7" s="700"/>
      <c r="CCC7" s="700"/>
      <c r="CCD7" s="700"/>
      <c r="CCE7" s="700"/>
      <c r="CCF7" s="700"/>
      <c r="CCG7" s="700"/>
      <c r="CCH7" s="700"/>
      <c r="CCI7" s="700"/>
      <c r="CCJ7" s="700"/>
      <c r="CCK7" s="700"/>
      <c r="CCL7" s="700"/>
      <c r="CCM7" s="700"/>
      <c r="CCN7" s="700"/>
      <c r="CCO7" s="700"/>
      <c r="CCP7" s="700"/>
      <c r="CCQ7" s="700"/>
      <c r="CCR7" s="700"/>
      <c r="CCS7" s="700"/>
      <c r="CCT7" s="700"/>
      <c r="CCU7" s="700"/>
      <c r="CCV7" s="700"/>
      <c r="CCW7" s="700"/>
      <c r="CCX7" s="700"/>
      <c r="CCY7" s="700"/>
      <c r="CCZ7" s="700"/>
      <c r="CDA7" s="700"/>
      <c r="CDB7" s="700"/>
      <c r="CDC7" s="700"/>
      <c r="CDD7" s="700"/>
      <c r="CDE7" s="700"/>
      <c r="CDF7" s="700"/>
      <c r="CDG7" s="700"/>
      <c r="CDH7" s="700"/>
      <c r="CDI7" s="700"/>
      <c r="CDJ7" s="700"/>
      <c r="CDK7" s="700"/>
      <c r="CDL7" s="700"/>
      <c r="CDM7" s="700"/>
      <c r="CDN7" s="700"/>
      <c r="CDO7" s="700"/>
      <c r="CDP7" s="700"/>
      <c r="CDQ7" s="700"/>
      <c r="CDR7" s="700"/>
      <c r="CDS7" s="700"/>
      <c r="CDT7" s="700"/>
      <c r="CDU7" s="700"/>
      <c r="CDV7" s="700"/>
      <c r="CDW7" s="700"/>
      <c r="CDX7" s="700"/>
      <c r="CDY7" s="700"/>
      <c r="CDZ7" s="700"/>
      <c r="CEA7" s="700"/>
      <c r="CEB7" s="700"/>
      <c r="CEC7" s="700"/>
      <c r="CED7" s="700"/>
      <c r="CEE7" s="700"/>
      <c r="CEF7" s="700"/>
      <c r="CEG7" s="700"/>
      <c r="CEH7" s="700"/>
      <c r="CEI7" s="700"/>
      <c r="CEJ7" s="700"/>
      <c r="CEK7" s="700"/>
      <c r="CEL7" s="700"/>
      <c r="CEM7" s="700"/>
      <c r="CEN7" s="700"/>
      <c r="CEO7" s="700"/>
      <c r="CEP7" s="700"/>
      <c r="CEQ7" s="700"/>
      <c r="CER7" s="700"/>
      <c r="CES7" s="700"/>
      <c r="CET7" s="700"/>
      <c r="CEU7" s="700"/>
      <c r="CEV7" s="700"/>
      <c r="CEW7" s="700"/>
      <c r="CEX7" s="700"/>
      <c r="CEY7" s="700"/>
      <c r="CEZ7" s="700"/>
      <c r="CFA7" s="700"/>
      <c r="CFB7" s="700"/>
      <c r="CFC7" s="700"/>
      <c r="CFD7" s="700"/>
      <c r="CFE7" s="700"/>
      <c r="CFF7" s="700"/>
      <c r="CFG7" s="700"/>
      <c r="CFH7" s="700"/>
      <c r="CFI7" s="700"/>
      <c r="CFJ7" s="700"/>
      <c r="CFK7" s="700"/>
      <c r="CFL7" s="700"/>
      <c r="CFM7" s="700"/>
      <c r="CFN7" s="700"/>
      <c r="CFO7" s="700"/>
      <c r="CFP7" s="700"/>
      <c r="CFQ7" s="700"/>
      <c r="CFR7" s="700"/>
      <c r="CFS7" s="700"/>
      <c r="CFT7" s="700"/>
      <c r="CFU7" s="700"/>
      <c r="CFV7" s="700"/>
      <c r="CFW7" s="700"/>
      <c r="CFX7" s="700"/>
      <c r="CFY7" s="700"/>
      <c r="CFZ7" s="700"/>
      <c r="CGA7" s="700"/>
      <c r="CGB7" s="700"/>
      <c r="CGC7" s="700"/>
      <c r="CGD7" s="700"/>
      <c r="CGE7" s="700"/>
      <c r="CGF7" s="700"/>
      <c r="CGG7" s="700"/>
      <c r="CGH7" s="700"/>
      <c r="CGI7" s="700"/>
      <c r="CGJ7" s="700"/>
      <c r="CGK7" s="700"/>
      <c r="CGL7" s="700"/>
      <c r="CGM7" s="700"/>
      <c r="CGN7" s="700"/>
      <c r="CGO7" s="700"/>
      <c r="CGP7" s="700"/>
      <c r="CGQ7" s="700"/>
      <c r="CGR7" s="700"/>
      <c r="CGS7" s="700"/>
      <c r="CGT7" s="700"/>
      <c r="CGU7" s="700"/>
      <c r="CGV7" s="700"/>
      <c r="CGW7" s="700"/>
      <c r="CGX7" s="700"/>
      <c r="CGY7" s="700"/>
      <c r="CGZ7" s="700"/>
      <c r="CHA7" s="700"/>
      <c r="CHB7" s="700"/>
      <c r="CHC7" s="700"/>
      <c r="CHD7" s="700"/>
      <c r="CHE7" s="700"/>
      <c r="CHF7" s="700"/>
      <c r="CHG7" s="700"/>
      <c r="CHH7" s="700"/>
      <c r="CHI7" s="700"/>
      <c r="CHJ7" s="700"/>
      <c r="CHK7" s="700"/>
      <c r="CHL7" s="700"/>
      <c r="CHM7" s="700"/>
      <c r="CHN7" s="700"/>
      <c r="CHO7" s="700"/>
      <c r="CHP7" s="700"/>
      <c r="CHQ7" s="700"/>
      <c r="CHR7" s="700"/>
      <c r="CHS7" s="700"/>
      <c r="CHT7" s="700"/>
      <c r="CHU7" s="700"/>
      <c r="CHV7" s="700"/>
      <c r="CHW7" s="700"/>
      <c r="CHX7" s="700"/>
      <c r="CHY7" s="700"/>
      <c r="CHZ7" s="700"/>
      <c r="CIA7" s="700"/>
      <c r="CIB7" s="700"/>
      <c r="CIC7" s="700"/>
      <c r="CID7" s="700"/>
      <c r="CIE7" s="700"/>
      <c r="CIF7" s="700"/>
      <c r="CIG7" s="700"/>
      <c r="CIH7" s="700"/>
      <c r="CII7" s="700"/>
      <c r="CIJ7" s="700"/>
      <c r="CIK7" s="700"/>
      <c r="CIL7" s="700"/>
      <c r="CIM7" s="700"/>
      <c r="CIN7" s="700"/>
      <c r="CIO7" s="700"/>
      <c r="CIP7" s="700"/>
      <c r="CIQ7" s="700"/>
      <c r="CIR7" s="700"/>
      <c r="CIS7" s="700"/>
      <c r="CIT7" s="700"/>
      <c r="CIU7" s="700"/>
      <c r="CIV7" s="700"/>
      <c r="CIW7" s="700"/>
      <c r="CIX7" s="700"/>
      <c r="CIY7" s="700"/>
      <c r="CIZ7" s="700"/>
      <c r="CJA7" s="700"/>
      <c r="CJB7" s="700"/>
      <c r="CJC7" s="700"/>
      <c r="CJD7" s="700"/>
      <c r="CJE7" s="700"/>
      <c r="CJF7" s="700"/>
      <c r="CJG7" s="700"/>
      <c r="CJH7" s="700"/>
      <c r="CJI7" s="700"/>
      <c r="CJJ7" s="700"/>
      <c r="CJK7" s="700"/>
      <c r="CJL7" s="700"/>
      <c r="CJM7" s="700"/>
      <c r="CJN7" s="700"/>
      <c r="CJO7" s="700"/>
      <c r="CJP7" s="700"/>
      <c r="CJQ7" s="700"/>
      <c r="CJR7" s="700"/>
      <c r="CJS7" s="700"/>
      <c r="CJT7" s="700"/>
      <c r="CJU7" s="700"/>
      <c r="CJV7" s="700"/>
      <c r="CJW7" s="700"/>
      <c r="CJX7" s="700"/>
      <c r="CJY7" s="700"/>
      <c r="CJZ7" s="700"/>
      <c r="CKA7" s="700"/>
      <c r="CKB7" s="700"/>
      <c r="CKC7" s="700"/>
      <c r="CKD7" s="700"/>
      <c r="CKE7" s="700"/>
      <c r="CKF7" s="700"/>
      <c r="CKG7" s="700"/>
      <c r="CKH7" s="700"/>
      <c r="CKI7" s="700"/>
      <c r="CKJ7" s="700"/>
      <c r="CKK7" s="700"/>
      <c r="CKL7" s="700"/>
      <c r="CKM7" s="700"/>
      <c r="CKN7" s="700"/>
      <c r="CKO7" s="700"/>
      <c r="CKP7" s="700"/>
      <c r="CKQ7" s="700"/>
      <c r="CKR7" s="700"/>
      <c r="CKS7" s="700"/>
      <c r="CKT7" s="700"/>
      <c r="CKU7" s="700"/>
      <c r="CKV7" s="700"/>
      <c r="CKW7" s="700"/>
      <c r="CKX7" s="700"/>
      <c r="CKY7" s="700"/>
      <c r="CKZ7" s="700"/>
      <c r="CLA7" s="700"/>
      <c r="CLB7" s="700"/>
      <c r="CLC7" s="700"/>
      <c r="CLD7" s="700"/>
      <c r="CLE7" s="700"/>
      <c r="CLF7" s="700"/>
      <c r="CLG7" s="700"/>
      <c r="CLH7" s="700"/>
      <c r="CLI7" s="700"/>
      <c r="CLJ7" s="700"/>
      <c r="CLK7" s="700"/>
      <c r="CLL7" s="700"/>
      <c r="CLM7" s="700"/>
      <c r="CLN7" s="700"/>
      <c r="CLO7" s="700"/>
      <c r="CLP7" s="700"/>
      <c r="CLQ7" s="700"/>
      <c r="CLR7" s="700"/>
      <c r="CLS7" s="700"/>
      <c r="CLT7" s="700"/>
      <c r="CLU7" s="700"/>
      <c r="CLV7" s="700"/>
      <c r="CLW7" s="700"/>
      <c r="CLX7" s="700"/>
      <c r="CLY7" s="700"/>
      <c r="CLZ7" s="700"/>
      <c r="CMA7" s="700"/>
      <c r="CMB7" s="700"/>
      <c r="CMC7" s="700"/>
      <c r="CMD7" s="700"/>
      <c r="CME7" s="700"/>
      <c r="CMF7" s="700"/>
      <c r="CMG7" s="700"/>
      <c r="CMH7" s="700"/>
      <c r="CMI7" s="700"/>
      <c r="CMJ7" s="700"/>
      <c r="CMK7" s="700"/>
      <c r="CML7" s="700"/>
      <c r="CMM7" s="700"/>
      <c r="CMN7" s="700"/>
      <c r="CMO7" s="700"/>
      <c r="CMP7" s="700"/>
      <c r="CMQ7" s="700"/>
      <c r="CMR7" s="700"/>
      <c r="CMS7" s="700"/>
      <c r="CMT7" s="700"/>
      <c r="CMU7" s="700"/>
      <c r="CMV7" s="700"/>
      <c r="CMW7" s="700"/>
      <c r="CMX7" s="700"/>
      <c r="CMY7" s="700"/>
      <c r="CMZ7" s="700"/>
      <c r="CNA7" s="700"/>
      <c r="CNB7" s="700"/>
      <c r="CNC7" s="700"/>
      <c r="CND7" s="700"/>
      <c r="CNE7" s="700"/>
      <c r="CNF7" s="700"/>
      <c r="CNG7" s="700"/>
      <c r="CNH7" s="700"/>
      <c r="CNI7" s="700"/>
      <c r="CNJ7" s="700"/>
      <c r="CNK7" s="700"/>
      <c r="CNL7" s="700"/>
      <c r="CNM7" s="700"/>
      <c r="CNN7" s="700"/>
      <c r="CNO7" s="700"/>
      <c r="CNP7" s="700"/>
      <c r="CNQ7" s="700"/>
      <c r="CNR7" s="700"/>
      <c r="CNS7" s="700"/>
      <c r="CNT7" s="700"/>
      <c r="CNU7" s="700"/>
      <c r="CNV7" s="700"/>
      <c r="CNW7" s="700"/>
      <c r="CNX7" s="700"/>
      <c r="CNY7" s="700"/>
      <c r="CNZ7" s="700"/>
      <c r="COA7" s="700"/>
      <c r="COB7" s="700"/>
      <c r="COC7" s="700"/>
      <c r="COD7" s="700"/>
      <c r="COE7" s="700"/>
      <c r="COF7" s="700"/>
      <c r="COG7" s="700"/>
      <c r="COH7" s="700"/>
      <c r="COI7" s="700"/>
      <c r="COJ7" s="700"/>
      <c r="COK7" s="700"/>
      <c r="COL7" s="700"/>
      <c r="COM7" s="700"/>
      <c r="CON7" s="700"/>
      <c r="COO7" s="700"/>
      <c r="COP7" s="700"/>
      <c r="COQ7" s="700"/>
      <c r="COR7" s="700"/>
      <c r="COS7" s="700"/>
      <c r="COT7" s="700"/>
      <c r="COU7" s="700"/>
      <c r="COV7" s="700"/>
      <c r="COW7" s="700"/>
      <c r="COX7" s="700"/>
      <c r="COY7" s="700"/>
      <c r="COZ7" s="700"/>
      <c r="CPA7" s="700"/>
      <c r="CPB7" s="700"/>
      <c r="CPC7" s="700"/>
      <c r="CPD7" s="700"/>
      <c r="CPE7" s="700"/>
      <c r="CPF7" s="700"/>
      <c r="CPG7" s="700"/>
      <c r="CPH7" s="700"/>
      <c r="CPI7" s="700"/>
      <c r="CPJ7" s="700"/>
      <c r="CPK7" s="700"/>
      <c r="CPL7" s="700"/>
      <c r="CPM7" s="700"/>
      <c r="CPN7" s="700"/>
      <c r="CPO7" s="700"/>
      <c r="CPP7" s="700"/>
      <c r="CPQ7" s="700"/>
      <c r="CPR7" s="700"/>
      <c r="CPS7" s="700"/>
      <c r="CPT7" s="700"/>
      <c r="CPU7" s="700"/>
      <c r="CPV7" s="700"/>
      <c r="CPW7" s="700"/>
      <c r="CPX7" s="700"/>
      <c r="CPY7" s="700"/>
      <c r="CPZ7" s="700"/>
      <c r="CQA7" s="700"/>
      <c r="CQB7" s="700"/>
      <c r="CQC7" s="700"/>
      <c r="CQD7" s="700"/>
      <c r="CQE7" s="700"/>
      <c r="CQF7" s="700"/>
      <c r="CQG7" s="700"/>
      <c r="CQH7" s="700"/>
      <c r="CQI7" s="700"/>
      <c r="CQJ7" s="700"/>
      <c r="CQK7" s="700"/>
      <c r="CQL7" s="700"/>
      <c r="CQM7" s="700"/>
      <c r="CQN7" s="700"/>
      <c r="CQO7" s="700"/>
      <c r="CQP7" s="700"/>
      <c r="CQQ7" s="700"/>
      <c r="CQR7" s="700"/>
      <c r="CQS7" s="700"/>
      <c r="CQT7" s="700"/>
      <c r="CQU7" s="700"/>
      <c r="CQV7" s="700"/>
      <c r="CQW7" s="700"/>
      <c r="CQX7" s="700"/>
      <c r="CQY7" s="700"/>
      <c r="CQZ7" s="700"/>
      <c r="CRA7" s="700"/>
      <c r="CRB7" s="700"/>
      <c r="CRC7" s="700"/>
      <c r="CRD7" s="700"/>
      <c r="CRE7" s="700"/>
      <c r="CRF7" s="700"/>
      <c r="CRG7" s="700"/>
      <c r="CRH7" s="700"/>
      <c r="CRI7" s="700"/>
      <c r="CRJ7" s="700"/>
      <c r="CRK7" s="700"/>
      <c r="CRL7" s="700"/>
      <c r="CRM7" s="700"/>
      <c r="CRN7" s="700"/>
      <c r="CRO7" s="700"/>
      <c r="CRP7" s="700"/>
      <c r="CRQ7" s="700"/>
      <c r="CRR7" s="700"/>
      <c r="CRS7" s="700"/>
      <c r="CRT7" s="700"/>
      <c r="CRU7" s="700"/>
      <c r="CRV7" s="700"/>
      <c r="CRW7" s="700"/>
      <c r="CRX7" s="700"/>
      <c r="CRY7" s="700"/>
      <c r="CRZ7" s="700"/>
      <c r="CSA7" s="700"/>
      <c r="CSB7" s="700"/>
      <c r="CSC7" s="700"/>
      <c r="CSD7" s="700"/>
      <c r="CSE7" s="700"/>
      <c r="CSF7" s="700"/>
      <c r="CSG7" s="700"/>
      <c r="CSH7" s="700"/>
      <c r="CSI7" s="700"/>
      <c r="CSJ7" s="700"/>
      <c r="CSK7" s="700"/>
      <c r="CSL7" s="700"/>
      <c r="CSM7" s="700"/>
      <c r="CSN7" s="700"/>
      <c r="CSO7" s="700"/>
      <c r="CSP7" s="700"/>
      <c r="CSQ7" s="700"/>
      <c r="CSR7" s="700"/>
      <c r="CSS7" s="700"/>
      <c r="CST7" s="700"/>
      <c r="CSU7" s="700"/>
      <c r="CSV7" s="700"/>
      <c r="CSW7" s="700"/>
      <c r="CSX7" s="700"/>
      <c r="CSY7" s="700"/>
      <c r="CSZ7" s="700"/>
      <c r="CTA7" s="700"/>
      <c r="CTB7" s="700"/>
      <c r="CTC7" s="700"/>
      <c r="CTD7" s="700"/>
      <c r="CTE7" s="700"/>
      <c r="CTF7" s="700"/>
      <c r="CTG7" s="700"/>
      <c r="CTH7" s="700"/>
      <c r="CTI7" s="700"/>
      <c r="CTJ7" s="700"/>
      <c r="CTK7" s="700"/>
      <c r="CTL7" s="700"/>
      <c r="CTM7" s="700"/>
      <c r="CTN7" s="700"/>
      <c r="CTO7" s="700"/>
      <c r="CTP7" s="700"/>
      <c r="CTQ7" s="700"/>
      <c r="CTR7" s="700"/>
      <c r="CTS7" s="700"/>
      <c r="CTT7" s="700"/>
      <c r="CTU7" s="700"/>
      <c r="CTV7" s="700"/>
      <c r="CTW7" s="700"/>
      <c r="CTX7" s="700"/>
      <c r="CTY7" s="700"/>
      <c r="CTZ7" s="700"/>
      <c r="CUA7" s="700"/>
      <c r="CUB7" s="700"/>
      <c r="CUC7" s="700"/>
      <c r="CUD7" s="700"/>
      <c r="CUE7" s="700"/>
      <c r="CUF7" s="700"/>
      <c r="CUG7" s="700"/>
      <c r="CUH7" s="700"/>
      <c r="CUI7" s="700"/>
      <c r="CUJ7" s="700"/>
      <c r="CUK7" s="700"/>
      <c r="CUL7" s="700"/>
      <c r="CUM7" s="700"/>
      <c r="CUN7" s="700"/>
      <c r="CUO7" s="700"/>
      <c r="CUP7" s="700"/>
      <c r="CUQ7" s="700"/>
      <c r="CUR7" s="700"/>
      <c r="CUS7" s="700"/>
      <c r="CUT7" s="700"/>
      <c r="CUU7" s="700"/>
      <c r="CUV7" s="700"/>
      <c r="CUW7" s="700"/>
      <c r="CUX7" s="700"/>
      <c r="CUY7" s="700"/>
      <c r="CUZ7" s="700"/>
      <c r="CVA7" s="700"/>
      <c r="CVB7" s="700"/>
      <c r="CVC7" s="700"/>
      <c r="CVD7" s="700"/>
      <c r="CVE7" s="700"/>
      <c r="CVF7" s="700"/>
      <c r="CVG7" s="700"/>
      <c r="CVH7" s="700"/>
      <c r="CVI7" s="700"/>
      <c r="CVJ7" s="700"/>
      <c r="CVK7" s="700"/>
      <c r="CVL7" s="700"/>
      <c r="CVM7" s="700"/>
      <c r="CVN7" s="700"/>
      <c r="CVO7" s="700"/>
      <c r="CVP7" s="700"/>
      <c r="CVQ7" s="700"/>
      <c r="CVR7" s="700"/>
      <c r="CVS7" s="700"/>
      <c r="CVT7" s="700"/>
      <c r="CVU7" s="700"/>
      <c r="CVV7" s="700"/>
      <c r="CVW7" s="700"/>
      <c r="CVX7" s="700"/>
      <c r="CVY7" s="700"/>
      <c r="CVZ7" s="700"/>
      <c r="CWA7" s="700"/>
      <c r="CWB7" s="700"/>
      <c r="CWC7" s="700"/>
      <c r="CWD7" s="700"/>
      <c r="CWE7" s="700"/>
      <c r="CWF7" s="700"/>
      <c r="CWG7" s="700"/>
      <c r="CWH7" s="700"/>
      <c r="CWI7" s="700"/>
      <c r="CWJ7" s="700"/>
      <c r="CWK7" s="700"/>
      <c r="CWL7" s="700"/>
      <c r="CWM7" s="700"/>
      <c r="CWN7" s="700"/>
      <c r="CWO7" s="700"/>
      <c r="CWP7" s="700"/>
      <c r="CWQ7" s="700"/>
      <c r="CWR7" s="700"/>
      <c r="CWS7" s="700"/>
      <c r="CWT7" s="700"/>
      <c r="CWU7" s="700"/>
      <c r="CWV7" s="700"/>
      <c r="CWW7" s="700"/>
      <c r="CWX7" s="700"/>
      <c r="CWY7" s="700"/>
      <c r="CWZ7" s="700"/>
      <c r="CXA7" s="700"/>
      <c r="CXB7" s="700"/>
      <c r="CXC7" s="700"/>
      <c r="CXD7" s="700"/>
      <c r="CXE7" s="700"/>
      <c r="CXF7" s="700"/>
      <c r="CXG7" s="700"/>
      <c r="CXH7" s="700"/>
      <c r="CXI7" s="700"/>
      <c r="CXJ7" s="700"/>
      <c r="CXK7" s="700"/>
      <c r="CXL7" s="700"/>
      <c r="CXM7" s="700"/>
      <c r="CXN7" s="700"/>
      <c r="CXO7" s="700"/>
      <c r="CXP7" s="700"/>
      <c r="CXQ7" s="700"/>
      <c r="CXR7" s="700"/>
      <c r="CXS7" s="700"/>
      <c r="CXT7" s="700"/>
      <c r="CXU7" s="700"/>
      <c r="CXV7" s="700"/>
      <c r="CXW7" s="700"/>
      <c r="CXX7" s="700"/>
      <c r="CXY7" s="700"/>
      <c r="CXZ7" s="700"/>
      <c r="CYA7" s="700"/>
      <c r="CYB7" s="700"/>
      <c r="CYC7" s="700"/>
      <c r="CYD7" s="700"/>
      <c r="CYE7" s="700"/>
      <c r="CYF7" s="700"/>
      <c r="CYG7" s="700"/>
      <c r="CYH7" s="700"/>
      <c r="CYI7" s="700"/>
      <c r="CYJ7" s="700"/>
      <c r="CYK7" s="700"/>
      <c r="CYL7" s="700"/>
      <c r="CYM7" s="700"/>
      <c r="CYN7" s="700"/>
      <c r="CYO7" s="700"/>
      <c r="CYP7" s="700"/>
      <c r="CYQ7" s="700"/>
      <c r="CYR7" s="700"/>
      <c r="CYS7" s="700"/>
      <c r="CYT7" s="700"/>
      <c r="CYU7" s="700"/>
      <c r="CYV7" s="700"/>
      <c r="CYW7" s="700"/>
      <c r="CYX7" s="700"/>
      <c r="CYY7" s="700"/>
      <c r="CYZ7" s="700"/>
      <c r="CZA7" s="700"/>
      <c r="CZB7" s="700"/>
      <c r="CZC7" s="700"/>
      <c r="CZD7" s="700"/>
      <c r="CZE7" s="700"/>
      <c r="CZF7" s="700"/>
      <c r="CZG7" s="700"/>
      <c r="CZH7" s="700"/>
      <c r="CZI7" s="700"/>
      <c r="CZJ7" s="700"/>
      <c r="CZK7" s="700"/>
      <c r="CZL7" s="700"/>
      <c r="CZM7" s="700"/>
      <c r="CZN7" s="700"/>
      <c r="CZO7" s="700"/>
      <c r="CZP7" s="700"/>
      <c r="CZQ7" s="700"/>
      <c r="CZR7" s="700"/>
      <c r="CZS7" s="700"/>
      <c r="CZT7" s="700"/>
      <c r="CZU7" s="700"/>
      <c r="CZV7" s="700"/>
      <c r="CZW7" s="700"/>
      <c r="CZX7" s="700"/>
      <c r="CZY7" s="700"/>
      <c r="CZZ7" s="700"/>
      <c r="DAA7" s="700"/>
      <c r="DAB7" s="700"/>
      <c r="DAC7" s="700"/>
      <c r="DAD7" s="700"/>
      <c r="DAE7" s="700"/>
      <c r="DAF7" s="700"/>
      <c r="DAG7" s="700"/>
      <c r="DAH7" s="700"/>
      <c r="DAI7" s="700"/>
      <c r="DAJ7" s="700"/>
      <c r="DAK7" s="700"/>
      <c r="DAL7" s="700"/>
      <c r="DAM7" s="700"/>
      <c r="DAN7" s="700"/>
      <c r="DAO7" s="700"/>
      <c r="DAP7" s="700"/>
      <c r="DAQ7" s="700"/>
      <c r="DAR7" s="700"/>
      <c r="DAS7" s="700"/>
      <c r="DAT7" s="700"/>
      <c r="DAU7" s="700"/>
      <c r="DAV7" s="700"/>
      <c r="DAW7" s="700"/>
      <c r="DAX7" s="700"/>
      <c r="DAY7" s="700"/>
      <c r="DAZ7" s="700"/>
      <c r="DBA7" s="700"/>
      <c r="DBB7" s="700"/>
      <c r="DBC7" s="700"/>
      <c r="DBD7" s="700"/>
      <c r="DBE7" s="700"/>
      <c r="DBF7" s="700"/>
      <c r="DBG7" s="700"/>
      <c r="DBH7" s="700"/>
      <c r="DBI7" s="700"/>
      <c r="DBJ7" s="700"/>
      <c r="DBK7" s="700"/>
      <c r="DBL7" s="700"/>
      <c r="DBM7" s="700"/>
      <c r="DBN7" s="700"/>
      <c r="DBO7" s="700"/>
      <c r="DBP7" s="700"/>
      <c r="DBQ7" s="700"/>
      <c r="DBR7" s="700"/>
      <c r="DBS7" s="700"/>
      <c r="DBT7" s="700"/>
      <c r="DBU7" s="700"/>
      <c r="DBV7" s="700"/>
      <c r="DBW7" s="700"/>
      <c r="DBX7" s="700"/>
      <c r="DBY7" s="700"/>
      <c r="DBZ7" s="700"/>
      <c r="DCA7" s="700"/>
      <c r="DCB7" s="700"/>
      <c r="DCC7" s="700"/>
      <c r="DCD7" s="700"/>
      <c r="DCE7" s="700"/>
      <c r="DCF7" s="700"/>
      <c r="DCG7" s="700"/>
      <c r="DCH7" s="700"/>
      <c r="DCI7" s="700"/>
      <c r="DCJ7" s="700"/>
      <c r="DCK7" s="700"/>
      <c r="DCL7" s="700"/>
      <c r="DCM7" s="700"/>
      <c r="DCN7" s="700"/>
      <c r="DCO7" s="700"/>
      <c r="DCP7" s="700"/>
      <c r="DCQ7" s="700"/>
      <c r="DCR7" s="700"/>
      <c r="DCS7" s="700"/>
      <c r="DCT7" s="700"/>
      <c r="DCU7" s="700"/>
      <c r="DCV7" s="700"/>
      <c r="DCW7" s="700"/>
      <c r="DCX7" s="700"/>
      <c r="DCY7" s="700"/>
      <c r="DCZ7" s="700"/>
      <c r="DDA7" s="700"/>
      <c r="DDB7" s="700"/>
      <c r="DDC7" s="700"/>
      <c r="DDD7" s="700"/>
      <c r="DDE7" s="700"/>
      <c r="DDF7" s="700"/>
      <c r="DDG7" s="700"/>
      <c r="DDH7" s="700"/>
      <c r="DDI7" s="700"/>
      <c r="DDJ7" s="700"/>
      <c r="DDK7" s="700"/>
      <c r="DDL7" s="700"/>
      <c r="DDM7" s="700"/>
      <c r="DDN7" s="700"/>
      <c r="DDO7" s="700"/>
      <c r="DDP7" s="700"/>
      <c r="DDQ7" s="700"/>
      <c r="DDR7" s="700"/>
      <c r="DDS7" s="700"/>
      <c r="DDT7" s="700"/>
      <c r="DDU7" s="700"/>
      <c r="DDV7" s="700"/>
      <c r="DDW7" s="700"/>
      <c r="DDX7" s="700"/>
      <c r="DDY7" s="700"/>
      <c r="DDZ7" s="700"/>
      <c r="DEA7" s="700"/>
      <c r="DEB7" s="700"/>
      <c r="DEC7" s="700"/>
      <c r="DED7" s="700"/>
      <c r="DEE7" s="700"/>
      <c r="DEF7" s="700"/>
      <c r="DEG7" s="700"/>
      <c r="DEH7" s="700"/>
      <c r="DEI7" s="700"/>
      <c r="DEJ7" s="700"/>
      <c r="DEK7" s="700"/>
      <c r="DEL7" s="700"/>
      <c r="DEM7" s="700"/>
      <c r="DEN7" s="700"/>
      <c r="DEO7" s="700"/>
      <c r="DEP7" s="700"/>
      <c r="DEQ7" s="700"/>
      <c r="DER7" s="700"/>
      <c r="DES7" s="700"/>
      <c r="DET7" s="700"/>
      <c r="DEU7" s="700"/>
      <c r="DEV7" s="700"/>
      <c r="DEW7" s="700"/>
      <c r="DEX7" s="700"/>
      <c r="DEY7" s="700"/>
      <c r="DEZ7" s="700"/>
      <c r="DFA7" s="700"/>
      <c r="DFB7" s="700"/>
      <c r="DFC7" s="700"/>
      <c r="DFD7" s="700"/>
      <c r="DFE7" s="700"/>
      <c r="DFF7" s="700"/>
      <c r="DFG7" s="700"/>
      <c r="DFH7" s="700"/>
      <c r="DFI7" s="700"/>
      <c r="DFJ7" s="700"/>
      <c r="DFK7" s="700"/>
      <c r="DFL7" s="700"/>
      <c r="DFM7" s="700"/>
      <c r="DFN7" s="700"/>
      <c r="DFO7" s="700"/>
      <c r="DFP7" s="700"/>
      <c r="DFQ7" s="700"/>
      <c r="DFR7" s="700"/>
      <c r="DFS7" s="700"/>
      <c r="DFT7" s="700"/>
      <c r="DFU7" s="700"/>
      <c r="DFV7" s="700"/>
      <c r="DFW7" s="700"/>
      <c r="DFX7" s="700"/>
      <c r="DFY7" s="700"/>
      <c r="DFZ7" s="700"/>
      <c r="DGA7" s="700"/>
      <c r="DGB7" s="700"/>
      <c r="DGC7" s="700"/>
      <c r="DGD7" s="700"/>
      <c r="DGE7" s="700"/>
      <c r="DGF7" s="700"/>
      <c r="DGG7" s="700"/>
      <c r="DGH7" s="700"/>
      <c r="DGI7" s="700"/>
      <c r="DGJ7" s="700"/>
      <c r="DGK7" s="700"/>
      <c r="DGL7" s="700"/>
      <c r="DGM7" s="700"/>
      <c r="DGN7" s="700"/>
      <c r="DGO7" s="700"/>
      <c r="DGP7" s="700"/>
      <c r="DGQ7" s="700"/>
      <c r="DGR7" s="700"/>
      <c r="DGS7" s="700"/>
      <c r="DGT7" s="700"/>
      <c r="DGU7" s="700"/>
      <c r="DGV7" s="700"/>
      <c r="DGW7" s="700"/>
      <c r="DGX7" s="700"/>
      <c r="DGY7" s="700"/>
      <c r="DGZ7" s="700"/>
      <c r="DHA7" s="700"/>
      <c r="DHB7" s="700"/>
      <c r="DHC7" s="700"/>
      <c r="DHD7" s="700"/>
      <c r="DHE7" s="700"/>
      <c r="DHF7" s="700"/>
      <c r="DHG7" s="700"/>
      <c r="DHH7" s="700"/>
      <c r="DHI7" s="700"/>
      <c r="DHJ7" s="700"/>
      <c r="DHK7" s="700"/>
      <c r="DHL7" s="700"/>
      <c r="DHM7" s="700"/>
      <c r="DHN7" s="700"/>
      <c r="DHO7" s="700"/>
      <c r="DHP7" s="700"/>
      <c r="DHQ7" s="700"/>
      <c r="DHR7" s="700"/>
      <c r="DHS7" s="700"/>
      <c r="DHT7" s="700"/>
      <c r="DHU7" s="700"/>
      <c r="DHV7" s="700"/>
      <c r="DHW7" s="700"/>
      <c r="DHX7" s="700"/>
      <c r="DHY7" s="700"/>
      <c r="DHZ7" s="700"/>
      <c r="DIA7" s="700"/>
      <c r="DIB7" s="700"/>
      <c r="DIC7" s="700"/>
      <c r="DID7" s="700"/>
      <c r="DIE7" s="700"/>
      <c r="DIF7" s="700"/>
      <c r="DIG7" s="700"/>
      <c r="DIH7" s="700"/>
      <c r="DII7" s="700"/>
      <c r="DIJ7" s="700"/>
      <c r="DIK7" s="700"/>
      <c r="DIL7" s="700"/>
      <c r="DIM7" s="700"/>
      <c r="DIN7" s="700"/>
      <c r="DIO7" s="700"/>
      <c r="DIP7" s="700"/>
      <c r="DIQ7" s="700"/>
      <c r="DIR7" s="700"/>
      <c r="DIS7" s="700"/>
      <c r="DIT7" s="700"/>
      <c r="DIU7" s="700"/>
      <c r="DIV7" s="700"/>
      <c r="DIW7" s="700"/>
      <c r="DIX7" s="700"/>
      <c r="DIY7" s="700"/>
      <c r="DIZ7" s="700"/>
      <c r="DJA7" s="700"/>
      <c r="DJB7" s="700"/>
      <c r="DJC7" s="700"/>
      <c r="DJD7" s="700"/>
      <c r="DJE7" s="700"/>
      <c r="DJF7" s="700"/>
      <c r="DJG7" s="700"/>
      <c r="DJH7" s="700"/>
      <c r="DJI7" s="700"/>
      <c r="DJJ7" s="700"/>
      <c r="DJK7" s="700"/>
      <c r="DJL7" s="700"/>
      <c r="DJM7" s="700"/>
      <c r="DJN7" s="700"/>
      <c r="DJO7" s="700"/>
      <c r="DJP7" s="700"/>
      <c r="DJQ7" s="700"/>
      <c r="DJR7" s="700"/>
      <c r="DJS7" s="700"/>
      <c r="DJT7" s="700"/>
      <c r="DJU7" s="700"/>
      <c r="DJV7" s="700"/>
      <c r="DJW7" s="700"/>
      <c r="DJX7" s="700"/>
      <c r="DJY7" s="700"/>
      <c r="DJZ7" s="700"/>
      <c r="DKA7" s="700"/>
      <c r="DKB7" s="700"/>
      <c r="DKC7" s="700"/>
      <c r="DKD7" s="700"/>
      <c r="DKE7" s="700"/>
      <c r="DKF7" s="700"/>
      <c r="DKG7" s="700"/>
      <c r="DKH7" s="700"/>
      <c r="DKI7" s="700"/>
      <c r="DKJ7" s="700"/>
      <c r="DKK7" s="700"/>
      <c r="DKL7" s="700"/>
      <c r="DKM7" s="700"/>
      <c r="DKN7" s="700"/>
      <c r="DKO7" s="700"/>
      <c r="DKP7" s="700"/>
      <c r="DKQ7" s="700"/>
      <c r="DKR7" s="700"/>
      <c r="DKS7" s="700"/>
      <c r="DKT7" s="700"/>
      <c r="DKU7" s="700"/>
      <c r="DKV7" s="700"/>
      <c r="DKW7" s="700"/>
      <c r="DKX7" s="700"/>
      <c r="DKY7" s="700"/>
      <c r="DKZ7" s="700"/>
      <c r="DLA7" s="700"/>
      <c r="DLB7" s="700"/>
      <c r="DLC7" s="700"/>
      <c r="DLD7" s="700"/>
      <c r="DLE7" s="700"/>
      <c r="DLF7" s="700"/>
      <c r="DLG7" s="700"/>
      <c r="DLH7" s="700"/>
      <c r="DLI7" s="700"/>
      <c r="DLJ7" s="700"/>
      <c r="DLK7" s="700"/>
      <c r="DLL7" s="700"/>
      <c r="DLM7" s="700"/>
      <c r="DLN7" s="700"/>
      <c r="DLO7" s="700"/>
      <c r="DLP7" s="700"/>
      <c r="DLQ7" s="700"/>
      <c r="DLR7" s="700"/>
      <c r="DLS7" s="700"/>
      <c r="DLT7" s="700"/>
      <c r="DLU7" s="700"/>
      <c r="DLV7" s="700"/>
      <c r="DLW7" s="700"/>
      <c r="DLX7" s="700"/>
      <c r="DLY7" s="700"/>
      <c r="DLZ7" s="700"/>
      <c r="DMA7" s="700"/>
      <c r="DMB7" s="700"/>
      <c r="DMC7" s="700"/>
      <c r="DMD7" s="700"/>
      <c r="DME7" s="700"/>
      <c r="DMF7" s="700"/>
      <c r="DMG7" s="700"/>
      <c r="DMH7" s="700"/>
      <c r="DMI7" s="700"/>
      <c r="DMJ7" s="700"/>
      <c r="DMK7" s="700"/>
      <c r="DML7" s="700"/>
      <c r="DMM7" s="700"/>
      <c r="DMN7" s="700"/>
      <c r="DMO7" s="700"/>
      <c r="DMP7" s="700"/>
      <c r="DMQ7" s="700"/>
      <c r="DMR7" s="700"/>
      <c r="DMS7" s="700"/>
      <c r="DMT7" s="700"/>
      <c r="DMU7" s="700"/>
      <c r="DMV7" s="700"/>
      <c r="DMW7" s="700"/>
      <c r="DMX7" s="700"/>
      <c r="DMY7" s="700"/>
      <c r="DMZ7" s="700"/>
      <c r="DNA7" s="700"/>
      <c r="DNB7" s="700"/>
      <c r="DNC7" s="700"/>
      <c r="DND7" s="700"/>
      <c r="DNE7" s="700"/>
      <c r="DNF7" s="700"/>
      <c r="DNG7" s="700"/>
      <c r="DNH7" s="700"/>
      <c r="DNI7" s="700"/>
      <c r="DNJ7" s="700"/>
      <c r="DNK7" s="700"/>
      <c r="DNL7" s="700"/>
      <c r="DNM7" s="700"/>
      <c r="DNN7" s="700"/>
      <c r="DNO7" s="700"/>
      <c r="DNP7" s="700"/>
      <c r="DNQ7" s="700"/>
      <c r="DNR7" s="700"/>
      <c r="DNS7" s="700"/>
      <c r="DNT7" s="700"/>
      <c r="DNU7" s="700"/>
      <c r="DNV7" s="700"/>
      <c r="DNW7" s="700"/>
      <c r="DNX7" s="700"/>
      <c r="DNY7" s="700"/>
      <c r="DNZ7" s="700"/>
      <c r="DOA7" s="700"/>
      <c r="DOB7" s="700"/>
      <c r="DOC7" s="700"/>
      <c r="DOD7" s="700"/>
      <c r="DOE7" s="700"/>
      <c r="DOF7" s="700"/>
      <c r="DOG7" s="700"/>
      <c r="DOH7" s="700"/>
      <c r="DOI7" s="700"/>
      <c r="DOJ7" s="700"/>
      <c r="DOK7" s="700"/>
      <c r="DOL7" s="700"/>
      <c r="DOM7" s="700"/>
      <c r="DON7" s="700"/>
      <c r="DOO7" s="700"/>
      <c r="DOP7" s="700"/>
      <c r="DOQ7" s="700"/>
      <c r="DOR7" s="700"/>
      <c r="DOS7" s="700"/>
      <c r="DOT7" s="700"/>
      <c r="DOU7" s="700"/>
      <c r="DOV7" s="700"/>
      <c r="DOW7" s="700"/>
      <c r="DOX7" s="700"/>
      <c r="DOY7" s="700"/>
      <c r="DOZ7" s="700"/>
      <c r="DPA7" s="700"/>
      <c r="DPB7" s="700"/>
      <c r="DPC7" s="700"/>
      <c r="DPD7" s="700"/>
      <c r="DPE7" s="700"/>
      <c r="DPF7" s="700"/>
      <c r="DPG7" s="700"/>
      <c r="DPH7" s="700"/>
      <c r="DPI7" s="700"/>
      <c r="DPJ7" s="700"/>
      <c r="DPK7" s="700"/>
      <c r="DPL7" s="700"/>
      <c r="DPM7" s="700"/>
      <c r="DPN7" s="700"/>
      <c r="DPO7" s="700"/>
      <c r="DPP7" s="700"/>
      <c r="DPQ7" s="700"/>
      <c r="DPR7" s="700"/>
      <c r="DPS7" s="700"/>
      <c r="DPT7" s="700"/>
      <c r="DPU7" s="700"/>
      <c r="DPV7" s="700"/>
      <c r="DPW7" s="700"/>
      <c r="DPX7" s="700"/>
      <c r="DPY7" s="700"/>
      <c r="DPZ7" s="700"/>
      <c r="DQA7" s="700"/>
      <c r="DQB7" s="700"/>
      <c r="DQC7" s="700"/>
      <c r="DQD7" s="700"/>
      <c r="DQE7" s="700"/>
      <c r="DQF7" s="700"/>
      <c r="DQG7" s="700"/>
      <c r="DQH7" s="700"/>
      <c r="DQI7" s="700"/>
      <c r="DQJ7" s="700"/>
      <c r="DQK7" s="700"/>
      <c r="DQL7" s="700"/>
      <c r="DQM7" s="700"/>
      <c r="DQN7" s="700"/>
      <c r="DQO7" s="700"/>
      <c r="DQP7" s="700"/>
      <c r="DQQ7" s="700"/>
      <c r="DQR7" s="700"/>
      <c r="DQS7" s="700"/>
      <c r="DQT7" s="700"/>
      <c r="DQU7" s="700"/>
      <c r="DQV7" s="700"/>
      <c r="DQW7" s="700"/>
      <c r="DQX7" s="700"/>
      <c r="DQY7" s="700"/>
      <c r="DQZ7" s="700"/>
      <c r="DRA7" s="700"/>
      <c r="DRB7" s="700"/>
      <c r="DRC7" s="700"/>
      <c r="DRD7" s="700"/>
      <c r="DRE7" s="700"/>
      <c r="DRF7" s="700"/>
      <c r="DRG7" s="700"/>
      <c r="DRH7" s="700"/>
      <c r="DRI7" s="700"/>
      <c r="DRJ7" s="700"/>
      <c r="DRK7" s="700"/>
      <c r="DRL7" s="700"/>
      <c r="DRM7" s="700"/>
      <c r="DRN7" s="700"/>
      <c r="DRO7" s="700"/>
      <c r="DRP7" s="700"/>
      <c r="DRQ7" s="700"/>
      <c r="DRR7" s="700"/>
      <c r="DRS7" s="700"/>
      <c r="DRT7" s="700"/>
      <c r="DRU7" s="700"/>
      <c r="DRV7" s="700"/>
      <c r="DRW7" s="700"/>
      <c r="DRX7" s="700"/>
      <c r="DRY7" s="700"/>
      <c r="DRZ7" s="700"/>
      <c r="DSA7" s="700"/>
      <c r="DSB7" s="700"/>
      <c r="DSC7" s="700"/>
      <c r="DSD7" s="700"/>
      <c r="DSE7" s="700"/>
      <c r="DSF7" s="700"/>
      <c r="DSG7" s="700"/>
      <c r="DSH7" s="700"/>
      <c r="DSI7" s="700"/>
      <c r="DSJ7" s="700"/>
      <c r="DSK7" s="700"/>
      <c r="DSL7" s="700"/>
      <c r="DSM7" s="700"/>
      <c r="DSN7" s="700"/>
      <c r="DSO7" s="700"/>
      <c r="DSP7" s="700"/>
      <c r="DSQ7" s="700"/>
      <c r="DSR7" s="700"/>
      <c r="DSS7" s="700"/>
      <c r="DST7" s="700"/>
      <c r="DSU7" s="700"/>
      <c r="DSV7" s="700"/>
      <c r="DSW7" s="700"/>
      <c r="DSX7" s="700"/>
      <c r="DSY7" s="700"/>
      <c r="DSZ7" s="700"/>
      <c r="DTA7" s="700"/>
      <c r="DTB7" s="700"/>
      <c r="DTC7" s="700"/>
      <c r="DTD7" s="700"/>
      <c r="DTE7" s="700"/>
      <c r="DTF7" s="700"/>
      <c r="DTG7" s="700"/>
      <c r="DTH7" s="700"/>
      <c r="DTI7" s="700"/>
      <c r="DTJ7" s="700"/>
      <c r="DTK7" s="700"/>
      <c r="DTL7" s="700"/>
      <c r="DTM7" s="700"/>
      <c r="DTN7" s="700"/>
      <c r="DTO7" s="700"/>
      <c r="DTP7" s="700"/>
      <c r="DTQ7" s="700"/>
      <c r="DTR7" s="700"/>
      <c r="DTS7" s="700"/>
      <c r="DTT7" s="700"/>
      <c r="DTU7" s="700"/>
      <c r="DTV7" s="700"/>
      <c r="DTW7" s="700"/>
      <c r="DTX7" s="700"/>
      <c r="DTY7" s="700"/>
      <c r="DTZ7" s="700"/>
      <c r="DUA7" s="700"/>
      <c r="DUB7" s="700"/>
      <c r="DUC7" s="700"/>
      <c r="DUD7" s="700"/>
      <c r="DUE7" s="700"/>
      <c r="DUF7" s="700"/>
      <c r="DUG7" s="700"/>
      <c r="DUH7" s="700"/>
      <c r="DUI7" s="700"/>
      <c r="DUJ7" s="700"/>
      <c r="DUK7" s="700"/>
      <c r="DUL7" s="700"/>
      <c r="DUM7" s="700"/>
      <c r="DUN7" s="700"/>
      <c r="DUO7" s="700"/>
      <c r="DUP7" s="700"/>
      <c r="DUQ7" s="700"/>
      <c r="DUR7" s="700"/>
      <c r="DUS7" s="700"/>
      <c r="DUT7" s="700"/>
      <c r="DUU7" s="700"/>
      <c r="DUV7" s="700"/>
      <c r="DUW7" s="700"/>
      <c r="DUX7" s="700"/>
      <c r="DUY7" s="700"/>
      <c r="DUZ7" s="700"/>
      <c r="DVA7" s="700"/>
      <c r="DVB7" s="700"/>
      <c r="DVC7" s="700"/>
      <c r="DVD7" s="700"/>
      <c r="DVE7" s="700"/>
      <c r="DVF7" s="700"/>
      <c r="DVG7" s="700"/>
      <c r="DVH7" s="700"/>
      <c r="DVI7" s="700"/>
      <c r="DVJ7" s="700"/>
      <c r="DVK7" s="700"/>
      <c r="DVL7" s="700"/>
      <c r="DVM7" s="700"/>
      <c r="DVN7" s="700"/>
      <c r="DVO7" s="700"/>
      <c r="DVP7" s="700"/>
      <c r="DVQ7" s="700"/>
      <c r="DVR7" s="700"/>
      <c r="DVS7" s="700"/>
      <c r="DVT7" s="700"/>
      <c r="DVU7" s="700"/>
      <c r="DVV7" s="700"/>
      <c r="DVW7" s="700"/>
      <c r="DVX7" s="700"/>
      <c r="DVY7" s="700"/>
      <c r="DVZ7" s="700"/>
      <c r="DWA7" s="700"/>
      <c r="DWB7" s="700"/>
      <c r="DWC7" s="700"/>
      <c r="DWD7" s="700"/>
      <c r="DWE7" s="700"/>
      <c r="DWF7" s="700"/>
      <c r="DWG7" s="700"/>
      <c r="DWH7" s="700"/>
      <c r="DWI7" s="700"/>
      <c r="DWJ7" s="700"/>
      <c r="DWK7" s="700"/>
      <c r="DWL7" s="700"/>
      <c r="DWM7" s="700"/>
      <c r="DWN7" s="700"/>
      <c r="DWO7" s="700"/>
      <c r="DWP7" s="700"/>
      <c r="DWQ7" s="700"/>
      <c r="DWR7" s="700"/>
      <c r="DWS7" s="700"/>
      <c r="DWT7" s="700"/>
      <c r="DWU7" s="700"/>
      <c r="DWV7" s="700"/>
      <c r="DWW7" s="700"/>
      <c r="DWX7" s="700"/>
      <c r="DWY7" s="700"/>
      <c r="DWZ7" s="700"/>
      <c r="DXA7" s="700"/>
      <c r="DXB7" s="700"/>
      <c r="DXC7" s="700"/>
      <c r="DXD7" s="700"/>
      <c r="DXE7" s="700"/>
      <c r="DXF7" s="700"/>
      <c r="DXG7" s="700"/>
      <c r="DXH7" s="700"/>
      <c r="DXI7" s="700"/>
      <c r="DXJ7" s="700"/>
      <c r="DXK7" s="700"/>
      <c r="DXL7" s="700"/>
      <c r="DXM7" s="700"/>
      <c r="DXN7" s="700"/>
      <c r="DXO7" s="700"/>
      <c r="DXP7" s="700"/>
      <c r="DXQ7" s="700"/>
      <c r="DXR7" s="700"/>
      <c r="DXS7" s="700"/>
      <c r="DXT7" s="700"/>
      <c r="DXU7" s="700"/>
      <c r="DXV7" s="700"/>
      <c r="DXW7" s="700"/>
      <c r="DXX7" s="700"/>
      <c r="DXY7" s="700"/>
      <c r="DXZ7" s="700"/>
      <c r="DYA7" s="700"/>
      <c r="DYB7" s="700"/>
      <c r="DYC7" s="700"/>
      <c r="DYD7" s="700"/>
      <c r="DYE7" s="700"/>
      <c r="DYF7" s="700"/>
      <c r="DYG7" s="700"/>
      <c r="DYH7" s="700"/>
      <c r="DYI7" s="700"/>
      <c r="DYJ7" s="700"/>
      <c r="DYK7" s="700"/>
      <c r="DYL7" s="700"/>
      <c r="DYM7" s="700"/>
      <c r="DYN7" s="700"/>
      <c r="DYO7" s="700"/>
      <c r="DYP7" s="700"/>
      <c r="DYQ7" s="700"/>
      <c r="DYR7" s="700"/>
      <c r="DYS7" s="700"/>
      <c r="DYT7" s="700"/>
      <c r="DYU7" s="700"/>
      <c r="DYV7" s="700"/>
      <c r="DYW7" s="700"/>
      <c r="DYX7" s="700"/>
      <c r="DYY7" s="700"/>
      <c r="DYZ7" s="700"/>
      <c r="DZA7" s="700"/>
      <c r="DZB7" s="700"/>
      <c r="DZC7" s="700"/>
      <c r="DZD7" s="700"/>
      <c r="DZE7" s="700"/>
      <c r="DZF7" s="700"/>
      <c r="DZG7" s="700"/>
      <c r="DZH7" s="700"/>
      <c r="DZI7" s="700"/>
      <c r="DZJ7" s="700"/>
      <c r="DZK7" s="700"/>
      <c r="DZL7" s="700"/>
      <c r="DZM7" s="700"/>
      <c r="DZN7" s="700"/>
      <c r="DZO7" s="700"/>
      <c r="DZP7" s="700"/>
      <c r="DZQ7" s="700"/>
      <c r="DZR7" s="700"/>
      <c r="DZS7" s="700"/>
      <c r="DZT7" s="700"/>
      <c r="DZU7" s="700"/>
      <c r="DZV7" s="700"/>
      <c r="DZW7" s="700"/>
      <c r="DZX7" s="700"/>
      <c r="DZY7" s="700"/>
      <c r="DZZ7" s="700"/>
      <c r="EAA7" s="700"/>
      <c r="EAB7" s="700"/>
      <c r="EAC7" s="700"/>
      <c r="EAD7" s="700"/>
      <c r="EAE7" s="700"/>
      <c r="EAF7" s="700"/>
      <c r="EAG7" s="700"/>
      <c r="EAH7" s="700"/>
      <c r="EAI7" s="700"/>
      <c r="EAJ7" s="700"/>
      <c r="EAK7" s="700"/>
      <c r="EAL7" s="700"/>
      <c r="EAM7" s="700"/>
      <c r="EAN7" s="700"/>
      <c r="EAO7" s="700"/>
      <c r="EAP7" s="700"/>
      <c r="EAQ7" s="700"/>
      <c r="EAR7" s="700"/>
      <c r="EAS7" s="700"/>
      <c r="EAT7" s="700"/>
      <c r="EAU7" s="700"/>
      <c r="EAV7" s="700"/>
      <c r="EAW7" s="700"/>
      <c r="EAX7" s="700"/>
      <c r="EAY7" s="700"/>
      <c r="EAZ7" s="700"/>
      <c r="EBA7" s="700"/>
      <c r="EBB7" s="700"/>
      <c r="EBC7" s="700"/>
      <c r="EBD7" s="700"/>
      <c r="EBE7" s="700"/>
      <c r="EBF7" s="700"/>
      <c r="EBG7" s="700"/>
      <c r="EBH7" s="700"/>
      <c r="EBI7" s="700"/>
      <c r="EBJ7" s="700"/>
      <c r="EBK7" s="700"/>
      <c r="EBL7" s="700"/>
      <c r="EBM7" s="700"/>
      <c r="EBN7" s="700"/>
      <c r="EBO7" s="700"/>
      <c r="EBP7" s="700"/>
      <c r="EBQ7" s="700"/>
      <c r="EBR7" s="700"/>
      <c r="EBS7" s="700"/>
      <c r="EBT7" s="700"/>
      <c r="EBU7" s="700"/>
      <c r="EBV7" s="700"/>
      <c r="EBW7" s="700"/>
      <c r="EBX7" s="700"/>
      <c r="EBY7" s="700"/>
      <c r="EBZ7" s="700"/>
      <c r="ECA7" s="700"/>
      <c r="ECB7" s="700"/>
      <c r="ECC7" s="700"/>
      <c r="ECD7" s="700"/>
      <c r="ECE7" s="700"/>
      <c r="ECF7" s="700"/>
      <c r="ECG7" s="700"/>
      <c r="ECH7" s="700"/>
      <c r="ECI7" s="700"/>
      <c r="ECJ7" s="700"/>
      <c r="ECK7" s="700"/>
      <c r="ECL7" s="700"/>
      <c r="ECM7" s="700"/>
      <c r="ECN7" s="700"/>
      <c r="ECO7" s="700"/>
      <c r="ECP7" s="700"/>
      <c r="ECQ7" s="700"/>
      <c r="ECR7" s="700"/>
      <c r="ECS7" s="700"/>
      <c r="ECT7" s="700"/>
      <c r="ECU7" s="700"/>
      <c r="ECV7" s="700"/>
      <c r="ECW7" s="700"/>
      <c r="ECX7" s="700"/>
      <c r="ECY7" s="700"/>
      <c r="ECZ7" s="700"/>
      <c r="EDA7" s="700"/>
      <c r="EDB7" s="700"/>
      <c r="EDC7" s="700"/>
      <c r="EDD7" s="700"/>
      <c r="EDE7" s="700"/>
      <c r="EDF7" s="700"/>
      <c r="EDG7" s="700"/>
      <c r="EDH7" s="700"/>
      <c r="EDI7" s="700"/>
      <c r="EDJ7" s="700"/>
      <c r="EDK7" s="700"/>
      <c r="EDL7" s="700"/>
      <c r="EDM7" s="700"/>
      <c r="EDN7" s="700"/>
      <c r="EDO7" s="700"/>
      <c r="EDP7" s="700"/>
      <c r="EDQ7" s="700"/>
      <c r="EDR7" s="700"/>
      <c r="EDS7" s="700"/>
      <c r="EDT7" s="700"/>
      <c r="EDU7" s="700"/>
      <c r="EDV7" s="700"/>
      <c r="EDW7" s="700"/>
      <c r="EDX7" s="700"/>
      <c r="EDY7" s="700"/>
      <c r="EDZ7" s="700"/>
      <c r="EEA7" s="700"/>
      <c r="EEB7" s="700"/>
      <c r="EEC7" s="700"/>
      <c r="EED7" s="700"/>
      <c r="EEE7" s="700"/>
      <c r="EEF7" s="700"/>
      <c r="EEG7" s="700"/>
      <c r="EEH7" s="700"/>
      <c r="EEI7" s="700"/>
      <c r="EEJ7" s="700"/>
      <c r="EEK7" s="700"/>
      <c r="EEL7" s="700"/>
      <c r="EEM7" s="700"/>
      <c r="EEN7" s="700"/>
      <c r="EEO7" s="700"/>
      <c r="EEP7" s="700"/>
      <c r="EEQ7" s="700"/>
      <c r="EER7" s="700"/>
      <c r="EES7" s="700"/>
      <c r="EET7" s="700"/>
      <c r="EEU7" s="700"/>
      <c r="EEV7" s="700"/>
      <c r="EEW7" s="700"/>
      <c r="EEX7" s="700"/>
      <c r="EEY7" s="700"/>
      <c r="EEZ7" s="700"/>
      <c r="EFA7" s="700"/>
      <c r="EFB7" s="700"/>
      <c r="EFC7" s="700"/>
      <c r="EFD7" s="700"/>
      <c r="EFE7" s="700"/>
      <c r="EFF7" s="700"/>
      <c r="EFG7" s="700"/>
      <c r="EFH7" s="700"/>
      <c r="EFI7" s="700"/>
      <c r="EFJ7" s="700"/>
      <c r="EFK7" s="700"/>
      <c r="EFL7" s="700"/>
      <c r="EFM7" s="700"/>
      <c r="EFN7" s="700"/>
      <c r="EFO7" s="700"/>
      <c r="EFP7" s="700"/>
      <c r="EFQ7" s="700"/>
      <c r="EFR7" s="700"/>
      <c r="EFS7" s="700"/>
      <c r="EFT7" s="700"/>
      <c r="EFU7" s="700"/>
      <c r="EFV7" s="700"/>
      <c r="EFW7" s="700"/>
      <c r="EFX7" s="700"/>
      <c r="EFY7" s="700"/>
      <c r="EFZ7" s="700"/>
      <c r="EGA7" s="700"/>
      <c r="EGB7" s="700"/>
      <c r="EGC7" s="700"/>
      <c r="EGD7" s="700"/>
      <c r="EGE7" s="700"/>
      <c r="EGF7" s="700"/>
      <c r="EGG7" s="700"/>
      <c r="EGH7" s="700"/>
      <c r="EGI7" s="700"/>
      <c r="EGJ7" s="700"/>
      <c r="EGK7" s="700"/>
      <c r="EGL7" s="700"/>
      <c r="EGM7" s="700"/>
      <c r="EGN7" s="700"/>
      <c r="EGO7" s="700"/>
      <c r="EGP7" s="700"/>
      <c r="EGQ7" s="700"/>
      <c r="EGR7" s="700"/>
      <c r="EGS7" s="700"/>
      <c r="EGT7" s="700"/>
      <c r="EGU7" s="700"/>
      <c r="EGV7" s="700"/>
      <c r="EGW7" s="700"/>
      <c r="EGX7" s="700"/>
      <c r="EGY7" s="700"/>
      <c r="EGZ7" s="700"/>
      <c r="EHA7" s="700"/>
      <c r="EHB7" s="700"/>
      <c r="EHC7" s="700"/>
      <c r="EHD7" s="700"/>
      <c r="EHE7" s="700"/>
      <c r="EHF7" s="700"/>
      <c r="EHG7" s="700"/>
      <c r="EHH7" s="700"/>
      <c r="EHI7" s="700"/>
      <c r="EHJ7" s="700"/>
      <c r="EHK7" s="700"/>
      <c r="EHL7" s="700"/>
      <c r="EHM7" s="700"/>
      <c r="EHN7" s="700"/>
      <c r="EHO7" s="700"/>
      <c r="EHP7" s="700"/>
      <c r="EHQ7" s="700"/>
      <c r="EHR7" s="700"/>
      <c r="EHS7" s="700"/>
      <c r="EHT7" s="700"/>
      <c r="EHU7" s="700"/>
      <c r="EHV7" s="700"/>
      <c r="EHW7" s="700"/>
      <c r="EHX7" s="700"/>
      <c r="EHY7" s="700"/>
      <c r="EHZ7" s="700"/>
      <c r="EIA7" s="700"/>
      <c r="EIB7" s="700"/>
      <c r="EIC7" s="700"/>
      <c r="EID7" s="700"/>
      <c r="EIE7" s="700"/>
      <c r="EIF7" s="700"/>
      <c r="EIG7" s="700"/>
      <c r="EIH7" s="700"/>
      <c r="EII7" s="700"/>
      <c r="EIJ7" s="700"/>
      <c r="EIK7" s="700"/>
      <c r="EIL7" s="700"/>
      <c r="EIM7" s="700"/>
      <c r="EIN7" s="700"/>
      <c r="EIO7" s="700"/>
      <c r="EIP7" s="700"/>
      <c r="EIQ7" s="700"/>
      <c r="EIR7" s="700"/>
      <c r="EIS7" s="700"/>
      <c r="EIT7" s="700"/>
      <c r="EIU7" s="700"/>
      <c r="EIV7" s="700"/>
      <c r="EIW7" s="700"/>
      <c r="EIX7" s="700"/>
      <c r="EIY7" s="700"/>
      <c r="EIZ7" s="700"/>
      <c r="EJA7" s="700"/>
      <c r="EJB7" s="700"/>
      <c r="EJC7" s="700"/>
      <c r="EJD7" s="700"/>
      <c r="EJE7" s="700"/>
      <c r="EJF7" s="700"/>
      <c r="EJG7" s="700"/>
      <c r="EJH7" s="700"/>
      <c r="EJI7" s="700"/>
      <c r="EJJ7" s="700"/>
      <c r="EJK7" s="700"/>
      <c r="EJL7" s="700"/>
      <c r="EJM7" s="700"/>
      <c r="EJN7" s="700"/>
      <c r="EJO7" s="700"/>
      <c r="EJP7" s="700"/>
      <c r="EJQ7" s="700"/>
      <c r="EJR7" s="700"/>
      <c r="EJS7" s="700"/>
      <c r="EJT7" s="700"/>
      <c r="EJU7" s="700"/>
      <c r="EJV7" s="700"/>
      <c r="EJW7" s="700"/>
      <c r="EJX7" s="700"/>
      <c r="EJY7" s="700"/>
      <c r="EJZ7" s="700"/>
      <c r="EKA7" s="700"/>
      <c r="EKB7" s="700"/>
      <c r="EKC7" s="700"/>
      <c r="EKD7" s="700"/>
      <c r="EKE7" s="700"/>
      <c r="EKF7" s="700"/>
      <c r="EKG7" s="700"/>
      <c r="EKH7" s="700"/>
      <c r="EKI7" s="700"/>
      <c r="EKJ7" s="700"/>
      <c r="EKK7" s="700"/>
      <c r="EKL7" s="700"/>
      <c r="EKM7" s="700"/>
      <c r="EKN7" s="700"/>
      <c r="EKO7" s="700"/>
      <c r="EKP7" s="700"/>
      <c r="EKQ7" s="700"/>
      <c r="EKR7" s="700"/>
      <c r="EKS7" s="700"/>
      <c r="EKT7" s="700"/>
      <c r="EKU7" s="700"/>
      <c r="EKV7" s="700"/>
      <c r="EKW7" s="700"/>
      <c r="EKX7" s="700"/>
      <c r="EKY7" s="700"/>
      <c r="EKZ7" s="700"/>
      <c r="ELA7" s="700"/>
      <c r="ELB7" s="700"/>
      <c r="ELC7" s="700"/>
      <c r="ELD7" s="700"/>
      <c r="ELE7" s="700"/>
      <c r="ELF7" s="700"/>
      <c r="ELG7" s="700"/>
      <c r="ELH7" s="700"/>
      <c r="ELI7" s="700"/>
      <c r="ELJ7" s="700"/>
      <c r="ELK7" s="700"/>
      <c r="ELL7" s="700"/>
      <c r="ELM7" s="700"/>
      <c r="ELN7" s="700"/>
      <c r="ELO7" s="700"/>
      <c r="ELP7" s="700"/>
      <c r="ELQ7" s="700"/>
      <c r="ELR7" s="700"/>
      <c r="ELS7" s="700"/>
      <c r="ELT7" s="700"/>
      <c r="ELU7" s="700"/>
      <c r="ELV7" s="700"/>
      <c r="ELW7" s="700"/>
      <c r="ELX7" s="700"/>
      <c r="ELY7" s="700"/>
      <c r="ELZ7" s="700"/>
      <c r="EMA7" s="700"/>
      <c r="EMB7" s="700"/>
      <c r="EMC7" s="700"/>
      <c r="EMD7" s="700"/>
      <c r="EME7" s="700"/>
      <c r="EMF7" s="700"/>
      <c r="EMG7" s="700"/>
      <c r="EMH7" s="700"/>
      <c r="EMI7" s="700"/>
      <c r="EMJ7" s="700"/>
      <c r="EMK7" s="700"/>
      <c r="EML7" s="700"/>
      <c r="EMM7" s="700"/>
      <c r="EMN7" s="700"/>
      <c r="EMO7" s="700"/>
      <c r="EMP7" s="700"/>
      <c r="EMQ7" s="700"/>
      <c r="EMR7" s="700"/>
      <c r="EMS7" s="700"/>
      <c r="EMT7" s="700"/>
      <c r="EMU7" s="700"/>
      <c r="EMV7" s="700"/>
      <c r="EMW7" s="700"/>
      <c r="EMX7" s="700"/>
      <c r="EMY7" s="700"/>
      <c r="EMZ7" s="700"/>
      <c r="ENA7" s="700"/>
      <c r="ENB7" s="700"/>
      <c r="ENC7" s="700"/>
      <c r="END7" s="700"/>
      <c r="ENE7" s="700"/>
      <c r="ENF7" s="700"/>
      <c r="ENG7" s="700"/>
      <c r="ENH7" s="700"/>
      <c r="ENI7" s="700"/>
      <c r="ENJ7" s="700"/>
      <c r="ENK7" s="700"/>
      <c r="ENL7" s="700"/>
      <c r="ENM7" s="700"/>
      <c r="ENN7" s="700"/>
      <c r="ENO7" s="700"/>
      <c r="ENP7" s="700"/>
      <c r="ENQ7" s="700"/>
      <c r="ENR7" s="700"/>
      <c r="ENS7" s="700"/>
      <c r="ENT7" s="700"/>
      <c r="ENU7" s="700"/>
      <c r="ENV7" s="700"/>
      <c r="ENW7" s="700"/>
      <c r="ENX7" s="700"/>
      <c r="ENY7" s="700"/>
      <c r="ENZ7" s="700"/>
      <c r="EOA7" s="700"/>
      <c r="EOB7" s="700"/>
      <c r="EOC7" s="700"/>
      <c r="EOD7" s="700"/>
      <c r="EOE7" s="700"/>
      <c r="EOF7" s="700"/>
      <c r="EOG7" s="700"/>
      <c r="EOH7" s="700"/>
      <c r="EOI7" s="700"/>
      <c r="EOJ7" s="700"/>
      <c r="EOK7" s="700"/>
      <c r="EOL7" s="700"/>
      <c r="EOM7" s="700"/>
      <c r="EON7" s="700"/>
      <c r="EOO7" s="700"/>
      <c r="EOP7" s="700"/>
      <c r="EOQ7" s="700"/>
      <c r="EOR7" s="700"/>
      <c r="EOS7" s="700"/>
      <c r="EOT7" s="700"/>
      <c r="EOU7" s="700"/>
      <c r="EOV7" s="700"/>
      <c r="EOW7" s="700"/>
      <c r="EOX7" s="700"/>
      <c r="EOY7" s="700"/>
      <c r="EOZ7" s="700"/>
      <c r="EPA7" s="700"/>
      <c r="EPB7" s="700"/>
      <c r="EPC7" s="700"/>
      <c r="EPD7" s="700"/>
      <c r="EPE7" s="700"/>
      <c r="EPF7" s="700"/>
      <c r="EPG7" s="700"/>
      <c r="EPH7" s="700"/>
      <c r="EPI7" s="700"/>
      <c r="EPJ7" s="700"/>
      <c r="EPK7" s="700"/>
      <c r="EPL7" s="700"/>
      <c r="EPM7" s="700"/>
      <c r="EPN7" s="700"/>
      <c r="EPO7" s="700"/>
      <c r="EPP7" s="700"/>
      <c r="EPQ7" s="700"/>
      <c r="EPR7" s="700"/>
      <c r="EPS7" s="700"/>
      <c r="EPT7" s="700"/>
      <c r="EPU7" s="700"/>
      <c r="EPV7" s="700"/>
      <c r="EPW7" s="700"/>
      <c r="EPX7" s="700"/>
      <c r="EPY7" s="700"/>
      <c r="EPZ7" s="700"/>
      <c r="EQA7" s="700"/>
      <c r="EQB7" s="700"/>
      <c r="EQC7" s="700"/>
      <c r="EQD7" s="700"/>
      <c r="EQE7" s="700"/>
      <c r="EQF7" s="700"/>
      <c r="EQG7" s="700"/>
      <c r="EQH7" s="700"/>
      <c r="EQI7" s="700"/>
      <c r="EQJ7" s="700"/>
      <c r="EQK7" s="700"/>
      <c r="EQL7" s="700"/>
      <c r="EQM7" s="700"/>
      <c r="EQN7" s="700"/>
      <c r="EQO7" s="700"/>
      <c r="EQP7" s="700"/>
      <c r="EQQ7" s="700"/>
      <c r="EQR7" s="700"/>
      <c r="EQS7" s="700"/>
      <c r="EQT7" s="700"/>
      <c r="EQU7" s="700"/>
      <c r="EQV7" s="700"/>
      <c r="EQW7" s="700"/>
      <c r="EQX7" s="700"/>
      <c r="EQY7" s="700"/>
      <c r="EQZ7" s="700"/>
      <c r="ERA7" s="700"/>
      <c r="ERB7" s="700"/>
      <c r="ERC7" s="700"/>
      <c r="ERD7" s="700"/>
      <c r="ERE7" s="700"/>
      <c r="ERF7" s="700"/>
      <c r="ERG7" s="700"/>
      <c r="ERH7" s="700"/>
      <c r="ERI7" s="700"/>
      <c r="ERJ7" s="700"/>
      <c r="ERK7" s="700"/>
      <c r="ERL7" s="700"/>
      <c r="ERM7" s="700"/>
      <c r="ERN7" s="700"/>
      <c r="ERO7" s="700"/>
      <c r="ERP7" s="700"/>
      <c r="ERQ7" s="700"/>
      <c r="ERR7" s="700"/>
      <c r="ERS7" s="700"/>
      <c r="ERT7" s="700"/>
      <c r="ERU7" s="700"/>
      <c r="ERV7" s="700"/>
      <c r="ERW7" s="700"/>
      <c r="ERX7" s="700"/>
      <c r="ERY7" s="700"/>
      <c r="ERZ7" s="700"/>
      <c r="ESA7" s="700"/>
      <c r="ESB7" s="700"/>
      <c r="ESC7" s="700"/>
      <c r="ESD7" s="700"/>
      <c r="ESE7" s="700"/>
      <c r="ESF7" s="700"/>
      <c r="ESG7" s="700"/>
      <c r="ESH7" s="700"/>
      <c r="ESI7" s="700"/>
      <c r="ESJ7" s="700"/>
      <c r="ESK7" s="700"/>
      <c r="ESL7" s="700"/>
      <c r="ESM7" s="700"/>
      <c r="ESN7" s="700"/>
      <c r="ESO7" s="700"/>
      <c r="ESP7" s="700"/>
      <c r="ESQ7" s="700"/>
      <c r="ESR7" s="700"/>
      <c r="ESS7" s="700"/>
      <c r="EST7" s="700"/>
      <c r="ESU7" s="700"/>
      <c r="ESV7" s="700"/>
      <c r="ESW7" s="700"/>
      <c r="ESX7" s="700"/>
      <c r="ESY7" s="700"/>
      <c r="ESZ7" s="700"/>
      <c r="ETA7" s="700"/>
      <c r="ETB7" s="700"/>
      <c r="ETC7" s="700"/>
      <c r="ETD7" s="700"/>
      <c r="ETE7" s="700"/>
      <c r="ETF7" s="700"/>
      <c r="ETG7" s="700"/>
      <c r="ETH7" s="700"/>
      <c r="ETI7" s="700"/>
      <c r="ETJ7" s="700"/>
      <c r="ETK7" s="700"/>
      <c r="ETL7" s="700"/>
      <c r="ETM7" s="700"/>
      <c r="ETN7" s="700"/>
      <c r="ETO7" s="700"/>
      <c r="ETP7" s="700"/>
      <c r="ETQ7" s="700"/>
      <c r="ETR7" s="700"/>
      <c r="ETS7" s="700"/>
      <c r="ETT7" s="700"/>
      <c r="ETU7" s="700"/>
      <c r="ETV7" s="700"/>
      <c r="ETW7" s="700"/>
      <c r="ETX7" s="700"/>
      <c r="ETY7" s="700"/>
      <c r="ETZ7" s="700"/>
      <c r="EUA7" s="700"/>
      <c r="EUB7" s="700"/>
      <c r="EUC7" s="700"/>
      <c r="EUD7" s="700"/>
      <c r="EUE7" s="700"/>
      <c r="EUF7" s="700"/>
      <c r="EUG7" s="700"/>
      <c r="EUH7" s="700"/>
      <c r="EUI7" s="700"/>
      <c r="EUJ7" s="700"/>
      <c r="EUK7" s="700"/>
      <c r="EUL7" s="700"/>
      <c r="EUM7" s="700"/>
      <c r="EUN7" s="700"/>
      <c r="EUO7" s="700"/>
      <c r="EUP7" s="700"/>
      <c r="EUQ7" s="700"/>
      <c r="EUR7" s="700"/>
      <c r="EUS7" s="700"/>
      <c r="EUT7" s="700"/>
      <c r="EUU7" s="700"/>
      <c r="EUV7" s="700"/>
      <c r="EUW7" s="700"/>
      <c r="EUX7" s="700"/>
      <c r="EUY7" s="700"/>
      <c r="EUZ7" s="700"/>
      <c r="EVA7" s="700"/>
      <c r="EVB7" s="700"/>
      <c r="EVC7" s="700"/>
      <c r="EVD7" s="700"/>
      <c r="EVE7" s="700"/>
      <c r="EVF7" s="700"/>
      <c r="EVG7" s="700"/>
      <c r="EVH7" s="700"/>
      <c r="EVI7" s="700"/>
      <c r="EVJ7" s="700"/>
      <c r="EVK7" s="700"/>
      <c r="EVL7" s="700"/>
      <c r="EVM7" s="700"/>
      <c r="EVN7" s="700"/>
      <c r="EVO7" s="700"/>
      <c r="EVP7" s="700"/>
      <c r="EVQ7" s="700"/>
      <c r="EVR7" s="700"/>
      <c r="EVS7" s="700"/>
      <c r="EVT7" s="700"/>
      <c r="EVU7" s="700"/>
      <c r="EVV7" s="700"/>
      <c r="EVW7" s="700"/>
      <c r="EVX7" s="700"/>
      <c r="EVY7" s="700"/>
      <c r="EVZ7" s="700"/>
      <c r="EWA7" s="700"/>
      <c r="EWB7" s="700"/>
      <c r="EWC7" s="700"/>
      <c r="EWD7" s="700"/>
      <c r="EWE7" s="700"/>
      <c r="EWF7" s="700"/>
      <c r="EWG7" s="700"/>
      <c r="EWH7" s="700"/>
      <c r="EWI7" s="700"/>
      <c r="EWJ7" s="700"/>
      <c r="EWK7" s="700"/>
      <c r="EWL7" s="700"/>
      <c r="EWM7" s="700"/>
      <c r="EWN7" s="700"/>
      <c r="EWO7" s="700"/>
      <c r="EWP7" s="700"/>
      <c r="EWQ7" s="700"/>
      <c r="EWR7" s="700"/>
      <c r="EWS7" s="700"/>
      <c r="EWT7" s="700"/>
      <c r="EWU7" s="700"/>
      <c r="EWV7" s="700"/>
      <c r="EWW7" s="700"/>
      <c r="EWX7" s="700"/>
      <c r="EWY7" s="700"/>
      <c r="EWZ7" s="700"/>
      <c r="EXA7" s="700"/>
      <c r="EXB7" s="700"/>
      <c r="EXC7" s="700"/>
      <c r="EXD7" s="700"/>
      <c r="EXE7" s="700"/>
      <c r="EXF7" s="700"/>
      <c r="EXG7" s="700"/>
      <c r="EXH7" s="700"/>
      <c r="EXI7" s="700"/>
      <c r="EXJ7" s="700"/>
      <c r="EXK7" s="700"/>
      <c r="EXL7" s="700"/>
      <c r="EXM7" s="700"/>
      <c r="EXN7" s="700"/>
      <c r="EXO7" s="700"/>
      <c r="EXP7" s="700"/>
      <c r="EXQ7" s="700"/>
      <c r="EXR7" s="700"/>
      <c r="EXS7" s="700"/>
      <c r="EXT7" s="700"/>
      <c r="EXU7" s="700"/>
      <c r="EXV7" s="700"/>
      <c r="EXW7" s="700"/>
      <c r="EXX7" s="700"/>
      <c r="EXY7" s="700"/>
      <c r="EXZ7" s="700"/>
      <c r="EYA7" s="700"/>
      <c r="EYB7" s="700"/>
      <c r="EYC7" s="700"/>
      <c r="EYD7" s="700"/>
      <c r="EYE7" s="700"/>
      <c r="EYF7" s="700"/>
      <c r="EYG7" s="700"/>
      <c r="EYH7" s="700"/>
      <c r="EYI7" s="700"/>
      <c r="EYJ7" s="700"/>
      <c r="EYK7" s="700"/>
      <c r="EYL7" s="700"/>
      <c r="EYM7" s="700"/>
      <c r="EYN7" s="700"/>
      <c r="EYO7" s="700"/>
      <c r="EYP7" s="700"/>
      <c r="EYQ7" s="700"/>
      <c r="EYR7" s="700"/>
      <c r="EYS7" s="700"/>
      <c r="EYT7" s="700"/>
      <c r="EYU7" s="700"/>
      <c r="EYV7" s="700"/>
      <c r="EYW7" s="700"/>
      <c r="EYX7" s="700"/>
      <c r="EYY7" s="700"/>
      <c r="EYZ7" s="700"/>
      <c r="EZA7" s="700"/>
      <c r="EZB7" s="700"/>
      <c r="EZC7" s="700"/>
      <c r="EZD7" s="700"/>
      <c r="EZE7" s="700"/>
      <c r="EZF7" s="700"/>
      <c r="EZG7" s="700"/>
      <c r="EZH7" s="700"/>
      <c r="EZI7" s="700"/>
      <c r="EZJ7" s="700"/>
      <c r="EZK7" s="700"/>
      <c r="EZL7" s="700"/>
      <c r="EZM7" s="700"/>
      <c r="EZN7" s="700"/>
      <c r="EZO7" s="700"/>
      <c r="EZP7" s="700"/>
      <c r="EZQ7" s="700"/>
      <c r="EZR7" s="700"/>
      <c r="EZS7" s="700"/>
      <c r="EZT7" s="700"/>
      <c r="EZU7" s="700"/>
      <c r="EZV7" s="700"/>
      <c r="EZW7" s="700"/>
      <c r="EZX7" s="700"/>
      <c r="EZY7" s="700"/>
      <c r="EZZ7" s="700"/>
      <c r="FAA7" s="700"/>
      <c r="FAB7" s="700"/>
      <c r="FAC7" s="700"/>
      <c r="FAD7" s="700"/>
      <c r="FAE7" s="700"/>
      <c r="FAF7" s="700"/>
      <c r="FAG7" s="700"/>
      <c r="FAH7" s="700"/>
      <c r="FAI7" s="700"/>
      <c r="FAJ7" s="700"/>
      <c r="FAK7" s="700"/>
      <c r="FAL7" s="700"/>
      <c r="FAM7" s="700"/>
      <c r="FAN7" s="700"/>
      <c r="FAO7" s="700"/>
      <c r="FAP7" s="700"/>
      <c r="FAQ7" s="700"/>
      <c r="FAR7" s="700"/>
      <c r="FAS7" s="700"/>
      <c r="FAT7" s="700"/>
      <c r="FAU7" s="700"/>
      <c r="FAV7" s="700"/>
      <c r="FAW7" s="700"/>
      <c r="FAX7" s="700"/>
      <c r="FAY7" s="700"/>
      <c r="FAZ7" s="700"/>
      <c r="FBA7" s="700"/>
      <c r="FBB7" s="700"/>
      <c r="FBC7" s="700"/>
      <c r="FBD7" s="700"/>
      <c r="FBE7" s="700"/>
      <c r="FBF7" s="700"/>
      <c r="FBG7" s="700"/>
      <c r="FBH7" s="700"/>
      <c r="FBI7" s="700"/>
      <c r="FBJ7" s="700"/>
      <c r="FBK7" s="700"/>
      <c r="FBL7" s="700"/>
      <c r="FBM7" s="700"/>
      <c r="FBN7" s="700"/>
      <c r="FBO7" s="700"/>
      <c r="FBP7" s="700"/>
      <c r="FBQ7" s="700"/>
      <c r="FBR7" s="700"/>
      <c r="FBS7" s="700"/>
      <c r="FBT7" s="700"/>
      <c r="FBU7" s="700"/>
      <c r="FBV7" s="700"/>
      <c r="FBW7" s="700"/>
      <c r="FBX7" s="700"/>
      <c r="FBY7" s="700"/>
      <c r="FBZ7" s="700"/>
      <c r="FCA7" s="700"/>
      <c r="FCB7" s="700"/>
      <c r="FCC7" s="700"/>
      <c r="FCD7" s="700"/>
      <c r="FCE7" s="700"/>
      <c r="FCF7" s="700"/>
      <c r="FCG7" s="700"/>
      <c r="FCH7" s="700"/>
      <c r="FCI7" s="700"/>
      <c r="FCJ7" s="700"/>
      <c r="FCK7" s="700"/>
      <c r="FCL7" s="700"/>
      <c r="FCM7" s="700"/>
      <c r="FCN7" s="700"/>
      <c r="FCO7" s="700"/>
      <c r="FCP7" s="700"/>
      <c r="FCQ7" s="700"/>
      <c r="FCR7" s="700"/>
      <c r="FCS7" s="700"/>
      <c r="FCT7" s="700"/>
      <c r="FCU7" s="700"/>
      <c r="FCV7" s="700"/>
      <c r="FCW7" s="700"/>
      <c r="FCX7" s="700"/>
      <c r="FCY7" s="700"/>
      <c r="FCZ7" s="700"/>
      <c r="FDA7" s="700"/>
      <c r="FDB7" s="700"/>
      <c r="FDC7" s="700"/>
      <c r="FDD7" s="700"/>
      <c r="FDE7" s="700"/>
      <c r="FDF7" s="700"/>
      <c r="FDG7" s="700"/>
      <c r="FDH7" s="700"/>
      <c r="FDI7" s="700"/>
      <c r="FDJ7" s="700"/>
      <c r="FDK7" s="700"/>
      <c r="FDL7" s="700"/>
      <c r="FDM7" s="700"/>
      <c r="FDN7" s="700"/>
      <c r="FDO7" s="700"/>
      <c r="FDP7" s="700"/>
      <c r="FDQ7" s="700"/>
      <c r="FDR7" s="700"/>
      <c r="FDS7" s="700"/>
      <c r="FDT7" s="700"/>
      <c r="FDU7" s="700"/>
      <c r="FDV7" s="700"/>
      <c r="FDW7" s="700"/>
      <c r="FDX7" s="700"/>
      <c r="FDY7" s="700"/>
      <c r="FDZ7" s="700"/>
      <c r="FEA7" s="700"/>
      <c r="FEB7" s="700"/>
      <c r="FEC7" s="700"/>
      <c r="FED7" s="700"/>
      <c r="FEE7" s="700"/>
      <c r="FEF7" s="700"/>
      <c r="FEG7" s="700"/>
      <c r="FEH7" s="700"/>
      <c r="FEI7" s="700"/>
      <c r="FEJ7" s="700"/>
      <c r="FEK7" s="700"/>
      <c r="FEL7" s="700"/>
      <c r="FEM7" s="700"/>
      <c r="FEN7" s="700"/>
      <c r="FEO7" s="700"/>
      <c r="FEP7" s="700"/>
      <c r="FEQ7" s="700"/>
      <c r="FER7" s="700"/>
      <c r="FES7" s="700"/>
      <c r="FET7" s="700"/>
      <c r="FEU7" s="700"/>
      <c r="FEV7" s="700"/>
      <c r="FEW7" s="700"/>
      <c r="FEX7" s="700"/>
      <c r="FEY7" s="700"/>
      <c r="FEZ7" s="700"/>
      <c r="FFA7" s="700"/>
      <c r="FFB7" s="700"/>
      <c r="FFC7" s="700"/>
      <c r="FFD7" s="700"/>
      <c r="FFE7" s="700"/>
      <c r="FFF7" s="700"/>
      <c r="FFG7" s="700"/>
      <c r="FFH7" s="700"/>
      <c r="FFI7" s="700"/>
      <c r="FFJ7" s="700"/>
      <c r="FFK7" s="700"/>
      <c r="FFL7" s="700"/>
      <c r="FFM7" s="700"/>
      <c r="FFN7" s="700"/>
      <c r="FFO7" s="700"/>
      <c r="FFP7" s="700"/>
      <c r="FFQ7" s="700"/>
      <c r="FFR7" s="700"/>
      <c r="FFS7" s="700"/>
      <c r="FFT7" s="700"/>
      <c r="FFU7" s="700"/>
      <c r="FFV7" s="700"/>
      <c r="FFW7" s="700"/>
      <c r="FFX7" s="700"/>
      <c r="FFY7" s="700"/>
      <c r="FFZ7" s="700"/>
      <c r="FGA7" s="700"/>
      <c r="FGB7" s="700"/>
      <c r="FGC7" s="700"/>
      <c r="FGD7" s="700"/>
      <c r="FGE7" s="700"/>
      <c r="FGF7" s="700"/>
      <c r="FGG7" s="700"/>
      <c r="FGH7" s="700"/>
      <c r="FGI7" s="700"/>
      <c r="FGJ7" s="700"/>
      <c r="FGK7" s="700"/>
      <c r="FGL7" s="700"/>
      <c r="FGM7" s="700"/>
      <c r="FGN7" s="700"/>
      <c r="FGO7" s="700"/>
      <c r="FGP7" s="700"/>
      <c r="FGQ7" s="700"/>
      <c r="FGR7" s="700"/>
      <c r="FGS7" s="700"/>
      <c r="FGT7" s="700"/>
      <c r="FGU7" s="700"/>
      <c r="FGV7" s="700"/>
      <c r="FGW7" s="700"/>
      <c r="FGX7" s="700"/>
      <c r="FGY7" s="700"/>
      <c r="FGZ7" s="700"/>
      <c r="FHA7" s="700"/>
      <c r="FHB7" s="700"/>
      <c r="FHC7" s="700"/>
      <c r="FHD7" s="700"/>
      <c r="FHE7" s="700"/>
      <c r="FHF7" s="700"/>
      <c r="FHG7" s="700"/>
      <c r="FHH7" s="700"/>
      <c r="FHI7" s="700"/>
      <c r="FHJ7" s="700"/>
      <c r="FHK7" s="700"/>
      <c r="FHL7" s="700"/>
      <c r="FHM7" s="700"/>
      <c r="FHN7" s="700"/>
      <c r="FHO7" s="700"/>
      <c r="FHP7" s="700"/>
      <c r="FHQ7" s="700"/>
      <c r="FHR7" s="700"/>
      <c r="FHS7" s="700"/>
      <c r="FHT7" s="700"/>
      <c r="FHU7" s="700"/>
      <c r="FHV7" s="700"/>
      <c r="FHW7" s="700"/>
      <c r="FHX7" s="700"/>
      <c r="FHY7" s="700"/>
      <c r="FHZ7" s="700"/>
      <c r="FIA7" s="700"/>
      <c r="FIB7" s="700"/>
      <c r="FIC7" s="700"/>
      <c r="FID7" s="700"/>
      <c r="FIE7" s="700"/>
      <c r="FIF7" s="700"/>
      <c r="FIG7" s="700"/>
      <c r="FIH7" s="700"/>
      <c r="FII7" s="700"/>
      <c r="FIJ7" s="700"/>
      <c r="FIK7" s="700"/>
      <c r="FIL7" s="700"/>
      <c r="FIM7" s="700"/>
      <c r="FIN7" s="700"/>
      <c r="FIO7" s="700"/>
      <c r="FIP7" s="700"/>
      <c r="FIQ7" s="700"/>
      <c r="FIR7" s="700"/>
      <c r="FIS7" s="700"/>
      <c r="FIT7" s="700"/>
      <c r="FIU7" s="700"/>
      <c r="FIV7" s="700"/>
      <c r="FIW7" s="700"/>
      <c r="FIX7" s="700"/>
      <c r="FIY7" s="700"/>
      <c r="FIZ7" s="700"/>
      <c r="FJA7" s="700"/>
      <c r="FJB7" s="700"/>
      <c r="FJC7" s="700"/>
      <c r="FJD7" s="700"/>
      <c r="FJE7" s="700"/>
      <c r="FJF7" s="700"/>
      <c r="FJG7" s="700"/>
      <c r="FJH7" s="700"/>
      <c r="FJI7" s="700"/>
      <c r="FJJ7" s="700"/>
      <c r="FJK7" s="700"/>
      <c r="FJL7" s="700"/>
      <c r="FJM7" s="700"/>
      <c r="FJN7" s="700"/>
      <c r="FJO7" s="700"/>
      <c r="FJP7" s="700"/>
      <c r="FJQ7" s="700"/>
      <c r="FJR7" s="700"/>
      <c r="FJS7" s="700"/>
      <c r="FJT7" s="700"/>
      <c r="FJU7" s="700"/>
      <c r="FJV7" s="700"/>
      <c r="FJW7" s="700"/>
      <c r="FJX7" s="700"/>
      <c r="FJY7" s="700"/>
      <c r="FJZ7" s="700"/>
      <c r="FKA7" s="700"/>
      <c r="FKB7" s="700"/>
      <c r="FKC7" s="700"/>
      <c r="FKD7" s="700"/>
      <c r="FKE7" s="700"/>
      <c r="FKF7" s="700"/>
      <c r="FKG7" s="700"/>
      <c r="FKH7" s="700"/>
      <c r="FKI7" s="700"/>
      <c r="FKJ7" s="700"/>
      <c r="FKK7" s="700"/>
      <c r="FKL7" s="700"/>
      <c r="FKM7" s="700"/>
      <c r="FKN7" s="700"/>
      <c r="FKO7" s="700"/>
      <c r="FKP7" s="700"/>
      <c r="FKQ7" s="700"/>
      <c r="FKR7" s="700"/>
      <c r="FKS7" s="700"/>
      <c r="FKT7" s="700"/>
      <c r="FKU7" s="700"/>
      <c r="FKV7" s="700"/>
      <c r="FKW7" s="700"/>
      <c r="FKX7" s="700"/>
      <c r="FKY7" s="700"/>
      <c r="FKZ7" s="700"/>
      <c r="FLA7" s="700"/>
      <c r="FLB7" s="700"/>
      <c r="FLC7" s="700"/>
      <c r="FLD7" s="700"/>
      <c r="FLE7" s="700"/>
      <c r="FLF7" s="700"/>
      <c r="FLG7" s="700"/>
      <c r="FLH7" s="700"/>
      <c r="FLI7" s="700"/>
      <c r="FLJ7" s="700"/>
      <c r="FLK7" s="700"/>
      <c r="FLL7" s="700"/>
      <c r="FLM7" s="700"/>
      <c r="FLN7" s="700"/>
      <c r="FLO7" s="700"/>
      <c r="FLP7" s="700"/>
      <c r="FLQ7" s="700"/>
      <c r="FLR7" s="700"/>
      <c r="FLS7" s="700"/>
      <c r="FLT7" s="700"/>
      <c r="FLU7" s="700"/>
      <c r="FLV7" s="700"/>
      <c r="FLW7" s="700"/>
      <c r="FLX7" s="700"/>
      <c r="FLY7" s="700"/>
      <c r="FLZ7" s="700"/>
      <c r="FMA7" s="700"/>
      <c r="FMB7" s="700"/>
      <c r="FMC7" s="700"/>
      <c r="FMD7" s="700"/>
      <c r="FME7" s="700"/>
      <c r="FMF7" s="700"/>
      <c r="FMG7" s="700"/>
      <c r="FMH7" s="700"/>
      <c r="FMI7" s="700"/>
      <c r="FMJ7" s="700"/>
      <c r="FMK7" s="700"/>
      <c r="FML7" s="700"/>
      <c r="FMM7" s="700"/>
      <c r="FMN7" s="700"/>
      <c r="FMO7" s="700"/>
      <c r="FMP7" s="700"/>
      <c r="FMQ7" s="700"/>
      <c r="FMR7" s="700"/>
      <c r="FMS7" s="700"/>
      <c r="FMT7" s="700"/>
      <c r="FMU7" s="700"/>
      <c r="FMV7" s="700"/>
      <c r="FMW7" s="700"/>
      <c r="FMX7" s="700"/>
      <c r="FMY7" s="700"/>
      <c r="FMZ7" s="700"/>
      <c r="FNA7" s="700"/>
      <c r="FNB7" s="700"/>
      <c r="FNC7" s="700"/>
      <c r="FND7" s="700"/>
      <c r="FNE7" s="700"/>
      <c r="FNF7" s="700"/>
      <c r="FNG7" s="700"/>
      <c r="FNH7" s="700"/>
      <c r="FNI7" s="700"/>
      <c r="FNJ7" s="700"/>
      <c r="FNK7" s="700"/>
      <c r="FNL7" s="700"/>
      <c r="FNM7" s="700"/>
      <c r="FNN7" s="700"/>
      <c r="FNO7" s="700"/>
      <c r="FNP7" s="700"/>
      <c r="FNQ7" s="700"/>
      <c r="FNR7" s="700"/>
      <c r="FNS7" s="700"/>
      <c r="FNT7" s="700"/>
      <c r="FNU7" s="700"/>
      <c r="FNV7" s="700"/>
      <c r="FNW7" s="700"/>
      <c r="FNX7" s="700"/>
      <c r="FNY7" s="700"/>
      <c r="FNZ7" s="700"/>
      <c r="FOA7" s="700"/>
      <c r="FOB7" s="700"/>
      <c r="FOC7" s="700"/>
      <c r="FOD7" s="700"/>
      <c r="FOE7" s="700"/>
      <c r="FOF7" s="700"/>
      <c r="FOG7" s="700"/>
      <c r="FOH7" s="700"/>
      <c r="FOI7" s="700"/>
      <c r="FOJ7" s="700"/>
      <c r="FOK7" s="700"/>
      <c r="FOL7" s="700"/>
      <c r="FOM7" s="700"/>
      <c r="FON7" s="700"/>
      <c r="FOO7" s="700"/>
      <c r="FOP7" s="700"/>
      <c r="FOQ7" s="700"/>
      <c r="FOR7" s="700"/>
      <c r="FOS7" s="700"/>
      <c r="FOT7" s="700"/>
      <c r="FOU7" s="700"/>
      <c r="FOV7" s="700"/>
      <c r="FOW7" s="700"/>
      <c r="FOX7" s="700"/>
      <c r="FOY7" s="700"/>
      <c r="FOZ7" s="700"/>
      <c r="FPA7" s="700"/>
      <c r="FPB7" s="700"/>
      <c r="FPC7" s="700"/>
      <c r="FPD7" s="700"/>
      <c r="FPE7" s="700"/>
      <c r="FPF7" s="700"/>
      <c r="FPG7" s="700"/>
      <c r="FPH7" s="700"/>
      <c r="FPI7" s="700"/>
      <c r="FPJ7" s="700"/>
      <c r="FPK7" s="700"/>
      <c r="FPL7" s="700"/>
      <c r="FPM7" s="700"/>
      <c r="FPN7" s="700"/>
      <c r="FPO7" s="700"/>
      <c r="FPP7" s="700"/>
      <c r="FPQ7" s="700"/>
      <c r="FPR7" s="700"/>
      <c r="FPS7" s="700"/>
      <c r="FPT7" s="700"/>
      <c r="FPU7" s="700"/>
      <c r="FPV7" s="700"/>
      <c r="FPW7" s="700"/>
      <c r="FPX7" s="700"/>
      <c r="FPY7" s="700"/>
      <c r="FPZ7" s="700"/>
      <c r="FQA7" s="700"/>
      <c r="FQB7" s="700"/>
      <c r="FQC7" s="700"/>
      <c r="FQD7" s="700"/>
      <c r="FQE7" s="700"/>
      <c r="FQF7" s="700"/>
      <c r="FQG7" s="700"/>
      <c r="FQH7" s="700"/>
      <c r="FQI7" s="700"/>
      <c r="FQJ7" s="700"/>
      <c r="FQK7" s="700"/>
      <c r="FQL7" s="700"/>
      <c r="FQM7" s="700"/>
      <c r="FQN7" s="700"/>
      <c r="FQO7" s="700"/>
      <c r="FQP7" s="700"/>
      <c r="FQQ7" s="700"/>
      <c r="FQR7" s="700"/>
      <c r="FQS7" s="700"/>
      <c r="FQT7" s="700"/>
      <c r="FQU7" s="700"/>
      <c r="FQV7" s="700"/>
      <c r="FQW7" s="700"/>
      <c r="FQX7" s="700"/>
      <c r="FQY7" s="700"/>
      <c r="FQZ7" s="700"/>
      <c r="FRA7" s="700"/>
      <c r="FRB7" s="700"/>
      <c r="FRC7" s="700"/>
      <c r="FRD7" s="700"/>
      <c r="FRE7" s="700"/>
      <c r="FRF7" s="700"/>
      <c r="FRG7" s="700"/>
      <c r="FRH7" s="700"/>
      <c r="FRI7" s="700"/>
      <c r="FRJ7" s="700"/>
      <c r="FRK7" s="700"/>
      <c r="FRL7" s="700"/>
      <c r="FRM7" s="700"/>
      <c r="FRN7" s="700"/>
      <c r="FRO7" s="700"/>
      <c r="FRP7" s="700"/>
      <c r="FRQ7" s="700"/>
      <c r="FRR7" s="700"/>
      <c r="FRS7" s="700"/>
      <c r="FRT7" s="700"/>
      <c r="FRU7" s="700"/>
      <c r="FRV7" s="700"/>
      <c r="FRW7" s="700"/>
      <c r="FRX7" s="700"/>
      <c r="FRY7" s="700"/>
      <c r="FRZ7" s="700"/>
      <c r="FSA7" s="700"/>
      <c r="FSB7" s="700"/>
      <c r="FSC7" s="700"/>
      <c r="FSD7" s="700"/>
      <c r="FSE7" s="700"/>
      <c r="FSF7" s="700"/>
      <c r="FSG7" s="700"/>
      <c r="FSH7" s="700"/>
      <c r="FSI7" s="700"/>
      <c r="FSJ7" s="700"/>
      <c r="FSK7" s="700"/>
      <c r="FSL7" s="700"/>
      <c r="FSM7" s="700"/>
      <c r="FSN7" s="700"/>
      <c r="FSO7" s="700"/>
      <c r="FSP7" s="700"/>
      <c r="FSQ7" s="700"/>
      <c r="FSR7" s="700"/>
      <c r="FSS7" s="700"/>
      <c r="FST7" s="700"/>
      <c r="FSU7" s="700"/>
      <c r="FSV7" s="700"/>
      <c r="FSW7" s="700"/>
      <c r="FSX7" s="700"/>
      <c r="FSY7" s="700"/>
      <c r="FSZ7" s="700"/>
      <c r="FTA7" s="700"/>
      <c r="FTB7" s="700"/>
      <c r="FTC7" s="700"/>
      <c r="FTD7" s="700"/>
      <c r="FTE7" s="700"/>
      <c r="FTF7" s="700"/>
      <c r="FTG7" s="700"/>
      <c r="FTH7" s="700"/>
      <c r="FTI7" s="700"/>
      <c r="FTJ7" s="700"/>
      <c r="FTK7" s="700"/>
      <c r="FTL7" s="700"/>
      <c r="FTM7" s="700"/>
      <c r="FTN7" s="700"/>
      <c r="FTO7" s="700"/>
      <c r="FTP7" s="700"/>
      <c r="FTQ7" s="700"/>
      <c r="FTR7" s="700"/>
      <c r="FTS7" s="700"/>
      <c r="FTT7" s="700"/>
      <c r="FTU7" s="700"/>
      <c r="FTV7" s="700"/>
      <c r="FTW7" s="700"/>
      <c r="FTX7" s="700"/>
      <c r="FTY7" s="700"/>
      <c r="FTZ7" s="700"/>
      <c r="FUA7" s="700"/>
      <c r="FUB7" s="700"/>
      <c r="FUC7" s="700"/>
      <c r="FUD7" s="700"/>
      <c r="FUE7" s="700"/>
      <c r="FUF7" s="700"/>
      <c r="FUG7" s="700"/>
      <c r="FUH7" s="700"/>
      <c r="FUI7" s="700"/>
      <c r="FUJ7" s="700"/>
      <c r="FUK7" s="700"/>
      <c r="FUL7" s="700"/>
      <c r="FUM7" s="700"/>
      <c r="FUN7" s="700"/>
      <c r="FUO7" s="700"/>
      <c r="FUP7" s="700"/>
      <c r="FUQ7" s="700"/>
      <c r="FUR7" s="700"/>
      <c r="FUS7" s="700"/>
      <c r="FUT7" s="700"/>
      <c r="FUU7" s="700"/>
      <c r="FUV7" s="700"/>
      <c r="FUW7" s="700"/>
      <c r="FUX7" s="700"/>
      <c r="FUY7" s="700"/>
      <c r="FUZ7" s="700"/>
      <c r="FVA7" s="700"/>
      <c r="FVB7" s="700"/>
      <c r="FVC7" s="700"/>
      <c r="FVD7" s="700"/>
      <c r="FVE7" s="700"/>
      <c r="FVF7" s="700"/>
      <c r="FVG7" s="700"/>
      <c r="FVH7" s="700"/>
      <c r="FVI7" s="700"/>
      <c r="FVJ7" s="700"/>
      <c r="FVK7" s="700"/>
      <c r="FVL7" s="700"/>
      <c r="FVM7" s="700"/>
      <c r="FVN7" s="700"/>
      <c r="FVO7" s="700"/>
      <c r="FVP7" s="700"/>
      <c r="FVQ7" s="700"/>
      <c r="FVR7" s="700"/>
      <c r="FVS7" s="700"/>
      <c r="FVT7" s="700"/>
      <c r="FVU7" s="700"/>
      <c r="FVV7" s="700"/>
      <c r="FVW7" s="700"/>
      <c r="FVX7" s="700"/>
      <c r="FVY7" s="700"/>
      <c r="FVZ7" s="700"/>
      <c r="FWA7" s="700"/>
      <c r="FWB7" s="700"/>
      <c r="FWC7" s="700"/>
      <c r="FWD7" s="700"/>
      <c r="FWE7" s="700"/>
      <c r="FWF7" s="700"/>
      <c r="FWG7" s="700"/>
      <c r="FWH7" s="700"/>
      <c r="FWI7" s="700"/>
      <c r="FWJ7" s="700"/>
      <c r="FWK7" s="700"/>
      <c r="FWL7" s="700"/>
      <c r="FWM7" s="700"/>
      <c r="FWN7" s="700"/>
      <c r="FWO7" s="700"/>
      <c r="FWP7" s="700"/>
      <c r="FWQ7" s="700"/>
      <c r="FWR7" s="700"/>
      <c r="FWS7" s="700"/>
      <c r="FWT7" s="700"/>
      <c r="FWU7" s="700"/>
      <c r="FWV7" s="700"/>
      <c r="FWW7" s="700"/>
      <c r="FWX7" s="700"/>
      <c r="FWY7" s="700"/>
      <c r="FWZ7" s="700"/>
      <c r="FXA7" s="700"/>
      <c r="FXB7" s="700"/>
      <c r="FXC7" s="700"/>
      <c r="FXD7" s="700"/>
      <c r="FXE7" s="700"/>
      <c r="FXF7" s="700"/>
      <c r="FXG7" s="700"/>
      <c r="FXH7" s="700"/>
      <c r="FXI7" s="700"/>
      <c r="FXJ7" s="700"/>
      <c r="FXK7" s="700"/>
      <c r="FXL7" s="700"/>
      <c r="FXM7" s="700"/>
      <c r="FXN7" s="700"/>
      <c r="FXO7" s="700"/>
      <c r="FXP7" s="700"/>
      <c r="FXQ7" s="700"/>
      <c r="FXR7" s="700"/>
      <c r="FXS7" s="700"/>
      <c r="FXT7" s="700"/>
      <c r="FXU7" s="700"/>
      <c r="FXV7" s="700"/>
      <c r="FXW7" s="700"/>
      <c r="FXX7" s="700"/>
      <c r="FXY7" s="700"/>
      <c r="FXZ7" s="700"/>
      <c r="FYA7" s="700"/>
      <c r="FYB7" s="700"/>
      <c r="FYC7" s="700"/>
      <c r="FYD7" s="700"/>
      <c r="FYE7" s="700"/>
      <c r="FYF7" s="700"/>
      <c r="FYG7" s="700"/>
      <c r="FYH7" s="700"/>
      <c r="FYI7" s="700"/>
      <c r="FYJ7" s="700"/>
      <c r="FYK7" s="700"/>
      <c r="FYL7" s="700"/>
      <c r="FYM7" s="700"/>
      <c r="FYN7" s="700"/>
      <c r="FYO7" s="700"/>
      <c r="FYP7" s="700"/>
      <c r="FYQ7" s="700"/>
      <c r="FYR7" s="700"/>
      <c r="FYS7" s="700"/>
      <c r="FYT7" s="700"/>
      <c r="FYU7" s="700"/>
      <c r="FYV7" s="700"/>
      <c r="FYW7" s="700"/>
      <c r="FYX7" s="700"/>
      <c r="FYY7" s="700"/>
      <c r="FYZ7" s="700"/>
      <c r="FZA7" s="700"/>
      <c r="FZB7" s="700"/>
      <c r="FZC7" s="700"/>
      <c r="FZD7" s="700"/>
      <c r="FZE7" s="700"/>
      <c r="FZF7" s="700"/>
      <c r="FZG7" s="700"/>
      <c r="FZH7" s="700"/>
      <c r="FZI7" s="700"/>
      <c r="FZJ7" s="700"/>
      <c r="FZK7" s="700"/>
      <c r="FZL7" s="700"/>
      <c r="FZM7" s="700"/>
      <c r="FZN7" s="700"/>
      <c r="FZO7" s="700"/>
      <c r="FZP7" s="700"/>
      <c r="FZQ7" s="700"/>
      <c r="FZR7" s="700"/>
      <c r="FZS7" s="700"/>
      <c r="FZT7" s="700"/>
      <c r="FZU7" s="700"/>
      <c r="FZV7" s="700"/>
      <c r="FZW7" s="700"/>
      <c r="FZX7" s="700"/>
      <c r="FZY7" s="700"/>
      <c r="FZZ7" s="700"/>
      <c r="GAA7" s="700"/>
      <c r="GAB7" s="700"/>
      <c r="GAC7" s="700"/>
      <c r="GAD7" s="700"/>
      <c r="GAE7" s="700"/>
      <c r="GAF7" s="700"/>
      <c r="GAG7" s="700"/>
      <c r="GAH7" s="700"/>
      <c r="GAI7" s="700"/>
      <c r="GAJ7" s="700"/>
      <c r="GAK7" s="700"/>
      <c r="GAL7" s="700"/>
      <c r="GAM7" s="700"/>
      <c r="GAN7" s="700"/>
      <c r="GAO7" s="700"/>
      <c r="GAP7" s="700"/>
      <c r="GAQ7" s="700"/>
      <c r="GAR7" s="700"/>
      <c r="GAS7" s="700"/>
      <c r="GAT7" s="700"/>
      <c r="GAU7" s="700"/>
      <c r="GAV7" s="700"/>
      <c r="GAW7" s="700"/>
      <c r="GAX7" s="700"/>
      <c r="GAY7" s="700"/>
      <c r="GAZ7" s="700"/>
      <c r="GBA7" s="700"/>
      <c r="GBB7" s="700"/>
      <c r="GBC7" s="700"/>
      <c r="GBD7" s="700"/>
      <c r="GBE7" s="700"/>
      <c r="GBF7" s="700"/>
      <c r="GBG7" s="700"/>
      <c r="GBH7" s="700"/>
      <c r="GBI7" s="700"/>
      <c r="GBJ7" s="700"/>
      <c r="GBK7" s="700"/>
      <c r="GBL7" s="700"/>
      <c r="GBM7" s="700"/>
      <c r="GBN7" s="700"/>
      <c r="GBO7" s="700"/>
      <c r="GBP7" s="700"/>
      <c r="GBQ7" s="700"/>
      <c r="GBR7" s="700"/>
      <c r="GBS7" s="700"/>
      <c r="GBT7" s="700"/>
      <c r="GBU7" s="700"/>
      <c r="GBV7" s="700"/>
      <c r="GBW7" s="700"/>
      <c r="GBX7" s="700"/>
      <c r="GBY7" s="700"/>
      <c r="GBZ7" s="700"/>
      <c r="GCA7" s="700"/>
      <c r="GCB7" s="700"/>
      <c r="GCC7" s="700"/>
      <c r="GCD7" s="700"/>
      <c r="GCE7" s="700"/>
      <c r="GCF7" s="700"/>
      <c r="GCG7" s="700"/>
      <c r="GCH7" s="700"/>
      <c r="GCI7" s="700"/>
      <c r="GCJ7" s="700"/>
      <c r="GCK7" s="700"/>
      <c r="GCL7" s="700"/>
      <c r="GCM7" s="700"/>
      <c r="GCN7" s="700"/>
      <c r="GCO7" s="700"/>
      <c r="GCP7" s="700"/>
      <c r="GCQ7" s="700"/>
      <c r="GCR7" s="700"/>
      <c r="GCS7" s="700"/>
      <c r="GCT7" s="700"/>
      <c r="GCU7" s="700"/>
      <c r="GCV7" s="700"/>
      <c r="GCW7" s="700"/>
      <c r="GCX7" s="700"/>
      <c r="GCY7" s="700"/>
      <c r="GCZ7" s="700"/>
      <c r="GDA7" s="700"/>
      <c r="GDB7" s="700"/>
      <c r="GDC7" s="700"/>
      <c r="GDD7" s="700"/>
      <c r="GDE7" s="700"/>
      <c r="GDF7" s="700"/>
      <c r="GDG7" s="700"/>
      <c r="GDH7" s="700"/>
      <c r="GDI7" s="700"/>
      <c r="GDJ7" s="700"/>
      <c r="GDK7" s="700"/>
      <c r="GDL7" s="700"/>
      <c r="GDM7" s="700"/>
      <c r="GDN7" s="700"/>
      <c r="GDO7" s="700"/>
      <c r="GDP7" s="700"/>
      <c r="GDQ7" s="700"/>
      <c r="GDR7" s="700"/>
      <c r="GDS7" s="700"/>
      <c r="GDT7" s="700"/>
      <c r="GDU7" s="700"/>
      <c r="GDV7" s="700"/>
      <c r="GDW7" s="700"/>
      <c r="GDX7" s="700"/>
      <c r="GDY7" s="700"/>
      <c r="GDZ7" s="700"/>
      <c r="GEA7" s="700"/>
      <c r="GEB7" s="700"/>
      <c r="GEC7" s="700"/>
      <c r="GED7" s="700"/>
      <c r="GEE7" s="700"/>
      <c r="GEF7" s="700"/>
      <c r="GEG7" s="700"/>
      <c r="GEH7" s="700"/>
      <c r="GEI7" s="700"/>
      <c r="GEJ7" s="700"/>
      <c r="GEK7" s="700"/>
      <c r="GEL7" s="700"/>
      <c r="GEM7" s="700"/>
      <c r="GEN7" s="700"/>
      <c r="GEO7" s="700"/>
      <c r="GEP7" s="700"/>
      <c r="GEQ7" s="700"/>
      <c r="GER7" s="700"/>
      <c r="GES7" s="700"/>
      <c r="GET7" s="700"/>
      <c r="GEU7" s="700"/>
      <c r="GEV7" s="700"/>
      <c r="GEW7" s="700"/>
      <c r="GEX7" s="700"/>
      <c r="GEY7" s="700"/>
      <c r="GEZ7" s="700"/>
      <c r="GFA7" s="700"/>
      <c r="GFB7" s="700"/>
      <c r="GFC7" s="700"/>
      <c r="GFD7" s="700"/>
      <c r="GFE7" s="700"/>
      <c r="GFF7" s="700"/>
      <c r="GFG7" s="700"/>
      <c r="GFH7" s="700"/>
      <c r="GFI7" s="700"/>
      <c r="GFJ7" s="700"/>
      <c r="GFK7" s="700"/>
      <c r="GFL7" s="700"/>
      <c r="GFM7" s="700"/>
      <c r="GFN7" s="700"/>
      <c r="GFO7" s="700"/>
      <c r="GFP7" s="700"/>
      <c r="GFQ7" s="700"/>
      <c r="GFR7" s="700"/>
      <c r="GFS7" s="700"/>
      <c r="GFT7" s="700"/>
      <c r="GFU7" s="700"/>
      <c r="GFV7" s="700"/>
      <c r="GFW7" s="700"/>
      <c r="GFX7" s="700"/>
      <c r="GFY7" s="700"/>
      <c r="GFZ7" s="700"/>
      <c r="GGA7" s="700"/>
      <c r="GGB7" s="700"/>
      <c r="GGC7" s="700"/>
      <c r="GGD7" s="700"/>
      <c r="GGE7" s="700"/>
      <c r="GGF7" s="700"/>
      <c r="GGG7" s="700"/>
      <c r="GGH7" s="700"/>
      <c r="GGI7" s="700"/>
      <c r="GGJ7" s="700"/>
      <c r="GGK7" s="700"/>
      <c r="GGL7" s="700"/>
      <c r="GGM7" s="700"/>
      <c r="GGN7" s="700"/>
      <c r="GGO7" s="700"/>
      <c r="GGP7" s="700"/>
      <c r="GGQ7" s="700"/>
      <c r="GGR7" s="700"/>
      <c r="GGS7" s="700"/>
      <c r="GGT7" s="700"/>
      <c r="GGU7" s="700"/>
      <c r="GGV7" s="700"/>
      <c r="GGW7" s="700"/>
      <c r="GGX7" s="700"/>
      <c r="GGY7" s="700"/>
      <c r="GGZ7" s="700"/>
      <c r="GHA7" s="700"/>
      <c r="GHB7" s="700"/>
      <c r="GHC7" s="700"/>
      <c r="GHD7" s="700"/>
      <c r="GHE7" s="700"/>
      <c r="GHF7" s="700"/>
      <c r="GHG7" s="700"/>
      <c r="GHH7" s="700"/>
      <c r="GHI7" s="700"/>
      <c r="GHJ7" s="700"/>
      <c r="GHK7" s="700"/>
      <c r="GHL7" s="700"/>
      <c r="GHM7" s="700"/>
      <c r="GHN7" s="700"/>
      <c r="GHO7" s="700"/>
      <c r="GHP7" s="700"/>
      <c r="GHQ7" s="700"/>
      <c r="GHR7" s="700"/>
      <c r="GHS7" s="700"/>
      <c r="GHT7" s="700"/>
      <c r="GHU7" s="700"/>
      <c r="GHV7" s="700"/>
      <c r="GHW7" s="700"/>
      <c r="GHX7" s="700"/>
      <c r="GHY7" s="700"/>
      <c r="GHZ7" s="700"/>
      <c r="GIA7" s="700"/>
      <c r="GIB7" s="700"/>
      <c r="GIC7" s="700"/>
      <c r="GID7" s="700"/>
      <c r="GIE7" s="700"/>
      <c r="GIF7" s="700"/>
      <c r="GIG7" s="700"/>
      <c r="GIH7" s="700"/>
      <c r="GII7" s="700"/>
      <c r="GIJ7" s="700"/>
      <c r="GIK7" s="700"/>
      <c r="GIL7" s="700"/>
      <c r="GIM7" s="700"/>
      <c r="GIN7" s="700"/>
      <c r="GIO7" s="700"/>
      <c r="GIP7" s="700"/>
      <c r="GIQ7" s="700"/>
      <c r="GIR7" s="700"/>
      <c r="GIS7" s="700"/>
      <c r="GIT7" s="700"/>
      <c r="GIU7" s="700"/>
      <c r="GIV7" s="700"/>
      <c r="GIW7" s="700"/>
      <c r="GIX7" s="700"/>
      <c r="GIY7" s="700"/>
      <c r="GIZ7" s="700"/>
      <c r="GJA7" s="700"/>
      <c r="GJB7" s="700"/>
      <c r="GJC7" s="700"/>
      <c r="GJD7" s="700"/>
      <c r="GJE7" s="700"/>
      <c r="GJF7" s="700"/>
      <c r="GJG7" s="700"/>
      <c r="GJH7" s="700"/>
      <c r="GJI7" s="700"/>
      <c r="GJJ7" s="700"/>
      <c r="GJK7" s="700"/>
      <c r="GJL7" s="700"/>
      <c r="GJM7" s="700"/>
      <c r="GJN7" s="700"/>
      <c r="GJO7" s="700"/>
      <c r="GJP7" s="700"/>
      <c r="GJQ7" s="700"/>
      <c r="GJR7" s="700"/>
      <c r="GJS7" s="700"/>
      <c r="GJT7" s="700"/>
      <c r="GJU7" s="700"/>
      <c r="GJV7" s="700"/>
      <c r="GJW7" s="700"/>
      <c r="GJX7" s="700"/>
      <c r="GJY7" s="700"/>
      <c r="GJZ7" s="700"/>
      <c r="GKA7" s="700"/>
      <c r="GKB7" s="700"/>
      <c r="GKC7" s="700"/>
      <c r="GKD7" s="700"/>
      <c r="GKE7" s="700"/>
      <c r="GKF7" s="700"/>
      <c r="GKG7" s="700"/>
      <c r="GKH7" s="700"/>
      <c r="GKI7" s="700"/>
      <c r="GKJ7" s="700"/>
      <c r="GKK7" s="700"/>
      <c r="GKL7" s="700"/>
      <c r="GKM7" s="700"/>
      <c r="GKN7" s="700"/>
      <c r="GKO7" s="700"/>
      <c r="GKP7" s="700"/>
      <c r="GKQ7" s="700"/>
      <c r="GKR7" s="700"/>
      <c r="GKS7" s="700"/>
      <c r="GKT7" s="700"/>
      <c r="GKU7" s="700"/>
      <c r="GKV7" s="700"/>
      <c r="GKW7" s="700"/>
      <c r="GKX7" s="700"/>
      <c r="GKY7" s="700"/>
      <c r="GKZ7" s="700"/>
      <c r="GLA7" s="700"/>
      <c r="GLB7" s="700"/>
      <c r="GLC7" s="700"/>
      <c r="GLD7" s="700"/>
      <c r="GLE7" s="700"/>
      <c r="GLF7" s="700"/>
      <c r="GLG7" s="700"/>
      <c r="GLH7" s="700"/>
      <c r="GLI7" s="700"/>
      <c r="GLJ7" s="700"/>
      <c r="GLK7" s="700"/>
      <c r="GLL7" s="700"/>
      <c r="GLM7" s="700"/>
      <c r="GLN7" s="700"/>
      <c r="GLO7" s="700"/>
      <c r="GLP7" s="700"/>
      <c r="GLQ7" s="700"/>
      <c r="GLR7" s="700"/>
      <c r="GLS7" s="700"/>
      <c r="GLT7" s="700"/>
      <c r="GLU7" s="700"/>
      <c r="GLV7" s="700"/>
      <c r="GLW7" s="700"/>
      <c r="GLX7" s="700"/>
      <c r="GLY7" s="700"/>
      <c r="GLZ7" s="700"/>
      <c r="GMA7" s="700"/>
      <c r="GMB7" s="700"/>
      <c r="GMC7" s="700"/>
      <c r="GMD7" s="700"/>
      <c r="GME7" s="700"/>
      <c r="GMF7" s="700"/>
      <c r="GMG7" s="700"/>
      <c r="GMH7" s="700"/>
      <c r="GMI7" s="700"/>
      <c r="GMJ7" s="700"/>
      <c r="GMK7" s="700"/>
      <c r="GML7" s="700"/>
      <c r="GMM7" s="700"/>
      <c r="GMN7" s="700"/>
      <c r="GMO7" s="700"/>
      <c r="GMP7" s="700"/>
      <c r="GMQ7" s="700"/>
      <c r="GMR7" s="700"/>
      <c r="GMS7" s="700"/>
      <c r="GMT7" s="700"/>
      <c r="GMU7" s="700"/>
      <c r="GMV7" s="700"/>
      <c r="GMW7" s="700"/>
      <c r="GMX7" s="700"/>
      <c r="GMY7" s="700"/>
      <c r="GMZ7" s="700"/>
      <c r="GNA7" s="700"/>
      <c r="GNB7" s="700"/>
      <c r="GNC7" s="700"/>
      <c r="GND7" s="700"/>
      <c r="GNE7" s="700"/>
      <c r="GNF7" s="700"/>
      <c r="GNG7" s="700"/>
      <c r="GNH7" s="700"/>
      <c r="GNI7" s="700"/>
      <c r="GNJ7" s="700"/>
      <c r="GNK7" s="700"/>
      <c r="GNL7" s="700"/>
      <c r="GNM7" s="700"/>
      <c r="GNN7" s="700"/>
      <c r="GNO7" s="700"/>
      <c r="GNP7" s="700"/>
      <c r="GNQ7" s="700"/>
      <c r="GNR7" s="700"/>
      <c r="GNS7" s="700"/>
      <c r="GNT7" s="700"/>
      <c r="GNU7" s="700"/>
      <c r="GNV7" s="700"/>
      <c r="GNW7" s="700"/>
      <c r="GNX7" s="700"/>
      <c r="GNY7" s="700"/>
      <c r="GNZ7" s="700"/>
      <c r="GOA7" s="700"/>
      <c r="GOB7" s="700"/>
      <c r="GOC7" s="700"/>
      <c r="GOD7" s="700"/>
      <c r="GOE7" s="700"/>
      <c r="GOF7" s="700"/>
      <c r="GOG7" s="700"/>
      <c r="GOH7" s="700"/>
      <c r="GOI7" s="700"/>
      <c r="GOJ7" s="700"/>
      <c r="GOK7" s="700"/>
      <c r="GOL7" s="700"/>
      <c r="GOM7" s="700"/>
      <c r="GON7" s="700"/>
      <c r="GOO7" s="700"/>
      <c r="GOP7" s="700"/>
      <c r="GOQ7" s="700"/>
      <c r="GOR7" s="700"/>
      <c r="GOS7" s="700"/>
      <c r="GOT7" s="700"/>
      <c r="GOU7" s="700"/>
      <c r="GOV7" s="700"/>
      <c r="GOW7" s="700"/>
      <c r="GOX7" s="700"/>
      <c r="GOY7" s="700"/>
      <c r="GOZ7" s="700"/>
      <c r="GPA7" s="700"/>
      <c r="GPB7" s="700"/>
      <c r="GPC7" s="700"/>
      <c r="GPD7" s="700"/>
      <c r="GPE7" s="700"/>
      <c r="GPF7" s="700"/>
      <c r="GPG7" s="700"/>
      <c r="GPH7" s="700"/>
      <c r="GPI7" s="700"/>
      <c r="GPJ7" s="700"/>
      <c r="GPK7" s="700"/>
      <c r="GPL7" s="700"/>
      <c r="GPM7" s="700"/>
      <c r="GPN7" s="700"/>
      <c r="GPO7" s="700"/>
      <c r="GPP7" s="700"/>
      <c r="GPQ7" s="700"/>
      <c r="GPR7" s="700"/>
      <c r="GPS7" s="700"/>
      <c r="GPT7" s="700"/>
      <c r="GPU7" s="700"/>
      <c r="GPV7" s="700"/>
      <c r="GPW7" s="700"/>
      <c r="GPX7" s="700"/>
      <c r="GPY7" s="700"/>
      <c r="GPZ7" s="700"/>
      <c r="GQA7" s="700"/>
      <c r="GQB7" s="700"/>
      <c r="GQC7" s="700"/>
      <c r="GQD7" s="700"/>
      <c r="GQE7" s="700"/>
      <c r="GQF7" s="700"/>
      <c r="GQG7" s="700"/>
      <c r="GQH7" s="700"/>
      <c r="GQI7" s="700"/>
      <c r="GQJ7" s="700"/>
      <c r="GQK7" s="700"/>
      <c r="GQL7" s="700"/>
      <c r="GQM7" s="700"/>
      <c r="GQN7" s="700"/>
      <c r="GQO7" s="700"/>
      <c r="GQP7" s="700"/>
      <c r="GQQ7" s="700"/>
      <c r="GQR7" s="700"/>
      <c r="GQS7" s="700"/>
      <c r="GQT7" s="700"/>
      <c r="GQU7" s="700"/>
      <c r="GQV7" s="700"/>
      <c r="GQW7" s="700"/>
      <c r="GQX7" s="700"/>
      <c r="GQY7" s="700"/>
      <c r="GQZ7" s="700"/>
      <c r="GRA7" s="700"/>
      <c r="GRB7" s="700"/>
      <c r="GRC7" s="700"/>
      <c r="GRD7" s="700"/>
      <c r="GRE7" s="700"/>
      <c r="GRF7" s="700"/>
      <c r="GRG7" s="700"/>
      <c r="GRH7" s="700"/>
      <c r="GRI7" s="700"/>
      <c r="GRJ7" s="700"/>
      <c r="GRK7" s="700"/>
      <c r="GRL7" s="700"/>
      <c r="GRM7" s="700"/>
      <c r="GRN7" s="700"/>
      <c r="GRO7" s="700"/>
      <c r="GRP7" s="700"/>
      <c r="GRQ7" s="700"/>
      <c r="GRR7" s="700"/>
      <c r="GRS7" s="700"/>
      <c r="GRT7" s="700"/>
      <c r="GRU7" s="700"/>
      <c r="GRV7" s="700"/>
      <c r="GRW7" s="700"/>
      <c r="GRX7" s="700"/>
      <c r="GRY7" s="700"/>
      <c r="GRZ7" s="700"/>
      <c r="GSA7" s="700"/>
      <c r="GSB7" s="700"/>
      <c r="GSC7" s="700"/>
      <c r="GSD7" s="700"/>
      <c r="GSE7" s="700"/>
      <c r="GSF7" s="700"/>
      <c r="GSG7" s="700"/>
      <c r="GSH7" s="700"/>
      <c r="GSI7" s="700"/>
      <c r="GSJ7" s="700"/>
      <c r="GSK7" s="700"/>
      <c r="GSL7" s="700"/>
      <c r="GSM7" s="700"/>
      <c r="GSN7" s="700"/>
      <c r="GSO7" s="700"/>
      <c r="GSP7" s="700"/>
      <c r="GSQ7" s="700"/>
      <c r="GSR7" s="700"/>
      <c r="GSS7" s="700"/>
      <c r="GST7" s="700"/>
      <c r="GSU7" s="700"/>
      <c r="GSV7" s="700"/>
      <c r="GSW7" s="700"/>
      <c r="GSX7" s="700"/>
      <c r="GSY7" s="700"/>
      <c r="GSZ7" s="700"/>
      <c r="GTA7" s="700"/>
      <c r="GTB7" s="700"/>
      <c r="GTC7" s="700"/>
      <c r="GTD7" s="700"/>
      <c r="GTE7" s="700"/>
      <c r="GTF7" s="700"/>
      <c r="GTG7" s="700"/>
      <c r="GTH7" s="700"/>
      <c r="GTI7" s="700"/>
      <c r="GTJ7" s="700"/>
      <c r="GTK7" s="700"/>
      <c r="GTL7" s="700"/>
      <c r="GTM7" s="700"/>
      <c r="GTN7" s="700"/>
      <c r="GTO7" s="700"/>
      <c r="GTP7" s="700"/>
      <c r="GTQ7" s="700"/>
      <c r="GTR7" s="700"/>
      <c r="GTS7" s="700"/>
      <c r="GTT7" s="700"/>
      <c r="GTU7" s="700"/>
      <c r="GTV7" s="700"/>
      <c r="GTW7" s="700"/>
      <c r="GTX7" s="700"/>
      <c r="GTY7" s="700"/>
      <c r="GTZ7" s="700"/>
      <c r="GUA7" s="700"/>
      <c r="GUB7" s="700"/>
      <c r="GUC7" s="700"/>
      <c r="GUD7" s="700"/>
      <c r="GUE7" s="700"/>
      <c r="GUF7" s="700"/>
      <c r="GUG7" s="700"/>
      <c r="GUH7" s="700"/>
      <c r="GUI7" s="700"/>
      <c r="GUJ7" s="700"/>
      <c r="GUK7" s="700"/>
      <c r="GUL7" s="700"/>
      <c r="GUM7" s="700"/>
      <c r="GUN7" s="700"/>
      <c r="GUO7" s="700"/>
      <c r="GUP7" s="700"/>
      <c r="GUQ7" s="700"/>
      <c r="GUR7" s="700"/>
      <c r="GUS7" s="700"/>
      <c r="GUT7" s="700"/>
      <c r="GUU7" s="700"/>
      <c r="GUV7" s="700"/>
      <c r="GUW7" s="700"/>
      <c r="GUX7" s="700"/>
      <c r="GUY7" s="700"/>
      <c r="GUZ7" s="700"/>
      <c r="GVA7" s="700"/>
      <c r="GVB7" s="700"/>
      <c r="GVC7" s="700"/>
      <c r="GVD7" s="700"/>
      <c r="GVE7" s="700"/>
      <c r="GVF7" s="700"/>
      <c r="GVG7" s="700"/>
      <c r="GVH7" s="700"/>
      <c r="GVI7" s="700"/>
      <c r="GVJ7" s="700"/>
      <c r="GVK7" s="700"/>
      <c r="GVL7" s="700"/>
      <c r="GVM7" s="700"/>
      <c r="GVN7" s="700"/>
      <c r="GVO7" s="700"/>
      <c r="GVP7" s="700"/>
      <c r="GVQ7" s="700"/>
      <c r="GVR7" s="700"/>
      <c r="GVS7" s="700"/>
      <c r="GVT7" s="700"/>
      <c r="GVU7" s="700"/>
      <c r="GVV7" s="700"/>
      <c r="GVW7" s="700"/>
      <c r="GVX7" s="700"/>
      <c r="GVY7" s="700"/>
      <c r="GVZ7" s="700"/>
      <c r="GWA7" s="700"/>
      <c r="GWB7" s="700"/>
      <c r="GWC7" s="700"/>
      <c r="GWD7" s="700"/>
      <c r="GWE7" s="700"/>
      <c r="GWF7" s="700"/>
      <c r="GWG7" s="700"/>
      <c r="GWH7" s="700"/>
      <c r="GWI7" s="700"/>
      <c r="GWJ7" s="700"/>
      <c r="GWK7" s="700"/>
      <c r="GWL7" s="700"/>
      <c r="GWM7" s="700"/>
      <c r="GWN7" s="700"/>
      <c r="GWO7" s="700"/>
      <c r="GWP7" s="700"/>
      <c r="GWQ7" s="700"/>
      <c r="GWR7" s="700"/>
      <c r="GWS7" s="700"/>
      <c r="GWT7" s="700"/>
      <c r="GWU7" s="700"/>
      <c r="GWV7" s="700"/>
      <c r="GWW7" s="700"/>
      <c r="GWX7" s="700"/>
      <c r="GWY7" s="700"/>
      <c r="GWZ7" s="700"/>
      <c r="GXA7" s="700"/>
      <c r="GXB7" s="700"/>
      <c r="GXC7" s="700"/>
      <c r="GXD7" s="700"/>
      <c r="GXE7" s="700"/>
      <c r="GXF7" s="700"/>
      <c r="GXG7" s="700"/>
      <c r="GXH7" s="700"/>
      <c r="GXI7" s="700"/>
      <c r="GXJ7" s="700"/>
      <c r="GXK7" s="700"/>
      <c r="GXL7" s="700"/>
      <c r="GXM7" s="700"/>
      <c r="GXN7" s="700"/>
      <c r="GXO7" s="700"/>
      <c r="GXP7" s="700"/>
      <c r="GXQ7" s="700"/>
      <c r="GXR7" s="700"/>
      <c r="GXS7" s="700"/>
      <c r="GXT7" s="700"/>
      <c r="GXU7" s="700"/>
      <c r="GXV7" s="700"/>
      <c r="GXW7" s="700"/>
      <c r="GXX7" s="700"/>
      <c r="GXY7" s="700"/>
      <c r="GXZ7" s="700"/>
      <c r="GYA7" s="700"/>
      <c r="GYB7" s="700"/>
      <c r="GYC7" s="700"/>
      <c r="GYD7" s="700"/>
      <c r="GYE7" s="700"/>
      <c r="GYF7" s="700"/>
      <c r="GYG7" s="700"/>
      <c r="GYH7" s="700"/>
      <c r="GYI7" s="700"/>
      <c r="GYJ7" s="700"/>
      <c r="GYK7" s="700"/>
      <c r="GYL7" s="700"/>
      <c r="GYM7" s="700"/>
      <c r="GYN7" s="700"/>
      <c r="GYO7" s="700"/>
      <c r="GYP7" s="700"/>
      <c r="GYQ7" s="700"/>
      <c r="GYR7" s="700"/>
      <c r="GYS7" s="700"/>
      <c r="GYT7" s="700"/>
      <c r="GYU7" s="700"/>
      <c r="GYV7" s="700"/>
      <c r="GYW7" s="700"/>
      <c r="GYX7" s="700"/>
      <c r="GYY7" s="700"/>
      <c r="GYZ7" s="700"/>
      <c r="GZA7" s="700"/>
      <c r="GZB7" s="700"/>
      <c r="GZC7" s="700"/>
      <c r="GZD7" s="700"/>
      <c r="GZE7" s="700"/>
      <c r="GZF7" s="700"/>
      <c r="GZG7" s="700"/>
      <c r="GZH7" s="700"/>
      <c r="GZI7" s="700"/>
      <c r="GZJ7" s="700"/>
      <c r="GZK7" s="700"/>
      <c r="GZL7" s="700"/>
      <c r="GZM7" s="700"/>
      <c r="GZN7" s="700"/>
      <c r="GZO7" s="700"/>
      <c r="GZP7" s="700"/>
      <c r="GZQ7" s="700"/>
      <c r="GZR7" s="700"/>
      <c r="GZS7" s="700"/>
      <c r="GZT7" s="700"/>
      <c r="GZU7" s="700"/>
      <c r="GZV7" s="700"/>
      <c r="GZW7" s="700"/>
      <c r="GZX7" s="700"/>
      <c r="GZY7" s="700"/>
      <c r="GZZ7" s="700"/>
      <c r="HAA7" s="700"/>
      <c r="HAB7" s="700"/>
      <c r="HAC7" s="700"/>
      <c r="HAD7" s="700"/>
      <c r="HAE7" s="700"/>
      <c r="HAF7" s="700"/>
      <c r="HAG7" s="700"/>
      <c r="HAH7" s="700"/>
      <c r="HAI7" s="700"/>
      <c r="HAJ7" s="700"/>
      <c r="HAK7" s="700"/>
      <c r="HAL7" s="700"/>
      <c r="HAM7" s="700"/>
      <c r="HAN7" s="700"/>
      <c r="HAO7" s="700"/>
      <c r="HAP7" s="700"/>
      <c r="HAQ7" s="700"/>
      <c r="HAR7" s="700"/>
      <c r="HAS7" s="700"/>
      <c r="HAT7" s="700"/>
      <c r="HAU7" s="700"/>
      <c r="HAV7" s="700"/>
      <c r="HAW7" s="700"/>
      <c r="HAX7" s="700"/>
      <c r="HAY7" s="700"/>
      <c r="HAZ7" s="700"/>
      <c r="HBA7" s="700"/>
      <c r="HBB7" s="700"/>
      <c r="HBC7" s="700"/>
      <c r="HBD7" s="700"/>
      <c r="HBE7" s="700"/>
      <c r="HBF7" s="700"/>
      <c r="HBG7" s="700"/>
      <c r="HBH7" s="700"/>
      <c r="HBI7" s="700"/>
      <c r="HBJ7" s="700"/>
      <c r="HBK7" s="700"/>
      <c r="HBL7" s="700"/>
      <c r="HBM7" s="700"/>
      <c r="HBN7" s="700"/>
      <c r="HBO7" s="700"/>
      <c r="HBP7" s="700"/>
      <c r="HBQ7" s="700"/>
      <c r="HBR7" s="700"/>
      <c r="HBS7" s="700"/>
      <c r="HBT7" s="700"/>
      <c r="HBU7" s="700"/>
      <c r="HBV7" s="700"/>
      <c r="HBW7" s="700"/>
      <c r="HBX7" s="700"/>
      <c r="HBY7" s="700"/>
      <c r="HBZ7" s="700"/>
      <c r="HCA7" s="700"/>
      <c r="HCB7" s="700"/>
      <c r="HCC7" s="700"/>
      <c r="HCD7" s="700"/>
      <c r="HCE7" s="700"/>
      <c r="HCF7" s="700"/>
      <c r="HCG7" s="700"/>
      <c r="HCH7" s="700"/>
      <c r="HCI7" s="700"/>
      <c r="HCJ7" s="700"/>
      <c r="HCK7" s="700"/>
      <c r="HCL7" s="700"/>
      <c r="HCM7" s="700"/>
      <c r="HCN7" s="700"/>
      <c r="HCO7" s="700"/>
      <c r="HCP7" s="700"/>
      <c r="HCQ7" s="700"/>
      <c r="HCR7" s="700"/>
      <c r="HCS7" s="700"/>
      <c r="HCT7" s="700"/>
      <c r="HCU7" s="700"/>
      <c r="HCV7" s="700"/>
      <c r="HCW7" s="700"/>
      <c r="HCX7" s="700"/>
      <c r="HCY7" s="700"/>
      <c r="HCZ7" s="700"/>
      <c r="HDA7" s="700"/>
      <c r="HDB7" s="700"/>
      <c r="HDC7" s="700"/>
      <c r="HDD7" s="700"/>
      <c r="HDE7" s="700"/>
      <c r="HDF7" s="700"/>
      <c r="HDG7" s="700"/>
      <c r="HDH7" s="700"/>
      <c r="HDI7" s="700"/>
      <c r="HDJ7" s="700"/>
      <c r="HDK7" s="700"/>
      <c r="HDL7" s="700"/>
      <c r="HDM7" s="700"/>
      <c r="HDN7" s="700"/>
      <c r="HDO7" s="700"/>
      <c r="HDP7" s="700"/>
      <c r="HDQ7" s="700"/>
      <c r="HDR7" s="700"/>
      <c r="HDS7" s="700"/>
      <c r="HDT7" s="700"/>
      <c r="HDU7" s="700"/>
      <c r="HDV7" s="700"/>
      <c r="HDW7" s="700"/>
      <c r="HDX7" s="700"/>
      <c r="HDY7" s="700"/>
      <c r="HDZ7" s="700"/>
      <c r="HEA7" s="700"/>
      <c r="HEB7" s="700"/>
      <c r="HEC7" s="700"/>
      <c r="HED7" s="700"/>
      <c r="HEE7" s="700"/>
      <c r="HEF7" s="700"/>
      <c r="HEG7" s="700"/>
      <c r="HEH7" s="700"/>
      <c r="HEI7" s="700"/>
      <c r="HEJ7" s="700"/>
      <c r="HEK7" s="700"/>
      <c r="HEL7" s="700"/>
      <c r="HEM7" s="700"/>
      <c r="HEN7" s="700"/>
      <c r="HEO7" s="700"/>
      <c r="HEP7" s="700"/>
      <c r="HEQ7" s="700"/>
      <c r="HER7" s="700"/>
      <c r="HES7" s="700"/>
      <c r="HET7" s="700"/>
      <c r="HEU7" s="700"/>
      <c r="HEV7" s="700"/>
      <c r="HEW7" s="700"/>
      <c r="HEX7" s="700"/>
      <c r="HEY7" s="700"/>
      <c r="HEZ7" s="700"/>
      <c r="HFA7" s="700"/>
      <c r="HFB7" s="700"/>
      <c r="HFC7" s="700"/>
      <c r="HFD7" s="700"/>
      <c r="HFE7" s="700"/>
      <c r="HFF7" s="700"/>
      <c r="HFG7" s="700"/>
      <c r="HFH7" s="700"/>
      <c r="HFI7" s="700"/>
      <c r="HFJ7" s="700"/>
      <c r="HFK7" s="700"/>
      <c r="HFL7" s="700"/>
      <c r="HFM7" s="700"/>
      <c r="HFN7" s="700"/>
      <c r="HFO7" s="700"/>
      <c r="HFP7" s="700"/>
      <c r="HFQ7" s="700"/>
      <c r="HFR7" s="700"/>
      <c r="HFS7" s="700"/>
      <c r="HFT7" s="700"/>
      <c r="HFU7" s="700"/>
      <c r="HFV7" s="700"/>
      <c r="HFW7" s="700"/>
      <c r="HFX7" s="700"/>
      <c r="HFY7" s="700"/>
      <c r="HFZ7" s="700"/>
      <c r="HGA7" s="700"/>
      <c r="HGB7" s="700"/>
      <c r="HGC7" s="700"/>
      <c r="HGD7" s="700"/>
      <c r="HGE7" s="700"/>
      <c r="HGF7" s="700"/>
      <c r="HGG7" s="700"/>
      <c r="HGH7" s="700"/>
      <c r="HGI7" s="700"/>
      <c r="HGJ7" s="700"/>
      <c r="HGK7" s="700"/>
      <c r="HGL7" s="700"/>
      <c r="HGM7" s="700"/>
      <c r="HGN7" s="700"/>
      <c r="HGO7" s="700"/>
      <c r="HGP7" s="700"/>
      <c r="HGQ7" s="700"/>
      <c r="HGR7" s="700"/>
      <c r="HGS7" s="700"/>
      <c r="HGT7" s="700"/>
      <c r="HGU7" s="700"/>
      <c r="HGV7" s="700"/>
      <c r="HGW7" s="700"/>
      <c r="HGX7" s="700"/>
      <c r="HGY7" s="700"/>
      <c r="HGZ7" s="700"/>
      <c r="HHA7" s="700"/>
      <c r="HHB7" s="700"/>
      <c r="HHC7" s="700"/>
      <c r="HHD7" s="700"/>
      <c r="HHE7" s="700"/>
      <c r="HHF7" s="700"/>
      <c r="HHG7" s="700"/>
      <c r="HHH7" s="700"/>
      <c r="HHI7" s="700"/>
      <c r="HHJ7" s="700"/>
      <c r="HHK7" s="700"/>
      <c r="HHL7" s="700"/>
      <c r="HHM7" s="700"/>
      <c r="HHN7" s="700"/>
      <c r="HHO7" s="700"/>
      <c r="HHP7" s="700"/>
      <c r="HHQ7" s="700"/>
      <c r="HHR7" s="700"/>
      <c r="HHS7" s="700"/>
      <c r="HHT7" s="700"/>
      <c r="HHU7" s="700"/>
      <c r="HHV7" s="700"/>
      <c r="HHW7" s="700"/>
      <c r="HHX7" s="700"/>
      <c r="HHY7" s="700"/>
      <c r="HHZ7" s="700"/>
      <c r="HIA7" s="700"/>
      <c r="HIB7" s="700"/>
      <c r="HIC7" s="700"/>
      <c r="HID7" s="700"/>
      <c r="HIE7" s="700"/>
      <c r="HIF7" s="700"/>
      <c r="HIG7" s="700"/>
      <c r="HIH7" s="700"/>
      <c r="HII7" s="700"/>
      <c r="HIJ7" s="700"/>
      <c r="HIK7" s="700"/>
      <c r="HIL7" s="700"/>
      <c r="HIM7" s="700"/>
      <c r="HIN7" s="700"/>
      <c r="HIO7" s="700"/>
      <c r="HIP7" s="700"/>
      <c r="HIQ7" s="700"/>
      <c r="HIR7" s="700"/>
      <c r="HIS7" s="700"/>
      <c r="HIT7" s="700"/>
      <c r="HIU7" s="700"/>
      <c r="HIV7" s="700"/>
      <c r="HIW7" s="700"/>
      <c r="HIX7" s="700"/>
      <c r="HIY7" s="700"/>
      <c r="HIZ7" s="700"/>
      <c r="HJA7" s="700"/>
      <c r="HJB7" s="700"/>
      <c r="HJC7" s="700"/>
      <c r="HJD7" s="700"/>
      <c r="HJE7" s="700"/>
      <c r="HJF7" s="700"/>
      <c r="HJG7" s="700"/>
      <c r="HJH7" s="700"/>
      <c r="HJI7" s="700"/>
      <c r="HJJ7" s="700"/>
      <c r="HJK7" s="700"/>
      <c r="HJL7" s="700"/>
      <c r="HJM7" s="700"/>
      <c r="HJN7" s="700"/>
      <c r="HJO7" s="700"/>
      <c r="HJP7" s="700"/>
      <c r="HJQ7" s="700"/>
      <c r="HJR7" s="700"/>
      <c r="HJS7" s="700"/>
      <c r="HJT7" s="700"/>
      <c r="HJU7" s="700"/>
      <c r="HJV7" s="700"/>
      <c r="HJW7" s="700"/>
      <c r="HJX7" s="700"/>
      <c r="HJY7" s="700"/>
      <c r="HJZ7" s="700"/>
      <c r="HKA7" s="700"/>
      <c r="HKB7" s="700"/>
      <c r="HKC7" s="700"/>
      <c r="HKD7" s="700"/>
      <c r="HKE7" s="700"/>
      <c r="HKF7" s="700"/>
      <c r="HKG7" s="700"/>
      <c r="HKH7" s="700"/>
      <c r="HKI7" s="700"/>
      <c r="HKJ7" s="700"/>
      <c r="HKK7" s="700"/>
      <c r="HKL7" s="700"/>
      <c r="HKM7" s="700"/>
      <c r="HKN7" s="700"/>
      <c r="HKO7" s="700"/>
      <c r="HKP7" s="700"/>
      <c r="HKQ7" s="700"/>
      <c r="HKR7" s="700"/>
      <c r="HKS7" s="700"/>
      <c r="HKT7" s="700"/>
      <c r="HKU7" s="700"/>
      <c r="HKV7" s="700"/>
      <c r="HKW7" s="700"/>
      <c r="HKX7" s="700"/>
      <c r="HKY7" s="700"/>
      <c r="HKZ7" s="700"/>
      <c r="HLA7" s="700"/>
      <c r="HLB7" s="700"/>
      <c r="HLC7" s="700"/>
      <c r="HLD7" s="700"/>
      <c r="HLE7" s="700"/>
      <c r="HLF7" s="700"/>
      <c r="HLG7" s="700"/>
      <c r="HLH7" s="700"/>
      <c r="HLI7" s="700"/>
      <c r="HLJ7" s="700"/>
      <c r="HLK7" s="700"/>
      <c r="HLL7" s="700"/>
      <c r="HLM7" s="700"/>
      <c r="HLN7" s="700"/>
      <c r="HLO7" s="700"/>
      <c r="HLP7" s="700"/>
      <c r="HLQ7" s="700"/>
      <c r="HLR7" s="700"/>
      <c r="HLS7" s="700"/>
      <c r="HLT7" s="700"/>
      <c r="HLU7" s="700"/>
      <c r="HLV7" s="700"/>
      <c r="HLW7" s="700"/>
      <c r="HLX7" s="700"/>
      <c r="HLY7" s="700"/>
      <c r="HLZ7" s="700"/>
      <c r="HMA7" s="700"/>
      <c r="HMB7" s="700"/>
      <c r="HMC7" s="700"/>
      <c r="HMD7" s="700"/>
      <c r="HME7" s="700"/>
      <c r="HMF7" s="700"/>
      <c r="HMG7" s="700"/>
      <c r="HMH7" s="700"/>
      <c r="HMI7" s="700"/>
      <c r="HMJ7" s="700"/>
      <c r="HMK7" s="700"/>
      <c r="HML7" s="700"/>
      <c r="HMM7" s="700"/>
      <c r="HMN7" s="700"/>
      <c r="HMO7" s="700"/>
      <c r="HMP7" s="700"/>
      <c r="HMQ7" s="700"/>
      <c r="HMR7" s="700"/>
      <c r="HMS7" s="700"/>
      <c r="HMT7" s="700"/>
      <c r="HMU7" s="700"/>
      <c r="HMV7" s="700"/>
      <c r="HMW7" s="700"/>
      <c r="HMX7" s="700"/>
      <c r="HMY7" s="700"/>
      <c r="HMZ7" s="700"/>
      <c r="HNA7" s="700"/>
      <c r="HNB7" s="700"/>
      <c r="HNC7" s="700"/>
      <c r="HND7" s="700"/>
      <c r="HNE7" s="700"/>
      <c r="HNF7" s="700"/>
      <c r="HNG7" s="700"/>
      <c r="HNH7" s="700"/>
      <c r="HNI7" s="700"/>
      <c r="HNJ7" s="700"/>
      <c r="HNK7" s="700"/>
      <c r="HNL7" s="700"/>
      <c r="HNM7" s="700"/>
      <c r="HNN7" s="700"/>
      <c r="HNO7" s="700"/>
      <c r="HNP7" s="700"/>
      <c r="HNQ7" s="700"/>
      <c r="HNR7" s="700"/>
      <c r="HNS7" s="700"/>
      <c r="HNT7" s="700"/>
      <c r="HNU7" s="700"/>
      <c r="HNV7" s="700"/>
      <c r="HNW7" s="700"/>
      <c r="HNX7" s="700"/>
      <c r="HNY7" s="700"/>
      <c r="HNZ7" s="700"/>
      <c r="HOA7" s="700"/>
      <c r="HOB7" s="700"/>
      <c r="HOC7" s="700"/>
      <c r="HOD7" s="700"/>
      <c r="HOE7" s="700"/>
      <c r="HOF7" s="700"/>
      <c r="HOG7" s="700"/>
      <c r="HOH7" s="700"/>
      <c r="HOI7" s="700"/>
      <c r="HOJ7" s="700"/>
      <c r="HOK7" s="700"/>
      <c r="HOL7" s="700"/>
      <c r="HOM7" s="700"/>
      <c r="HON7" s="700"/>
      <c r="HOO7" s="700"/>
      <c r="HOP7" s="700"/>
      <c r="HOQ7" s="700"/>
      <c r="HOR7" s="700"/>
      <c r="HOS7" s="700"/>
      <c r="HOT7" s="700"/>
      <c r="HOU7" s="700"/>
      <c r="HOV7" s="700"/>
      <c r="HOW7" s="700"/>
      <c r="HOX7" s="700"/>
      <c r="HOY7" s="700"/>
      <c r="HOZ7" s="700"/>
      <c r="HPA7" s="700"/>
      <c r="HPB7" s="700"/>
      <c r="HPC7" s="700"/>
      <c r="HPD7" s="700"/>
      <c r="HPE7" s="700"/>
      <c r="HPF7" s="700"/>
      <c r="HPG7" s="700"/>
      <c r="HPH7" s="700"/>
      <c r="HPI7" s="700"/>
      <c r="HPJ7" s="700"/>
      <c r="HPK7" s="700"/>
      <c r="HPL7" s="700"/>
      <c r="HPM7" s="700"/>
      <c r="HPN7" s="700"/>
      <c r="HPO7" s="700"/>
      <c r="HPP7" s="700"/>
      <c r="HPQ7" s="700"/>
      <c r="HPR7" s="700"/>
      <c r="HPS7" s="700"/>
      <c r="HPT7" s="700"/>
      <c r="HPU7" s="700"/>
      <c r="HPV7" s="700"/>
      <c r="HPW7" s="700"/>
      <c r="HPX7" s="700"/>
      <c r="HPY7" s="700"/>
      <c r="HPZ7" s="700"/>
      <c r="HQA7" s="700"/>
      <c r="HQB7" s="700"/>
      <c r="HQC7" s="700"/>
      <c r="HQD7" s="700"/>
      <c r="HQE7" s="700"/>
      <c r="HQF7" s="700"/>
      <c r="HQG7" s="700"/>
      <c r="HQH7" s="700"/>
      <c r="HQI7" s="700"/>
      <c r="HQJ7" s="700"/>
      <c r="HQK7" s="700"/>
      <c r="HQL7" s="700"/>
      <c r="HQM7" s="700"/>
      <c r="HQN7" s="700"/>
      <c r="HQO7" s="700"/>
      <c r="HQP7" s="700"/>
      <c r="HQQ7" s="700"/>
      <c r="HQR7" s="700"/>
      <c r="HQS7" s="700"/>
      <c r="HQT7" s="700"/>
      <c r="HQU7" s="700"/>
      <c r="HQV7" s="700"/>
      <c r="HQW7" s="700"/>
      <c r="HQX7" s="700"/>
      <c r="HQY7" s="700"/>
      <c r="HQZ7" s="700"/>
      <c r="HRA7" s="700"/>
      <c r="HRB7" s="700"/>
      <c r="HRC7" s="700"/>
      <c r="HRD7" s="700"/>
      <c r="HRE7" s="700"/>
      <c r="HRF7" s="700"/>
      <c r="HRG7" s="700"/>
      <c r="HRH7" s="700"/>
      <c r="HRI7" s="700"/>
      <c r="HRJ7" s="700"/>
      <c r="HRK7" s="700"/>
      <c r="HRL7" s="700"/>
      <c r="HRM7" s="700"/>
      <c r="HRN7" s="700"/>
      <c r="HRO7" s="700"/>
      <c r="HRP7" s="700"/>
      <c r="HRQ7" s="700"/>
      <c r="HRR7" s="700"/>
      <c r="HRS7" s="700"/>
      <c r="HRT7" s="700"/>
      <c r="HRU7" s="700"/>
      <c r="HRV7" s="700"/>
      <c r="HRW7" s="700"/>
      <c r="HRX7" s="700"/>
      <c r="HRY7" s="700"/>
      <c r="HRZ7" s="700"/>
      <c r="HSA7" s="700"/>
      <c r="HSB7" s="700"/>
      <c r="HSC7" s="700"/>
      <c r="HSD7" s="700"/>
      <c r="HSE7" s="700"/>
      <c r="HSF7" s="700"/>
      <c r="HSG7" s="700"/>
      <c r="HSH7" s="700"/>
      <c r="HSI7" s="700"/>
      <c r="HSJ7" s="700"/>
      <c r="HSK7" s="700"/>
      <c r="HSL7" s="700"/>
      <c r="HSM7" s="700"/>
      <c r="HSN7" s="700"/>
      <c r="HSO7" s="700"/>
      <c r="HSP7" s="700"/>
      <c r="HSQ7" s="700"/>
      <c r="HSR7" s="700"/>
      <c r="HSS7" s="700"/>
      <c r="HST7" s="700"/>
      <c r="HSU7" s="700"/>
      <c r="HSV7" s="700"/>
      <c r="HSW7" s="700"/>
      <c r="HSX7" s="700"/>
      <c r="HSY7" s="700"/>
      <c r="HSZ7" s="700"/>
      <c r="HTA7" s="700"/>
      <c r="HTB7" s="700"/>
      <c r="HTC7" s="700"/>
      <c r="HTD7" s="700"/>
      <c r="HTE7" s="700"/>
      <c r="HTF7" s="700"/>
      <c r="HTG7" s="700"/>
      <c r="HTH7" s="700"/>
      <c r="HTI7" s="700"/>
      <c r="HTJ7" s="700"/>
      <c r="HTK7" s="700"/>
      <c r="HTL7" s="700"/>
      <c r="HTM7" s="700"/>
      <c r="HTN7" s="700"/>
      <c r="HTO7" s="700"/>
      <c r="HTP7" s="700"/>
      <c r="HTQ7" s="700"/>
      <c r="HTR7" s="700"/>
      <c r="HTS7" s="700"/>
      <c r="HTT7" s="700"/>
      <c r="HTU7" s="700"/>
      <c r="HTV7" s="700"/>
      <c r="HTW7" s="700"/>
      <c r="HTX7" s="700"/>
      <c r="HTY7" s="700"/>
      <c r="HTZ7" s="700"/>
      <c r="HUA7" s="700"/>
      <c r="HUB7" s="700"/>
      <c r="HUC7" s="700"/>
      <c r="HUD7" s="700"/>
      <c r="HUE7" s="700"/>
      <c r="HUF7" s="700"/>
      <c r="HUG7" s="700"/>
      <c r="HUH7" s="700"/>
      <c r="HUI7" s="700"/>
      <c r="HUJ7" s="700"/>
      <c r="HUK7" s="700"/>
      <c r="HUL7" s="700"/>
      <c r="HUM7" s="700"/>
      <c r="HUN7" s="700"/>
      <c r="HUO7" s="700"/>
      <c r="HUP7" s="700"/>
      <c r="HUQ7" s="700"/>
      <c r="HUR7" s="700"/>
      <c r="HUS7" s="700"/>
      <c r="HUT7" s="700"/>
      <c r="HUU7" s="700"/>
      <c r="HUV7" s="700"/>
      <c r="HUW7" s="700"/>
      <c r="HUX7" s="700"/>
      <c r="HUY7" s="700"/>
      <c r="HUZ7" s="700"/>
      <c r="HVA7" s="700"/>
      <c r="HVB7" s="700"/>
      <c r="HVC7" s="700"/>
      <c r="HVD7" s="700"/>
      <c r="HVE7" s="700"/>
      <c r="HVF7" s="700"/>
      <c r="HVG7" s="700"/>
      <c r="HVH7" s="700"/>
      <c r="HVI7" s="700"/>
      <c r="HVJ7" s="700"/>
      <c r="HVK7" s="700"/>
      <c r="HVL7" s="700"/>
      <c r="HVM7" s="700"/>
      <c r="HVN7" s="700"/>
      <c r="HVO7" s="700"/>
      <c r="HVP7" s="700"/>
      <c r="HVQ7" s="700"/>
      <c r="HVR7" s="700"/>
      <c r="HVS7" s="700"/>
      <c r="HVT7" s="700"/>
      <c r="HVU7" s="700"/>
      <c r="HVV7" s="700"/>
      <c r="HVW7" s="700"/>
      <c r="HVX7" s="700"/>
      <c r="HVY7" s="700"/>
      <c r="HVZ7" s="700"/>
      <c r="HWA7" s="700"/>
      <c r="HWB7" s="700"/>
      <c r="HWC7" s="700"/>
      <c r="HWD7" s="700"/>
      <c r="HWE7" s="700"/>
      <c r="HWF7" s="700"/>
      <c r="HWG7" s="700"/>
      <c r="HWH7" s="700"/>
      <c r="HWI7" s="700"/>
      <c r="HWJ7" s="700"/>
      <c r="HWK7" s="700"/>
      <c r="HWL7" s="700"/>
      <c r="HWM7" s="700"/>
      <c r="HWN7" s="700"/>
      <c r="HWO7" s="700"/>
      <c r="HWP7" s="700"/>
      <c r="HWQ7" s="700"/>
      <c r="HWR7" s="700"/>
      <c r="HWS7" s="700"/>
      <c r="HWT7" s="700"/>
      <c r="HWU7" s="700"/>
      <c r="HWV7" s="700"/>
      <c r="HWW7" s="700"/>
      <c r="HWX7" s="700"/>
      <c r="HWY7" s="700"/>
      <c r="HWZ7" s="700"/>
      <c r="HXA7" s="700"/>
      <c r="HXB7" s="700"/>
      <c r="HXC7" s="700"/>
      <c r="HXD7" s="700"/>
      <c r="HXE7" s="700"/>
      <c r="HXF7" s="700"/>
      <c r="HXG7" s="700"/>
      <c r="HXH7" s="700"/>
      <c r="HXI7" s="700"/>
      <c r="HXJ7" s="700"/>
      <c r="HXK7" s="700"/>
      <c r="HXL7" s="700"/>
      <c r="HXM7" s="700"/>
      <c r="HXN7" s="700"/>
      <c r="HXO7" s="700"/>
      <c r="HXP7" s="700"/>
      <c r="HXQ7" s="700"/>
      <c r="HXR7" s="700"/>
      <c r="HXS7" s="700"/>
      <c r="HXT7" s="700"/>
      <c r="HXU7" s="700"/>
      <c r="HXV7" s="700"/>
      <c r="HXW7" s="700"/>
      <c r="HXX7" s="700"/>
      <c r="HXY7" s="700"/>
      <c r="HXZ7" s="700"/>
      <c r="HYA7" s="700"/>
      <c r="HYB7" s="700"/>
      <c r="HYC7" s="700"/>
      <c r="HYD7" s="700"/>
      <c r="HYE7" s="700"/>
      <c r="HYF7" s="700"/>
      <c r="HYG7" s="700"/>
      <c r="HYH7" s="700"/>
      <c r="HYI7" s="700"/>
      <c r="HYJ7" s="700"/>
      <c r="HYK7" s="700"/>
      <c r="HYL7" s="700"/>
      <c r="HYM7" s="700"/>
      <c r="HYN7" s="700"/>
      <c r="HYO7" s="700"/>
      <c r="HYP7" s="700"/>
      <c r="HYQ7" s="700"/>
      <c r="HYR7" s="700"/>
      <c r="HYS7" s="700"/>
      <c r="HYT7" s="700"/>
      <c r="HYU7" s="700"/>
      <c r="HYV7" s="700"/>
      <c r="HYW7" s="700"/>
      <c r="HYX7" s="700"/>
      <c r="HYY7" s="700"/>
      <c r="HYZ7" s="700"/>
      <c r="HZA7" s="700"/>
      <c r="HZB7" s="700"/>
      <c r="HZC7" s="700"/>
      <c r="HZD7" s="700"/>
      <c r="HZE7" s="700"/>
      <c r="HZF7" s="700"/>
      <c r="HZG7" s="700"/>
      <c r="HZH7" s="700"/>
      <c r="HZI7" s="700"/>
      <c r="HZJ7" s="700"/>
      <c r="HZK7" s="700"/>
      <c r="HZL7" s="700"/>
      <c r="HZM7" s="700"/>
      <c r="HZN7" s="700"/>
      <c r="HZO7" s="700"/>
      <c r="HZP7" s="700"/>
      <c r="HZQ7" s="700"/>
      <c r="HZR7" s="700"/>
      <c r="HZS7" s="700"/>
      <c r="HZT7" s="700"/>
      <c r="HZU7" s="700"/>
      <c r="HZV7" s="700"/>
      <c r="HZW7" s="700"/>
      <c r="HZX7" s="700"/>
      <c r="HZY7" s="700"/>
      <c r="HZZ7" s="700"/>
      <c r="IAA7" s="700"/>
      <c r="IAB7" s="700"/>
      <c r="IAC7" s="700"/>
      <c r="IAD7" s="700"/>
      <c r="IAE7" s="700"/>
      <c r="IAF7" s="700"/>
      <c r="IAG7" s="700"/>
      <c r="IAH7" s="700"/>
      <c r="IAI7" s="700"/>
      <c r="IAJ7" s="700"/>
      <c r="IAK7" s="700"/>
      <c r="IAL7" s="700"/>
      <c r="IAM7" s="700"/>
      <c r="IAN7" s="700"/>
      <c r="IAO7" s="700"/>
      <c r="IAP7" s="700"/>
      <c r="IAQ7" s="700"/>
      <c r="IAR7" s="700"/>
      <c r="IAS7" s="700"/>
      <c r="IAT7" s="700"/>
      <c r="IAU7" s="700"/>
      <c r="IAV7" s="700"/>
      <c r="IAW7" s="700"/>
      <c r="IAX7" s="700"/>
      <c r="IAY7" s="700"/>
      <c r="IAZ7" s="700"/>
      <c r="IBA7" s="700"/>
      <c r="IBB7" s="700"/>
      <c r="IBC7" s="700"/>
      <c r="IBD7" s="700"/>
      <c r="IBE7" s="700"/>
      <c r="IBF7" s="700"/>
      <c r="IBG7" s="700"/>
      <c r="IBH7" s="700"/>
      <c r="IBI7" s="700"/>
      <c r="IBJ7" s="700"/>
      <c r="IBK7" s="700"/>
      <c r="IBL7" s="700"/>
      <c r="IBM7" s="700"/>
      <c r="IBN7" s="700"/>
      <c r="IBO7" s="700"/>
      <c r="IBP7" s="700"/>
      <c r="IBQ7" s="700"/>
      <c r="IBR7" s="700"/>
      <c r="IBS7" s="700"/>
      <c r="IBT7" s="700"/>
      <c r="IBU7" s="700"/>
      <c r="IBV7" s="700"/>
      <c r="IBW7" s="700"/>
      <c r="IBX7" s="700"/>
      <c r="IBY7" s="700"/>
      <c r="IBZ7" s="700"/>
      <c r="ICA7" s="700"/>
      <c r="ICB7" s="700"/>
      <c r="ICC7" s="700"/>
      <c r="ICD7" s="700"/>
      <c r="ICE7" s="700"/>
      <c r="ICF7" s="700"/>
      <c r="ICG7" s="700"/>
      <c r="ICH7" s="700"/>
      <c r="ICI7" s="700"/>
      <c r="ICJ7" s="700"/>
      <c r="ICK7" s="700"/>
      <c r="ICL7" s="700"/>
      <c r="ICM7" s="700"/>
      <c r="ICN7" s="700"/>
      <c r="ICO7" s="700"/>
      <c r="ICP7" s="700"/>
      <c r="ICQ7" s="700"/>
      <c r="ICR7" s="700"/>
      <c r="ICS7" s="700"/>
      <c r="ICT7" s="700"/>
      <c r="ICU7" s="700"/>
      <c r="ICV7" s="700"/>
      <c r="ICW7" s="700"/>
      <c r="ICX7" s="700"/>
      <c r="ICY7" s="700"/>
      <c r="ICZ7" s="700"/>
      <c r="IDA7" s="700"/>
      <c r="IDB7" s="700"/>
      <c r="IDC7" s="700"/>
      <c r="IDD7" s="700"/>
      <c r="IDE7" s="700"/>
      <c r="IDF7" s="700"/>
      <c r="IDG7" s="700"/>
      <c r="IDH7" s="700"/>
      <c r="IDI7" s="700"/>
      <c r="IDJ7" s="700"/>
      <c r="IDK7" s="700"/>
      <c r="IDL7" s="700"/>
      <c r="IDM7" s="700"/>
      <c r="IDN7" s="700"/>
      <c r="IDO7" s="700"/>
      <c r="IDP7" s="700"/>
      <c r="IDQ7" s="700"/>
      <c r="IDR7" s="700"/>
      <c r="IDS7" s="700"/>
      <c r="IDT7" s="700"/>
      <c r="IDU7" s="700"/>
      <c r="IDV7" s="700"/>
      <c r="IDW7" s="700"/>
      <c r="IDX7" s="700"/>
      <c r="IDY7" s="700"/>
      <c r="IDZ7" s="700"/>
      <c r="IEA7" s="700"/>
      <c r="IEB7" s="700"/>
      <c r="IEC7" s="700"/>
      <c r="IED7" s="700"/>
      <c r="IEE7" s="700"/>
      <c r="IEF7" s="700"/>
      <c r="IEG7" s="700"/>
      <c r="IEH7" s="700"/>
      <c r="IEI7" s="700"/>
      <c r="IEJ7" s="700"/>
      <c r="IEK7" s="700"/>
      <c r="IEL7" s="700"/>
      <c r="IEM7" s="700"/>
      <c r="IEN7" s="700"/>
      <c r="IEO7" s="700"/>
      <c r="IEP7" s="700"/>
      <c r="IEQ7" s="700"/>
      <c r="IER7" s="700"/>
      <c r="IES7" s="700"/>
      <c r="IET7" s="700"/>
      <c r="IEU7" s="700"/>
      <c r="IEV7" s="700"/>
      <c r="IEW7" s="700"/>
      <c r="IEX7" s="700"/>
      <c r="IEY7" s="700"/>
      <c r="IEZ7" s="700"/>
      <c r="IFA7" s="700"/>
      <c r="IFB7" s="700"/>
      <c r="IFC7" s="700"/>
      <c r="IFD7" s="700"/>
      <c r="IFE7" s="700"/>
      <c r="IFF7" s="700"/>
      <c r="IFG7" s="700"/>
      <c r="IFH7" s="700"/>
      <c r="IFI7" s="700"/>
      <c r="IFJ7" s="700"/>
      <c r="IFK7" s="700"/>
      <c r="IFL7" s="700"/>
      <c r="IFM7" s="700"/>
      <c r="IFN7" s="700"/>
      <c r="IFO7" s="700"/>
      <c r="IFP7" s="700"/>
      <c r="IFQ7" s="700"/>
      <c r="IFR7" s="700"/>
      <c r="IFS7" s="700"/>
      <c r="IFT7" s="700"/>
      <c r="IFU7" s="700"/>
      <c r="IFV7" s="700"/>
      <c r="IFW7" s="700"/>
      <c r="IFX7" s="700"/>
      <c r="IFY7" s="700"/>
      <c r="IFZ7" s="700"/>
      <c r="IGA7" s="700"/>
      <c r="IGB7" s="700"/>
      <c r="IGC7" s="700"/>
      <c r="IGD7" s="700"/>
      <c r="IGE7" s="700"/>
      <c r="IGF7" s="700"/>
      <c r="IGG7" s="700"/>
      <c r="IGH7" s="700"/>
      <c r="IGI7" s="700"/>
      <c r="IGJ7" s="700"/>
      <c r="IGK7" s="700"/>
      <c r="IGL7" s="700"/>
      <c r="IGM7" s="700"/>
      <c r="IGN7" s="700"/>
      <c r="IGO7" s="700"/>
      <c r="IGP7" s="700"/>
      <c r="IGQ7" s="700"/>
      <c r="IGR7" s="700"/>
      <c r="IGS7" s="700"/>
      <c r="IGT7" s="700"/>
      <c r="IGU7" s="700"/>
      <c r="IGV7" s="700"/>
      <c r="IGW7" s="700"/>
      <c r="IGX7" s="700"/>
      <c r="IGY7" s="700"/>
      <c r="IGZ7" s="700"/>
      <c r="IHA7" s="700"/>
      <c r="IHB7" s="700"/>
      <c r="IHC7" s="700"/>
      <c r="IHD7" s="700"/>
      <c r="IHE7" s="700"/>
      <c r="IHF7" s="700"/>
      <c r="IHG7" s="700"/>
      <c r="IHH7" s="700"/>
      <c r="IHI7" s="700"/>
      <c r="IHJ7" s="700"/>
      <c r="IHK7" s="700"/>
      <c r="IHL7" s="700"/>
      <c r="IHM7" s="700"/>
      <c r="IHN7" s="700"/>
      <c r="IHO7" s="700"/>
      <c r="IHP7" s="700"/>
      <c r="IHQ7" s="700"/>
      <c r="IHR7" s="700"/>
      <c r="IHS7" s="700"/>
      <c r="IHT7" s="700"/>
      <c r="IHU7" s="700"/>
      <c r="IHV7" s="700"/>
      <c r="IHW7" s="700"/>
      <c r="IHX7" s="700"/>
      <c r="IHY7" s="700"/>
      <c r="IHZ7" s="700"/>
      <c r="IIA7" s="700"/>
      <c r="IIB7" s="700"/>
      <c r="IIC7" s="700"/>
      <c r="IID7" s="700"/>
      <c r="IIE7" s="700"/>
      <c r="IIF7" s="700"/>
      <c r="IIG7" s="700"/>
      <c r="IIH7" s="700"/>
      <c r="III7" s="700"/>
      <c r="IIJ7" s="700"/>
      <c r="IIK7" s="700"/>
      <c r="IIL7" s="700"/>
      <c r="IIM7" s="700"/>
      <c r="IIN7" s="700"/>
      <c r="IIO7" s="700"/>
      <c r="IIP7" s="700"/>
      <c r="IIQ7" s="700"/>
      <c r="IIR7" s="700"/>
      <c r="IIS7" s="700"/>
      <c r="IIT7" s="700"/>
      <c r="IIU7" s="700"/>
      <c r="IIV7" s="700"/>
      <c r="IIW7" s="700"/>
      <c r="IIX7" s="700"/>
      <c r="IIY7" s="700"/>
      <c r="IIZ7" s="700"/>
      <c r="IJA7" s="700"/>
      <c r="IJB7" s="700"/>
      <c r="IJC7" s="700"/>
      <c r="IJD7" s="700"/>
      <c r="IJE7" s="700"/>
      <c r="IJF7" s="700"/>
      <c r="IJG7" s="700"/>
      <c r="IJH7" s="700"/>
      <c r="IJI7" s="700"/>
      <c r="IJJ7" s="700"/>
      <c r="IJK7" s="700"/>
      <c r="IJL7" s="700"/>
      <c r="IJM7" s="700"/>
      <c r="IJN7" s="700"/>
      <c r="IJO7" s="700"/>
      <c r="IJP7" s="700"/>
      <c r="IJQ7" s="700"/>
      <c r="IJR7" s="700"/>
      <c r="IJS7" s="700"/>
      <c r="IJT7" s="700"/>
      <c r="IJU7" s="700"/>
      <c r="IJV7" s="700"/>
      <c r="IJW7" s="700"/>
      <c r="IJX7" s="700"/>
      <c r="IJY7" s="700"/>
      <c r="IJZ7" s="700"/>
      <c r="IKA7" s="700"/>
      <c r="IKB7" s="700"/>
      <c r="IKC7" s="700"/>
      <c r="IKD7" s="700"/>
      <c r="IKE7" s="700"/>
      <c r="IKF7" s="700"/>
      <c r="IKG7" s="700"/>
      <c r="IKH7" s="700"/>
      <c r="IKI7" s="700"/>
      <c r="IKJ7" s="700"/>
      <c r="IKK7" s="700"/>
      <c r="IKL7" s="700"/>
      <c r="IKM7" s="700"/>
      <c r="IKN7" s="700"/>
      <c r="IKO7" s="700"/>
      <c r="IKP7" s="700"/>
      <c r="IKQ7" s="700"/>
      <c r="IKR7" s="700"/>
      <c r="IKS7" s="700"/>
      <c r="IKT7" s="700"/>
      <c r="IKU7" s="700"/>
      <c r="IKV7" s="700"/>
      <c r="IKW7" s="700"/>
      <c r="IKX7" s="700"/>
      <c r="IKY7" s="700"/>
      <c r="IKZ7" s="700"/>
      <c r="ILA7" s="700"/>
      <c r="ILB7" s="700"/>
      <c r="ILC7" s="700"/>
      <c r="ILD7" s="700"/>
      <c r="ILE7" s="700"/>
      <c r="ILF7" s="700"/>
      <c r="ILG7" s="700"/>
      <c r="ILH7" s="700"/>
      <c r="ILI7" s="700"/>
      <c r="ILJ7" s="700"/>
      <c r="ILK7" s="700"/>
      <c r="ILL7" s="700"/>
      <c r="ILM7" s="700"/>
      <c r="ILN7" s="700"/>
      <c r="ILO7" s="700"/>
      <c r="ILP7" s="700"/>
      <c r="ILQ7" s="700"/>
      <c r="ILR7" s="700"/>
      <c r="ILS7" s="700"/>
      <c r="ILT7" s="700"/>
      <c r="ILU7" s="700"/>
      <c r="ILV7" s="700"/>
      <c r="ILW7" s="700"/>
      <c r="ILX7" s="700"/>
      <c r="ILY7" s="700"/>
      <c r="ILZ7" s="700"/>
      <c r="IMA7" s="700"/>
      <c r="IMB7" s="700"/>
      <c r="IMC7" s="700"/>
      <c r="IMD7" s="700"/>
      <c r="IME7" s="700"/>
      <c r="IMF7" s="700"/>
      <c r="IMG7" s="700"/>
      <c r="IMH7" s="700"/>
      <c r="IMI7" s="700"/>
      <c r="IMJ7" s="700"/>
      <c r="IMK7" s="700"/>
      <c r="IML7" s="700"/>
      <c r="IMM7" s="700"/>
      <c r="IMN7" s="700"/>
      <c r="IMO7" s="700"/>
      <c r="IMP7" s="700"/>
      <c r="IMQ7" s="700"/>
      <c r="IMR7" s="700"/>
      <c r="IMS7" s="700"/>
      <c r="IMT7" s="700"/>
      <c r="IMU7" s="700"/>
      <c r="IMV7" s="700"/>
      <c r="IMW7" s="700"/>
      <c r="IMX7" s="700"/>
      <c r="IMY7" s="700"/>
      <c r="IMZ7" s="700"/>
      <c r="INA7" s="700"/>
      <c r="INB7" s="700"/>
      <c r="INC7" s="700"/>
      <c r="IND7" s="700"/>
      <c r="INE7" s="700"/>
      <c r="INF7" s="700"/>
      <c r="ING7" s="700"/>
      <c r="INH7" s="700"/>
      <c r="INI7" s="700"/>
      <c r="INJ7" s="700"/>
      <c r="INK7" s="700"/>
      <c r="INL7" s="700"/>
      <c r="INM7" s="700"/>
      <c r="INN7" s="700"/>
      <c r="INO7" s="700"/>
      <c r="INP7" s="700"/>
      <c r="INQ7" s="700"/>
      <c r="INR7" s="700"/>
      <c r="INS7" s="700"/>
      <c r="INT7" s="700"/>
      <c r="INU7" s="700"/>
      <c r="INV7" s="700"/>
      <c r="INW7" s="700"/>
      <c r="INX7" s="700"/>
      <c r="INY7" s="700"/>
      <c r="INZ7" s="700"/>
      <c r="IOA7" s="700"/>
      <c r="IOB7" s="700"/>
      <c r="IOC7" s="700"/>
      <c r="IOD7" s="700"/>
      <c r="IOE7" s="700"/>
      <c r="IOF7" s="700"/>
      <c r="IOG7" s="700"/>
      <c r="IOH7" s="700"/>
      <c r="IOI7" s="700"/>
      <c r="IOJ7" s="700"/>
      <c r="IOK7" s="700"/>
      <c r="IOL7" s="700"/>
      <c r="IOM7" s="700"/>
      <c r="ION7" s="700"/>
      <c r="IOO7" s="700"/>
      <c r="IOP7" s="700"/>
      <c r="IOQ7" s="700"/>
      <c r="IOR7" s="700"/>
      <c r="IOS7" s="700"/>
      <c r="IOT7" s="700"/>
      <c r="IOU7" s="700"/>
      <c r="IOV7" s="700"/>
      <c r="IOW7" s="700"/>
      <c r="IOX7" s="700"/>
      <c r="IOY7" s="700"/>
      <c r="IOZ7" s="700"/>
      <c r="IPA7" s="700"/>
      <c r="IPB7" s="700"/>
      <c r="IPC7" s="700"/>
      <c r="IPD7" s="700"/>
      <c r="IPE7" s="700"/>
      <c r="IPF7" s="700"/>
      <c r="IPG7" s="700"/>
      <c r="IPH7" s="700"/>
      <c r="IPI7" s="700"/>
      <c r="IPJ7" s="700"/>
      <c r="IPK7" s="700"/>
      <c r="IPL7" s="700"/>
      <c r="IPM7" s="700"/>
      <c r="IPN7" s="700"/>
      <c r="IPO7" s="700"/>
      <c r="IPP7" s="700"/>
      <c r="IPQ7" s="700"/>
      <c r="IPR7" s="700"/>
      <c r="IPS7" s="700"/>
      <c r="IPT7" s="700"/>
      <c r="IPU7" s="700"/>
      <c r="IPV7" s="700"/>
      <c r="IPW7" s="700"/>
      <c r="IPX7" s="700"/>
      <c r="IPY7" s="700"/>
      <c r="IPZ7" s="700"/>
      <c r="IQA7" s="700"/>
      <c r="IQB7" s="700"/>
      <c r="IQC7" s="700"/>
      <c r="IQD7" s="700"/>
      <c r="IQE7" s="700"/>
      <c r="IQF7" s="700"/>
      <c r="IQG7" s="700"/>
      <c r="IQH7" s="700"/>
      <c r="IQI7" s="700"/>
      <c r="IQJ7" s="700"/>
      <c r="IQK7" s="700"/>
      <c r="IQL7" s="700"/>
      <c r="IQM7" s="700"/>
      <c r="IQN7" s="700"/>
      <c r="IQO7" s="700"/>
      <c r="IQP7" s="700"/>
      <c r="IQQ7" s="700"/>
      <c r="IQR7" s="700"/>
      <c r="IQS7" s="700"/>
      <c r="IQT7" s="700"/>
      <c r="IQU7" s="700"/>
      <c r="IQV7" s="700"/>
      <c r="IQW7" s="700"/>
      <c r="IQX7" s="700"/>
      <c r="IQY7" s="700"/>
      <c r="IQZ7" s="700"/>
      <c r="IRA7" s="700"/>
      <c r="IRB7" s="700"/>
      <c r="IRC7" s="700"/>
      <c r="IRD7" s="700"/>
      <c r="IRE7" s="700"/>
      <c r="IRF7" s="700"/>
      <c r="IRG7" s="700"/>
      <c r="IRH7" s="700"/>
      <c r="IRI7" s="700"/>
      <c r="IRJ7" s="700"/>
      <c r="IRK7" s="700"/>
      <c r="IRL7" s="700"/>
      <c r="IRM7" s="700"/>
      <c r="IRN7" s="700"/>
      <c r="IRO7" s="700"/>
      <c r="IRP7" s="700"/>
      <c r="IRQ7" s="700"/>
      <c r="IRR7" s="700"/>
      <c r="IRS7" s="700"/>
      <c r="IRT7" s="700"/>
      <c r="IRU7" s="700"/>
      <c r="IRV7" s="700"/>
      <c r="IRW7" s="700"/>
      <c r="IRX7" s="700"/>
      <c r="IRY7" s="700"/>
      <c r="IRZ7" s="700"/>
      <c r="ISA7" s="700"/>
      <c r="ISB7" s="700"/>
      <c r="ISC7" s="700"/>
      <c r="ISD7" s="700"/>
      <c r="ISE7" s="700"/>
      <c r="ISF7" s="700"/>
      <c r="ISG7" s="700"/>
      <c r="ISH7" s="700"/>
      <c r="ISI7" s="700"/>
      <c r="ISJ7" s="700"/>
      <c r="ISK7" s="700"/>
      <c r="ISL7" s="700"/>
      <c r="ISM7" s="700"/>
      <c r="ISN7" s="700"/>
      <c r="ISO7" s="700"/>
      <c r="ISP7" s="700"/>
      <c r="ISQ7" s="700"/>
      <c r="ISR7" s="700"/>
      <c r="ISS7" s="700"/>
      <c r="IST7" s="700"/>
      <c r="ISU7" s="700"/>
      <c r="ISV7" s="700"/>
      <c r="ISW7" s="700"/>
      <c r="ISX7" s="700"/>
      <c r="ISY7" s="700"/>
      <c r="ISZ7" s="700"/>
      <c r="ITA7" s="700"/>
      <c r="ITB7" s="700"/>
      <c r="ITC7" s="700"/>
      <c r="ITD7" s="700"/>
      <c r="ITE7" s="700"/>
      <c r="ITF7" s="700"/>
      <c r="ITG7" s="700"/>
      <c r="ITH7" s="700"/>
      <c r="ITI7" s="700"/>
      <c r="ITJ7" s="700"/>
      <c r="ITK7" s="700"/>
      <c r="ITL7" s="700"/>
      <c r="ITM7" s="700"/>
      <c r="ITN7" s="700"/>
      <c r="ITO7" s="700"/>
      <c r="ITP7" s="700"/>
      <c r="ITQ7" s="700"/>
      <c r="ITR7" s="700"/>
      <c r="ITS7" s="700"/>
      <c r="ITT7" s="700"/>
      <c r="ITU7" s="700"/>
      <c r="ITV7" s="700"/>
      <c r="ITW7" s="700"/>
      <c r="ITX7" s="700"/>
      <c r="ITY7" s="700"/>
      <c r="ITZ7" s="700"/>
      <c r="IUA7" s="700"/>
      <c r="IUB7" s="700"/>
      <c r="IUC7" s="700"/>
      <c r="IUD7" s="700"/>
      <c r="IUE7" s="700"/>
      <c r="IUF7" s="700"/>
      <c r="IUG7" s="700"/>
      <c r="IUH7" s="700"/>
      <c r="IUI7" s="700"/>
      <c r="IUJ7" s="700"/>
      <c r="IUK7" s="700"/>
      <c r="IUL7" s="700"/>
      <c r="IUM7" s="700"/>
      <c r="IUN7" s="700"/>
      <c r="IUO7" s="700"/>
      <c r="IUP7" s="700"/>
      <c r="IUQ7" s="700"/>
      <c r="IUR7" s="700"/>
      <c r="IUS7" s="700"/>
      <c r="IUT7" s="700"/>
      <c r="IUU7" s="700"/>
      <c r="IUV7" s="700"/>
      <c r="IUW7" s="700"/>
      <c r="IUX7" s="700"/>
      <c r="IUY7" s="700"/>
      <c r="IUZ7" s="700"/>
      <c r="IVA7" s="700"/>
      <c r="IVB7" s="700"/>
      <c r="IVC7" s="700"/>
      <c r="IVD7" s="700"/>
      <c r="IVE7" s="700"/>
      <c r="IVF7" s="700"/>
      <c r="IVG7" s="700"/>
      <c r="IVH7" s="700"/>
      <c r="IVI7" s="700"/>
      <c r="IVJ7" s="700"/>
      <c r="IVK7" s="700"/>
      <c r="IVL7" s="700"/>
      <c r="IVM7" s="700"/>
      <c r="IVN7" s="700"/>
      <c r="IVO7" s="700"/>
      <c r="IVP7" s="700"/>
      <c r="IVQ7" s="700"/>
      <c r="IVR7" s="700"/>
      <c r="IVS7" s="700"/>
      <c r="IVT7" s="700"/>
      <c r="IVU7" s="700"/>
      <c r="IVV7" s="700"/>
      <c r="IVW7" s="700"/>
      <c r="IVX7" s="700"/>
      <c r="IVY7" s="700"/>
      <c r="IVZ7" s="700"/>
      <c r="IWA7" s="700"/>
      <c r="IWB7" s="700"/>
      <c r="IWC7" s="700"/>
      <c r="IWD7" s="700"/>
      <c r="IWE7" s="700"/>
      <c r="IWF7" s="700"/>
      <c r="IWG7" s="700"/>
      <c r="IWH7" s="700"/>
      <c r="IWI7" s="700"/>
      <c r="IWJ7" s="700"/>
      <c r="IWK7" s="700"/>
      <c r="IWL7" s="700"/>
      <c r="IWM7" s="700"/>
      <c r="IWN7" s="700"/>
      <c r="IWO7" s="700"/>
      <c r="IWP7" s="700"/>
      <c r="IWQ7" s="700"/>
      <c r="IWR7" s="700"/>
      <c r="IWS7" s="700"/>
      <c r="IWT7" s="700"/>
      <c r="IWU7" s="700"/>
      <c r="IWV7" s="700"/>
      <c r="IWW7" s="700"/>
      <c r="IWX7" s="700"/>
      <c r="IWY7" s="700"/>
      <c r="IWZ7" s="700"/>
      <c r="IXA7" s="700"/>
      <c r="IXB7" s="700"/>
      <c r="IXC7" s="700"/>
      <c r="IXD7" s="700"/>
      <c r="IXE7" s="700"/>
      <c r="IXF7" s="700"/>
      <c r="IXG7" s="700"/>
      <c r="IXH7" s="700"/>
      <c r="IXI7" s="700"/>
      <c r="IXJ7" s="700"/>
      <c r="IXK7" s="700"/>
      <c r="IXL7" s="700"/>
      <c r="IXM7" s="700"/>
      <c r="IXN7" s="700"/>
      <c r="IXO7" s="700"/>
      <c r="IXP7" s="700"/>
      <c r="IXQ7" s="700"/>
      <c r="IXR7" s="700"/>
      <c r="IXS7" s="700"/>
      <c r="IXT7" s="700"/>
      <c r="IXU7" s="700"/>
      <c r="IXV7" s="700"/>
      <c r="IXW7" s="700"/>
      <c r="IXX7" s="700"/>
      <c r="IXY7" s="700"/>
      <c r="IXZ7" s="700"/>
      <c r="IYA7" s="700"/>
      <c r="IYB7" s="700"/>
      <c r="IYC7" s="700"/>
      <c r="IYD7" s="700"/>
      <c r="IYE7" s="700"/>
      <c r="IYF7" s="700"/>
      <c r="IYG7" s="700"/>
      <c r="IYH7" s="700"/>
      <c r="IYI7" s="700"/>
      <c r="IYJ7" s="700"/>
      <c r="IYK7" s="700"/>
      <c r="IYL7" s="700"/>
      <c r="IYM7" s="700"/>
      <c r="IYN7" s="700"/>
      <c r="IYO7" s="700"/>
      <c r="IYP7" s="700"/>
      <c r="IYQ7" s="700"/>
      <c r="IYR7" s="700"/>
      <c r="IYS7" s="700"/>
      <c r="IYT7" s="700"/>
      <c r="IYU7" s="700"/>
      <c r="IYV7" s="700"/>
      <c r="IYW7" s="700"/>
      <c r="IYX7" s="700"/>
      <c r="IYY7" s="700"/>
      <c r="IYZ7" s="700"/>
      <c r="IZA7" s="700"/>
      <c r="IZB7" s="700"/>
      <c r="IZC7" s="700"/>
      <c r="IZD7" s="700"/>
      <c r="IZE7" s="700"/>
      <c r="IZF7" s="700"/>
      <c r="IZG7" s="700"/>
      <c r="IZH7" s="700"/>
      <c r="IZI7" s="700"/>
      <c r="IZJ7" s="700"/>
      <c r="IZK7" s="700"/>
      <c r="IZL7" s="700"/>
      <c r="IZM7" s="700"/>
      <c r="IZN7" s="700"/>
      <c r="IZO7" s="700"/>
      <c r="IZP7" s="700"/>
      <c r="IZQ7" s="700"/>
      <c r="IZR7" s="700"/>
      <c r="IZS7" s="700"/>
      <c r="IZT7" s="700"/>
      <c r="IZU7" s="700"/>
      <c r="IZV7" s="700"/>
      <c r="IZW7" s="700"/>
      <c r="IZX7" s="700"/>
      <c r="IZY7" s="700"/>
      <c r="IZZ7" s="700"/>
      <c r="JAA7" s="700"/>
      <c r="JAB7" s="700"/>
      <c r="JAC7" s="700"/>
      <c r="JAD7" s="700"/>
      <c r="JAE7" s="700"/>
      <c r="JAF7" s="700"/>
      <c r="JAG7" s="700"/>
      <c r="JAH7" s="700"/>
      <c r="JAI7" s="700"/>
      <c r="JAJ7" s="700"/>
      <c r="JAK7" s="700"/>
      <c r="JAL7" s="700"/>
      <c r="JAM7" s="700"/>
      <c r="JAN7" s="700"/>
      <c r="JAO7" s="700"/>
      <c r="JAP7" s="700"/>
      <c r="JAQ7" s="700"/>
      <c r="JAR7" s="700"/>
      <c r="JAS7" s="700"/>
      <c r="JAT7" s="700"/>
      <c r="JAU7" s="700"/>
      <c r="JAV7" s="700"/>
      <c r="JAW7" s="700"/>
      <c r="JAX7" s="700"/>
      <c r="JAY7" s="700"/>
      <c r="JAZ7" s="700"/>
      <c r="JBA7" s="700"/>
      <c r="JBB7" s="700"/>
      <c r="JBC7" s="700"/>
      <c r="JBD7" s="700"/>
      <c r="JBE7" s="700"/>
      <c r="JBF7" s="700"/>
      <c r="JBG7" s="700"/>
      <c r="JBH7" s="700"/>
      <c r="JBI7" s="700"/>
      <c r="JBJ7" s="700"/>
      <c r="JBK7" s="700"/>
      <c r="JBL7" s="700"/>
      <c r="JBM7" s="700"/>
      <c r="JBN7" s="700"/>
      <c r="JBO7" s="700"/>
      <c r="JBP7" s="700"/>
      <c r="JBQ7" s="700"/>
      <c r="JBR7" s="700"/>
      <c r="JBS7" s="700"/>
      <c r="JBT7" s="700"/>
      <c r="JBU7" s="700"/>
      <c r="JBV7" s="700"/>
      <c r="JBW7" s="700"/>
      <c r="JBX7" s="700"/>
      <c r="JBY7" s="700"/>
      <c r="JBZ7" s="700"/>
      <c r="JCA7" s="700"/>
      <c r="JCB7" s="700"/>
      <c r="JCC7" s="700"/>
      <c r="JCD7" s="700"/>
      <c r="JCE7" s="700"/>
      <c r="JCF7" s="700"/>
      <c r="JCG7" s="700"/>
      <c r="JCH7" s="700"/>
      <c r="JCI7" s="700"/>
      <c r="JCJ7" s="700"/>
      <c r="JCK7" s="700"/>
      <c r="JCL7" s="700"/>
      <c r="JCM7" s="700"/>
      <c r="JCN7" s="700"/>
      <c r="JCO7" s="700"/>
      <c r="JCP7" s="700"/>
      <c r="JCQ7" s="700"/>
      <c r="JCR7" s="700"/>
      <c r="JCS7" s="700"/>
      <c r="JCT7" s="700"/>
      <c r="JCU7" s="700"/>
      <c r="JCV7" s="700"/>
      <c r="JCW7" s="700"/>
      <c r="JCX7" s="700"/>
      <c r="JCY7" s="700"/>
      <c r="JCZ7" s="700"/>
      <c r="JDA7" s="700"/>
      <c r="JDB7" s="700"/>
      <c r="JDC7" s="700"/>
      <c r="JDD7" s="700"/>
      <c r="JDE7" s="700"/>
      <c r="JDF7" s="700"/>
      <c r="JDG7" s="700"/>
      <c r="JDH7" s="700"/>
      <c r="JDI7" s="700"/>
      <c r="JDJ7" s="700"/>
      <c r="JDK7" s="700"/>
      <c r="JDL7" s="700"/>
      <c r="JDM7" s="700"/>
      <c r="JDN7" s="700"/>
      <c r="JDO7" s="700"/>
      <c r="JDP7" s="700"/>
      <c r="JDQ7" s="700"/>
      <c r="JDR7" s="700"/>
      <c r="JDS7" s="700"/>
      <c r="JDT7" s="700"/>
      <c r="JDU7" s="700"/>
      <c r="JDV7" s="700"/>
      <c r="JDW7" s="700"/>
      <c r="JDX7" s="700"/>
      <c r="JDY7" s="700"/>
      <c r="JDZ7" s="700"/>
      <c r="JEA7" s="700"/>
      <c r="JEB7" s="700"/>
      <c r="JEC7" s="700"/>
      <c r="JED7" s="700"/>
      <c r="JEE7" s="700"/>
      <c r="JEF7" s="700"/>
      <c r="JEG7" s="700"/>
      <c r="JEH7" s="700"/>
      <c r="JEI7" s="700"/>
      <c r="JEJ7" s="700"/>
      <c r="JEK7" s="700"/>
      <c r="JEL7" s="700"/>
      <c r="JEM7" s="700"/>
      <c r="JEN7" s="700"/>
      <c r="JEO7" s="700"/>
      <c r="JEP7" s="700"/>
      <c r="JEQ7" s="700"/>
      <c r="JER7" s="700"/>
      <c r="JES7" s="700"/>
      <c r="JET7" s="700"/>
      <c r="JEU7" s="700"/>
      <c r="JEV7" s="700"/>
      <c r="JEW7" s="700"/>
      <c r="JEX7" s="700"/>
      <c r="JEY7" s="700"/>
      <c r="JEZ7" s="700"/>
      <c r="JFA7" s="700"/>
      <c r="JFB7" s="700"/>
      <c r="JFC7" s="700"/>
      <c r="JFD7" s="700"/>
      <c r="JFE7" s="700"/>
      <c r="JFF7" s="700"/>
      <c r="JFG7" s="700"/>
      <c r="JFH7" s="700"/>
      <c r="JFI7" s="700"/>
      <c r="JFJ7" s="700"/>
      <c r="JFK7" s="700"/>
      <c r="JFL7" s="700"/>
      <c r="JFM7" s="700"/>
      <c r="JFN7" s="700"/>
      <c r="JFO7" s="700"/>
      <c r="JFP7" s="700"/>
      <c r="JFQ7" s="700"/>
      <c r="JFR7" s="700"/>
      <c r="JFS7" s="700"/>
      <c r="JFT7" s="700"/>
      <c r="JFU7" s="700"/>
      <c r="JFV7" s="700"/>
      <c r="JFW7" s="700"/>
      <c r="JFX7" s="700"/>
      <c r="JFY7" s="700"/>
      <c r="JFZ7" s="700"/>
      <c r="JGA7" s="700"/>
      <c r="JGB7" s="700"/>
      <c r="JGC7" s="700"/>
      <c r="JGD7" s="700"/>
      <c r="JGE7" s="700"/>
      <c r="JGF7" s="700"/>
      <c r="JGG7" s="700"/>
      <c r="JGH7" s="700"/>
      <c r="JGI7" s="700"/>
      <c r="JGJ7" s="700"/>
      <c r="JGK7" s="700"/>
      <c r="JGL7" s="700"/>
      <c r="JGM7" s="700"/>
      <c r="JGN7" s="700"/>
      <c r="JGO7" s="700"/>
      <c r="JGP7" s="700"/>
      <c r="JGQ7" s="700"/>
      <c r="JGR7" s="700"/>
      <c r="JGS7" s="700"/>
      <c r="JGT7" s="700"/>
      <c r="JGU7" s="700"/>
      <c r="JGV7" s="700"/>
      <c r="JGW7" s="700"/>
      <c r="JGX7" s="700"/>
      <c r="JGY7" s="700"/>
      <c r="JGZ7" s="700"/>
      <c r="JHA7" s="700"/>
      <c r="JHB7" s="700"/>
      <c r="JHC7" s="700"/>
      <c r="JHD7" s="700"/>
      <c r="JHE7" s="700"/>
      <c r="JHF7" s="700"/>
      <c r="JHG7" s="700"/>
      <c r="JHH7" s="700"/>
      <c r="JHI7" s="700"/>
      <c r="JHJ7" s="700"/>
      <c r="JHK7" s="700"/>
      <c r="JHL7" s="700"/>
      <c r="JHM7" s="700"/>
      <c r="JHN7" s="700"/>
      <c r="JHO7" s="700"/>
      <c r="JHP7" s="700"/>
      <c r="JHQ7" s="700"/>
      <c r="JHR7" s="700"/>
      <c r="JHS7" s="700"/>
      <c r="JHT7" s="700"/>
      <c r="JHU7" s="700"/>
      <c r="JHV7" s="700"/>
      <c r="JHW7" s="700"/>
      <c r="JHX7" s="700"/>
      <c r="JHY7" s="700"/>
      <c r="JHZ7" s="700"/>
      <c r="JIA7" s="700"/>
      <c r="JIB7" s="700"/>
      <c r="JIC7" s="700"/>
      <c r="JID7" s="700"/>
      <c r="JIE7" s="700"/>
      <c r="JIF7" s="700"/>
      <c r="JIG7" s="700"/>
      <c r="JIH7" s="700"/>
      <c r="JII7" s="700"/>
      <c r="JIJ7" s="700"/>
      <c r="JIK7" s="700"/>
      <c r="JIL7" s="700"/>
      <c r="JIM7" s="700"/>
      <c r="JIN7" s="700"/>
      <c r="JIO7" s="700"/>
      <c r="JIP7" s="700"/>
      <c r="JIQ7" s="700"/>
      <c r="JIR7" s="700"/>
      <c r="JIS7" s="700"/>
      <c r="JIT7" s="700"/>
      <c r="JIU7" s="700"/>
      <c r="JIV7" s="700"/>
      <c r="JIW7" s="700"/>
      <c r="JIX7" s="700"/>
      <c r="JIY7" s="700"/>
      <c r="JIZ7" s="700"/>
      <c r="JJA7" s="700"/>
      <c r="JJB7" s="700"/>
      <c r="JJC7" s="700"/>
      <c r="JJD7" s="700"/>
      <c r="JJE7" s="700"/>
      <c r="JJF7" s="700"/>
      <c r="JJG7" s="700"/>
      <c r="JJH7" s="700"/>
      <c r="JJI7" s="700"/>
      <c r="JJJ7" s="700"/>
      <c r="JJK7" s="700"/>
      <c r="JJL7" s="700"/>
      <c r="JJM7" s="700"/>
      <c r="JJN7" s="700"/>
      <c r="JJO7" s="700"/>
      <c r="JJP7" s="700"/>
      <c r="JJQ7" s="700"/>
      <c r="JJR7" s="700"/>
      <c r="JJS7" s="700"/>
      <c r="JJT7" s="700"/>
      <c r="JJU7" s="700"/>
      <c r="JJV7" s="700"/>
      <c r="JJW7" s="700"/>
      <c r="JJX7" s="700"/>
      <c r="JJY7" s="700"/>
      <c r="JJZ7" s="700"/>
      <c r="JKA7" s="700"/>
      <c r="JKB7" s="700"/>
      <c r="JKC7" s="700"/>
      <c r="JKD7" s="700"/>
      <c r="JKE7" s="700"/>
      <c r="JKF7" s="700"/>
      <c r="JKG7" s="700"/>
      <c r="JKH7" s="700"/>
      <c r="JKI7" s="700"/>
      <c r="JKJ7" s="700"/>
      <c r="JKK7" s="700"/>
      <c r="JKL7" s="700"/>
      <c r="JKM7" s="700"/>
      <c r="JKN7" s="700"/>
      <c r="JKO7" s="700"/>
      <c r="JKP7" s="700"/>
      <c r="JKQ7" s="700"/>
      <c r="JKR7" s="700"/>
      <c r="JKS7" s="700"/>
      <c r="JKT7" s="700"/>
      <c r="JKU7" s="700"/>
      <c r="JKV7" s="700"/>
      <c r="JKW7" s="700"/>
      <c r="JKX7" s="700"/>
      <c r="JKY7" s="700"/>
      <c r="JKZ7" s="700"/>
      <c r="JLA7" s="700"/>
      <c r="JLB7" s="700"/>
      <c r="JLC7" s="700"/>
      <c r="JLD7" s="700"/>
      <c r="JLE7" s="700"/>
      <c r="JLF7" s="700"/>
      <c r="JLG7" s="700"/>
      <c r="JLH7" s="700"/>
      <c r="JLI7" s="700"/>
      <c r="JLJ7" s="700"/>
      <c r="JLK7" s="700"/>
      <c r="JLL7" s="700"/>
      <c r="JLM7" s="700"/>
      <c r="JLN7" s="700"/>
      <c r="JLO7" s="700"/>
      <c r="JLP7" s="700"/>
      <c r="JLQ7" s="700"/>
      <c r="JLR7" s="700"/>
      <c r="JLS7" s="700"/>
      <c r="JLT7" s="700"/>
      <c r="JLU7" s="700"/>
      <c r="JLV7" s="700"/>
      <c r="JLW7" s="700"/>
      <c r="JLX7" s="700"/>
      <c r="JLY7" s="700"/>
      <c r="JLZ7" s="700"/>
      <c r="JMA7" s="700"/>
      <c r="JMB7" s="700"/>
      <c r="JMC7" s="700"/>
      <c r="JMD7" s="700"/>
      <c r="JME7" s="700"/>
      <c r="JMF7" s="700"/>
      <c r="JMG7" s="700"/>
      <c r="JMH7" s="700"/>
      <c r="JMI7" s="700"/>
      <c r="JMJ7" s="700"/>
      <c r="JMK7" s="700"/>
      <c r="JML7" s="700"/>
      <c r="JMM7" s="700"/>
      <c r="JMN7" s="700"/>
      <c r="JMO7" s="700"/>
      <c r="JMP7" s="700"/>
      <c r="JMQ7" s="700"/>
      <c r="JMR7" s="700"/>
      <c r="JMS7" s="700"/>
      <c r="JMT7" s="700"/>
      <c r="JMU7" s="700"/>
      <c r="JMV7" s="700"/>
      <c r="JMW7" s="700"/>
      <c r="JMX7" s="700"/>
      <c r="JMY7" s="700"/>
      <c r="JMZ7" s="700"/>
      <c r="JNA7" s="700"/>
      <c r="JNB7" s="700"/>
      <c r="JNC7" s="700"/>
      <c r="JND7" s="700"/>
      <c r="JNE7" s="700"/>
      <c r="JNF7" s="700"/>
      <c r="JNG7" s="700"/>
      <c r="JNH7" s="700"/>
      <c r="JNI7" s="700"/>
      <c r="JNJ7" s="700"/>
      <c r="JNK7" s="700"/>
      <c r="JNL7" s="700"/>
      <c r="JNM7" s="700"/>
      <c r="JNN7" s="700"/>
      <c r="JNO7" s="700"/>
      <c r="JNP7" s="700"/>
      <c r="JNQ7" s="700"/>
      <c r="JNR7" s="700"/>
      <c r="JNS7" s="700"/>
      <c r="JNT7" s="700"/>
      <c r="JNU7" s="700"/>
      <c r="JNV7" s="700"/>
      <c r="JNW7" s="700"/>
      <c r="JNX7" s="700"/>
      <c r="JNY7" s="700"/>
      <c r="JNZ7" s="700"/>
      <c r="JOA7" s="700"/>
      <c r="JOB7" s="700"/>
      <c r="JOC7" s="700"/>
      <c r="JOD7" s="700"/>
      <c r="JOE7" s="700"/>
      <c r="JOF7" s="700"/>
      <c r="JOG7" s="700"/>
      <c r="JOH7" s="700"/>
      <c r="JOI7" s="700"/>
      <c r="JOJ7" s="700"/>
      <c r="JOK7" s="700"/>
      <c r="JOL7" s="700"/>
      <c r="JOM7" s="700"/>
      <c r="JON7" s="700"/>
      <c r="JOO7" s="700"/>
      <c r="JOP7" s="700"/>
      <c r="JOQ7" s="700"/>
      <c r="JOR7" s="700"/>
      <c r="JOS7" s="700"/>
      <c r="JOT7" s="700"/>
      <c r="JOU7" s="700"/>
      <c r="JOV7" s="700"/>
      <c r="JOW7" s="700"/>
      <c r="JOX7" s="700"/>
      <c r="JOY7" s="700"/>
      <c r="JOZ7" s="700"/>
      <c r="JPA7" s="700"/>
      <c r="JPB7" s="700"/>
      <c r="JPC7" s="700"/>
      <c r="JPD7" s="700"/>
      <c r="JPE7" s="700"/>
      <c r="JPF7" s="700"/>
      <c r="JPG7" s="700"/>
      <c r="JPH7" s="700"/>
      <c r="JPI7" s="700"/>
      <c r="JPJ7" s="700"/>
      <c r="JPK7" s="700"/>
      <c r="JPL7" s="700"/>
      <c r="JPM7" s="700"/>
      <c r="JPN7" s="700"/>
      <c r="JPO7" s="700"/>
      <c r="JPP7" s="700"/>
      <c r="JPQ7" s="700"/>
      <c r="JPR7" s="700"/>
      <c r="JPS7" s="700"/>
      <c r="JPT7" s="700"/>
      <c r="JPU7" s="700"/>
      <c r="JPV7" s="700"/>
      <c r="JPW7" s="700"/>
      <c r="JPX7" s="700"/>
      <c r="JPY7" s="700"/>
      <c r="JPZ7" s="700"/>
      <c r="JQA7" s="700"/>
      <c r="JQB7" s="700"/>
      <c r="JQC7" s="700"/>
      <c r="JQD7" s="700"/>
      <c r="JQE7" s="700"/>
      <c r="JQF7" s="700"/>
      <c r="JQG7" s="700"/>
      <c r="JQH7" s="700"/>
      <c r="JQI7" s="700"/>
      <c r="JQJ7" s="700"/>
      <c r="JQK7" s="700"/>
      <c r="JQL7" s="700"/>
      <c r="JQM7" s="700"/>
      <c r="JQN7" s="700"/>
      <c r="JQO7" s="700"/>
      <c r="JQP7" s="700"/>
      <c r="JQQ7" s="700"/>
      <c r="JQR7" s="700"/>
      <c r="JQS7" s="700"/>
      <c r="JQT7" s="700"/>
      <c r="JQU7" s="700"/>
      <c r="JQV7" s="700"/>
      <c r="JQW7" s="700"/>
      <c r="JQX7" s="700"/>
      <c r="JQY7" s="700"/>
      <c r="JQZ7" s="700"/>
      <c r="JRA7" s="700"/>
      <c r="JRB7" s="700"/>
      <c r="JRC7" s="700"/>
      <c r="JRD7" s="700"/>
      <c r="JRE7" s="700"/>
      <c r="JRF7" s="700"/>
      <c r="JRG7" s="700"/>
      <c r="JRH7" s="700"/>
      <c r="JRI7" s="700"/>
      <c r="JRJ7" s="700"/>
      <c r="JRK7" s="700"/>
      <c r="JRL7" s="700"/>
      <c r="JRM7" s="700"/>
      <c r="JRN7" s="700"/>
      <c r="JRO7" s="700"/>
      <c r="JRP7" s="700"/>
      <c r="JRQ7" s="700"/>
      <c r="JRR7" s="700"/>
      <c r="JRS7" s="700"/>
      <c r="JRT7" s="700"/>
      <c r="JRU7" s="700"/>
      <c r="JRV7" s="700"/>
      <c r="JRW7" s="700"/>
      <c r="JRX7" s="700"/>
      <c r="JRY7" s="700"/>
      <c r="JRZ7" s="700"/>
      <c r="JSA7" s="700"/>
      <c r="JSB7" s="700"/>
      <c r="JSC7" s="700"/>
      <c r="JSD7" s="700"/>
      <c r="JSE7" s="700"/>
      <c r="JSF7" s="700"/>
      <c r="JSG7" s="700"/>
      <c r="JSH7" s="700"/>
      <c r="JSI7" s="700"/>
      <c r="JSJ7" s="700"/>
      <c r="JSK7" s="700"/>
      <c r="JSL7" s="700"/>
      <c r="JSM7" s="700"/>
      <c r="JSN7" s="700"/>
      <c r="JSO7" s="700"/>
      <c r="JSP7" s="700"/>
      <c r="JSQ7" s="700"/>
      <c r="JSR7" s="700"/>
      <c r="JSS7" s="700"/>
      <c r="JST7" s="700"/>
      <c r="JSU7" s="700"/>
      <c r="JSV7" s="700"/>
      <c r="JSW7" s="700"/>
      <c r="JSX7" s="700"/>
      <c r="JSY7" s="700"/>
      <c r="JSZ7" s="700"/>
      <c r="JTA7" s="700"/>
      <c r="JTB7" s="700"/>
      <c r="JTC7" s="700"/>
      <c r="JTD7" s="700"/>
      <c r="JTE7" s="700"/>
      <c r="JTF7" s="700"/>
      <c r="JTG7" s="700"/>
      <c r="JTH7" s="700"/>
      <c r="JTI7" s="700"/>
      <c r="JTJ7" s="700"/>
      <c r="JTK7" s="700"/>
      <c r="JTL7" s="700"/>
      <c r="JTM7" s="700"/>
      <c r="JTN7" s="700"/>
      <c r="JTO7" s="700"/>
      <c r="JTP7" s="700"/>
      <c r="JTQ7" s="700"/>
      <c r="JTR7" s="700"/>
      <c r="JTS7" s="700"/>
      <c r="JTT7" s="700"/>
      <c r="JTU7" s="700"/>
      <c r="JTV7" s="700"/>
      <c r="JTW7" s="700"/>
      <c r="JTX7" s="700"/>
      <c r="JTY7" s="700"/>
      <c r="JTZ7" s="700"/>
      <c r="JUA7" s="700"/>
      <c r="JUB7" s="700"/>
      <c r="JUC7" s="700"/>
      <c r="JUD7" s="700"/>
      <c r="JUE7" s="700"/>
      <c r="JUF7" s="700"/>
      <c r="JUG7" s="700"/>
      <c r="JUH7" s="700"/>
      <c r="JUI7" s="700"/>
      <c r="JUJ7" s="700"/>
      <c r="JUK7" s="700"/>
      <c r="JUL7" s="700"/>
      <c r="JUM7" s="700"/>
      <c r="JUN7" s="700"/>
      <c r="JUO7" s="700"/>
      <c r="JUP7" s="700"/>
      <c r="JUQ7" s="700"/>
      <c r="JUR7" s="700"/>
      <c r="JUS7" s="700"/>
      <c r="JUT7" s="700"/>
      <c r="JUU7" s="700"/>
      <c r="JUV7" s="700"/>
      <c r="JUW7" s="700"/>
      <c r="JUX7" s="700"/>
      <c r="JUY7" s="700"/>
      <c r="JUZ7" s="700"/>
      <c r="JVA7" s="700"/>
      <c r="JVB7" s="700"/>
      <c r="JVC7" s="700"/>
      <c r="JVD7" s="700"/>
      <c r="JVE7" s="700"/>
      <c r="JVF7" s="700"/>
      <c r="JVG7" s="700"/>
      <c r="JVH7" s="700"/>
      <c r="JVI7" s="700"/>
      <c r="JVJ7" s="700"/>
      <c r="JVK7" s="700"/>
      <c r="JVL7" s="700"/>
      <c r="JVM7" s="700"/>
      <c r="JVN7" s="700"/>
      <c r="JVO7" s="700"/>
      <c r="JVP7" s="700"/>
      <c r="JVQ7" s="700"/>
      <c r="JVR7" s="700"/>
      <c r="JVS7" s="700"/>
      <c r="JVT7" s="700"/>
      <c r="JVU7" s="700"/>
      <c r="JVV7" s="700"/>
      <c r="JVW7" s="700"/>
      <c r="JVX7" s="700"/>
      <c r="JVY7" s="700"/>
      <c r="JVZ7" s="700"/>
      <c r="JWA7" s="700"/>
      <c r="JWB7" s="700"/>
      <c r="JWC7" s="700"/>
      <c r="JWD7" s="700"/>
      <c r="JWE7" s="700"/>
      <c r="JWF7" s="700"/>
      <c r="JWG7" s="700"/>
      <c r="JWH7" s="700"/>
      <c r="JWI7" s="700"/>
      <c r="JWJ7" s="700"/>
      <c r="JWK7" s="700"/>
      <c r="JWL7" s="700"/>
      <c r="JWM7" s="700"/>
      <c r="JWN7" s="700"/>
      <c r="JWO7" s="700"/>
      <c r="JWP7" s="700"/>
      <c r="JWQ7" s="700"/>
      <c r="JWR7" s="700"/>
      <c r="JWS7" s="700"/>
      <c r="JWT7" s="700"/>
      <c r="JWU7" s="700"/>
      <c r="JWV7" s="700"/>
      <c r="JWW7" s="700"/>
      <c r="JWX7" s="700"/>
      <c r="JWY7" s="700"/>
      <c r="JWZ7" s="700"/>
      <c r="JXA7" s="700"/>
      <c r="JXB7" s="700"/>
      <c r="JXC7" s="700"/>
      <c r="JXD7" s="700"/>
      <c r="JXE7" s="700"/>
      <c r="JXF7" s="700"/>
      <c r="JXG7" s="700"/>
      <c r="JXH7" s="700"/>
      <c r="JXI7" s="700"/>
      <c r="JXJ7" s="700"/>
      <c r="JXK7" s="700"/>
      <c r="JXL7" s="700"/>
      <c r="JXM7" s="700"/>
      <c r="JXN7" s="700"/>
      <c r="JXO7" s="700"/>
      <c r="JXP7" s="700"/>
      <c r="JXQ7" s="700"/>
      <c r="JXR7" s="700"/>
      <c r="JXS7" s="700"/>
      <c r="JXT7" s="700"/>
      <c r="JXU7" s="700"/>
      <c r="JXV7" s="700"/>
      <c r="JXW7" s="700"/>
      <c r="JXX7" s="700"/>
      <c r="JXY7" s="700"/>
      <c r="JXZ7" s="700"/>
      <c r="JYA7" s="700"/>
      <c r="JYB7" s="700"/>
      <c r="JYC7" s="700"/>
      <c r="JYD7" s="700"/>
      <c r="JYE7" s="700"/>
      <c r="JYF7" s="700"/>
      <c r="JYG7" s="700"/>
      <c r="JYH7" s="700"/>
      <c r="JYI7" s="700"/>
      <c r="JYJ7" s="700"/>
      <c r="JYK7" s="700"/>
      <c r="JYL7" s="700"/>
      <c r="JYM7" s="700"/>
      <c r="JYN7" s="700"/>
      <c r="JYO7" s="700"/>
      <c r="JYP7" s="700"/>
      <c r="JYQ7" s="700"/>
      <c r="JYR7" s="700"/>
      <c r="JYS7" s="700"/>
      <c r="JYT7" s="700"/>
      <c r="JYU7" s="700"/>
      <c r="JYV7" s="700"/>
      <c r="JYW7" s="700"/>
      <c r="JYX7" s="700"/>
      <c r="JYY7" s="700"/>
      <c r="JYZ7" s="700"/>
      <c r="JZA7" s="700"/>
      <c r="JZB7" s="700"/>
      <c r="JZC7" s="700"/>
      <c r="JZD7" s="700"/>
      <c r="JZE7" s="700"/>
      <c r="JZF7" s="700"/>
      <c r="JZG7" s="700"/>
      <c r="JZH7" s="700"/>
      <c r="JZI7" s="700"/>
      <c r="JZJ7" s="700"/>
      <c r="JZK7" s="700"/>
      <c r="JZL7" s="700"/>
      <c r="JZM7" s="700"/>
      <c r="JZN7" s="700"/>
      <c r="JZO7" s="700"/>
      <c r="JZP7" s="700"/>
      <c r="JZQ7" s="700"/>
      <c r="JZR7" s="700"/>
      <c r="JZS7" s="700"/>
      <c r="JZT7" s="700"/>
      <c r="JZU7" s="700"/>
      <c r="JZV7" s="700"/>
      <c r="JZW7" s="700"/>
      <c r="JZX7" s="700"/>
      <c r="JZY7" s="700"/>
      <c r="JZZ7" s="700"/>
      <c r="KAA7" s="700"/>
      <c r="KAB7" s="700"/>
      <c r="KAC7" s="700"/>
      <c r="KAD7" s="700"/>
      <c r="KAE7" s="700"/>
      <c r="KAF7" s="700"/>
      <c r="KAG7" s="700"/>
      <c r="KAH7" s="700"/>
      <c r="KAI7" s="700"/>
      <c r="KAJ7" s="700"/>
      <c r="KAK7" s="700"/>
      <c r="KAL7" s="700"/>
      <c r="KAM7" s="700"/>
      <c r="KAN7" s="700"/>
      <c r="KAO7" s="700"/>
      <c r="KAP7" s="700"/>
      <c r="KAQ7" s="700"/>
      <c r="KAR7" s="700"/>
      <c r="KAS7" s="700"/>
      <c r="KAT7" s="700"/>
      <c r="KAU7" s="700"/>
      <c r="KAV7" s="700"/>
      <c r="KAW7" s="700"/>
      <c r="KAX7" s="700"/>
      <c r="KAY7" s="700"/>
      <c r="KAZ7" s="700"/>
      <c r="KBA7" s="700"/>
      <c r="KBB7" s="700"/>
      <c r="KBC7" s="700"/>
      <c r="KBD7" s="700"/>
      <c r="KBE7" s="700"/>
      <c r="KBF7" s="700"/>
      <c r="KBG7" s="700"/>
      <c r="KBH7" s="700"/>
      <c r="KBI7" s="700"/>
      <c r="KBJ7" s="700"/>
      <c r="KBK7" s="700"/>
      <c r="KBL7" s="700"/>
      <c r="KBM7" s="700"/>
      <c r="KBN7" s="700"/>
      <c r="KBO7" s="700"/>
      <c r="KBP7" s="700"/>
      <c r="KBQ7" s="700"/>
      <c r="KBR7" s="700"/>
      <c r="KBS7" s="700"/>
      <c r="KBT7" s="700"/>
      <c r="KBU7" s="700"/>
      <c r="KBV7" s="700"/>
      <c r="KBW7" s="700"/>
      <c r="KBX7" s="700"/>
      <c r="KBY7" s="700"/>
      <c r="KBZ7" s="700"/>
      <c r="KCA7" s="700"/>
      <c r="KCB7" s="700"/>
      <c r="KCC7" s="700"/>
      <c r="KCD7" s="700"/>
      <c r="KCE7" s="700"/>
      <c r="KCF7" s="700"/>
      <c r="KCG7" s="700"/>
      <c r="KCH7" s="700"/>
      <c r="KCI7" s="700"/>
      <c r="KCJ7" s="700"/>
      <c r="KCK7" s="700"/>
      <c r="KCL7" s="700"/>
      <c r="KCM7" s="700"/>
      <c r="KCN7" s="700"/>
      <c r="KCO7" s="700"/>
      <c r="KCP7" s="700"/>
      <c r="KCQ7" s="700"/>
      <c r="KCR7" s="700"/>
      <c r="KCS7" s="700"/>
      <c r="KCT7" s="700"/>
      <c r="KCU7" s="700"/>
      <c r="KCV7" s="700"/>
      <c r="KCW7" s="700"/>
      <c r="KCX7" s="700"/>
      <c r="KCY7" s="700"/>
      <c r="KCZ7" s="700"/>
      <c r="KDA7" s="700"/>
      <c r="KDB7" s="700"/>
      <c r="KDC7" s="700"/>
      <c r="KDD7" s="700"/>
      <c r="KDE7" s="700"/>
      <c r="KDF7" s="700"/>
      <c r="KDG7" s="700"/>
      <c r="KDH7" s="700"/>
      <c r="KDI7" s="700"/>
      <c r="KDJ7" s="700"/>
      <c r="KDK7" s="700"/>
      <c r="KDL7" s="700"/>
      <c r="KDM7" s="700"/>
      <c r="KDN7" s="700"/>
      <c r="KDO7" s="700"/>
      <c r="KDP7" s="700"/>
      <c r="KDQ7" s="700"/>
      <c r="KDR7" s="700"/>
      <c r="KDS7" s="700"/>
      <c r="KDT7" s="700"/>
      <c r="KDU7" s="700"/>
      <c r="KDV7" s="700"/>
      <c r="KDW7" s="700"/>
      <c r="KDX7" s="700"/>
      <c r="KDY7" s="700"/>
      <c r="KDZ7" s="700"/>
      <c r="KEA7" s="700"/>
      <c r="KEB7" s="700"/>
      <c r="KEC7" s="700"/>
      <c r="KED7" s="700"/>
      <c r="KEE7" s="700"/>
      <c r="KEF7" s="700"/>
      <c r="KEG7" s="700"/>
      <c r="KEH7" s="700"/>
      <c r="KEI7" s="700"/>
      <c r="KEJ7" s="700"/>
      <c r="KEK7" s="700"/>
      <c r="KEL7" s="700"/>
      <c r="KEM7" s="700"/>
      <c r="KEN7" s="700"/>
      <c r="KEO7" s="700"/>
      <c r="KEP7" s="700"/>
      <c r="KEQ7" s="700"/>
      <c r="KER7" s="700"/>
      <c r="KES7" s="700"/>
      <c r="KET7" s="700"/>
      <c r="KEU7" s="700"/>
      <c r="KEV7" s="700"/>
      <c r="KEW7" s="700"/>
      <c r="KEX7" s="700"/>
      <c r="KEY7" s="700"/>
      <c r="KEZ7" s="700"/>
      <c r="KFA7" s="700"/>
      <c r="KFB7" s="700"/>
      <c r="KFC7" s="700"/>
      <c r="KFD7" s="700"/>
      <c r="KFE7" s="700"/>
      <c r="KFF7" s="700"/>
      <c r="KFG7" s="700"/>
      <c r="KFH7" s="700"/>
      <c r="KFI7" s="700"/>
      <c r="KFJ7" s="700"/>
      <c r="KFK7" s="700"/>
      <c r="KFL7" s="700"/>
      <c r="KFM7" s="700"/>
      <c r="KFN7" s="700"/>
      <c r="KFO7" s="700"/>
      <c r="KFP7" s="700"/>
      <c r="KFQ7" s="700"/>
      <c r="KFR7" s="700"/>
      <c r="KFS7" s="700"/>
      <c r="KFT7" s="700"/>
      <c r="KFU7" s="700"/>
      <c r="KFV7" s="700"/>
      <c r="KFW7" s="700"/>
      <c r="KFX7" s="700"/>
      <c r="KFY7" s="700"/>
      <c r="KFZ7" s="700"/>
      <c r="KGA7" s="700"/>
      <c r="KGB7" s="700"/>
      <c r="KGC7" s="700"/>
      <c r="KGD7" s="700"/>
      <c r="KGE7" s="700"/>
      <c r="KGF7" s="700"/>
      <c r="KGG7" s="700"/>
      <c r="KGH7" s="700"/>
      <c r="KGI7" s="700"/>
      <c r="KGJ7" s="700"/>
      <c r="KGK7" s="700"/>
      <c r="KGL7" s="700"/>
      <c r="KGM7" s="700"/>
      <c r="KGN7" s="700"/>
      <c r="KGO7" s="700"/>
      <c r="KGP7" s="700"/>
      <c r="KGQ7" s="700"/>
      <c r="KGR7" s="700"/>
      <c r="KGS7" s="700"/>
      <c r="KGT7" s="700"/>
      <c r="KGU7" s="700"/>
      <c r="KGV7" s="700"/>
      <c r="KGW7" s="700"/>
      <c r="KGX7" s="700"/>
      <c r="KGY7" s="700"/>
      <c r="KGZ7" s="700"/>
      <c r="KHA7" s="700"/>
      <c r="KHB7" s="700"/>
      <c r="KHC7" s="700"/>
      <c r="KHD7" s="700"/>
      <c r="KHE7" s="700"/>
      <c r="KHF7" s="700"/>
      <c r="KHG7" s="700"/>
      <c r="KHH7" s="700"/>
      <c r="KHI7" s="700"/>
      <c r="KHJ7" s="700"/>
      <c r="KHK7" s="700"/>
      <c r="KHL7" s="700"/>
      <c r="KHM7" s="700"/>
      <c r="KHN7" s="700"/>
      <c r="KHO7" s="700"/>
      <c r="KHP7" s="700"/>
      <c r="KHQ7" s="700"/>
      <c r="KHR7" s="700"/>
      <c r="KHS7" s="700"/>
      <c r="KHT7" s="700"/>
      <c r="KHU7" s="700"/>
      <c r="KHV7" s="700"/>
      <c r="KHW7" s="700"/>
      <c r="KHX7" s="700"/>
      <c r="KHY7" s="700"/>
      <c r="KHZ7" s="700"/>
      <c r="KIA7" s="700"/>
      <c r="KIB7" s="700"/>
      <c r="KIC7" s="700"/>
      <c r="KID7" s="700"/>
      <c r="KIE7" s="700"/>
      <c r="KIF7" s="700"/>
      <c r="KIG7" s="700"/>
      <c r="KIH7" s="700"/>
      <c r="KII7" s="700"/>
      <c r="KIJ7" s="700"/>
      <c r="KIK7" s="700"/>
      <c r="KIL7" s="700"/>
      <c r="KIM7" s="700"/>
      <c r="KIN7" s="700"/>
      <c r="KIO7" s="700"/>
      <c r="KIP7" s="700"/>
      <c r="KIQ7" s="700"/>
      <c r="KIR7" s="700"/>
      <c r="KIS7" s="700"/>
      <c r="KIT7" s="700"/>
      <c r="KIU7" s="700"/>
      <c r="KIV7" s="700"/>
      <c r="KIW7" s="700"/>
      <c r="KIX7" s="700"/>
      <c r="KIY7" s="700"/>
      <c r="KIZ7" s="700"/>
      <c r="KJA7" s="700"/>
      <c r="KJB7" s="700"/>
      <c r="KJC7" s="700"/>
      <c r="KJD7" s="700"/>
      <c r="KJE7" s="700"/>
      <c r="KJF7" s="700"/>
      <c r="KJG7" s="700"/>
      <c r="KJH7" s="700"/>
      <c r="KJI7" s="700"/>
      <c r="KJJ7" s="700"/>
      <c r="KJK7" s="700"/>
      <c r="KJL7" s="700"/>
      <c r="KJM7" s="700"/>
      <c r="KJN7" s="700"/>
      <c r="KJO7" s="700"/>
      <c r="KJP7" s="700"/>
      <c r="KJQ7" s="700"/>
      <c r="KJR7" s="700"/>
      <c r="KJS7" s="700"/>
      <c r="KJT7" s="700"/>
      <c r="KJU7" s="700"/>
      <c r="KJV7" s="700"/>
      <c r="KJW7" s="700"/>
      <c r="KJX7" s="700"/>
      <c r="KJY7" s="700"/>
      <c r="KJZ7" s="700"/>
      <c r="KKA7" s="700"/>
      <c r="KKB7" s="700"/>
      <c r="KKC7" s="700"/>
      <c r="KKD7" s="700"/>
      <c r="KKE7" s="700"/>
      <c r="KKF7" s="700"/>
      <c r="KKG7" s="700"/>
      <c r="KKH7" s="700"/>
      <c r="KKI7" s="700"/>
      <c r="KKJ7" s="700"/>
      <c r="KKK7" s="700"/>
      <c r="KKL7" s="700"/>
      <c r="KKM7" s="700"/>
      <c r="KKN7" s="700"/>
      <c r="KKO7" s="700"/>
      <c r="KKP7" s="700"/>
      <c r="KKQ7" s="700"/>
      <c r="KKR7" s="700"/>
      <c r="KKS7" s="700"/>
      <c r="KKT7" s="700"/>
      <c r="KKU7" s="700"/>
      <c r="KKV7" s="700"/>
      <c r="KKW7" s="700"/>
      <c r="KKX7" s="700"/>
      <c r="KKY7" s="700"/>
      <c r="KKZ7" s="700"/>
      <c r="KLA7" s="700"/>
      <c r="KLB7" s="700"/>
      <c r="KLC7" s="700"/>
      <c r="KLD7" s="700"/>
      <c r="KLE7" s="700"/>
      <c r="KLF7" s="700"/>
      <c r="KLG7" s="700"/>
      <c r="KLH7" s="700"/>
      <c r="KLI7" s="700"/>
      <c r="KLJ7" s="700"/>
      <c r="KLK7" s="700"/>
      <c r="KLL7" s="700"/>
      <c r="KLM7" s="700"/>
      <c r="KLN7" s="700"/>
      <c r="KLO7" s="700"/>
      <c r="KLP7" s="700"/>
      <c r="KLQ7" s="700"/>
      <c r="KLR7" s="700"/>
      <c r="KLS7" s="700"/>
      <c r="KLT7" s="700"/>
      <c r="KLU7" s="700"/>
      <c r="KLV7" s="700"/>
      <c r="KLW7" s="700"/>
      <c r="KLX7" s="700"/>
      <c r="KLY7" s="700"/>
      <c r="KLZ7" s="700"/>
      <c r="KMA7" s="700"/>
      <c r="KMB7" s="700"/>
      <c r="KMC7" s="700"/>
      <c r="KMD7" s="700"/>
      <c r="KME7" s="700"/>
      <c r="KMF7" s="700"/>
      <c r="KMG7" s="700"/>
      <c r="KMH7" s="700"/>
      <c r="KMI7" s="700"/>
      <c r="KMJ7" s="700"/>
      <c r="KMK7" s="700"/>
      <c r="KML7" s="700"/>
      <c r="KMM7" s="700"/>
      <c r="KMN7" s="700"/>
      <c r="KMO7" s="700"/>
      <c r="KMP7" s="700"/>
      <c r="KMQ7" s="700"/>
      <c r="KMR7" s="700"/>
      <c r="KMS7" s="700"/>
      <c r="KMT7" s="700"/>
      <c r="KMU7" s="700"/>
      <c r="KMV7" s="700"/>
      <c r="KMW7" s="700"/>
      <c r="KMX7" s="700"/>
      <c r="KMY7" s="700"/>
      <c r="KMZ7" s="700"/>
      <c r="KNA7" s="700"/>
      <c r="KNB7" s="700"/>
      <c r="KNC7" s="700"/>
      <c r="KND7" s="700"/>
      <c r="KNE7" s="700"/>
      <c r="KNF7" s="700"/>
      <c r="KNG7" s="700"/>
      <c r="KNH7" s="700"/>
      <c r="KNI7" s="700"/>
      <c r="KNJ7" s="700"/>
      <c r="KNK7" s="700"/>
      <c r="KNL7" s="700"/>
      <c r="KNM7" s="700"/>
      <c r="KNN7" s="700"/>
      <c r="KNO7" s="700"/>
      <c r="KNP7" s="700"/>
      <c r="KNQ7" s="700"/>
      <c r="KNR7" s="700"/>
      <c r="KNS7" s="700"/>
      <c r="KNT7" s="700"/>
      <c r="KNU7" s="700"/>
      <c r="KNV7" s="700"/>
      <c r="KNW7" s="700"/>
      <c r="KNX7" s="700"/>
      <c r="KNY7" s="700"/>
      <c r="KNZ7" s="700"/>
      <c r="KOA7" s="700"/>
      <c r="KOB7" s="700"/>
      <c r="KOC7" s="700"/>
      <c r="KOD7" s="700"/>
      <c r="KOE7" s="700"/>
      <c r="KOF7" s="700"/>
      <c r="KOG7" s="700"/>
      <c r="KOH7" s="700"/>
      <c r="KOI7" s="700"/>
      <c r="KOJ7" s="700"/>
      <c r="KOK7" s="700"/>
      <c r="KOL7" s="700"/>
      <c r="KOM7" s="700"/>
      <c r="KON7" s="700"/>
      <c r="KOO7" s="700"/>
      <c r="KOP7" s="700"/>
      <c r="KOQ7" s="700"/>
      <c r="KOR7" s="700"/>
      <c r="KOS7" s="700"/>
      <c r="KOT7" s="700"/>
      <c r="KOU7" s="700"/>
      <c r="KOV7" s="700"/>
      <c r="KOW7" s="700"/>
      <c r="KOX7" s="700"/>
      <c r="KOY7" s="700"/>
      <c r="KOZ7" s="700"/>
      <c r="KPA7" s="700"/>
      <c r="KPB7" s="700"/>
      <c r="KPC7" s="700"/>
      <c r="KPD7" s="700"/>
      <c r="KPE7" s="700"/>
      <c r="KPF7" s="700"/>
      <c r="KPG7" s="700"/>
      <c r="KPH7" s="700"/>
      <c r="KPI7" s="700"/>
      <c r="KPJ7" s="700"/>
      <c r="KPK7" s="700"/>
      <c r="KPL7" s="700"/>
      <c r="KPM7" s="700"/>
      <c r="KPN7" s="700"/>
      <c r="KPO7" s="700"/>
      <c r="KPP7" s="700"/>
      <c r="KPQ7" s="700"/>
      <c r="KPR7" s="700"/>
      <c r="KPS7" s="700"/>
      <c r="KPT7" s="700"/>
      <c r="KPU7" s="700"/>
      <c r="KPV7" s="700"/>
      <c r="KPW7" s="700"/>
      <c r="KPX7" s="700"/>
      <c r="KPY7" s="700"/>
      <c r="KPZ7" s="700"/>
      <c r="KQA7" s="700"/>
      <c r="KQB7" s="700"/>
      <c r="KQC7" s="700"/>
      <c r="KQD7" s="700"/>
      <c r="KQE7" s="700"/>
      <c r="KQF7" s="700"/>
      <c r="KQG7" s="700"/>
      <c r="KQH7" s="700"/>
      <c r="KQI7" s="700"/>
      <c r="KQJ7" s="700"/>
      <c r="KQK7" s="700"/>
      <c r="KQL7" s="700"/>
      <c r="KQM7" s="700"/>
      <c r="KQN7" s="700"/>
      <c r="KQO7" s="700"/>
      <c r="KQP7" s="700"/>
      <c r="KQQ7" s="700"/>
      <c r="KQR7" s="700"/>
      <c r="KQS7" s="700"/>
      <c r="KQT7" s="700"/>
      <c r="KQU7" s="700"/>
      <c r="KQV7" s="700"/>
      <c r="KQW7" s="700"/>
      <c r="KQX7" s="700"/>
      <c r="KQY7" s="700"/>
      <c r="KQZ7" s="700"/>
      <c r="KRA7" s="700"/>
      <c r="KRB7" s="700"/>
      <c r="KRC7" s="700"/>
      <c r="KRD7" s="700"/>
      <c r="KRE7" s="700"/>
      <c r="KRF7" s="700"/>
      <c r="KRG7" s="700"/>
      <c r="KRH7" s="700"/>
      <c r="KRI7" s="700"/>
      <c r="KRJ7" s="700"/>
      <c r="KRK7" s="700"/>
      <c r="KRL7" s="700"/>
      <c r="KRM7" s="700"/>
      <c r="KRN7" s="700"/>
      <c r="KRO7" s="700"/>
      <c r="KRP7" s="700"/>
      <c r="KRQ7" s="700"/>
      <c r="KRR7" s="700"/>
      <c r="KRS7" s="700"/>
      <c r="KRT7" s="700"/>
      <c r="KRU7" s="700"/>
      <c r="KRV7" s="700"/>
      <c r="KRW7" s="700"/>
      <c r="KRX7" s="700"/>
      <c r="KRY7" s="700"/>
      <c r="KRZ7" s="700"/>
      <c r="KSA7" s="700"/>
      <c r="KSB7" s="700"/>
      <c r="KSC7" s="700"/>
      <c r="KSD7" s="700"/>
      <c r="KSE7" s="700"/>
      <c r="KSF7" s="700"/>
      <c r="KSG7" s="700"/>
      <c r="KSH7" s="700"/>
      <c r="KSI7" s="700"/>
      <c r="KSJ7" s="700"/>
      <c r="KSK7" s="700"/>
      <c r="KSL7" s="700"/>
      <c r="KSM7" s="700"/>
      <c r="KSN7" s="700"/>
      <c r="KSO7" s="700"/>
      <c r="KSP7" s="700"/>
      <c r="KSQ7" s="700"/>
      <c r="KSR7" s="700"/>
      <c r="KSS7" s="700"/>
      <c r="KST7" s="700"/>
      <c r="KSU7" s="700"/>
      <c r="KSV7" s="700"/>
      <c r="KSW7" s="700"/>
      <c r="KSX7" s="700"/>
      <c r="KSY7" s="700"/>
      <c r="KSZ7" s="700"/>
      <c r="KTA7" s="700"/>
      <c r="KTB7" s="700"/>
      <c r="KTC7" s="700"/>
      <c r="KTD7" s="700"/>
      <c r="KTE7" s="700"/>
      <c r="KTF7" s="700"/>
      <c r="KTG7" s="700"/>
      <c r="KTH7" s="700"/>
      <c r="KTI7" s="700"/>
      <c r="KTJ7" s="700"/>
      <c r="KTK7" s="700"/>
      <c r="KTL7" s="700"/>
      <c r="KTM7" s="700"/>
      <c r="KTN7" s="700"/>
      <c r="KTO7" s="700"/>
      <c r="KTP7" s="700"/>
      <c r="KTQ7" s="700"/>
      <c r="KTR7" s="700"/>
      <c r="KTS7" s="700"/>
      <c r="KTT7" s="700"/>
      <c r="KTU7" s="700"/>
      <c r="KTV7" s="700"/>
      <c r="KTW7" s="700"/>
      <c r="KTX7" s="700"/>
      <c r="KTY7" s="700"/>
      <c r="KTZ7" s="700"/>
      <c r="KUA7" s="700"/>
      <c r="KUB7" s="700"/>
      <c r="KUC7" s="700"/>
      <c r="KUD7" s="700"/>
      <c r="KUE7" s="700"/>
      <c r="KUF7" s="700"/>
      <c r="KUG7" s="700"/>
      <c r="KUH7" s="700"/>
      <c r="KUI7" s="700"/>
      <c r="KUJ7" s="700"/>
      <c r="KUK7" s="700"/>
      <c r="KUL7" s="700"/>
      <c r="KUM7" s="700"/>
      <c r="KUN7" s="700"/>
      <c r="KUO7" s="700"/>
      <c r="KUP7" s="700"/>
      <c r="KUQ7" s="700"/>
      <c r="KUR7" s="700"/>
      <c r="KUS7" s="700"/>
      <c r="KUT7" s="700"/>
      <c r="KUU7" s="700"/>
      <c r="KUV7" s="700"/>
      <c r="KUW7" s="700"/>
      <c r="KUX7" s="700"/>
      <c r="KUY7" s="700"/>
      <c r="KUZ7" s="700"/>
      <c r="KVA7" s="700"/>
      <c r="KVB7" s="700"/>
      <c r="KVC7" s="700"/>
      <c r="KVD7" s="700"/>
      <c r="KVE7" s="700"/>
      <c r="KVF7" s="700"/>
      <c r="KVG7" s="700"/>
      <c r="KVH7" s="700"/>
      <c r="KVI7" s="700"/>
      <c r="KVJ7" s="700"/>
      <c r="KVK7" s="700"/>
      <c r="KVL7" s="700"/>
      <c r="KVM7" s="700"/>
      <c r="KVN7" s="700"/>
      <c r="KVO7" s="700"/>
      <c r="KVP7" s="700"/>
      <c r="KVQ7" s="700"/>
      <c r="KVR7" s="700"/>
      <c r="KVS7" s="700"/>
      <c r="KVT7" s="700"/>
      <c r="KVU7" s="700"/>
      <c r="KVV7" s="700"/>
      <c r="KVW7" s="700"/>
      <c r="KVX7" s="700"/>
      <c r="KVY7" s="700"/>
      <c r="KVZ7" s="700"/>
      <c r="KWA7" s="700"/>
      <c r="KWB7" s="700"/>
      <c r="KWC7" s="700"/>
      <c r="KWD7" s="700"/>
      <c r="KWE7" s="700"/>
      <c r="KWF7" s="700"/>
      <c r="KWG7" s="700"/>
      <c r="KWH7" s="700"/>
      <c r="KWI7" s="700"/>
      <c r="KWJ7" s="700"/>
      <c r="KWK7" s="700"/>
      <c r="KWL7" s="700"/>
      <c r="KWM7" s="700"/>
      <c r="KWN7" s="700"/>
      <c r="KWO7" s="700"/>
      <c r="KWP7" s="700"/>
      <c r="KWQ7" s="700"/>
      <c r="KWR7" s="700"/>
      <c r="KWS7" s="700"/>
      <c r="KWT7" s="700"/>
      <c r="KWU7" s="700"/>
      <c r="KWV7" s="700"/>
      <c r="KWW7" s="700"/>
      <c r="KWX7" s="700"/>
      <c r="KWY7" s="700"/>
      <c r="KWZ7" s="700"/>
      <c r="KXA7" s="700"/>
      <c r="KXB7" s="700"/>
      <c r="KXC7" s="700"/>
      <c r="KXD7" s="700"/>
      <c r="KXE7" s="700"/>
      <c r="KXF7" s="700"/>
      <c r="KXG7" s="700"/>
      <c r="KXH7" s="700"/>
      <c r="KXI7" s="700"/>
      <c r="KXJ7" s="700"/>
      <c r="KXK7" s="700"/>
      <c r="KXL7" s="700"/>
      <c r="KXM7" s="700"/>
      <c r="KXN7" s="700"/>
      <c r="KXO7" s="700"/>
      <c r="KXP7" s="700"/>
      <c r="KXQ7" s="700"/>
      <c r="KXR7" s="700"/>
      <c r="KXS7" s="700"/>
      <c r="KXT7" s="700"/>
      <c r="KXU7" s="700"/>
      <c r="KXV7" s="700"/>
      <c r="KXW7" s="700"/>
      <c r="KXX7" s="700"/>
      <c r="KXY7" s="700"/>
      <c r="KXZ7" s="700"/>
      <c r="KYA7" s="700"/>
      <c r="KYB7" s="700"/>
      <c r="KYC7" s="700"/>
      <c r="KYD7" s="700"/>
      <c r="KYE7" s="700"/>
      <c r="KYF7" s="700"/>
      <c r="KYG7" s="700"/>
      <c r="KYH7" s="700"/>
      <c r="KYI7" s="700"/>
      <c r="KYJ7" s="700"/>
      <c r="KYK7" s="700"/>
      <c r="KYL7" s="700"/>
      <c r="KYM7" s="700"/>
      <c r="KYN7" s="700"/>
      <c r="KYO7" s="700"/>
      <c r="KYP7" s="700"/>
      <c r="KYQ7" s="700"/>
      <c r="KYR7" s="700"/>
      <c r="KYS7" s="700"/>
      <c r="KYT7" s="700"/>
      <c r="KYU7" s="700"/>
      <c r="KYV7" s="700"/>
      <c r="KYW7" s="700"/>
      <c r="KYX7" s="700"/>
      <c r="KYY7" s="700"/>
      <c r="KYZ7" s="700"/>
      <c r="KZA7" s="700"/>
      <c r="KZB7" s="700"/>
      <c r="KZC7" s="700"/>
      <c r="KZD7" s="700"/>
      <c r="KZE7" s="700"/>
      <c r="KZF7" s="700"/>
      <c r="KZG7" s="700"/>
      <c r="KZH7" s="700"/>
      <c r="KZI7" s="700"/>
      <c r="KZJ7" s="700"/>
      <c r="KZK7" s="700"/>
      <c r="KZL7" s="700"/>
      <c r="KZM7" s="700"/>
      <c r="KZN7" s="700"/>
      <c r="KZO7" s="700"/>
      <c r="KZP7" s="700"/>
      <c r="KZQ7" s="700"/>
      <c r="KZR7" s="700"/>
      <c r="KZS7" s="700"/>
      <c r="KZT7" s="700"/>
      <c r="KZU7" s="700"/>
      <c r="KZV7" s="700"/>
      <c r="KZW7" s="700"/>
      <c r="KZX7" s="700"/>
      <c r="KZY7" s="700"/>
      <c r="KZZ7" s="700"/>
      <c r="LAA7" s="700"/>
      <c r="LAB7" s="700"/>
      <c r="LAC7" s="700"/>
      <c r="LAD7" s="700"/>
      <c r="LAE7" s="700"/>
      <c r="LAF7" s="700"/>
      <c r="LAG7" s="700"/>
      <c r="LAH7" s="700"/>
      <c r="LAI7" s="700"/>
      <c r="LAJ7" s="700"/>
      <c r="LAK7" s="700"/>
      <c r="LAL7" s="700"/>
      <c r="LAM7" s="700"/>
      <c r="LAN7" s="700"/>
      <c r="LAO7" s="700"/>
      <c r="LAP7" s="700"/>
      <c r="LAQ7" s="700"/>
      <c r="LAR7" s="700"/>
      <c r="LAS7" s="700"/>
      <c r="LAT7" s="700"/>
      <c r="LAU7" s="700"/>
      <c r="LAV7" s="700"/>
      <c r="LAW7" s="700"/>
      <c r="LAX7" s="700"/>
      <c r="LAY7" s="700"/>
      <c r="LAZ7" s="700"/>
      <c r="LBA7" s="700"/>
      <c r="LBB7" s="700"/>
      <c r="LBC7" s="700"/>
      <c r="LBD7" s="700"/>
      <c r="LBE7" s="700"/>
      <c r="LBF7" s="700"/>
      <c r="LBG7" s="700"/>
      <c r="LBH7" s="700"/>
      <c r="LBI7" s="700"/>
      <c r="LBJ7" s="700"/>
      <c r="LBK7" s="700"/>
      <c r="LBL7" s="700"/>
      <c r="LBM7" s="700"/>
      <c r="LBN7" s="700"/>
      <c r="LBO7" s="700"/>
      <c r="LBP7" s="700"/>
      <c r="LBQ7" s="700"/>
      <c r="LBR7" s="700"/>
      <c r="LBS7" s="700"/>
      <c r="LBT7" s="700"/>
      <c r="LBU7" s="700"/>
      <c r="LBV7" s="700"/>
      <c r="LBW7" s="700"/>
      <c r="LBX7" s="700"/>
      <c r="LBY7" s="700"/>
      <c r="LBZ7" s="700"/>
      <c r="LCA7" s="700"/>
      <c r="LCB7" s="700"/>
      <c r="LCC7" s="700"/>
      <c r="LCD7" s="700"/>
      <c r="LCE7" s="700"/>
      <c r="LCF7" s="700"/>
      <c r="LCG7" s="700"/>
      <c r="LCH7" s="700"/>
      <c r="LCI7" s="700"/>
      <c r="LCJ7" s="700"/>
      <c r="LCK7" s="700"/>
      <c r="LCL7" s="700"/>
      <c r="LCM7" s="700"/>
      <c r="LCN7" s="700"/>
      <c r="LCO7" s="700"/>
      <c r="LCP7" s="700"/>
      <c r="LCQ7" s="700"/>
      <c r="LCR7" s="700"/>
      <c r="LCS7" s="700"/>
      <c r="LCT7" s="700"/>
      <c r="LCU7" s="700"/>
      <c r="LCV7" s="700"/>
      <c r="LCW7" s="700"/>
      <c r="LCX7" s="700"/>
      <c r="LCY7" s="700"/>
      <c r="LCZ7" s="700"/>
      <c r="LDA7" s="700"/>
      <c r="LDB7" s="700"/>
      <c r="LDC7" s="700"/>
      <c r="LDD7" s="700"/>
      <c r="LDE7" s="700"/>
      <c r="LDF7" s="700"/>
      <c r="LDG7" s="700"/>
      <c r="LDH7" s="700"/>
      <c r="LDI7" s="700"/>
      <c r="LDJ7" s="700"/>
      <c r="LDK7" s="700"/>
      <c r="LDL7" s="700"/>
      <c r="LDM7" s="700"/>
      <c r="LDN7" s="700"/>
      <c r="LDO7" s="700"/>
      <c r="LDP7" s="700"/>
      <c r="LDQ7" s="700"/>
      <c r="LDR7" s="700"/>
      <c r="LDS7" s="700"/>
      <c r="LDT7" s="700"/>
      <c r="LDU7" s="700"/>
      <c r="LDV7" s="700"/>
      <c r="LDW7" s="700"/>
      <c r="LDX7" s="700"/>
      <c r="LDY7" s="700"/>
      <c r="LDZ7" s="700"/>
      <c r="LEA7" s="700"/>
      <c r="LEB7" s="700"/>
      <c r="LEC7" s="700"/>
      <c r="LED7" s="700"/>
      <c r="LEE7" s="700"/>
      <c r="LEF7" s="700"/>
      <c r="LEG7" s="700"/>
      <c r="LEH7" s="700"/>
      <c r="LEI7" s="700"/>
      <c r="LEJ7" s="700"/>
      <c r="LEK7" s="700"/>
      <c r="LEL7" s="700"/>
      <c r="LEM7" s="700"/>
      <c r="LEN7" s="700"/>
      <c r="LEO7" s="700"/>
      <c r="LEP7" s="700"/>
      <c r="LEQ7" s="700"/>
      <c r="LER7" s="700"/>
      <c r="LES7" s="700"/>
      <c r="LET7" s="700"/>
      <c r="LEU7" s="700"/>
      <c r="LEV7" s="700"/>
      <c r="LEW7" s="700"/>
      <c r="LEX7" s="700"/>
      <c r="LEY7" s="700"/>
      <c r="LEZ7" s="700"/>
      <c r="LFA7" s="700"/>
      <c r="LFB7" s="700"/>
      <c r="LFC7" s="700"/>
      <c r="LFD7" s="700"/>
      <c r="LFE7" s="700"/>
      <c r="LFF7" s="700"/>
      <c r="LFG7" s="700"/>
      <c r="LFH7" s="700"/>
      <c r="LFI7" s="700"/>
      <c r="LFJ7" s="700"/>
      <c r="LFK7" s="700"/>
      <c r="LFL7" s="700"/>
      <c r="LFM7" s="700"/>
      <c r="LFN7" s="700"/>
      <c r="LFO7" s="700"/>
      <c r="LFP7" s="700"/>
      <c r="LFQ7" s="700"/>
      <c r="LFR7" s="700"/>
      <c r="LFS7" s="700"/>
      <c r="LFT7" s="700"/>
      <c r="LFU7" s="700"/>
      <c r="LFV7" s="700"/>
      <c r="LFW7" s="700"/>
      <c r="LFX7" s="700"/>
      <c r="LFY7" s="700"/>
      <c r="LFZ7" s="700"/>
      <c r="LGA7" s="700"/>
      <c r="LGB7" s="700"/>
      <c r="LGC7" s="700"/>
      <c r="LGD7" s="700"/>
      <c r="LGE7" s="700"/>
      <c r="LGF7" s="700"/>
      <c r="LGG7" s="700"/>
      <c r="LGH7" s="700"/>
      <c r="LGI7" s="700"/>
      <c r="LGJ7" s="700"/>
      <c r="LGK7" s="700"/>
      <c r="LGL7" s="700"/>
      <c r="LGM7" s="700"/>
      <c r="LGN7" s="700"/>
      <c r="LGO7" s="700"/>
      <c r="LGP7" s="700"/>
      <c r="LGQ7" s="700"/>
      <c r="LGR7" s="700"/>
      <c r="LGS7" s="700"/>
      <c r="LGT7" s="700"/>
      <c r="LGU7" s="700"/>
      <c r="LGV7" s="700"/>
      <c r="LGW7" s="700"/>
      <c r="LGX7" s="700"/>
      <c r="LGY7" s="700"/>
      <c r="LGZ7" s="700"/>
      <c r="LHA7" s="700"/>
      <c r="LHB7" s="700"/>
      <c r="LHC7" s="700"/>
      <c r="LHD7" s="700"/>
      <c r="LHE7" s="700"/>
      <c r="LHF7" s="700"/>
      <c r="LHG7" s="700"/>
      <c r="LHH7" s="700"/>
      <c r="LHI7" s="700"/>
      <c r="LHJ7" s="700"/>
      <c r="LHK7" s="700"/>
      <c r="LHL7" s="700"/>
      <c r="LHM7" s="700"/>
      <c r="LHN7" s="700"/>
      <c r="LHO7" s="700"/>
      <c r="LHP7" s="700"/>
      <c r="LHQ7" s="700"/>
      <c r="LHR7" s="700"/>
      <c r="LHS7" s="700"/>
      <c r="LHT7" s="700"/>
      <c r="LHU7" s="700"/>
      <c r="LHV7" s="700"/>
      <c r="LHW7" s="700"/>
      <c r="LHX7" s="700"/>
      <c r="LHY7" s="700"/>
      <c r="LHZ7" s="700"/>
      <c r="LIA7" s="700"/>
      <c r="LIB7" s="700"/>
      <c r="LIC7" s="700"/>
      <c r="LID7" s="700"/>
      <c r="LIE7" s="700"/>
      <c r="LIF7" s="700"/>
      <c r="LIG7" s="700"/>
      <c r="LIH7" s="700"/>
      <c r="LII7" s="700"/>
      <c r="LIJ7" s="700"/>
      <c r="LIK7" s="700"/>
      <c r="LIL7" s="700"/>
      <c r="LIM7" s="700"/>
      <c r="LIN7" s="700"/>
      <c r="LIO7" s="700"/>
      <c r="LIP7" s="700"/>
      <c r="LIQ7" s="700"/>
      <c r="LIR7" s="700"/>
      <c r="LIS7" s="700"/>
      <c r="LIT7" s="700"/>
      <c r="LIU7" s="700"/>
      <c r="LIV7" s="700"/>
      <c r="LIW7" s="700"/>
      <c r="LIX7" s="700"/>
      <c r="LIY7" s="700"/>
      <c r="LIZ7" s="700"/>
      <c r="LJA7" s="700"/>
      <c r="LJB7" s="700"/>
      <c r="LJC7" s="700"/>
      <c r="LJD7" s="700"/>
      <c r="LJE7" s="700"/>
      <c r="LJF7" s="700"/>
      <c r="LJG7" s="700"/>
      <c r="LJH7" s="700"/>
      <c r="LJI7" s="700"/>
      <c r="LJJ7" s="700"/>
      <c r="LJK7" s="700"/>
      <c r="LJL7" s="700"/>
      <c r="LJM7" s="700"/>
      <c r="LJN7" s="700"/>
      <c r="LJO7" s="700"/>
      <c r="LJP7" s="700"/>
      <c r="LJQ7" s="700"/>
      <c r="LJR7" s="700"/>
      <c r="LJS7" s="700"/>
      <c r="LJT7" s="700"/>
      <c r="LJU7" s="700"/>
      <c r="LJV7" s="700"/>
      <c r="LJW7" s="700"/>
      <c r="LJX7" s="700"/>
      <c r="LJY7" s="700"/>
      <c r="LJZ7" s="700"/>
      <c r="LKA7" s="700"/>
      <c r="LKB7" s="700"/>
      <c r="LKC7" s="700"/>
      <c r="LKD7" s="700"/>
      <c r="LKE7" s="700"/>
      <c r="LKF7" s="700"/>
      <c r="LKG7" s="700"/>
      <c r="LKH7" s="700"/>
      <c r="LKI7" s="700"/>
      <c r="LKJ7" s="700"/>
      <c r="LKK7" s="700"/>
      <c r="LKL7" s="700"/>
      <c r="LKM7" s="700"/>
      <c r="LKN7" s="700"/>
      <c r="LKO7" s="700"/>
      <c r="LKP7" s="700"/>
      <c r="LKQ7" s="700"/>
      <c r="LKR7" s="700"/>
      <c r="LKS7" s="700"/>
      <c r="LKT7" s="700"/>
      <c r="LKU7" s="700"/>
      <c r="LKV7" s="700"/>
      <c r="LKW7" s="700"/>
      <c r="LKX7" s="700"/>
      <c r="LKY7" s="700"/>
      <c r="LKZ7" s="700"/>
      <c r="LLA7" s="700"/>
      <c r="LLB7" s="700"/>
      <c r="LLC7" s="700"/>
      <c r="LLD7" s="700"/>
      <c r="LLE7" s="700"/>
      <c r="LLF7" s="700"/>
      <c r="LLG7" s="700"/>
      <c r="LLH7" s="700"/>
      <c r="LLI7" s="700"/>
      <c r="LLJ7" s="700"/>
      <c r="LLK7" s="700"/>
      <c r="LLL7" s="700"/>
      <c r="LLM7" s="700"/>
      <c r="LLN7" s="700"/>
      <c r="LLO7" s="700"/>
      <c r="LLP7" s="700"/>
      <c r="LLQ7" s="700"/>
      <c r="LLR7" s="700"/>
      <c r="LLS7" s="700"/>
      <c r="LLT7" s="700"/>
      <c r="LLU7" s="700"/>
      <c r="LLV7" s="700"/>
      <c r="LLW7" s="700"/>
      <c r="LLX7" s="700"/>
      <c r="LLY7" s="700"/>
      <c r="LLZ7" s="700"/>
      <c r="LMA7" s="700"/>
      <c r="LMB7" s="700"/>
      <c r="LMC7" s="700"/>
      <c r="LMD7" s="700"/>
      <c r="LME7" s="700"/>
      <c r="LMF7" s="700"/>
      <c r="LMG7" s="700"/>
      <c r="LMH7" s="700"/>
      <c r="LMI7" s="700"/>
      <c r="LMJ7" s="700"/>
      <c r="LMK7" s="700"/>
      <c r="LML7" s="700"/>
      <c r="LMM7" s="700"/>
      <c r="LMN7" s="700"/>
      <c r="LMO7" s="700"/>
      <c r="LMP7" s="700"/>
      <c r="LMQ7" s="700"/>
      <c r="LMR7" s="700"/>
      <c r="LMS7" s="700"/>
      <c r="LMT7" s="700"/>
      <c r="LMU7" s="700"/>
      <c r="LMV7" s="700"/>
      <c r="LMW7" s="700"/>
      <c r="LMX7" s="700"/>
      <c r="LMY7" s="700"/>
      <c r="LMZ7" s="700"/>
      <c r="LNA7" s="700"/>
      <c r="LNB7" s="700"/>
      <c r="LNC7" s="700"/>
      <c r="LND7" s="700"/>
      <c r="LNE7" s="700"/>
      <c r="LNF7" s="700"/>
      <c r="LNG7" s="700"/>
      <c r="LNH7" s="700"/>
      <c r="LNI7" s="700"/>
      <c r="LNJ7" s="700"/>
      <c r="LNK7" s="700"/>
      <c r="LNL7" s="700"/>
      <c r="LNM7" s="700"/>
      <c r="LNN7" s="700"/>
      <c r="LNO7" s="700"/>
      <c r="LNP7" s="700"/>
      <c r="LNQ7" s="700"/>
      <c r="LNR7" s="700"/>
      <c r="LNS7" s="700"/>
      <c r="LNT7" s="700"/>
      <c r="LNU7" s="700"/>
      <c r="LNV7" s="700"/>
      <c r="LNW7" s="700"/>
      <c r="LNX7" s="700"/>
      <c r="LNY7" s="700"/>
      <c r="LNZ7" s="700"/>
      <c r="LOA7" s="700"/>
      <c r="LOB7" s="700"/>
      <c r="LOC7" s="700"/>
      <c r="LOD7" s="700"/>
      <c r="LOE7" s="700"/>
      <c r="LOF7" s="700"/>
      <c r="LOG7" s="700"/>
      <c r="LOH7" s="700"/>
      <c r="LOI7" s="700"/>
      <c r="LOJ7" s="700"/>
      <c r="LOK7" s="700"/>
      <c r="LOL7" s="700"/>
      <c r="LOM7" s="700"/>
      <c r="LON7" s="700"/>
      <c r="LOO7" s="700"/>
      <c r="LOP7" s="700"/>
      <c r="LOQ7" s="700"/>
      <c r="LOR7" s="700"/>
      <c r="LOS7" s="700"/>
      <c r="LOT7" s="700"/>
      <c r="LOU7" s="700"/>
      <c r="LOV7" s="700"/>
      <c r="LOW7" s="700"/>
      <c r="LOX7" s="700"/>
      <c r="LOY7" s="700"/>
      <c r="LOZ7" s="700"/>
      <c r="LPA7" s="700"/>
      <c r="LPB7" s="700"/>
      <c r="LPC7" s="700"/>
      <c r="LPD7" s="700"/>
      <c r="LPE7" s="700"/>
      <c r="LPF7" s="700"/>
      <c r="LPG7" s="700"/>
      <c r="LPH7" s="700"/>
      <c r="LPI7" s="700"/>
      <c r="LPJ7" s="700"/>
      <c r="LPK7" s="700"/>
      <c r="LPL7" s="700"/>
      <c r="LPM7" s="700"/>
      <c r="LPN7" s="700"/>
      <c r="LPO7" s="700"/>
      <c r="LPP7" s="700"/>
      <c r="LPQ7" s="700"/>
      <c r="LPR7" s="700"/>
      <c r="LPS7" s="700"/>
      <c r="LPT7" s="700"/>
      <c r="LPU7" s="700"/>
      <c r="LPV7" s="700"/>
      <c r="LPW7" s="700"/>
      <c r="LPX7" s="700"/>
      <c r="LPY7" s="700"/>
      <c r="LPZ7" s="700"/>
      <c r="LQA7" s="700"/>
      <c r="LQB7" s="700"/>
      <c r="LQC7" s="700"/>
      <c r="LQD7" s="700"/>
      <c r="LQE7" s="700"/>
      <c r="LQF7" s="700"/>
      <c r="LQG7" s="700"/>
      <c r="LQH7" s="700"/>
      <c r="LQI7" s="700"/>
      <c r="LQJ7" s="700"/>
      <c r="LQK7" s="700"/>
      <c r="LQL7" s="700"/>
      <c r="LQM7" s="700"/>
      <c r="LQN7" s="700"/>
      <c r="LQO7" s="700"/>
      <c r="LQP7" s="700"/>
      <c r="LQQ7" s="700"/>
      <c r="LQR7" s="700"/>
      <c r="LQS7" s="700"/>
      <c r="LQT7" s="700"/>
      <c r="LQU7" s="700"/>
      <c r="LQV7" s="700"/>
      <c r="LQW7" s="700"/>
      <c r="LQX7" s="700"/>
      <c r="LQY7" s="700"/>
      <c r="LQZ7" s="700"/>
      <c r="LRA7" s="700"/>
      <c r="LRB7" s="700"/>
      <c r="LRC7" s="700"/>
      <c r="LRD7" s="700"/>
      <c r="LRE7" s="700"/>
      <c r="LRF7" s="700"/>
      <c r="LRG7" s="700"/>
      <c r="LRH7" s="700"/>
      <c r="LRI7" s="700"/>
      <c r="LRJ7" s="700"/>
      <c r="LRK7" s="700"/>
      <c r="LRL7" s="700"/>
      <c r="LRM7" s="700"/>
      <c r="LRN7" s="700"/>
      <c r="LRO7" s="700"/>
      <c r="LRP7" s="700"/>
      <c r="LRQ7" s="700"/>
      <c r="LRR7" s="700"/>
      <c r="LRS7" s="700"/>
      <c r="LRT7" s="700"/>
      <c r="LRU7" s="700"/>
      <c r="LRV7" s="700"/>
      <c r="LRW7" s="700"/>
      <c r="LRX7" s="700"/>
      <c r="LRY7" s="700"/>
      <c r="LRZ7" s="700"/>
      <c r="LSA7" s="700"/>
      <c r="LSB7" s="700"/>
      <c r="LSC7" s="700"/>
      <c r="LSD7" s="700"/>
      <c r="LSE7" s="700"/>
      <c r="LSF7" s="700"/>
      <c r="LSG7" s="700"/>
      <c r="LSH7" s="700"/>
      <c r="LSI7" s="700"/>
      <c r="LSJ7" s="700"/>
      <c r="LSK7" s="700"/>
      <c r="LSL7" s="700"/>
      <c r="LSM7" s="700"/>
      <c r="LSN7" s="700"/>
      <c r="LSO7" s="700"/>
      <c r="LSP7" s="700"/>
      <c r="LSQ7" s="700"/>
      <c r="LSR7" s="700"/>
      <c r="LSS7" s="700"/>
      <c r="LST7" s="700"/>
      <c r="LSU7" s="700"/>
      <c r="LSV7" s="700"/>
      <c r="LSW7" s="700"/>
      <c r="LSX7" s="700"/>
      <c r="LSY7" s="700"/>
      <c r="LSZ7" s="700"/>
      <c r="LTA7" s="700"/>
      <c r="LTB7" s="700"/>
      <c r="LTC7" s="700"/>
      <c r="LTD7" s="700"/>
      <c r="LTE7" s="700"/>
      <c r="LTF7" s="700"/>
      <c r="LTG7" s="700"/>
      <c r="LTH7" s="700"/>
      <c r="LTI7" s="700"/>
      <c r="LTJ7" s="700"/>
      <c r="LTK7" s="700"/>
      <c r="LTL7" s="700"/>
      <c r="LTM7" s="700"/>
      <c r="LTN7" s="700"/>
      <c r="LTO7" s="700"/>
      <c r="LTP7" s="700"/>
      <c r="LTQ7" s="700"/>
      <c r="LTR7" s="700"/>
      <c r="LTS7" s="700"/>
      <c r="LTT7" s="700"/>
      <c r="LTU7" s="700"/>
      <c r="LTV7" s="700"/>
      <c r="LTW7" s="700"/>
      <c r="LTX7" s="700"/>
      <c r="LTY7" s="700"/>
      <c r="LTZ7" s="700"/>
      <c r="LUA7" s="700"/>
      <c r="LUB7" s="700"/>
      <c r="LUC7" s="700"/>
      <c r="LUD7" s="700"/>
      <c r="LUE7" s="700"/>
      <c r="LUF7" s="700"/>
      <c r="LUG7" s="700"/>
      <c r="LUH7" s="700"/>
      <c r="LUI7" s="700"/>
      <c r="LUJ7" s="700"/>
      <c r="LUK7" s="700"/>
      <c r="LUL7" s="700"/>
      <c r="LUM7" s="700"/>
      <c r="LUN7" s="700"/>
      <c r="LUO7" s="700"/>
      <c r="LUP7" s="700"/>
      <c r="LUQ7" s="700"/>
      <c r="LUR7" s="700"/>
      <c r="LUS7" s="700"/>
      <c r="LUT7" s="700"/>
      <c r="LUU7" s="700"/>
      <c r="LUV7" s="700"/>
      <c r="LUW7" s="700"/>
      <c r="LUX7" s="700"/>
      <c r="LUY7" s="700"/>
      <c r="LUZ7" s="700"/>
      <c r="LVA7" s="700"/>
      <c r="LVB7" s="700"/>
      <c r="LVC7" s="700"/>
      <c r="LVD7" s="700"/>
      <c r="LVE7" s="700"/>
      <c r="LVF7" s="700"/>
      <c r="LVG7" s="700"/>
      <c r="LVH7" s="700"/>
      <c r="LVI7" s="700"/>
      <c r="LVJ7" s="700"/>
      <c r="LVK7" s="700"/>
      <c r="LVL7" s="700"/>
      <c r="LVM7" s="700"/>
      <c r="LVN7" s="700"/>
      <c r="LVO7" s="700"/>
      <c r="LVP7" s="700"/>
      <c r="LVQ7" s="700"/>
      <c r="LVR7" s="700"/>
      <c r="LVS7" s="700"/>
      <c r="LVT7" s="700"/>
      <c r="LVU7" s="700"/>
      <c r="LVV7" s="700"/>
      <c r="LVW7" s="700"/>
      <c r="LVX7" s="700"/>
      <c r="LVY7" s="700"/>
      <c r="LVZ7" s="700"/>
      <c r="LWA7" s="700"/>
      <c r="LWB7" s="700"/>
      <c r="LWC7" s="700"/>
      <c r="LWD7" s="700"/>
      <c r="LWE7" s="700"/>
      <c r="LWF7" s="700"/>
      <c r="LWG7" s="700"/>
      <c r="LWH7" s="700"/>
      <c r="LWI7" s="700"/>
      <c r="LWJ7" s="700"/>
      <c r="LWK7" s="700"/>
      <c r="LWL7" s="700"/>
      <c r="LWM7" s="700"/>
      <c r="LWN7" s="700"/>
      <c r="LWO7" s="700"/>
      <c r="LWP7" s="700"/>
      <c r="LWQ7" s="700"/>
      <c r="LWR7" s="700"/>
      <c r="LWS7" s="700"/>
      <c r="LWT7" s="700"/>
      <c r="LWU7" s="700"/>
      <c r="LWV7" s="700"/>
      <c r="LWW7" s="700"/>
      <c r="LWX7" s="700"/>
      <c r="LWY7" s="700"/>
      <c r="LWZ7" s="700"/>
      <c r="LXA7" s="700"/>
      <c r="LXB7" s="700"/>
      <c r="LXC7" s="700"/>
      <c r="LXD7" s="700"/>
      <c r="LXE7" s="700"/>
      <c r="LXF7" s="700"/>
      <c r="LXG7" s="700"/>
      <c r="LXH7" s="700"/>
      <c r="LXI7" s="700"/>
      <c r="LXJ7" s="700"/>
      <c r="LXK7" s="700"/>
      <c r="LXL7" s="700"/>
      <c r="LXM7" s="700"/>
      <c r="LXN7" s="700"/>
      <c r="LXO7" s="700"/>
      <c r="LXP7" s="700"/>
      <c r="LXQ7" s="700"/>
      <c r="LXR7" s="700"/>
      <c r="LXS7" s="700"/>
      <c r="LXT7" s="700"/>
      <c r="LXU7" s="700"/>
      <c r="LXV7" s="700"/>
      <c r="LXW7" s="700"/>
      <c r="LXX7" s="700"/>
      <c r="LXY7" s="700"/>
      <c r="LXZ7" s="700"/>
      <c r="LYA7" s="700"/>
      <c r="LYB7" s="700"/>
      <c r="LYC7" s="700"/>
      <c r="LYD7" s="700"/>
      <c r="LYE7" s="700"/>
      <c r="LYF7" s="700"/>
      <c r="LYG7" s="700"/>
      <c r="LYH7" s="700"/>
      <c r="LYI7" s="700"/>
      <c r="LYJ7" s="700"/>
      <c r="LYK7" s="700"/>
      <c r="LYL7" s="700"/>
      <c r="LYM7" s="700"/>
      <c r="LYN7" s="700"/>
      <c r="LYO7" s="700"/>
      <c r="LYP7" s="700"/>
      <c r="LYQ7" s="700"/>
      <c r="LYR7" s="700"/>
      <c r="LYS7" s="700"/>
      <c r="LYT7" s="700"/>
      <c r="LYU7" s="700"/>
      <c r="LYV7" s="700"/>
      <c r="LYW7" s="700"/>
      <c r="LYX7" s="700"/>
      <c r="LYY7" s="700"/>
      <c r="LYZ7" s="700"/>
      <c r="LZA7" s="700"/>
      <c r="LZB7" s="700"/>
      <c r="LZC7" s="700"/>
      <c r="LZD7" s="700"/>
      <c r="LZE7" s="700"/>
      <c r="LZF7" s="700"/>
      <c r="LZG7" s="700"/>
      <c r="LZH7" s="700"/>
      <c r="LZI7" s="700"/>
      <c r="LZJ7" s="700"/>
      <c r="LZK7" s="700"/>
      <c r="LZL7" s="700"/>
      <c r="LZM7" s="700"/>
      <c r="LZN7" s="700"/>
      <c r="LZO7" s="700"/>
      <c r="LZP7" s="700"/>
      <c r="LZQ7" s="700"/>
      <c r="LZR7" s="700"/>
      <c r="LZS7" s="700"/>
      <c r="LZT7" s="700"/>
      <c r="LZU7" s="700"/>
      <c r="LZV7" s="700"/>
      <c r="LZW7" s="700"/>
      <c r="LZX7" s="700"/>
      <c r="LZY7" s="700"/>
      <c r="LZZ7" s="700"/>
      <c r="MAA7" s="700"/>
      <c r="MAB7" s="700"/>
      <c r="MAC7" s="700"/>
      <c r="MAD7" s="700"/>
      <c r="MAE7" s="700"/>
      <c r="MAF7" s="700"/>
      <c r="MAG7" s="700"/>
      <c r="MAH7" s="700"/>
      <c r="MAI7" s="700"/>
      <c r="MAJ7" s="700"/>
      <c r="MAK7" s="700"/>
      <c r="MAL7" s="700"/>
      <c r="MAM7" s="700"/>
      <c r="MAN7" s="700"/>
      <c r="MAO7" s="700"/>
      <c r="MAP7" s="700"/>
      <c r="MAQ7" s="700"/>
      <c r="MAR7" s="700"/>
      <c r="MAS7" s="700"/>
      <c r="MAT7" s="700"/>
      <c r="MAU7" s="700"/>
      <c r="MAV7" s="700"/>
      <c r="MAW7" s="700"/>
      <c r="MAX7" s="700"/>
      <c r="MAY7" s="700"/>
      <c r="MAZ7" s="700"/>
      <c r="MBA7" s="700"/>
      <c r="MBB7" s="700"/>
      <c r="MBC7" s="700"/>
      <c r="MBD7" s="700"/>
      <c r="MBE7" s="700"/>
      <c r="MBF7" s="700"/>
      <c r="MBG7" s="700"/>
      <c r="MBH7" s="700"/>
      <c r="MBI7" s="700"/>
      <c r="MBJ7" s="700"/>
      <c r="MBK7" s="700"/>
      <c r="MBL7" s="700"/>
      <c r="MBM7" s="700"/>
      <c r="MBN7" s="700"/>
      <c r="MBO7" s="700"/>
      <c r="MBP7" s="700"/>
      <c r="MBQ7" s="700"/>
      <c r="MBR7" s="700"/>
      <c r="MBS7" s="700"/>
      <c r="MBT7" s="700"/>
      <c r="MBU7" s="700"/>
      <c r="MBV7" s="700"/>
      <c r="MBW7" s="700"/>
      <c r="MBX7" s="700"/>
      <c r="MBY7" s="700"/>
      <c r="MBZ7" s="700"/>
      <c r="MCA7" s="700"/>
      <c r="MCB7" s="700"/>
      <c r="MCC7" s="700"/>
      <c r="MCD7" s="700"/>
      <c r="MCE7" s="700"/>
      <c r="MCF7" s="700"/>
      <c r="MCG7" s="700"/>
      <c r="MCH7" s="700"/>
      <c r="MCI7" s="700"/>
      <c r="MCJ7" s="700"/>
      <c r="MCK7" s="700"/>
      <c r="MCL7" s="700"/>
      <c r="MCM7" s="700"/>
      <c r="MCN7" s="700"/>
      <c r="MCO7" s="700"/>
      <c r="MCP7" s="700"/>
      <c r="MCQ7" s="700"/>
      <c r="MCR7" s="700"/>
      <c r="MCS7" s="700"/>
      <c r="MCT7" s="700"/>
      <c r="MCU7" s="700"/>
      <c r="MCV7" s="700"/>
      <c r="MCW7" s="700"/>
      <c r="MCX7" s="700"/>
      <c r="MCY7" s="700"/>
      <c r="MCZ7" s="700"/>
      <c r="MDA7" s="700"/>
      <c r="MDB7" s="700"/>
      <c r="MDC7" s="700"/>
      <c r="MDD7" s="700"/>
      <c r="MDE7" s="700"/>
      <c r="MDF7" s="700"/>
      <c r="MDG7" s="700"/>
      <c r="MDH7" s="700"/>
      <c r="MDI7" s="700"/>
      <c r="MDJ7" s="700"/>
      <c r="MDK7" s="700"/>
      <c r="MDL7" s="700"/>
      <c r="MDM7" s="700"/>
      <c r="MDN7" s="700"/>
      <c r="MDO7" s="700"/>
      <c r="MDP7" s="700"/>
      <c r="MDQ7" s="700"/>
      <c r="MDR7" s="700"/>
      <c r="MDS7" s="700"/>
      <c r="MDT7" s="700"/>
      <c r="MDU7" s="700"/>
      <c r="MDV7" s="700"/>
      <c r="MDW7" s="700"/>
      <c r="MDX7" s="700"/>
      <c r="MDY7" s="700"/>
      <c r="MDZ7" s="700"/>
      <c r="MEA7" s="700"/>
      <c r="MEB7" s="700"/>
      <c r="MEC7" s="700"/>
      <c r="MED7" s="700"/>
      <c r="MEE7" s="700"/>
      <c r="MEF7" s="700"/>
      <c r="MEG7" s="700"/>
      <c r="MEH7" s="700"/>
      <c r="MEI7" s="700"/>
      <c r="MEJ7" s="700"/>
      <c r="MEK7" s="700"/>
      <c r="MEL7" s="700"/>
      <c r="MEM7" s="700"/>
      <c r="MEN7" s="700"/>
      <c r="MEO7" s="700"/>
      <c r="MEP7" s="700"/>
      <c r="MEQ7" s="700"/>
      <c r="MER7" s="700"/>
      <c r="MES7" s="700"/>
      <c r="MET7" s="700"/>
      <c r="MEU7" s="700"/>
      <c r="MEV7" s="700"/>
      <c r="MEW7" s="700"/>
      <c r="MEX7" s="700"/>
      <c r="MEY7" s="700"/>
      <c r="MEZ7" s="700"/>
      <c r="MFA7" s="700"/>
      <c r="MFB7" s="700"/>
      <c r="MFC7" s="700"/>
      <c r="MFD7" s="700"/>
      <c r="MFE7" s="700"/>
      <c r="MFF7" s="700"/>
      <c r="MFG7" s="700"/>
      <c r="MFH7" s="700"/>
      <c r="MFI7" s="700"/>
      <c r="MFJ7" s="700"/>
      <c r="MFK7" s="700"/>
      <c r="MFL7" s="700"/>
      <c r="MFM7" s="700"/>
      <c r="MFN7" s="700"/>
      <c r="MFO7" s="700"/>
      <c r="MFP7" s="700"/>
      <c r="MFQ7" s="700"/>
      <c r="MFR7" s="700"/>
      <c r="MFS7" s="700"/>
      <c r="MFT7" s="700"/>
      <c r="MFU7" s="700"/>
      <c r="MFV7" s="700"/>
      <c r="MFW7" s="700"/>
      <c r="MFX7" s="700"/>
      <c r="MFY7" s="700"/>
      <c r="MFZ7" s="700"/>
      <c r="MGA7" s="700"/>
      <c r="MGB7" s="700"/>
      <c r="MGC7" s="700"/>
      <c r="MGD7" s="700"/>
      <c r="MGE7" s="700"/>
      <c r="MGF7" s="700"/>
      <c r="MGG7" s="700"/>
      <c r="MGH7" s="700"/>
      <c r="MGI7" s="700"/>
      <c r="MGJ7" s="700"/>
      <c r="MGK7" s="700"/>
      <c r="MGL7" s="700"/>
      <c r="MGM7" s="700"/>
      <c r="MGN7" s="700"/>
      <c r="MGO7" s="700"/>
      <c r="MGP7" s="700"/>
      <c r="MGQ7" s="700"/>
      <c r="MGR7" s="700"/>
      <c r="MGS7" s="700"/>
      <c r="MGT7" s="700"/>
      <c r="MGU7" s="700"/>
      <c r="MGV7" s="700"/>
      <c r="MGW7" s="700"/>
      <c r="MGX7" s="700"/>
      <c r="MGY7" s="700"/>
      <c r="MGZ7" s="700"/>
      <c r="MHA7" s="700"/>
      <c r="MHB7" s="700"/>
      <c r="MHC7" s="700"/>
      <c r="MHD7" s="700"/>
      <c r="MHE7" s="700"/>
      <c r="MHF7" s="700"/>
      <c r="MHG7" s="700"/>
      <c r="MHH7" s="700"/>
      <c r="MHI7" s="700"/>
      <c r="MHJ7" s="700"/>
      <c r="MHK7" s="700"/>
      <c r="MHL7" s="700"/>
      <c r="MHM7" s="700"/>
      <c r="MHN7" s="700"/>
      <c r="MHO7" s="700"/>
      <c r="MHP7" s="700"/>
      <c r="MHQ7" s="700"/>
      <c r="MHR7" s="700"/>
      <c r="MHS7" s="700"/>
      <c r="MHT7" s="700"/>
      <c r="MHU7" s="700"/>
      <c r="MHV7" s="700"/>
      <c r="MHW7" s="700"/>
      <c r="MHX7" s="700"/>
      <c r="MHY7" s="700"/>
      <c r="MHZ7" s="700"/>
      <c r="MIA7" s="700"/>
      <c r="MIB7" s="700"/>
      <c r="MIC7" s="700"/>
      <c r="MID7" s="700"/>
      <c r="MIE7" s="700"/>
      <c r="MIF7" s="700"/>
      <c r="MIG7" s="700"/>
      <c r="MIH7" s="700"/>
      <c r="MII7" s="700"/>
      <c r="MIJ7" s="700"/>
      <c r="MIK7" s="700"/>
      <c r="MIL7" s="700"/>
      <c r="MIM7" s="700"/>
      <c r="MIN7" s="700"/>
      <c r="MIO7" s="700"/>
      <c r="MIP7" s="700"/>
      <c r="MIQ7" s="700"/>
      <c r="MIR7" s="700"/>
      <c r="MIS7" s="700"/>
      <c r="MIT7" s="700"/>
      <c r="MIU7" s="700"/>
      <c r="MIV7" s="700"/>
      <c r="MIW7" s="700"/>
      <c r="MIX7" s="700"/>
      <c r="MIY7" s="700"/>
      <c r="MIZ7" s="700"/>
      <c r="MJA7" s="700"/>
      <c r="MJB7" s="700"/>
      <c r="MJC7" s="700"/>
      <c r="MJD7" s="700"/>
      <c r="MJE7" s="700"/>
      <c r="MJF7" s="700"/>
      <c r="MJG7" s="700"/>
      <c r="MJH7" s="700"/>
      <c r="MJI7" s="700"/>
      <c r="MJJ7" s="700"/>
      <c r="MJK7" s="700"/>
      <c r="MJL7" s="700"/>
      <c r="MJM7" s="700"/>
      <c r="MJN7" s="700"/>
      <c r="MJO7" s="700"/>
      <c r="MJP7" s="700"/>
      <c r="MJQ7" s="700"/>
      <c r="MJR7" s="700"/>
      <c r="MJS7" s="700"/>
      <c r="MJT7" s="700"/>
      <c r="MJU7" s="700"/>
      <c r="MJV7" s="700"/>
      <c r="MJW7" s="700"/>
      <c r="MJX7" s="700"/>
      <c r="MJY7" s="700"/>
      <c r="MJZ7" s="700"/>
      <c r="MKA7" s="700"/>
      <c r="MKB7" s="700"/>
      <c r="MKC7" s="700"/>
      <c r="MKD7" s="700"/>
      <c r="MKE7" s="700"/>
      <c r="MKF7" s="700"/>
      <c r="MKG7" s="700"/>
      <c r="MKH7" s="700"/>
      <c r="MKI7" s="700"/>
      <c r="MKJ7" s="700"/>
      <c r="MKK7" s="700"/>
      <c r="MKL7" s="700"/>
      <c r="MKM7" s="700"/>
      <c r="MKN7" s="700"/>
      <c r="MKO7" s="700"/>
      <c r="MKP7" s="700"/>
      <c r="MKQ7" s="700"/>
      <c r="MKR7" s="700"/>
      <c r="MKS7" s="700"/>
      <c r="MKT7" s="700"/>
      <c r="MKU7" s="700"/>
      <c r="MKV7" s="700"/>
      <c r="MKW7" s="700"/>
      <c r="MKX7" s="700"/>
      <c r="MKY7" s="700"/>
      <c r="MKZ7" s="700"/>
      <c r="MLA7" s="700"/>
      <c r="MLB7" s="700"/>
      <c r="MLC7" s="700"/>
      <c r="MLD7" s="700"/>
      <c r="MLE7" s="700"/>
      <c r="MLF7" s="700"/>
      <c r="MLG7" s="700"/>
      <c r="MLH7" s="700"/>
      <c r="MLI7" s="700"/>
      <c r="MLJ7" s="700"/>
      <c r="MLK7" s="700"/>
      <c r="MLL7" s="700"/>
      <c r="MLM7" s="700"/>
      <c r="MLN7" s="700"/>
      <c r="MLO7" s="700"/>
      <c r="MLP7" s="700"/>
      <c r="MLQ7" s="700"/>
      <c r="MLR7" s="700"/>
      <c r="MLS7" s="700"/>
      <c r="MLT7" s="700"/>
      <c r="MLU7" s="700"/>
      <c r="MLV7" s="700"/>
      <c r="MLW7" s="700"/>
      <c r="MLX7" s="700"/>
      <c r="MLY7" s="700"/>
      <c r="MLZ7" s="700"/>
      <c r="MMA7" s="700"/>
      <c r="MMB7" s="700"/>
      <c r="MMC7" s="700"/>
      <c r="MMD7" s="700"/>
      <c r="MME7" s="700"/>
      <c r="MMF7" s="700"/>
      <c r="MMG7" s="700"/>
      <c r="MMH7" s="700"/>
      <c r="MMI7" s="700"/>
      <c r="MMJ7" s="700"/>
      <c r="MMK7" s="700"/>
      <c r="MML7" s="700"/>
      <c r="MMM7" s="700"/>
      <c r="MMN7" s="700"/>
      <c r="MMO7" s="700"/>
      <c r="MMP7" s="700"/>
      <c r="MMQ7" s="700"/>
      <c r="MMR7" s="700"/>
      <c r="MMS7" s="700"/>
      <c r="MMT7" s="700"/>
      <c r="MMU7" s="700"/>
      <c r="MMV7" s="700"/>
      <c r="MMW7" s="700"/>
      <c r="MMX7" s="700"/>
      <c r="MMY7" s="700"/>
      <c r="MMZ7" s="700"/>
      <c r="MNA7" s="700"/>
      <c r="MNB7" s="700"/>
      <c r="MNC7" s="700"/>
      <c r="MND7" s="700"/>
      <c r="MNE7" s="700"/>
      <c r="MNF7" s="700"/>
      <c r="MNG7" s="700"/>
      <c r="MNH7" s="700"/>
      <c r="MNI7" s="700"/>
      <c r="MNJ7" s="700"/>
      <c r="MNK7" s="700"/>
      <c r="MNL7" s="700"/>
      <c r="MNM7" s="700"/>
      <c r="MNN7" s="700"/>
      <c r="MNO7" s="700"/>
      <c r="MNP7" s="700"/>
      <c r="MNQ7" s="700"/>
      <c r="MNR7" s="700"/>
      <c r="MNS7" s="700"/>
      <c r="MNT7" s="700"/>
      <c r="MNU7" s="700"/>
      <c r="MNV7" s="700"/>
      <c r="MNW7" s="700"/>
      <c r="MNX7" s="700"/>
      <c r="MNY7" s="700"/>
      <c r="MNZ7" s="700"/>
      <c r="MOA7" s="700"/>
      <c r="MOB7" s="700"/>
      <c r="MOC7" s="700"/>
      <c r="MOD7" s="700"/>
      <c r="MOE7" s="700"/>
      <c r="MOF7" s="700"/>
      <c r="MOG7" s="700"/>
      <c r="MOH7" s="700"/>
      <c r="MOI7" s="700"/>
      <c r="MOJ7" s="700"/>
      <c r="MOK7" s="700"/>
      <c r="MOL7" s="700"/>
      <c r="MOM7" s="700"/>
      <c r="MON7" s="700"/>
      <c r="MOO7" s="700"/>
      <c r="MOP7" s="700"/>
      <c r="MOQ7" s="700"/>
      <c r="MOR7" s="700"/>
      <c r="MOS7" s="700"/>
      <c r="MOT7" s="700"/>
      <c r="MOU7" s="700"/>
      <c r="MOV7" s="700"/>
      <c r="MOW7" s="700"/>
      <c r="MOX7" s="700"/>
      <c r="MOY7" s="700"/>
      <c r="MOZ7" s="700"/>
      <c r="MPA7" s="700"/>
      <c r="MPB7" s="700"/>
      <c r="MPC7" s="700"/>
      <c r="MPD7" s="700"/>
      <c r="MPE7" s="700"/>
      <c r="MPF7" s="700"/>
      <c r="MPG7" s="700"/>
      <c r="MPH7" s="700"/>
      <c r="MPI7" s="700"/>
      <c r="MPJ7" s="700"/>
      <c r="MPK7" s="700"/>
      <c r="MPL7" s="700"/>
      <c r="MPM7" s="700"/>
      <c r="MPN7" s="700"/>
      <c r="MPO7" s="700"/>
      <c r="MPP7" s="700"/>
      <c r="MPQ7" s="700"/>
      <c r="MPR7" s="700"/>
      <c r="MPS7" s="700"/>
      <c r="MPT7" s="700"/>
      <c r="MPU7" s="700"/>
      <c r="MPV7" s="700"/>
      <c r="MPW7" s="700"/>
      <c r="MPX7" s="700"/>
      <c r="MPY7" s="700"/>
      <c r="MPZ7" s="700"/>
      <c r="MQA7" s="700"/>
      <c r="MQB7" s="700"/>
      <c r="MQC7" s="700"/>
      <c r="MQD7" s="700"/>
      <c r="MQE7" s="700"/>
      <c r="MQF7" s="700"/>
      <c r="MQG7" s="700"/>
      <c r="MQH7" s="700"/>
      <c r="MQI7" s="700"/>
      <c r="MQJ7" s="700"/>
      <c r="MQK7" s="700"/>
      <c r="MQL7" s="700"/>
      <c r="MQM7" s="700"/>
      <c r="MQN7" s="700"/>
      <c r="MQO7" s="700"/>
      <c r="MQP7" s="700"/>
      <c r="MQQ7" s="700"/>
      <c r="MQR7" s="700"/>
      <c r="MQS7" s="700"/>
      <c r="MQT7" s="700"/>
      <c r="MQU7" s="700"/>
      <c r="MQV7" s="700"/>
      <c r="MQW7" s="700"/>
      <c r="MQX7" s="700"/>
      <c r="MQY7" s="700"/>
      <c r="MQZ7" s="700"/>
      <c r="MRA7" s="700"/>
      <c r="MRB7" s="700"/>
      <c r="MRC7" s="700"/>
      <c r="MRD7" s="700"/>
      <c r="MRE7" s="700"/>
      <c r="MRF7" s="700"/>
      <c r="MRG7" s="700"/>
      <c r="MRH7" s="700"/>
      <c r="MRI7" s="700"/>
      <c r="MRJ7" s="700"/>
      <c r="MRK7" s="700"/>
      <c r="MRL7" s="700"/>
      <c r="MRM7" s="700"/>
      <c r="MRN7" s="700"/>
      <c r="MRO7" s="700"/>
      <c r="MRP7" s="700"/>
      <c r="MRQ7" s="700"/>
      <c r="MRR7" s="700"/>
      <c r="MRS7" s="700"/>
      <c r="MRT7" s="700"/>
      <c r="MRU7" s="700"/>
      <c r="MRV7" s="700"/>
      <c r="MRW7" s="700"/>
      <c r="MRX7" s="700"/>
      <c r="MRY7" s="700"/>
      <c r="MRZ7" s="700"/>
      <c r="MSA7" s="700"/>
      <c r="MSB7" s="700"/>
      <c r="MSC7" s="700"/>
      <c r="MSD7" s="700"/>
      <c r="MSE7" s="700"/>
      <c r="MSF7" s="700"/>
      <c r="MSG7" s="700"/>
      <c r="MSH7" s="700"/>
      <c r="MSI7" s="700"/>
      <c r="MSJ7" s="700"/>
      <c r="MSK7" s="700"/>
      <c r="MSL7" s="700"/>
      <c r="MSM7" s="700"/>
      <c r="MSN7" s="700"/>
      <c r="MSO7" s="700"/>
      <c r="MSP7" s="700"/>
      <c r="MSQ7" s="700"/>
      <c r="MSR7" s="700"/>
      <c r="MSS7" s="700"/>
      <c r="MST7" s="700"/>
      <c r="MSU7" s="700"/>
      <c r="MSV7" s="700"/>
      <c r="MSW7" s="700"/>
      <c r="MSX7" s="700"/>
      <c r="MSY7" s="700"/>
      <c r="MSZ7" s="700"/>
      <c r="MTA7" s="700"/>
      <c r="MTB7" s="700"/>
      <c r="MTC7" s="700"/>
      <c r="MTD7" s="700"/>
      <c r="MTE7" s="700"/>
      <c r="MTF7" s="700"/>
      <c r="MTG7" s="700"/>
      <c r="MTH7" s="700"/>
      <c r="MTI7" s="700"/>
      <c r="MTJ7" s="700"/>
      <c r="MTK7" s="700"/>
      <c r="MTL7" s="700"/>
      <c r="MTM7" s="700"/>
      <c r="MTN7" s="700"/>
      <c r="MTO7" s="700"/>
      <c r="MTP7" s="700"/>
      <c r="MTQ7" s="700"/>
      <c r="MTR7" s="700"/>
      <c r="MTS7" s="700"/>
      <c r="MTT7" s="700"/>
      <c r="MTU7" s="700"/>
      <c r="MTV7" s="700"/>
      <c r="MTW7" s="700"/>
      <c r="MTX7" s="700"/>
      <c r="MTY7" s="700"/>
      <c r="MTZ7" s="700"/>
      <c r="MUA7" s="700"/>
      <c r="MUB7" s="700"/>
      <c r="MUC7" s="700"/>
      <c r="MUD7" s="700"/>
      <c r="MUE7" s="700"/>
      <c r="MUF7" s="700"/>
      <c r="MUG7" s="700"/>
      <c r="MUH7" s="700"/>
      <c r="MUI7" s="700"/>
      <c r="MUJ7" s="700"/>
      <c r="MUK7" s="700"/>
      <c r="MUL7" s="700"/>
      <c r="MUM7" s="700"/>
      <c r="MUN7" s="700"/>
      <c r="MUO7" s="700"/>
      <c r="MUP7" s="700"/>
      <c r="MUQ7" s="700"/>
      <c r="MUR7" s="700"/>
      <c r="MUS7" s="700"/>
      <c r="MUT7" s="700"/>
      <c r="MUU7" s="700"/>
      <c r="MUV7" s="700"/>
      <c r="MUW7" s="700"/>
      <c r="MUX7" s="700"/>
      <c r="MUY7" s="700"/>
      <c r="MUZ7" s="700"/>
      <c r="MVA7" s="700"/>
      <c r="MVB7" s="700"/>
      <c r="MVC7" s="700"/>
      <c r="MVD7" s="700"/>
      <c r="MVE7" s="700"/>
      <c r="MVF7" s="700"/>
      <c r="MVG7" s="700"/>
      <c r="MVH7" s="700"/>
      <c r="MVI7" s="700"/>
      <c r="MVJ7" s="700"/>
      <c r="MVK7" s="700"/>
      <c r="MVL7" s="700"/>
      <c r="MVM7" s="700"/>
      <c r="MVN7" s="700"/>
      <c r="MVO7" s="700"/>
      <c r="MVP7" s="700"/>
      <c r="MVQ7" s="700"/>
      <c r="MVR7" s="700"/>
      <c r="MVS7" s="700"/>
      <c r="MVT7" s="700"/>
      <c r="MVU7" s="700"/>
      <c r="MVV7" s="700"/>
      <c r="MVW7" s="700"/>
      <c r="MVX7" s="700"/>
      <c r="MVY7" s="700"/>
      <c r="MVZ7" s="700"/>
      <c r="MWA7" s="700"/>
      <c r="MWB7" s="700"/>
      <c r="MWC7" s="700"/>
      <c r="MWD7" s="700"/>
      <c r="MWE7" s="700"/>
      <c r="MWF7" s="700"/>
      <c r="MWG7" s="700"/>
      <c r="MWH7" s="700"/>
      <c r="MWI7" s="700"/>
      <c r="MWJ7" s="700"/>
      <c r="MWK7" s="700"/>
      <c r="MWL7" s="700"/>
      <c r="MWM7" s="700"/>
      <c r="MWN7" s="700"/>
      <c r="MWO7" s="700"/>
      <c r="MWP7" s="700"/>
      <c r="MWQ7" s="700"/>
      <c r="MWR7" s="700"/>
      <c r="MWS7" s="700"/>
      <c r="MWT7" s="700"/>
      <c r="MWU7" s="700"/>
      <c r="MWV7" s="700"/>
      <c r="MWW7" s="700"/>
      <c r="MWX7" s="700"/>
      <c r="MWY7" s="700"/>
      <c r="MWZ7" s="700"/>
      <c r="MXA7" s="700"/>
      <c r="MXB7" s="700"/>
      <c r="MXC7" s="700"/>
      <c r="MXD7" s="700"/>
      <c r="MXE7" s="700"/>
      <c r="MXF7" s="700"/>
      <c r="MXG7" s="700"/>
      <c r="MXH7" s="700"/>
      <c r="MXI7" s="700"/>
      <c r="MXJ7" s="700"/>
      <c r="MXK7" s="700"/>
      <c r="MXL7" s="700"/>
      <c r="MXM7" s="700"/>
      <c r="MXN7" s="700"/>
      <c r="MXO7" s="700"/>
      <c r="MXP7" s="700"/>
      <c r="MXQ7" s="700"/>
      <c r="MXR7" s="700"/>
      <c r="MXS7" s="700"/>
      <c r="MXT7" s="700"/>
      <c r="MXU7" s="700"/>
      <c r="MXV7" s="700"/>
      <c r="MXW7" s="700"/>
      <c r="MXX7" s="700"/>
      <c r="MXY7" s="700"/>
      <c r="MXZ7" s="700"/>
      <c r="MYA7" s="700"/>
      <c r="MYB7" s="700"/>
      <c r="MYC7" s="700"/>
      <c r="MYD7" s="700"/>
      <c r="MYE7" s="700"/>
      <c r="MYF7" s="700"/>
      <c r="MYG7" s="700"/>
      <c r="MYH7" s="700"/>
      <c r="MYI7" s="700"/>
      <c r="MYJ7" s="700"/>
      <c r="MYK7" s="700"/>
      <c r="MYL7" s="700"/>
      <c r="MYM7" s="700"/>
      <c r="MYN7" s="700"/>
      <c r="MYO7" s="700"/>
      <c r="MYP7" s="700"/>
      <c r="MYQ7" s="700"/>
      <c r="MYR7" s="700"/>
      <c r="MYS7" s="700"/>
      <c r="MYT7" s="700"/>
      <c r="MYU7" s="700"/>
      <c r="MYV7" s="700"/>
      <c r="MYW7" s="700"/>
      <c r="MYX7" s="700"/>
      <c r="MYY7" s="700"/>
      <c r="MYZ7" s="700"/>
      <c r="MZA7" s="700"/>
      <c r="MZB7" s="700"/>
      <c r="MZC7" s="700"/>
      <c r="MZD7" s="700"/>
      <c r="MZE7" s="700"/>
      <c r="MZF7" s="700"/>
      <c r="MZG7" s="700"/>
      <c r="MZH7" s="700"/>
      <c r="MZI7" s="700"/>
      <c r="MZJ7" s="700"/>
      <c r="MZK7" s="700"/>
      <c r="MZL7" s="700"/>
      <c r="MZM7" s="700"/>
      <c r="MZN7" s="700"/>
      <c r="MZO7" s="700"/>
      <c r="MZP7" s="700"/>
      <c r="MZQ7" s="700"/>
      <c r="MZR7" s="700"/>
      <c r="MZS7" s="700"/>
      <c r="MZT7" s="700"/>
      <c r="MZU7" s="700"/>
      <c r="MZV7" s="700"/>
      <c r="MZW7" s="700"/>
      <c r="MZX7" s="700"/>
      <c r="MZY7" s="700"/>
      <c r="MZZ7" s="700"/>
      <c r="NAA7" s="700"/>
      <c r="NAB7" s="700"/>
      <c r="NAC7" s="700"/>
      <c r="NAD7" s="700"/>
      <c r="NAE7" s="700"/>
      <c r="NAF7" s="700"/>
      <c r="NAG7" s="700"/>
      <c r="NAH7" s="700"/>
      <c r="NAI7" s="700"/>
      <c r="NAJ7" s="700"/>
      <c r="NAK7" s="700"/>
      <c r="NAL7" s="700"/>
      <c r="NAM7" s="700"/>
      <c r="NAN7" s="700"/>
      <c r="NAO7" s="700"/>
      <c r="NAP7" s="700"/>
      <c r="NAQ7" s="700"/>
      <c r="NAR7" s="700"/>
      <c r="NAS7" s="700"/>
      <c r="NAT7" s="700"/>
      <c r="NAU7" s="700"/>
      <c r="NAV7" s="700"/>
      <c r="NAW7" s="700"/>
      <c r="NAX7" s="700"/>
      <c r="NAY7" s="700"/>
      <c r="NAZ7" s="700"/>
      <c r="NBA7" s="700"/>
      <c r="NBB7" s="700"/>
      <c r="NBC7" s="700"/>
      <c r="NBD7" s="700"/>
      <c r="NBE7" s="700"/>
      <c r="NBF7" s="700"/>
      <c r="NBG7" s="700"/>
      <c r="NBH7" s="700"/>
      <c r="NBI7" s="700"/>
      <c r="NBJ7" s="700"/>
      <c r="NBK7" s="700"/>
      <c r="NBL7" s="700"/>
      <c r="NBM7" s="700"/>
      <c r="NBN7" s="700"/>
      <c r="NBO7" s="700"/>
      <c r="NBP7" s="700"/>
      <c r="NBQ7" s="700"/>
      <c r="NBR7" s="700"/>
      <c r="NBS7" s="700"/>
      <c r="NBT7" s="700"/>
      <c r="NBU7" s="700"/>
      <c r="NBV7" s="700"/>
      <c r="NBW7" s="700"/>
      <c r="NBX7" s="700"/>
      <c r="NBY7" s="700"/>
      <c r="NBZ7" s="700"/>
      <c r="NCA7" s="700"/>
      <c r="NCB7" s="700"/>
      <c r="NCC7" s="700"/>
      <c r="NCD7" s="700"/>
      <c r="NCE7" s="700"/>
      <c r="NCF7" s="700"/>
      <c r="NCG7" s="700"/>
      <c r="NCH7" s="700"/>
      <c r="NCI7" s="700"/>
      <c r="NCJ7" s="700"/>
      <c r="NCK7" s="700"/>
      <c r="NCL7" s="700"/>
      <c r="NCM7" s="700"/>
      <c r="NCN7" s="700"/>
      <c r="NCO7" s="700"/>
      <c r="NCP7" s="700"/>
      <c r="NCQ7" s="700"/>
      <c r="NCR7" s="700"/>
      <c r="NCS7" s="700"/>
      <c r="NCT7" s="700"/>
      <c r="NCU7" s="700"/>
      <c r="NCV7" s="700"/>
      <c r="NCW7" s="700"/>
      <c r="NCX7" s="700"/>
      <c r="NCY7" s="700"/>
      <c r="NCZ7" s="700"/>
      <c r="NDA7" s="700"/>
      <c r="NDB7" s="700"/>
      <c r="NDC7" s="700"/>
      <c r="NDD7" s="700"/>
      <c r="NDE7" s="700"/>
      <c r="NDF7" s="700"/>
      <c r="NDG7" s="700"/>
      <c r="NDH7" s="700"/>
      <c r="NDI7" s="700"/>
      <c r="NDJ7" s="700"/>
      <c r="NDK7" s="700"/>
      <c r="NDL7" s="700"/>
      <c r="NDM7" s="700"/>
      <c r="NDN7" s="700"/>
      <c r="NDO7" s="700"/>
      <c r="NDP7" s="700"/>
      <c r="NDQ7" s="700"/>
      <c r="NDR7" s="700"/>
      <c r="NDS7" s="700"/>
      <c r="NDT7" s="700"/>
      <c r="NDU7" s="700"/>
      <c r="NDV7" s="700"/>
      <c r="NDW7" s="700"/>
      <c r="NDX7" s="700"/>
      <c r="NDY7" s="700"/>
      <c r="NDZ7" s="700"/>
      <c r="NEA7" s="700"/>
      <c r="NEB7" s="700"/>
      <c r="NEC7" s="700"/>
      <c r="NED7" s="700"/>
      <c r="NEE7" s="700"/>
      <c r="NEF7" s="700"/>
      <c r="NEG7" s="700"/>
      <c r="NEH7" s="700"/>
      <c r="NEI7" s="700"/>
      <c r="NEJ7" s="700"/>
      <c r="NEK7" s="700"/>
      <c r="NEL7" s="700"/>
      <c r="NEM7" s="700"/>
      <c r="NEN7" s="700"/>
      <c r="NEO7" s="700"/>
      <c r="NEP7" s="700"/>
      <c r="NEQ7" s="700"/>
      <c r="NER7" s="700"/>
      <c r="NES7" s="700"/>
      <c r="NET7" s="700"/>
      <c r="NEU7" s="700"/>
      <c r="NEV7" s="700"/>
      <c r="NEW7" s="700"/>
      <c r="NEX7" s="700"/>
      <c r="NEY7" s="700"/>
      <c r="NEZ7" s="700"/>
      <c r="NFA7" s="700"/>
      <c r="NFB7" s="700"/>
      <c r="NFC7" s="700"/>
      <c r="NFD7" s="700"/>
      <c r="NFE7" s="700"/>
      <c r="NFF7" s="700"/>
      <c r="NFG7" s="700"/>
      <c r="NFH7" s="700"/>
      <c r="NFI7" s="700"/>
      <c r="NFJ7" s="700"/>
      <c r="NFK7" s="700"/>
      <c r="NFL7" s="700"/>
      <c r="NFM7" s="700"/>
      <c r="NFN7" s="700"/>
      <c r="NFO7" s="700"/>
      <c r="NFP7" s="700"/>
      <c r="NFQ7" s="700"/>
      <c r="NFR7" s="700"/>
      <c r="NFS7" s="700"/>
      <c r="NFT7" s="700"/>
      <c r="NFU7" s="700"/>
      <c r="NFV7" s="700"/>
      <c r="NFW7" s="700"/>
      <c r="NFX7" s="700"/>
      <c r="NFY7" s="700"/>
      <c r="NFZ7" s="700"/>
      <c r="NGA7" s="700"/>
      <c r="NGB7" s="700"/>
      <c r="NGC7" s="700"/>
      <c r="NGD7" s="700"/>
      <c r="NGE7" s="700"/>
      <c r="NGF7" s="700"/>
      <c r="NGG7" s="700"/>
      <c r="NGH7" s="700"/>
      <c r="NGI7" s="700"/>
      <c r="NGJ7" s="700"/>
      <c r="NGK7" s="700"/>
      <c r="NGL7" s="700"/>
      <c r="NGM7" s="700"/>
      <c r="NGN7" s="700"/>
      <c r="NGO7" s="700"/>
      <c r="NGP7" s="700"/>
      <c r="NGQ7" s="700"/>
      <c r="NGR7" s="700"/>
      <c r="NGS7" s="700"/>
      <c r="NGT7" s="700"/>
      <c r="NGU7" s="700"/>
      <c r="NGV7" s="700"/>
      <c r="NGW7" s="700"/>
      <c r="NGX7" s="700"/>
      <c r="NGY7" s="700"/>
      <c r="NGZ7" s="700"/>
      <c r="NHA7" s="700"/>
      <c r="NHB7" s="700"/>
      <c r="NHC7" s="700"/>
      <c r="NHD7" s="700"/>
      <c r="NHE7" s="700"/>
      <c r="NHF7" s="700"/>
      <c r="NHG7" s="700"/>
      <c r="NHH7" s="700"/>
      <c r="NHI7" s="700"/>
      <c r="NHJ7" s="700"/>
      <c r="NHK7" s="700"/>
      <c r="NHL7" s="700"/>
      <c r="NHM7" s="700"/>
      <c r="NHN7" s="700"/>
      <c r="NHO7" s="700"/>
      <c r="NHP7" s="700"/>
      <c r="NHQ7" s="700"/>
      <c r="NHR7" s="700"/>
      <c r="NHS7" s="700"/>
      <c r="NHT7" s="700"/>
      <c r="NHU7" s="700"/>
      <c r="NHV7" s="700"/>
      <c r="NHW7" s="700"/>
      <c r="NHX7" s="700"/>
      <c r="NHY7" s="700"/>
      <c r="NHZ7" s="700"/>
      <c r="NIA7" s="700"/>
      <c r="NIB7" s="700"/>
      <c r="NIC7" s="700"/>
      <c r="NID7" s="700"/>
      <c r="NIE7" s="700"/>
      <c r="NIF7" s="700"/>
      <c r="NIG7" s="700"/>
      <c r="NIH7" s="700"/>
      <c r="NII7" s="700"/>
      <c r="NIJ7" s="700"/>
      <c r="NIK7" s="700"/>
      <c r="NIL7" s="700"/>
      <c r="NIM7" s="700"/>
      <c r="NIN7" s="700"/>
      <c r="NIO7" s="700"/>
      <c r="NIP7" s="700"/>
      <c r="NIQ7" s="700"/>
      <c r="NIR7" s="700"/>
      <c r="NIS7" s="700"/>
      <c r="NIT7" s="700"/>
      <c r="NIU7" s="700"/>
      <c r="NIV7" s="700"/>
      <c r="NIW7" s="700"/>
      <c r="NIX7" s="700"/>
      <c r="NIY7" s="700"/>
      <c r="NIZ7" s="700"/>
      <c r="NJA7" s="700"/>
      <c r="NJB7" s="700"/>
      <c r="NJC7" s="700"/>
      <c r="NJD7" s="700"/>
      <c r="NJE7" s="700"/>
      <c r="NJF7" s="700"/>
      <c r="NJG7" s="700"/>
      <c r="NJH7" s="700"/>
      <c r="NJI7" s="700"/>
      <c r="NJJ7" s="700"/>
      <c r="NJK7" s="700"/>
      <c r="NJL7" s="700"/>
      <c r="NJM7" s="700"/>
      <c r="NJN7" s="700"/>
      <c r="NJO7" s="700"/>
      <c r="NJP7" s="700"/>
      <c r="NJQ7" s="700"/>
      <c r="NJR7" s="700"/>
      <c r="NJS7" s="700"/>
      <c r="NJT7" s="700"/>
      <c r="NJU7" s="700"/>
      <c r="NJV7" s="700"/>
      <c r="NJW7" s="700"/>
      <c r="NJX7" s="700"/>
      <c r="NJY7" s="700"/>
      <c r="NJZ7" s="700"/>
      <c r="NKA7" s="700"/>
      <c r="NKB7" s="700"/>
      <c r="NKC7" s="700"/>
      <c r="NKD7" s="700"/>
      <c r="NKE7" s="700"/>
      <c r="NKF7" s="700"/>
      <c r="NKG7" s="700"/>
      <c r="NKH7" s="700"/>
      <c r="NKI7" s="700"/>
      <c r="NKJ7" s="700"/>
      <c r="NKK7" s="700"/>
      <c r="NKL7" s="700"/>
      <c r="NKM7" s="700"/>
      <c r="NKN7" s="700"/>
      <c r="NKO7" s="700"/>
      <c r="NKP7" s="700"/>
      <c r="NKQ7" s="700"/>
      <c r="NKR7" s="700"/>
      <c r="NKS7" s="700"/>
      <c r="NKT7" s="700"/>
      <c r="NKU7" s="700"/>
      <c r="NKV7" s="700"/>
      <c r="NKW7" s="700"/>
      <c r="NKX7" s="700"/>
      <c r="NKY7" s="700"/>
      <c r="NKZ7" s="700"/>
      <c r="NLA7" s="700"/>
      <c r="NLB7" s="700"/>
      <c r="NLC7" s="700"/>
      <c r="NLD7" s="700"/>
      <c r="NLE7" s="700"/>
      <c r="NLF7" s="700"/>
      <c r="NLG7" s="700"/>
      <c r="NLH7" s="700"/>
      <c r="NLI7" s="700"/>
      <c r="NLJ7" s="700"/>
      <c r="NLK7" s="700"/>
      <c r="NLL7" s="700"/>
      <c r="NLM7" s="700"/>
      <c r="NLN7" s="700"/>
      <c r="NLO7" s="700"/>
      <c r="NLP7" s="700"/>
      <c r="NLQ7" s="700"/>
      <c r="NLR7" s="700"/>
      <c r="NLS7" s="700"/>
      <c r="NLT7" s="700"/>
      <c r="NLU7" s="700"/>
      <c r="NLV7" s="700"/>
      <c r="NLW7" s="700"/>
      <c r="NLX7" s="700"/>
      <c r="NLY7" s="700"/>
      <c r="NLZ7" s="700"/>
      <c r="NMA7" s="700"/>
      <c r="NMB7" s="700"/>
      <c r="NMC7" s="700"/>
      <c r="NMD7" s="700"/>
      <c r="NME7" s="700"/>
      <c r="NMF7" s="700"/>
      <c r="NMG7" s="700"/>
      <c r="NMH7" s="700"/>
      <c r="NMI7" s="700"/>
      <c r="NMJ7" s="700"/>
      <c r="NMK7" s="700"/>
      <c r="NML7" s="700"/>
      <c r="NMM7" s="700"/>
      <c r="NMN7" s="700"/>
      <c r="NMO7" s="700"/>
      <c r="NMP7" s="700"/>
      <c r="NMQ7" s="700"/>
      <c r="NMR7" s="700"/>
      <c r="NMS7" s="700"/>
      <c r="NMT7" s="700"/>
      <c r="NMU7" s="700"/>
      <c r="NMV7" s="700"/>
      <c r="NMW7" s="700"/>
      <c r="NMX7" s="700"/>
      <c r="NMY7" s="700"/>
      <c r="NMZ7" s="700"/>
      <c r="NNA7" s="700"/>
      <c r="NNB7" s="700"/>
      <c r="NNC7" s="700"/>
      <c r="NND7" s="700"/>
      <c r="NNE7" s="700"/>
      <c r="NNF7" s="700"/>
      <c r="NNG7" s="700"/>
      <c r="NNH7" s="700"/>
      <c r="NNI7" s="700"/>
      <c r="NNJ7" s="700"/>
      <c r="NNK7" s="700"/>
      <c r="NNL7" s="700"/>
      <c r="NNM7" s="700"/>
      <c r="NNN7" s="700"/>
      <c r="NNO7" s="700"/>
      <c r="NNP7" s="700"/>
      <c r="NNQ7" s="700"/>
      <c r="NNR7" s="700"/>
      <c r="NNS7" s="700"/>
      <c r="NNT7" s="700"/>
      <c r="NNU7" s="700"/>
      <c r="NNV7" s="700"/>
      <c r="NNW7" s="700"/>
      <c r="NNX7" s="700"/>
      <c r="NNY7" s="700"/>
      <c r="NNZ7" s="700"/>
      <c r="NOA7" s="700"/>
      <c r="NOB7" s="700"/>
      <c r="NOC7" s="700"/>
      <c r="NOD7" s="700"/>
      <c r="NOE7" s="700"/>
      <c r="NOF7" s="700"/>
      <c r="NOG7" s="700"/>
      <c r="NOH7" s="700"/>
      <c r="NOI7" s="700"/>
      <c r="NOJ7" s="700"/>
      <c r="NOK7" s="700"/>
      <c r="NOL7" s="700"/>
      <c r="NOM7" s="700"/>
      <c r="NON7" s="700"/>
      <c r="NOO7" s="700"/>
      <c r="NOP7" s="700"/>
      <c r="NOQ7" s="700"/>
      <c r="NOR7" s="700"/>
      <c r="NOS7" s="700"/>
      <c r="NOT7" s="700"/>
      <c r="NOU7" s="700"/>
      <c r="NOV7" s="700"/>
      <c r="NOW7" s="700"/>
      <c r="NOX7" s="700"/>
      <c r="NOY7" s="700"/>
      <c r="NOZ7" s="700"/>
      <c r="NPA7" s="700"/>
      <c r="NPB7" s="700"/>
      <c r="NPC7" s="700"/>
      <c r="NPD7" s="700"/>
      <c r="NPE7" s="700"/>
      <c r="NPF7" s="700"/>
      <c r="NPG7" s="700"/>
      <c r="NPH7" s="700"/>
      <c r="NPI7" s="700"/>
      <c r="NPJ7" s="700"/>
      <c r="NPK7" s="700"/>
      <c r="NPL7" s="700"/>
      <c r="NPM7" s="700"/>
      <c r="NPN7" s="700"/>
      <c r="NPO7" s="700"/>
      <c r="NPP7" s="700"/>
      <c r="NPQ7" s="700"/>
      <c r="NPR7" s="700"/>
      <c r="NPS7" s="700"/>
      <c r="NPT7" s="700"/>
      <c r="NPU7" s="700"/>
      <c r="NPV7" s="700"/>
      <c r="NPW7" s="700"/>
      <c r="NPX7" s="700"/>
      <c r="NPY7" s="700"/>
      <c r="NPZ7" s="700"/>
      <c r="NQA7" s="700"/>
      <c r="NQB7" s="700"/>
      <c r="NQC7" s="700"/>
      <c r="NQD7" s="700"/>
      <c r="NQE7" s="700"/>
      <c r="NQF7" s="700"/>
      <c r="NQG7" s="700"/>
      <c r="NQH7" s="700"/>
      <c r="NQI7" s="700"/>
      <c r="NQJ7" s="700"/>
      <c r="NQK7" s="700"/>
      <c r="NQL7" s="700"/>
      <c r="NQM7" s="700"/>
      <c r="NQN7" s="700"/>
      <c r="NQO7" s="700"/>
      <c r="NQP7" s="700"/>
      <c r="NQQ7" s="700"/>
      <c r="NQR7" s="700"/>
      <c r="NQS7" s="700"/>
      <c r="NQT7" s="700"/>
      <c r="NQU7" s="700"/>
      <c r="NQV7" s="700"/>
      <c r="NQW7" s="700"/>
      <c r="NQX7" s="700"/>
      <c r="NQY7" s="700"/>
      <c r="NQZ7" s="700"/>
      <c r="NRA7" s="700"/>
      <c r="NRB7" s="700"/>
      <c r="NRC7" s="700"/>
      <c r="NRD7" s="700"/>
      <c r="NRE7" s="700"/>
      <c r="NRF7" s="700"/>
      <c r="NRG7" s="700"/>
      <c r="NRH7" s="700"/>
      <c r="NRI7" s="700"/>
      <c r="NRJ7" s="700"/>
      <c r="NRK7" s="700"/>
      <c r="NRL7" s="700"/>
      <c r="NRM7" s="700"/>
      <c r="NRN7" s="700"/>
      <c r="NRO7" s="700"/>
      <c r="NRP7" s="700"/>
      <c r="NRQ7" s="700"/>
      <c r="NRR7" s="700"/>
      <c r="NRS7" s="700"/>
      <c r="NRT7" s="700"/>
      <c r="NRU7" s="700"/>
      <c r="NRV7" s="700"/>
      <c r="NRW7" s="700"/>
      <c r="NRX7" s="700"/>
      <c r="NRY7" s="700"/>
      <c r="NRZ7" s="700"/>
      <c r="NSA7" s="700"/>
      <c r="NSB7" s="700"/>
      <c r="NSC7" s="700"/>
      <c r="NSD7" s="700"/>
      <c r="NSE7" s="700"/>
      <c r="NSF7" s="700"/>
      <c r="NSG7" s="700"/>
      <c r="NSH7" s="700"/>
      <c r="NSI7" s="700"/>
      <c r="NSJ7" s="700"/>
      <c r="NSK7" s="700"/>
      <c r="NSL7" s="700"/>
      <c r="NSM7" s="700"/>
      <c r="NSN7" s="700"/>
      <c r="NSO7" s="700"/>
      <c r="NSP7" s="700"/>
      <c r="NSQ7" s="700"/>
      <c r="NSR7" s="700"/>
      <c r="NSS7" s="700"/>
      <c r="NST7" s="700"/>
      <c r="NSU7" s="700"/>
      <c r="NSV7" s="700"/>
      <c r="NSW7" s="700"/>
      <c r="NSX7" s="700"/>
      <c r="NSY7" s="700"/>
      <c r="NSZ7" s="700"/>
      <c r="NTA7" s="700"/>
      <c r="NTB7" s="700"/>
      <c r="NTC7" s="700"/>
      <c r="NTD7" s="700"/>
      <c r="NTE7" s="700"/>
      <c r="NTF7" s="700"/>
      <c r="NTG7" s="700"/>
      <c r="NTH7" s="700"/>
      <c r="NTI7" s="700"/>
      <c r="NTJ7" s="700"/>
      <c r="NTK7" s="700"/>
      <c r="NTL7" s="700"/>
      <c r="NTM7" s="700"/>
      <c r="NTN7" s="700"/>
      <c r="NTO7" s="700"/>
      <c r="NTP7" s="700"/>
      <c r="NTQ7" s="700"/>
      <c r="NTR7" s="700"/>
      <c r="NTS7" s="700"/>
      <c r="NTT7" s="700"/>
      <c r="NTU7" s="700"/>
      <c r="NTV7" s="700"/>
      <c r="NTW7" s="700"/>
      <c r="NTX7" s="700"/>
      <c r="NTY7" s="700"/>
      <c r="NTZ7" s="700"/>
      <c r="NUA7" s="700"/>
      <c r="NUB7" s="700"/>
      <c r="NUC7" s="700"/>
      <c r="NUD7" s="700"/>
      <c r="NUE7" s="700"/>
      <c r="NUF7" s="700"/>
      <c r="NUG7" s="700"/>
      <c r="NUH7" s="700"/>
      <c r="NUI7" s="700"/>
      <c r="NUJ7" s="700"/>
      <c r="NUK7" s="700"/>
      <c r="NUL7" s="700"/>
      <c r="NUM7" s="700"/>
      <c r="NUN7" s="700"/>
      <c r="NUO7" s="700"/>
      <c r="NUP7" s="700"/>
      <c r="NUQ7" s="700"/>
      <c r="NUR7" s="700"/>
      <c r="NUS7" s="700"/>
      <c r="NUT7" s="700"/>
      <c r="NUU7" s="700"/>
      <c r="NUV7" s="700"/>
      <c r="NUW7" s="700"/>
      <c r="NUX7" s="700"/>
      <c r="NUY7" s="700"/>
      <c r="NUZ7" s="700"/>
      <c r="NVA7" s="700"/>
      <c r="NVB7" s="700"/>
      <c r="NVC7" s="700"/>
      <c r="NVD7" s="700"/>
      <c r="NVE7" s="700"/>
      <c r="NVF7" s="700"/>
      <c r="NVG7" s="700"/>
      <c r="NVH7" s="700"/>
      <c r="NVI7" s="700"/>
      <c r="NVJ7" s="700"/>
      <c r="NVK7" s="700"/>
      <c r="NVL7" s="700"/>
      <c r="NVM7" s="700"/>
      <c r="NVN7" s="700"/>
      <c r="NVO7" s="700"/>
      <c r="NVP7" s="700"/>
      <c r="NVQ7" s="700"/>
      <c r="NVR7" s="700"/>
      <c r="NVS7" s="700"/>
      <c r="NVT7" s="700"/>
      <c r="NVU7" s="700"/>
      <c r="NVV7" s="700"/>
      <c r="NVW7" s="700"/>
      <c r="NVX7" s="700"/>
      <c r="NVY7" s="700"/>
      <c r="NVZ7" s="700"/>
      <c r="NWA7" s="700"/>
      <c r="NWB7" s="700"/>
      <c r="NWC7" s="700"/>
      <c r="NWD7" s="700"/>
      <c r="NWE7" s="700"/>
      <c r="NWF7" s="700"/>
      <c r="NWG7" s="700"/>
      <c r="NWH7" s="700"/>
      <c r="NWI7" s="700"/>
      <c r="NWJ7" s="700"/>
      <c r="NWK7" s="700"/>
      <c r="NWL7" s="700"/>
      <c r="NWM7" s="700"/>
      <c r="NWN7" s="700"/>
      <c r="NWO7" s="700"/>
      <c r="NWP7" s="700"/>
      <c r="NWQ7" s="700"/>
      <c r="NWR7" s="700"/>
      <c r="NWS7" s="700"/>
      <c r="NWT7" s="700"/>
      <c r="NWU7" s="700"/>
      <c r="NWV7" s="700"/>
      <c r="NWW7" s="700"/>
      <c r="NWX7" s="700"/>
      <c r="NWY7" s="700"/>
      <c r="NWZ7" s="700"/>
      <c r="NXA7" s="700"/>
      <c r="NXB7" s="700"/>
      <c r="NXC7" s="700"/>
      <c r="NXD7" s="700"/>
      <c r="NXE7" s="700"/>
      <c r="NXF7" s="700"/>
      <c r="NXG7" s="700"/>
      <c r="NXH7" s="700"/>
      <c r="NXI7" s="700"/>
      <c r="NXJ7" s="700"/>
      <c r="NXK7" s="700"/>
      <c r="NXL7" s="700"/>
      <c r="NXM7" s="700"/>
      <c r="NXN7" s="700"/>
      <c r="NXO7" s="700"/>
      <c r="NXP7" s="700"/>
      <c r="NXQ7" s="700"/>
      <c r="NXR7" s="700"/>
      <c r="NXS7" s="700"/>
      <c r="NXT7" s="700"/>
      <c r="NXU7" s="700"/>
      <c r="NXV7" s="700"/>
      <c r="NXW7" s="700"/>
      <c r="NXX7" s="700"/>
      <c r="NXY7" s="700"/>
      <c r="NXZ7" s="700"/>
      <c r="NYA7" s="700"/>
      <c r="NYB7" s="700"/>
      <c r="NYC7" s="700"/>
      <c r="NYD7" s="700"/>
      <c r="NYE7" s="700"/>
      <c r="NYF7" s="700"/>
      <c r="NYG7" s="700"/>
      <c r="NYH7" s="700"/>
      <c r="NYI7" s="700"/>
      <c r="NYJ7" s="700"/>
      <c r="NYK7" s="700"/>
      <c r="NYL7" s="700"/>
      <c r="NYM7" s="700"/>
      <c r="NYN7" s="700"/>
      <c r="NYO7" s="700"/>
      <c r="NYP7" s="700"/>
      <c r="NYQ7" s="700"/>
      <c r="NYR7" s="700"/>
      <c r="NYS7" s="700"/>
      <c r="NYT7" s="700"/>
      <c r="NYU7" s="700"/>
      <c r="NYV7" s="700"/>
      <c r="NYW7" s="700"/>
      <c r="NYX7" s="700"/>
      <c r="NYY7" s="700"/>
      <c r="NYZ7" s="700"/>
      <c r="NZA7" s="700"/>
      <c r="NZB7" s="700"/>
      <c r="NZC7" s="700"/>
      <c r="NZD7" s="700"/>
      <c r="NZE7" s="700"/>
      <c r="NZF7" s="700"/>
      <c r="NZG7" s="700"/>
      <c r="NZH7" s="700"/>
      <c r="NZI7" s="700"/>
      <c r="NZJ7" s="700"/>
      <c r="NZK7" s="700"/>
      <c r="NZL7" s="700"/>
      <c r="NZM7" s="700"/>
      <c r="NZN7" s="700"/>
      <c r="NZO7" s="700"/>
      <c r="NZP7" s="700"/>
      <c r="NZQ7" s="700"/>
      <c r="NZR7" s="700"/>
      <c r="NZS7" s="700"/>
      <c r="NZT7" s="700"/>
      <c r="NZU7" s="700"/>
      <c r="NZV7" s="700"/>
      <c r="NZW7" s="700"/>
      <c r="NZX7" s="700"/>
      <c r="NZY7" s="700"/>
      <c r="NZZ7" s="700"/>
      <c r="OAA7" s="700"/>
      <c r="OAB7" s="700"/>
      <c r="OAC7" s="700"/>
      <c r="OAD7" s="700"/>
      <c r="OAE7" s="700"/>
      <c r="OAF7" s="700"/>
      <c r="OAG7" s="700"/>
      <c r="OAH7" s="700"/>
      <c r="OAI7" s="700"/>
      <c r="OAJ7" s="700"/>
      <c r="OAK7" s="700"/>
      <c r="OAL7" s="700"/>
      <c r="OAM7" s="700"/>
      <c r="OAN7" s="700"/>
      <c r="OAO7" s="700"/>
      <c r="OAP7" s="700"/>
      <c r="OAQ7" s="700"/>
      <c r="OAR7" s="700"/>
      <c r="OAS7" s="700"/>
      <c r="OAT7" s="700"/>
      <c r="OAU7" s="700"/>
      <c r="OAV7" s="700"/>
      <c r="OAW7" s="700"/>
      <c r="OAX7" s="700"/>
      <c r="OAY7" s="700"/>
      <c r="OAZ7" s="700"/>
      <c r="OBA7" s="700"/>
      <c r="OBB7" s="700"/>
      <c r="OBC7" s="700"/>
      <c r="OBD7" s="700"/>
      <c r="OBE7" s="700"/>
      <c r="OBF7" s="700"/>
      <c r="OBG7" s="700"/>
      <c r="OBH7" s="700"/>
      <c r="OBI7" s="700"/>
      <c r="OBJ7" s="700"/>
      <c r="OBK7" s="700"/>
      <c r="OBL7" s="700"/>
      <c r="OBM7" s="700"/>
      <c r="OBN7" s="700"/>
      <c r="OBO7" s="700"/>
      <c r="OBP7" s="700"/>
      <c r="OBQ7" s="700"/>
      <c r="OBR7" s="700"/>
      <c r="OBS7" s="700"/>
      <c r="OBT7" s="700"/>
      <c r="OBU7" s="700"/>
      <c r="OBV7" s="700"/>
      <c r="OBW7" s="700"/>
      <c r="OBX7" s="700"/>
      <c r="OBY7" s="700"/>
      <c r="OBZ7" s="700"/>
      <c r="OCA7" s="700"/>
      <c r="OCB7" s="700"/>
      <c r="OCC7" s="700"/>
      <c r="OCD7" s="700"/>
      <c r="OCE7" s="700"/>
      <c r="OCF7" s="700"/>
      <c r="OCG7" s="700"/>
      <c r="OCH7" s="700"/>
      <c r="OCI7" s="700"/>
      <c r="OCJ7" s="700"/>
      <c r="OCK7" s="700"/>
      <c r="OCL7" s="700"/>
      <c r="OCM7" s="700"/>
      <c r="OCN7" s="700"/>
      <c r="OCO7" s="700"/>
      <c r="OCP7" s="700"/>
      <c r="OCQ7" s="700"/>
      <c r="OCR7" s="700"/>
      <c r="OCS7" s="700"/>
      <c r="OCT7" s="700"/>
      <c r="OCU7" s="700"/>
      <c r="OCV7" s="700"/>
      <c r="OCW7" s="700"/>
      <c r="OCX7" s="700"/>
      <c r="OCY7" s="700"/>
      <c r="OCZ7" s="700"/>
      <c r="ODA7" s="700"/>
      <c r="ODB7" s="700"/>
      <c r="ODC7" s="700"/>
      <c r="ODD7" s="700"/>
      <c r="ODE7" s="700"/>
      <c r="ODF7" s="700"/>
      <c r="ODG7" s="700"/>
      <c r="ODH7" s="700"/>
      <c r="ODI7" s="700"/>
      <c r="ODJ7" s="700"/>
      <c r="ODK7" s="700"/>
      <c r="ODL7" s="700"/>
      <c r="ODM7" s="700"/>
      <c r="ODN7" s="700"/>
      <c r="ODO7" s="700"/>
      <c r="ODP7" s="700"/>
      <c r="ODQ7" s="700"/>
      <c r="ODR7" s="700"/>
      <c r="ODS7" s="700"/>
      <c r="ODT7" s="700"/>
      <c r="ODU7" s="700"/>
      <c r="ODV7" s="700"/>
      <c r="ODW7" s="700"/>
      <c r="ODX7" s="700"/>
      <c r="ODY7" s="700"/>
      <c r="ODZ7" s="700"/>
      <c r="OEA7" s="700"/>
      <c r="OEB7" s="700"/>
      <c r="OEC7" s="700"/>
      <c r="OED7" s="700"/>
      <c r="OEE7" s="700"/>
      <c r="OEF7" s="700"/>
      <c r="OEG7" s="700"/>
      <c r="OEH7" s="700"/>
      <c r="OEI7" s="700"/>
      <c r="OEJ7" s="700"/>
      <c r="OEK7" s="700"/>
      <c r="OEL7" s="700"/>
      <c r="OEM7" s="700"/>
      <c r="OEN7" s="700"/>
      <c r="OEO7" s="700"/>
      <c r="OEP7" s="700"/>
      <c r="OEQ7" s="700"/>
      <c r="OER7" s="700"/>
      <c r="OES7" s="700"/>
      <c r="OET7" s="700"/>
      <c r="OEU7" s="700"/>
      <c r="OEV7" s="700"/>
      <c r="OEW7" s="700"/>
      <c r="OEX7" s="700"/>
      <c r="OEY7" s="700"/>
      <c r="OEZ7" s="700"/>
      <c r="OFA7" s="700"/>
      <c r="OFB7" s="700"/>
      <c r="OFC7" s="700"/>
      <c r="OFD7" s="700"/>
      <c r="OFE7" s="700"/>
      <c r="OFF7" s="700"/>
      <c r="OFG7" s="700"/>
      <c r="OFH7" s="700"/>
      <c r="OFI7" s="700"/>
      <c r="OFJ7" s="700"/>
      <c r="OFK7" s="700"/>
      <c r="OFL7" s="700"/>
      <c r="OFM7" s="700"/>
      <c r="OFN7" s="700"/>
      <c r="OFO7" s="700"/>
      <c r="OFP7" s="700"/>
      <c r="OFQ7" s="700"/>
      <c r="OFR7" s="700"/>
      <c r="OFS7" s="700"/>
      <c r="OFT7" s="700"/>
      <c r="OFU7" s="700"/>
      <c r="OFV7" s="700"/>
      <c r="OFW7" s="700"/>
      <c r="OFX7" s="700"/>
      <c r="OFY7" s="700"/>
      <c r="OFZ7" s="700"/>
      <c r="OGA7" s="700"/>
      <c r="OGB7" s="700"/>
      <c r="OGC7" s="700"/>
      <c r="OGD7" s="700"/>
      <c r="OGE7" s="700"/>
      <c r="OGF7" s="700"/>
      <c r="OGG7" s="700"/>
      <c r="OGH7" s="700"/>
      <c r="OGI7" s="700"/>
      <c r="OGJ7" s="700"/>
      <c r="OGK7" s="700"/>
      <c r="OGL7" s="700"/>
      <c r="OGM7" s="700"/>
      <c r="OGN7" s="700"/>
      <c r="OGO7" s="700"/>
      <c r="OGP7" s="700"/>
      <c r="OGQ7" s="700"/>
      <c r="OGR7" s="700"/>
      <c r="OGS7" s="700"/>
      <c r="OGT7" s="700"/>
      <c r="OGU7" s="700"/>
      <c r="OGV7" s="700"/>
      <c r="OGW7" s="700"/>
      <c r="OGX7" s="700"/>
      <c r="OGY7" s="700"/>
      <c r="OGZ7" s="700"/>
      <c r="OHA7" s="700"/>
      <c r="OHB7" s="700"/>
      <c r="OHC7" s="700"/>
      <c r="OHD7" s="700"/>
      <c r="OHE7" s="700"/>
      <c r="OHF7" s="700"/>
      <c r="OHG7" s="700"/>
      <c r="OHH7" s="700"/>
      <c r="OHI7" s="700"/>
      <c r="OHJ7" s="700"/>
      <c r="OHK7" s="700"/>
      <c r="OHL7" s="700"/>
      <c r="OHM7" s="700"/>
      <c r="OHN7" s="700"/>
      <c r="OHO7" s="700"/>
      <c r="OHP7" s="700"/>
      <c r="OHQ7" s="700"/>
      <c r="OHR7" s="700"/>
      <c r="OHS7" s="700"/>
      <c r="OHT7" s="700"/>
      <c r="OHU7" s="700"/>
      <c r="OHV7" s="700"/>
      <c r="OHW7" s="700"/>
      <c r="OHX7" s="700"/>
      <c r="OHY7" s="700"/>
      <c r="OHZ7" s="700"/>
      <c r="OIA7" s="700"/>
      <c r="OIB7" s="700"/>
      <c r="OIC7" s="700"/>
      <c r="OID7" s="700"/>
      <c r="OIE7" s="700"/>
      <c r="OIF7" s="700"/>
      <c r="OIG7" s="700"/>
      <c r="OIH7" s="700"/>
      <c r="OII7" s="700"/>
      <c r="OIJ7" s="700"/>
      <c r="OIK7" s="700"/>
      <c r="OIL7" s="700"/>
      <c r="OIM7" s="700"/>
      <c r="OIN7" s="700"/>
      <c r="OIO7" s="700"/>
      <c r="OIP7" s="700"/>
      <c r="OIQ7" s="700"/>
      <c r="OIR7" s="700"/>
      <c r="OIS7" s="700"/>
      <c r="OIT7" s="700"/>
      <c r="OIU7" s="700"/>
      <c r="OIV7" s="700"/>
      <c r="OIW7" s="700"/>
      <c r="OIX7" s="700"/>
      <c r="OIY7" s="700"/>
      <c r="OIZ7" s="700"/>
      <c r="OJA7" s="700"/>
      <c r="OJB7" s="700"/>
      <c r="OJC7" s="700"/>
      <c r="OJD7" s="700"/>
      <c r="OJE7" s="700"/>
      <c r="OJF7" s="700"/>
      <c r="OJG7" s="700"/>
      <c r="OJH7" s="700"/>
      <c r="OJI7" s="700"/>
      <c r="OJJ7" s="700"/>
      <c r="OJK7" s="700"/>
      <c r="OJL7" s="700"/>
      <c r="OJM7" s="700"/>
      <c r="OJN7" s="700"/>
      <c r="OJO7" s="700"/>
      <c r="OJP7" s="700"/>
      <c r="OJQ7" s="700"/>
      <c r="OJR7" s="700"/>
      <c r="OJS7" s="700"/>
      <c r="OJT7" s="700"/>
      <c r="OJU7" s="700"/>
      <c r="OJV7" s="700"/>
      <c r="OJW7" s="700"/>
      <c r="OJX7" s="700"/>
      <c r="OJY7" s="700"/>
      <c r="OJZ7" s="700"/>
      <c r="OKA7" s="700"/>
      <c r="OKB7" s="700"/>
      <c r="OKC7" s="700"/>
      <c r="OKD7" s="700"/>
      <c r="OKE7" s="700"/>
      <c r="OKF7" s="700"/>
      <c r="OKG7" s="700"/>
      <c r="OKH7" s="700"/>
      <c r="OKI7" s="700"/>
      <c r="OKJ7" s="700"/>
      <c r="OKK7" s="700"/>
      <c r="OKL7" s="700"/>
      <c r="OKM7" s="700"/>
      <c r="OKN7" s="700"/>
      <c r="OKO7" s="700"/>
      <c r="OKP7" s="700"/>
      <c r="OKQ7" s="700"/>
      <c r="OKR7" s="700"/>
      <c r="OKS7" s="700"/>
      <c r="OKT7" s="700"/>
      <c r="OKU7" s="700"/>
      <c r="OKV7" s="700"/>
      <c r="OKW7" s="700"/>
      <c r="OKX7" s="700"/>
      <c r="OKY7" s="700"/>
      <c r="OKZ7" s="700"/>
      <c r="OLA7" s="700"/>
      <c r="OLB7" s="700"/>
      <c r="OLC7" s="700"/>
      <c r="OLD7" s="700"/>
      <c r="OLE7" s="700"/>
      <c r="OLF7" s="700"/>
      <c r="OLG7" s="700"/>
      <c r="OLH7" s="700"/>
      <c r="OLI7" s="700"/>
      <c r="OLJ7" s="700"/>
      <c r="OLK7" s="700"/>
      <c r="OLL7" s="700"/>
      <c r="OLM7" s="700"/>
      <c r="OLN7" s="700"/>
      <c r="OLO7" s="700"/>
      <c r="OLP7" s="700"/>
      <c r="OLQ7" s="700"/>
      <c r="OLR7" s="700"/>
      <c r="OLS7" s="700"/>
      <c r="OLT7" s="700"/>
      <c r="OLU7" s="700"/>
      <c r="OLV7" s="700"/>
      <c r="OLW7" s="700"/>
      <c r="OLX7" s="700"/>
      <c r="OLY7" s="700"/>
      <c r="OLZ7" s="700"/>
      <c r="OMA7" s="700"/>
      <c r="OMB7" s="700"/>
      <c r="OMC7" s="700"/>
      <c r="OMD7" s="700"/>
      <c r="OME7" s="700"/>
      <c r="OMF7" s="700"/>
      <c r="OMG7" s="700"/>
      <c r="OMH7" s="700"/>
      <c r="OMI7" s="700"/>
      <c r="OMJ7" s="700"/>
      <c r="OMK7" s="700"/>
      <c r="OML7" s="700"/>
      <c r="OMM7" s="700"/>
      <c r="OMN7" s="700"/>
      <c r="OMO7" s="700"/>
      <c r="OMP7" s="700"/>
      <c r="OMQ7" s="700"/>
      <c r="OMR7" s="700"/>
      <c r="OMS7" s="700"/>
      <c r="OMT7" s="700"/>
      <c r="OMU7" s="700"/>
      <c r="OMV7" s="700"/>
      <c r="OMW7" s="700"/>
      <c r="OMX7" s="700"/>
      <c r="OMY7" s="700"/>
      <c r="OMZ7" s="700"/>
      <c r="ONA7" s="700"/>
      <c r="ONB7" s="700"/>
      <c r="ONC7" s="700"/>
      <c r="OND7" s="700"/>
      <c r="ONE7" s="700"/>
      <c r="ONF7" s="700"/>
      <c r="ONG7" s="700"/>
      <c r="ONH7" s="700"/>
      <c r="ONI7" s="700"/>
      <c r="ONJ7" s="700"/>
      <c r="ONK7" s="700"/>
      <c r="ONL7" s="700"/>
      <c r="ONM7" s="700"/>
      <c r="ONN7" s="700"/>
      <c r="ONO7" s="700"/>
      <c r="ONP7" s="700"/>
      <c r="ONQ7" s="700"/>
      <c r="ONR7" s="700"/>
      <c r="ONS7" s="700"/>
      <c r="ONT7" s="700"/>
      <c r="ONU7" s="700"/>
      <c r="ONV7" s="700"/>
      <c r="ONW7" s="700"/>
      <c r="ONX7" s="700"/>
      <c r="ONY7" s="700"/>
      <c r="ONZ7" s="700"/>
      <c r="OOA7" s="700"/>
      <c r="OOB7" s="700"/>
      <c r="OOC7" s="700"/>
      <c r="OOD7" s="700"/>
      <c r="OOE7" s="700"/>
      <c r="OOF7" s="700"/>
      <c r="OOG7" s="700"/>
      <c r="OOH7" s="700"/>
      <c r="OOI7" s="700"/>
      <c r="OOJ7" s="700"/>
      <c r="OOK7" s="700"/>
      <c r="OOL7" s="700"/>
      <c r="OOM7" s="700"/>
      <c r="OON7" s="700"/>
      <c r="OOO7" s="700"/>
      <c r="OOP7" s="700"/>
      <c r="OOQ7" s="700"/>
      <c r="OOR7" s="700"/>
      <c r="OOS7" s="700"/>
      <c r="OOT7" s="700"/>
      <c r="OOU7" s="700"/>
      <c r="OOV7" s="700"/>
      <c r="OOW7" s="700"/>
      <c r="OOX7" s="700"/>
      <c r="OOY7" s="700"/>
      <c r="OOZ7" s="700"/>
      <c r="OPA7" s="700"/>
      <c r="OPB7" s="700"/>
      <c r="OPC7" s="700"/>
      <c r="OPD7" s="700"/>
      <c r="OPE7" s="700"/>
      <c r="OPF7" s="700"/>
      <c r="OPG7" s="700"/>
      <c r="OPH7" s="700"/>
      <c r="OPI7" s="700"/>
      <c r="OPJ7" s="700"/>
      <c r="OPK7" s="700"/>
      <c r="OPL7" s="700"/>
      <c r="OPM7" s="700"/>
      <c r="OPN7" s="700"/>
      <c r="OPO7" s="700"/>
      <c r="OPP7" s="700"/>
      <c r="OPQ7" s="700"/>
      <c r="OPR7" s="700"/>
      <c r="OPS7" s="700"/>
      <c r="OPT7" s="700"/>
      <c r="OPU7" s="700"/>
      <c r="OPV7" s="700"/>
      <c r="OPW7" s="700"/>
      <c r="OPX7" s="700"/>
      <c r="OPY7" s="700"/>
      <c r="OPZ7" s="700"/>
      <c r="OQA7" s="700"/>
      <c r="OQB7" s="700"/>
      <c r="OQC7" s="700"/>
      <c r="OQD7" s="700"/>
      <c r="OQE7" s="700"/>
      <c r="OQF7" s="700"/>
      <c r="OQG7" s="700"/>
      <c r="OQH7" s="700"/>
      <c r="OQI7" s="700"/>
      <c r="OQJ7" s="700"/>
      <c r="OQK7" s="700"/>
      <c r="OQL7" s="700"/>
      <c r="OQM7" s="700"/>
      <c r="OQN7" s="700"/>
      <c r="OQO7" s="700"/>
      <c r="OQP7" s="700"/>
      <c r="OQQ7" s="700"/>
      <c r="OQR7" s="700"/>
      <c r="OQS7" s="700"/>
      <c r="OQT7" s="700"/>
      <c r="OQU7" s="700"/>
      <c r="OQV7" s="700"/>
      <c r="OQW7" s="700"/>
      <c r="OQX7" s="700"/>
      <c r="OQY7" s="700"/>
      <c r="OQZ7" s="700"/>
      <c r="ORA7" s="700"/>
      <c r="ORB7" s="700"/>
      <c r="ORC7" s="700"/>
      <c r="ORD7" s="700"/>
      <c r="ORE7" s="700"/>
      <c r="ORF7" s="700"/>
      <c r="ORG7" s="700"/>
      <c r="ORH7" s="700"/>
      <c r="ORI7" s="700"/>
      <c r="ORJ7" s="700"/>
      <c r="ORK7" s="700"/>
      <c r="ORL7" s="700"/>
      <c r="ORM7" s="700"/>
      <c r="ORN7" s="700"/>
      <c r="ORO7" s="700"/>
      <c r="ORP7" s="700"/>
      <c r="ORQ7" s="700"/>
      <c r="ORR7" s="700"/>
      <c r="ORS7" s="700"/>
      <c r="ORT7" s="700"/>
      <c r="ORU7" s="700"/>
      <c r="ORV7" s="700"/>
      <c r="ORW7" s="700"/>
      <c r="ORX7" s="700"/>
      <c r="ORY7" s="700"/>
      <c r="ORZ7" s="700"/>
      <c r="OSA7" s="700"/>
      <c r="OSB7" s="700"/>
      <c r="OSC7" s="700"/>
      <c r="OSD7" s="700"/>
      <c r="OSE7" s="700"/>
      <c r="OSF7" s="700"/>
      <c r="OSG7" s="700"/>
      <c r="OSH7" s="700"/>
      <c r="OSI7" s="700"/>
      <c r="OSJ7" s="700"/>
      <c r="OSK7" s="700"/>
      <c r="OSL7" s="700"/>
      <c r="OSM7" s="700"/>
      <c r="OSN7" s="700"/>
      <c r="OSO7" s="700"/>
      <c r="OSP7" s="700"/>
      <c r="OSQ7" s="700"/>
      <c r="OSR7" s="700"/>
      <c r="OSS7" s="700"/>
      <c r="OST7" s="700"/>
      <c r="OSU7" s="700"/>
      <c r="OSV7" s="700"/>
      <c r="OSW7" s="700"/>
      <c r="OSX7" s="700"/>
      <c r="OSY7" s="700"/>
      <c r="OSZ7" s="700"/>
      <c r="OTA7" s="700"/>
      <c r="OTB7" s="700"/>
      <c r="OTC7" s="700"/>
      <c r="OTD7" s="700"/>
      <c r="OTE7" s="700"/>
      <c r="OTF7" s="700"/>
      <c r="OTG7" s="700"/>
      <c r="OTH7" s="700"/>
      <c r="OTI7" s="700"/>
      <c r="OTJ7" s="700"/>
      <c r="OTK7" s="700"/>
      <c r="OTL7" s="700"/>
      <c r="OTM7" s="700"/>
      <c r="OTN7" s="700"/>
      <c r="OTO7" s="700"/>
      <c r="OTP7" s="700"/>
      <c r="OTQ7" s="700"/>
      <c r="OTR7" s="700"/>
      <c r="OTS7" s="700"/>
      <c r="OTT7" s="700"/>
      <c r="OTU7" s="700"/>
      <c r="OTV7" s="700"/>
      <c r="OTW7" s="700"/>
      <c r="OTX7" s="700"/>
      <c r="OTY7" s="700"/>
      <c r="OTZ7" s="700"/>
      <c r="OUA7" s="700"/>
      <c r="OUB7" s="700"/>
      <c r="OUC7" s="700"/>
      <c r="OUD7" s="700"/>
      <c r="OUE7" s="700"/>
      <c r="OUF7" s="700"/>
      <c r="OUG7" s="700"/>
      <c r="OUH7" s="700"/>
      <c r="OUI7" s="700"/>
      <c r="OUJ7" s="700"/>
      <c r="OUK7" s="700"/>
      <c r="OUL7" s="700"/>
      <c r="OUM7" s="700"/>
      <c r="OUN7" s="700"/>
      <c r="OUO7" s="700"/>
      <c r="OUP7" s="700"/>
      <c r="OUQ7" s="700"/>
      <c r="OUR7" s="700"/>
      <c r="OUS7" s="700"/>
      <c r="OUT7" s="700"/>
      <c r="OUU7" s="700"/>
      <c r="OUV7" s="700"/>
      <c r="OUW7" s="700"/>
      <c r="OUX7" s="700"/>
      <c r="OUY7" s="700"/>
      <c r="OUZ7" s="700"/>
      <c r="OVA7" s="700"/>
      <c r="OVB7" s="700"/>
      <c r="OVC7" s="700"/>
      <c r="OVD7" s="700"/>
      <c r="OVE7" s="700"/>
      <c r="OVF7" s="700"/>
      <c r="OVG7" s="700"/>
      <c r="OVH7" s="700"/>
      <c r="OVI7" s="700"/>
      <c r="OVJ7" s="700"/>
      <c r="OVK7" s="700"/>
      <c r="OVL7" s="700"/>
      <c r="OVM7" s="700"/>
      <c r="OVN7" s="700"/>
      <c r="OVO7" s="700"/>
      <c r="OVP7" s="700"/>
      <c r="OVQ7" s="700"/>
      <c r="OVR7" s="700"/>
      <c r="OVS7" s="700"/>
      <c r="OVT7" s="700"/>
      <c r="OVU7" s="700"/>
      <c r="OVV7" s="700"/>
      <c r="OVW7" s="700"/>
      <c r="OVX7" s="700"/>
      <c r="OVY7" s="700"/>
      <c r="OVZ7" s="700"/>
      <c r="OWA7" s="700"/>
      <c r="OWB7" s="700"/>
      <c r="OWC7" s="700"/>
      <c r="OWD7" s="700"/>
      <c r="OWE7" s="700"/>
      <c r="OWF7" s="700"/>
      <c r="OWG7" s="700"/>
      <c r="OWH7" s="700"/>
      <c r="OWI7" s="700"/>
      <c r="OWJ7" s="700"/>
      <c r="OWK7" s="700"/>
      <c r="OWL7" s="700"/>
      <c r="OWM7" s="700"/>
      <c r="OWN7" s="700"/>
      <c r="OWO7" s="700"/>
      <c r="OWP7" s="700"/>
      <c r="OWQ7" s="700"/>
      <c r="OWR7" s="700"/>
      <c r="OWS7" s="700"/>
      <c r="OWT7" s="700"/>
      <c r="OWU7" s="700"/>
      <c r="OWV7" s="700"/>
      <c r="OWW7" s="700"/>
      <c r="OWX7" s="700"/>
      <c r="OWY7" s="700"/>
      <c r="OWZ7" s="700"/>
      <c r="OXA7" s="700"/>
      <c r="OXB7" s="700"/>
      <c r="OXC7" s="700"/>
      <c r="OXD7" s="700"/>
      <c r="OXE7" s="700"/>
      <c r="OXF7" s="700"/>
      <c r="OXG7" s="700"/>
      <c r="OXH7" s="700"/>
      <c r="OXI7" s="700"/>
      <c r="OXJ7" s="700"/>
      <c r="OXK7" s="700"/>
      <c r="OXL7" s="700"/>
      <c r="OXM7" s="700"/>
      <c r="OXN7" s="700"/>
      <c r="OXO7" s="700"/>
      <c r="OXP7" s="700"/>
      <c r="OXQ7" s="700"/>
      <c r="OXR7" s="700"/>
      <c r="OXS7" s="700"/>
      <c r="OXT7" s="700"/>
      <c r="OXU7" s="700"/>
      <c r="OXV7" s="700"/>
      <c r="OXW7" s="700"/>
      <c r="OXX7" s="700"/>
      <c r="OXY7" s="700"/>
      <c r="OXZ7" s="700"/>
      <c r="OYA7" s="700"/>
      <c r="OYB7" s="700"/>
      <c r="OYC7" s="700"/>
      <c r="OYD7" s="700"/>
      <c r="OYE7" s="700"/>
      <c r="OYF7" s="700"/>
      <c r="OYG7" s="700"/>
      <c r="OYH7" s="700"/>
      <c r="OYI7" s="700"/>
      <c r="OYJ7" s="700"/>
      <c r="OYK7" s="700"/>
      <c r="OYL7" s="700"/>
      <c r="OYM7" s="700"/>
      <c r="OYN7" s="700"/>
      <c r="OYO7" s="700"/>
      <c r="OYP7" s="700"/>
      <c r="OYQ7" s="700"/>
      <c r="OYR7" s="700"/>
      <c r="OYS7" s="700"/>
      <c r="OYT7" s="700"/>
      <c r="OYU7" s="700"/>
      <c r="OYV7" s="700"/>
      <c r="OYW7" s="700"/>
      <c r="OYX7" s="700"/>
      <c r="OYY7" s="700"/>
      <c r="OYZ7" s="700"/>
      <c r="OZA7" s="700"/>
      <c r="OZB7" s="700"/>
      <c r="OZC7" s="700"/>
      <c r="OZD7" s="700"/>
      <c r="OZE7" s="700"/>
      <c r="OZF7" s="700"/>
      <c r="OZG7" s="700"/>
      <c r="OZH7" s="700"/>
      <c r="OZI7" s="700"/>
      <c r="OZJ7" s="700"/>
      <c r="OZK7" s="700"/>
      <c r="OZL7" s="700"/>
      <c r="OZM7" s="700"/>
      <c r="OZN7" s="700"/>
      <c r="OZO7" s="700"/>
      <c r="OZP7" s="700"/>
      <c r="OZQ7" s="700"/>
      <c r="OZR7" s="700"/>
      <c r="OZS7" s="700"/>
      <c r="OZT7" s="700"/>
      <c r="OZU7" s="700"/>
      <c r="OZV7" s="700"/>
      <c r="OZW7" s="700"/>
      <c r="OZX7" s="700"/>
      <c r="OZY7" s="700"/>
      <c r="OZZ7" s="700"/>
      <c r="PAA7" s="700"/>
      <c r="PAB7" s="700"/>
      <c r="PAC7" s="700"/>
      <c r="PAD7" s="700"/>
      <c r="PAE7" s="700"/>
      <c r="PAF7" s="700"/>
      <c r="PAG7" s="700"/>
      <c r="PAH7" s="700"/>
      <c r="PAI7" s="700"/>
      <c r="PAJ7" s="700"/>
      <c r="PAK7" s="700"/>
      <c r="PAL7" s="700"/>
      <c r="PAM7" s="700"/>
      <c r="PAN7" s="700"/>
      <c r="PAO7" s="700"/>
      <c r="PAP7" s="700"/>
      <c r="PAQ7" s="700"/>
      <c r="PAR7" s="700"/>
      <c r="PAS7" s="700"/>
      <c r="PAT7" s="700"/>
      <c r="PAU7" s="700"/>
      <c r="PAV7" s="700"/>
      <c r="PAW7" s="700"/>
      <c r="PAX7" s="700"/>
      <c r="PAY7" s="700"/>
      <c r="PAZ7" s="700"/>
      <c r="PBA7" s="700"/>
      <c r="PBB7" s="700"/>
      <c r="PBC7" s="700"/>
      <c r="PBD7" s="700"/>
      <c r="PBE7" s="700"/>
      <c r="PBF7" s="700"/>
      <c r="PBG7" s="700"/>
      <c r="PBH7" s="700"/>
      <c r="PBI7" s="700"/>
      <c r="PBJ7" s="700"/>
      <c r="PBK7" s="700"/>
      <c r="PBL7" s="700"/>
      <c r="PBM7" s="700"/>
      <c r="PBN7" s="700"/>
      <c r="PBO7" s="700"/>
      <c r="PBP7" s="700"/>
      <c r="PBQ7" s="700"/>
      <c r="PBR7" s="700"/>
      <c r="PBS7" s="700"/>
      <c r="PBT7" s="700"/>
      <c r="PBU7" s="700"/>
      <c r="PBV7" s="700"/>
      <c r="PBW7" s="700"/>
      <c r="PBX7" s="700"/>
      <c r="PBY7" s="700"/>
      <c r="PBZ7" s="700"/>
      <c r="PCA7" s="700"/>
      <c r="PCB7" s="700"/>
      <c r="PCC7" s="700"/>
      <c r="PCD7" s="700"/>
      <c r="PCE7" s="700"/>
      <c r="PCF7" s="700"/>
      <c r="PCG7" s="700"/>
      <c r="PCH7" s="700"/>
      <c r="PCI7" s="700"/>
      <c r="PCJ7" s="700"/>
      <c r="PCK7" s="700"/>
      <c r="PCL7" s="700"/>
      <c r="PCM7" s="700"/>
      <c r="PCN7" s="700"/>
      <c r="PCO7" s="700"/>
      <c r="PCP7" s="700"/>
      <c r="PCQ7" s="700"/>
      <c r="PCR7" s="700"/>
      <c r="PCS7" s="700"/>
      <c r="PCT7" s="700"/>
      <c r="PCU7" s="700"/>
      <c r="PCV7" s="700"/>
      <c r="PCW7" s="700"/>
      <c r="PCX7" s="700"/>
      <c r="PCY7" s="700"/>
      <c r="PCZ7" s="700"/>
      <c r="PDA7" s="700"/>
      <c r="PDB7" s="700"/>
      <c r="PDC7" s="700"/>
      <c r="PDD7" s="700"/>
      <c r="PDE7" s="700"/>
      <c r="PDF7" s="700"/>
      <c r="PDG7" s="700"/>
      <c r="PDH7" s="700"/>
      <c r="PDI7" s="700"/>
      <c r="PDJ7" s="700"/>
      <c r="PDK7" s="700"/>
      <c r="PDL7" s="700"/>
      <c r="PDM7" s="700"/>
      <c r="PDN7" s="700"/>
      <c r="PDO7" s="700"/>
      <c r="PDP7" s="700"/>
      <c r="PDQ7" s="700"/>
      <c r="PDR7" s="700"/>
      <c r="PDS7" s="700"/>
      <c r="PDT7" s="700"/>
      <c r="PDU7" s="700"/>
      <c r="PDV7" s="700"/>
      <c r="PDW7" s="700"/>
      <c r="PDX7" s="700"/>
      <c r="PDY7" s="700"/>
      <c r="PDZ7" s="700"/>
      <c r="PEA7" s="700"/>
      <c r="PEB7" s="700"/>
      <c r="PEC7" s="700"/>
      <c r="PED7" s="700"/>
      <c r="PEE7" s="700"/>
      <c r="PEF7" s="700"/>
      <c r="PEG7" s="700"/>
      <c r="PEH7" s="700"/>
      <c r="PEI7" s="700"/>
      <c r="PEJ7" s="700"/>
      <c r="PEK7" s="700"/>
      <c r="PEL7" s="700"/>
      <c r="PEM7" s="700"/>
      <c r="PEN7" s="700"/>
      <c r="PEO7" s="700"/>
      <c r="PEP7" s="700"/>
      <c r="PEQ7" s="700"/>
      <c r="PER7" s="700"/>
      <c r="PES7" s="700"/>
      <c r="PET7" s="700"/>
      <c r="PEU7" s="700"/>
      <c r="PEV7" s="700"/>
      <c r="PEW7" s="700"/>
      <c r="PEX7" s="700"/>
      <c r="PEY7" s="700"/>
      <c r="PEZ7" s="700"/>
      <c r="PFA7" s="700"/>
      <c r="PFB7" s="700"/>
      <c r="PFC7" s="700"/>
      <c r="PFD7" s="700"/>
      <c r="PFE7" s="700"/>
      <c r="PFF7" s="700"/>
      <c r="PFG7" s="700"/>
      <c r="PFH7" s="700"/>
      <c r="PFI7" s="700"/>
      <c r="PFJ7" s="700"/>
      <c r="PFK7" s="700"/>
      <c r="PFL7" s="700"/>
      <c r="PFM7" s="700"/>
      <c r="PFN7" s="700"/>
      <c r="PFO7" s="700"/>
      <c r="PFP7" s="700"/>
      <c r="PFQ7" s="700"/>
      <c r="PFR7" s="700"/>
      <c r="PFS7" s="700"/>
      <c r="PFT7" s="700"/>
      <c r="PFU7" s="700"/>
      <c r="PFV7" s="700"/>
      <c r="PFW7" s="700"/>
      <c r="PFX7" s="700"/>
      <c r="PFY7" s="700"/>
      <c r="PFZ7" s="700"/>
      <c r="PGA7" s="700"/>
      <c r="PGB7" s="700"/>
      <c r="PGC7" s="700"/>
      <c r="PGD7" s="700"/>
      <c r="PGE7" s="700"/>
      <c r="PGF7" s="700"/>
      <c r="PGG7" s="700"/>
      <c r="PGH7" s="700"/>
      <c r="PGI7" s="700"/>
      <c r="PGJ7" s="700"/>
      <c r="PGK7" s="700"/>
      <c r="PGL7" s="700"/>
      <c r="PGM7" s="700"/>
      <c r="PGN7" s="700"/>
      <c r="PGO7" s="700"/>
      <c r="PGP7" s="700"/>
      <c r="PGQ7" s="700"/>
      <c r="PGR7" s="700"/>
      <c r="PGS7" s="700"/>
      <c r="PGT7" s="700"/>
      <c r="PGU7" s="700"/>
      <c r="PGV7" s="700"/>
      <c r="PGW7" s="700"/>
      <c r="PGX7" s="700"/>
      <c r="PGY7" s="700"/>
      <c r="PGZ7" s="700"/>
      <c r="PHA7" s="700"/>
      <c r="PHB7" s="700"/>
      <c r="PHC7" s="700"/>
      <c r="PHD7" s="700"/>
      <c r="PHE7" s="700"/>
      <c r="PHF7" s="700"/>
      <c r="PHG7" s="700"/>
      <c r="PHH7" s="700"/>
      <c r="PHI7" s="700"/>
      <c r="PHJ7" s="700"/>
      <c r="PHK7" s="700"/>
      <c r="PHL7" s="700"/>
      <c r="PHM7" s="700"/>
      <c r="PHN7" s="700"/>
      <c r="PHO7" s="700"/>
      <c r="PHP7" s="700"/>
      <c r="PHQ7" s="700"/>
      <c r="PHR7" s="700"/>
      <c r="PHS7" s="700"/>
      <c r="PHT7" s="700"/>
      <c r="PHU7" s="700"/>
      <c r="PHV7" s="700"/>
      <c r="PHW7" s="700"/>
      <c r="PHX7" s="700"/>
      <c r="PHY7" s="700"/>
      <c r="PHZ7" s="700"/>
      <c r="PIA7" s="700"/>
      <c r="PIB7" s="700"/>
      <c r="PIC7" s="700"/>
      <c r="PID7" s="700"/>
      <c r="PIE7" s="700"/>
      <c r="PIF7" s="700"/>
      <c r="PIG7" s="700"/>
      <c r="PIH7" s="700"/>
      <c r="PII7" s="700"/>
      <c r="PIJ7" s="700"/>
      <c r="PIK7" s="700"/>
      <c r="PIL7" s="700"/>
      <c r="PIM7" s="700"/>
      <c r="PIN7" s="700"/>
      <c r="PIO7" s="700"/>
      <c r="PIP7" s="700"/>
      <c r="PIQ7" s="700"/>
      <c r="PIR7" s="700"/>
      <c r="PIS7" s="700"/>
      <c r="PIT7" s="700"/>
      <c r="PIU7" s="700"/>
      <c r="PIV7" s="700"/>
      <c r="PIW7" s="700"/>
      <c r="PIX7" s="700"/>
      <c r="PIY7" s="700"/>
      <c r="PIZ7" s="700"/>
      <c r="PJA7" s="700"/>
      <c r="PJB7" s="700"/>
      <c r="PJC7" s="700"/>
      <c r="PJD7" s="700"/>
      <c r="PJE7" s="700"/>
      <c r="PJF7" s="700"/>
      <c r="PJG7" s="700"/>
      <c r="PJH7" s="700"/>
      <c r="PJI7" s="700"/>
      <c r="PJJ7" s="700"/>
      <c r="PJK7" s="700"/>
      <c r="PJL7" s="700"/>
      <c r="PJM7" s="700"/>
      <c r="PJN7" s="700"/>
      <c r="PJO7" s="700"/>
      <c r="PJP7" s="700"/>
      <c r="PJQ7" s="700"/>
      <c r="PJR7" s="700"/>
      <c r="PJS7" s="700"/>
      <c r="PJT7" s="700"/>
      <c r="PJU7" s="700"/>
      <c r="PJV7" s="700"/>
      <c r="PJW7" s="700"/>
      <c r="PJX7" s="700"/>
      <c r="PJY7" s="700"/>
      <c r="PJZ7" s="700"/>
      <c r="PKA7" s="700"/>
      <c r="PKB7" s="700"/>
      <c r="PKC7" s="700"/>
      <c r="PKD7" s="700"/>
      <c r="PKE7" s="700"/>
      <c r="PKF7" s="700"/>
      <c r="PKG7" s="700"/>
      <c r="PKH7" s="700"/>
      <c r="PKI7" s="700"/>
      <c r="PKJ7" s="700"/>
      <c r="PKK7" s="700"/>
      <c r="PKL7" s="700"/>
      <c r="PKM7" s="700"/>
      <c r="PKN7" s="700"/>
      <c r="PKO7" s="700"/>
      <c r="PKP7" s="700"/>
      <c r="PKQ7" s="700"/>
      <c r="PKR7" s="700"/>
      <c r="PKS7" s="700"/>
      <c r="PKT7" s="700"/>
      <c r="PKU7" s="700"/>
      <c r="PKV7" s="700"/>
      <c r="PKW7" s="700"/>
      <c r="PKX7" s="700"/>
      <c r="PKY7" s="700"/>
      <c r="PKZ7" s="700"/>
      <c r="PLA7" s="700"/>
      <c r="PLB7" s="700"/>
      <c r="PLC7" s="700"/>
      <c r="PLD7" s="700"/>
      <c r="PLE7" s="700"/>
      <c r="PLF7" s="700"/>
      <c r="PLG7" s="700"/>
      <c r="PLH7" s="700"/>
      <c r="PLI7" s="700"/>
      <c r="PLJ7" s="700"/>
      <c r="PLK7" s="700"/>
      <c r="PLL7" s="700"/>
      <c r="PLM7" s="700"/>
      <c r="PLN7" s="700"/>
      <c r="PLO7" s="700"/>
      <c r="PLP7" s="700"/>
      <c r="PLQ7" s="700"/>
      <c r="PLR7" s="700"/>
      <c r="PLS7" s="700"/>
      <c r="PLT7" s="700"/>
      <c r="PLU7" s="700"/>
      <c r="PLV7" s="700"/>
      <c r="PLW7" s="700"/>
      <c r="PLX7" s="700"/>
      <c r="PLY7" s="700"/>
      <c r="PLZ7" s="700"/>
      <c r="PMA7" s="700"/>
      <c r="PMB7" s="700"/>
      <c r="PMC7" s="700"/>
      <c r="PMD7" s="700"/>
      <c r="PME7" s="700"/>
      <c r="PMF7" s="700"/>
      <c r="PMG7" s="700"/>
      <c r="PMH7" s="700"/>
      <c r="PMI7" s="700"/>
      <c r="PMJ7" s="700"/>
      <c r="PMK7" s="700"/>
      <c r="PML7" s="700"/>
      <c r="PMM7" s="700"/>
      <c r="PMN7" s="700"/>
      <c r="PMO7" s="700"/>
      <c r="PMP7" s="700"/>
      <c r="PMQ7" s="700"/>
      <c r="PMR7" s="700"/>
      <c r="PMS7" s="700"/>
      <c r="PMT7" s="700"/>
      <c r="PMU7" s="700"/>
      <c r="PMV7" s="700"/>
      <c r="PMW7" s="700"/>
      <c r="PMX7" s="700"/>
      <c r="PMY7" s="700"/>
      <c r="PMZ7" s="700"/>
      <c r="PNA7" s="700"/>
      <c r="PNB7" s="700"/>
      <c r="PNC7" s="700"/>
      <c r="PND7" s="700"/>
      <c r="PNE7" s="700"/>
      <c r="PNF7" s="700"/>
      <c r="PNG7" s="700"/>
      <c r="PNH7" s="700"/>
      <c r="PNI7" s="700"/>
      <c r="PNJ7" s="700"/>
      <c r="PNK7" s="700"/>
      <c r="PNL7" s="700"/>
      <c r="PNM7" s="700"/>
      <c r="PNN7" s="700"/>
      <c r="PNO7" s="700"/>
      <c r="PNP7" s="700"/>
      <c r="PNQ7" s="700"/>
      <c r="PNR7" s="700"/>
      <c r="PNS7" s="700"/>
      <c r="PNT7" s="700"/>
      <c r="PNU7" s="700"/>
      <c r="PNV7" s="700"/>
      <c r="PNW7" s="700"/>
      <c r="PNX7" s="700"/>
      <c r="PNY7" s="700"/>
      <c r="PNZ7" s="700"/>
      <c r="POA7" s="700"/>
      <c r="POB7" s="700"/>
      <c r="POC7" s="700"/>
      <c r="POD7" s="700"/>
      <c r="POE7" s="700"/>
      <c r="POF7" s="700"/>
      <c r="POG7" s="700"/>
      <c r="POH7" s="700"/>
      <c r="POI7" s="700"/>
      <c r="POJ7" s="700"/>
      <c r="POK7" s="700"/>
      <c r="POL7" s="700"/>
      <c r="POM7" s="700"/>
      <c r="PON7" s="700"/>
      <c r="POO7" s="700"/>
      <c r="POP7" s="700"/>
      <c r="POQ7" s="700"/>
      <c r="POR7" s="700"/>
      <c r="POS7" s="700"/>
      <c r="POT7" s="700"/>
      <c r="POU7" s="700"/>
      <c r="POV7" s="700"/>
      <c r="POW7" s="700"/>
      <c r="POX7" s="700"/>
      <c r="POY7" s="700"/>
      <c r="POZ7" s="700"/>
      <c r="PPA7" s="700"/>
      <c r="PPB7" s="700"/>
      <c r="PPC7" s="700"/>
      <c r="PPD7" s="700"/>
      <c r="PPE7" s="700"/>
      <c r="PPF7" s="700"/>
      <c r="PPG7" s="700"/>
      <c r="PPH7" s="700"/>
      <c r="PPI7" s="700"/>
      <c r="PPJ7" s="700"/>
      <c r="PPK7" s="700"/>
      <c r="PPL7" s="700"/>
      <c r="PPM7" s="700"/>
      <c r="PPN7" s="700"/>
      <c r="PPO7" s="700"/>
      <c r="PPP7" s="700"/>
      <c r="PPQ7" s="700"/>
      <c r="PPR7" s="700"/>
      <c r="PPS7" s="700"/>
      <c r="PPT7" s="700"/>
      <c r="PPU7" s="700"/>
      <c r="PPV7" s="700"/>
      <c r="PPW7" s="700"/>
      <c r="PPX7" s="700"/>
      <c r="PPY7" s="700"/>
      <c r="PPZ7" s="700"/>
      <c r="PQA7" s="700"/>
      <c r="PQB7" s="700"/>
      <c r="PQC7" s="700"/>
      <c r="PQD7" s="700"/>
      <c r="PQE7" s="700"/>
      <c r="PQF7" s="700"/>
      <c r="PQG7" s="700"/>
      <c r="PQH7" s="700"/>
      <c r="PQI7" s="700"/>
      <c r="PQJ7" s="700"/>
      <c r="PQK7" s="700"/>
      <c r="PQL7" s="700"/>
      <c r="PQM7" s="700"/>
      <c r="PQN7" s="700"/>
      <c r="PQO7" s="700"/>
      <c r="PQP7" s="700"/>
      <c r="PQQ7" s="700"/>
      <c r="PQR7" s="700"/>
      <c r="PQS7" s="700"/>
      <c r="PQT7" s="700"/>
      <c r="PQU7" s="700"/>
      <c r="PQV7" s="700"/>
      <c r="PQW7" s="700"/>
      <c r="PQX7" s="700"/>
      <c r="PQY7" s="700"/>
      <c r="PQZ7" s="700"/>
      <c r="PRA7" s="700"/>
      <c r="PRB7" s="700"/>
      <c r="PRC7" s="700"/>
      <c r="PRD7" s="700"/>
      <c r="PRE7" s="700"/>
      <c r="PRF7" s="700"/>
      <c r="PRG7" s="700"/>
      <c r="PRH7" s="700"/>
      <c r="PRI7" s="700"/>
      <c r="PRJ7" s="700"/>
      <c r="PRK7" s="700"/>
      <c r="PRL7" s="700"/>
      <c r="PRM7" s="700"/>
      <c r="PRN7" s="700"/>
      <c r="PRO7" s="700"/>
      <c r="PRP7" s="700"/>
      <c r="PRQ7" s="700"/>
      <c r="PRR7" s="700"/>
      <c r="PRS7" s="700"/>
      <c r="PRT7" s="700"/>
      <c r="PRU7" s="700"/>
      <c r="PRV7" s="700"/>
      <c r="PRW7" s="700"/>
      <c r="PRX7" s="700"/>
      <c r="PRY7" s="700"/>
      <c r="PRZ7" s="700"/>
      <c r="PSA7" s="700"/>
      <c r="PSB7" s="700"/>
      <c r="PSC7" s="700"/>
      <c r="PSD7" s="700"/>
      <c r="PSE7" s="700"/>
      <c r="PSF7" s="700"/>
      <c r="PSG7" s="700"/>
      <c r="PSH7" s="700"/>
      <c r="PSI7" s="700"/>
      <c r="PSJ7" s="700"/>
      <c r="PSK7" s="700"/>
      <c r="PSL7" s="700"/>
      <c r="PSM7" s="700"/>
      <c r="PSN7" s="700"/>
      <c r="PSO7" s="700"/>
      <c r="PSP7" s="700"/>
      <c r="PSQ7" s="700"/>
      <c r="PSR7" s="700"/>
      <c r="PSS7" s="700"/>
      <c r="PST7" s="700"/>
      <c r="PSU7" s="700"/>
      <c r="PSV7" s="700"/>
      <c r="PSW7" s="700"/>
      <c r="PSX7" s="700"/>
      <c r="PSY7" s="700"/>
      <c r="PSZ7" s="700"/>
      <c r="PTA7" s="700"/>
      <c r="PTB7" s="700"/>
      <c r="PTC7" s="700"/>
      <c r="PTD7" s="700"/>
      <c r="PTE7" s="700"/>
      <c r="PTF7" s="700"/>
      <c r="PTG7" s="700"/>
      <c r="PTH7" s="700"/>
      <c r="PTI7" s="700"/>
      <c r="PTJ7" s="700"/>
      <c r="PTK7" s="700"/>
      <c r="PTL7" s="700"/>
      <c r="PTM7" s="700"/>
      <c r="PTN7" s="700"/>
      <c r="PTO7" s="700"/>
      <c r="PTP7" s="700"/>
      <c r="PTQ7" s="700"/>
      <c r="PTR7" s="700"/>
      <c r="PTS7" s="700"/>
      <c r="PTT7" s="700"/>
      <c r="PTU7" s="700"/>
      <c r="PTV7" s="700"/>
      <c r="PTW7" s="700"/>
      <c r="PTX7" s="700"/>
      <c r="PTY7" s="700"/>
      <c r="PTZ7" s="700"/>
      <c r="PUA7" s="700"/>
      <c r="PUB7" s="700"/>
      <c r="PUC7" s="700"/>
      <c r="PUD7" s="700"/>
      <c r="PUE7" s="700"/>
      <c r="PUF7" s="700"/>
      <c r="PUG7" s="700"/>
      <c r="PUH7" s="700"/>
      <c r="PUI7" s="700"/>
      <c r="PUJ7" s="700"/>
      <c r="PUK7" s="700"/>
      <c r="PUL7" s="700"/>
      <c r="PUM7" s="700"/>
      <c r="PUN7" s="700"/>
      <c r="PUO7" s="700"/>
      <c r="PUP7" s="700"/>
      <c r="PUQ7" s="700"/>
      <c r="PUR7" s="700"/>
      <c r="PUS7" s="700"/>
      <c r="PUT7" s="700"/>
      <c r="PUU7" s="700"/>
      <c r="PUV7" s="700"/>
      <c r="PUW7" s="700"/>
      <c r="PUX7" s="700"/>
      <c r="PUY7" s="700"/>
      <c r="PUZ7" s="700"/>
      <c r="PVA7" s="700"/>
      <c r="PVB7" s="700"/>
      <c r="PVC7" s="700"/>
      <c r="PVD7" s="700"/>
      <c r="PVE7" s="700"/>
      <c r="PVF7" s="700"/>
      <c r="PVG7" s="700"/>
      <c r="PVH7" s="700"/>
      <c r="PVI7" s="700"/>
      <c r="PVJ7" s="700"/>
      <c r="PVK7" s="700"/>
      <c r="PVL7" s="700"/>
      <c r="PVM7" s="700"/>
      <c r="PVN7" s="700"/>
      <c r="PVO7" s="700"/>
      <c r="PVP7" s="700"/>
      <c r="PVQ7" s="700"/>
      <c r="PVR7" s="700"/>
      <c r="PVS7" s="700"/>
      <c r="PVT7" s="700"/>
      <c r="PVU7" s="700"/>
      <c r="PVV7" s="700"/>
      <c r="PVW7" s="700"/>
      <c r="PVX7" s="700"/>
      <c r="PVY7" s="700"/>
      <c r="PVZ7" s="700"/>
      <c r="PWA7" s="700"/>
      <c r="PWB7" s="700"/>
      <c r="PWC7" s="700"/>
      <c r="PWD7" s="700"/>
      <c r="PWE7" s="700"/>
      <c r="PWF7" s="700"/>
      <c r="PWG7" s="700"/>
      <c r="PWH7" s="700"/>
      <c r="PWI7" s="700"/>
      <c r="PWJ7" s="700"/>
      <c r="PWK7" s="700"/>
      <c r="PWL7" s="700"/>
      <c r="PWM7" s="700"/>
      <c r="PWN7" s="700"/>
      <c r="PWO7" s="700"/>
      <c r="PWP7" s="700"/>
      <c r="PWQ7" s="700"/>
      <c r="PWR7" s="700"/>
      <c r="PWS7" s="700"/>
      <c r="PWT7" s="700"/>
      <c r="PWU7" s="700"/>
      <c r="PWV7" s="700"/>
      <c r="PWW7" s="700"/>
      <c r="PWX7" s="700"/>
      <c r="PWY7" s="700"/>
      <c r="PWZ7" s="700"/>
      <c r="PXA7" s="700"/>
      <c r="PXB7" s="700"/>
      <c r="PXC7" s="700"/>
      <c r="PXD7" s="700"/>
      <c r="PXE7" s="700"/>
      <c r="PXF7" s="700"/>
      <c r="PXG7" s="700"/>
      <c r="PXH7" s="700"/>
      <c r="PXI7" s="700"/>
      <c r="PXJ7" s="700"/>
      <c r="PXK7" s="700"/>
      <c r="PXL7" s="700"/>
      <c r="PXM7" s="700"/>
      <c r="PXN7" s="700"/>
      <c r="PXO7" s="700"/>
      <c r="PXP7" s="700"/>
      <c r="PXQ7" s="700"/>
      <c r="PXR7" s="700"/>
      <c r="PXS7" s="700"/>
      <c r="PXT7" s="700"/>
      <c r="PXU7" s="700"/>
      <c r="PXV7" s="700"/>
      <c r="PXW7" s="700"/>
      <c r="PXX7" s="700"/>
      <c r="PXY7" s="700"/>
      <c r="PXZ7" s="700"/>
      <c r="PYA7" s="700"/>
      <c r="PYB7" s="700"/>
      <c r="PYC7" s="700"/>
      <c r="PYD7" s="700"/>
      <c r="PYE7" s="700"/>
      <c r="PYF7" s="700"/>
      <c r="PYG7" s="700"/>
      <c r="PYH7" s="700"/>
      <c r="PYI7" s="700"/>
      <c r="PYJ7" s="700"/>
      <c r="PYK7" s="700"/>
      <c r="PYL7" s="700"/>
      <c r="PYM7" s="700"/>
      <c r="PYN7" s="700"/>
      <c r="PYO7" s="700"/>
      <c r="PYP7" s="700"/>
      <c r="PYQ7" s="700"/>
      <c r="PYR7" s="700"/>
      <c r="PYS7" s="700"/>
      <c r="PYT7" s="700"/>
      <c r="PYU7" s="700"/>
      <c r="PYV7" s="700"/>
      <c r="PYW7" s="700"/>
      <c r="PYX7" s="700"/>
      <c r="PYY7" s="700"/>
      <c r="PYZ7" s="700"/>
      <c r="PZA7" s="700"/>
      <c r="PZB7" s="700"/>
      <c r="PZC7" s="700"/>
      <c r="PZD7" s="700"/>
      <c r="PZE7" s="700"/>
      <c r="PZF7" s="700"/>
      <c r="PZG7" s="700"/>
      <c r="PZH7" s="700"/>
      <c r="PZI7" s="700"/>
      <c r="PZJ7" s="700"/>
      <c r="PZK7" s="700"/>
      <c r="PZL7" s="700"/>
      <c r="PZM7" s="700"/>
      <c r="PZN7" s="700"/>
      <c r="PZO7" s="700"/>
      <c r="PZP7" s="700"/>
      <c r="PZQ7" s="700"/>
      <c r="PZR7" s="700"/>
      <c r="PZS7" s="700"/>
      <c r="PZT7" s="700"/>
      <c r="PZU7" s="700"/>
      <c r="PZV7" s="700"/>
      <c r="PZW7" s="700"/>
      <c r="PZX7" s="700"/>
      <c r="PZY7" s="700"/>
      <c r="PZZ7" s="700"/>
      <c r="QAA7" s="700"/>
      <c r="QAB7" s="700"/>
      <c r="QAC7" s="700"/>
      <c r="QAD7" s="700"/>
      <c r="QAE7" s="700"/>
      <c r="QAF7" s="700"/>
      <c r="QAG7" s="700"/>
      <c r="QAH7" s="700"/>
      <c r="QAI7" s="700"/>
      <c r="QAJ7" s="700"/>
      <c r="QAK7" s="700"/>
      <c r="QAL7" s="700"/>
      <c r="QAM7" s="700"/>
      <c r="QAN7" s="700"/>
      <c r="QAO7" s="700"/>
      <c r="QAP7" s="700"/>
      <c r="QAQ7" s="700"/>
      <c r="QAR7" s="700"/>
      <c r="QAS7" s="700"/>
      <c r="QAT7" s="700"/>
      <c r="QAU7" s="700"/>
      <c r="QAV7" s="700"/>
      <c r="QAW7" s="700"/>
      <c r="QAX7" s="700"/>
      <c r="QAY7" s="700"/>
      <c r="QAZ7" s="700"/>
      <c r="QBA7" s="700"/>
      <c r="QBB7" s="700"/>
      <c r="QBC7" s="700"/>
      <c r="QBD7" s="700"/>
      <c r="QBE7" s="700"/>
      <c r="QBF7" s="700"/>
      <c r="QBG7" s="700"/>
      <c r="QBH7" s="700"/>
      <c r="QBI7" s="700"/>
      <c r="QBJ7" s="700"/>
      <c r="QBK7" s="700"/>
      <c r="QBL7" s="700"/>
      <c r="QBM7" s="700"/>
      <c r="QBN7" s="700"/>
      <c r="QBO7" s="700"/>
      <c r="QBP7" s="700"/>
      <c r="QBQ7" s="700"/>
      <c r="QBR7" s="700"/>
      <c r="QBS7" s="700"/>
      <c r="QBT7" s="700"/>
      <c r="QBU7" s="700"/>
      <c r="QBV7" s="700"/>
      <c r="QBW7" s="700"/>
      <c r="QBX7" s="700"/>
      <c r="QBY7" s="700"/>
      <c r="QBZ7" s="700"/>
      <c r="QCA7" s="700"/>
      <c r="QCB7" s="700"/>
      <c r="QCC7" s="700"/>
      <c r="QCD7" s="700"/>
      <c r="QCE7" s="700"/>
      <c r="QCF7" s="700"/>
      <c r="QCG7" s="700"/>
      <c r="QCH7" s="700"/>
      <c r="QCI7" s="700"/>
      <c r="QCJ7" s="700"/>
      <c r="QCK7" s="700"/>
      <c r="QCL7" s="700"/>
      <c r="QCM7" s="700"/>
      <c r="QCN7" s="700"/>
      <c r="QCO7" s="700"/>
      <c r="QCP7" s="700"/>
      <c r="QCQ7" s="700"/>
      <c r="QCR7" s="700"/>
      <c r="QCS7" s="700"/>
      <c r="QCT7" s="700"/>
      <c r="QCU7" s="700"/>
      <c r="QCV7" s="700"/>
      <c r="QCW7" s="700"/>
      <c r="QCX7" s="700"/>
      <c r="QCY7" s="700"/>
      <c r="QCZ7" s="700"/>
      <c r="QDA7" s="700"/>
      <c r="QDB7" s="700"/>
      <c r="QDC7" s="700"/>
      <c r="QDD7" s="700"/>
      <c r="QDE7" s="700"/>
      <c r="QDF7" s="700"/>
      <c r="QDG7" s="700"/>
      <c r="QDH7" s="700"/>
      <c r="QDI7" s="700"/>
      <c r="QDJ7" s="700"/>
      <c r="QDK7" s="700"/>
      <c r="QDL7" s="700"/>
      <c r="QDM7" s="700"/>
      <c r="QDN7" s="700"/>
      <c r="QDO7" s="700"/>
      <c r="QDP7" s="700"/>
      <c r="QDQ7" s="700"/>
      <c r="QDR7" s="700"/>
      <c r="QDS7" s="700"/>
      <c r="QDT7" s="700"/>
      <c r="QDU7" s="700"/>
      <c r="QDV7" s="700"/>
      <c r="QDW7" s="700"/>
      <c r="QDX7" s="700"/>
      <c r="QDY7" s="700"/>
      <c r="QDZ7" s="700"/>
      <c r="QEA7" s="700"/>
      <c r="QEB7" s="700"/>
      <c r="QEC7" s="700"/>
      <c r="QED7" s="700"/>
      <c r="QEE7" s="700"/>
      <c r="QEF7" s="700"/>
      <c r="QEG7" s="700"/>
      <c r="QEH7" s="700"/>
      <c r="QEI7" s="700"/>
      <c r="QEJ7" s="700"/>
      <c r="QEK7" s="700"/>
      <c r="QEL7" s="700"/>
      <c r="QEM7" s="700"/>
      <c r="QEN7" s="700"/>
      <c r="QEO7" s="700"/>
      <c r="QEP7" s="700"/>
      <c r="QEQ7" s="700"/>
      <c r="QER7" s="700"/>
      <c r="QES7" s="700"/>
      <c r="QET7" s="700"/>
      <c r="QEU7" s="700"/>
      <c r="QEV7" s="700"/>
      <c r="QEW7" s="700"/>
      <c r="QEX7" s="700"/>
      <c r="QEY7" s="700"/>
      <c r="QEZ7" s="700"/>
      <c r="QFA7" s="700"/>
      <c r="QFB7" s="700"/>
      <c r="QFC7" s="700"/>
      <c r="QFD7" s="700"/>
      <c r="QFE7" s="700"/>
      <c r="QFF7" s="700"/>
      <c r="QFG7" s="700"/>
      <c r="QFH7" s="700"/>
      <c r="QFI7" s="700"/>
      <c r="QFJ7" s="700"/>
      <c r="QFK7" s="700"/>
      <c r="QFL7" s="700"/>
      <c r="QFM7" s="700"/>
      <c r="QFN7" s="700"/>
      <c r="QFO7" s="700"/>
      <c r="QFP7" s="700"/>
      <c r="QFQ7" s="700"/>
      <c r="QFR7" s="700"/>
      <c r="QFS7" s="700"/>
      <c r="QFT7" s="700"/>
      <c r="QFU7" s="700"/>
      <c r="QFV7" s="700"/>
      <c r="QFW7" s="700"/>
      <c r="QFX7" s="700"/>
      <c r="QFY7" s="700"/>
      <c r="QFZ7" s="700"/>
      <c r="QGA7" s="700"/>
      <c r="QGB7" s="700"/>
      <c r="QGC7" s="700"/>
      <c r="QGD7" s="700"/>
      <c r="QGE7" s="700"/>
      <c r="QGF7" s="700"/>
      <c r="QGG7" s="700"/>
      <c r="QGH7" s="700"/>
      <c r="QGI7" s="700"/>
      <c r="QGJ7" s="700"/>
      <c r="QGK7" s="700"/>
      <c r="QGL7" s="700"/>
      <c r="QGM7" s="700"/>
      <c r="QGN7" s="700"/>
      <c r="QGO7" s="700"/>
      <c r="QGP7" s="700"/>
      <c r="QGQ7" s="700"/>
      <c r="QGR7" s="700"/>
      <c r="QGS7" s="700"/>
      <c r="QGT7" s="700"/>
      <c r="QGU7" s="700"/>
      <c r="QGV7" s="700"/>
      <c r="QGW7" s="700"/>
      <c r="QGX7" s="700"/>
      <c r="QGY7" s="700"/>
      <c r="QGZ7" s="700"/>
      <c r="QHA7" s="700"/>
      <c r="QHB7" s="700"/>
      <c r="QHC7" s="700"/>
      <c r="QHD7" s="700"/>
      <c r="QHE7" s="700"/>
      <c r="QHF7" s="700"/>
      <c r="QHG7" s="700"/>
      <c r="QHH7" s="700"/>
      <c r="QHI7" s="700"/>
      <c r="QHJ7" s="700"/>
      <c r="QHK7" s="700"/>
      <c r="QHL7" s="700"/>
      <c r="QHM7" s="700"/>
      <c r="QHN7" s="700"/>
      <c r="QHO7" s="700"/>
      <c r="QHP7" s="700"/>
      <c r="QHQ7" s="700"/>
      <c r="QHR7" s="700"/>
      <c r="QHS7" s="700"/>
      <c r="QHT7" s="700"/>
      <c r="QHU7" s="700"/>
      <c r="QHV7" s="700"/>
      <c r="QHW7" s="700"/>
      <c r="QHX7" s="700"/>
      <c r="QHY7" s="700"/>
      <c r="QHZ7" s="700"/>
      <c r="QIA7" s="700"/>
      <c r="QIB7" s="700"/>
      <c r="QIC7" s="700"/>
      <c r="QID7" s="700"/>
      <c r="QIE7" s="700"/>
      <c r="QIF7" s="700"/>
      <c r="QIG7" s="700"/>
      <c r="QIH7" s="700"/>
      <c r="QII7" s="700"/>
      <c r="QIJ7" s="700"/>
      <c r="QIK7" s="700"/>
      <c r="QIL7" s="700"/>
      <c r="QIM7" s="700"/>
      <c r="QIN7" s="700"/>
      <c r="QIO7" s="700"/>
      <c r="QIP7" s="700"/>
      <c r="QIQ7" s="700"/>
      <c r="QIR7" s="700"/>
      <c r="QIS7" s="700"/>
      <c r="QIT7" s="700"/>
      <c r="QIU7" s="700"/>
      <c r="QIV7" s="700"/>
      <c r="QIW7" s="700"/>
      <c r="QIX7" s="700"/>
      <c r="QIY7" s="700"/>
      <c r="QIZ7" s="700"/>
      <c r="QJA7" s="700"/>
      <c r="QJB7" s="700"/>
      <c r="QJC7" s="700"/>
      <c r="QJD7" s="700"/>
      <c r="QJE7" s="700"/>
      <c r="QJF7" s="700"/>
      <c r="QJG7" s="700"/>
      <c r="QJH7" s="700"/>
      <c r="QJI7" s="700"/>
      <c r="QJJ7" s="700"/>
      <c r="QJK7" s="700"/>
      <c r="QJL7" s="700"/>
      <c r="QJM7" s="700"/>
      <c r="QJN7" s="700"/>
      <c r="QJO7" s="700"/>
      <c r="QJP7" s="700"/>
      <c r="QJQ7" s="700"/>
      <c r="QJR7" s="700"/>
      <c r="QJS7" s="700"/>
      <c r="QJT7" s="700"/>
      <c r="QJU7" s="700"/>
      <c r="QJV7" s="700"/>
      <c r="QJW7" s="700"/>
      <c r="QJX7" s="700"/>
      <c r="QJY7" s="700"/>
      <c r="QJZ7" s="700"/>
      <c r="QKA7" s="700"/>
      <c r="QKB7" s="700"/>
      <c r="QKC7" s="700"/>
      <c r="QKD7" s="700"/>
      <c r="QKE7" s="700"/>
      <c r="QKF7" s="700"/>
      <c r="QKG7" s="700"/>
      <c r="QKH7" s="700"/>
      <c r="QKI7" s="700"/>
      <c r="QKJ7" s="700"/>
      <c r="QKK7" s="700"/>
      <c r="QKL7" s="700"/>
      <c r="QKM7" s="700"/>
      <c r="QKN7" s="700"/>
      <c r="QKO7" s="700"/>
      <c r="QKP7" s="700"/>
      <c r="QKQ7" s="700"/>
      <c r="QKR7" s="700"/>
      <c r="QKS7" s="700"/>
      <c r="QKT7" s="700"/>
      <c r="QKU7" s="700"/>
      <c r="QKV7" s="700"/>
      <c r="QKW7" s="700"/>
      <c r="QKX7" s="700"/>
      <c r="QKY7" s="700"/>
      <c r="QKZ7" s="700"/>
      <c r="QLA7" s="700"/>
      <c r="QLB7" s="700"/>
      <c r="QLC7" s="700"/>
      <c r="QLD7" s="700"/>
      <c r="QLE7" s="700"/>
      <c r="QLF7" s="700"/>
      <c r="QLG7" s="700"/>
      <c r="QLH7" s="700"/>
      <c r="QLI7" s="700"/>
      <c r="QLJ7" s="700"/>
      <c r="QLK7" s="700"/>
      <c r="QLL7" s="700"/>
      <c r="QLM7" s="700"/>
      <c r="QLN7" s="700"/>
      <c r="QLO7" s="700"/>
      <c r="QLP7" s="700"/>
      <c r="QLQ7" s="700"/>
      <c r="QLR7" s="700"/>
      <c r="QLS7" s="700"/>
      <c r="QLT7" s="700"/>
      <c r="QLU7" s="700"/>
      <c r="QLV7" s="700"/>
      <c r="QLW7" s="700"/>
      <c r="QLX7" s="700"/>
      <c r="QLY7" s="700"/>
      <c r="QLZ7" s="700"/>
      <c r="QMA7" s="700"/>
      <c r="QMB7" s="700"/>
      <c r="QMC7" s="700"/>
      <c r="QMD7" s="700"/>
      <c r="QME7" s="700"/>
      <c r="QMF7" s="700"/>
      <c r="QMG7" s="700"/>
      <c r="QMH7" s="700"/>
      <c r="QMI7" s="700"/>
      <c r="QMJ7" s="700"/>
      <c r="QMK7" s="700"/>
      <c r="QML7" s="700"/>
      <c r="QMM7" s="700"/>
      <c r="QMN7" s="700"/>
      <c r="QMO7" s="700"/>
      <c r="QMP7" s="700"/>
      <c r="QMQ7" s="700"/>
      <c r="QMR7" s="700"/>
      <c r="QMS7" s="700"/>
      <c r="QMT7" s="700"/>
      <c r="QMU7" s="700"/>
      <c r="QMV7" s="700"/>
      <c r="QMW7" s="700"/>
      <c r="QMX7" s="700"/>
      <c r="QMY7" s="700"/>
      <c r="QMZ7" s="700"/>
      <c r="QNA7" s="700"/>
      <c r="QNB7" s="700"/>
      <c r="QNC7" s="700"/>
      <c r="QND7" s="700"/>
      <c r="QNE7" s="700"/>
      <c r="QNF7" s="700"/>
      <c r="QNG7" s="700"/>
      <c r="QNH7" s="700"/>
      <c r="QNI7" s="700"/>
      <c r="QNJ7" s="700"/>
      <c r="QNK7" s="700"/>
      <c r="QNL7" s="700"/>
      <c r="QNM7" s="700"/>
      <c r="QNN7" s="700"/>
      <c r="QNO7" s="700"/>
      <c r="QNP7" s="700"/>
      <c r="QNQ7" s="700"/>
      <c r="QNR7" s="700"/>
      <c r="QNS7" s="700"/>
      <c r="QNT7" s="700"/>
      <c r="QNU7" s="700"/>
      <c r="QNV7" s="700"/>
      <c r="QNW7" s="700"/>
      <c r="QNX7" s="700"/>
      <c r="QNY7" s="700"/>
      <c r="QNZ7" s="700"/>
      <c r="QOA7" s="700"/>
      <c r="QOB7" s="700"/>
      <c r="QOC7" s="700"/>
      <c r="QOD7" s="700"/>
      <c r="QOE7" s="700"/>
      <c r="QOF7" s="700"/>
      <c r="QOG7" s="700"/>
      <c r="QOH7" s="700"/>
      <c r="QOI7" s="700"/>
      <c r="QOJ7" s="700"/>
      <c r="QOK7" s="700"/>
      <c r="QOL7" s="700"/>
      <c r="QOM7" s="700"/>
      <c r="QON7" s="700"/>
      <c r="QOO7" s="700"/>
      <c r="QOP7" s="700"/>
      <c r="QOQ7" s="700"/>
      <c r="QOR7" s="700"/>
      <c r="QOS7" s="700"/>
      <c r="QOT7" s="700"/>
      <c r="QOU7" s="700"/>
      <c r="QOV7" s="700"/>
      <c r="QOW7" s="700"/>
      <c r="QOX7" s="700"/>
      <c r="QOY7" s="700"/>
      <c r="QOZ7" s="700"/>
      <c r="QPA7" s="700"/>
      <c r="QPB7" s="700"/>
      <c r="QPC7" s="700"/>
      <c r="QPD7" s="700"/>
      <c r="QPE7" s="700"/>
      <c r="QPF7" s="700"/>
      <c r="QPG7" s="700"/>
      <c r="QPH7" s="700"/>
      <c r="QPI7" s="700"/>
      <c r="QPJ7" s="700"/>
      <c r="QPK7" s="700"/>
      <c r="QPL7" s="700"/>
      <c r="QPM7" s="700"/>
      <c r="QPN7" s="700"/>
      <c r="QPO7" s="700"/>
      <c r="QPP7" s="700"/>
      <c r="QPQ7" s="700"/>
      <c r="QPR7" s="700"/>
      <c r="QPS7" s="700"/>
      <c r="QPT7" s="700"/>
      <c r="QPU7" s="700"/>
      <c r="QPV7" s="700"/>
      <c r="QPW7" s="700"/>
      <c r="QPX7" s="700"/>
      <c r="QPY7" s="700"/>
      <c r="QPZ7" s="700"/>
      <c r="QQA7" s="700"/>
      <c r="QQB7" s="700"/>
      <c r="QQC7" s="700"/>
      <c r="QQD7" s="700"/>
      <c r="QQE7" s="700"/>
      <c r="QQF7" s="700"/>
      <c r="QQG7" s="700"/>
      <c r="QQH7" s="700"/>
      <c r="QQI7" s="700"/>
      <c r="QQJ7" s="700"/>
      <c r="QQK7" s="700"/>
      <c r="QQL7" s="700"/>
      <c r="QQM7" s="700"/>
      <c r="QQN7" s="700"/>
      <c r="QQO7" s="700"/>
      <c r="QQP7" s="700"/>
      <c r="QQQ7" s="700"/>
      <c r="QQR7" s="700"/>
      <c r="QQS7" s="700"/>
      <c r="QQT7" s="700"/>
      <c r="QQU7" s="700"/>
      <c r="QQV7" s="700"/>
      <c r="QQW7" s="700"/>
      <c r="QQX7" s="700"/>
      <c r="QQY7" s="700"/>
      <c r="QQZ7" s="700"/>
      <c r="QRA7" s="700"/>
      <c r="QRB7" s="700"/>
      <c r="QRC7" s="700"/>
      <c r="QRD7" s="700"/>
      <c r="QRE7" s="700"/>
      <c r="QRF7" s="700"/>
      <c r="QRG7" s="700"/>
      <c r="QRH7" s="700"/>
      <c r="QRI7" s="700"/>
      <c r="QRJ7" s="700"/>
      <c r="QRK7" s="700"/>
      <c r="QRL7" s="700"/>
      <c r="QRM7" s="700"/>
      <c r="QRN7" s="700"/>
      <c r="QRO7" s="700"/>
      <c r="QRP7" s="700"/>
      <c r="QRQ7" s="700"/>
      <c r="QRR7" s="700"/>
      <c r="QRS7" s="700"/>
      <c r="QRT7" s="700"/>
      <c r="QRU7" s="700"/>
      <c r="QRV7" s="700"/>
      <c r="QRW7" s="700"/>
      <c r="QRX7" s="700"/>
      <c r="QRY7" s="700"/>
      <c r="QRZ7" s="700"/>
      <c r="QSA7" s="700"/>
      <c r="QSB7" s="700"/>
      <c r="QSC7" s="700"/>
      <c r="QSD7" s="700"/>
      <c r="QSE7" s="700"/>
      <c r="QSF7" s="700"/>
      <c r="QSG7" s="700"/>
      <c r="QSH7" s="700"/>
      <c r="QSI7" s="700"/>
      <c r="QSJ7" s="700"/>
      <c r="QSK7" s="700"/>
      <c r="QSL7" s="700"/>
      <c r="QSM7" s="700"/>
      <c r="QSN7" s="700"/>
      <c r="QSO7" s="700"/>
      <c r="QSP7" s="700"/>
      <c r="QSQ7" s="700"/>
      <c r="QSR7" s="700"/>
      <c r="QSS7" s="700"/>
      <c r="QST7" s="700"/>
      <c r="QSU7" s="700"/>
      <c r="QSV7" s="700"/>
      <c r="QSW7" s="700"/>
      <c r="QSX7" s="700"/>
      <c r="QSY7" s="700"/>
      <c r="QSZ7" s="700"/>
      <c r="QTA7" s="700"/>
      <c r="QTB7" s="700"/>
      <c r="QTC7" s="700"/>
      <c r="QTD7" s="700"/>
      <c r="QTE7" s="700"/>
      <c r="QTF7" s="700"/>
      <c r="QTG7" s="700"/>
      <c r="QTH7" s="700"/>
      <c r="QTI7" s="700"/>
      <c r="QTJ7" s="700"/>
      <c r="QTK7" s="700"/>
      <c r="QTL7" s="700"/>
      <c r="QTM7" s="700"/>
      <c r="QTN7" s="700"/>
      <c r="QTO7" s="700"/>
      <c r="QTP7" s="700"/>
      <c r="QTQ7" s="700"/>
      <c r="QTR7" s="700"/>
      <c r="QTS7" s="700"/>
      <c r="QTT7" s="700"/>
      <c r="QTU7" s="700"/>
      <c r="QTV7" s="700"/>
      <c r="QTW7" s="700"/>
      <c r="QTX7" s="700"/>
      <c r="QTY7" s="700"/>
      <c r="QTZ7" s="700"/>
      <c r="QUA7" s="700"/>
      <c r="QUB7" s="700"/>
      <c r="QUC7" s="700"/>
      <c r="QUD7" s="700"/>
      <c r="QUE7" s="700"/>
      <c r="QUF7" s="700"/>
      <c r="QUG7" s="700"/>
      <c r="QUH7" s="700"/>
      <c r="QUI7" s="700"/>
      <c r="QUJ7" s="700"/>
      <c r="QUK7" s="700"/>
      <c r="QUL7" s="700"/>
      <c r="QUM7" s="700"/>
      <c r="QUN7" s="700"/>
      <c r="QUO7" s="700"/>
      <c r="QUP7" s="700"/>
      <c r="QUQ7" s="700"/>
      <c r="QUR7" s="700"/>
      <c r="QUS7" s="700"/>
      <c r="QUT7" s="700"/>
      <c r="QUU7" s="700"/>
      <c r="QUV7" s="700"/>
      <c r="QUW7" s="700"/>
      <c r="QUX7" s="700"/>
      <c r="QUY7" s="700"/>
      <c r="QUZ7" s="700"/>
      <c r="QVA7" s="700"/>
      <c r="QVB7" s="700"/>
      <c r="QVC7" s="700"/>
      <c r="QVD7" s="700"/>
      <c r="QVE7" s="700"/>
      <c r="QVF7" s="700"/>
      <c r="QVG7" s="700"/>
      <c r="QVH7" s="700"/>
      <c r="QVI7" s="700"/>
      <c r="QVJ7" s="700"/>
      <c r="QVK7" s="700"/>
      <c r="QVL7" s="700"/>
      <c r="QVM7" s="700"/>
      <c r="QVN7" s="700"/>
      <c r="QVO7" s="700"/>
      <c r="QVP7" s="700"/>
      <c r="QVQ7" s="700"/>
      <c r="QVR7" s="700"/>
      <c r="QVS7" s="700"/>
      <c r="QVT7" s="700"/>
      <c r="QVU7" s="700"/>
      <c r="QVV7" s="700"/>
      <c r="QVW7" s="700"/>
      <c r="QVX7" s="700"/>
      <c r="QVY7" s="700"/>
      <c r="QVZ7" s="700"/>
      <c r="QWA7" s="700"/>
      <c r="QWB7" s="700"/>
      <c r="QWC7" s="700"/>
      <c r="QWD7" s="700"/>
      <c r="QWE7" s="700"/>
      <c r="QWF7" s="700"/>
      <c r="QWG7" s="700"/>
      <c r="QWH7" s="700"/>
      <c r="QWI7" s="700"/>
      <c r="QWJ7" s="700"/>
      <c r="QWK7" s="700"/>
      <c r="QWL7" s="700"/>
      <c r="QWM7" s="700"/>
      <c r="QWN7" s="700"/>
      <c r="QWO7" s="700"/>
      <c r="QWP7" s="700"/>
      <c r="QWQ7" s="700"/>
      <c r="QWR7" s="700"/>
      <c r="QWS7" s="700"/>
      <c r="QWT7" s="700"/>
      <c r="QWU7" s="700"/>
      <c r="QWV7" s="700"/>
      <c r="QWW7" s="700"/>
      <c r="QWX7" s="700"/>
      <c r="QWY7" s="700"/>
      <c r="QWZ7" s="700"/>
      <c r="QXA7" s="700"/>
      <c r="QXB7" s="700"/>
      <c r="QXC7" s="700"/>
      <c r="QXD7" s="700"/>
      <c r="QXE7" s="700"/>
      <c r="QXF7" s="700"/>
      <c r="QXG7" s="700"/>
      <c r="QXH7" s="700"/>
      <c r="QXI7" s="700"/>
      <c r="QXJ7" s="700"/>
      <c r="QXK7" s="700"/>
      <c r="QXL7" s="700"/>
      <c r="QXM7" s="700"/>
      <c r="QXN7" s="700"/>
      <c r="QXO7" s="700"/>
      <c r="QXP7" s="700"/>
      <c r="QXQ7" s="700"/>
      <c r="QXR7" s="700"/>
      <c r="QXS7" s="700"/>
      <c r="QXT7" s="700"/>
      <c r="QXU7" s="700"/>
      <c r="QXV7" s="700"/>
      <c r="QXW7" s="700"/>
      <c r="QXX7" s="700"/>
      <c r="QXY7" s="700"/>
      <c r="QXZ7" s="700"/>
      <c r="QYA7" s="700"/>
      <c r="QYB7" s="700"/>
      <c r="QYC7" s="700"/>
      <c r="QYD7" s="700"/>
      <c r="QYE7" s="700"/>
      <c r="QYF7" s="700"/>
      <c r="QYG7" s="700"/>
      <c r="QYH7" s="700"/>
      <c r="QYI7" s="700"/>
      <c r="QYJ7" s="700"/>
      <c r="QYK7" s="700"/>
      <c r="QYL7" s="700"/>
      <c r="QYM7" s="700"/>
      <c r="QYN7" s="700"/>
      <c r="QYO7" s="700"/>
      <c r="QYP7" s="700"/>
      <c r="QYQ7" s="700"/>
      <c r="QYR7" s="700"/>
      <c r="QYS7" s="700"/>
      <c r="QYT7" s="700"/>
      <c r="QYU7" s="700"/>
      <c r="QYV7" s="700"/>
      <c r="QYW7" s="700"/>
      <c r="QYX7" s="700"/>
      <c r="QYY7" s="700"/>
      <c r="QYZ7" s="700"/>
      <c r="QZA7" s="700"/>
      <c r="QZB7" s="700"/>
      <c r="QZC7" s="700"/>
      <c r="QZD7" s="700"/>
      <c r="QZE7" s="700"/>
      <c r="QZF7" s="700"/>
      <c r="QZG7" s="700"/>
      <c r="QZH7" s="700"/>
      <c r="QZI7" s="700"/>
      <c r="QZJ7" s="700"/>
      <c r="QZK7" s="700"/>
      <c r="QZL7" s="700"/>
      <c r="QZM7" s="700"/>
      <c r="QZN7" s="700"/>
      <c r="QZO7" s="700"/>
      <c r="QZP7" s="700"/>
      <c r="QZQ7" s="700"/>
      <c r="QZR7" s="700"/>
      <c r="QZS7" s="700"/>
      <c r="QZT7" s="700"/>
      <c r="QZU7" s="700"/>
      <c r="QZV7" s="700"/>
      <c r="QZW7" s="700"/>
      <c r="QZX7" s="700"/>
      <c r="QZY7" s="700"/>
      <c r="QZZ7" s="700"/>
      <c r="RAA7" s="700"/>
      <c r="RAB7" s="700"/>
      <c r="RAC7" s="700"/>
      <c r="RAD7" s="700"/>
      <c r="RAE7" s="700"/>
      <c r="RAF7" s="700"/>
      <c r="RAG7" s="700"/>
      <c r="RAH7" s="700"/>
      <c r="RAI7" s="700"/>
      <c r="RAJ7" s="700"/>
      <c r="RAK7" s="700"/>
      <c r="RAL7" s="700"/>
      <c r="RAM7" s="700"/>
      <c r="RAN7" s="700"/>
      <c r="RAO7" s="700"/>
      <c r="RAP7" s="700"/>
      <c r="RAQ7" s="700"/>
      <c r="RAR7" s="700"/>
      <c r="RAS7" s="700"/>
      <c r="RAT7" s="700"/>
      <c r="RAU7" s="700"/>
      <c r="RAV7" s="700"/>
      <c r="RAW7" s="700"/>
      <c r="RAX7" s="700"/>
      <c r="RAY7" s="700"/>
      <c r="RAZ7" s="700"/>
      <c r="RBA7" s="700"/>
      <c r="RBB7" s="700"/>
      <c r="RBC7" s="700"/>
      <c r="RBD7" s="700"/>
      <c r="RBE7" s="700"/>
      <c r="RBF7" s="700"/>
      <c r="RBG7" s="700"/>
      <c r="RBH7" s="700"/>
      <c r="RBI7" s="700"/>
      <c r="RBJ7" s="700"/>
      <c r="RBK7" s="700"/>
      <c r="RBL7" s="700"/>
      <c r="RBM7" s="700"/>
      <c r="RBN7" s="700"/>
      <c r="RBO7" s="700"/>
      <c r="RBP7" s="700"/>
      <c r="RBQ7" s="700"/>
      <c r="RBR7" s="700"/>
      <c r="RBS7" s="700"/>
      <c r="RBT7" s="700"/>
      <c r="RBU7" s="700"/>
      <c r="RBV7" s="700"/>
      <c r="RBW7" s="700"/>
      <c r="RBX7" s="700"/>
      <c r="RBY7" s="700"/>
      <c r="RBZ7" s="700"/>
      <c r="RCA7" s="700"/>
      <c r="RCB7" s="700"/>
      <c r="RCC7" s="700"/>
      <c r="RCD7" s="700"/>
      <c r="RCE7" s="700"/>
      <c r="RCF7" s="700"/>
      <c r="RCG7" s="700"/>
      <c r="RCH7" s="700"/>
      <c r="RCI7" s="700"/>
      <c r="RCJ7" s="700"/>
      <c r="RCK7" s="700"/>
      <c r="RCL7" s="700"/>
      <c r="RCM7" s="700"/>
      <c r="RCN7" s="700"/>
      <c r="RCO7" s="700"/>
      <c r="RCP7" s="700"/>
      <c r="RCQ7" s="700"/>
      <c r="RCR7" s="700"/>
      <c r="RCS7" s="700"/>
      <c r="RCT7" s="700"/>
      <c r="RCU7" s="700"/>
      <c r="RCV7" s="700"/>
      <c r="RCW7" s="700"/>
      <c r="RCX7" s="700"/>
      <c r="RCY7" s="700"/>
      <c r="RCZ7" s="700"/>
      <c r="RDA7" s="700"/>
      <c r="RDB7" s="700"/>
      <c r="RDC7" s="700"/>
      <c r="RDD7" s="700"/>
      <c r="RDE7" s="700"/>
      <c r="RDF7" s="700"/>
      <c r="RDG7" s="700"/>
      <c r="RDH7" s="700"/>
      <c r="RDI7" s="700"/>
      <c r="RDJ7" s="700"/>
      <c r="RDK7" s="700"/>
      <c r="RDL7" s="700"/>
      <c r="RDM7" s="700"/>
      <c r="RDN7" s="700"/>
      <c r="RDO7" s="700"/>
      <c r="RDP7" s="700"/>
      <c r="RDQ7" s="700"/>
      <c r="RDR7" s="700"/>
      <c r="RDS7" s="700"/>
      <c r="RDT7" s="700"/>
      <c r="RDU7" s="700"/>
      <c r="RDV7" s="700"/>
      <c r="RDW7" s="700"/>
      <c r="RDX7" s="700"/>
      <c r="RDY7" s="700"/>
      <c r="RDZ7" s="700"/>
      <c r="REA7" s="700"/>
      <c r="REB7" s="700"/>
      <c r="REC7" s="700"/>
      <c r="RED7" s="700"/>
      <c r="REE7" s="700"/>
      <c r="REF7" s="700"/>
      <c r="REG7" s="700"/>
      <c r="REH7" s="700"/>
      <c r="REI7" s="700"/>
      <c r="REJ7" s="700"/>
      <c r="REK7" s="700"/>
      <c r="REL7" s="700"/>
      <c r="REM7" s="700"/>
      <c r="REN7" s="700"/>
      <c r="REO7" s="700"/>
      <c r="REP7" s="700"/>
      <c r="REQ7" s="700"/>
      <c r="RER7" s="700"/>
      <c r="RES7" s="700"/>
      <c r="RET7" s="700"/>
      <c r="REU7" s="700"/>
      <c r="REV7" s="700"/>
      <c r="REW7" s="700"/>
      <c r="REX7" s="700"/>
      <c r="REY7" s="700"/>
      <c r="REZ7" s="700"/>
      <c r="RFA7" s="700"/>
      <c r="RFB7" s="700"/>
      <c r="RFC7" s="700"/>
      <c r="RFD7" s="700"/>
      <c r="RFE7" s="700"/>
      <c r="RFF7" s="700"/>
      <c r="RFG7" s="700"/>
      <c r="RFH7" s="700"/>
      <c r="RFI7" s="700"/>
      <c r="RFJ7" s="700"/>
      <c r="RFK7" s="700"/>
      <c r="RFL7" s="700"/>
      <c r="RFM7" s="700"/>
      <c r="RFN7" s="700"/>
      <c r="RFO7" s="700"/>
      <c r="RFP7" s="700"/>
      <c r="RFQ7" s="700"/>
      <c r="RFR7" s="700"/>
      <c r="RFS7" s="700"/>
      <c r="RFT7" s="700"/>
      <c r="RFU7" s="700"/>
      <c r="RFV7" s="700"/>
      <c r="RFW7" s="700"/>
      <c r="RFX7" s="700"/>
      <c r="RFY7" s="700"/>
      <c r="RFZ7" s="700"/>
      <c r="RGA7" s="700"/>
      <c r="RGB7" s="700"/>
      <c r="RGC7" s="700"/>
      <c r="RGD7" s="700"/>
      <c r="RGE7" s="700"/>
      <c r="RGF7" s="700"/>
      <c r="RGG7" s="700"/>
      <c r="RGH7" s="700"/>
      <c r="RGI7" s="700"/>
      <c r="RGJ7" s="700"/>
      <c r="RGK7" s="700"/>
      <c r="RGL7" s="700"/>
      <c r="RGM7" s="700"/>
      <c r="RGN7" s="700"/>
      <c r="RGO7" s="700"/>
      <c r="RGP7" s="700"/>
      <c r="RGQ7" s="700"/>
      <c r="RGR7" s="700"/>
      <c r="RGS7" s="700"/>
      <c r="RGT7" s="700"/>
      <c r="RGU7" s="700"/>
      <c r="RGV7" s="700"/>
      <c r="RGW7" s="700"/>
      <c r="RGX7" s="700"/>
      <c r="RGY7" s="700"/>
      <c r="RGZ7" s="700"/>
      <c r="RHA7" s="700"/>
      <c r="RHB7" s="700"/>
      <c r="RHC7" s="700"/>
      <c r="RHD7" s="700"/>
      <c r="RHE7" s="700"/>
      <c r="RHF7" s="700"/>
      <c r="RHG7" s="700"/>
      <c r="RHH7" s="700"/>
      <c r="RHI7" s="700"/>
      <c r="RHJ7" s="700"/>
      <c r="RHK7" s="700"/>
      <c r="RHL7" s="700"/>
      <c r="RHM7" s="700"/>
      <c r="RHN7" s="700"/>
      <c r="RHO7" s="700"/>
      <c r="RHP7" s="700"/>
      <c r="RHQ7" s="700"/>
      <c r="RHR7" s="700"/>
      <c r="RHS7" s="700"/>
      <c r="RHT7" s="700"/>
      <c r="RHU7" s="700"/>
      <c r="RHV7" s="700"/>
      <c r="RHW7" s="700"/>
      <c r="RHX7" s="700"/>
      <c r="RHY7" s="700"/>
      <c r="RHZ7" s="700"/>
      <c r="RIA7" s="700"/>
      <c r="RIB7" s="700"/>
      <c r="RIC7" s="700"/>
      <c r="RID7" s="700"/>
      <c r="RIE7" s="700"/>
      <c r="RIF7" s="700"/>
      <c r="RIG7" s="700"/>
      <c r="RIH7" s="700"/>
      <c r="RII7" s="700"/>
      <c r="RIJ7" s="700"/>
      <c r="RIK7" s="700"/>
      <c r="RIL7" s="700"/>
      <c r="RIM7" s="700"/>
      <c r="RIN7" s="700"/>
      <c r="RIO7" s="700"/>
      <c r="RIP7" s="700"/>
      <c r="RIQ7" s="700"/>
      <c r="RIR7" s="700"/>
      <c r="RIS7" s="700"/>
      <c r="RIT7" s="700"/>
      <c r="RIU7" s="700"/>
      <c r="RIV7" s="700"/>
      <c r="RIW7" s="700"/>
      <c r="RIX7" s="700"/>
      <c r="RIY7" s="700"/>
      <c r="RIZ7" s="700"/>
      <c r="RJA7" s="700"/>
      <c r="RJB7" s="700"/>
      <c r="RJC7" s="700"/>
      <c r="RJD7" s="700"/>
      <c r="RJE7" s="700"/>
      <c r="RJF7" s="700"/>
      <c r="RJG7" s="700"/>
      <c r="RJH7" s="700"/>
      <c r="RJI7" s="700"/>
      <c r="RJJ7" s="700"/>
      <c r="RJK7" s="700"/>
      <c r="RJL7" s="700"/>
      <c r="RJM7" s="700"/>
      <c r="RJN7" s="700"/>
      <c r="RJO7" s="700"/>
      <c r="RJP7" s="700"/>
      <c r="RJQ7" s="700"/>
      <c r="RJR7" s="700"/>
      <c r="RJS7" s="700"/>
      <c r="RJT7" s="700"/>
      <c r="RJU7" s="700"/>
      <c r="RJV7" s="700"/>
      <c r="RJW7" s="700"/>
      <c r="RJX7" s="700"/>
      <c r="RJY7" s="700"/>
      <c r="RJZ7" s="700"/>
      <c r="RKA7" s="700"/>
      <c r="RKB7" s="700"/>
      <c r="RKC7" s="700"/>
      <c r="RKD7" s="700"/>
      <c r="RKE7" s="700"/>
      <c r="RKF7" s="700"/>
      <c r="RKG7" s="700"/>
      <c r="RKH7" s="700"/>
      <c r="RKI7" s="700"/>
      <c r="RKJ7" s="700"/>
      <c r="RKK7" s="700"/>
      <c r="RKL7" s="700"/>
      <c r="RKM7" s="700"/>
      <c r="RKN7" s="700"/>
      <c r="RKO7" s="700"/>
      <c r="RKP7" s="700"/>
      <c r="RKQ7" s="700"/>
      <c r="RKR7" s="700"/>
      <c r="RKS7" s="700"/>
      <c r="RKT7" s="700"/>
      <c r="RKU7" s="700"/>
      <c r="RKV7" s="700"/>
      <c r="RKW7" s="700"/>
      <c r="RKX7" s="700"/>
      <c r="RKY7" s="700"/>
      <c r="RKZ7" s="700"/>
      <c r="RLA7" s="700"/>
      <c r="RLB7" s="700"/>
      <c r="RLC7" s="700"/>
      <c r="RLD7" s="700"/>
      <c r="RLE7" s="700"/>
      <c r="RLF7" s="700"/>
      <c r="RLG7" s="700"/>
      <c r="RLH7" s="700"/>
      <c r="RLI7" s="700"/>
      <c r="RLJ7" s="700"/>
      <c r="RLK7" s="700"/>
      <c r="RLL7" s="700"/>
      <c r="RLM7" s="700"/>
      <c r="RLN7" s="700"/>
      <c r="RLO7" s="700"/>
      <c r="RLP7" s="700"/>
      <c r="RLQ7" s="700"/>
      <c r="RLR7" s="700"/>
      <c r="RLS7" s="700"/>
      <c r="RLT7" s="700"/>
      <c r="RLU7" s="700"/>
      <c r="RLV7" s="700"/>
      <c r="RLW7" s="700"/>
      <c r="RLX7" s="700"/>
      <c r="RLY7" s="700"/>
      <c r="RLZ7" s="700"/>
      <c r="RMA7" s="700"/>
      <c r="RMB7" s="700"/>
      <c r="RMC7" s="700"/>
      <c r="RMD7" s="700"/>
      <c r="RME7" s="700"/>
      <c r="RMF7" s="700"/>
      <c r="RMG7" s="700"/>
      <c r="RMH7" s="700"/>
      <c r="RMI7" s="700"/>
      <c r="RMJ7" s="700"/>
      <c r="RMK7" s="700"/>
      <c r="RML7" s="700"/>
      <c r="RMM7" s="700"/>
      <c r="RMN7" s="700"/>
      <c r="RMO7" s="700"/>
      <c r="RMP7" s="700"/>
      <c r="RMQ7" s="700"/>
      <c r="RMR7" s="700"/>
      <c r="RMS7" s="700"/>
      <c r="RMT7" s="700"/>
      <c r="RMU7" s="700"/>
      <c r="RMV7" s="700"/>
      <c r="RMW7" s="700"/>
      <c r="RMX7" s="700"/>
      <c r="RMY7" s="700"/>
      <c r="RMZ7" s="700"/>
      <c r="RNA7" s="700"/>
      <c r="RNB7" s="700"/>
      <c r="RNC7" s="700"/>
      <c r="RND7" s="700"/>
      <c r="RNE7" s="700"/>
      <c r="RNF7" s="700"/>
      <c r="RNG7" s="700"/>
      <c r="RNH7" s="700"/>
      <c r="RNI7" s="700"/>
      <c r="RNJ7" s="700"/>
      <c r="RNK7" s="700"/>
      <c r="RNL7" s="700"/>
      <c r="RNM7" s="700"/>
      <c r="RNN7" s="700"/>
      <c r="RNO7" s="700"/>
      <c r="RNP7" s="700"/>
      <c r="RNQ7" s="700"/>
      <c r="RNR7" s="700"/>
      <c r="RNS7" s="700"/>
      <c r="RNT7" s="700"/>
      <c r="RNU7" s="700"/>
      <c r="RNV7" s="700"/>
      <c r="RNW7" s="700"/>
      <c r="RNX7" s="700"/>
      <c r="RNY7" s="700"/>
      <c r="RNZ7" s="700"/>
      <c r="ROA7" s="700"/>
      <c r="ROB7" s="700"/>
      <c r="ROC7" s="700"/>
      <c r="ROD7" s="700"/>
      <c r="ROE7" s="700"/>
      <c r="ROF7" s="700"/>
      <c r="ROG7" s="700"/>
      <c r="ROH7" s="700"/>
      <c r="ROI7" s="700"/>
      <c r="ROJ7" s="700"/>
      <c r="ROK7" s="700"/>
      <c r="ROL7" s="700"/>
      <c r="ROM7" s="700"/>
      <c r="RON7" s="700"/>
      <c r="ROO7" s="700"/>
      <c r="ROP7" s="700"/>
      <c r="ROQ7" s="700"/>
      <c r="ROR7" s="700"/>
      <c r="ROS7" s="700"/>
      <c r="ROT7" s="700"/>
      <c r="ROU7" s="700"/>
      <c r="ROV7" s="700"/>
      <c r="ROW7" s="700"/>
      <c r="ROX7" s="700"/>
      <c r="ROY7" s="700"/>
      <c r="ROZ7" s="700"/>
      <c r="RPA7" s="700"/>
      <c r="RPB7" s="700"/>
      <c r="RPC7" s="700"/>
      <c r="RPD7" s="700"/>
      <c r="RPE7" s="700"/>
      <c r="RPF7" s="700"/>
      <c r="RPG7" s="700"/>
      <c r="RPH7" s="700"/>
      <c r="RPI7" s="700"/>
      <c r="RPJ7" s="700"/>
      <c r="RPK7" s="700"/>
      <c r="RPL7" s="700"/>
      <c r="RPM7" s="700"/>
      <c r="RPN7" s="700"/>
      <c r="RPO7" s="700"/>
      <c r="RPP7" s="700"/>
      <c r="RPQ7" s="700"/>
      <c r="RPR7" s="700"/>
      <c r="RPS7" s="700"/>
      <c r="RPT7" s="700"/>
      <c r="RPU7" s="700"/>
      <c r="RPV7" s="700"/>
      <c r="RPW7" s="700"/>
      <c r="RPX7" s="700"/>
      <c r="RPY7" s="700"/>
      <c r="RPZ7" s="700"/>
      <c r="RQA7" s="700"/>
      <c r="RQB7" s="700"/>
      <c r="RQC7" s="700"/>
      <c r="RQD7" s="700"/>
      <c r="RQE7" s="700"/>
      <c r="RQF7" s="700"/>
      <c r="RQG7" s="700"/>
      <c r="RQH7" s="700"/>
      <c r="RQI7" s="700"/>
      <c r="RQJ7" s="700"/>
      <c r="RQK7" s="700"/>
      <c r="RQL7" s="700"/>
      <c r="RQM7" s="700"/>
      <c r="RQN7" s="700"/>
      <c r="RQO7" s="700"/>
      <c r="RQP7" s="700"/>
      <c r="RQQ7" s="700"/>
      <c r="RQR7" s="700"/>
      <c r="RQS7" s="700"/>
      <c r="RQT7" s="700"/>
      <c r="RQU7" s="700"/>
      <c r="RQV7" s="700"/>
      <c r="RQW7" s="700"/>
      <c r="RQX7" s="700"/>
      <c r="RQY7" s="700"/>
      <c r="RQZ7" s="700"/>
      <c r="RRA7" s="700"/>
      <c r="RRB7" s="700"/>
      <c r="RRC7" s="700"/>
      <c r="RRD7" s="700"/>
      <c r="RRE7" s="700"/>
      <c r="RRF7" s="700"/>
      <c r="RRG7" s="700"/>
      <c r="RRH7" s="700"/>
      <c r="RRI7" s="700"/>
      <c r="RRJ7" s="700"/>
      <c r="RRK7" s="700"/>
      <c r="RRL7" s="700"/>
      <c r="RRM7" s="700"/>
      <c r="RRN7" s="700"/>
      <c r="RRO7" s="700"/>
      <c r="RRP7" s="700"/>
      <c r="RRQ7" s="700"/>
      <c r="RRR7" s="700"/>
      <c r="RRS7" s="700"/>
      <c r="RRT7" s="700"/>
      <c r="RRU7" s="700"/>
      <c r="RRV7" s="700"/>
      <c r="RRW7" s="700"/>
      <c r="RRX7" s="700"/>
      <c r="RRY7" s="700"/>
      <c r="RRZ7" s="700"/>
      <c r="RSA7" s="700"/>
      <c r="RSB7" s="700"/>
      <c r="RSC7" s="700"/>
      <c r="RSD7" s="700"/>
      <c r="RSE7" s="700"/>
      <c r="RSF7" s="700"/>
      <c r="RSG7" s="700"/>
      <c r="RSH7" s="700"/>
      <c r="RSI7" s="700"/>
      <c r="RSJ7" s="700"/>
      <c r="RSK7" s="700"/>
      <c r="RSL7" s="700"/>
      <c r="RSM7" s="700"/>
      <c r="RSN7" s="700"/>
      <c r="RSO7" s="700"/>
      <c r="RSP7" s="700"/>
      <c r="RSQ7" s="700"/>
      <c r="RSR7" s="700"/>
      <c r="RSS7" s="700"/>
      <c r="RST7" s="700"/>
      <c r="RSU7" s="700"/>
      <c r="RSV7" s="700"/>
      <c r="RSW7" s="700"/>
      <c r="RSX7" s="700"/>
      <c r="RSY7" s="700"/>
      <c r="RSZ7" s="700"/>
      <c r="RTA7" s="700"/>
      <c r="RTB7" s="700"/>
      <c r="RTC7" s="700"/>
      <c r="RTD7" s="700"/>
      <c r="RTE7" s="700"/>
      <c r="RTF7" s="700"/>
      <c r="RTG7" s="700"/>
      <c r="RTH7" s="700"/>
      <c r="RTI7" s="700"/>
      <c r="RTJ7" s="700"/>
      <c r="RTK7" s="700"/>
      <c r="RTL7" s="700"/>
      <c r="RTM7" s="700"/>
      <c r="RTN7" s="700"/>
      <c r="RTO7" s="700"/>
      <c r="RTP7" s="700"/>
      <c r="RTQ7" s="700"/>
      <c r="RTR7" s="700"/>
      <c r="RTS7" s="700"/>
      <c r="RTT7" s="700"/>
      <c r="RTU7" s="700"/>
      <c r="RTV7" s="700"/>
      <c r="RTW7" s="700"/>
      <c r="RTX7" s="700"/>
      <c r="RTY7" s="700"/>
      <c r="RTZ7" s="700"/>
      <c r="RUA7" s="700"/>
      <c r="RUB7" s="700"/>
      <c r="RUC7" s="700"/>
      <c r="RUD7" s="700"/>
      <c r="RUE7" s="700"/>
      <c r="RUF7" s="700"/>
      <c r="RUG7" s="700"/>
      <c r="RUH7" s="700"/>
      <c r="RUI7" s="700"/>
      <c r="RUJ7" s="700"/>
      <c r="RUK7" s="700"/>
      <c r="RUL7" s="700"/>
      <c r="RUM7" s="700"/>
      <c r="RUN7" s="700"/>
      <c r="RUO7" s="700"/>
      <c r="RUP7" s="700"/>
      <c r="RUQ7" s="700"/>
      <c r="RUR7" s="700"/>
      <c r="RUS7" s="700"/>
      <c r="RUT7" s="700"/>
      <c r="RUU7" s="700"/>
      <c r="RUV7" s="700"/>
      <c r="RUW7" s="700"/>
      <c r="RUX7" s="700"/>
      <c r="RUY7" s="700"/>
      <c r="RUZ7" s="700"/>
      <c r="RVA7" s="700"/>
      <c r="RVB7" s="700"/>
      <c r="RVC7" s="700"/>
      <c r="RVD7" s="700"/>
      <c r="RVE7" s="700"/>
      <c r="RVF7" s="700"/>
      <c r="RVG7" s="700"/>
      <c r="RVH7" s="700"/>
      <c r="RVI7" s="700"/>
      <c r="RVJ7" s="700"/>
      <c r="RVK7" s="700"/>
      <c r="RVL7" s="700"/>
      <c r="RVM7" s="700"/>
      <c r="RVN7" s="700"/>
      <c r="RVO7" s="700"/>
      <c r="RVP7" s="700"/>
      <c r="RVQ7" s="700"/>
      <c r="RVR7" s="700"/>
      <c r="RVS7" s="700"/>
      <c r="RVT7" s="700"/>
      <c r="RVU7" s="700"/>
      <c r="RVV7" s="700"/>
      <c r="RVW7" s="700"/>
      <c r="RVX7" s="700"/>
      <c r="RVY7" s="700"/>
      <c r="RVZ7" s="700"/>
      <c r="RWA7" s="700"/>
      <c r="RWB7" s="700"/>
      <c r="RWC7" s="700"/>
      <c r="RWD7" s="700"/>
      <c r="RWE7" s="700"/>
      <c r="RWF7" s="700"/>
      <c r="RWG7" s="700"/>
      <c r="RWH7" s="700"/>
      <c r="RWI7" s="700"/>
      <c r="RWJ7" s="700"/>
      <c r="RWK7" s="700"/>
      <c r="RWL7" s="700"/>
      <c r="RWM7" s="700"/>
      <c r="RWN7" s="700"/>
      <c r="RWO7" s="700"/>
      <c r="RWP7" s="700"/>
      <c r="RWQ7" s="700"/>
      <c r="RWR7" s="700"/>
      <c r="RWS7" s="700"/>
      <c r="RWT7" s="700"/>
      <c r="RWU7" s="700"/>
      <c r="RWV7" s="700"/>
      <c r="RWW7" s="700"/>
      <c r="RWX7" s="700"/>
      <c r="RWY7" s="700"/>
      <c r="RWZ7" s="700"/>
      <c r="RXA7" s="700"/>
      <c r="RXB7" s="700"/>
      <c r="RXC7" s="700"/>
      <c r="RXD7" s="700"/>
      <c r="RXE7" s="700"/>
      <c r="RXF7" s="700"/>
      <c r="RXG7" s="700"/>
      <c r="RXH7" s="700"/>
      <c r="RXI7" s="700"/>
      <c r="RXJ7" s="700"/>
      <c r="RXK7" s="700"/>
      <c r="RXL7" s="700"/>
      <c r="RXM7" s="700"/>
      <c r="RXN7" s="700"/>
      <c r="RXO7" s="700"/>
      <c r="RXP7" s="700"/>
      <c r="RXQ7" s="700"/>
      <c r="RXR7" s="700"/>
      <c r="RXS7" s="700"/>
      <c r="RXT7" s="700"/>
      <c r="RXU7" s="700"/>
      <c r="RXV7" s="700"/>
      <c r="RXW7" s="700"/>
      <c r="RXX7" s="700"/>
      <c r="RXY7" s="700"/>
      <c r="RXZ7" s="700"/>
      <c r="RYA7" s="700"/>
      <c r="RYB7" s="700"/>
      <c r="RYC7" s="700"/>
      <c r="RYD7" s="700"/>
      <c r="RYE7" s="700"/>
      <c r="RYF7" s="700"/>
      <c r="RYG7" s="700"/>
      <c r="RYH7" s="700"/>
      <c r="RYI7" s="700"/>
      <c r="RYJ7" s="700"/>
      <c r="RYK7" s="700"/>
      <c r="RYL7" s="700"/>
      <c r="RYM7" s="700"/>
      <c r="RYN7" s="700"/>
      <c r="RYO7" s="700"/>
      <c r="RYP7" s="700"/>
      <c r="RYQ7" s="700"/>
      <c r="RYR7" s="700"/>
      <c r="RYS7" s="700"/>
      <c r="RYT7" s="700"/>
      <c r="RYU7" s="700"/>
      <c r="RYV7" s="700"/>
      <c r="RYW7" s="700"/>
      <c r="RYX7" s="700"/>
      <c r="RYY7" s="700"/>
      <c r="RYZ7" s="700"/>
      <c r="RZA7" s="700"/>
      <c r="RZB7" s="700"/>
      <c r="RZC7" s="700"/>
      <c r="RZD7" s="700"/>
      <c r="RZE7" s="700"/>
      <c r="RZF7" s="700"/>
      <c r="RZG7" s="700"/>
      <c r="RZH7" s="700"/>
      <c r="RZI7" s="700"/>
      <c r="RZJ7" s="700"/>
      <c r="RZK7" s="700"/>
      <c r="RZL7" s="700"/>
      <c r="RZM7" s="700"/>
      <c r="RZN7" s="700"/>
      <c r="RZO7" s="700"/>
      <c r="RZP7" s="700"/>
      <c r="RZQ7" s="700"/>
      <c r="RZR7" s="700"/>
      <c r="RZS7" s="700"/>
      <c r="RZT7" s="700"/>
      <c r="RZU7" s="700"/>
      <c r="RZV7" s="700"/>
      <c r="RZW7" s="700"/>
      <c r="RZX7" s="700"/>
      <c r="RZY7" s="700"/>
      <c r="RZZ7" s="700"/>
      <c r="SAA7" s="700"/>
      <c r="SAB7" s="700"/>
      <c r="SAC7" s="700"/>
      <c r="SAD7" s="700"/>
      <c r="SAE7" s="700"/>
      <c r="SAF7" s="700"/>
      <c r="SAG7" s="700"/>
      <c r="SAH7" s="700"/>
      <c r="SAI7" s="700"/>
      <c r="SAJ7" s="700"/>
      <c r="SAK7" s="700"/>
      <c r="SAL7" s="700"/>
      <c r="SAM7" s="700"/>
      <c r="SAN7" s="700"/>
      <c r="SAO7" s="700"/>
      <c r="SAP7" s="700"/>
      <c r="SAQ7" s="700"/>
      <c r="SAR7" s="700"/>
      <c r="SAS7" s="700"/>
      <c r="SAT7" s="700"/>
      <c r="SAU7" s="700"/>
      <c r="SAV7" s="700"/>
      <c r="SAW7" s="700"/>
      <c r="SAX7" s="700"/>
      <c r="SAY7" s="700"/>
      <c r="SAZ7" s="700"/>
      <c r="SBA7" s="700"/>
      <c r="SBB7" s="700"/>
      <c r="SBC7" s="700"/>
      <c r="SBD7" s="700"/>
      <c r="SBE7" s="700"/>
      <c r="SBF7" s="700"/>
      <c r="SBG7" s="700"/>
      <c r="SBH7" s="700"/>
      <c r="SBI7" s="700"/>
      <c r="SBJ7" s="700"/>
      <c r="SBK7" s="700"/>
      <c r="SBL7" s="700"/>
      <c r="SBM7" s="700"/>
      <c r="SBN7" s="700"/>
      <c r="SBO7" s="700"/>
      <c r="SBP7" s="700"/>
      <c r="SBQ7" s="700"/>
      <c r="SBR7" s="700"/>
      <c r="SBS7" s="700"/>
      <c r="SBT7" s="700"/>
      <c r="SBU7" s="700"/>
      <c r="SBV7" s="700"/>
      <c r="SBW7" s="700"/>
      <c r="SBX7" s="700"/>
      <c r="SBY7" s="700"/>
      <c r="SBZ7" s="700"/>
      <c r="SCA7" s="700"/>
      <c r="SCB7" s="700"/>
      <c r="SCC7" s="700"/>
      <c r="SCD7" s="700"/>
      <c r="SCE7" s="700"/>
      <c r="SCF7" s="700"/>
      <c r="SCG7" s="700"/>
      <c r="SCH7" s="700"/>
      <c r="SCI7" s="700"/>
      <c r="SCJ7" s="700"/>
      <c r="SCK7" s="700"/>
      <c r="SCL7" s="700"/>
      <c r="SCM7" s="700"/>
      <c r="SCN7" s="700"/>
      <c r="SCO7" s="700"/>
      <c r="SCP7" s="700"/>
      <c r="SCQ7" s="700"/>
      <c r="SCR7" s="700"/>
      <c r="SCS7" s="700"/>
      <c r="SCT7" s="700"/>
      <c r="SCU7" s="700"/>
      <c r="SCV7" s="700"/>
      <c r="SCW7" s="700"/>
      <c r="SCX7" s="700"/>
      <c r="SCY7" s="700"/>
      <c r="SCZ7" s="700"/>
      <c r="SDA7" s="700"/>
      <c r="SDB7" s="700"/>
      <c r="SDC7" s="700"/>
      <c r="SDD7" s="700"/>
      <c r="SDE7" s="700"/>
      <c r="SDF7" s="700"/>
      <c r="SDG7" s="700"/>
      <c r="SDH7" s="700"/>
      <c r="SDI7" s="700"/>
      <c r="SDJ7" s="700"/>
      <c r="SDK7" s="700"/>
      <c r="SDL7" s="700"/>
      <c r="SDM7" s="700"/>
      <c r="SDN7" s="700"/>
      <c r="SDO7" s="700"/>
      <c r="SDP7" s="700"/>
      <c r="SDQ7" s="700"/>
      <c r="SDR7" s="700"/>
      <c r="SDS7" s="700"/>
      <c r="SDT7" s="700"/>
      <c r="SDU7" s="700"/>
      <c r="SDV7" s="700"/>
      <c r="SDW7" s="700"/>
      <c r="SDX7" s="700"/>
      <c r="SDY7" s="700"/>
      <c r="SDZ7" s="700"/>
      <c r="SEA7" s="700"/>
      <c r="SEB7" s="700"/>
      <c r="SEC7" s="700"/>
      <c r="SED7" s="700"/>
      <c r="SEE7" s="700"/>
      <c r="SEF7" s="700"/>
      <c r="SEG7" s="700"/>
      <c r="SEH7" s="700"/>
      <c r="SEI7" s="700"/>
      <c r="SEJ7" s="700"/>
      <c r="SEK7" s="700"/>
      <c r="SEL7" s="700"/>
      <c r="SEM7" s="700"/>
      <c r="SEN7" s="700"/>
      <c r="SEO7" s="700"/>
      <c r="SEP7" s="700"/>
      <c r="SEQ7" s="700"/>
      <c r="SER7" s="700"/>
      <c r="SES7" s="700"/>
      <c r="SET7" s="700"/>
      <c r="SEU7" s="700"/>
      <c r="SEV7" s="700"/>
      <c r="SEW7" s="700"/>
      <c r="SEX7" s="700"/>
      <c r="SEY7" s="700"/>
      <c r="SEZ7" s="700"/>
      <c r="SFA7" s="700"/>
      <c r="SFB7" s="700"/>
      <c r="SFC7" s="700"/>
      <c r="SFD7" s="700"/>
      <c r="SFE7" s="700"/>
      <c r="SFF7" s="700"/>
      <c r="SFG7" s="700"/>
      <c r="SFH7" s="700"/>
      <c r="SFI7" s="700"/>
      <c r="SFJ7" s="700"/>
      <c r="SFK7" s="700"/>
      <c r="SFL7" s="700"/>
      <c r="SFM7" s="700"/>
      <c r="SFN7" s="700"/>
      <c r="SFO7" s="700"/>
      <c r="SFP7" s="700"/>
      <c r="SFQ7" s="700"/>
      <c r="SFR7" s="700"/>
      <c r="SFS7" s="700"/>
      <c r="SFT7" s="700"/>
      <c r="SFU7" s="700"/>
      <c r="SFV7" s="700"/>
      <c r="SFW7" s="700"/>
      <c r="SFX7" s="700"/>
      <c r="SFY7" s="700"/>
      <c r="SFZ7" s="700"/>
      <c r="SGA7" s="700"/>
      <c r="SGB7" s="700"/>
      <c r="SGC7" s="700"/>
      <c r="SGD7" s="700"/>
      <c r="SGE7" s="700"/>
      <c r="SGF7" s="700"/>
      <c r="SGG7" s="700"/>
      <c r="SGH7" s="700"/>
      <c r="SGI7" s="700"/>
      <c r="SGJ7" s="700"/>
      <c r="SGK7" s="700"/>
      <c r="SGL7" s="700"/>
      <c r="SGM7" s="700"/>
      <c r="SGN7" s="700"/>
      <c r="SGO7" s="700"/>
      <c r="SGP7" s="700"/>
      <c r="SGQ7" s="700"/>
      <c r="SGR7" s="700"/>
      <c r="SGS7" s="700"/>
      <c r="SGT7" s="700"/>
      <c r="SGU7" s="700"/>
      <c r="SGV7" s="700"/>
      <c r="SGW7" s="700"/>
      <c r="SGX7" s="700"/>
      <c r="SGY7" s="700"/>
      <c r="SGZ7" s="700"/>
      <c r="SHA7" s="700"/>
      <c r="SHB7" s="700"/>
      <c r="SHC7" s="700"/>
      <c r="SHD7" s="700"/>
      <c r="SHE7" s="700"/>
      <c r="SHF7" s="700"/>
      <c r="SHG7" s="700"/>
      <c r="SHH7" s="700"/>
      <c r="SHI7" s="700"/>
      <c r="SHJ7" s="700"/>
      <c r="SHK7" s="700"/>
      <c r="SHL7" s="700"/>
      <c r="SHM7" s="700"/>
      <c r="SHN7" s="700"/>
      <c r="SHO7" s="700"/>
      <c r="SHP7" s="700"/>
      <c r="SHQ7" s="700"/>
      <c r="SHR7" s="700"/>
      <c r="SHS7" s="700"/>
      <c r="SHT7" s="700"/>
      <c r="SHU7" s="700"/>
      <c r="SHV7" s="700"/>
      <c r="SHW7" s="700"/>
      <c r="SHX7" s="700"/>
      <c r="SHY7" s="700"/>
      <c r="SHZ7" s="700"/>
      <c r="SIA7" s="700"/>
      <c r="SIB7" s="700"/>
      <c r="SIC7" s="700"/>
      <c r="SID7" s="700"/>
      <c r="SIE7" s="700"/>
      <c r="SIF7" s="700"/>
      <c r="SIG7" s="700"/>
      <c r="SIH7" s="700"/>
      <c r="SII7" s="700"/>
      <c r="SIJ7" s="700"/>
      <c r="SIK7" s="700"/>
      <c r="SIL7" s="700"/>
      <c r="SIM7" s="700"/>
      <c r="SIN7" s="700"/>
      <c r="SIO7" s="700"/>
      <c r="SIP7" s="700"/>
      <c r="SIQ7" s="700"/>
      <c r="SIR7" s="700"/>
      <c r="SIS7" s="700"/>
      <c r="SIT7" s="700"/>
      <c r="SIU7" s="700"/>
      <c r="SIV7" s="700"/>
      <c r="SIW7" s="700"/>
      <c r="SIX7" s="700"/>
      <c r="SIY7" s="700"/>
      <c r="SIZ7" s="700"/>
      <c r="SJA7" s="700"/>
      <c r="SJB7" s="700"/>
      <c r="SJC7" s="700"/>
      <c r="SJD7" s="700"/>
      <c r="SJE7" s="700"/>
      <c r="SJF7" s="700"/>
      <c r="SJG7" s="700"/>
      <c r="SJH7" s="700"/>
      <c r="SJI7" s="700"/>
      <c r="SJJ7" s="700"/>
      <c r="SJK7" s="700"/>
      <c r="SJL7" s="700"/>
      <c r="SJM7" s="700"/>
      <c r="SJN7" s="700"/>
      <c r="SJO7" s="700"/>
      <c r="SJP7" s="700"/>
      <c r="SJQ7" s="700"/>
      <c r="SJR7" s="700"/>
      <c r="SJS7" s="700"/>
      <c r="SJT7" s="700"/>
      <c r="SJU7" s="700"/>
      <c r="SJV7" s="700"/>
      <c r="SJW7" s="700"/>
      <c r="SJX7" s="700"/>
      <c r="SJY7" s="700"/>
      <c r="SJZ7" s="700"/>
      <c r="SKA7" s="700"/>
      <c r="SKB7" s="700"/>
      <c r="SKC7" s="700"/>
      <c r="SKD7" s="700"/>
      <c r="SKE7" s="700"/>
      <c r="SKF7" s="700"/>
      <c r="SKG7" s="700"/>
      <c r="SKH7" s="700"/>
      <c r="SKI7" s="700"/>
      <c r="SKJ7" s="700"/>
      <c r="SKK7" s="700"/>
      <c r="SKL7" s="700"/>
      <c r="SKM7" s="700"/>
      <c r="SKN7" s="700"/>
      <c r="SKO7" s="700"/>
      <c r="SKP7" s="700"/>
      <c r="SKQ7" s="700"/>
      <c r="SKR7" s="700"/>
      <c r="SKS7" s="700"/>
      <c r="SKT7" s="700"/>
      <c r="SKU7" s="700"/>
      <c r="SKV7" s="700"/>
      <c r="SKW7" s="700"/>
      <c r="SKX7" s="700"/>
      <c r="SKY7" s="700"/>
      <c r="SKZ7" s="700"/>
      <c r="SLA7" s="700"/>
      <c r="SLB7" s="700"/>
      <c r="SLC7" s="700"/>
      <c r="SLD7" s="700"/>
      <c r="SLE7" s="700"/>
      <c r="SLF7" s="700"/>
      <c r="SLG7" s="700"/>
      <c r="SLH7" s="700"/>
      <c r="SLI7" s="700"/>
      <c r="SLJ7" s="700"/>
      <c r="SLK7" s="700"/>
      <c r="SLL7" s="700"/>
      <c r="SLM7" s="700"/>
      <c r="SLN7" s="700"/>
      <c r="SLO7" s="700"/>
      <c r="SLP7" s="700"/>
      <c r="SLQ7" s="700"/>
      <c r="SLR7" s="700"/>
      <c r="SLS7" s="700"/>
      <c r="SLT7" s="700"/>
      <c r="SLU7" s="700"/>
      <c r="SLV7" s="700"/>
      <c r="SLW7" s="700"/>
      <c r="SLX7" s="700"/>
      <c r="SLY7" s="700"/>
      <c r="SLZ7" s="700"/>
      <c r="SMA7" s="700"/>
      <c r="SMB7" s="700"/>
      <c r="SMC7" s="700"/>
      <c r="SMD7" s="700"/>
      <c r="SME7" s="700"/>
      <c r="SMF7" s="700"/>
      <c r="SMG7" s="700"/>
      <c r="SMH7" s="700"/>
      <c r="SMI7" s="700"/>
      <c r="SMJ7" s="700"/>
      <c r="SMK7" s="700"/>
      <c r="SML7" s="700"/>
      <c r="SMM7" s="700"/>
      <c r="SMN7" s="700"/>
      <c r="SMO7" s="700"/>
      <c r="SMP7" s="700"/>
      <c r="SMQ7" s="700"/>
      <c r="SMR7" s="700"/>
      <c r="SMS7" s="700"/>
      <c r="SMT7" s="700"/>
      <c r="SMU7" s="700"/>
      <c r="SMV7" s="700"/>
      <c r="SMW7" s="700"/>
      <c r="SMX7" s="700"/>
      <c r="SMY7" s="700"/>
      <c r="SMZ7" s="700"/>
      <c r="SNA7" s="700"/>
      <c r="SNB7" s="700"/>
      <c r="SNC7" s="700"/>
      <c r="SND7" s="700"/>
      <c r="SNE7" s="700"/>
      <c r="SNF7" s="700"/>
      <c r="SNG7" s="700"/>
      <c r="SNH7" s="700"/>
      <c r="SNI7" s="700"/>
      <c r="SNJ7" s="700"/>
      <c r="SNK7" s="700"/>
      <c r="SNL7" s="700"/>
      <c r="SNM7" s="700"/>
      <c r="SNN7" s="700"/>
      <c r="SNO7" s="700"/>
      <c r="SNP7" s="700"/>
      <c r="SNQ7" s="700"/>
      <c r="SNR7" s="700"/>
      <c r="SNS7" s="700"/>
      <c r="SNT7" s="700"/>
      <c r="SNU7" s="700"/>
      <c r="SNV7" s="700"/>
      <c r="SNW7" s="700"/>
      <c r="SNX7" s="700"/>
      <c r="SNY7" s="700"/>
      <c r="SNZ7" s="700"/>
      <c r="SOA7" s="700"/>
      <c r="SOB7" s="700"/>
      <c r="SOC7" s="700"/>
      <c r="SOD7" s="700"/>
      <c r="SOE7" s="700"/>
      <c r="SOF7" s="700"/>
      <c r="SOG7" s="700"/>
      <c r="SOH7" s="700"/>
      <c r="SOI7" s="700"/>
      <c r="SOJ7" s="700"/>
      <c r="SOK7" s="700"/>
      <c r="SOL7" s="700"/>
      <c r="SOM7" s="700"/>
      <c r="SON7" s="700"/>
      <c r="SOO7" s="700"/>
      <c r="SOP7" s="700"/>
      <c r="SOQ7" s="700"/>
      <c r="SOR7" s="700"/>
      <c r="SOS7" s="700"/>
      <c r="SOT7" s="700"/>
      <c r="SOU7" s="700"/>
      <c r="SOV7" s="700"/>
      <c r="SOW7" s="700"/>
      <c r="SOX7" s="700"/>
      <c r="SOY7" s="700"/>
      <c r="SOZ7" s="700"/>
      <c r="SPA7" s="700"/>
      <c r="SPB7" s="700"/>
      <c r="SPC7" s="700"/>
      <c r="SPD7" s="700"/>
      <c r="SPE7" s="700"/>
      <c r="SPF7" s="700"/>
      <c r="SPG7" s="700"/>
      <c r="SPH7" s="700"/>
      <c r="SPI7" s="700"/>
      <c r="SPJ7" s="700"/>
      <c r="SPK7" s="700"/>
      <c r="SPL7" s="700"/>
      <c r="SPM7" s="700"/>
      <c r="SPN7" s="700"/>
      <c r="SPO7" s="700"/>
      <c r="SPP7" s="700"/>
      <c r="SPQ7" s="700"/>
      <c r="SPR7" s="700"/>
      <c r="SPS7" s="700"/>
      <c r="SPT7" s="700"/>
      <c r="SPU7" s="700"/>
      <c r="SPV7" s="700"/>
      <c r="SPW7" s="700"/>
      <c r="SPX7" s="700"/>
      <c r="SPY7" s="700"/>
      <c r="SPZ7" s="700"/>
      <c r="SQA7" s="700"/>
      <c r="SQB7" s="700"/>
      <c r="SQC7" s="700"/>
      <c r="SQD7" s="700"/>
      <c r="SQE7" s="700"/>
      <c r="SQF7" s="700"/>
      <c r="SQG7" s="700"/>
      <c r="SQH7" s="700"/>
      <c r="SQI7" s="700"/>
      <c r="SQJ7" s="700"/>
      <c r="SQK7" s="700"/>
      <c r="SQL7" s="700"/>
      <c r="SQM7" s="700"/>
      <c r="SQN7" s="700"/>
      <c r="SQO7" s="700"/>
      <c r="SQP7" s="700"/>
      <c r="SQQ7" s="700"/>
      <c r="SQR7" s="700"/>
      <c r="SQS7" s="700"/>
      <c r="SQT7" s="700"/>
      <c r="SQU7" s="700"/>
      <c r="SQV7" s="700"/>
      <c r="SQW7" s="700"/>
      <c r="SQX7" s="700"/>
      <c r="SQY7" s="700"/>
      <c r="SQZ7" s="700"/>
      <c r="SRA7" s="700"/>
      <c r="SRB7" s="700"/>
      <c r="SRC7" s="700"/>
      <c r="SRD7" s="700"/>
      <c r="SRE7" s="700"/>
      <c r="SRF7" s="700"/>
      <c r="SRG7" s="700"/>
      <c r="SRH7" s="700"/>
      <c r="SRI7" s="700"/>
      <c r="SRJ7" s="700"/>
      <c r="SRK7" s="700"/>
      <c r="SRL7" s="700"/>
      <c r="SRM7" s="700"/>
      <c r="SRN7" s="700"/>
      <c r="SRO7" s="700"/>
      <c r="SRP7" s="700"/>
      <c r="SRQ7" s="700"/>
      <c r="SRR7" s="700"/>
      <c r="SRS7" s="700"/>
      <c r="SRT7" s="700"/>
      <c r="SRU7" s="700"/>
      <c r="SRV7" s="700"/>
      <c r="SRW7" s="700"/>
      <c r="SRX7" s="700"/>
      <c r="SRY7" s="700"/>
      <c r="SRZ7" s="700"/>
      <c r="SSA7" s="700"/>
      <c r="SSB7" s="700"/>
      <c r="SSC7" s="700"/>
      <c r="SSD7" s="700"/>
      <c r="SSE7" s="700"/>
      <c r="SSF7" s="700"/>
      <c r="SSG7" s="700"/>
      <c r="SSH7" s="700"/>
      <c r="SSI7" s="700"/>
      <c r="SSJ7" s="700"/>
      <c r="SSK7" s="700"/>
      <c r="SSL7" s="700"/>
      <c r="SSM7" s="700"/>
      <c r="SSN7" s="700"/>
      <c r="SSO7" s="700"/>
      <c r="SSP7" s="700"/>
      <c r="SSQ7" s="700"/>
      <c r="SSR7" s="700"/>
      <c r="SSS7" s="700"/>
      <c r="SST7" s="700"/>
      <c r="SSU7" s="700"/>
      <c r="SSV7" s="700"/>
      <c r="SSW7" s="700"/>
      <c r="SSX7" s="700"/>
      <c r="SSY7" s="700"/>
      <c r="SSZ7" s="700"/>
      <c r="STA7" s="700"/>
      <c r="STB7" s="700"/>
      <c r="STC7" s="700"/>
      <c r="STD7" s="700"/>
      <c r="STE7" s="700"/>
      <c r="STF7" s="700"/>
      <c r="STG7" s="700"/>
      <c r="STH7" s="700"/>
      <c r="STI7" s="700"/>
      <c r="STJ7" s="700"/>
      <c r="STK7" s="700"/>
      <c r="STL7" s="700"/>
      <c r="STM7" s="700"/>
      <c r="STN7" s="700"/>
      <c r="STO7" s="700"/>
      <c r="STP7" s="700"/>
      <c r="STQ7" s="700"/>
      <c r="STR7" s="700"/>
      <c r="STS7" s="700"/>
      <c r="STT7" s="700"/>
      <c r="STU7" s="700"/>
      <c r="STV7" s="700"/>
      <c r="STW7" s="700"/>
      <c r="STX7" s="700"/>
      <c r="STY7" s="700"/>
      <c r="STZ7" s="700"/>
      <c r="SUA7" s="700"/>
      <c r="SUB7" s="700"/>
      <c r="SUC7" s="700"/>
      <c r="SUD7" s="700"/>
      <c r="SUE7" s="700"/>
      <c r="SUF7" s="700"/>
      <c r="SUG7" s="700"/>
      <c r="SUH7" s="700"/>
      <c r="SUI7" s="700"/>
      <c r="SUJ7" s="700"/>
      <c r="SUK7" s="700"/>
      <c r="SUL7" s="700"/>
      <c r="SUM7" s="700"/>
      <c r="SUN7" s="700"/>
      <c r="SUO7" s="700"/>
      <c r="SUP7" s="700"/>
      <c r="SUQ7" s="700"/>
      <c r="SUR7" s="700"/>
      <c r="SUS7" s="700"/>
      <c r="SUT7" s="700"/>
      <c r="SUU7" s="700"/>
      <c r="SUV7" s="700"/>
      <c r="SUW7" s="700"/>
      <c r="SUX7" s="700"/>
      <c r="SUY7" s="700"/>
      <c r="SUZ7" s="700"/>
      <c r="SVA7" s="700"/>
      <c r="SVB7" s="700"/>
      <c r="SVC7" s="700"/>
      <c r="SVD7" s="700"/>
      <c r="SVE7" s="700"/>
      <c r="SVF7" s="700"/>
      <c r="SVG7" s="700"/>
      <c r="SVH7" s="700"/>
      <c r="SVI7" s="700"/>
      <c r="SVJ7" s="700"/>
      <c r="SVK7" s="700"/>
      <c r="SVL7" s="700"/>
      <c r="SVM7" s="700"/>
      <c r="SVN7" s="700"/>
      <c r="SVO7" s="700"/>
      <c r="SVP7" s="700"/>
      <c r="SVQ7" s="700"/>
      <c r="SVR7" s="700"/>
      <c r="SVS7" s="700"/>
      <c r="SVT7" s="700"/>
      <c r="SVU7" s="700"/>
      <c r="SVV7" s="700"/>
      <c r="SVW7" s="700"/>
      <c r="SVX7" s="700"/>
      <c r="SVY7" s="700"/>
      <c r="SVZ7" s="700"/>
      <c r="SWA7" s="700"/>
      <c r="SWB7" s="700"/>
      <c r="SWC7" s="700"/>
      <c r="SWD7" s="700"/>
      <c r="SWE7" s="700"/>
      <c r="SWF7" s="700"/>
      <c r="SWG7" s="700"/>
      <c r="SWH7" s="700"/>
      <c r="SWI7" s="700"/>
      <c r="SWJ7" s="700"/>
      <c r="SWK7" s="700"/>
      <c r="SWL7" s="700"/>
      <c r="SWM7" s="700"/>
      <c r="SWN7" s="700"/>
      <c r="SWO7" s="700"/>
      <c r="SWP7" s="700"/>
      <c r="SWQ7" s="700"/>
      <c r="SWR7" s="700"/>
      <c r="SWS7" s="700"/>
      <c r="SWT7" s="700"/>
      <c r="SWU7" s="700"/>
      <c r="SWV7" s="700"/>
      <c r="SWW7" s="700"/>
      <c r="SWX7" s="700"/>
      <c r="SWY7" s="700"/>
      <c r="SWZ7" s="700"/>
      <c r="SXA7" s="700"/>
      <c r="SXB7" s="700"/>
      <c r="SXC7" s="700"/>
      <c r="SXD7" s="700"/>
      <c r="SXE7" s="700"/>
      <c r="SXF7" s="700"/>
      <c r="SXG7" s="700"/>
      <c r="SXH7" s="700"/>
      <c r="SXI7" s="700"/>
      <c r="SXJ7" s="700"/>
      <c r="SXK7" s="700"/>
      <c r="SXL7" s="700"/>
      <c r="SXM7" s="700"/>
      <c r="SXN7" s="700"/>
      <c r="SXO7" s="700"/>
      <c r="SXP7" s="700"/>
      <c r="SXQ7" s="700"/>
      <c r="SXR7" s="700"/>
      <c r="SXS7" s="700"/>
      <c r="SXT7" s="700"/>
      <c r="SXU7" s="700"/>
      <c r="SXV7" s="700"/>
      <c r="SXW7" s="700"/>
      <c r="SXX7" s="700"/>
      <c r="SXY7" s="700"/>
      <c r="SXZ7" s="700"/>
      <c r="SYA7" s="700"/>
      <c r="SYB7" s="700"/>
      <c r="SYC7" s="700"/>
      <c r="SYD7" s="700"/>
      <c r="SYE7" s="700"/>
      <c r="SYF7" s="700"/>
      <c r="SYG7" s="700"/>
      <c r="SYH7" s="700"/>
      <c r="SYI7" s="700"/>
      <c r="SYJ7" s="700"/>
      <c r="SYK7" s="700"/>
      <c r="SYL7" s="700"/>
      <c r="SYM7" s="700"/>
      <c r="SYN7" s="700"/>
      <c r="SYO7" s="700"/>
      <c r="SYP7" s="700"/>
      <c r="SYQ7" s="700"/>
      <c r="SYR7" s="700"/>
      <c r="SYS7" s="700"/>
      <c r="SYT7" s="700"/>
      <c r="SYU7" s="700"/>
      <c r="SYV7" s="700"/>
      <c r="SYW7" s="700"/>
      <c r="SYX7" s="700"/>
      <c r="SYY7" s="700"/>
      <c r="SYZ7" s="700"/>
      <c r="SZA7" s="700"/>
      <c r="SZB7" s="700"/>
      <c r="SZC7" s="700"/>
      <c r="SZD7" s="700"/>
      <c r="SZE7" s="700"/>
      <c r="SZF7" s="700"/>
      <c r="SZG7" s="700"/>
      <c r="SZH7" s="700"/>
      <c r="SZI7" s="700"/>
      <c r="SZJ7" s="700"/>
      <c r="SZK7" s="700"/>
      <c r="SZL7" s="700"/>
      <c r="SZM7" s="700"/>
      <c r="SZN7" s="700"/>
      <c r="SZO7" s="700"/>
      <c r="SZP7" s="700"/>
      <c r="SZQ7" s="700"/>
      <c r="SZR7" s="700"/>
      <c r="SZS7" s="700"/>
      <c r="SZT7" s="700"/>
      <c r="SZU7" s="700"/>
      <c r="SZV7" s="700"/>
      <c r="SZW7" s="700"/>
      <c r="SZX7" s="700"/>
      <c r="SZY7" s="700"/>
      <c r="SZZ7" s="700"/>
      <c r="TAA7" s="700"/>
      <c r="TAB7" s="700"/>
      <c r="TAC7" s="700"/>
      <c r="TAD7" s="700"/>
      <c r="TAE7" s="700"/>
      <c r="TAF7" s="700"/>
      <c r="TAG7" s="700"/>
      <c r="TAH7" s="700"/>
      <c r="TAI7" s="700"/>
      <c r="TAJ7" s="700"/>
      <c r="TAK7" s="700"/>
      <c r="TAL7" s="700"/>
      <c r="TAM7" s="700"/>
      <c r="TAN7" s="700"/>
      <c r="TAO7" s="700"/>
      <c r="TAP7" s="700"/>
      <c r="TAQ7" s="700"/>
      <c r="TAR7" s="700"/>
      <c r="TAS7" s="700"/>
      <c r="TAT7" s="700"/>
      <c r="TAU7" s="700"/>
      <c r="TAV7" s="700"/>
      <c r="TAW7" s="700"/>
      <c r="TAX7" s="700"/>
      <c r="TAY7" s="700"/>
      <c r="TAZ7" s="700"/>
      <c r="TBA7" s="700"/>
      <c r="TBB7" s="700"/>
      <c r="TBC7" s="700"/>
      <c r="TBD7" s="700"/>
      <c r="TBE7" s="700"/>
      <c r="TBF7" s="700"/>
      <c r="TBG7" s="700"/>
      <c r="TBH7" s="700"/>
      <c r="TBI7" s="700"/>
      <c r="TBJ7" s="700"/>
      <c r="TBK7" s="700"/>
      <c r="TBL7" s="700"/>
      <c r="TBM7" s="700"/>
      <c r="TBN7" s="700"/>
      <c r="TBO7" s="700"/>
      <c r="TBP7" s="700"/>
      <c r="TBQ7" s="700"/>
      <c r="TBR7" s="700"/>
      <c r="TBS7" s="700"/>
      <c r="TBT7" s="700"/>
      <c r="TBU7" s="700"/>
      <c r="TBV7" s="700"/>
      <c r="TBW7" s="700"/>
      <c r="TBX7" s="700"/>
      <c r="TBY7" s="700"/>
      <c r="TBZ7" s="700"/>
      <c r="TCA7" s="700"/>
      <c r="TCB7" s="700"/>
      <c r="TCC7" s="700"/>
      <c r="TCD7" s="700"/>
      <c r="TCE7" s="700"/>
      <c r="TCF7" s="700"/>
      <c r="TCG7" s="700"/>
      <c r="TCH7" s="700"/>
      <c r="TCI7" s="700"/>
      <c r="TCJ7" s="700"/>
      <c r="TCK7" s="700"/>
      <c r="TCL7" s="700"/>
      <c r="TCM7" s="700"/>
      <c r="TCN7" s="700"/>
      <c r="TCO7" s="700"/>
      <c r="TCP7" s="700"/>
      <c r="TCQ7" s="700"/>
      <c r="TCR7" s="700"/>
      <c r="TCS7" s="700"/>
      <c r="TCT7" s="700"/>
      <c r="TCU7" s="700"/>
      <c r="TCV7" s="700"/>
      <c r="TCW7" s="700"/>
      <c r="TCX7" s="700"/>
      <c r="TCY7" s="700"/>
      <c r="TCZ7" s="700"/>
      <c r="TDA7" s="700"/>
      <c r="TDB7" s="700"/>
      <c r="TDC7" s="700"/>
      <c r="TDD7" s="700"/>
      <c r="TDE7" s="700"/>
      <c r="TDF7" s="700"/>
      <c r="TDG7" s="700"/>
      <c r="TDH7" s="700"/>
      <c r="TDI7" s="700"/>
      <c r="TDJ7" s="700"/>
      <c r="TDK7" s="700"/>
      <c r="TDL7" s="700"/>
      <c r="TDM7" s="700"/>
      <c r="TDN7" s="700"/>
      <c r="TDO7" s="700"/>
      <c r="TDP7" s="700"/>
      <c r="TDQ7" s="700"/>
      <c r="TDR7" s="700"/>
      <c r="TDS7" s="700"/>
      <c r="TDT7" s="700"/>
      <c r="TDU7" s="700"/>
      <c r="TDV7" s="700"/>
      <c r="TDW7" s="700"/>
      <c r="TDX7" s="700"/>
      <c r="TDY7" s="700"/>
      <c r="TDZ7" s="700"/>
      <c r="TEA7" s="700"/>
      <c r="TEB7" s="700"/>
      <c r="TEC7" s="700"/>
      <c r="TED7" s="700"/>
      <c r="TEE7" s="700"/>
      <c r="TEF7" s="700"/>
      <c r="TEG7" s="700"/>
      <c r="TEH7" s="700"/>
      <c r="TEI7" s="700"/>
      <c r="TEJ7" s="700"/>
      <c r="TEK7" s="700"/>
      <c r="TEL7" s="700"/>
      <c r="TEM7" s="700"/>
      <c r="TEN7" s="700"/>
      <c r="TEO7" s="700"/>
      <c r="TEP7" s="700"/>
      <c r="TEQ7" s="700"/>
      <c r="TER7" s="700"/>
      <c r="TES7" s="700"/>
      <c r="TET7" s="700"/>
      <c r="TEU7" s="700"/>
      <c r="TEV7" s="700"/>
      <c r="TEW7" s="700"/>
      <c r="TEX7" s="700"/>
      <c r="TEY7" s="700"/>
      <c r="TEZ7" s="700"/>
      <c r="TFA7" s="700"/>
      <c r="TFB7" s="700"/>
      <c r="TFC7" s="700"/>
      <c r="TFD7" s="700"/>
      <c r="TFE7" s="700"/>
      <c r="TFF7" s="700"/>
      <c r="TFG7" s="700"/>
      <c r="TFH7" s="700"/>
      <c r="TFI7" s="700"/>
      <c r="TFJ7" s="700"/>
      <c r="TFK7" s="700"/>
      <c r="TFL7" s="700"/>
      <c r="TFM7" s="700"/>
      <c r="TFN7" s="700"/>
      <c r="TFO7" s="700"/>
      <c r="TFP7" s="700"/>
      <c r="TFQ7" s="700"/>
      <c r="TFR7" s="700"/>
      <c r="TFS7" s="700"/>
      <c r="TFT7" s="700"/>
      <c r="TFU7" s="700"/>
      <c r="TFV7" s="700"/>
      <c r="TFW7" s="700"/>
      <c r="TFX7" s="700"/>
      <c r="TFY7" s="700"/>
      <c r="TFZ7" s="700"/>
      <c r="TGA7" s="700"/>
      <c r="TGB7" s="700"/>
      <c r="TGC7" s="700"/>
      <c r="TGD7" s="700"/>
      <c r="TGE7" s="700"/>
      <c r="TGF7" s="700"/>
      <c r="TGG7" s="700"/>
      <c r="TGH7" s="700"/>
      <c r="TGI7" s="700"/>
      <c r="TGJ7" s="700"/>
      <c r="TGK7" s="700"/>
      <c r="TGL7" s="700"/>
      <c r="TGM7" s="700"/>
      <c r="TGN7" s="700"/>
      <c r="TGO7" s="700"/>
      <c r="TGP7" s="700"/>
      <c r="TGQ7" s="700"/>
      <c r="TGR7" s="700"/>
      <c r="TGS7" s="700"/>
      <c r="TGT7" s="700"/>
      <c r="TGU7" s="700"/>
      <c r="TGV7" s="700"/>
      <c r="TGW7" s="700"/>
      <c r="TGX7" s="700"/>
      <c r="TGY7" s="700"/>
      <c r="TGZ7" s="700"/>
      <c r="THA7" s="700"/>
      <c r="THB7" s="700"/>
      <c r="THC7" s="700"/>
      <c r="THD7" s="700"/>
      <c r="THE7" s="700"/>
      <c r="THF7" s="700"/>
      <c r="THG7" s="700"/>
      <c r="THH7" s="700"/>
      <c r="THI7" s="700"/>
      <c r="THJ7" s="700"/>
      <c r="THK7" s="700"/>
      <c r="THL7" s="700"/>
      <c r="THM7" s="700"/>
      <c r="THN7" s="700"/>
      <c r="THO7" s="700"/>
      <c r="THP7" s="700"/>
      <c r="THQ7" s="700"/>
      <c r="THR7" s="700"/>
      <c r="THS7" s="700"/>
      <c r="THT7" s="700"/>
      <c r="THU7" s="700"/>
      <c r="THV7" s="700"/>
      <c r="THW7" s="700"/>
      <c r="THX7" s="700"/>
      <c r="THY7" s="700"/>
      <c r="THZ7" s="700"/>
      <c r="TIA7" s="700"/>
      <c r="TIB7" s="700"/>
      <c r="TIC7" s="700"/>
      <c r="TID7" s="700"/>
      <c r="TIE7" s="700"/>
      <c r="TIF7" s="700"/>
      <c r="TIG7" s="700"/>
      <c r="TIH7" s="700"/>
      <c r="TII7" s="700"/>
      <c r="TIJ7" s="700"/>
      <c r="TIK7" s="700"/>
      <c r="TIL7" s="700"/>
      <c r="TIM7" s="700"/>
      <c r="TIN7" s="700"/>
      <c r="TIO7" s="700"/>
      <c r="TIP7" s="700"/>
      <c r="TIQ7" s="700"/>
      <c r="TIR7" s="700"/>
      <c r="TIS7" s="700"/>
      <c r="TIT7" s="700"/>
      <c r="TIU7" s="700"/>
      <c r="TIV7" s="700"/>
      <c r="TIW7" s="700"/>
      <c r="TIX7" s="700"/>
      <c r="TIY7" s="700"/>
      <c r="TIZ7" s="700"/>
      <c r="TJA7" s="700"/>
      <c r="TJB7" s="700"/>
      <c r="TJC7" s="700"/>
      <c r="TJD7" s="700"/>
      <c r="TJE7" s="700"/>
      <c r="TJF7" s="700"/>
      <c r="TJG7" s="700"/>
      <c r="TJH7" s="700"/>
      <c r="TJI7" s="700"/>
      <c r="TJJ7" s="700"/>
      <c r="TJK7" s="700"/>
      <c r="TJL7" s="700"/>
      <c r="TJM7" s="700"/>
      <c r="TJN7" s="700"/>
      <c r="TJO7" s="700"/>
      <c r="TJP7" s="700"/>
      <c r="TJQ7" s="700"/>
      <c r="TJR7" s="700"/>
      <c r="TJS7" s="700"/>
      <c r="TJT7" s="700"/>
      <c r="TJU7" s="700"/>
      <c r="TJV7" s="700"/>
      <c r="TJW7" s="700"/>
      <c r="TJX7" s="700"/>
      <c r="TJY7" s="700"/>
      <c r="TJZ7" s="700"/>
      <c r="TKA7" s="700"/>
      <c r="TKB7" s="700"/>
      <c r="TKC7" s="700"/>
      <c r="TKD7" s="700"/>
      <c r="TKE7" s="700"/>
      <c r="TKF7" s="700"/>
      <c r="TKG7" s="700"/>
      <c r="TKH7" s="700"/>
      <c r="TKI7" s="700"/>
      <c r="TKJ7" s="700"/>
      <c r="TKK7" s="700"/>
      <c r="TKL7" s="700"/>
      <c r="TKM7" s="700"/>
      <c r="TKN7" s="700"/>
      <c r="TKO7" s="700"/>
      <c r="TKP7" s="700"/>
      <c r="TKQ7" s="700"/>
      <c r="TKR7" s="700"/>
      <c r="TKS7" s="700"/>
      <c r="TKT7" s="700"/>
      <c r="TKU7" s="700"/>
      <c r="TKV7" s="700"/>
      <c r="TKW7" s="700"/>
      <c r="TKX7" s="700"/>
      <c r="TKY7" s="700"/>
      <c r="TKZ7" s="700"/>
      <c r="TLA7" s="700"/>
      <c r="TLB7" s="700"/>
      <c r="TLC7" s="700"/>
      <c r="TLD7" s="700"/>
      <c r="TLE7" s="700"/>
      <c r="TLF7" s="700"/>
      <c r="TLG7" s="700"/>
      <c r="TLH7" s="700"/>
      <c r="TLI7" s="700"/>
      <c r="TLJ7" s="700"/>
      <c r="TLK7" s="700"/>
      <c r="TLL7" s="700"/>
      <c r="TLM7" s="700"/>
      <c r="TLN7" s="700"/>
      <c r="TLO7" s="700"/>
      <c r="TLP7" s="700"/>
      <c r="TLQ7" s="700"/>
      <c r="TLR7" s="700"/>
      <c r="TLS7" s="700"/>
      <c r="TLT7" s="700"/>
      <c r="TLU7" s="700"/>
      <c r="TLV7" s="700"/>
      <c r="TLW7" s="700"/>
      <c r="TLX7" s="700"/>
      <c r="TLY7" s="700"/>
      <c r="TLZ7" s="700"/>
      <c r="TMA7" s="700"/>
      <c r="TMB7" s="700"/>
      <c r="TMC7" s="700"/>
      <c r="TMD7" s="700"/>
      <c r="TME7" s="700"/>
      <c r="TMF7" s="700"/>
      <c r="TMG7" s="700"/>
      <c r="TMH7" s="700"/>
      <c r="TMI7" s="700"/>
      <c r="TMJ7" s="700"/>
      <c r="TMK7" s="700"/>
      <c r="TML7" s="700"/>
      <c r="TMM7" s="700"/>
      <c r="TMN7" s="700"/>
      <c r="TMO7" s="700"/>
      <c r="TMP7" s="700"/>
      <c r="TMQ7" s="700"/>
      <c r="TMR7" s="700"/>
      <c r="TMS7" s="700"/>
      <c r="TMT7" s="700"/>
      <c r="TMU7" s="700"/>
      <c r="TMV7" s="700"/>
      <c r="TMW7" s="700"/>
      <c r="TMX7" s="700"/>
      <c r="TMY7" s="700"/>
      <c r="TMZ7" s="700"/>
      <c r="TNA7" s="700"/>
      <c r="TNB7" s="700"/>
      <c r="TNC7" s="700"/>
      <c r="TND7" s="700"/>
      <c r="TNE7" s="700"/>
      <c r="TNF7" s="700"/>
      <c r="TNG7" s="700"/>
      <c r="TNH7" s="700"/>
      <c r="TNI7" s="700"/>
      <c r="TNJ7" s="700"/>
      <c r="TNK7" s="700"/>
      <c r="TNL7" s="700"/>
      <c r="TNM7" s="700"/>
      <c r="TNN7" s="700"/>
      <c r="TNO7" s="700"/>
      <c r="TNP7" s="700"/>
      <c r="TNQ7" s="700"/>
      <c r="TNR7" s="700"/>
      <c r="TNS7" s="700"/>
      <c r="TNT7" s="700"/>
      <c r="TNU7" s="700"/>
      <c r="TNV7" s="700"/>
      <c r="TNW7" s="700"/>
      <c r="TNX7" s="700"/>
      <c r="TNY7" s="700"/>
      <c r="TNZ7" s="700"/>
      <c r="TOA7" s="700"/>
      <c r="TOB7" s="700"/>
      <c r="TOC7" s="700"/>
      <c r="TOD7" s="700"/>
      <c r="TOE7" s="700"/>
      <c r="TOF7" s="700"/>
      <c r="TOG7" s="700"/>
      <c r="TOH7" s="700"/>
      <c r="TOI7" s="700"/>
      <c r="TOJ7" s="700"/>
      <c r="TOK7" s="700"/>
      <c r="TOL7" s="700"/>
      <c r="TOM7" s="700"/>
      <c r="TON7" s="700"/>
      <c r="TOO7" s="700"/>
      <c r="TOP7" s="700"/>
      <c r="TOQ7" s="700"/>
      <c r="TOR7" s="700"/>
      <c r="TOS7" s="700"/>
      <c r="TOT7" s="700"/>
      <c r="TOU7" s="700"/>
      <c r="TOV7" s="700"/>
      <c r="TOW7" s="700"/>
      <c r="TOX7" s="700"/>
      <c r="TOY7" s="700"/>
      <c r="TOZ7" s="700"/>
      <c r="TPA7" s="700"/>
      <c r="TPB7" s="700"/>
      <c r="TPC7" s="700"/>
      <c r="TPD7" s="700"/>
      <c r="TPE7" s="700"/>
      <c r="TPF7" s="700"/>
      <c r="TPG7" s="700"/>
      <c r="TPH7" s="700"/>
      <c r="TPI7" s="700"/>
      <c r="TPJ7" s="700"/>
      <c r="TPK7" s="700"/>
      <c r="TPL7" s="700"/>
      <c r="TPM7" s="700"/>
      <c r="TPN7" s="700"/>
      <c r="TPO7" s="700"/>
      <c r="TPP7" s="700"/>
      <c r="TPQ7" s="700"/>
      <c r="TPR7" s="700"/>
      <c r="TPS7" s="700"/>
      <c r="TPT7" s="700"/>
      <c r="TPU7" s="700"/>
      <c r="TPV7" s="700"/>
      <c r="TPW7" s="700"/>
      <c r="TPX7" s="700"/>
      <c r="TPY7" s="700"/>
      <c r="TPZ7" s="700"/>
      <c r="TQA7" s="700"/>
      <c r="TQB7" s="700"/>
      <c r="TQC7" s="700"/>
      <c r="TQD7" s="700"/>
      <c r="TQE7" s="700"/>
      <c r="TQF7" s="700"/>
      <c r="TQG7" s="700"/>
      <c r="TQH7" s="700"/>
      <c r="TQI7" s="700"/>
      <c r="TQJ7" s="700"/>
      <c r="TQK7" s="700"/>
      <c r="TQL7" s="700"/>
      <c r="TQM7" s="700"/>
      <c r="TQN7" s="700"/>
      <c r="TQO7" s="700"/>
      <c r="TQP7" s="700"/>
      <c r="TQQ7" s="700"/>
      <c r="TQR7" s="700"/>
      <c r="TQS7" s="700"/>
      <c r="TQT7" s="700"/>
      <c r="TQU7" s="700"/>
      <c r="TQV7" s="700"/>
      <c r="TQW7" s="700"/>
      <c r="TQX7" s="700"/>
      <c r="TQY7" s="700"/>
      <c r="TQZ7" s="700"/>
      <c r="TRA7" s="700"/>
      <c r="TRB7" s="700"/>
      <c r="TRC7" s="700"/>
      <c r="TRD7" s="700"/>
      <c r="TRE7" s="700"/>
      <c r="TRF7" s="700"/>
      <c r="TRG7" s="700"/>
      <c r="TRH7" s="700"/>
      <c r="TRI7" s="700"/>
      <c r="TRJ7" s="700"/>
      <c r="TRK7" s="700"/>
      <c r="TRL7" s="700"/>
      <c r="TRM7" s="700"/>
      <c r="TRN7" s="700"/>
      <c r="TRO7" s="700"/>
      <c r="TRP7" s="700"/>
      <c r="TRQ7" s="700"/>
      <c r="TRR7" s="700"/>
      <c r="TRS7" s="700"/>
      <c r="TRT7" s="700"/>
      <c r="TRU7" s="700"/>
      <c r="TRV7" s="700"/>
      <c r="TRW7" s="700"/>
      <c r="TRX7" s="700"/>
      <c r="TRY7" s="700"/>
      <c r="TRZ7" s="700"/>
      <c r="TSA7" s="700"/>
      <c r="TSB7" s="700"/>
      <c r="TSC7" s="700"/>
      <c r="TSD7" s="700"/>
      <c r="TSE7" s="700"/>
      <c r="TSF7" s="700"/>
      <c r="TSG7" s="700"/>
      <c r="TSH7" s="700"/>
      <c r="TSI7" s="700"/>
      <c r="TSJ7" s="700"/>
      <c r="TSK7" s="700"/>
      <c r="TSL7" s="700"/>
      <c r="TSM7" s="700"/>
      <c r="TSN7" s="700"/>
      <c r="TSO7" s="700"/>
      <c r="TSP7" s="700"/>
      <c r="TSQ7" s="700"/>
      <c r="TSR7" s="700"/>
      <c r="TSS7" s="700"/>
      <c r="TST7" s="700"/>
      <c r="TSU7" s="700"/>
      <c r="TSV7" s="700"/>
      <c r="TSW7" s="700"/>
      <c r="TSX7" s="700"/>
      <c r="TSY7" s="700"/>
      <c r="TSZ7" s="700"/>
      <c r="TTA7" s="700"/>
      <c r="TTB7" s="700"/>
      <c r="TTC7" s="700"/>
      <c r="TTD7" s="700"/>
      <c r="TTE7" s="700"/>
      <c r="TTF7" s="700"/>
      <c r="TTG7" s="700"/>
      <c r="TTH7" s="700"/>
      <c r="TTI7" s="700"/>
      <c r="TTJ7" s="700"/>
      <c r="TTK7" s="700"/>
      <c r="TTL7" s="700"/>
      <c r="TTM7" s="700"/>
      <c r="TTN7" s="700"/>
      <c r="TTO7" s="700"/>
      <c r="TTP7" s="700"/>
      <c r="TTQ7" s="700"/>
      <c r="TTR7" s="700"/>
      <c r="TTS7" s="700"/>
      <c r="TTT7" s="700"/>
      <c r="TTU7" s="700"/>
      <c r="TTV7" s="700"/>
      <c r="TTW7" s="700"/>
      <c r="TTX7" s="700"/>
      <c r="TTY7" s="700"/>
      <c r="TTZ7" s="700"/>
      <c r="TUA7" s="700"/>
      <c r="TUB7" s="700"/>
      <c r="TUC7" s="700"/>
      <c r="TUD7" s="700"/>
      <c r="TUE7" s="700"/>
      <c r="TUF7" s="700"/>
      <c r="TUG7" s="700"/>
      <c r="TUH7" s="700"/>
      <c r="TUI7" s="700"/>
      <c r="TUJ7" s="700"/>
      <c r="TUK7" s="700"/>
      <c r="TUL7" s="700"/>
      <c r="TUM7" s="700"/>
      <c r="TUN7" s="700"/>
      <c r="TUO7" s="700"/>
      <c r="TUP7" s="700"/>
      <c r="TUQ7" s="700"/>
      <c r="TUR7" s="700"/>
      <c r="TUS7" s="700"/>
      <c r="TUT7" s="700"/>
      <c r="TUU7" s="700"/>
      <c r="TUV7" s="700"/>
      <c r="TUW7" s="700"/>
      <c r="TUX7" s="700"/>
      <c r="TUY7" s="700"/>
      <c r="TUZ7" s="700"/>
      <c r="TVA7" s="700"/>
      <c r="TVB7" s="700"/>
      <c r="TVC7" s="700"/>
      <c r="TVD7" s="700"/>
      <c r="TVE7" s="700"/>
      <c r="TVF7" s="700"/>
      <c r="TVG7" s="700"/>
      <c r="TVH7" s="700"/>
      <c r="TVI7" s="700"/>
      <c r="TVJ7" s="700"/>
      <c r="TVK7" s="700"/>
      <c r="TVL7" s="700"/>
      <c r="TVM7" s="700"/>
      <c r="TVN7" s="700"/>
      <c r="TVO7" s="700"/>
      <c r="TVP7" s="700"/>
      <c r="TVQ7" s="700"/>
      <c r="TVR7" s="700"/>
      <c r="TVS7" s="700"/>
      <c r="TVT7" s="700"/>
      <c r="TVU7" s="700"/>
      <c r="TVV7" s="700"/>
      <c r="TVW7" s="700"/>
      <c r="TVX7" s="700"/>
      <c r="TVY7" s="700"/>
      <c r="TVZ7" s="700"/>
      <c r="TWA7" s="700"/>
      <c r="TWB7" s="700"/>
      <c r="TWC7" s="700"/>
      <c r="TWD7" s="700"/>
      <c r="TWE7" s="700"/>
      <c r="TWF7" s="700"/>
      <c r="TWG7" s="700"/>
      <c r="TWH7" s="700"/>
      <c r="TWI7" s="700"/>
      <c r="TWJ7" s="700"/>
      <c r="TWK7" s="700"/>
      <c r="TWL7" s="700"/>
      <c r="TWM7" s="700"/>
      <c r="TWN7" s="700"/>
      <c r="TWO7" s="700"/>
      <c r="TWP7" s="700"/>
      <c r="TWQ7" s="700"/>
      <c r="TWR7" s="700"/>
      <c r="TWS7" s="700"/>
      <c r="TWT7" s="700"/>
      <c r="TWU7" s="700"/>
      <c r="TWV7" s="700"/>
      <c r="TWW7" s="700"/>
      <c r="TWX7" s="700"/>
      <c r="TWY7" s="700"/>
      <c r="TWZ7" s="700"/>
      <c r="TXA7" s="700"/>
      <c r="TXB7" s="700"/>
      <c r="TXC7" s="700"/>
      <c r="TXD7" s="700"/>
      <c r="TXE7" s="700"/>
      <c r="TXF7" s="700"/>
      <c r="TXG7" s="700"/>
      <c r="TXH7" s="700"/>
      <c r="TXI7" s="700"/>
      <c r="TXJ7" s="700"/>
      <c r="TXK7" s="700"/>
      <c r="TXL7" s="700"/>
      <c r="TXM7" s="700"/>
      <c r="TXN7" s="700"/>
      <c r="TXO7" s="700"/>
      <c r="TXP7" s="700"/>
      <c r="TXQ7" s="700"/>
      <c r="TXR7" s="700"/>
      <c r="TXS7" s="700"/>
      <c r="TXT7" s="700"/>
      <c r="TXU7" s="700"/>
      <c r="TXV7" s="700"/>
      <c r="TXW7" s="700"/>
      <c r="TXX7" s="700"/>
      <c r="TXY7" s="700"/>
      <c r="TXZ7" s="700"/>
      <c r="TYA7" s="700"/>
      <c r="TYB7" s="700"/>
      <c r="TYC7" s="700"/>
      <c r="TYD7" s="700"/>
      <c r="TYE7" s="700"/>
      <c r="TYF7" s="700"/>
      <c r="TYG7" s="700"/>
      <c r="TYH7" s="700"/>
      <c r="TYI7" s="700"/>
      <c r="TYJ7" s="700"/>
      <c r="TYK7" s="700"/>
      <c r="TYL7" s="700"/>
      <c r="TYM7" s="700"/>
      <c r="TYN7" s="700"/>
      <c r="TYO7" s="700"/>
      <c r="TYP7" s="700"/>
      <c r="TYQ7" s="700"/>
      <c r="TYR7" s="700"/>
      <c r="TYS7" s="700"/>
      <c r="TYT7" s="700"/>
      <c r="TYU7" s="700"/>
      <c r="TYV7" s="700"/>
      <c r="TYW7" s="700"/>
      <c r="TYX7" s="700"/>
      <c r="TYY7" s="700"/>
      <c r="TYZ7" s="700"/>
      <c r="TZA7" s="700"/>
      <c r="TZB7" s="700"/>
      <c r="TZC7" s="700"/>
      <c r="TZD7" s="700"/>
      <c r="TZE7" s="700"/>
      <c r="TZF7" s="700"/>
      <c r="TZG7" s="700"/>
      <c r="TZH7" s="700"/>
      <c r="TZI7" s="700"/>
      <c r="TZJ7" s="700"/>
      <c r="TZK7" s="700"/>
      <c r="TZL7" s="700"/>
      <c r="TZM7" s="700"/>
      <c r="TZN7" s="700"/>
      <c r="TZO7" s="700"/>
      <c r="TZP7" s="700"/>
      <c r="TZQ7" s="700"/>
      <c r="TZR7" s="700"/>
      <c r="TZS7" s="700"/>
      <c r="TZT7" s="700"/>
      <c r="TZU7" s="700"/>
      <c r="TZV7" s="700"/>
      <c r="TZW7" s="700"/>
      <c r="TZX7" s="700"/>
      <c r="TZY7" s="700"/>
      <c r="TZZ7" s="700"/>
      <c r="UAA7" s="700"/>
      <c r="UAB7" s="700"/>
      <c r="UAC7" s="700"/>
      <c r="UAD7" s="700"/>
      <c r="UAE7" s="700"/>
      <c r="UAF7" s="700"/>
      <c r="UAG7" s="700"/>
      <c r="UAH7" s="700"/>
      <c r="UAI7" s="700"/>
      <c r="UAJ7" s="700"/>
      <c r="UAK7" s="700"/>
      <c r="UAL7" s="700"/>
      <c r="UAM7" s="700"/>
      <c r="UAN7" s="700"/>
      <c r="UAO7" s="700"/>
      <c r="UAP7" s="700"/>
      <c r="UAQ7" s="700"/>
      <c r="UAR7" s="700"/>
      <c r="UAS7" s="700"/>
      <c r="UAT7" s="700"/>
      <c r="UAU7" s="700"/>
      <c r="UAV7" s="700"/>
      <c r="UAW7" s="700"/>
      <c r="UAX7" s="700"/>
      <c r="UAY7" s="700"/>
      <c r="UAZ7" s="700"/>
      <c r="UBA7" s="700"/>
      <c r="UBB7" s="700"/>
      <c r="UBC7" s="700"/>
      <c r="UBD7" s="700"/>
      <c r="UBE7" s="700"/>
      <c r="UBF7" s="700"/>
      <c r="UBG7" s="700"/>
      <c r="UBH7" s="700"/>
      <c r="UBI7" s="700"/>
      <c r="UBJ7" s="700"/>
      <c r="UBK7" s="700"/>
      <c r="UBL7" s="700"/>
      <c r="UBM7" s="700"/>
      <c r="UBN7" s="700"/>
      <c r="UBO7" s="700"/>
      <c r="UBP7" s="700"/>
      <c r="UBQ7" s="700"/>
      <c r="UBR7" s="700"/>
      <c r="UBS7" s="700"/>
      <c r="UBT7" s="700"/>
      <c r="UBU7" s="700"/>
      <c r="UBV7" s="700"/>
      <c r="UBW7" s="700"/>
      <c r="UBX7" s="700"/>
      <c r="UBY7" s="700"/>
      <c r="UBZ7" s="700"/>
      <c r="UCA7" s="700"/>
      <c r="UCB7" s="700"/>
      <c r="UCC7" s="700"/>
      <c r="UCD7" s="700"/>
      <c r="UCE7" s="700"/>
      <c r="UCF7" s="700"/>
      <c r="UCG7" s="700"/>
      <c r="UCH7" s="700"/>
      <c r="UCI7" s="700"/>
      <c r="UCJ7" s="700"/>
      <c r="UCK7" s="700"/>
      <c r="UCL7" s="700"/>
      <c r="UCM7" s="700"/>
      <c r="UCN7" s="700"/>
      <c r="UCO7" s="700"/>
      <c r="UCP7" s="700"/>
      <c r="UCQ7" s="700"/>
      <c r="UCR7" s="700"/>
      <c r="UCS7" s="700"/>
      <c r="UCT7" s="700"/>
      <c r="UCU7" s="700"/>
      <c r="UCV7" s="700"/>
      <c r="UCW7" s="700"/>
      <c r="UCX7" s="700"/>
      <c r="UCY7" s="700"/>
      <c r="UCZ7" s="700"/>
      <c r="UDA7" s="700"/>
      <c r="UDB7" s="700"/>
      <c r="UDC7" s="700"/>
      <c r="UDD7" s="700"/>
      <c r="UDE7" s="700"/>
      <c r="UDF7" s="700"/>
      <c r="UDG7" s="700"/>
      <c r="UDH7" s="700"/>
      <c r="UDI7" s="700"/>
      <c r="UDJ7" s="700"/>
      <c r="UDK7" s="700"/>
      <c r="UDL7" s="700"/>
      <c r="UDM7" s="700"/>
      <c r="UDN7" s="700"/>
      <c r="UDO7" s="700"/>
      <c r="UDP7" s="700"/>
      <c r="UDQ7" s="700"/>
      <c r="UDR7" s="700"/>
      <c r="UDS7" s="700"/>
      <c r="UDT7" s="700"/>
      <c r="UDU7" s="700"/>
      <c r="UDV7" s="700"/>
      <c r="UDW7" s="700"/>
      <c r="UDX7" s="700"/>
      <c r="UDY7" s="700"/>
      <c r="UDZ7" s="700"/>
      <c r="UEA7" s="700"/>
      <c r="UEB7" s="700"/>
      <c r="UEC7" s="700"/>
      <c r="UED7" s="700"/>
      <c r="UEE7" s="700"/>
      <c r="UEF7" s="700"/>
      <c r="UEG7" s="700"/>
      <c r="UEH7" s="700"/>
      <c r="UEI7" s="700"/>
      <c r="UEJ7" s="700"/>
      <c r="UEK7" s="700"/>
      <c r="UEL7" s="700"/>
      <c r="UEM7" s="700"/>
      <c r="UEN7" s="700"/>
      <c r="UEO7" s="700"/>
      <c r="UEP7" s="700"/>
      <c r="UEQ7" s="700"/>
      <c r="UER7" s="700"/>
      <c r="UES7" s="700"/>
      <c r="UET7" s="700"/>
      <c r="UEU7" s="700"/>
      <c r="UEV7" s="700"/>
      <c r="UEW7" s="700"/>
      <c r="UEX7" s="700"/>
      <c r="UEY7" s="700"/>
      <c r="UEZ7" s="700"/>
      <c r="UFA7" s="700"/>
      <c r="UFB7" s="700"/>
      <c r="UFC7" s="700"/>
      <c r="UFD7" s="700"/>
      <c r="UFE7" s="700"/>
      <c r="UFF7" s="700"/>
      <c r="UFG7" s="700"/>
      <c r="UFH7" s="700"/>
      <c r="UFI7" s="700"/>
      <c r="UFJ7" s="700"/>
      <c r="UFK7" s="700"/>
      <c r="UFL7" s="700"/>
      <c r="UFM7" s="700"/>
      <c r="UFN7" s="700"/>
      <c r="UFO7" s="700"/>
      <c r="UFP7" s="700"/>
      <c r="UFQ7" s="700"/>
      <c r="UFR7" s="700"/>
      <c r="UFS7" s="700"/>
      <c r="UFT7" s="700"/>
      <c r="UFU7" s="700"/>
      <c r="UFV7" s="700"/>
      <c r="UFW7" s="700"/>
      <c r="UFX7" s="700"/>
      <c r="UFY7" s="700"/>
      <c r="UFZ7" s="700"/>
      <c r="UGA7" s="700"/>
      <c r="UGB7" s="700"/>
      <c r="UGC7" s="700"/>
      <c r="UGD7" s="700"/>
      <c r="UGE7" s="700"/>
      <c r="UGF7" s="700"/>
      <c r="UGG7" s="700"/>
      <c r="UGH7" s="700"/>
      <c r="UGI7" s="700"/>
      <c r="UGJ7" s="700"/>
      <c r="UGK7" s="700"/>
      <c r="UGL7" s="700"/>
      <c r="UGM7" s="700"/>
      <c r="UGN7" s="700"/>
      <c r="UGO7" s="700"/>
      <c r="UGP7" s="700"/>
      <c r="UGQ7" s="700"/>
      <c r="UGR7" s="700"/>
      <c r="UGS7" s="700"/>
      <c r="UGT7" s="700"/>
      <c r="UGU7" s="700"/>
      <c r="UGV7" s="700"/>
      <c r="UGW7" s="700"/>
      <c r="UGX7" s="700"/>
      <c r="UGY7" s="700"/>
      <c r="UGZ7" s="700"/>
      <c r="UHA7" s="700"/>
      <c r="UHB7" s="700"/>
      <c r="UHC7" s="700"/>
      <c r="UHD7" s="700"/>
      <c r="UHE7" s="700"/>
      <c r="UHF7" s="700"/>
      <c r="UHG7" s="700"/>
      <c r="UHH7" s="700"/>
      <c r="UHI7" s="700"/>
      <c r="UHJ7" s="700"/>
      <c r="UHK7" s="700"/>
      <c r="UHL7" s="700"/>
      <c r="UHM7" s="700"/>
      <c r="UHN7" s="700"/>
      <c r="UHO7" s="700"/>
      <c r="UHP7" s="700"/>
      <c r="UHQ7" s="700"/>
      <c r="UHR7" s="700"/>
      <c r="UHS7" s="700"/>
      <c r="UHT7" s="700"/>
      <c r="UHU7" s="700"/>
      <c r="UHV7" s="700"/>
      <c r="UHW7" s="700"/>
      <c r="UHX7" s="700"/>
      <c r="UHY7" s="700"/>
      <c r="UHZ7" s="700"/>
      <c r="UIA7" s="700"/>
      <c r="UIB7" s="700"/>
      <c r="UIC7" s="700"/>
      <c r="UID7" s="700"/>
      <c r="UIE7" s="700"/>
      <c r="UIF7" s="700"/>
      <c r="UIG7" s="700"/>
      <c r="UIH7" s="700"/>
      <c r="UII7" s="700"/>
      <c r="UIJ7" s="700"/>
      <c r="UIK7" s="700"/>
      <c r="UIL7" s="700"/>
      <c r="UIM7" s="700"/>
      <c r="UIN7" s="700"/>
      <c r="UIO7" s="700"/>
      <c r="UIP7" s="700"/>
      <c r="UIQ7" s="700"/>
      <c r="UIR7" s="700"/>
      <c r="UIS7" s="700"/>
      <c r="UIT7" s="700"/>
      <c r="UIU7" s="700"/>
      <c r="UIV7" s="700"/>
      <c r="UIW7" s="700"/>
      <c r="UIX7" s="700"/>
      <c r="UIY7" s="700"/>
      <c r="UIZ7" s="700"/>
      <c r="UJA7" s="700"/>
      <c r="UJB7" s="700"/>
      <c r="UJC7" s="700"/>
      <c r="UJD7" s="700"/>
      <c r="UJE7" s="700"/>
      <c r="UJF7" s="700"/>
      <c r="UJG7" s="700"/>
      <c r="UJH7" s="700"/>
      <c r="UJI7" s="700"/>
      <c r="UJJ7" s="700"/>
      <c r="UJK7" s="700"/>
      <c r="UJL7" s="700"/>
      <c r="UJM7" s="700"/>
      <c r="UJN7" s="700"/>
      <c r="UJO7" s="700"/>
      <c r="UJP7" s="700"/>
      <c r="UJQ7" s="700"/>
      <c r="UJR7" s="700"/>
      <c r="UJS7" s="700"/>
      <c r="UJT7" s="700"/>
      <c r="UJU7" s="700"/>
      <c r="UJV7" s="700"/>
      <c r="UJW7" s="700"/>
      <c r="UJX7" s="700"/>
      <c r="UJY7" s="700"/>
      <c r="UJZ7" s="700"/>
      <c r="UKA7" s="700"/>
      <c r="UKB7" s="700"/>
      <c r="UKC7" s="700"/>
      <c r="UKD7" s="700"/>
      <c r="UKE7" s="700"/>
      <c r="UKF7" s="700"/>
      <c r="UKG7" s="700"/>
      <c r="UKH7" s="700"/>
      <c r="UKI7" s="700"/>
      <c r="UKJ7" s="700"/>
      <c r="UKK7" s="700"/>
      <c r="UKL7" s="700"/>
      <c r="UKM7" s="700"/>
      <c r="UKN7" s="700"/>
      <c r="UKO7" s="700"/>
      <c r="UKP7" s="700"/>
      <c r="UKQ7" s="700"/>
      <c r="UKR7" s="700"/>
      <c r="UKS7" s="700"/>
      <c r="UKT7" s="700"/>
      <c r="UKU7" s="700"/>
      <c r="UKV7" s="700"/>
      <c r="UKW7" s="700"/>
      <c r="UKX7" s="700"/>
      <c r="UKY7" s="700"/>
      <c r="UKZ7" s="700"/>
      <c r="ULA7" s="700"/>
      <c r="ULB7" s="700"/>
      <c r="ULC7" s="700"/>
      <c r="ULD7" s="700"/>
      <c r="ULE7" s="700"/>
      <c r="ULF7" s="700"/>
      <c r="ULG7" s="700"/>
      <c r="ULH7" s="700"/>
      <c r="ULI7" s="700"/>
      <c r="ULJ7" s="700"/>
      <c r="ULK7" s="700"/>
      <c r="ULL7" s="700"/>
      <c r="ULM7" s="700"/>
      <c r="ULN7" s="700"/>
      <c r="ULO7" s="700"/>
      <c r="ULP7" s="700"/>
      <c r="ULQ7" s="700"/>
      <c r="ULR7" s="700"/>
      <c r="ULS7" s="700"/>
      <c r="ULT7" s="700"/>
      <c r="ULU7" s="700"/>
      <c r="ULV7" s="700"/>
      <c r="ULW7" s="700"/>
      <c r="ULX7" s="700"/>
      <c r="ULY7" s="700"/>
      <c r="ULZ7" s="700"/>
      <c r="UMA7" s="700"/>
      <c r="UMB7" s="700"/>
      <c r="UMC7" s="700"/>
      <c r="UMD7" s="700"/>
      <c r="UME7" s="700"/>
      <c r="UMF7" s="700"/>
      <c r="UMG7" s="700"/>
      <c r="UMH7" s="700"/>
      <c r="UMI7" s="700"/>
      <c r="UMJ7" s="700"/>
      <c r="UMK7" s="700"/>
      <c r="UML7" s="700"/>
      <c r="UMM7" s="700"/>
      <c r="UMN7" s="700"/>
      <c r="UMO7" s="700"/>
      <c r="UMP7" s="700"/>
      <c r="UMQ7" s="700"/>
      <c r="UMR7" s="700"/>
      <c r="UMS7" s="700"/>
      <c r="UMT7" s="700"/>
      <c r="UMU7" s="700"/>
      <c r="UMV7" s="700"/>
      <c r="UMW7" s="700"/>
      <c r="UMX7" s="700"/>
      <c r="UMY7" s="700"/>
      <c r="UMZ7" s="700"/>
      <c r="UNA7" s="700"/>
      <c r="UNB7" s="700"/>
      <c r="UNC7" s="700"/>
      <c r="UND7" s="700"/>
      <c r="UNE7" s="700"/>
      <c r="UNF7" s="700"/>
      <c r="UNG7" s="700"/>
      <c r="UNH7" s="700"/>
      <c r="UNI7" s="700"/>
      <c r="UNJ7" s="700"/>
      <c r="UNK7" s="700"/>
      <c r="UNL7" s="700"/>
      <c r="UNM7" s="700"/>
      <c r="UNN7" s="700"/>
      <c r="UNO7" s="700"/>
      <c r="UNP7" s="700"/>
      <c r="UNQ7" s="700"/>
      <c r="UNR7" s="700"/>
      <c r="UNS7" s="700"/>
      <c r="UNT7" s="700"/>
      <c r="UNU7" s="700"/>
      <c r="UNV7" s="700"/>
      <c r="UNW7" s="700"/>
      <c r="UNX7" s="700"/>
      <c r="UNY7" s="700"/>
      <c r="UNZ7" s="700"/>
      <c r="UOA7" s="700"/>
      <c r="UOB7" s="700"/>
      <c r="UOC7" s="700"/>
      <c r="UOD7" s="700"/>
      <c r="UOE7" s="700"/>
      <c r="UOF7" s="700"/>
      <c r="UOG7" s="700"/>
      <c r="UOH7" s="700"/>
      <c r="UOI7" s="700"/>
      <c r="UOJ7" s="700"/>
      <c r="UOK7" s="700"/>
      <c r="UOL7" s="700"/>
      <c r="UOM7" s="700"/>
      <c r="UON7" s="700"/>
      <c r="UOO7" s="700"/>
      <c r="UOP7" s="700"/>
      <c r="UOQ7" s="700"/>
      <c r="UOR7" s="700"/>
      <c r="UOS7" s="700"/>
      <c r="UOT7" s="700"/>
      <c r="UOU7" s="700"/>
      <c r="UOV7" s="700"/>
      <c r="UOW7" s="700"/>
      <c r="UOX7" s="700"/>
      <c r="UOY7" s="700"/>
      <c r="UOZ7" s="700"/>
      <c r="UPA7" s="700"/>
      <c r="UPB7" s="700"/>
      <c r="UPC7" s="700"/>
      <c r="UPD7" s="700"/>
      <c r="UPE7" s="700"/>
      <c r="UPF7" s="700"/>
      <c r="UPG7" s="700"/>
      <c r="UPH7" s="700"/>
      <c r="UPI7" s="700"/>
      <c r="UPJ7" s="700"/>
      <c r="UPK7" s="700"/>
      <c r="UPL7" s="700"/>
      <c r="UPM7" s="700"/>
      <c r="UPN7" s="700"/>
      <c r="UPO7" s="700"/>
      <c r="UPP7" s="700"/>
      <c r="UPQ7" s="700"/>
      <c r="UPR7" s="700"/>
      <c r="UPS7" s="700"/>
      <c r="UPT7" s="700"/>
      <c r="UPU7" s="700"/>
      <c r="UPV7" s="700"/>
      <c r="UPW7" s="700"/>
      <c r="UPX7" s="700"/>
      <c r="UPY7" s="700"/>
      <c r="UPZ7" s="700"/>
      <c r="UQA7" s="700"/>
      <c r="UQB7" s="700"/>
      <c r="UQC7" s="700"/>
      <c r="UQD7" s="700"/>
      <c r="UQE7" s="700"/>
      <c r="UQF7" s="700"/>
      <c r="UQG7" s="700"/>
      <c r="UQH7" s="700"/>
      <c r="UQI7" s="700"/>
      <c r="UQJ7" s="700"/>
      <c r="UQK7" s="700"/>
      <c r="UQL7" s="700"/>
      <c r="UQM7" s="700"/>
      <c r="UQN7" s="700"/>
      <c r="UQO7" s="700"/>
      <c r="UQP7" s="700"/>
      <c r="UQQ7" s="700"/>
      <c r="UQR7" s="700"/>
      <c r="UQS7" s="700"/>
      <c r="UQT7" s="700"/>
      <c r="UQU7" s="700"/>
      <c r="UQV7" s="700"/>
      <c r="UQW7" s="700"/>
      <c r="UQX7" s="700"/>
      <c r="UQY7" s="700"/>
      <c r="UQZ7" s="700"/>
      <c r="URA7" s="700"/>
      <c r="URB7" s="700"/>
      <c r="URC7" s="700"/>
      <c r="URD7" s="700"/>
      <c r="URE7" s="700"/>
      <c r="URF7" s="700"/>
      <c r="URG7" s="700"/>
      <c r="URH7" s="700"/>
      <c r="URI7" s="700"/>
      <c r="URJ7" s="700"/>
      <c r="URK7" s="700"/>
      <c r="URL7" s="700"/>
      <c r="URM7" s="700"/>
      <c r="URN7" s="700"/>
      <c r="URO7" s="700"/>
      <c r="URP7" s="700"/>
      <c r="URQ7" s="700"/>
      <c r="URR7" s="700"/>
      <c r="URS7" s="700"/>
      <c r="URT7" s="700"/>
      <c r="URU7" s="700"/>
      <c r="URV7" s="700"/>
      <c r="URW7" s="700"/>
      <c r="URX7" s="700"/>
      <c r="URY7" s="700"/>
      <c r="URZ7" s="700"/>
      <c r="USA7" s="700"/>
      <c r="USB7" s="700"/>
      <c r="USC7" s="700"/>
      <c r="USD7" s="700"/>
      <c r="USE7" s="700"/>
      <c r="USF7" s="700"/>
      <c r="USG7" s="700"/>
      <c r="USH7" s="700"/>
      <c r="USI7" s="700"/>
      <c r="USJ7" s="700"/>
      <c r="USK7" s="700"/>
      <c r="USL7" s="700"/>
      <c r="USM7" s="700"/>
      <c r="USN7" s="700"/>
      <c r="USO7" s="700"/>
      <c r="USP7" s="700"/>
      <c r="USQ7" s="700"/>
      <c r="USR7" s="700"/>
      <c r="USS7" s="700"/>
      <c r="UST7" s="700"/>
      <c r="USU7" s="700"/>
      <c r="USV7" s="700"/>
      <c r="USW7" s="700"/>
      <c r="USX7" s="700"/>
      <c r="USY7" s="700"/>
      <c r="USZ7" s="700"/>
      <c r="UTA7" s="700"/>
      <c r="UTB7" s="700"/>
      <c r="UTC7" s="700"/>
      <c r="UTD7" s="700"/>
      <c r="UTE7" s="700"/>
      <c r="UTF7" s="700"/>
      <c r="UTG7" s="700"/>
      <c r="UTH7" s="700"/>
      <c r="UTI7" s="700"/>
      <c r="UTJ7" s="700"/>
      <c r="UTK7" s="700"/>
      <c r="UTL7" s="700"/>
      <c r="UTM7" s="700"/>
      <c r="UTN7" s="700"/>
      <c r="UTO7" s="700"/>
      <c r="UTP7" s="700"/>
      <c r="UTQ7" s="700"/>
      <c r="UTR7" s="700"/>
      <c r="UTS7" s="700"/>
      <c r="UTT7" s="700"/>
      <c r="UTU7" s="700"/>
      <c r="UTV7" s="700"/>
      <c r="UTW7" s="700"/>
      <c r="UTX7" s="700"/>
      <c r="UTY7" s="700"/>
      <c r="UTZ7" s="700"/>
      <c r="UUA7" s="700"/>
      <c r="UUB7" s="700"/>
      <c r="UUC7" s="700"/>
      <c r="UUD7" s="700"/>
      <c r="UUE7" s="700"/>
      <c r="UUF7" s="700"/>
      <c r="UUG7" s="700"/>
      <c r="UUH7" s="700"/>
      <c r="UUI7" s="700"/>
      <c r="UUJ7" s="700"/>
      <c r="UUK7" s="700"/>
      <c r="UUL7" s="700"/>
      <c r="UUM7" s="700"/>
      <c r="UUN7" s="700"/>
      <c r="UUO7" s="700"/>
      <c r="UUP7" s="700"/>
      <c r="UUQ7" s="700"/>
      <c r="UUR7" s="700"/>
      <c r="UUS7" s="700"/>
      <c r="UUT7" s="700"/>
      <c r="UUU7" s="700"/>
      <c r="UUV7" s="700"/>
      <c r="UUW7" s="700"/>
      <c r="UUX7" s="700"/>
      <c r="UUY7" s="700"/>
      <c r="UUZ7" s="700"/>
      <c r="UVA7" s="700"/>
      <c r="UVB7" s="700"/>
      <c r="UVC7" s="700"/>
      <c r="UVD7" s="700"/>
      <c r="UVE7" s="700"/>
      <c r="UVF7" s="700"/>
      <c r="UVG7" s="700"/>
      <c r="UVH7" s="700"/>
      <c r="UVI7" s="700"/>
      <c r="UVJ7" s="700"/>
      <c r="UVK7" s="700"/>
      <c r="UVL7" s="700"/>
      <c r="UVM7" s="700"/>
      <c r="UVN7" s="700"/>
      <c r="UVO7" s="700"/>
      <c r="UVP7" s="700"/>
      <c r="UVQ7" s="700"/>
      <c r="UVR7" s="700"/>
      <c r="UVS7" s="700"/>
      <c r="UVT7" s="700"/>
      <c r="UVU7" s="700"/>
      <c r="UVV7" s="700"/>
      <c r="UVW7" s="700"/>
      <c r="UVX7" s="700"/>
      <c r="UVY7" s="700"/>
      <c r="UVZ7" s="700"/>
      <c r="UWA7" s="700"/>
      <c r="UWB7" s="700"/>
      <c r="UWC7" s="700"/>
      <c r="UWD7" s="700"/>
      <c r="UWE7" s="700"/>
      <c r="UWF7" s="700"/>
      <c r="UWG7" s="700"/>
      <c r="UWH7" s="700"/>
      <c r="UWI7" s="700"/>
      <c r="UWJ7" s="700"/>
      <c r="UWK7" s="700"/>
      <c r="UWL7" s="700"/>
      <c r="UWM7" s="700"/>
      <c r="UWN7" s="700"/>
      <c r="UWO7" s="700"/>
      <c r="UWP7" s="700"/>
      <c r="UWQ7" s="700"/>
      <c r="UWR7" s="700"/>
      <c r="UWS7" s="700"/>
      <c r="UWT7" s="700"/>
      <c r="UWU7" s="700"/>
      <c r="UWV7" s="700"/>
      <c r="UWW7" s="700"/>
      <c r="UWX7" s="700"/>
      <c r="UWY7" s="700"/>
      <c r="UWZ7" s="700"/>
      <c r="UXA7" s="700"/>
      <c r="UXB7" s="700"/>
      <c r="UXC7" s="700"/>
      <c r="UXD7" s="700"/>
      <c r="UXE7" s="700"/>
      <c r="UXF7" s="700"/>
      <c r="UXG7" s="700"/>
      <c r="UXH7" s="700"/>
      <c r="UXI7" s="700"/>
      <c r="UXJ7" s="700"/>
      <c r="UXK7" s="700"/>
      <c r="UXL7" s="700"/>
      <c r="UXM7" s="700"/>
      <c r="UXN7" s="700"/>
      <c r="UXO7" s="700"/>
      <c r="UXP7" s="700"/>
      <c r="UXQ7" s="700"/>
      <c r="UXR7" s="700"/>
      <c r="UXS7" s="700"/>
      <c r="UXT7" s="700"/>
      <c r="UXU7" s="700"/>
      <c r="UXV7" s="700"/>
      <c r="UXW7" s="700"/>
      <c r="UXX7" s="700"/>
      <c r="UXY7" s="700"/>
      <c r="UXZ7" s="700"/>
      <c r="UYA7" s="700"/>
      <c r="UYB7" s="700"/>
      <c r="UYC7" s="700"/>
      <c r="UYD7" s="700"/>
      <c r="UYE7" s="700"/>
      <c r="UYF7" s="700"/>
      <c r="UYG7" s="700"/>
      <c r="UYH7" s="700"/>
      <c r="UYI7" s="700"/>
      <c r="UYJ7" s="700"/>
      <c r="UYK7" s="700"/>
      <c r="UYL7" s="700"/>
      <c r="UYM7" s="700"/>
      <c r="UYN7" s="700"/>
      <c r="UYO7" s="700"/>
      <c r="UYP7" s="700"/>
      <c r="UYQ7" s="700"/>
      <c r="UYR7" s="700"/>
      <c r="UYS7" s="700"/>
      <c r="UYT7" s="700"/>
      <c r="UYU7" s="700"/>
      <c r="UYV7" s="700"/>
      <c r="UYW7" s="700"/>
      <c r="UYX7" s="700"/>
      <c r="UYY7" s="700"/>
      <c r="UYZ7" s="700"/>
      <c r="UZA7" s="700"/>
      <c r="UZB7" s="700"/>
      <c r="UZC7" s="700"/>
      <c r="UZD7" s="700"/>
      <c r="UZE7" s="700"/>
      <c r="UZF7" s="700"/>
      <c r="UZG7" s="700"/>
      <c r="UZH7" s="700"/>
      <c r="UZI7" s="700"/>
      <c r="UZJ7" s="700"/>
      <c r="UZK7" s="700"/>
      <c r="UZL7" s="700"/>
      <c r="UZM7" s="700"/>
      <c r="UZN7" s="700"/>
      <c r="UZO7" s="700"/>
      <c r="UZP7" s="700"/>
      <c r="UZQ7" s="700"/>
      <c r="UZR7" s="700"/>
      <c r="UZS7" s="700"/>
      <c r="UZT7" s="700"/>
      <c r="UZU7" s="700"/>
      <c r="UZV7" s="700"/>
      <c r="UZW7" s="700"/>
      <c r="UZX7" s="700"/>
      <c r="UZY7" s="700"/>
      <c r="UZZ7" s="700"/>
      <c r="VAA7" s="700"/>
      <c r="VAB7" s="700"/>
      <c r="VAC7" s="700"/>
      <c r="VAD7" s="700"/>
      <c r="VAE7" s="700"/>
      <c r="VAF7" s="700"/>
      <c r="VAG7" s="700"/>
      <c r="VAH7" s="700"/>
      <c r="VAI7" s="700"/>
      <c r="VAJ7" s="700"/>
      <c r="VAK7" s="700"/>
      <c r="VAL7" s="700"/>
      <c r="VAM7" s="700"/>
      <c r="VAN7" s="700"/>
      <c r="VAO7" s="700"/>
      <c r="VAP7" s="700"/>
      <c r="VAQ7" s="700"/>
      <c r="VAR7" s="700"/>
      <c r="VAS7" s="700"/>
      <c r="VAT7" s="700"/>
      <c r="VAU7" s="700"/>
      <c r="VAV7" s="700"/>
      <c r="VAW7" s="700"/>
      <c r="VAX7" s="700"/>
      <c r="VAY7" s="700"/>
      <c r="VAZ7" s="700"/>
      <c r="VBA7" s="700"/>
      <c r="VBB7" s="700"/>
      <c r="VBC7" s="700"/>
      <c r="VBD7" s="700"/>
      <c r="VBE7" s="700"/>
      <c r="VBF7" s="700"/>
      <c r="VBG7" s="700"/>
      <c r="VBH7" s="700"/>
      <c r="VBI7" s="700"/>
      <c r="VBJ7" s="700"/>
      <c r="VBK7" s="700"/>
      <c r="VBL7" s="700"/>
      <c r="VBM7" s="700"/>
      <c r="VBN7" s="700"/>
      <c r="VBO7" s="700"/>
      <c r="VBP7" s="700"/>
      <c r="VBQ7" s="700"/>
      <c r="VBR7" s="700"/>
      <c r="VBS7" s="700"/>
      <c r="VBT7" s="700"/>
      <c r="VBU7" s="700"/>
      <c r="VBV7" s="700"/>
      <c r="VBW7" s="700"/>
      <c r="VBX7" s="700"/>
      <c r="VBY7" s="700"/>
      <c r="VBZ7" s="700"/>
      <c r="VCA7" s="700"/>
      <c r="VCB7" s="700"/>
      <c r="VCC7" s="700"/>
      <c r="VCD7" s="700"/>
      <c r="VCE7" s="700"/>
      <c r="VCF7" s="700"/>
      <c r="VCG7" s="700"/>
      <c r="VCH7" s="700"/>
      <c r="VCI7" s="700"/>
      <c r="VCJ7" s="700"/>
      <c r="VCK7" s="700"/>
      <c r="VCL7" s="700"/>
      <c r="VCM7" s="700"/>
      <c r="VCN7" s="700"/>
      <c r="VCO7" s="700"/>
      <c r="VCP7" s="700"/>
      <c r="VCQ7" s="700"/>
      <c r="VCR7" s="700"/>
      <c r="VCS7" s="700"/>
      <c r="VCT7" s="700"/>
      <c r="VCU7" s="700"/>
      <c r="VCV7" s="700"/>
      <c r="VCW7" s="700"/>
      <c r="VCX7" s="700"/>
      <c r="VCY7" s="700"/>
      <c r="VCZ7" s="700"/>
      <c r="VDA7" s="700"/>
      <c r="VDB7" s="700"/>
      <c r="VDC7" s="700"/>
      <c r="VDD7" s="700"/>
      <c r="VDE7" s="700"/>
      <c r="VDF7" s="700"/>
      <c r="VDG7" s="700"/>
      <c r="VDH7" s="700"/>
      <c r="VDI7" s="700"/>
      <c r="VDJ7" s="700"/>
      <c r="VDK7" s="700"/>
      <c r="VDL7" s="700"/>
      <c r="VDM7" s="700"/>
      <c r="VDN7" s="700"/>
      <c r="VDO7" s="700"/>
      <c r="VDP7" s="700"/>
      <c r="VDQ7" s="700"/>
      <c r="VDR7" s="700"/>
      <c r="VDS7" s="700"/>
      <c r="VDT7" s="700"/>
      <c r="VDU7" s="700"/>
      <c r="VDV7" s="700"/>
      <c r="VDW7" s="700"/>
      <c r="VDX7" s="700"/>
      <c r="VDY7" s="700"/>
      <c r="VDZ7" s="700"/>
      <c r="VEA7" s="700"/>
      <c r="VEB7" s="700"/>
      <c r="VEC7" s="700"/>
      <c r="VED7" s="700"/>
      <c r="VEE7" s="700"/>
      <c r="VEF7" s="700"/>
      <c r="VEG7" s="700"/>
      <c r="VEH7" s="700"/>
      <c r="VEI7" s="700"/>
      <c r="VEJ7" s="700"/>
      <c r="VEK7" s="700"/>
      <c r="VEL7" s="700"/>
      <c r="VEM7" s="700"/>
      <c r="VEN7" s="700"/>
      <c r="VEO7" s="700"/>
      <c r="VEP7" s="700"/>
      <c r="VEQ7" s="700"/>
      <c r="VER7" s="700"/>
      <c r="VES7" s="700"/>
      <c r="VET7" s="700"/>
      <c r="VEU7" s="700"/>
      <c r="VEV7" s="700"/>
      <c r="VEW7" s="700"/>
      <c r="VEX7" s="700"/>
      <c r="VEY7" s="700"/>
      <c r="VEZ7" s="700"/>
      <c r="VFA7" s="700"/>
      <c r="VFB7" s="700"/>
      <c r="VFC7" s="700"/>
      <c r="VFD7" s="700"/>
      <c r="VFE7" s="700"/>
      <c r="VFF7" s="700"/>
      <c r="VFG7" s="700"/>
      <c r="VFH7" s="700"/>
      <c r="VFI7" s="700"/>
      <c r="VFJ7" s="700"/>
      <c r="VFK7" s="700"/>
      <c r="VFL7" s="700"/>
      <c r="VFM7" s="700"/>
      <c r="VFN7" s="700"/>
      <c r="VFO7" s="700"/>
      <c r="VFP7" s="700"/>
      <c r="VFQ7" s="700"/>
      <c r="VFR7" s="700"/>
      <c r="VFS7" s="700"/>
      <c r="VFT7" s="700"/>
      <c r="VFU7" s="700"/>
      <c r="VFV7" s="700"/>
      <c r="VFW7" s="700"/>
      <c r="VFX7" s="700"/>
      <c r="VFY7" s="700"/>
      <c r="VFZ7" s="700"/>
      <c r="VGA7" s="700"/>
      <c r="VGB7" s="700"/>
      <c r="VGC7" s="700"/>
      <c r="VGD7" s="700"/>
      <c r="VGE7" s="700"/>
      <c r="VGF7" s="700"/>
      <c r="VGG7" s="700"/>
      <c r="VGH7" s="700"/>
      <c r="VGI7" s="700"/>
      <c r="VGJ7" s="700"/>
      <c r="VGK7" s="700"/>
      <c r="VGL7" s="700"/>
      <c r="VGM7" s="700"/>
      <c r="VGN7" s="700"/>
      <c r="VGO7" s="700"/>
      <c r="VGP7" s="700"/>
      <c r="VGQ7" s="700"/>
      <c r="VGR7" s="700"/>
      <c r="VGS7" s="700"/>
      <c r="VGT7" s="700"/>
      <c r="VGU7" s="700"/>
      <c r="VGV7" s="700"/>
      <c r="VGW7" s="700"/>
      <c r="VGX7" s="700"/>
      <c r="VGY7" s="700"/>
      <c r="VGZ7" s="700"/>
      <c r="VHA7" s="700"/>
      <c r="VHB7" s="700"/>
      <c r="VHC7" s="700"/>
      <c r="VHD7" s="700"/>
      <c r="VHE7" s="700"/>
      <c r="VHF7" s="700"/>
      <c r="VHG7" s="700"/>
      <c r="VHH7" s="700"/>
      <c r="VHI7" s="700"/>
      <c r="VHJ7" s="700"/>
      <c r="VHK7" s="700"/>
      <c r="VHL7" s="700"/>
      <c r="VHM7" s="700"/>
      <c r="VHN7" s="700"/>
      <c r="VHO7" s="700"/>
      <c r="VHP7" s="700"/>
      <c r="VHQ7" s="700"/>
      <c r="VHR7" s="700"/>
      <c r="VHS7" s="700"/>
      <c r="VHT7" s="700"/>
      <c r="VHU7" s="700"/>
      <c r="VHV7" s="700"/>
      <c r="VHW7" s="700"/>
      <c r="VHX7" s="700"/>
      <c r="VHY7" s="700"/>
      <c r="VHZ7" s="700"/>
      <c r="VIA7" s="700"/>
      <c r="VIB7" s="700"/>
      <c r="VIC7" s="700"/>
      <c r="VID7" s="700"/>
      <c r="VIE7" s="700"/>
      <c r="VIF7" s="700"/>
      <c r="VIG7" s="700"/>
      <c r="VIH7" s="700"/>
      <c r="VII7" s="700"/>
      <c r="VIJ7" s="700"/>
      <c r="VIK7" s="700"/>
      <c r="VIL7" s="700"/>
      <c r="VIM7" s="700"/>
      <c r="VIN7" s="700"/>
      <c r="VIO7" s="700"/>
      <c r="VIP7" s="700"/>
      <c r="VIQ7" s="700"/>
      <c r="VIR7" s="700"/>
      <c r="VIS7" s="700"/>
      <c r="VIT7" s="700"/>
      <c r="VIU7" s="700"/>
      <c r="VIV7" s="700"/>
      <c r="VIW7" s="700"/>
      <c r="VIX7" s="700"/>
      <c r="VIY7" s="700"/>
      <c r="VIZ7" s="700"/>
      <c r="VJA7" s="700"/>
      <c r="VJB7" s="700"/>
      <c r="VJC7" s="700"/>
      <c r="VJD7" s="700"/>
      <c r="VJE7" s="700"/>
      <c r="VJF7" s="700"/>
      <c r="VJG7" s="700"/>
      <c r="VJH7" s="700"/>
      <c r="VJI7" s="700"/>
      <c r="VJJ7" s="700"/>
      <c r="VJK7" s="700"/>
      <c r="VJL7" s="700"/>
      <c r="VJM7" s="700"/>
      <c r="VJN7" s="700"/>
      <c r="VJO7" s="700"/>
      <c r="VJP7" s="700"/>
      <c r="VJQ7" s="700"/>
      <c r="VJR7" s="700"/>
      <c r="VJS7" s="700"/>
      <c r="VJT7" s="700"/>
      <c r="VJU7" s="700"/>
      <c r="VJV7" s="700"/>
      <c r="VJW7" s="700"/>
      <c r="VJX7" s="700"/>
      <c r="VJY7" s="700"/>
      <c r="VJZ7" s="700"/>
      <c r="VKA7" s="700"/>
      <c r="VKB7" s="700"/>
      <c r="VKC7" s="700"/>
      <c r="VKD7" s="700"/>
      <c r="VKE7" s="700"/>
      <c r="VKF7" s="700"/>
      <c r="VKG7" s="700"/>
      <c r="VKH7" s="700"/>
      <c r="VKI7" s="700"/>
      <c r="VKJ7" s="700"/>
      <c r="VKK7" s="700"/>
      <c r="VKL7" s="700"/>
      <c r="VKM7" s="700"/>
      <c r="VKN7" s="700"/>
      <c r="VKO7" s="700"/>
      <c r="VKP7" s="700"/>
      <c r="VKQ7" s="700"/>
      <c r="VKR7" s="700"/>
      <c r="VKS7" s="700"/>
      <c r="VKT7" s="700"/>
      <c r="VKU7" s="700"/>
      <c r="VKV7" s="700"/>
      <c r="VKW7" s="700"/>
      <c r="VKX7" s="700"/>
      <c r="VKY7" s="700"/>
      <c r="VKZ7" s="700"/>
      <c r="VLA7" s="700"/>
      <c r="VLB7" s="700"/>
      <c r="VLC7" s="700"/>
      <c r="VLD7" s="700"/>
      <c r="VLE7" s="700"/>
      <c r="VLF7" s="700"/>
      <c r="VLG7" s="700"/>
      <c r="VLH7" s="700"/>
      <c r="VLI7" s="700"/>
      <c r="VLJ7" s="700"/>
      <c r="VLK7" s="700"/>
      <c r="VLL7" s="700"/>
      <c r="VLM7" s="700"/>
      <c r="VLN7" s="700"/>
      <c r="VLO7" s="700"/>
      <c r="VLP7" s="700"/>
      <c r="VLQ7" s="700"/>
      <c r="VLR7" s="700"/>
      <c r="VLS7" s="700"/>
      <c r="VLT7" s="700"/>
      <c r="VLU7" s="700"/>
      <c r="VLV7" s="700"/>
      <c r="VLW7" s="700"/>
      <c r="VLX7" s="700"/>
      <c r="VLY7" s="700"/>
      <c r="VLZ7" s="700"/>
      <c r="VMA7" s="700"/>
      <c r="VMB7" s="700"/>
      <c r="VMC7" s="700"/>
      <c r="VMD7" s="700"/>
      <c r="VME7" s="700"/>
      <c r="VMF7" s="700"/>
      <c r="VMG7" s="700"/>
      <c r="VMH7" s="700"/>
      <c r="VMI7" s="700"/>
      <c r="VMJ7" s="700"/>
      <c r="VMK7" s="700"/>
      <c r="VML7" s="700"/>
      <c r="VMM7" s="700"/>
      <c r="VMN7" s="700"/>
      <c r="VMO7" s="700"/>
      <c r="VMP7" s="700"/>
      <c r="VMQ7" s="700"/>
      <c r="VMR7" s="700"/>
      <c r="VMS7" s="700"/>
      <c r="VMT7" s="700"/>
      <c r="VMU7" s="700"/>
      <c r="VMV7" s="700"/>
      <c r="VMW7" s="700"/>
      <c r="VMX7" s="700"/>
      <c r="VMY7" s="700"/>
      <c r="VMZ7" s="700"/>
      <c r="VNA7" s="700"/>
      <c r="VNB7" s="700"/>
      <c r="VNC7" s="700"/>
      <c r="VND7" s="700"/>
      <c r="VNE7" s="700"/>
      <c r="VNF7" s="700"/>
      <c r="VNG7" s="700"/>
      <c r="VNH7" s="700"/>
      <c r="VNI7" s="700"/>
      <c r="VNJ7" s="700"/>
      <c r="VNK7" s="700"/>
      <c r="VNL7" s="700"/>
      <c r="VNM7" s="700"/>
      <c r="VNN7" s="700"/>
      <c r="VNO7" s="700"/>
      <c r="VNP7" s="700"/>
      <c r="VNQ7" s="700"/>
      <c r="VNR7" s="700"/>
      <c r="VNS7" s="700"/>
      <c r="VNT7" s="700"/>
      <c r="VNU7" s="700"/>
      <c r="VNV7" s="700"/>
      <c r="VNW7" s="700"/>
      <c r="VNX7" s="700"/>
      <c r="VNY7" s="700"/>
      <c r="VNZ7" s="700"/>
      <c r="VOA7" s="700"/>
      <c r="VOB7" s="700"/>
      <c r="VOC7" s="700"/>
      <c r="VOD7" s="700"/>
      <c r="VOE7" s="700"/>
      <c r="VOF7" s="700"/>
      <c r="VOG7" s="700"/>
      <c r="VOH7" s="700"/>
      <c r="VOI7" s="700"/>
      <c r="VOJ7" s="700"/>
      <c r="VOK7" s="700"/>
      <c r="VOL7" s="700"/>
      <c r="VOM7" s="700"/>
      <c r="VON7" s="700"/>
      <c r="VOO7" s="700"/>
      <c r="VOP7" s="700"/>
      <c r="VOQ7" s="700"/>
      <c r="VOR7" s="700"/>
      <c r="VOS7" s="700"/>
      <c r="VOT7" s="700"/>
      <c r="VOU7" s="700"/>
      <c r="VOV7" s="700"/>
      <c r="VOW7" s="700"/>
      <c r="VOX7" s="700"/>
      <c r="VOY7" s="700"/>
      <c r="VOZ7" s="700"/>
      <c r="VPA7" s="700"/>
      <c r="VPB7" s="700"/>
      <c r="VPC7" s="700"/>
      <c r="VPD7" s="700"/>
      <c r="VPE7" s="700"/>
      <c r="VPF7" s="700"/>
      <c r="VPG7" s="700"/>
      <c r="VPH7" s="700"/>
      <c r="VPI7" s="700"/>
      <c r="VPJ7" s="700"/>
      <c r="VPK7" s="700"/>
      <c r="VPL7" s="700"/>
      <c r="VPM7" s="700"/>
      <c r="VPN7" s="700"/>
      <c r="VPO7" s="700"/>
      <c r="VPP7" s="700"/>
      <c r="VPQ7" s="700"/>
      <c r="VPR7" s="700"/>
      <c r="VPS7" s="700"/>
      <c r="VPT7" s="700"/>
      <c r="VPU7" s="700"/>
      <c r="VPV7" s="700"/>
      <c r="VPW7" s="700"/>
      <c r="VPX7" s="700"/>
      <c r="VPY7" s="700"/>
      <c r="VPZ7" s="700"/>
      <c r="VQA7" s="700"/>
      <c r="VQB7" s="700"/>
      <c r="VQC7" s="700"/>
      <c r="VQD7" s="700"/>
      <c r="VQE7" s="700"/>
      <c r="VQF7" s="700"/>
      <c r="VQG7" s="700"/>
      <c r="VQH7" s="700"/>
      <c r="VQI7" s="700"/>
      <c r="VQJ7" s="700"/>
      <c r="VQK7" s="700"/>
      <c r="VQL7" s="700"/>
      <c r="VQM7" s="700"/>
      <c r="VQN7" s="700"/>
      <c r="VQO7" s="700"/>
      <c r="VQP7" s="700"/>
      <c r="VQQ7" s="700"/>
      <c r="VQR7" s="700"/>
      <c r="VQS7" s="700"/>
      <c r="VQT7" s="700"/>
      <c r="VQU7" s="700"/>
      <c r="VQV7" s="700"/>
      <c r="VQW7" s="700"/>
      <c r="VQX7" s="700"/>
      <c r="VQY7" s="700"/>
      <c r="VQZ7" s="700"/>
      <c r="VRA7" s="700"/>
      <c r="VRB7" s="700"/>
      <c r="VRC7" s="700"/>
      <c r="VRD7" s="700"/>
      <c r="VRE7" s="700"/>
      <c r="VRF7" s="700"/>
      <c r="VRG7" s="700"/>
      <c r="VRH7" s="700"/>
      <c r="VRI7" s="700"/>
      <c r="VRJ7" s="700"/>
      <c r="VRK7" s="700"/>
      <c r="VRL7" s="700"/>
      <c r="VRM7" s="700"/>
      <c r="VRN7" s="700"/>
      <c r="VRO7" s="700"/>
      <c r="VRP7" s="700"/>
      <c r="VRQ7" s="700"/>
      <c r="VRR7" s="700"/>
      <c r="VRS7" s="700"/>
      <c r="VRT7" s="700"/>
      <c r="VRU7" s="700"/>
      <c r="VRV7" s="700"/>
      <c r="VRW7" s="700"/>
      <c r="VRX7" s="700"/>
      <c r="VRY7" s="700"/>
      <c r="VRZ7" s="700"/>
      <c r="VSA7" s="700"/>
      <c r="VSB7" s="700"/>
      <c r="VSC7" s="700"/>
      <c r="VSD7" s="700"/>
      <c r="VSE7" s="700"/>
      <c r="VSF7" s="700"/>
      <c r="VSG7" s="700"/>
      <c r="VSH7" s="700"/>
      <c r="VSI7" s="700"/>
      <c r="VSJ7" s="700"/>
      <c r="VSK7" s="700"/>
      <c r="VSL7" s="700"/>
      <c r="VSM7" s="700"/>
      <c r="VSN7" s="700"/>
      <c r="VSO7" s="700"/>
      <c r="VSP7" s="700"/>
      <c r="VSQ7" s="700"/>
      <c r="VSR7" s="700"/>
      <c r="VSS7" s="700"/>
      <c r="VST7" s="700"/>
      <c r="VSU7" s="700"/>
      <c r="VSV7" s="700"/>
      <c r="VSW7" s="700"/>
      <c r="VSX7" s="700"/>
      <c r="VSY7" s="700"/>
      <c r="VSZ7" s="700"/>
      <c r="VTA7" s="700"/>
      <c r="VTB7" s="700"/>
      <c r="VTC7" s="700"/>
      <c r="VTD7" s="700"/>
      <c r="VTE7" s="700"/>
      <c r="VTF7" s="700"/>
      <c r="VTG7" s="700"/>
      <c r="VTH7" s="700"/>
      <c r="VTI7" s="700"/>
      <c r="VTJ7" s="700"/>
      <c r="VTK7" s="700"/>
      <c r="VTL7" s="700"/>
      <c r="VTM7" s="700"/>
      <c r="VTN7" s="700"/>
      <c r="VTO7" s="700"/>
      <c r="VTP7" s="700"/>
      <c r="VTQ7" s="700"/>
      <c r="VTR7" s="700"/>
      <c r="VTS7" s="700"/>
      <c r="VTT7" s="700"/>
      <c r="VTU7" s="700"/>
      <c r="VTV7" s="700"/>
      <c r="VTW7" s="700"/>
      <c r="VTX7" s="700"/>
      <c r="VTY7" s="700"/>
      <c r="VTZ7" s="700"/>
      <c r="VUA7" s="700"/>
      <c r="VUB7" s="700"/>
      <c r="VUC7" s="700"/>
      <c r="VUD7" s="700"/>
      <c r="VUE7" s="700"/>
      <c r="VUF7" s="700"/>
      <c r="VUG7" s="700"/>
      <c r="VUH7" s="700"/>
      <c r="VUI7" s="700"/>
      <c r="VUJ7" s="700"/>
      <c r="VUK7" s="700"/>
      <c r="VUL7" s="700"/>
      <c r="VUM7" s="700"/>
      <c r="VUN7" s="700"/>
      <c r="VUO7" s="700"/>
      <c r="VUP7" s="700"/>
      <c r="VUQ7" s="700"/>
      <c r="VUR7" s="700"/>
      <c r="VUS7" s="700"/>
      <c r="VUT7" s="700"/>
      <c r="VUU7" s="700"/>
      <c r="VUV7" s="700"/>
      <c r="VUW7" s="700"/>
      <c r="VUX7" s="700"/>
      <c r="VUY7" s="700"/>
      <c r="VUZ7" s="700"/>
      <c r="VVA7" s="700"/>
      <c r="VVB7" s="700"/>
      <c r="VVC7" s="700"/>
      <c r="VVD7" s="700"/>
      <c r="VVE7" s="700"/>
      <c r="VVF7" s="700"/>
      <c r="VVG7" s="700"/>
      <c r="VVH7" s="700"/>
      <c r="VVI7" s="700"/>
      <c r="VVJ7" s="700"/>
      <c r="VVK7" s="700"/>
      <c r="VVL7" s="700"/>
      <c r="VVM7" s="700"/>
      <c r="VVN7" s="700"/>
      <c r="VVO7" s="700"/>
      <c r="VVP7" s="700"/>
      <c r="VVQ7" s="700"/>
      <c r="VVR7" s="700"/>
      <c r="VVS7" s="700"/>
      <c r="VVT7" s="700"/>
      <c r="VVU7" s="700"/>
      <c r="VVV7" s="700"/>
      <c r="VVW7" s="700"/>
      <c r="VVX7" s="700"/>
      <c r="VVY7" s="700"/>
      <c r="VVZ7" s="700"/>
      <c r="VWA7" s="700"/>
      <c r="VWB7" s="700"/>
      <c r="VWC7" s="700"/>
      <c r="VWD7" s="700"/>
      <c r="VWE7" s="700"/>
      <c r="VWF7" s="700"/>
      <c r="VWG7" s="700"/>
      <c r="VWH7" s="700"/>
      <c r="VWI7" s="700"/>
      <c r="VWJ7" s="700"/>
      <c r="VWK7" s="700"/>
      <c r="VWL7" s="700"/>
      <c r="VWM7" s="700"/>
      <c r="VWN7" s="700"/>
      <c r="VWO7" s="700"/>
      <c r="VWP7" s="700"/>
      <c r="VWQ7" s="700"/>
      <c r="VWR7" s="700"/>
      <c r="VWS7" s="700"/>
      <c r="VWT7" s="700"/>
      <c r="VWU7" s="700"/>
      <c r="VWV7" s="700"/>
      <c r="VWW7" s="700"/>
      <c r="VWX7" s="700"/>
      <c r="VWY7" s="700"/>
      <c r="VWZ7" s="700"/>
      <c r="VXA7" s="700"/>
      <c r="VXB7" s="700"/>
      <c r="VXC7" s="700"/>
      <c r="VXD7" s="700"/>
      <c r="VXE7" s="700"/>
      <c r="VXF7" s="700"/>
      <c r="VXG7" s="700"/>
      <c r="VXH7" s="700"/>
      <c r="VXI7" s="700"/>
      <c r="VXJ7" s="700"/>
      <c r="VXK7" s="700"/>
      <c r="VXL7" s="700"/>
      <c r="VXM7" s="700"/>
      <c r="VXN7" s="700"/>
      <c r="VXO7" s="700"/>
      <c r="VXP7" s="700"/>
      <c r="VXQ7" s="700"/>
      <c r="VXR7" s="700"/>
      <c r="VXS7" s="700"/>
      <c r="VXT7" s="700"/>
      <c r="VXU7" s="700"/>
      <c r="VXV7" s="700"/>
      <c r="VXW7" s="700"/>
      <c r="VXX7" s="700"/>
      <c r="VXY7" s="700"/>
      <c r="VXZ7" s="700"/>
      <c r="VYA7" s="700"/>
      <c r="VYB7" s="700"/>
      <c r="VYC7" s="700"/>
      <c r="VYD7" s="700"/>
      <c r="VYE7" s="700"/>
      <c r="VYF7" s="700"/>
      <c r="VYG7" s="700"/>
      <c r="VYH7" s="700"/>
      <c r="VYI7" s="700"/>
      <c r="VYJ7" s="700"/>
      <c r="VYK7" s="700"/>
      <c r="VYL7" s="700"/>
      <c r="VYM7" s="700"/>
      <c r="VYN7" s="700"/>
      <c r="VYO7" s="700"/>
      <c r="VYP7" s="700"/>
      <c r="VYQ7" s="700"/>
      <c r="VYR7" s="700"/>
      <c r="VYS7" s="700"/>
      <c r="VYT7" s="700"/>
      <c r="VYU7" s="700"/>
      <c r="VYV7" s="700"/>
      <c r="VYW7" s="700"/>
      <c r="VYX7" s="700"/>
      <c r="VYY7" s="700"/>
      <c r="VYZ7" s="700"/>
      <c r="VZA7" s="700"/>
      <c r="VZB7" s="700"/>
      <c r="VZC7" s="700"/>
      <c r="VZD7" s="700"/>
      <c r="VZE7" s="700"/>
      <c r="VZF7" s="700"/>
      <c r="VZG7" s="700"/>
      <c r="VZH7" s="700"/>
      <c r="VZI7" s="700"/>
      <c r="VZJ7" s="700"/>
      <c r="VZK7" s="700"/>
      <c r="VZL7" s="700"/>
      <c r="VZM7" s="700"/>
      <c r="VZN7" s="700"/>
      <c r="VZO7" s="700"/>
      <c r="VZP7" s="700"/>
      <c r="VZQ7" s="700"/>
      <c r="VZR7" s="700"/>
      <c r="VZS7" s="700"/>
      <c r="VZT7" s="700"/>
      <c r="VZU7" s="700"/>
      <c r="VZV7" s="700"/>
      <c r="VZW7" s="700"/>
      <c r="VZX7" s="700"/>
      <c r="VZY7" s="700"/>
      <c r="VZZ7" s="700"/>
      <c r="WAA7" s="700"/>
      <c r="WAB7" s="700"/>
      <c r="WAC7" s="700"/>
      <c r="WAD7" s="700"/>
      <c r="WAE7" s="700"/>
      <c r="WAF7" s="700"/>
      <c r="WAG7" s="700"/>
      <c r="WAH7" s="700"/>
      <c r="WAI7" s="700"/>
      <c r="WAJ7" s="700"/>
      <c r="WAK7" s="700"/>
      <c r="WAL7" s="700"/>
      <c r="WAM7" s="700"/>
      <c r="WAN7" s="700"/>
      <c r="WAO7" s="700"/>
      <c r="WAP7" s="700"/>
      <c r="WAQ7" s="700"/>
      <c r="WAR7" s="700"/>
      <c r="WAS7" s="700"/>
      <c r="WAT7" s="700"/>
      <c r="WAU7" s="700"/>
      <c r="WAV7" s="700"/>
      <c r="WAW7" s="700"/>
      <c r="WAX7" s="700"/>
      <c r="WAY7" s="700"/>
      <c r="WAZ7" s="700"/>
      <c r="WBA7" s="700"/>
      <c r="WBB7" s="700"/>
      <c r="WBC7" s="700"/>
      <c r="WBD7" s="700"/>
      <c r="WBE7" s="700"/>
      <c r="WBF7" s="700"/>
      <c r="WBG7" s="700"/>
      <c r="WBH7" s="700"/>
      <c r="WBI7" s="700"/>
      <c r="WBJ7" s="700"/>
      <c r="WBK7" s="700"/>
      <c r="WBL7" s="700"/>
      <c r="WBM7" s="700"/>
      <c r="WBN7" s="700"/>
      <c r="WBO7" s="700"/>
      <c r="WBP7" s="700"/>
      <c r="WBQ7" s="700"/>
      <c r="WBR7" s="700"/>
      <c r="WBS7" s="700"/>
      <c r="WBT7" s="700"/>
      <c r="WBU7" s="700"/>
      <c r="WBV7" s="700"/>
      <c r="WBW7" s="700"/>
      <c r="WBX7" s="700"/>
      <c r="WBY7" s="700"/>
      <c r="WBZ7" s="700"/>
      <c r="WCA7" s="700"/>
      <c r="WCB7" s="700"/>
      <c r="WCC7" s="700"/>
      <c r="WCD7" s="700"/>
      <c r="WCE7" s="700"/>
      <c r="WCF7" s="700"/>
      <c r="WCG7" s="700"/>
      <c r="WCH7" s="700"/>
      <c r="WCI7" s="700"/>
      <c r="WCJ7" s="700"/>
      <c r="WCK7" s="700"/>
      <c r="WCL7" s="700"/>
      <c r="WCM7" s="700"/>
      <c r="WCN7" s="700"/>
      <c r="WCO7" s="700"/>
      <c r="WCP7" s="700"/>
      <c r="WCQ7" s="700"/>
      <c r="WCR7" s="700"/>
      <c r="WCS7" s="700"/>
      <c r="WCT7" s="700"/>
      <c r="WCU7" s="700"/>
      <c r="WCV7" s="700"/>
      <c r="WCW7" s="700"/>
      <c r="WCX7" s="700"/>
      <c r="WCY7" s="700"/>
      <c r="WCZ7" s="700"/>
      <c r="WDA7" s="700"/>
      <c r="WDB7" s="700"/>
      <c r="WDC7" s="700"/>
      <c r="WDD7" s="700"/>
      <c r="WDE7" s="700"/>
      <c r="WDF7" s="700"/>
      <c r="WDG7" s="700"/>
      <c r="WDH7" s="700"/>
      <c r="WDI7" s="700"/>
      <c r="WDJ7" s="700"/>
      <c r="WDK7" s="700"/>
      <c r="WDL7" s="700"/>
      <c r="WDM7" s="700"/>
      <c r="WDN7" s="700"/>
      <c r="WDO7" s="700"/>
      <c r="WDP7" s="700"/>
      <c r="WDQ7" s="700"/>
      <c r="WDR7" s="700"/>
      <c r="WDS7" s="700"/>
      <c r="WDT7" s="700"/>
      <c r="WDU7" s="700"/>
      <c r="WDV7" s="700"/>
      <c r="WDW7" s="700"/>
      <c r="WDX7" s="700"/>
      <c r="WDY7" s="700"/>
      <c r="WDZ7" s="700"/>
      <c r="WEA7" s="700"/>
      <c r="WEB7" s="700"/>
      <c r="WEC7" s="700"/>
      <c r="WED7" s="700"/>
      <c r="WEE7" s="700"/>
      <c r="WEF7" s="700"/>
      <c r="WEG7" s="700"/>
      <c r="WEH7" s="700"/>
      <c r="WEI7" s="700"/>
      <c r="WEJ7" s="700"/>
      <c r="WEK7" s="700"/>
      <c r="WEL7" s="700"/>
      <c r="WEM7" s="700"/>
      <c r="WEN7" s="700"/>
      <c r="WEO7" s="700"/>
      <c r="WEP7" s="700"/>
      <c r="WEQ7" s="700"/>
      <c r="WER7" s="700"/>
      <c r="WES7" s="700"/>
      <c r="WET7" s="700"/>
      <c r="WEU7" s="700"/>
      <c r="WEV7" s="700"/>
      <c r="WEW7" s="700"/>
      <c r="WEX7" s="700"/>
      <c r="WEY7" s="700"/>
      <c r="WEZ7" s="700"/>
      <c r="WFA7" s="700"/>
      <c r="WFB7" s="700"/>
      <c r="WFC7" s="700"/>
      <c r="WFD7" s="700"/>
      <c r="WFE7" s="700"/>
      <c r="WFF7" s="700"/>
      <c r="WFG7" s="700"/>
      <c r="WFH7" s="700"/>
      <c r="WFI7" s="700"/>
      <c r="WFJ7" s="700"/>
      <c r="WFK7" s="700"/>
      <c r="WFL7" s="700"/>
      <c r="WFM7" s="700"/>
      <c r="WFN7" s="700"/>
      <c r="WFO7" s="700"/>
      <c r="WFP7" s="700"/>
      <c r="WFQ7" s="700"/>
      <c r="WFR7" s="700"/>
      <c r="WFS7" s="700"/>
      <c r="WFT7" s="700"/>
      <c r="WFU7" s="700"/>
      <c r="WFV7" s="700"/>
      <c r="WFW7" s="700"/>
      <c r="WFX7" s="700"/>
      <c r="WFY7" s="700"/>
      <c r="WFZ7" s="700"/>
      <c r="WGA7" s="700"/>
      <c r="WGB7" s="700"/>
      <c r="WGC7" s="700"/>
      <c r="WGD7" s="700"/>
      <c r="WGE7" s="700"/>
      <c r="WGF7" s="700"/>
      <c r="WGG7" s="700"/>
      <c r="WGH7" s="700"/>
      <c r="WGI7" s="700"/>
      <c r="WGJ7" s="700"/>
      <c r="WGK7" s="700"/>
      <c r="WGL7" s="700"/>
      <c r="WGM7" s="700"/>
      <c r="WGN7" s="700"/>
      <c r="WGO7" s="700"/>
      <c r="WGP7" s="700"/>
      <c r="WGQ7" s="700"/>
      <c r="WGR7" s="700"/>
      <c r="WGS7" s="700"/>
      <c r="WGT7" s="700"/>
      <c r="WGU7" s="700"/>
      <c r="WGV7" s="700"/>
      <c r="WGW7" s="700"/>
      <c r="WGX7" s="700"/>
      <c r="WGY7" s="700"/>
      <c r="WGZ7" s="700"/>
      <c r="WHA7" s="700"/>
      <c r="WHB7" s="700"/>
      <c r="WHC7" s="700"/>
      <c r="WHD7" s="700"/>
      <c r="WHE7" s="700"/>
      <c r="WHF7" s="700"/>
      <c r="WHG7" s="700"/>
      <c r="WHH7" s="700"/>
      <c r="WHI7" s="700"/>
      <c r="WHJ7" s="700"/>
      <c r="WHK7" s="700"/>
      <c r="WHL7" s="700"/>
      <c r="WHM7" s="700"/>
      <c r="WHN7" s="700"/>
      <c r="WHO7" s="700"/>
      <c r="WHP7" s="700"/>
      <c r="WHQ7" s="700"/>
      <c r="WHR7" s="700"/>
      <c r="WHS7" s="700"/>
      <c r="WHT7" s="700"/>
      <c r="WHU7" s="700"/>
      <c r="WHV7" s="700"/>
      <c r="WHW7" s="700"/>
      <c r="WHX7" s="700"/>
      <c r="WHY7" s="700"/>
      <c r="WHZ7" s="700"/>
      <c r="WIA7" s="700"/>
      <c r="WIB7" s="700"/>
      <c r="WIC7" s="700"/>
      <c r="WID7" s="700"/>
      <c r="WIE7" s="700"/>
      <c r="WIF7" s="700"/>
      <c r="WIG7" s="700"/>
      <c r="WIH7" s="700"/>
      <c r="WII7" s="700"/>
      <c r="WIJ7" s="700"/>
      <c r="WIK7" s="700"/>
      <c r="WIL7" s="700"/>
      <c r="WIM7" s="700"/>
      <c r="WIN7" s="700"/>
      <c r="WIO7" s="700"/>
      <c r="WIP7" s="700"/>
      <c r="WIQ7" s="700"/>
      <c r="WIR7" s="700"/>
      <c r="WIS7" s="700"/>
      <c r="WIT7" s="700"/>
      <c r="WIU7" s="700"/>
      <c r="WIV7" s="700"/>
      <c r="WIW7" s="700"/>
      <c r="WIX7" s="700"/>
      <c r="WIY7" s="700"/>
      <c r="WIZ7" s="700"/>
      <c r="WJA7" s="700"/>
      <c r="WJB7" s="700"/>
      <c r="WJC7" s="700"/>
      <c r="WJD7" s="700"/>
      <c r="WJE7" s="700"/>
      <c r="WJF7" s="700"/>
      <c r="WJG7" s="700"/>
      <c r="WJH7" s="700"/>
      <c r="WJI7" s="700"/>
      <c r="WJJ7" s="700"/>
      <c r="WJK7" s="700"/>
      <c r="WJL7" s="700"/>
      <c r="WJM7" s="700"/>
      <c r="WJN7" s="700"/>
      <c r="WJO7" s="700"/>
      <c r="WJP7" s="700"/>
      <c r="WJQ7" s="700"/>
      <c r="WJR7" s="700"/>
      <c r="WJS7" s="700"/>
      <c r="WJT7" s="700"/>
      <c r="WJU7" s="700"/>
      <c r="WJV7" s="700"/>
      <c r="WJW7" s="700"/>
      <c r="WJX7" s="700"/>
      <c r="WJY7" s="700"/>
      <c r="WJZ7" s="700"/>
      <c r="WKA7" s="700"/>
      <c r="WKB7" s="700"/>
      <c r="WKC7" s="700"/>
      <c r="WKD7" s="700"/>
      <c r="WKE7" s="700"/>
      <c r="WKF7" s="700"/>
      <c r="WKG7" s="700"/>
      <c r="WKH7" s="700"/>
      <c r="WKI7" s="700"/>
      <c r="WKJ7" s="700"/>
      <c r="WKK7" s="700"/>
      <c r="WKL7" s="700"/>
      <c r="WKM7" s="700"/>
      <c r="WKN7" s="700"/>
      <c r="WKO7" s="700"/>
      <c r="WKP7" s="700"/>
      <c r="WKQ7" s="700"/>
      <c r="WKR7" s="700"/>
      <c r="WKS7" s="700"/>
      <c r="WKT7" s="700"/>
      <c r="WKU7" s="700"/>
      <c r="WKV7" s="700"/>
      <c r="WKW7" s="700"/>
      <c r="WKX7" s="700"/>
      <c r="WKY7" s="700"/>
      <c r="WKZ7" s="700"/>
      <c r="WLA7" s="700"/>
      <c r="WLB7" s="700"/>
      <c r="WLC7" s="700"/>
      <c r="WLD7" s="700"/>
      <c r="WLE7" s="700"/>
      <c r="WLF7" s="700"/>
      <c r="WLG7" s="700"/>
      <c r="WLH7" s="700"/>
      <c r="WLI7" s="700"/>
      <c r="WLJ7" s="700"/>
      <c r="WLK7" s="700"/>
      <c r="WLL7" s="700"/>
      <c r="WLM7" s="700"/>
      <c r="WLN7" s="700"/>
      <c r="WLO7" s="700"/>
      <c r="WLP7" s="700"/>
      <c r="WLQ7" s="700"/>
      <c r="WLR7" s="700"/>
      <c r="WLS7" s="700"/>
      <c r="WLT7" s="700"/>
      <c r="WLU7" s="700"/>
      <c r="WLV7" s="700"/>
      <c r="WLW7" s="700"/>
      <c r="WLX7" s="700"/>
      <c r="WLY7" s="700"/>
      <c r="WLZ7" s="700"/>
      <c r="WMA7" s="700"/>
      <c r="WMB7" s="700"/>
      <c r="WMC7" s="700"/>
      <c r="WMD7" s="700"/>
      <c r="WME7" s="700"/>
      <c r="WMF7" s="700"/>
      <c r="WMG7" s="700"/>
      <c r="WMH7" s="700"/>
      <c r="WMI7" s="700"/>
      <c r="WMJ7" s="700"/>
      <c r="WMK7" s="700"/>
      <c r="WML7" s="700"/>
      <c r="WMM7" s="700"/>
      <c r="WMN7" s="700"/>
      <c r="WMO7" s="700"/>
      <c r="WMP7" s="700"/>
      <c r="WMQ7" s="700"/>
      <c r="WMR7" s="700"/>
      <c r="WMS7" s="700"/>
      <c r="WMT7" s="700"/>
      <c r="WMU7" s="700"/>
      <c r="WMV7" s="700"/>
      <c r="WMW7" s="700"/>
      <c r="WMX7" s="700"/>
      <c r="WMY7" s="700"/>
      <c r="WMZ7" s="700"/>
      <c r="WNA7" s="700"/>
      <c r="WNB7" s="700"/>
      <c r="WNC7" s="700"/>
      <c r="WND7" s="700"/>
      <c r="WNE7" s="700"/>
      <c r="WNF7" s="700"/>
      <c r="WNG7" s="700"/>
      <c r="WNH7" s="700"/>
      <c r="WNI7" s="700"/>
      <c r="WNJ7" s="700"/>
      <c r="WNK7" s="700"/>
      <c r="WNL7" s="700"/>
      <c r="WNM7" s="700"/>
      <c r="WNN7" s="700"/>
      <c r="WNO7" s="700"/>
      <c r="WNP7" s="700"/>
      <c r="WNQ7" s="700"/>
      <c r="WNR7" s="700"/>
      <c r="WNS7" s="700"/>
      <c r="WNT7" s="700"/>
      <c r="WNU7" s="700"/>
      <c r="WNV7" s="700"/>
      <c r="WNW7" s="700"/>
      <c r="WNX7" s="700"/>
      <c r="WNY7" s="700"/>
      <c r="WNZ7" s="700"/>
      <c r="WOA7" s="700"/>
      <c r="WOB7" s="700"/>
      <c r="WOC7" s="700"/>
      <c r="WOD7" s="700"/>
      <c r="WOE7" s="700"/>
      <c r="WOF7" s="700"/>
      <c r="WOG7" s="700"/>
      <c r="WOH7" s="700"/>
      <c r="WOI7" s="700"/>
      <c r="WOJ7" s="700"/>
      <c r="WOK7" s="700"/>
      <c r="WOL7" s="700"/>
      <c r="WOM7" s="700"/>
      <c r="WON7" s="700"/>
      <c r="WOO7" s="700"/>
      <c r="WOP7" s="700"/>
      <c r="WOQ7" s="700"/>
      <c r="WOR7" s="700"/>
      <c r="WOS7" s="700"/>
      <c r="WOT7" s="700"/>
      <c r="WOU7" s="700"/>
      <c r="WOV7" s="700"/>
      <c r="WOW7" s="700"/>
      <c r="WOX7" s="700"/>
      <c r="WOY7" s="700"/>
      <c r="WOZ7" s="700"/>
      <c r="WPA7" s="700"/>
      <c r="WPB7" s="700"/>
      <c r="WPC7" s="700"/>
      <c r="WPD7" s="700"/>
      <c r="WPE7" s="700"/>
      <c r="WPF7" s="700"/>
      <c r="WPG7" s="700"/>
      <c r="WPH7" s="700"/>
      <c r="WPI7" s="700"/>
      <c r="WPJ7" s="700"/>
      <c r="WPK7" s="700"/>
      <c r="WPL7" s="700"/>
      <c r="WPM7" s="700"/>
      <c r="WPN7" s="700"/>
      <c r="WPO7" s="700"/>
      <c r="WPP7" s="700"/>
      <c r="WPQ7" s="700"/>
      <c r="WPR7" s="700"/>
      <c r="WPS7" s="700"/>
      <c r="WPT7" s="700"/>
      <c r="WPU7" s="700"/>
      <c r="WPV7" s="700"/>
      <c r="WPW7" s="700"/>
      <c r="WPX7" s="700"/>
      <c r="WPY7" s="700"/>
      <c r="WPZ7" s="700"/>
      <c r="WQA7" s="700"/>
      <c r="WQB7" s="700"/>
      <c r="WQC7" s="700"/>
      <c r="WQD7" s="700"/>
      <c r="WQE7" s="700"/>
      <c r="WQF7" s="700"/>
      <c r="WQG7" s="700"/>
      <c r="WQH7" s="700"/>
      <c r="WQI7" s="700"/>
      <c r="WQJ7" s="700"/>
      <c r="WQK7" s="700"/>
      <c r="WQL7" s="700"/>
      <c r="WQM7" s="700"/>
      <c r="WQN7" s="700"/>
      <c r="WQO7" s="700"/>
      <c r="WQP7" s="700"/>
      <c r="WQQ7" s="700"/>
      <c r="WQR7" s="700"/>
      <c r="WQS7" s="700"/>
      <c r="WQT7" s="700"/>
      <c r="WQU7" s="700"/>
      <c r="WQV7" s="700"/>
      <c r="WQW7" s="700"/>
      <c r="WQX7" s="700"/>
      <c r="WQY7" s="700"/>
      <c r="WQZ7" s="700"/>
      <c r="WRA7" s="700"/>
      <c r="WRB7" s="700"/>
      <c r="WRC7" s="700"/>
      <c r="WRD7" s="700"/>
      <c r="WRE7" s="700"/>
      <c r="WRF7" s="700"/>
      <c r="WRG7" s="700"/>
      <c r="WRH7" s="700"/>
      <c r="WRI7" s="700"/>
      <c r="WRJ7" s="700"/>
      <c r="WRK7" s="700"/>
      <c r="WRL7" s="700"/>
      <c r="WRM7" s="700"/>
      <c r="WRN7" s="700"/>
      <c r="WRO7" s="700"/>
      <c r="WRP7" s="700"/>
      <c r="WRQ7" s="700"/>
      <c r="WRR7" s="700"/>
      <c r="WRS7" s="700"/>
      <c r="WRT7" s="700"/>
      <c r="WRU7" s="700"/>
      <c r="WRV7" s="700"/>
      <c r="WRW7" s="700"/>
      <c r="WRX7" s="700"/>
      <c r="WRY7" s="700"/>
      <c r="WRZ7" s="700"/>
      <c r="WSA7" s="700"/>
      <c r="WSB7" s="700"/>
      <c r="WSC7" s="700"/>
      <c r="WSD7" s="700"/>
      <c r="WSE7" s="700"/>
      <c r="WSF7" s="700"/>
      <c r="WSG7" s="700"/>
      <c r="WSH7" s="700"/>
      <c r="WSI7" s="700"/>
      <c r="WSJ7" s="700"/>
      <c r="WSK7" s="700"/>
      <c r="WSL7" s="700"/>
      <c r="WSM7" s="700"/>
      <c r="WSN7" s="700"/>
      <c r="WSO7" s="700"/>
      <c r="WSP7" s="700"/>
      <c r="WSQ7" s="700"/>
      <c r="WSR7" s="700"/>
      <c r="WSS7" s="700"/>
      <c r="WST7" s="700"/>
      <c r="WSU7" s="700"/>
      <c r="WSV7" s="700"/>
      <c r="WSW7" s="700"/>
      <c r="WSX7" s="700"/>
      <c r="WSY7" s="700"/>
      <c r="WSZ7" s="700"/>
      <c r="WTA7" s="700"/>
      <c r="WTB7" s="700"/>
      <c r="WTC7" s="700"/>
      <c r="WTD7" s="700"/>
      <c r="WTE7" s="700"/>
      <c r="WTF7" s="700"/>
      <c r="WTG7" s="700"/>
      <c r="WTH7" s="700"/>
      <c r="WTI7" s="700"/>
      <c r="WTJ7" s="700"/>
      <c r="WTK7" s="700"/>
      <c r="WTL7" s="700"/>
      <c r="WTM7" s="700"/>
      <c r="WTN7" s="700"/>
      <c r="WTO7" s="700"/>
      <c r="WTP7" s="700"/>
      <c r="WTQ7" s="700"/>
      <c r="WTR7" s="700"/>
      <c r="WTS7" s="700"/>
      <c r="WTT7" s="700"/>
      <c r="WTU7" s="700"/>
      <c r="WTV7" s="700"/>
      <c r="WTW7" s="700"/>
      <c r="WTX7" s="700"/>
      <c r="WTY7" s="700"/>
      <c r="WTZ7" s="700"/>
      <c r="WUA7" s="700"/>
      <c r="WUB7" s="700"/>
      <c r="WUC7" s="700"/>
      <c r="WUD7" s="700"/>
      <c r="WUE7" s="700"/>
      <c r="WUF7" s="700"/>
      <c r="WUG7" s="700"/>
      <c r="WUH7" s="700"/>
      <c r="WUI7" s="700"/>
      <c r="WUJ7" s="700"/>
      <c r="WUK7" s="700"/>
      <c r="WUL7" s="700"/>
      <c r="WUM7" s="700"/>
      <c r="WUN7" s="700"/>
      <c r="WUO7" s="700"/>
      <c r="WUP7" s="700"/>
      <c r="WUQ7" s="700"/>
      <c r="WUR7" s="700"/>
      <c r="WUS7" s="700"/>
      <c r="WUT7" s="700"/>
      <c r="WUU7" s="700"/>
      <c r="WUV7" s="700"/>
      <c r="WUW7" s="700"/>
      <c r="WUX7" s="700"/>
      <c r="WUY7" s="700"/>
      <c r="WUZ7" s="700"/>
      <c r="WVA7" s="700"/>
      <c r="WVB7" s="700"/>
      <c r="WVC7" s="700"/>
      <c r="WVD7" s="700"/>
      <c r="WVE7" s="700"/>
      <c r="WVF7" s="700"/>
      <c r="WVG7" s="700"/>
      <c r="WVH7" s="700"/>
      <c r="WVI7" s="700"/>
      <c r="WVJ7" s="700"/>
      <c r="WVK7" s="700"/>
      <c r="WVL7" s="700"/>
      <c r="WVM7" s="700"/>
      <c r="WVN7" s="700"/>
      <c r="WVO7" s="700"/>
      <c r="WVP7" s="700"/>
      <c r="WVQ7" s="700"/>
      <c r="WVR7" s="700"/>
      <c r="WVS7" s="700"/>
      <c r="WVT7" s="700"/>
      <c r="WVU7" s="700"/>
      <c r="WVV7" s="700"/>
      <c r="WVW7" s="700"/>
      <c r="WVX7" s="700"/>
      <c r="WVY7" s="700"/>
      <c r="WVZ7" s="700"/>
      <c r="WWA7" s="700"/>
      <c r="WWB7" s="700"/>
      <c r="WWC7" s="700"/>
      <c r="WWD7" s="700"/>
      <c r="WWE7" s="700"/>
      <c r="WWF7" s="700"/>
      <c r="WWG7" s="700"/>
      <c r="WWH7" s="700"/>
      <c r="WWI7" s="700"/>
      <c r="WWJ7" s="700"/>
      <c r="WWK7" s="700"/>
      <c r="WWL7" s="700"/>
      <c r="WWM7" s="700"/>
      <c r="WWN7" s="700"/>
      <c r="WWO7" s="700"/>
      <c r="WWP7" s="700"/>
      <c r="WWQ7" s="700"/>
      <c r="WWR7" s="700"/>
      <c r="WWS7" s="700"/>
      <c r="WWT7" s="700"/>
      <c r="WWU7" s="700"/>
      <c r="WWV7" s="700"/>
      <c r="WWW7" s="700"/>
      <c r="WWX7" s="700"/>
      <c r="WWY7" s="700"/>
      <c r="WWZ7" s="700"/>
      <c r="WXA7" s="700"/>
      <c r="WXB7" s="700"/>
      <c r="WXC7" s="700"/>
      <c r="WXD7" s="700"/>
      <c r="WXE7" s="700"/>
      <c r="WXF7" s="700"/>
      <c r="WXG7" s="700"/>
      <c r="WXH7" s="700"/>
      <c r="WXI7" s="700"/>
      <c r="WXJ7" s="700"/>
      <c r="WXK7" s="700"/>
      <c r="WXL7" s="700"/>
      <c r="WXM7" s="700"/>
      <c r="WXN7" s="700"/>
      <c r="WXO7" s="700"/>
      <c r="WXP7" s="700"/>
      <c r="WXQ7" s="700"/>
      <c r="WXR7" s="700"/>
      <c r="WXS7" s="700"/>
      <c r="WXT7" s="700"/>
      <c r="WXU7" s="700"/>
      <c r="WXV7" s="700"/>
      <c r="WXW7" s="700"/>
      <c r="WXX7" s="700"/>
      <c r="WXY7" s="700"/>
      <c r="WXZ7" s="700"/>
      <c r="WYA7" s="700"/>
      <c r="WYB7" s="700"/>
      <c r="WYC7" s="700"/>
      <c r="WYD7" s="700"/>
      <c r="WYE7" s="700"/>
      <c r="WYF7" s="700"/>
      <c r="WYG7" s="700"/>
      <c r="WYH7" s="700"/>
      <c r="WYI7" s="700"/>
      <c r="WYJ7" s="700"/>
      <c r="WYK7" s="700"/>
      <c r="WYL7" s="700"/>
      <c r="WYM7" s="700"/>
      <c r="WYN7" s="700"/>
      <c r="WYO7" s="700"/>
      <c r="WYP7" s="700"/>
      <c r="WYQ7" s="700"/>
      <c r="WYR7" s="700"/>
      <c r="WYS7" s="700"/>
      <c r="WYT7" s="700"/>
      <c r="WYU7" s="700"/>
      <c r="WYV7" s="700"/>
      <c r="WYW7" s="700"/>
      <c r="WYX7" s="700"/>
      <c r="WYY7" s="700"/>
      <c r="WYZ7" s="700"/>
      <c r="WZA7" s="700"/>
      <c r="WZB7" s="700"/>
      <c r="WZC7" s="700"/>
      <c r="WZD7" s="700"/>
      <c r="WZE7" s="700"/>
      <c r="WZF7" s="700"/>
      <c r="WZG7" s="700"/>
      <c r="WZH7" s="700"/>
      <c r="WZI7" s="700"/>
      <c r="WZJ7" s="700"/>
      <c r="WZK7" s="700"/>
      <c r="WZL7" s="700"/>
      <c r="WZM7" s="700"/>
      <c r="WZN7" s="700"/>
      <c r="WZO7" s="700"/>
      <c r="WZP7" s="700"/>
      <c r="WZQ7" s="700"/>
      <c r="WZR7" s="700"/>
      <c r="WZS7" s="700"/>
      <c r="WZT7" s="700"/>
      <c r="WZU7" s="700"/>
      <c r="WZV7" s="700"/>
      <c r="WZW7" s="700"/>
      <c r="WZX7" s="700"/>
      <c r="WZY7" s="700"/>
      <c r="WZZ7" s="700"/>
      <c r="XAA7" s="700"/>
      <c r="XAB7" s="700"/>
      <c r="XAC7" s="700"/>
      <c r="XAD7" s="700"/>
      <c r="XAE7" s="700"/>
      <c r="XAF7" s="700"/>
      <c r="XAG7" s="700"/>
      <c r="XAH7" s="700"/>
      <c r="XAI7" s="700"/>
      <c r="XAJ7" s="700"/>
      <c r="XAK7" s="700"/>
      <c r="XAL7" s="700"/>
      <c r="XAM7" s="700"/>
      <c r="XAN7" s="700"/>
      <c r="XAO7" s="700"/>
      <c r="XAP7" s="700"/>
      <c r="XAQ7" s="700"/>
      <c r="XAR7" s="700"/>
      <c r="XAS7" s="700"/>
      <c r="XAT7" s="700"/>
      <c r="XAU7" s="700"/>
      <c r="XAV7" s="700"/>
      <c r="XAW7" s="700"/>
      <c r="XAX7" s="700"/>
      <c r="XAY7" s="700"/>
      <c r="XAZ7" s="700"/>
      <c r="XBA7" s="700"/>
      <c r="XBB7" s="700"/>
      <c r="XBC7" s="700"/>
      <c r="XBD7" s="700"/>
      <c r="XBE7" s="700"/>
      <c r="XBF7" s="700"/>
      <c r="XBG7" s="700"/>
      <c r="XBH7" s="700"/>
      <c r="XBI7" s="700"/>
      <c r="XBJ7" s="700"/>
      <c r="XBK7" s="700"/>
      <c r="XBL7" s="700"/>
      <c r="XBM7" s="700"/>
      <c r="XBN7" s="700"/>
      <c r="XBO7" s="700"/>
      <c r="XBP7" s="700"/>
      <c r="XBQ7" s="700"/>
      <c r="XBR7" s="700"/>
      <c r="XBS7" s="700"/>
      <c r="XBT7" s="700"/>
      <c r="XBU7" s="700"/>
      <c r="XBV7" s="700"/>
      <c r="XBW7" s="700"/>
      <c r="XBX7" s="700"/>
      <c r="XBY7" s="700"/>
      <c r="XBZ7" s="700"/>
      <c r="XCA7" s="700"/>
      <c r="XCB7" s="700"/>
      <c r="XCC7" s="700"/>
      <c r="XCD7" s="700"/>
      <c r="XCE7" s="700"/>
      <c r="XCF7" s="700"/>
      <c r="XCG7" s="700"/>
      <c r="XCH7" s="700"/>
      <c r="XCI7" s="700"/>
      <c r="XCJ7" s="700"/>
      <c r="XCK7" s="700"/>
      <c r="XCL7" s="700"/>
      <c r="XCM7" s="700"/>
      <c r="XCN7" s="700"/>
      <c r="XCO7" s="700"/>
      <c r="XCP7" s="700"/>
      <c r="XCQ7" s="700"/>
      <c r="XCR7" s="700"/>
      <c r="XCS7" s="700"/>
      <c r="XCT7" s="700"/>
      <c r="XCU7" s="700"/>
      <c r="XCV7" s="700"/>
      <c r="XCW7" s="700"/>
      <c r="XCX7" s="700"/>
      <c r="XCY7" s="700"/>
      <c r="XCZ7" s="700"/>
      <c r="XDA7" s="700"/>
      <c r="XDB7" s="700"/>
      <c r="XDC7" s="700"/>
      <c r="XDD7" s="700"/>
      <c r="XDE7" s="700"/>
      <c r="XDF7" s="700"/>
      <c r="XDG7" s="700"/>
      <c r="XDH7" s="700"/>
      <c r="XDI7" s="700"/>
      <c r="XDJ7" s="700"/>
      <c r="XDK7" s="700"/>
      <c r="XDL7" s="700"/>
      <c r="XDM7" s="700"/>
      <c r="XDN7" s="700"/>
      <c r="XDO7" s="700"/>
      <c r="XDP7" s="700"/>
      <c r="XDQ7" s="700"/>
      <c r="XDR7" s="700"/>
      <c r="XDS7" s="700"/>
      <c r="XDT7" s="700"/>
      <c r="XDU7" s="700"/>
      <c r="XDV7" s="700"/>
      <c r="XDW7" s="700"/>
      <c r="XDX7" s="700"/>
      <c r="XDY7" s="700"/>
      <c r="XDZ7" s="700"/>
      <c r="XEA7" s="700"/>
      <c r="XEB7" s="700"/>
      <c r="XEC7" s="700"/>
      <c r="XED7" s="700"/>
      <c r="XEE7" s="700"/>
      <c r="XEF7" s="700"/>
      <c r="XEG7" s="700"/>
      <c r="XEH7" s="700"/>
      <c r="XEI7" s="700"/>
      <c r="XEJ7" s="700"/>
      <c r="XEK7" s="700"/>
      <c r="XEL7" s="700"/>
      <c r="XEM7" s="700"/>
      <c r="XEN7" s="700"/>
      <c r="XEO7" s="700"/>
      <c r="XEP7" s="700"/>
      <c r="XEQ7" s="700"/>
      <c r="XER7" s="700"/>
      <c r="XES7" s="700"/>
      <c r="XET7" s="700"/>
      <c r="XEU7" s="700"/>
      <c r="XEV7" s="700"/>
      <c r="XEW7" s="700"/>
      <c r="XEX7" s="700"/>
      <c r="XEY7" s="700"/>
      <c r="XEZ7" s="700"/>
      <c r="XFA7" s="700"/>
      <c r="XFB7" s="700"/>
      <c r="XFC7" s="700"/>
      <c r="XFD7" s="700"/>
    </row>
    <row r="8" spans="1:16384" x14ac:dyDescent="0.25">
      <c r="A8" s="935"/>
      <c r="C8" s="687" t="s">
        <v>236</v>
      </c>
      <c r="E8" s="715">
        <f>(1+E7)^(1/12)-1</f>
        <v>4.8675505653430484E-3</v>
      </c>
      <c r="G8" s="717"/>
      <c r="H8" s="719"/>
      <c r="I8" s="718"/>
      <c r="K8" s="708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1"/>
      <c r="AE8" s="711"/>
      <c r="AF8" s="711"/>
      <c r="AG8" s="711"/>
      <c r="AH8" s="711"/>
      <c r="AI8" s="711"/>
      <c r="AJ8" s="711"/>
      <c r="AK8" s="711"/>
      <c r="AL8" s="711"/>
      <c r="AM8" s="711"/>
      <c r="AN8" s="711"/>
      <c r="AO8" s="711"/>
      <c r="AP8" s="711"/>
      <c r="AQ8" s="711"/>
      <c r="AR8" s="711"/>
      <c r="AS8" s="711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1"/>
      <c r="BG8" s="711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  <c r="BT8" s="711"/>
      <c r="BU8" s="711"/>
      <c r="BV8" s="711"/>
      <c r="BW8" s="711"/>
      <c r="BX8" s="711"/>
      <c r="BY8" s="711"/>
      <c r="BZ8" s="711"/>
      <c r="CA8" s="711"/>
      <c r="CB8" s="711"/>
      <c r="CC8" s="711"/>
      <c r="CD8" s="711"/>
      <c r="CE8" s="711"/>
      <c r="CF8" s="711"/>
      <c r="CG8" s="711"/>
      <c r="CH8" s="711"/>
      <c r="CI8" s="711"/>
      <c r="CJ8" s="711"/>
      <c r="CK8" s="711"/>
      <c r="CL8" s="711"/>
      <c r="CM8" s="711"/>
      <c r="CN8" s="711"/>
      <c r="CO8" s="711"/>
      <c r="CP8" s="711"/>
      <c r="CQ8" s="711"/>
      <c r="CR8" s="711"/>
      <c r="CS8" s="711"/>
      <c r="CT8" s="711"/>
      <c r="CU8" s="711"/>
      <c r="CV8" s="711"/>
      <c r="CW8" s="711"/>
      <c r="CX8" s="711"/>
      <c r="CY8" s="711"/>
      <c r="CZ8" s="711"/>
      <c r="DA8" s="711"/>
      <c r="DB8" s="711"/>
      <c r="DC8" s="711"/>
      <c r="DD8" s="711"/>
      <c r="DE8" s="711"/>
      <c r="DF8" s="711"/>
      <c r="DG8" s="711"/>
      <c r="DH8" s="711"/>
      <c r="DI8" s="711"/>
      <c r="DJ8" s="711"/>
      <c r="DK8" s="711"/>
      <c r="DL8" s="711"/>
      <c r="DM8" s="711"/>
      <c r="DN8" s="711"/>
      <c r="DO8" s="711"/>
      <c r="DP8" s="711"/>
      <c r="DQ8" s="711"/>
      <c r="DR8" s="711"/>
      <c r="DS8" s="711"/>
      <c r="DT8" s="711"/>
      <c r="DU8" s="711"/>
      <c r="DV8" s="711"/>
      <c r="DW8" s="711"/>
      <c r="DX8" s="711"/>
      <c r="DY8" s="711"/>
      <c r="DZ8" s="711"/>
      <c r="EA8" s="711"/>
      <c r="EB8" s="711"/>
      <c r="EC8" s="711"/>
      <c r="ED8" s="711"/>
      <c r="EE8" s="711"/>
      <c r="EF8" s="711"/>
      <c r="EG8" s="711"/>
      <c r="EH8" s="711"/>
      <c r="EI8" s="711"/>
      <c r="EJ8" s="711"/>
      <c r="EK8" s="711"/>
      <c r="EL8" s="711"/>
      <c r="EM8" s="711"/>
      <c r="EN8" s="711"/>
      <c r="EO8" s="711"/>
      <c r="EP8" s="711"/>
      <c r="EQ8" s="711"/>
      <c r="ER8" s="711"/>
      <c r="ES8" s="711"/>
      <c r="ET8" s="711"/>
      <c r="EU8" s="711"/>
      <c r="EV8" s="711"/>
      <c r="EW8" s="711"/>
      <c r="EX8" s="711"/>
      <c r="EY8" s="711"/>
      <c r="EZ8" s="711"/>
      <c r="FA8" s="711"/>
      <c r="FB8" s="711"/>
      <c r="FC8" s="711"/>
      <c r="FD8" s="711"/>
      <c r="FE8" s="711"/>
      <c r="FF8" s="711"/>
      <c r="FG8" s="711"/>
      <c r="FH8" s="711"/>
      <c r="FI8" s="711"/>
      <c r="FJ8" s="711"/>
      <c r="FK8" s="711"/>
      <c r="FL8" s="711"/>
      <c r="FM8" s="711"/>
      <c r="FN8" s="711"/>
      <c r="FO8" s="711"/>
      <c r="FP8" s="711"/>
      <c r="FQ8" s="711"/>
      <c r="FR8" s="711"/>
      <c r="FS8" s="711"/>
      <c r="FT8" s="711"/>
      <c r="FU8" s="711"/>
      <c r="FV8" s="711"/>
      <c r="FW8" s="711"/>
      <c r="FX8" s="711"/>
      <c r="FY8" s="711"/>
      <c r="FZ8" s="711"/>
      <c r="GA8" s="711"/>
      <c r="GB8" s="711"/>
      <c r="GC8" s="711"/>
      <c r="GD8" s="711"/>
      <c r="GE8" s="711"/>
      <c r="GF8" s="711"/>
      <c r="GG8" s="711"/>
      <c r="GH8" s="711"/>
      <c r="GI8" s="711"/>
      <c r="GJ8" s="711"/>
      <c r="GK8" s="711"/>
      <c r="GL8" s="711"/>
      <c r="GM8" s="711"/>
      <c r="GN8" s="711"/>
      <c r="GO8" s="711"/>
      <c r="GP8" s="711"/>
      <c r="GQ8" s="711"/>
      <c r="GR8" s="711"/>
      <c r="GS8" s="711"/>
      <c r="GT8" s="711"/>
      <c r="GU8" s="711"/>
      <c r="GV8" s="711"/>
      <c r="GW8" s="711"/>
      <c r="GX8" s="711"/>
      <c r="GY8" s="711"/>
      <c r="GZ8" s="711"/>
      <c r="HA8" s="711"/>
      <c r="HB8" s="711"/>
      <c r="HC8" s="711"/>
      <c r="HD8" s="711"/>
      <c r="HE8" s="711"/>
      <c r="HF8" s="711"/>
      <c r="HG8" s="711"/>
      <c r="HH8" s="711"/>
      <c r="HI8" s="711"/>
      <c r="HJ8" s="711"/>
      <c r="HK8" s="711"/>
      <c r="HL8" s="711"/>
      <c r="HM8" s="711"/>
      <c r="HN8" s="711"/>
      <c r="HO8" s="711"/>
      <c r="HP8" s="711"/>
      <c r="HQ8" s="711"/>
      <c r="HR8" s="711"/>
      <c r="HS8" s="711"/>
      <c r="HT8" s="711"/>
      <c r="HU8" s="711"/>
      <c r="HV8" s="711"/>
      <c r="HW8" s="711"/>
      <c r="HX8" s="711"/>
      <c r="HY8" s="711"/>
      <c r="HZ8" s="711"/>
      <c r="IA8" s="711"/>
      <c r="IB8" s="711"/>
      <c r="IC8" s="711"/>
      <c r="ID8" s="711"/>
      <c r="IE8" s="711"/>
      <c r="IF8" s="711"/>
      <c r="IG8" s="711"/>
      <c r="IH8" s="711"/>
      <c r="II8" s="711"/>
      <c r="IJ8" s="711"/>
      <c r="IK8" s="711"/>
      <c r="IL8" s="711"/>
      <c r="IM8" s="711"/>
      <c r="IN8" s="711"/>
      <c r="IO8" s="711"/>
      <c r="IP8" s="711"/>
      <c r="IQ8" s="711"/>
      <c r="IR8" s="711"/>
      <c r="IS8" s="711"/>
      <c r="IT8" s="711"/>
      <c r="IU8" s="711"/>
      <c r="IV8" s="711"/>
      <c r="IW8" s="711"/>
      <c r="IX8" s="711"/>
      <c r="IY8" s="711"/>
      <c r="IZ8" s="711"/>
      <c r="JA8" s="711"/>
      <c r="JB8" s="711"/>
      <c r="JC8" s="711"/>
      <c r="JD8" s="711"/>
      <c r="JE8" s="711"/>
      <c r="JF8" s="711"/>
      <c r="JG8" s="711"/>
      <c r="JH8" s="711"/>
      <c r="JI8" s="711"/>
      <c r="JJ8" s="711"/>
      <c r="JK8" s="711"/>
      <c r="JL8" s="711"/>
      <c r="JM8" s="711"/>
      <c r="JN8" s="711"/>
      <c r="JO8" s="711"/>
      <c r="JP8" s="711"/>
      <c r="JQ8" s="711"/>
      <c r="JR8" s="711"/>
      <c r="JS8" s="711"/>
      <c r="JT8" s="711"/>
      <c r="JU8" s="711"/>
      <c r="JV8" s="711"/>
      <c r="JW8" s="711"/>
      <c r="JX8" s="711"/>
      <c r="JY8" s="711"/>
      <c r="JZ8" s="711"/>
      <c r="KA8" s="711"/>
      <c r="KB8" s="711"/>
      <c r="KC8" s="711"/>
      <c r="KD8" s="711"/>
      <c r="KE8" s="711"/>
      <c r="KF8" s="711"/>
      <c r="KG8" s="711"/>
      <c r="KH8" s="711"/>
      <c r="KI8" s="711"/>
      <c r="KJ8" s="711"/>
      <c r="KK8" s="711"/>
      <c r="KL8" s="711"/>
      <c r="KM8" s="711"/>
      <c r="KN8" s="711"/>
      <c r="KO8" s="711"/>
      <c r="KP8" s="711"/>
      <c r="KQ8" s="711"/>
      <c r="KR8" s="711"/>
      <c r="KS8" s="711"/>
      <c r="KT8" s="711"/>
      <c r="KU8" s="711"/>
      <c r="KV8" s="711"/>
      <c r="KW8" s="711"/>
      <c r="KX8" s="711"/>
      <c r="KY8" s="711"/>
      <c r="KZ8" s="711"/>
      <c r="LA8" s="711"/>
      <c r="LB8" s="711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T8" s="711"/>
      <c r="LU8" s="711"/>
      <c r="LV8" s="711"/>
      <c r="LW8" s="711"/>
      <c r="LX8" s="711"/>
      <c r="LY8" s="711"/>
      <c r="LZ8" s="711"/>
      <c r="MA8" s="711"/>
      <c r="MB8" s="711"/>
      <c r="MC8" s="711"/>
      <c r="MD8" s="711"/>
      <c r="ME8" s="711"/>
      <c r="MF8" s="711"/>
      <c r="MG8" s="711"/>
      <c r="MH8" s="711"/>
      <c r="MI8" s="711"/>
      <c r="MJ8" s="711"/>
      <c r="MK8" s="711"/>
      <c r="ML8" s="711"/>
      <c r="MM8" s="711"/>
      <c r="MN8" s="711"/>
      <c r="MO8" s="711"/>
      <c r="MP8" s="711"/>
      <c r="MQ8" s="711"/>
      <c r="MR8" s="711"/>
      <c r="MS8" s="711"/>
      <c r="MT8" s="711"/>
      <c r="MU8" s="711"/>
      <c r="MV8" s="711"/>
      <c r="MW8" s="711"/>
      <c r="MX8" s="711"/>
      <c r="MY8" s="711"/>
      <c r="MZ8" s="711"/>
      <c r="NA8" s="711"/>
      <c r="NB8" s="711"/>
      <c r="NC8" s="711"/>
      <c r="ND8" s="711"/>
      <c r="NE8" s="711"/>
      <c r="NF8" s="711"/>
      <c r="NG8" s="711"/>
      <c r="NH8" s="711"/>
      <c r="NI8" s="711"/>
      <c r="NJ8" s="711"/>
      <c r="NK8" s="711"/>
      <c r="NL8" s="711"/>
      <c r="NM8" s="711"/>
      <c r="NN8" s="711"/>
      <c r="NO8" s="711"/>
      <c r="NP8" s="711"/>
      <c r="NQ8" s="711"/>
      <c r="NR8" s="711"/>
      <c r="NS8" s="711"/>
      <c r="NT8" s="711"/>
      <c r="NU8" s="711"/>
      <c r="NV8" s="711"/>
      <c r="NW8" s="711"/>
      <c r="NX8" s="711"/>
      <c r="NY8" s="711"/>
      <c r="NZ8" s="711"/>
      <c r="OA8" s="711"/>
      <c r="OB8" s="711"/>
      <c r="OC8" s="711"/>
      <c r="OD8" s="711"/>
      <c r="OE8" s="711"/>
      <c r="OF8" s="711"/>
      <c r="OG8" s="711"/>
      <c r="OH8" s="711"/>
      <c r="OI8" s="711"/>
      <c r="OJ8" s="711"/>
      <c r="OK8" s="711"/>
      <c r="OL8" s="711"/>
      <c r="OM8" s="711"/>
      <c r="ON8" s="711"/>
      <c r="OO8" s="711"/>
      <c r="OP8" s="711"/>
      <c r="OQ8" s="711"/>
      <c r="OR8" s="711"/>
      <c r="OS8" s="711"/>
      <c r="OT8" s="711"/>
      <c r="OU8" s="711"/>
      <c r="OV8" s="711"/>
      <c r="OW8" s="711"/>
      <c r="OX8" s="711"/>
      <c r="OY8" s="711"/>
      <c r="OZ8" s="711"/>
      <c r="PA8" s="711"/>
      <c r="PB8" s="711"/>
      <c r="PC8" s="711"/>
      <c r="PD8" s="711"/>
      <c r="PE8" s="711"/>
      <c r="PF8" s="711"/>
      <c r="PG8" s="711"/>
      <c r="PH8" s="711"/>
      <c r="PI8" s="711"/>
      <c r="PJ8" s="711"/>
      <c r="PK8" s="711"/>
      <c r="PL8" s="711"/>
      <c r="PM8" s="711"/>
      <c r="PN8" s="711"/>
      <c r="PO8" s="711"/>
      <c r="PP8" s="711"/>
      <c r="PQ8" s="711"/>
      <c r="PR8" s="711"/>
      <c r="PS8" s="711"/>
      <c r="PT8" s="711"/>
      <c r="PU8" s="711"/>
      <c r="PV8" s="711"/>
      <c r="PW8" s="711"/>
      <c r="PX8" s="711"/>
      <c r="PY8" s="711"/>
      <c r="PZ8" s="711"/>
      <c r="QA8" s="711"/>
      <c r="QB8" s="711"/>
      <c r="QC8" s="711"/>
      <c r="QD8" s="711"/>
      <c r="QE8" s="711"/>
      <c r="QF8" s="711"/>
      <c r="QG8" s="711"/>
      <c r="QH8" s="711"/>
      <c r="QI8" s="711"/>
      <c r="QJ8" s="711"/>
      <c r="QK8" s="711"/>
      <c r="QL8" s="711"/>
      <c r="QM8" s="711"/>
      <c r="QN8" s="711"/>
      <c r="QO8" s="711"/>
      <c r="QP8" s="711"/>
      <c r="QQ8" s="711"/>
      <c r="QR8" s="711"/>
      <c r="QS8" s="711"/>
      <c r="QT8" s="711"/>
      <c r="QU8" s="711"/>
      <c r="QV8" s="711"/>
      <c r="QW8" s="711"/>
      <c r="QX8" s="711"/>
      <c r="QY8" s="711"/>
      <c r="QZ8" s="711"/>
      <c r="RA8" s="711"/>
      <c r="RB8" s="711"/>
      <c r="RC8" s="711"/>
      <c r="RD8" s="711"/>
      <c r="RE8" s="711"/>
      <c r="RF8" s="711"/>
      <c r="RG8" s="711"/>
      <c r="RH8" s="711"/>
      <c r="RI8" s="711"/>
      <c r="RJ8" s="711"/>
      <c r="RK8" s="711"/>
      <c r="RL8" s="711"/>
      <c r="RM8" s="711"/>
      <c r="RN8" s="711"/>
      <c r="RO8" s="711"/>
      <c r="RP8" s="711"/>
      <c r="RQ8" s="711"/>
      <c r="RR8" s="711"/>
      <c r="RS8" s="711"/>
      <c r="RT8" s="711"/>
      <c r="RU8" s="711"/>
      <c r="RV8" s="711"/>
      <c r="RW8" s="711"/>
      <c r="RX8" s="711"/>
      <c r="RY8" s="711"/>
      <c r="RZ8" s="711"/>
      <c r="SA8" s="711"/>
      <c r="SB8" s="711"/>
      <c r="SC8" s="711"/>
      <c r="SD8" s="711"/>
      <c r="SE8" s="711"/>
      <c r="SF8" s="711"/>
      <c r="SG8" s="711"/>
      <c r="SH8" s="711"/>
      <c r="SI8" s="711"/>
      <c r="SJ8" s="711"/>
      <c r="SK8" s="711"/>
      <c r="SL8" s="711"/>
      <c r="SM8" s="711"/>
      <c r="SN8" s="711"/>
      <c r="SO8" s="711"/>
      <c r="SP8" s="711"/>
      <c r="SQ8" s="711"/>
      <c r="SR8" s="711"/>
      <c r="SS8" s="711"/>
      <c r="ST8" s="711"/>
      <c r="SU8" s="711"/>
      <c r="SV8" s="711"/>
      <c r="SW8" s="711"/>
      <c r="SX8" s="711"/>
      <c r="SY8" s="711"/>
      <c r="SZ8" s="711"/>
      <c r="TA8" s="711"/>
      <c r="TB8" s="711"/>
      <c r="TC8" s="711"/>
      <c r="TD8" s="711"/>
      <c r="TE8" s="711"/>
      <c r="TF8" s="711"/>
      <c r="TG8" s="711"/>
      <c r="TH8" s="711"/>
      <c r="TI8" s="711"/>
      <c r="TJ8" s="711"/>
      <c r="TK8" s="711"/>
      <c r="TL8" s="711"/>
      <c r="TM8" s="711"/>
      <c r="TN8" s="711"/>
      <c r="TO8" s="711"/>
      <c r="TP8" s="711"/>
      <c r="TQ8" s="711"/>
      <c r="TR8" s="711"/>
      <c r="TS8" s="711"/>
      <c r="TT8" s="711"/>
      <c r="TU8" s="711"/>
      <c r="TV8" s="711"/>
      <c r="TW8" s="711"/>
      <c r="TX8" s="711"/>
      <c r="TY8" s="711"/>
      <c r="TZ8" s="711"/>
      <c r="UA8" s="711"/>
      <c r="UB8" s="711"/>
      <c r="UC8" s="711"/>
      <c r="UD8" s="711"/>
      <c r="UE8" s="711"/>
      <c r="UF8" s="711"/>
      <c r="UG8" s="711"/>
      <c r="UH8" s="711"/>
      <c r="UI8" s="711"/>
      <c r="UJ8" s="711"/>
      <c r="UK8" s="711"/>
      <c r="UL8" s="711"/>
      <c r="UM8" s="711"/>
      <c r="UN8" s="711"/>
      <c r="UO8" s="711"/>
      <c r="UP8" s="711"/>
      <c r="UQ8" s="711"/>
      <c r="UR8" s="711"/>
      <c r="US8" s="711"/>
      <c r="UT8" s="711"/>
      <c r="UU8" s="711"/>
      <c r="UV8" s="711"/>
      <c r="UW8" s="711"/>
      <c r="UX8" s="711"/>
      <c r="UY8" s="711"/>
      <c r="UZ8" s="711"/>
      <c r="VA8" s="711"/>
      <c r="VB8" s="711"/>
      <c r="VC8" s="711"/>
      <c r="VD8" s="711"/>
      <c r="VE8" s="711"/>
      <c r="VF8" s="711"/>
      <c r="VG8" s="711"/>
      <c r="VH8" s="711"/>
      <c r="VI8" s="711"/>
      <c r="VJ8" s="711"/>
      <c r="VK8" s="711"/>
      <c r="VL8" s="711"/>
      <c r="VM8" s="711"/>
      <c r="VN8" s="711"/>
      <c r="VO8" s="711"/>
      <c r="VP8" s="711"/>
      <c r="VQ8" s="711"/>
      <c r="VR8" s="711"/>
      <c r="VS8" s="711"/>
      <c r="VT8" s="711"/>
      <c r="VU8" s="711"/>
      <c r="VV8" s="711"/>
      <c r="VW8" s="711"/>
      <c r="VX8" s="711"/>
      <c r="VY8" s="711"/>
      <c r="VZ8" s="711"/>
      <c r="WA8" s="711"/>
      <c r="WB8" s="711"/>
      <c r="WC8" s="711"/>
      <c r="WD8" s="711"/>
      <c r="WE8" s="711"/>
      <c r="WF8" s="711"/>
      <c r="WG8" s="711"/>
      <c r="WH8" s="711"/>
      <c r="WI8" s="711"/>
      <c r="WJ8" s="711"/>
      <c r="WK8" s="711"/>
      <c r="WL8" s="711"/>
      <c r="WM8" s="711"/>
      <c r="WN8" s="711"/>
      <c r="WO8" s="711"/>
      <c r="WP8" s="711"/>
      <c r="WQ8" s="711"/>
      <c r="WR8" s="711"/>
      <c r="WS8" s="711"/>
      <c r="WT8" s="711"/>
      <c r="WU8" s="711"/>
      <c r="WV8" s="711"/>
      <c r="WW8" s="711"/>
      <c r="WX8" s="711"/>
      <c r="WY8" s="711"/>
      <c r="WZ8" s="711"/>
      <c r="XA8" s="711"/>
      <c r="XB8" s="711"/>
      <c r="XC8" s="711"/>
      <c r="XD8" s="711"/>
      <c r="XE8" s="711"/>
      <c r="XF8" s="711"/>
      <c r="XG8" s="711"/>
      <c r="XH8" s="711"/>
      <c r="XI8" s="711"/>
      <c r="XJ8" s="711"/>
      <c r="XK8" s="711"/>
      <c r="XL8" s="711"/>
      <c r="XM8" s="711"/>
      <c r="XN8" s="711"/>
      <c r="XO8" s="711"/>
      <c r="XP8" s="711"/>
      <c r="XQ8" s="711"/>
      <c r="XR8" s="711"/>
      <c r="XS8" s="711"/>
      <c r="XT8" s="711"/>
      <c r="XU8" s="711"/>
      <c r="XV8" s="711"/>
      <c r="XW8" s="711"/>
      <c r="XX8" s="711"/>
      <c r="XY8" s="711"/>
      <c r="XZ8" s="711"/>
      <c r="YA8" s="711"/>
      <c r="YB8" s="711"/>
      <c r="YC8" s="711"/>
      <c r="YD8" s="711"/>
      <c r="YE8" s="711"/>
      <c r="YF8" s="711"/>
      <c r="YG8" s="711"/>
      <c r="YH8" s="711"/>
      <c r="YI8" s="711"/>
      <c r="YJ8" s="711"/>
      <c r="YK8" s="711"/>
      <c r="YL8" s="711"/>
      <c r="YM8" s="711"/>
      <c r="YN8" s="711"/>
      <c r="YO8" s="711"/>
      <c r="YP8" s="711"/>
      <c r="YQ8" s="711"/>
      <c r="YR8" s="711"/>
      <c r="YS8" s="711"/>
      <c r="YT8" s="711"/>
      <c r="YU8" s="711"/>
      <c r="YV8" s="711"/>
      <c r="YW8" s="711"/>
      <c r="YX8" s="711"/>
      <c r="YY8" s="711"/>
      <c r="YZ8" s="711"/>
      <c r="ZA8" s="711"/>
      <c r="ZB8" s="711"/>
      <c r="ZC8" s="711"/>
      <c r="ZD8" s="711"/>
      <c r="ZE8" s="711"/>
      <c r="ZF8" s="711"/>
      <c r="ZG8" s="711"/>
      <c r="ZH8" s="711"/>
      <c r="ZI8" s="711"/>
      <c r="ZJ8" s="711"/>
      <c r="ZK8" s="711"/>
      <c r="ZL8" s="711"/>
      <c r="ZM8" s="711"/>
      <c r="ZN8" s="711"/>
      <c r="ZO8" s="711"/>
      <c r="ZP8" s="711"/>
      <c r="ZQ8" s="711"/>
      <c r="ZR8" s="711"/>
      <c r="ZS8" s="711"/>
      <c r="ZT8" s="711"/>
      <c r="ZU8" s="711"/>
      <c r="ZV8" s="711"/>
      <c r="ZW8" s="711"/>
      <c r="ZX8" s="711"/>
      <c r="ZY8" s="711"/>
      <c r="ZZ8" s="711"/>
      <c r="AAA8" s="711"/>
      <c r="AAB8" s="711"/>
      <c r="AAC8" s="711"/>
      <c r="AAD8" s="711"/>
      <c r="AAE8" s="711"/>
      <c r="AAF8" s="711"/>
      <c r="AAG8" s="711"/>
      <c r="AAH8" s="711"/>
      <c r="AAI8" s="711"/>
      <c r="AAJ8" s="711"/>
      <c r="AAK8" s="711"/>
      <c r="AAL8" s="711"/>
      <c r="AAM8" s="711"/>
      <c r="AAN8" s="711"/>
      <c r="AAO8" s="711"/>
      <c r="AAP8" s="711"/>
      <c r="AAQ8" s="711"/>
      <c r="AAR8" s="711"/>
      <c r="AAS8" s="711"/>
      <c r="AAT8" s="711"/>
      <c r="AAU8" s="711"/>
      <c r="AAV8" s="711"/>
      <c r="AAW8" s="711"/>
      <c r="AAX8" s="711"/>
      <c r="AAY8" s="711"/>
      <c r="AAZ8" s="711"/>
      <c r="ABA8" s="711"/>
      <c r="ABB8" s="711"/>
      <c r="ABC8" s="711"/>
      <c r="ABD8" s="711"/>
      <c r="ABE8" s="711"/>
      <c r="ABF8" s="711"/>
      <c r="ABG8" s="711"/>
      <c r="ABH8" s="711"/>
      <c r="ABI8" s="711"/>
      <c r="ABJ8" s="711"/>
      <c r="ABK8" s="711"/>
      <c r="ABL8" s="711"/>
      <c r="ABM8" s="711"/>
      <c r="ABN8" s="711"/>
      <c r="ABO8" s="711"/>
      <c r="ABP8" s="711"/>
      <c r="ABQ8" s="711"/>
      <c r="ABR8" s="711"/>
      <c r="ABS8" s="711"/>
      <c r="ABT8" s="711"/>
      <c r="ABU8" s="711"/>
      <c r="ABV8" s="711"/>
      <c r="ABW8" s="711"/>
      <c r="ABX8" s="711"/>
      <c r="ABY8" s="711"/>
      <c r="ABZ8" s="711"/>
      <c r="ACA8" s="711"/>
      <c r="ACB8" s="711"/>
      <c r="ACC8" s="711"/>
      <c r="ACD8" s="711"/>
      <c r="ACE8" s="711"/>
      <c r="ACF8" s="711"/>
      <c r="ACG8" s="711"/>
      <c r="ACH8" s="711"/>
      <c r="ACI8" s="711"/>
      <c r="ACJ8" s="711"/>
      <c r="ACK8" s="711"/>
      <c r="ACL8" s="711"/>
      <c r="ACM8" s="711"/>
      <c r="ACN8" s="711"/>
      <c r="ACO8" s="711"/>
      <c r="ACP8" s="711"/>
      <c r="ACQ8" s="711"/>
      <c r="ACR8" s="711"/>
      <c r="ACS8" s="711"/>
      <c r="ACT8" s="711"/>
      <c r="ACU8" s="711"/>
      <c r="ACV8" s="711"/>
      <c r="ACW8" s="711"/>
      <c r="ACX8" s="711"/>
      <c r="ACY8" s="711"/>
      <c r="ACZ8" s="711"/>
      <c r="ADA8" s="711"/>
      <c r="ADB8" s="711"/>
      <c r="ADC8" s="711"/>
      <c r="ADD8" s="711"/>
      <c r="ADE8" s="711"/>
      <c r="ADF8" s="711"/>
      <c r="ADG8" s="711"/>
      <c r="ADH8" s="711"/>
      <c r="ADI8" s="711"/>
      <c r="ADJ8" s="711"/>
      <c r="ADK8" s="711"/>
      <c r="ADL8" s="711"/>
      <c r="ADM8" s="711"/>
      <c r="ADN8" s="711"/>
      <c r="ADO8" s="711"/>
      <c r="ADP8" s="711"/>
      <c r="ADQ8" s="711"/>
      <c r="ADR8" s="711"/>
      <c r="ADS8" s="711"/>
      <c r="ADT8" s="711"/>
      <c r="ADU8" s="711"/>
      <c r="ADV8" s="711"/>
      <c r="ADW8" s="711"/>
      <c r="ADX8" s="711"/>
      <c r="ADY8" s="711"/>
      <c r="ADZ8" s="711"/>
      <c r="AEA8" s="711"/>
      <c r="AEB8" s="711"/>
      <c r="AEC8" s="711"/>
      <c r="AED8" s="711"/>
      <c r="AEE8" s="711"/>
      <c r="AEF8" s="711"/>
      <c r="AEG8" s="711"/>
      <c r="AEH8" s="711"/>
      <c r="AEI8" s="711"/>
      <c r="AEJ8" s="711"/>
      <c r="AEK8" s="711"/>
      <c r="AEL8" s="711"/>
      <c r="AEM8" s="711"/>
      <c r="AEN8" s="711"/>
      <c r="AEO8" s="711"/>
      <c r="AEP8" s="711"/>
      <c r="AEQ8" s="711"/>
      <c r="AER8" s="711"/>
      <c r="AES8" s="711"/>
      <c r="AET8" s="711"/>
      <c r="AEU8" s="711"/>
      <c r="AEV8" s="711"/>
      <c r="AEW8" s="711"/>
      <c r="AEX8" s="711"/>
      <c r="AEY8" s="711"/>
      <c r="AEZ8" s="711"/>
      <c r="AFA8" s="711"/>
      <c r="AFB8" s="711"/>
      <c r="AFC8" s="711"/>
      <c r="AFD8" s="711"/>
      <c r="AFE8" s="711"/>
      <c r="AFF8" s="711"/>
      <c r="AFG8" s="711"/>
      <c r="AFH8" s="711"/>
      <c r="AFI8" s="711"/>
      <c r="AFJ8" s="711"/>
      <c r="AFK8" s="711"/>
      <c r="AFL8" s="711"/>
      <c r="AFM8" s="711"/>
      <c r="AFN8" s="711"/>
      <c r="AFO8" s="711"/>
      <c r="AFP8" s="711"/>
      <c r="AFQ8" s="711"/>
      <c r="AFR8" s="711"/>
      <c r="AFS8" s="711"/>
      <c r="AFT8" s="711"/>
      <c r="AFU8" s="711"/>
      <c r="AFV8" s="711"/>
      <c r="AFW8" s="711"/>
      <c r="AFX8" s="711"/>
      <c r="AFY8" s="711"/>
      <c r="AFZ8" s="711"/>
      <c r="AGA8" s="711"/>
      <c r="AGB8" s="711"/>
      <c r="AGC8" s="711"/>
      <c r="AGD8" s="711"/>
      <c r="AGE8" s="711"/>
      <c r="AGF8" s="711"/>
      <c r="AGG8" s="711"/>
      <c r="AGH8" s="711"/>
      <c r="AGI8" s="711"/>
      <c r="AGJ8" s="711"/>
      <c r="AGK8" s="711"/>
      <c r="AGL8" s="711"/>
      <c r="AGM8" s="711"/>
      <c r="AGN8" s="711"/>
      <c r="AGO8" s="711"/>
      <c r="AGP8" s="711"/>
      <c r="AGQ8" s="711"/>
      <c r="AGR8" s="711"/>
      <c r="AGS8" s="711"/>
      <c r="AGT8" s="711"/>
      <c r="AGU8" s="711"/>
      <c r="AGV8" s="711"/>
      <c r="AGW8" s="711"/>
      <c r="AGX8" s="711"/>
      <c r="AGY8" s="711"/>
      <c r="AGZ8" s="711"/>
      <c r="AHA8" s="711"/>
      <c r="AHB8" s="711"/>
      <c r="AHC8" s="711"/>
      <c r="AHD8" s="711"/>
      <c r="AHE8" s="711"/>
      <c r="AHF8" s="711"/>
      <c r="AHG8" s="711"/>
      <c r="AHH8" s="711"/>
      <c r="AHI8" s="711"/>
      <c r="AHJ8" s="711"/>
      <c r="AHK8" s="711"/>
      <c r="AHL8" s="711"/>
      <c r="AHM8" s="711"/>
      <c r="AHN8" s="711"/>
      <c r="AHO8" s="711"/>
      <c r="AHP8" s="711"/>
      <c r="AHQ8" s="711"/>
      <c r="AHR8" s="711"/>
      <c r="AHS8" s="711"/>
      <c r="AHT8" s="711"/>
      <c r="AHU8" s="711"/>
      <c r="AHV8" s="711"/>
      <c r="AHW8" s="711"/>
      <c r="AHX8" s="711"/>
      <c r="AHY8" s="711"/>
      <c r="AHZ8" s="711"/>
      <c r="AIA8" s="711"/>
      <c r="AIB8" s="711"/>
      <c r="AIC8" s="711"/>
      <c r="AID8" s="711"/>
      <c r="AIE8" s="711"/>
      <c r="AIF8" s="711"/>
      <c r="AIG8" s="711"/>
      <c r="AIH8" s="711"/>
      <c r="AII8" s="711"/>
      <c r="AIJ8" s="711"/>
      <c r="AIK8" s="711"/>
      <c r="AIL8" s="711"/>
      <c r="AIM8" s="711"/>
      <c r="AIN8" s="711"/>
      <c r="AIO8" s="711"/>
      <c r="AIP8" s="711"/>
      <c r="AIQ8" s="711"/>
      <c r="AIR8" s="711"/>
      <c r="AIS8" s="711"/>
      <c r="AIT8" s="711"/>
      <c r="AIU8" s="711"/>
      <c r="AIV8" s="711"/>
      <c r="AIW8" s="711"/>
      <c r="AIX8" s="711"/>
      <c r="AIY8" s="711"/>
      <c r="AIZ8" s="711"/>
      <c r="AJA8" s="711"/>
      <c r="AJB8" s="711"/>
      <c r="AJC8" s="711"/>
      <c r="AJD8" s="711"/>
      <c r="AJE8" s="711"/>
      <c r="AJF8" s="711"/>
      <c r="AJG8" s="711"/>
      <c r="AJH8" s="711"/>
      <c r="AJI8" s="711"/>
      <c r="AJJ8" s="711"/>
      <c r="AJK8" s="711"/>
      <c r="AJL8" s="711"/>
      <c r="AJM8" s="711"/>
      <c r="AJN8" s="711"/>
      <c r="AJO8" s="711"/>
      <c r="AJP8" s="711"/>
      <c r="AJQ8" s="711"/>
      <c r="AJR8" s="711"/>
      <c r="AJS8" s="711"/>
      <c r="AJT8" s="711"/>
      <c r="AJU8" s="711"/>
      <c r="AJV8" s="711"/>
      <c r="AJW8" s="711"/>
      <c r="AJX8" s="711"/>
      <c r="AJY8" s="711"/>
      <c r="AJZ8" s="711"/>
      <c r="AKA8" s="711"/>
      <c r="AKB8" s="711"/>
      <c r="AKC8" s="711"/>
      <c r="AKD8" s="711"/>
      <c r="AKE8" s="711"/>
      <c r="AKF8" s="711"/>
      <c r="AKG8" s="711"/>
      <c r="AKH8" s="711"/>
      <c r="AKI8" s="711"/>
      <c r="AKJ8" s="711"/>
      <c r="AKK8" s="711"/>
      <c r="AKL8" s="711"/>
      <c r="AKM8" s="711"/>
      <c r="AKN8" s="711"/>
      <c r="AKO8" s="711"/>
      <c r="AKP8" s="711"/>
      <c r="AKQ8" s="711"/>
      <c r="AKR8" s="711"/>
      <c r="AKS8" s="711"/>
      <c r="AKT8" s="711"/>
      <c r="AKU8" s="711"/>
      <c r="AKV8" s="711"/>
      <c r="AKW8" s="711"/>
      <c r="AKX8" s="711"/>
      <c r="AKY8" s="711"/>
      <c r="AKZ8" s="711"/>
      <c r="ALA8" s="711"/>
      <c r="ALB8" s="711"/>
      <c r="ALC8" s="711"/>
      <c r="ALD8" s="711"/>
      <c r="ALE8" s="711"/>
      <c r="ALF8" s="711"/>
      <c r="ALG8" s="711"/>
      <c r="ALH8" s="711"/>
      <c r="ALI8" s="711"/>
      <c r="ALJ8" s="711"/>
      <c r="ALK8" s="711"/>
      <c r="ALL8" s="711"/>
      <c r="ALM8" s="711"/>
      <c r="ALN8" s="711"/>
      <c r="ALO8" s="711"/>
      <c r="ALP8" s="711"/>
      <c r="ALQ8" s="711"/>
      <c r="ALR8" s="711"/>
      <c r="ALS8" s="711"/>
      <c r="ALT8" s="711"/>
      <c r="ALU8" s="711"/>
      <c r="ALV8" s="711"/>
      <c r="ALW8" s="711"/>
      <c r="ALX8" s="711"/>
      <c r="ALY8" s="711"/>
      <c r="ALZ8" s="711"/>
      <c r="AMA8" s="711"/>
      <c r="AMB8" s="711"/>
      <c r="AMC8" s="711"/>
      <c r="AMD8" s="711"/>
      <c r="AME8" s="711"/>
      <c r="AMF8" s="711"/>
      <c r="AMG8" s="711"/>
      <c r="AMH8" s="711"/>
      <c r="AMI8" s="711"/>
      <c r="AMJ8" s="711"/>
      <c r="AMK8" s="711"/>
      <c r="AML8" s="711"/>
      <c r="AMM8" s="711"/>
      <c r="AMN8" s="711"/>
      <c r="AMO8" s="711"/>
      <c r="AMP8" s="711"/>
      <c r="AMQ8" s="711"/>
      <c r="AMR8" s="711"/>
      <c r="AMS8" s="711"/>
      <c r="AMT8" s="711"/>
      <c r="AMU8" s="711"/>
      <c r="AMV8" s="711"/>
      <c r="AMW8" s="711"/>
      <c r="AMX8" s="711"/>
      <c r="AMY8" s="711"/>
      <c r="AMZ8" s="711"/>
      <c r="ANA8" s="711"/>
      <c r="ANB8" s="711"/>
      <c r="ANC8" s="711"/>
      <c r="AND8" s="711"/>
      <c r="ANE8" s="711"/>
      <c r="ANF8" s="711"/>
      <c r="ANG8" s="711"/>
      <c r="ANH8" s="711"/>
      <c r="ANI8" s="711"/>
      <c r="ANJ8" s="711"/>
      <c r="ANK8" s="711"/>
      <c r="ANL8" s="711"/>
      <c r="ANM8" s="711"/>
      <c r="ANN8" s="711"/>
      <c r="ANO8" s="711"/>
      <c r="ANP8" s="711"/>
      <c r="ANQ8" s="711"/>
      <c r="ANR8" s="711"/>
      <c r="ANS8" s="711"/>
      <c r="ANT8" s="711"/>
      <c r="ANU8" s="711"/>
      <c r="ANV8" s="711"/>
      <c r="ANW8" s="711"/>
      <c r="ANX8" s="711"/>
      <c r="ANY8" s="711"/>
      <c r="ANZ8" s="711"/>
      <c r="AOA8" s="711"/>
      <c r="AOB8" s="711"/>
      <c r="AOC8" s="711"/>
      <c r="AOD8" s="711"/>
      <c r="AOE8" s="711"/>
      <c r="AOF8" s="711"/>
      <c r="AOG8" s="711"/>
      <c r="AOH8" s="711"/>
      <c r="AOI8" s="711"/>
      <c r="AOJ8" s="711"/>
      <c r="AOK8" s="711"/>
      <c r="AOL8" s="711"/>
      <c r="AOM8" s="711"/>
      <c r="AON8" s="711"/>
      <c r="AOO8" s="711"/>
      <c r="AOP8" s="711"/>
      <c r="AOQ8" s="711"/>
      <c r="AOR8" s="711"/>
      <c r="AOS8" s="711"/>
      <c r="AOT8" s="711"/>
      <c r="AOU8" s="711"/>
      <c r="AOV8" s="711"/>
      <c r="AOW8" s="711"/>
      <c r="AOX8" s="711"/>
      <c r="AOY8" s="711"/>
      <c r="AOZ8" s="711"/>
      <c r="APA8" s="711"/>
      <c r="APB8" s="711"/>
      <c r="APC8" s="711"/>
      <c r="APD8" s="711"/>
      <c r="APE8" s="711"/>
      <c r="APF8" s="711"/>
      <c r="APG8" s="711"/>
      <c r="APH8" s="711"/>
      <c r="API8" s="711"/>
      <c r="APJ8" s="711"/>
      <c r="APK8" s="711"/>
      <c r="APL8" s="711"/>
      <c r="APM8" s="711"/>
      <c r="APN8" s="711"/>
      <c r="APO8" s="711"/>
      <c r="APP8" s="711"/>
      <c r="APQ8" s="711"/>
      <c r="APR8" s="711"/>
      <c r="APS8" s="711"/>
      <c r="APT8" s="711"/>
      <c r="APU8" s="711"/>
      <c r="APV8" s="711"/>
      <c r="APW8" s="711"/>
      <c r="APX8" s="711"/>
      <c r="APY8" s="711"/>
      <c r="APZ8" s="711"/>
      <c r="AQA8" s="711"/>
      <c r="AQB8" s="711"/>
      <c r="AQC8" s="711"/>
      <c r="AQD8" s="711"/>
      <c r="AQE8" s="711"/>
      <c r="AQF8" s="711"/>
      <c r="AQG8" s="711"/>
      <c r="AQH8" s="711"/>
      <c r="AQI8" s="711"/>
      <c r="AQJ8" s="711"/>
      <c r="AQK8" s="711"/>
      <c r="AQL8" s="711"/>
      <c r="AQM8" s="711"/>
      <c r="AQN8" s="711"/>
      <c r="AQO8" s="711"/>
      <c r="AQP8" s="711"/>
      <c r="AQQ8" s="711"/>
      <c r="AQR8" s="711"/>
      <c r="AQS8" s="711"/>
      <c r="AQT8" s="711"/>
      <c r="AQU8" s="711"/>
      <c r="AQV8" s="711"/>
      <c r="AQW8" s="711"/>
      <c r="AQX8" s="711"/>
      <c r="AQY8" s="711"/>
      <c r="AQZ8" s="711"/>
      <c r="ARA8" s="711"/>
      <c r="ARB8" s="711"/>
      <c r="ARC8" s="711"/>
      <c r="ARD8" s="711"/>
      <c r="ARE8" s="711"/>
      <c r="ARF8" s="711"/>
      <c r="ARG8" s="711"/>
      <c r="ARH8" s="711"/>
      <c r="ARI8" s="711"/>
      <c r="ARJ8" s="711"/>
      <c r="ARK8" s="711"/>
      <c r="ARL8" s="711"/>
      <c r="ARM8" s="711"/>
      <c r="ARN8" s="711"/>
      <c r="ARO8" s="711"/>
      <c r="ARP8" s="711"/>
      <c r="ARQ8" s="711"/>
      <c r="ARR8" s="711"/>
      <c r="ARS8" s="711"/>
      <c r="ART8" s="711"/>
      <c r="ARU8" s="711"/>
      <c r="ARV8" s="711"/>
      <c r="ARW8" s="711"/>
      <c r="ARX8" s="711"/>
      <c r="ARY8" s="711"/>
      <c r="ARZ8" s="711"/>
      <c r="ASA8" s="711"/>
      <c r="ASB8" s="711"/>
      <c r="ASC8" s="711"/>
      <c r="ASD8" s="711"/>
      <c r="ASE8" s="711"/>
      <c r="ASF8" s="711"/>
      <c r="ASG8" s="711"/>
      <c r="ASH8" s="711"/>
      <c r="ASI8" s="711"/>
      <c r="ASJ8" s="711"/>
      <c r="ASK8" s="711"/>
      <c r="ASL8" s="711"/>
      <c r="ASM8" s="711"/>
      <c r="ASN8" s="711"/>
      <c r="ASO8" s="711"/>
      <c r="ASP8" s="711"/>
      <c r="ASQ8" s="711"/>
      <c r="ASR8" s="711"/>
      <c r="ASS8" s="711"/>
      <c r="AST8" s="711"/>
      <c r="ASU8" s="711"/>
      <c r="ASV8" s="711"/>
      <c r="ASW8" s="711"/>
      <c r="ASX8" s="711"/>
      <c r="ASY8" s="711"/>
      <c r="ASZ8" s="711"/>
      <c r="ATA8" s="711"/>
      <c r="ATB8" s="711"/>
      <c r="ATC8" s="711"/>
      <c r="ATD8" s="711"/>
      <c r="ATE8" s="711"/>
      <c r="ATF8" s="711"/>
      <c r="ATG8" s="711"/>
      <c r="ATH8" s="711"/>
      <c r="ATI8" s="711"/>
      <c r="ATJ8" s="711"/>
      <c r="ATK8" s="711"/>
      <c r="ATL8" s="711"/>
      <c r="ATM8" s="711"/>
      <c r="ATN8" s="711"/>
      <c r="ATO8" s="711"/>
      <c r="ATP8" s="711"/>
      <c r="ATQ8" s="711"/>
      <c r="ATR8" s="711"/>
      <c r="ATS8" s="711"/>
      <c r="ATT8" s="711"/>
      <c r="ATU8" s="711"/>
      <c r="ATV8" s="711"/>
      <c r="ATW8" s="711"/>
      <c r="ATX8" s="711"/>
      <c r="ATY8" s="711"/>
      <c r="ATZ8" s="711"/>
      <c r="AUA8" s="711"/>
      <c r="AUB8" s="711"/>
      <c r="AUC8" s="711"/>
      <c r="AUD8" s="711"/>
      <c r="AUE8" s="711"/>
      <c r="AUF8" s="711"/>
      <c r="AUG8" s="711"/>
      <c r="AUH8" s="711"/>
      <c r="AUI8" s="711"/>
      <c r="AUJ8" s="711"/>
      <c r="AUK8" s="711"/>
      <c r="AUL8" s="711"/>
      <c r="AUM8" s="711"/>
      <c r="AUN8" s="711"/>
      <c r="AUO8" s="711"/>
      <c r="AUP8" s="711"/>
      <c r="AUQ8" s="711"/>
      <c r="AUR8" s="711"/>
      <c r="AUS8" s="711"/>
      <c r="AUT8" s="711"/>
      <c r="AUU8" s="711"/>
      <c r="AUV8" s="711"/>
      <c r="AUW8" s="711"/>
      <c r="AUX8" s="711"/>
      <c r="AUY8" s="711"/>
      <c r="AUZ8" s="711"/>
      <c r="AVA8" s="711"/>
      <c r="AVB8" s="711"/>
      <c r="AVC8" s="711"/>
      <c r="AVD8" s="711"/>
      <c r="AVE8" s="711"/>
      <c r="AVF8" s="711"/>
      <c r="AVG8" s="711"/>
      <c r="AVH8" s="711"/>
      <c r="AVI8" s="711"/>
      <c r="AVJ8" s="711"/>
      <c r="AVK8" s="711"/>
      <c r="AVL8" s="711"/>
      <c r="AVM8" s="711"/>
      <c r="AVN8" s="711"/>
      <c r="AVO8" s="711"/>
      <c r="AVP8" s="711"/>
      <c r="AVQ8" s="711"/>
      <c r="AVR8" s="711"/>
      <c r="AVS8" s="711"/>
      <c r="AVT8" s="711"/>
      <c r="AVU8" s="711"/>
      <c r="AVV8" s="711"/>
      <c r="AVW8" s="711"/>
      <c r="AVX8" s="711"/>
      <c r="AVY8" s="711"/>
      <c r="AVZ8" s="711"/>
      <c r="AWA8" s="711"/>
      <c r="AWB8" s="711"/>
      <c r="AWC8" s="711"/>
      <c r="AWD8" s="711"/>
      <c r="AWE8" s="711"/>
      <c r="AWF8" s="711"/>
      <c r="AWG8" s="711"/>
      <c r="AWH8" s="711"/>
      <c r="AWI8" s="711"/>
      <c r="AWJ8" s="711"/>
      <c r="AWK8" s="711"/>
      <c r="AWL8" s="711"/>
      <c r="AWM8" s="711"/>
      <c r="AWN8" s="711"/>
      <c r="AWO8" s="711"/>
      <c r="AWP8" s="711"/>
      <c r="AWQ8" s="711"/>
      <c r="AWR8" s="711"/>
      <c r="AWS8" s="711"/>
      <c r="AWT8" s="711"/>
      <c r="AWU8" s="711"/>
      <c r="AWV8" s="711"/>
      <c r="AWW8" s="711"/>
      <c r="AWX8" s="711"/>
      <c r="AWY8" s="711"/>
      <c r="AWZ8" s="711"/>
      <c r="AXA8" s="711"/>
      <c r="AXB8" s="711"/>
      <c r="AXC8" s="711"/>
      <c r="AXD8" s="711"/>
      <c r="AXE8" s="711"/>
      <c r="AXF8" s="711"/>
      <c r="AXG8" s="711"/>
      <c r="AXH8" s="711"/>
      <c r="AXI8" s="711"/>
      <c r="AXJ8" s="711"/>
      <c r="AXK8" s="711"/>
      <c r="AXL8" s="711"/>
      <c r="AXM8" s="711"/>
      <c r="AXN8" s="711"/>
      <c r="AXO8" s="711"/>
      <c r="AXP8" s="711"/>
      <c r="AXQ8" s="711"/>
      <c r="AXR8" s="711"/>
      <c r="AXS8" s="711"/>
      <c r="AXT8" s="711"/>
      <c r="AXU8" s="711"/>
      <c r="AXV8" s="711"/>
      <c r="AXW8" s="711"/>
      <c r="AXX8" s="711"/>
      <c r="AXY8" s="711"/>
      <c r="AXZ8" s="711"/>
      <c r="AYA8" s="711"/>
      <c r="AYB8" s="711"/>
      <c r="AYC8" s="711"/>
      <c r="AYD8" s="711"/>
      <c r="AYE8" s="711"/>
      <c r="AYF8" s="711"/>
      <c r="AYG8" s="711"/>
      <c r="AYH8" s="711"/>
      <c r="AYI8" s="711"/>
      <c r="AYJ8" s="711"/>
      <c r="AYK8" s="711"/>
      <c r="AYL8" s="711"/>
      <c r="AYM8" s="711"/>
      <c r="AYN8" s="711"/>
      <c r="AYO8" s="711"/>
      <c r="AYP8" s="711"/>
      <c r="AYQ8" s="711"/>
      <c r="AYR8" s="711"/>
      <c r="AYS8" s="711"/>
      <c r="AYT8" s="711"/>
      <c r="AYU8" s="711"/>
      <c r="AYV8" s="711"/>
      <c r="AYW8" s="711"/>
      <c r="AYX8" s="711"/>
      <c r="AYY8" s="711"/>
      <c r="AYZ8" s="711"/>
      <c r="AZA8" s="711"/>
      <c r="AZB8" s="711"/>
      <c r="AZC8" s="711"/>
      <c r="AZD8" s="711"/>
      <c r="AZE8" s="711"/>
      <c r="AZF8" s="711"/>
      <c r="AZG8" s="711"/>
      <c r="AZH8" s="711"/>
      <c r="AZI8" s="711"/>
      <c r="AZJ8" s="711"/>
      <c r="AZK8" s="711"/>
      <c r="AZL8" s="711"/>
      <c r="AZM8" s="711"/>
      <c r="AZN8" s="711"/>
      <c r="AZO8" s="711"/>
      <c r="AZP8" s="711"/>
      <c r="AZQ8" s="711"/>
      <c r="AZR8" s="711"/>
      <c r="AZS8" s="711"/>
      <c r="AZT8" s="711"/>
      <c r="AZU8" s="711"/>
      <c r="AZV8" s="711"/>
      <c r="AZW8" s="711"/>
      <c r="AZX8" s="711"/>
      <c r="AZY8" s="711"/>
      <c r="AZZ8" s="711"/>
      <c r="BAA8" s="711"/>
      <c r="BAB8" s="711"/>
      <c r="BAC8" s="711"/>
      <c r="BAD8" s="711"/>
      <c r="BAE8" s="711"/>
      <c r="BAF8" s="711"/>
      <c r="BAG8" s="711"/>
      <c r="BAH8" s="711"/>
      <c r="BAI8" s="711"/>
      <c r="BAJ8" s="711"/>
      <c r="BAK8" s="711"/>
      <c r="BAL8" s="711"/>
      <c r="BAM8" s="711"/>
      <c r="BAN8" s="711"/>
      <c r="BAO8" s="711"/>
      <c r="BAP8" s="711"/>
      <c r="BAQ8" s="711"/>
      <c r="BAR8" s="711"/>
      <c r="BAS8" s="711"/>
      <c r="BAT8" s="711"/>
      <c r="BAU8" s="711"/>
      <c r="BAV8" s="711"/>
      <c r="BAW8" s="711"/>
      <c r="BAX8" s="711"/>
      <c r="BAY8" s="711"/>
      <c r="BAZ8" s="711"/>
      <c r="BBA8" s="711"/>
      <c r="BBB8" s="711"/>
      <c r="BBC8" s="711"/>
      <c r="BBD8" s="711"/>
      <c r="BBE8" s="711"/>
      <c r="BBF8" s="711"/>
      <c r="BBG8" s="711"/>
      <c r="BBH8" s="711"/>
      <c r="BBI8" s="711"/>
      <c r="BBJ8" s="711"/>
      <c r="BBK8" s="711"/>
      <c r="BBL8" s="711"/>
      <c r="BBM8" s="711"/>
      <c r="BBN8" s="711"/>
      <c r="BBO8" s="711"/>
      <c r="BBP8" s="711"/>
      <c r="BBQ8" s="711"/>
      <c r="BBR8" s="711"/>
      <c r="BBS8" s="711"/>
      <c r="BBT8" s="711"/>
      <c r="BBU8" s="711"/>
      <c r="BBV8" s="711"/>
      <c r="BBW8" s="711"/>
      <c r="BBX8" s="711"/>
      <c r="BBY8" s="711"/>
      <c r="BBZ8" s="711"/>
      <c r="BCA8" s="711"/>
      <c r="BCB8" s="711"/>
      <c r="BCC8" s="711"/>
      <c r="BCD8" s="711"/>
      <c r="BCE8" s="711"/>
      <c r="BCF8" s="711"/>
      <c r="BCG8" s="711"/>
      <c r="BCH8" s="711"/>
      <c r="BCI8" s="711"/>
      <c r="BCJ8" s="711"/>
      <c r="BCK8" s="711"/>
      <c r="BCL8" s="711"/>
      <c r="BCM8" s="711"/>
      <c r="BCN8" s="711"/>
      <c r="BCO8" s="711"/>
      <c r="BCP8" s="711"/>
      <c r="BCQ8" s="711"/>
      <c r="BCR8" s="711"/>
      <c r="BCS8" s="711"/>
      <c r="BCT8" s="711"/>
      <c r="BCU8" s="711"/>
      <c r="BCV8" s="711"/>
      <c r="BCW8" s="711"/>
      <c r="BCX8" s="711"/>
      <c r="BCY8" s="711"/>
      <c r="BCZ8" s="711"/>
      <c r="BDA8" s="711"/>
      <c r="BDB8" s="711"/>
      <c r="BDC8" s="711"/>
      <c r="BDD8" s="711"/>
      <c r="BDE8" s="711"/>
      <c r="BDF8" s="711"/>
      <c r="BDG8" s="711"/>
      <c r="BDH8" s="711"/>
      <c r="BDI8" s="711"/>
      <c r="BDJ8" s="711"/>
      <c r="BDK8" s="711"/>
      <c r="BDL8" s="711"/>
      <c r="BDM8" s="711"/>
      <c r="BDN8" s="711"/>
      <c r="BDO8" s="711"/>
      <c r="BDP8" s="711"/>
      <c r="BDQ8" s="711"/>
      <c r="BDR8" s="711"/>
      <c r="BDS8" s="711"/>
      <c r="BDT8" s="711"/>
      <c r="BDU8" s="711"/>
      <c r="BDV8" s="711"/>
      <c r="BDW8" s="711"/>
      <c r="BDX8" s="711"/>
      <c r="BDY8" s="711"/>
      <c r="BDZ8" s="711"/>
      <c r="BEA8" s="711"/>
      <c r="BEB8" s="711"/>
      <c r="BEC8" s="711"/>
      <c r="BED8" s="711"/>
      <c r="BEE8" s="711"/>
      <c r="BEF8" s="711"/>
      <c r="BEG8" s="711"/>
      <c r="BEH8" s="711"/>
      <c r="BEI8" s="711"/>
      <c r="BEJ8" s="711"/>
      <c r="BEK8" s="711"/>
      <c r="BEL8" s="711"/>
      <c r="BEM8" s="711"/>
      <c r="BEN8" s="711"/>
      <c r="BEO8" s="711"/>
      <c r="BEP8" s="711"/>
      <c r="BEQ8" s="711"/>
      <c r="BER8" s="711"/>
      <c r="BES8" s="711"/>
      <c r="BET8" s="711"/>
      <c r="BEU8" s="711"/>
      <c r="BEV8" s="711"/>
      <c r="BEW8" s="711"/>
      <c r="BEX8" s="711"/>
      <c r="BEY8" s="711"/>
      <c r="BEZ8" s="711"/>
      <c r="BFA8" s="711"/>
      <c r="BFB8" s="711"/>
      <c r="BFC8" s="711"/>
      <c r="BFD8" s="711"/>
      <c r="BFE8" s="711"/>
      <c r="BFF8" s="711"/>
      <c r="BFG8" s="711"/>
      <c r="BFH8" s="711"/>
      <c r="BFI8" s="711"/>
      <c r="BFJ8" s="711"/>
      <c r="BFK8" s="711"/>
      <c r="BFL8" s="711"/>
      <c r="BFM8" s="711"/>
      <c r="BFN8" s="711"/>
      <c r="BFO8" s="711"/>
      <c r="BFP8" s="711"/>
      <c r="BFQ8" s="711"/>
      <c r="BFR8" s="711"/>
      <c r="BFS8" s="711"/>
      <c r="BFT8" s="711"/>
      <c r="BFU8" s="711"/>
      <c r="BFV8" s="711"/>
      <c r="BFW8" s="711"/>
      <c r="BFX8" s="711"/>
      <c r="BFY8" s="711"/>
      <c r="BFZ8" s="711"/>
      <c r="BGA8" s="711"/>
      <c r="BGB8" s="711"/>
      <c r="BGC8" s="711"/>
      <c r="BGD8" s="711"/>
      <c r="BGE8" s="711"/>
      <c r="BGF8" s="711"/>
      <c r="BGG8" s="711"/>
      <c r="BGH8" s="711"/>
      <c r="BGI8" s="711"/>
      <c r="BGJ8" s="711"/>
      <c r="BGK8" s="711"/>
      <c r="BGL8" s="711"/>
      <c r="BGM8" s="711"/>
      <c r="BGN8" s="711"/>
      <c r="BGO8" s="711"/>
      <c r="BGP8" s="711"/>
      <c r="BGQ8" s="711"/>
      <c r="BGR8" s="711"/>
      <c r="BGS8" s="711"/>
      <c r="BGT8" s="711"/>
      <c r="BGU8" s="711"/>
      <c r="BGV8" s="711"/>
      <c r="BGW8" s="711"/>
      <c r="BGX8" s="711"/>
      <c r="BGY8" s="711"/>
      <c r="BGZ8" s="711"/>
      <c r="BHA8" s="711"/>
      <c r="BHB8" s="711"/>
      <c r="BHC8" s="711"/>
      <c r="BHD8" s="711"/>
      <c r="BHE8" s="711"/>
      <c r="BHF8" s="711"/>
      <c r="BHG8" s="711"/>
      <c r="BHH8" s="711"/>
      <c r="BHI8" s="711"/>
      <c r="BHJ8" s="711"/>
      <c r="BHK8" s="711"/>
      <c r="BHL8" s="711"/>
      <c r="BHM8" s="711"/>
      <c r="BHN8" s="711"/>
      <c r="BHO8" s="711"/>
      <c r="BHP8" s="711"/>
      <c r="BHQ8" s="711"/>
      <c r="BHR8" s="711"/>
      <c r="BHS8" s="711"/>
      <c r="BHT8" s="711"/>
      <c r="BHU8" s="711"/>
      <c r="BHV8" s="711"/>
      <c r="BHW8" s="711"/>
      <c r="BHX8" s="711"/>
      <c r="BHY8" s="711"/>
      <c r="BHZ8" s="711"/>
      <c r="BIA8" s="711"/>
      <c r="BIB8" s="711"/>
      <c r="BIC8" s="711"/>
      <c r="BID8" s="711"/>
      <c r="BIE8" s="711"/>
      <c r="BIF8" s="711"/>
      <c r="BIG8" s="711"/>
      <c r="BIH8" s="711"/>
      <c r="BII8" s="711"/>
      <c r="BIJ8" s="711"/>
      <c r="BIK8" s="711"/>
      <c r="BIL8" s="711"/>
      <c r="BIM8" s="711"/>
      <c r="BIN8" s="711"/>
      <c r="BIO8" s="711"/>
      <c r="BIP8" s="711"/>
      <c r="BIQ8" s="711"/>
      <c r="BIR8" s="711"/>
      <c r="BIS8" s="711"/>
      <c r="BIT8" s="711"/>
      <c r="BIU8" s="711"/>
      <c r="BIV8" s="711"/>
      <c r="BIW8" s="711"/>
      <c r="BIX8" s="711"/>
      <c r="BIY8" s="711"/>
      <c r="BIZ8" s="711"/>
      <c r="BJA8" s="711"/>
      <c r="BJB8" s="711"/>
      <c r="BJC8" s="711"/>
      <c r="BJD8" s="711"/>
      <c r="BJE8" s="711"/>
      <c r="BJF8" s="711"/>
      <c r="BJG8" s="711"/>
      <c r="BJH8" s="711"/>
      <c r="BJI8" s="711"/>
      <c r="BJJ8" s="711"/>
      <c r="BJK8" s="711"/>
      <c r="BJL8" s="711"/>
      <c r="BJM8" s="711"/>
      <c r="BJN8" s="711"/>
      <c r="BJO8" s="711"/>
      <c r="BJP8" s="711"/>
      <c r="BJQ8" s="711"/>
      <c r="BJR8" s="711"/>
      <c r="BJS8" s="711"/>
      <c r="BJT8" s="711"/>
      <c r="BJU8" s="711"/>
      <c r="BJV8" s="711"/>
      <c r="BJW8" s="711"/>
      <c r="BJX8" s="711"/>
      <c r="BJY8" s="711"/>
      <c r="BJZ8" s="711"/>
      <c r="BKA8" s="711"/>
      <c r="BKB8" s="711"/>
      <c r="BKC8" s="711"/>
      <c r="BKD8" s="711"/>
      <c r="BKE8" s="711"/>
      <c r="BKF8" s="711"/>
      <c r="BKG8" s="711"/>
      <c r="BKH8" s="711"/>
      <c r="BKI8" s="711"/>
      <c r="BKJ8" s="711"/>
      <c r="BKK8" s="711"/>
      <c r="BKL8" s="711"/>
      <c r="BKM8" s="711"/>
      <c r="BKN8" s="711"/>
      <c r="BKO8" s="711"/>
      <c r="BKP8" s="711"/>
      <c r="BKQ8" s="711"/>
      <c r="BKR8" s="711"/>
      <c r="BKS8" s="711"/>
      <c r="BKT8" s="711"/>
      <c r="BKU8" s="711"/>
      <c r="BKV8" s="711"/>
      <c r="BKW8" s="711"/>
      <c r="BKX8" s="711"/>
      <c r="BKY8" s="711"/>
      <c r="BKZ8" s="711"/>
      <c r="BLA8" s="711"/>
      <c r="BLB8" s="711"/>
      <c r="BLC8" s="711"/>
      <c r="BLD8" s="711"/>
      <c r="BLE8" s="711"/>
      <c r="BLF8" s="711"/>
      <c r="BLG8" s="711"/>
      <c r="BLH8" s="711"/>
      <c r="BLI8" s="711"/>
      <c r="BLJ8" s="711"/>
      <c r="BLK8" s="711"/>
      <c r="BLL8" s="711"/>
      <c r="BLM8" s="711"/>
      <c r="BLN8" s="711"/>
      <c r="BLO8" s="711"/>
      <c r="BLP8" s="711"/>
      <c r="BLQ8" s="711"/>
      <c r="BLR8" s="711"/>
      <c r="BLS8" s="711"/>
      <c r="BLT8" s="711"/>
      <c r="BLU8" s="711"/>
      <c r="BLV8" s="711"/>
      <c r="BLW8" s="711"/>
      <c r="BLX8" s="711"/>
      <c r="BLY8" s="711"/>
      <c r="BLZ8" s="711"/>
      <c r="BMA8" s="711"/>
      <c r="BMB8" s="711"/>
      <c r="BMC8" s="711"/>
      <c r="BMD8" s="711"/>
      <c r="BME8" s="711"/>
      <c r="BMF8" s="711"/>
      <c r="BMG8" s="711"/>
      <c r="BMH8" s="711"/>
      <c r="BMI8" s="711"/>
      <c r="BMJ8" s="711"/>
      <c r="BMK8" s="711"/>
      <c r="BML8" s="711"/>
      <c r="BMM8" s="711"/>
      <c r="BMN8" s="711"/>
      <c r="BMO8" s="711"/>
      <c r="BMP8" s="711"/>
      <c r="BMQ8" s="711"/>
      <c r="BMR8" s="711"/>
      <c r="BMS8" s="711"/>
      <c r="BMT8" s="711"/>
      <c r="BMU8" s="711"/>
      <c r="BMV8" s="711"/>
      <c r="BMW8" s="711"/>
      <c r="BMX8" s="711"/>
      <c r="BMY8" s="711"/>
      <c r="BMZ8" s="711"/>
      <c r="BNA8" s="711"/>
      <c r="BNB8" s="711"/>
      <c r="BNC8" s="711"/>
      <c r="BND8" s="711"/>
      <c r="BNE8" s="711"/>
      <c r="BNF8" s="711"/>
      <c r="BNG8" s="711"/>
      <c r="BNH8" s="711"/>
      <c r="BNI8" s="711"/>
      <c r="BNJ8" s="711"/>
      <c r="BNK8" s="711"/>
      <c r="BNL8" s="711"/>
      <c r="BNM8" s="711"/>
      <c r="BNN8" s="711"/>
      <c r="BNO8" s="711"/>
      <c r="BNP8" s="711"/>
      <c r="BNQ8" s="711"/>
      <c r="BNR8" s="711"/>
      <c r="BNS8" s="711"/>
      <c r="BNT8" s="711"/>
      <c r="BNU8" s="711"/>
      <c r="BNV8" s="711"/>
      <c r="BNW8" s="711"/>
      <c r="BNX8" s="711"/>
      <c r="BNY8" s="711"/>
      <c r="BNZ8" s="711"/>
      <c r="BOA8" s="711"/>
      <c r="BOB8" s="711"/>
      <c r="BOC8" s="711"/>
      <c r="BOD8" s="711"/>
      <c r="BOE8" s="711"/>
      <c r="BOF8" s="711"/>
      <c r="BOG8" s="711"/>
      <c r="BOH8" s="711"/>
      <c r="BOI8" s="711"/>
      <c r="BOJ8" s="711"/>
      <c r="BOK8" s="711"/>
      <c r="BOL8" s="711"/>
      <c r="BOM8" s="711"/>
      <c r="BON8" s="711"/>
      <c r="BOO8" s="711"/>
      <c r="BOP8" s="711"/>
      <c r="BOQ8" s="711"/>
      <c r="BOR8" s="711"/>
      <c r="BOS8" s="711"/>
      <c r="BOT8" s="711"/>
      <c r="BOU8" s="711"/>
      <c r="BOV8" s="711"/>
      <c r="BOW8" s="711"/>
      <c r="BOX8" s="711"/>
      <c r="BOY8" s="711"/>
      <c r="BOZ8" s="711"/>
      <c r="BPA8" s="711"/>
      <c r="BPB8" s="711"/>
      <c r="BPC8" s="711"/>
      <c r="BPD8" s="711"/>
      <c r="BPE8" s="711"/>
      <c r="BPF8" s="711"/>
      <c r="BPG8" s="711"/>
      <c r="BPH8" s="711"/>
      <c r="BPI8" s="711"/>
      <c r="BPJ8" s="711"/>
      <c r="BPK8" s="711"/>
      <c r="BPL8" s="711"/>
      <c r="BPM8" s="711"/>
      <c r="BPN8" s="711"/>
      <c r="BPO8" s="711"/>
      <c r="BPP8" s="711"/>
      <c r="BPQ8" s="711"/>
      <c r="BPR8" s="711"/>
      <c r="BPS8" s="711"/>
      <c r="BPT8" s="711"/>
      <c r="BPU8" s="711"/>
      <c r="BPV8" s="711"/>
      <c r="BPW8" s="711"/>
      <c r="BPX8" s="711"/>
      <c r="BPY8" s="711"/>
      <c r="BPZ8" s="711"/>
      <c r="BQA8" s="711"/>
      <c r="BQB8" s="711"/>
      <c r="BQC8" s="711"/>
      <c r="BQD8" s="711"/>
      <c r="BQE8" s="711"/>
      <c r="BQF8" s="711"/>
      <c r="BQG8" s="711"/>
      <c r="BQH8" s="711"/>
      <c r="BQI8" s="711"/>
      <c r="BQJ8" s="711"/>
      <c r="BQK8" s="711"/>
      <c r="BQL8" s="711"/>
      <c r="BQM8" s="711"/>
      <c r="BQN8" s="711"/>
      <c r="BQO8" s="711"/>
      <c r="BQP8" s="711"/>
      <c r="BQQ8" s="711"/>
      <c r="BQR8" s="711"/>
      <c r="BQS8" s="711"/>
      <c r="BQT8" s="711"/>
      <c r="BQU8" s="711"/>
      <c r="BQV8" s="711"/>
      <c r="BQW8" s="711"/>
      <c r="BQX8" s="711"/>
      <c r="BQY8" s="711"/>
      <c r="BQZ8" s="711"/>
      <c r="BRA8" s="711"/>
      <c r="BRB8" s="711"/>
      <c r="BRC8" s="711"/>
      <c r="BRD8" s="711"/>
      <c r="BRE8" s="711"/>
      <c r="BRF8" s="711"/>
      <c r="BRG8" s="711"/>
      <c r="BRH8" s="711"/>
      <c r="BRI8" s="711"/>
      <c r="BRJ8" s="711"/>
      <c r="BRK8" s="711"/>
      <c r="BRL8" s="711"/>
      <c r="BRM8" s="711"/>
      <c r="BRN8" s="711"/>
      <c r="BRO8" s="711"/>
      <c r="BRP8" s="711"/>
      <c r="BRQ8" s="711"/>
      <c r="BRR8" s="711"/>
      <c r="BRS8" s="711"/>
      <c r="BRT8" s="711"/>
      <c r="BRU8" s="711"/>
      <c r="BRV8" s="711"/>
      <c r="BRW8" s="711"/>
      <c r="BRX8" s="711"/>
      <c r="BRY8" s="711"/>
      <c r="BRZ8" s="711"/>
      <c r="BSA8" s="711"/>
      <c r="BSB8" s="711"/>
      <c r="BSC8" s="711"/>
      <c r="BSD8" s="711"/>
      <c r="BSE8" s="711"/>
      <c r="BSF8" s="711"/>
      <c r="BSG8" s="711"/>
      <c r="BSH8" s="711"/>
      <c r="BSI8" s="711"/>
      <c r="BSJ8" s="711"/>
      <c r="BSK8" s="711"/>
      <c r="BSL8" s="711"/>
      <c r="BSM8" s="711"/>
      <c r="BSN8" s="711"/>
      <c r="BSO8" s="711"/>
      <c r="BSP8" s="711"/>
      <c r="BSQ8" s="711"/>
      <c r="BSR8" s="711"/>
      <c r="BSS8" s="711"/>
      <c r="BST8" s="711"/>
      <c r="BSU8" s="711"/>
      <c r="BSV8" s="711"/>
      <c r="BSW8" s="711"/>
      <c r="BSX8" s="711"/>
      <c r="BSY8" s="711"/>
      <c r="BSZ8" s="711"/>
      <c r="BTA8" s="711"/>
      <c r="BTB8" s="711"/>
      <c r="BTC8" s="711"/>
      <c r="BTD8" s="711"/>
      <c r="BTE8" s="711"/>
      <c r="BTF8" s="711"/>
      <c r="BTG8" s="711"/>
      <c r="BTH8" s="711"/>
      <c r="BTI8" s="711"/>
      <c r="BTJ8" s="711"/>
      <c r="BTK8" s="711"/>
      <c r="BTL8" s="711"/>
      <c r="BTM8" s="711"/>
      <c r="BTN8" s="711"/>
      <c r="BTO8" s="711"/>
      <c r="BTP8" s="711"/>
      <c r="BTQ8" s="711"/>
      <c r="BTR8" s="711"/>
      <c r="BTS8" s="711"/>
      <c r="BTT8" s="711"/>
      <c r="BTU8" s="711"/>
      <c r="BTV8" s="711"/>
      <c r="BTW8" s="711"/>
      <c r="BTX8" s="711"/>
      <c r="BTY8" s="711"/>
      <c r="BTZ8" s="711"/>
      <c r="BUA8" s="711"/>
      <c r="BUB8" s="711"/>
      <c r="BUC8" s="711"/>
      <c r="BUD8" s="711"/>
      <c r="BUE8" s="711"/>
      <c r="BUF8" s="711"/>
      <c r="BUG8" s="711"/>
      <c r="BUH8" s="711"/>
      <c r="BUI8" s="711"/>
      <c r="BUJ8" s="711"/>
      <c r="BUK8" s="711"/>
      <c r="BUL8" s="711"/>
      <c r="BUM8" s="711"/>
      <c r="BUN8" s="711"/>
      <c r="BUO8" s="711"/>
      <c r="BUP8" s="711"/>
      <c r="BUQ8" s="711"/>
      <c r="BUR8" s="711"/>
      <c r="BUS8" s="711"/>
      <c r="BUT8" s="711"/>
      <c r="BUU8" s="711"/>
      <c r="BUV8" s="711"/>
      <c r="BUW8" s="711"/>
      <c r="BUX8" s="711"/>
      <c r="BUY8" s="711"/>
      <c r="BUZ8" s="711"/>
      <c r="BVA8" s="711"/>
      <c r="BVB8" s="711"/>
      <c r="BVC8" s="711"/>
      <c r="BVD8" s="711"/>
      <c r="BVE8" s="711"/>
      <c r="BVF8" s="711"/>
      <c r="BVG8" s="711"/>
      <c r="BVH8" s="711"/>
      <c r="BVI8" s="711"/>
      <c r="BVJ8" s="711"/>
      <c r="BVK8" s="711"/>
      <c r="BVL8" s="711"/>
      <c r="BVM8" s="711"/>
      <c r="BVN8" s="711"/>
      <c r="BVO8" s="711"/>
      <c r="BVP8" s="711"/>
      <c r="BVQ8" s="711"/>
      <c r="BVR8" s="711"/>
      <c r="BVS8" s="711"/>
      <c r="BVT8" s="711"/>
      <c r="BVU8" s="711"/>
      <c r="BVV8" s="711"/>
      <c r="BVW8" s="711"/>
      <c r="BVX8" s="711"/>
      <c r="BVY8" s="711"/>
      <c r="BVZ8" s="711"/>
      <c r="BWA8" s="711"/>
      <c r="BWB8" s="711"/>
      <c r="BWC8" s="711"/>
      <c r="BWD8" s="711"/>
      <c r="BWE8" s="711"/>
      <c r="BWF8" s="711"/>
      <c r="BWG8" s="711"/>
      <c r="BWH8" s="711"/>
      <c r="BWI8" s="711"/>
      <c r="BWJ8" s="711"/>
      <c r="BWK8" s="711"/>
      <c r="BWL8" s="711"/>
      <c r="BWM8" s="711"/>
      <c r="BWN8" s="711"/>
      <c r="BWO8" s="711"/>
      <c r="BWP8" s="711"/>
      <c r="BWQ8" s="711"/>
      <c r="BWR8" s="711"/>
      <c r="BWS8" s="711"/>
      <c r="BWT8" s="711"/>
      <c r="BWU8" s="711"/>
      <c r="BWV8" s="711"/>
      <c r="BWW8" s="711"/>
      <c r="BWX8" s="711"/>
      <c r="BWY8" s="711"/>
      <c r="BWZ8" s="711"/>
      <c r="BXA8" s="711"/>
      <c r="BXB8" s="711"/>
      <c r="BXC8" s="711"/>
      <c r="BXD8" s="711"/>
      <c r="BXE8" s="711"/>
      <c r="BXF8" s="711"/>
      <c r="BXG8" s="711"/>
      <c r="BXH8" s="711"/>
      <c r="BXI8" s="711"/>
      <c r="BXJ8" s="711"/>
      <c r="BXK8" s="711"/>
      <c r="BXL8" s="711"/>
      <c r="BXM8" s="711"/>
      <c r="BXN8" s="711"/>
      <c r="BXO8" s="711"/>
      <c r="BXP8" s="711"/>
      <c r="BXQ8" s="711"/>
      <c r="BXR8" s="711"/>
      <c r="BXS8" s="711"/>
      <c r="BXT8" s="711"/>
      <c r="BXU8" s="711"/>
      <c r="BXV8" s="711"/>
      <c r="BXW8" s="711"/>
      <c r="BXX8" s="711"/>
      <c r="BXY8" s="711"/>
      <c r="BXZ8" s="711"/>
      <c r="BYA8" s="711"/>
      <c r="BYB8" s="711"/>
      <c r="BYC8" s="711"/>
      <c r="BYD8" s="711"/>
      <c r="BYE8" s="711"/>
      <c r="BYF8" s="711"/>
      <c r="BYG8" s="711"/>
      <c r="BYH8" s="711"/>
      <c r="BYI8" s="711"/>
      <c r="BYJ8" s="711"/>
      <c r="BYK8" s="711"/>
      <c r="BYL8" s="711"/>
      <c r="BYM8" s="711"/>
      <c r="BYN8" s="711"/>
      <c r="BYO8" s="711"/>
      <c r="BYP8" s="711"/>
      <c r="BYQ8" s="711"/>
      <c r="BYR8" s="711"/>
      <c r="BYS8" s="711"/>
      <c r="BYT8" s="711"/>
      <c r="BYU8" s="711"/>
      <c r="BYV8" s="711"/>
      <c r="BYW8" s="711"/>
      <c r="BYX8" s="711"/>
      <c r="BYY8" s="711"/>
      <c r="BYZ8" s="711"/>
      <c r="BZA8" s="711"/>
      <c r="BZB8" s="711"/>
      <c r="BZC8" s="711"/>
      <c r="BZD8" s="711"/>
      <c r="BZE8" s="711"/>
      <c r="BZF8" s="711"/>
      <c r="BZG8" s="711"/>
      <c r="BZH8" s="711"/>
      <c r="BZI8" s="711"/>
      <c r="BZJ8" s="711"/>
      <c r="BZK8" s="711"/>
      <c r="BZL8" s="711"/>
      <c r="BZM8" s="711"/>
      <c r="BZN8" s="711"/>
      <c r="BZO8" s="711"/>
      <c r="BZP8" s="711"/>
      <c r="BZQ8" s="711"/>
      <c r="BZR8" s="711"/>
      <c r="BZS8" s="711"/>
      <c r="BZT8" s="711"/>
      <c r="BZU8" s="711"/>
      <c r="BZV8" s="711"/>
      <c r="BZW8" s="711"/>
      <c r="BZX8" s="711"/>
      <c r="BZY8" s="711"/>
      <c r="BZZ8" s="711"/>
      <c r="CAA8" s="711"/>
      <c r="CAB8" s="711"/>
      <c r="CAC8" s="711"/>
      <c r="CAD8" s="711"/>
      <c r="CAE8" s="711"/>
      <c r="CAF8" s="711"/>
      <c r="CAG8" s="711"/>
      <c r="CAH8" s="711"/>
      <c r="CAI8" s="711"/>
      <c r="CAJ8" s="711"/>
      <c r="CAK8" s="711"/>
      <c r="CAL8" s="711"/>
      <c r="CAM8" s="711"/>
      <c r="CAN8" s="711"/>
      <c r="CAO8" s="711"/>
      <c r="CAP8" s="711"/>
      <c r="CAQ8" s="711"/>
      <c r="CAR8" s="711"/>
      <c r="CAS8" s="711"/>
      <c r="CAT8" s="711"/>
      <c r="CAU8" s="711"/>
      <c r="CAV8" s="711"/>
      <c r="CAW8" s="711"/>
      <c r="CAX8" s="711"/>
      <c r="CAY8" s="711"/>
      <c r="CAZ8" s="711"/>
      <c r="CBA8" s="711"/>
      <c r="CBB8" s="711"/>
      <c r="CBC8" s="711"/>
      <c r="CBD8" s="711"/>
      <c r="CBE8" s="711"/>
      <c r="CBF8" s="711"/>
      <c r="CBG8" s="711"/>
      <c r="CBH8" s="711"/>
      <c r="CBI8" s="711"/>
      <c r="CBJ8" s="711"/>
      <c r="CBK8" s="711"/>
      <c r="CBL8" s="711"/>
      <c r="CBM8" s="711"/>
      <c r="CBN8" s="711"/>
      <c r="CBO8" s="711"/>
      <c r="CBP8" s="711"/>
      <c r="CBQ8" s="711"/>
      <c r="CBR8" s="711"/>
      <c r="CBS8" s="711"/>
      <c r="CBT8" s="711"/>
      <c r="CBU8" s="711"/>
      <c r="CBV8" s="711"/>
      <c r="CBW8" s="711"/>
      <c r="CBX8" s="711"/>
      <c r="CBY8" s="711"/>
      <c r="CBZ8" s="711"/>
      <c r="CCA8" s="711"/>
      <c r="CCB8" s="711"/>
      <c r="CCC8" s="711"/>
      <c r="CCD8" s="711"/>
      <c r="CCE8" s="711"/>
      <c r="CCF8" s="711"/>
      <c r="CCG8" s="711"/>
      <c r="CCH8" s="711"/>
      <c r="CCI8" s="711"/>
      <c r="CCJ8" s="711"/>
      <c r="CCK8" s="711"/>
      <c r="CCL8" s="711"/>
      <c r="CCM8" s="711"/>
      <c r="CCN8" s="711"/>
      <c r="CCO8" s="711"/>
      <c r="CCP8" s="711"/>
      <c r="CCQ8" s="711"/>
      <c r="CCR8" s="711"/>
      <c r="CCS8" s="711"/>
      <c r="CCT8" s="711"/>
      <c r="CCU8" s="711"/>
      <c r="CCV8" s="711"/>
      <c r="CCW8" s="711"/>
      <c r="CCX8" s="711"/>
      <c r="CCY8" s="711"/>
      <c r="CCZ8" s="711"/>
      <c r="CDA8" s="711"/>
      <c r="CDB8" s="711"/>
      <c r="CDC8" s="711"/>
      <c r="CDD8" s="711"/>
      <c r="CDE8" s="711"/>
      <c r="CDF8" s="711"/>
      <c r="CDG8" s="711"/>
      <c r="CDH8" s="711"/>
      <c r="CDI8" s="711"/>
      <c r="CDJ8" s="711"/>
      <c r="CDK8" s="711"/>
      <c r="CDL8" s="711"/>
      <c r="CDM8" s="711"/>
      <c r="CDN8" s="711"/>
      <c r="CDO8" s="711"/>
      <c r="CDP8" s="711"/>
      <c r="CDQ8" s="711"/>
      <c r="CDR8" s="711"/>
      <c r="CDS8" s="711"/>
      <c r="CDT8" s="711"/>
      <c r="CDU8" s="711"/>
      <c r="CDV8" s="711"/>
      <c r="CDW8" s="711"/>
      <c r="CDX8" s="711"/>
      <c r="CDY8" s="711"/>
      <c r="CDZ8" s="711"/>
      <c r="CEA8" s="711"/>
      <c r="CEB8" s="711"/>
      <c r="CEC8" s="711"/>
      <c r="CED8" s="711"/>
      <c r="CEE8" s="711"/>
      <c r="CEF8" s="711"/>
      <c r="CEG8" s="711"/>
      <c r="CEH8" s="711"/>
      <c r="CEI8" s="711"/>
      <c r="CEJ8" s="711"/>
      <c r="CEK8" s="711"/>
      <c r="CEL8" s="711"/>
      <c r="CEM8" s="711"/>
      <c r="CEN8" s="711"/>
      <c r="CEO8" s="711"/>
      <c r="CEP8" s="711"/>
      <c r="CEQ8" s="711"/>
      <c r="CER8" s="711"/>
      <c r="CES8" s="711"/>
      <c r="CET8" s="711"/>
      <c r="CEU8" s="711"/>
      <c r="CEV8" s="711"/>
      <c r="CEW8" s="711"/>
      <c r="CEX8" s="711"/>
      <c r="CEY8" s="711"/>
      <c r="CEZ8" s="711"/>
      <c r="CFA8" s="711"/>
      <c r="CFB8" s="711"/>
      <c r="CFC8" s="711"/>
      <c r="CFD8" s="711"/>
      <c r="CFE8" s="711"/>
      <c r="CFF8" s="711"/>
      <c r="CFG8" s="711"/>
      <c r="CFH8" s="711"/>
      <c r="CFI8" s="711"/>
      <c r="CFJ8" s="711"/>
      <c r="CFK8" s="711"/>
      <c r="CFL8" s="711"/>
      <c r="CFM8" s="711"/>
      <c r="CFN8" s="711"/>
      <c r="CFO8" s="711"/>
      <c r="CFP8" s="711"/>
      <c r="CFQ8" s="711"/>
      <c r="CFR8" s="711"/>
      <c r="CFS8" s="711"/>
      <c r="CFT8" s="711"/>
      <c r="CFU8" s="711"/>
      <c r="CFV8" s="711"/>
      <c r="CFW8" s="711"/>
      <c r="CFX8" s="711"/>
      <c r="CFY8" s="711"/>
      <c r="CFZ8" s="711"/>
      <c r="CGA8" s="711"/>
      <c r="CGB8" s="711"/>
      <c r="CGC8" s="711"/>
      <c r="CGD8" s="711"/>
      <c r="CGE8" s="711"/>
      <c r="CGF8" s="711"/>
      <c r="CGG8" s="711"/>
      <c r="CGH8" s="711"/>
      <c r="CGI8" s="711"/>
      <c r="CGJ8" s="711"/>
      <c r="CGK8" s="711"/>
      <c r="CGL8" s="711"/>
      <c r="CGM8" s="711"/>
      <c r="CGN8" s="711"/>
      <c r="CGO8" s="711"/>
      <c r="CGP8" s="711"/>
      <c r="CGQ8" s="711"/>
      <c r="CGR8" s="711"/>
      <c r="CGS8" s="711"/>
      <c r="CGT8" s="711"/>
      <c r="CGU8" s="711"/>
      <c r="CGV8" s="711"/>
      <c r="CGW8" s="711"/>
      <c r="CGX8" s="711"/>
      <c r="CGY8" s="711"/>
      <c r="CGZ8" s="711"/>
      <c r="CHA8" s="711"/>
      <c r="CHB8" s="711"/>
      <c r="CHC8" s="711"/>
      <c r="CHD8" s="711"/>
      <c r="CHE8" s="711"/>
      <c r="CHF8" s="711"/>
      <c r="CHG8" s="711"/>
      <c r="CHH8" s="711"/>
      <c r="CHI8" s="711"/>
      <c r="CHJ8" s="711"/>
      <c r="CHK8" s="711"/>
      <c r="CHL8" s="711"/>
      <c r="CHM8" s="711"/>
      <c r="CHN8" s="711"/>
      <c r="CHO8" s="711"/>
      <c r="CHP8" s="711"/>
      <c r="CHQ8" s="711"/>
      <c r="CHR8" s="711"/>
      <c r="CHS8" s="711"/>
      <c r="CHT8" s="711"/>
      <c r="CHU8" s="711"/>
      <c r="CHV8" s="711"/>
      <c r="CHW8" s="711"/>
      <c r="CHX8" s="711"/>
      <c r="CHY8" s="711"/>
      <c r="CHZ8" s="711"/>
      <c r="CIA8" s="711"/>
      <c r="CIB8" s="711"/>
      <c r="CIC8" s="711"/>
      <c r="CID8" s="711"/>
      <c r="CIE8" s="711"/>
      <c r="CIF8" s="711"/>
      <c r="CIG8" s="711"/>
      <c r="CIH8" s="711"/>
      <c r="CII8" s="711"/>
      <c r="CIJ8" s="711"/>
      <c r="CIK8" s="711"/>
      <c r="CIL8" s="711"/>
      <c r="CIM8" s="711"/>
      <c r="CIN8" s="711"/>
      <c r="CIO8" s="711"/>
      <c r="CIP8" s="711"/>
      <c r="CIQ8" s="711"/>
      <c r="CIR8" s="711"/>
      <c r="CIS8" s="711"/>
      <c r="CIT8" s="711"/>
      <c r="CIU8" s="711"/>
      <c r="CIV8" s="711"/>
      <c r="CIW8" s="711"/>
      <c r="CIX8" s="711"/>
      <c r="CIY8" s="711"/>
      <c r="CIZ8" s="711"/>
      <c r="CJA8" s="711"/>
      <c r="CJB8" s="711"/>
      <c r="CJC8" s="711"/>
      <c r="CJD8" s="711"/>
      <c r="CJE8" s="711"/>
      <c r="CJF8" s="711"/>
      <c r="CJG8" s="711"/>
      <c r="CJH8" s="711"/>
      <c r="CJI8" s="711"/>
      <c r="CJJ8" s="711"/>
      <c r="CJK8" s="711"/>
      <c r="CJL8" s="711"/>
      <c r="CJM8" s="711"/>
      <c r="CJN8" s="711"/>
      <c r="CJO8" s="711"/>
      <c r="CJP8" s="711"/>
      <c r="CJQ8" s="711"/>
      <c r="CJR8" s="711"/>
      <c r="CJS8" s="711"/>
      <c r="CJT8" s="711"/>
      <c r="CJU8" s="711"/>
      <c r="CJV8" s="711"/>
      <c r="CJW8" s="711"/>
      <c r="CJX8" s="711"/>
      <c r="CJY8" s="711"/>
      <c r="CJZ8" s="711"/>
      <c r="CKA8" s="711"/>
      <c r="CKB8" s="711"/>
      <c r="CKC8" s="711"/>
      <c r="CKD8" s="711"/>
      <c r="CKE8" s="711"/>
      <c r="CKF8" s="711"/>
      <c r="CKG8" s="711"/>
      <c r="CKH8" s="711"/>
      <c r="CKI8" s="711"/>
      <c r="CKJ8" s="711"/>
      <c r="CKK8" s="711"/>
      <c r="CKL8" s="711"/>
      <c r="CKM8" s="711"/>
      <c r="CKN8" s="711"/>
      <c r="CKO8" s="711"/>
      <c r="CKP8" s="711"/>
      <c r="CKQ8" s="711"/>
      <c r="CKR8" s="711"/>
      <c r="CKS8" s="711"/>
      <c r="CKT8" s="711"/>
      <c r="CKU8" s="711"/>
      <c r="CKV8" s="711"/>
      <c r="CKW8" s="711"/>
      <c r="CKX8" s="711"/>
      <c r="CKY8" s="711"/>
      <c r="CKZ8" s="711"/>
      <c r="CLA8" s="711"/>
      <c r="CLB8" s="711"/>
      <c r="CLC8" s="711"/>
      <c r="CLD8" s="711"/>
      <c r="CLE8" s="711"/>
      <c r="CLF8" s="711"/>
      <c r="CLG8" s="711"/>
      <c r="CLH8" s="711"/>
      <c r="CLI8" s="711"/>
      <c r="CLJ8" s="711"/>
      <c r="CLK8" s="711"/>
      <c r="CLL8" s="711"/>
      <c r="CLM8" s="711"/>
      <c r="CLN8" s="711"/>
      <c r="CLO8" s="711"/>
      <c r="CLP8" s="711"/>
      <c r="CLQ8" s="711"/>
      <c r="CLR8" s="711"/>
      <c r="CLS8" s="711"/>
      <c r="CLT8" s="711"/>
      <c r="CLU8" s="711"/>
      <c r="CLV8" s="711"/>
      <c r="CLW8" s="711"/>
      <c r="CLX8" s="711"/>
      <c r="CLY8" s="711"/>
      <c r="CLZ8" s="711"/>
      <c r="CMA8" s="711"/>
      <c r="CMB8" s="711"/>
      <c r="CMC8" s="711"/>
      <c r="CMD8" s="711"/>
      <c r="CME8" s="711"/>
      <c r="CMF8" s="711"/>
      <c r="CMG8" s="711"/>
      <c r="CMH8" s="711"/>
      <c r="CMI8" s="711"/>
      <c r="CMJ8" s="711"/>
      <c r="CMK8" s="711"/>
      <c r="CML8" s="711"/>
      <c r="CMM8" s="711"/>
      <c r="CMN8" s="711"/>
      <c r="CMO8" s="711"/>
      <c r="CMP8" s="711"/>
      <c r="CMQ8" s="711"/>
      <c r="CMR8" s="711"/>
      <c r="CMS8" s="711"/>
      <c r="CMT8" s="711"/>
      <c r="CMU8" s="711"/>
      <c r="CMV8" s="711"/>
      <c r="CMW8" s="711"/>
      <c r="CMX8" s="711"/>
      <c r="CMY8" s="711"/>
      <c r="CMZ8" s="711"/>
      <c r="CNA8" s="711"/>
      <c r="CNB8" s="711"/>
      <c r="CNC8" s="711"/>
      <c r="CND8" s="711"/>
      <c r="CNE8" s="711"/>
      <c r="CNF8" s="711"/>
      <c r="CNG8" s="711"/>
      <c r="CNH8" s="711"/>
      <c r="CNI8" s="711"/>
      <c r="CNJ8" s="711"/>
      <c r="CNK8" s="711"/>
      <c r="CNL8" s="711"/>
      <c r="CNM8" s="711"/>
      <c r="CNN8" s="711"/>
      <c r="CNO8" s="711"/>
      <c r="CNP8" s="711"/>
      <c r="CNQ8" s="711"/>
      <c r="CNR8" s="711"/>
      <c r="CNS8" s="711"/>
      <c r="CNT8" s="711"/>
      <c r="CNU8" s="711"/>
      <c r="CNV8" s="711"/>
      <c r="CNW8" s="711"/>
      <c r="CNX8" s="711"/>
      <c r="CNY8" s="711"/>
      <c r="CNZ8" s="711"/>
      <c r="COA8" s="711"/>
      <c r="COB8" s="711"/>
      <c r="COC8" s="711"/>
      <c r="COD8" s="711"/>
      <c r="COE8" s="711"/>
      <c r="COF8" s="711"/>
      <c r="COG8" s="711"/>
      <c r="COH8" s="711"/>
      <c r="COI8" s="711"/>
      <c r="COJ8" s="711"/>
      <c r="COK8" s="711"/>
      <c r="COL8" s="711"/>
      <c r="COM8" s="711"/>
      <c r="CON8" s="711"/>
      <c r="COO8" s="711"/>
      <c r="COP8" s="711"/>
      <c r="COQ8" s="711"/>
      <c r="COR8" s="711"/>
      <c r="COS8" s="711"/>
      <c r="COT8" s="711"/>
      <c r="COU8" s="711"/>
      <c r="COV8" s="711"/>
      <c r="COW8" s="711"/>
      <c r="COX8" s="711"/>
      <c r="COY8" s="711"/>
      <c r="COZ8" s="711"/>
      <c r="CPA8" s="711"/>
      <c r="CPB8" s="711"/>
      <c r="CPC8" s="711"/>
      <c r="CPD8" s="711"/>
      <c r="CPE8" s="711"/>
      <c r="CPF8" s="711"/>
      <c r="CPG8" s="711"/>
      <c r="CPH8" s="711"/>
      <c r="CPI8" s="711"/>
      <c r="CPJ8" s="711"/>
      <c r="CPK8" s="711"/>
      <c r="CPL8" s="711"/>
      <c r="CPM8" s="711"/>
      <c r="CPN8" s="711"/>
      <c r="CPO8" s="711"/>
      <c r="CPP8" s="711"/>
      <c r="CPQ8" s="711"/>
      <c r="CPR8" s="711"/>
      <c r="CPS8" s="711"/>
      <c r="CPT8" s="711"/>
      <c r="CPU8" s="711"/>
      <c r="CPV8" s="711"/>
      <c r="CPW8" s="711"/>
      <c r="CPX8" s="711"/>
      <c r="CPY8" s="711"/>
      <c r="CPZ8" s="711"/>
      <c r="CQA8" s="711"/>
      <c r="CQB8" s="711"/>
      <c r="CQC8" s="711"/>
      <c r="CQD8" s="711"/>
      <c r="CQE8" s="711"/>
      <c r="CQF8" s="711"/>
      <c r="CQG8" s="711"/>
      <c r="CQH8" s="711"/>
      <c r="CQI8" s="711"/>
      <c r="CQJ8" s="711"/>
      <c r="CQK8" s="711"/>
      <c r="CQL8" s="711"/>
      <c r="CQM8" s="711"/>
      <c r="CQN8" s="711"/>
      <c r="CQO8" s="711"/>
      <c r="CQP8" s="711"/>
      <c r="CQQ8" s="711"/>
      <c r="CQR8" s="711"/>
      <c r="CQS8" s="711"/>
      <c r="CQT8" s="711"/>
      <c r="CQU8" s="711"/>
      <c r="CQV8" s="711"/>
      <c r="CQW8" s="711"/>
      <c r="CQX8" s="711"/>
      <c r="CQY8" s="711"/>
      <c r="CQZ8" s="711"/>
      <c r="CRA8" s="711"/>
      <c r="CRB8" s="711"/>
      <c r="CRC8" s="711"/>
      <c r="CRD8" s="711"/>
      <c r="CRE8" s="711"/>
      <c r="CRF8" s="711"/>
      <c r="CRG8" s="711"/>
      <c r="CRH8" s="711"/>
      <c r="CRI8" s="711"/>
      <c r="CRJ8" s="711"/>
      <c r="CRK8" s="711"/>
      <c r="CRL8" s="711"/>
      <c r="CRM8" s="711"/>
      <c r="CRN8" s="711"/>
      <c r="CRO8" s="711"/>
      <c r="CRP8" s="711"/>
      <c r="CRQ8" s="711"/>
      <c r="CRR8" s="711"/>
      <c r="CRS8" s="711"/>
      <c r="CRT8" s="711"/>
      <c r="CRU8" s="711"/>
      <c r="CRV8" s="711"/>
      <c r="CRW8" s="711"/>
      <c r="CRX8" s="711"/>
      <c r="CRY8" s="711"/>
      <c r="CRZ8" s="711"/>
      <c r="CSA8" s="711"/>
      <c r="CSB8" s="711"/>
      <c r="CSC8" s="711"/>
      <c r="CSD8" s="711"/>
      <c r="CSE8" s="711"/>
      <c r="CSF8" s="711"/>
      <c r="CSG8" s="711"/>
      <c r="CSH8" s="711"/>
      <c r="CSI8" s="711"/>
      <c r="CSJ8" s="711"/>
      <c r="CSK8" s="711"/>
      <c r="CSL8" s="711"/>
      <c r="CSM8" s="711"/>
      <c r="CSN8" s="711"/>
      <c r="CSO8" s="711"/>
      <c r="CSP8" s="711"/>
      <c r="CSQ8" s="711"/>
      <c r="CSR8" s="711"/>
      <c r="CSS8" s="711"/>
      <c r="CST8" s="711"/>
      <c r="CSU8" s="711"/>
      <c r="CSV8" s="711"/>
      <c r="CSW8" s="711"/>
      <c r="CSX8" s="711"/>
      <c r="CSY8" s="711"/>
      <c r="CSZ8" s="711"/>
      <c r="CTA8" s="711"/>
      <c r="CTB8" s="711"/>
      <c r="CTC8" s="711"/>
      <c r="CTD8" s="711"/>
      <c r="CTE8" s="711"/>
      <c r="CTF8" s="711"/>
      <c r="CTG8" s="711"/>
      <c r="CTH8" s="711"/>
      <c r="CTI8" s="711"/>
      <c r="CTJ8" s="711"/>
      <c r="CTK8" s="711"/>
      <c r="CTL8" s="711"/>
      <c r="CTM8" s="711"/>
      <c r="CTN8" s="711"/>
      <c r="CTO8" s="711"/>
      <c r="CTP8" s="711"/>
      <c r="CTQ8" s="711"/>
      <c r="CTR8" s="711"/>
      <c r="CTS8" s="711"/>
      <c r="CTT8" s="711"/>
      <c r="CTU8" s="711"/>
      <c r="CTV8" s="711"/>
      <c r="CTW8" s="711"/>
      <c r="CTX8" s="711"/>
      <c r="CTY8" s="711"/>
      <c r="CTZ8" s="711"/>
      <c r="CUA8" s="711"/>
      <c r="CUB8" s="711"/>
      <c r="CUC8" s="711"/>
      <c r="CUD8" s="711"/>
      <c r="CUE8" s="711"/>
      <c r="CUF8" s="711"/>
      <c r="CUG8" s="711"/>
      <c r="CUH8" s="711"/>
      <c r="CUI8" s="711"/>
      <c r="CUJ8" s="711"/>
      <c r="CUK8" s="711"/>
      <c r="CUL8" s="711"/>
      <c r="CUM8" s="711"/>
      <c r="CUN8" s="711"/>
      <c r="CUO8" s="711"/>
      <c r="CUP8" s="711"/>
      <c r="CUQ8" s="711"/>
      <c r="CUR8" s="711"/>
      <c r="CUS8" s="711"/>
      <c r="CUT8" s="711"/>
      <c r="CUU8" s="711"/>
      <c r="CUV8" s="711"/>
      <c r="CUW8" s="711"/>
      <c r="CUX8" s="711"/>
      <c r="CUY8" s="711"/>
      <c r="CUZ8" s="711"/>
      <c r="CVA8" s="711"/>
      <c r="CVB8" s="711"/>
      <c r="CVC8" s="711"/>
      <c r="CVD8" s="711"/>
      <c r="CVE8" s="711"/>
      <c r="CVF8" s="711"/>
      <c r="CVG8" s="711"/>
      <c r="CVH8" s="711"/>
      <c r="CVI8" s="711"/>
      <c r="CVJ8" s="711"/>
      <c r="CVK8" s="711"/>
      <c r="CVL8" s="711"/>
      <c r="CVM8" s="711"/>
      <c r="CVN8" s="711"/>
      <c r="CVO8" s="711"/>
      <c r="CVP8" s="711"/>
      <c r="CVQ8" s="711"/>
      <c r="CVR8" s="711"/>
      <c r="CVS8" s="711"/>
      <c r="CVT8" s="711"/>
      <c r="CVU8" s="711"/>
      <c r="CVV8" s="711"/>
      <c r="CVW8" s="711"/>
      <c r="CVX8" s="711"/>
      <c r="CVY8" s="711"/>
      <c r="CVZ8" s="711"/>
      <c r="CWA8" s="711"/>
      <c r="CWB8" s="711"/>
      <c r="CWC8" s="711"/>
      <c r="CWD8" s="711"/>
      <c r="CWE8" s="711"/>
      <c r="CWF8" s="711"/>
      <c r="CWG8" s="711"/>
      <c r="CWH8" s="711"/>
      <c r="CWI8" s="711"/>
      <c r="CWJ8" s="711"/>
      <c r="CWK8" s="711"/>
      <c r="CWL8" s="711"/>
      <c r="CWM8" s="711"/>
      <c r="CWN8" s="711"/>
      <c r="CWO8" s="711"/>
      <c r="CWP8" s="711"/>
      <c r="CWQ8" s="711"/>
      <c r="CWR8" s="711"/>
      <c r="CWS8" s="711"/>
      <c r="CWT8" s="711"/>
      <c r="CWU8" s="711"/>
      <c r="CWV8" s="711"/>
      <c r="CWW8" s="711"/>
      <c r="CWX8" s="711"/>
      <c r="CWY8" s="711"/>
      <c r="CWZ8" s="711"/>
      <c r="CXA8" s="711"/>
      <c r="CXB8" s="711"/>
      <c r="CXC8" s="711"/>
      <c r="CXD8" s="711"/>
      <c r="CXE8" s="711"/>
      <c r="CXF8" s="711"/>
      <c r="CXG8" s="711"/>
      <c r="CXH8" s="711"/>
      <c r="CXI8" s="711"/>
      <c r="CXJ8" s="711"/>
      <c r="CXK8" s="711"/>
      <c r="CXL8" s="711"/>
      <c r="CXM8" s="711"/>
      <c r="CXN8" s="711"/>
      <c r="CXO8" s="711"/>
      <c r="CXP8" s="711"/>
      <c r="CXQ8" s="711"/>
      <c r="CXR8" s="711"/>
      <c r="CXS8" s="711"/>
      <c r="CXT8" s="711"/>
      <c r="CXU8" s="711"/>
      <c r="CXV8" s="711"/>
      <c r="CXW8" s="711"/>
      <c r="CXX8" s="711"/>
      <c r="CXY8" s="711"/>
      <c r="CXZ8" s="711"/>
      <c r="CYA8" s="711"/>
      <c r="CYB8" s="711"/>
      <c r="CYC8" s="711"/>
      <c r="CYD8" s="711"/>
      <c r="CYE8" s="711"/>
      <c r="CYF8" s="711"/>
      <c r="CYG8" s="711"/>
      <c r="CYH8" s="711"/>
      <c r="CYI8" s="711"/>
      <c r="CYJ8" s="711"/>
      <c r="CYK8" s="711"/>
      <c r="CYL8" s="711"/>
      <c r="CYM8" s="711"/>
      <c r="CYN8" s="711"/>
      <c r="CYO8" s="711"/>
      <c r="CYP8" s="711"/>
      <c r="CYQ8" s="711"/>
      <c r="CYR8" s="711"/>
      <c r="CYS8" s="711"/>
      <c r="CYT8" s="711"/>
      <c r="CYU8" s="711"/>
      <c r="CYV8" s="711"/>
      <c r="CYW8" s="711"/>
      <c r="CYX8" s="711"/>
      <c r="CYY8" s="711"/>
      <c r="CYZ8" s="711"/>
      <c r="CZA8" s="711"/>
      <c r="CZB8" s="711"/>
      <c r="CZC8" s="711"/>
      <c r="CZD8" s="711"/>
      <c r="CZE8" s="711"/>
      <c r="CZF8" s="711"/>
      <c r="CZG8" s="711"/>
      <c r="CZH8" s="711"/>
      <c r="CZI8" s="711"/>
      <c r="CZJ8" s="711"/>
      <c r="CZK8" s="711"/>
      <c r="CZL8" s="711"/>
      <c r="CZM8" s="711"/>
      <c r="CZN8" s="711"/>
      <c r="CZO8" s="711"/>
      <c r="CZP8" s="711"/>
      <c r="CZQ8" s="711"/>
      <c r="CZR8" s="711"/>
      <c r="CZS8" s="711"/>
      <c r="CZT8" s="711"/>
      <c r="CZU8" s="711"/>
      <c r="CZV8" s="711"/>
      <c r="CZW8" s="711"/>
      <c r="CZX8" s="711"/>
      <c r="CZY8" s="711"/>
      <c r="CZZ8" s="711"/>
      <c r="DAA8" s="711"/>
      <c r="DAB8" s="711"/>
      <c r="DAC8" s="711"/>
      <c r="DAD8" s="711"/>
      <c r="DAE8" s="711"/>
      <c r="DAF8" s="711"/>
      <c r="DAG8" s="711"/>
      <c r="DAH8" s="711"/>
      <c r="DAI8" s="711"/>
      <c r="DAJ8" s="711"/>
      <c r="DAK8" s="711"/>
      <c r="DAL8" s="711"/>
      <c r="DAM8" s="711"/>
      <c r="DAN8" s="711"/>
      <c r="DAO8" s="711"/>
      <c r="DAP8" s="711"/>
      <c r="DAQ8" s="711"/>
      <c r="DAR8" s="711"/>
      <c r="DAS8" s="711"/>
      <c r="DAT8" s="711"/>
      <c r="DAU8" s="711"/>
      <c r="DAV8" s="711"/>
      <c r="DAW8" s="711"/>
      <c r="DAX8" s="711"/>
      <c r="DAY8" s="711"/>
      <c r="DAZ8" s="711"/>
      <c r="DBA8" s="711"/>
      <c r="DBB8" s="711"/>
      <c r="DBC8" s="711"/>
      <c r="DBD8" s="711"/>
      <c r="DBE8" s="711"/>
      <c r="DBF8" s="711"/>
      <c r="DBG8" s="711"/>
      <c r="DBH8" s="711"/>
      <c r="DBI8" s="711"/>
      <c r="DBJ8" s="711"/>
      <c r="DBK8" s="711"/>
      <c r="DBL8" s="711"/>
      <c r="DBM8" s="711"/>
      <c r="DBN8" s="711"/>
      <c r="DBO8" s="711"/>
      <c r="DBP8" s="711"/>
      <c r="DBQ8" s="711"/>
      <c r="DBR8" s="711"/>
      <c r="DBS8" s="711"/>
      <c r="DBT8" s="711"/>
      <c r="DBU8" s="711"/>
      <c r="DBV8" s="711"/>
      <c r="DBW8" s="711"/>
      <c r="DBX8" s="711"/>
      <c r="DBY8" s="711"/>
      <c r="DBZ8" s="711"/>
      <c r="DCA8" s="711"/>
      <c r="DCB8" s="711"/>
      <c r="DCC8" s="711"/>
      <c r="DCD8" s="711"/>
      <c r="DCE8" s="711"/>
      <c r="DCF8" s="711"/>
      <c r="DCG8" s="711"/>
      <c r="DCH8" s="711"/>
      <c r="DCI8" s="711"/>
      <c r="DCJ8" s="711"/>
      <c r="DCK8" s="711"/>
      <c r="DCL8" s="711"/>
      <c r="DCM8" s="711"/>
      <c r="DCN8" s="711"/>
      <c r="DCO8" s="711"/>
      <c r="DCP8" s="711"/>
      <c r="DCQ8" s="711"/>
      <c r="DCR8" s="711"/>
      <c r="DCS8" s="711"/>
      <c r="DCT8" s="711"/>
      <c r="DCU8" s="711"/>
      <c r="DCV8" s="711"/>
      <c r="DCW8" s="711"/>
      <c r="DCX8" s="711"/>
      <c r="DCY8" s="711"/>
      <c r="DCZ8" s="711"/>
      <c r="DDA8" s="711"/>
      <c r="DDB8" s="711"/>
      <c r="DDC8" s="711"/>
      <c r="DDD8" s="711"/>
      <c r="DDE8" s="711"/>
      <c r="DDF8" s="711"/>
      <c r="DDG8" s="711"/>
      <c r="DDH8" s="711"/>
      <c r="DDI8" s="711"/>
      <c r="DDJ8" s="711"/>
      <c r="DDK8" s="711"/>
      <c r="DDL8" s="711"/>
      <c r="DDM8" s="711"/>
      <c r="DDN8" s="711"/>
      <c r="DDO8" s="711"/>
      <c r="DDP8" s="711"/>
      <c r="DDQ8" s="711"/>
      <c r="DDR8" s="711"/>
      <c r="DDS8" s="711"/>
      <c r="DDT8" s="711"/>
      <c r="DDU8" s="711"/>
      <c r="DDV8" s="711"/>
      <c r="DDW8" s="711"/>
      <c r="DDX8" s="711"/>
      <c r="DDY8" s="711"/>
      <c r="DDZ8" s="711"/>
      <c r="DEA8" s="711"/>
      <c r="DEB8" s="711"/>
      <c r="DEC8" s="711"/>
      <c r="DED8" s="711"/>
      <c r="DEE8" s="711"/>
      <c r="DEF8" s="711"/>
      <c r="DEG8" s="711"/>
      <c r="DEH8" s="711"/>
      <c r="DEI8" s="711"/>
      <c r="DEJ8" s="711"/>
      <c r="DEK8" s="711"/>
      <c r="DEL8" s="711"/>
      <c r="DEM8" s="711"/>
      <c r="DEN8" s="711"/>
      <c r="DEO8" s="711"/>
      <c r="DEP8" s="711"/>
      <c r="DEQ8" s="711"/>
      <c r="DER8" s="711"/>
      <c r="DES8" s="711"/>
      <c r="DET8" s="711"/>
      <c r="DEU8" s="711"/>
      <c r="DEV8" s="711"/>
      <c r="DEW8" s="711"/>
      <c r="DEX8" s="711"/>
      <c r="DEY8" s="711"/>
      <c r="DEZ8" s="711"/>
      <c r="DFA8" s="711"/>
      <c r="DFB8" s="711"/>
      <c r="DFC8" s="711"/>
      <c r="DFD8" s="711"/>
      <c r="DFE8" s="711"/>
      <c r="DFF8" s="711"/>
      <c r="DFG8" s="711"/>
      <c r="DFH8" s="711"/>
      <c r="DFI8" s="711"/>
      <c r="DFJ8" s="711"/>
      <c r="DFK8" s="711"/>
      <c r="DFL8" s="711"/>
      <c r="DFM8" s="711"/>
      <c r="DFN8" s="711"/>
      <c r="DFO8" s="711"/>
      <c r="DFP8" s="711"/>
      <c r="DFQ8" s="711"/>
      <c r="DFR8" s="711"/>
      <c r="DFS8" s="711"/>
      <c r="DFT8" s="711"/>
      <c r="DFU8" s="711"/>
      <c r="DFV8" s="711"/>
      <c r="DFW8" s="711"/>
      <c r="DFX8" s="711"/>
      <c r="DFY8" s="711"/>
      <c r="DFZ8" s="711"/>
      <c r="DGA8" s="711"/>
      <c r="DGB8" s="711"/>
      <c r="DGC8" s="711"/>
      <c r="DGD8" s="711"/>
      <c r="DGE8" s="711"/>
      <c r="DGF8" s="711"/>
      <c r="DGG8" s="711"/>
      <c r="DGH8" s="711"/>
      <c r="DGI8" s="711"/>
      <c r="DGJ8" s="711"/>
      <c r="DGK8" s="711"/>
      <c r="DGL8" s="711"/>
      <c r="DGM8" s="711"/>
      <c r="DGN8" s="711"/>
      <c r="DGO8" s="711"/>
      <c r="DGP8" s="711"/>
      <c r="DGQ8" s="711"/>
      <c r="DGR8" s="711"/>
      <c r="DGS8" s="711"/>
      <c r="DGT8" s="711"/>
      <c r="DGU8" s="711"/>
      <c r="DGV8" s="711"/>
      <c r="DGW8" s="711"/>
      <c r="DGX8" s="711"/>
      <c r="DGY8" s="711"/>
      <c r="DGZ8" s="711"/>
      <c r="DHA8" s="711"/>
      <c r="DHB8" s="711"/>
      <c r="DHC8" s="711"/>
      <c r="DHD8" s="711"/>
      <c r="DHE8" s="711"/>
      <c r="DHF8" s="711"/>
      <c r="DHG8" s="711"/>
      <c r="DHH8" s="711"/>
      <c r="DHI8" s="711"/>
      <c r="DHJ8" s="711"/>
      <c r="DHK8" s="711"/>
      <c r="DHL8" s="711"/>
      <c r="DHM8" s="711"/>
      <c r="DHN8" s="711"/>
      <c r="DHO8" s="711"/>
      <c r="DHP8" s="711"/>
      <c r="DHQ8" s="711"/>
      <c r="DHR8" s="711"/>
      <c r="DHS8" s="711"/>
      <c r="DHT8" s="711"/>
      <c r="DHU8" s="711"/>
      <c r="DHV8" s="711"/>
      <c r="DHW8" s="711"/>
      <c r="DHX8" s="711"/>
      <c r="DHY8" s="711"/>
      <c r="DHZ8" s="711"/>
      <c r="DIA8" s="711"/>
      <c r="DIB8" s="711"/>
      <c r="DIC8" s="711"/>
      <c r="DID8" s="711"/>
      <c r="DIE8" s="711"/>
      <c r="DIF8" s="711"/>
      <c r="DIG8" s="711"/>
      <c r="DIH8" s="711"/>
      <c r="DII8" s="711"/>
      <c r="DIJ8" s="711"/>
      <c r="DIK8" s="711"/>
      <c r="DIL8" s="711"/>
      <c r="DIM8" s="711"/>
      <c r="DIN8" s="711"/>
      <c r="DIO8" s="711"/>
      <c r="DIP8" s="711"/>
      <c r="DIQ8" s="711"/>
      <c r="DIR8" s="711"/>
      <c r="DIS8" s="711"/>
      <c r="DIT8" s="711"/>
      <c r="DIU8" s="711"/>
      <c r="DIV8" s="711"/>
      <c r="DIW8" s="711"/>
      <c r="DIX8" s="711"/>
      <c r="DIY8" s="711"/>
      <c r="DIZ8" s="711"/>
      <c r="DJA8" s="711"/>
      <c r="DJB8" s="711"/>
      <c r="DJC8" s="711"/>
      <c r="DJD8" s="711"/>
      <c r="DJE8" s="711"/>
      <c r="DJF8" s="711"/>
      <c r="DJG8" s="711"/>
      <c r="DJH8" s="711"/>
      <c r="DJI8" s="711"/>
      <c r="DJJ8" s="711"/>
      <c r="DJK8" s="711"/>
      <c r="DJL8" s="711"/>
      <c r="DJM8" s="711"/>
      <c r="DJN8" s="711"/>
      <c r="DJO8" s="711"/>
      <c r="DJP8" s="711"/>
      <c r="DJQ8" s="711"/>
      <c r="DJR8" s="711"/>
      <c r="DJS8" s="711"/>
      <c r="DJT8" s="711"/>
      <c r="DJU8" s="711"/>
      <c r="DJV8" s="711"/>
      <c r="DJW8" s="711"/>
      <c r="DJX8" s="711"/>
      <c r="DJY8" s="711"/>
      <c r="DJZ8" s="711"/>
      <c r="DKA8" s="711"/>
      <c r="DKB8" s="711"/>
      <c r="DKC8" s="711"/>
      <c r="DKD8" s="711"/>
      <c r="DKE8" s="711"/>
      <c r="DKF8" s="711"/>
      <c r="DKG8" s="711"/>
      <c r="DKH8" s="711"/>
      <c r="DKI8" s="711"/>
      <c r="DKJ8" s="711"/>
      <c r="DKK8" s="711"/>
      <c r="DKL8" s="711"/>
      <c r="DKM8" s="711"/>
      <c r="DKN8" s="711"/>
      <c r="DKO8" s="711"/>
      <c r="DKP8" s="711"/>
      <c r="DKQ8" s="711"/>
      <c r="DKR8" s="711"/>
      <c r="DKS8" s="711"/>
      <c r="DKT8" s="711"/>
      <c r="DKU8" s="711"/>
      <c r="DKV8" s="711"/>
      <c r="DKW8" s="711"/>
      <c r="DKX8" s="711"/>
      <c r="DKY8" s="711"/>
      <c r="DKZ8" s="711"/>
      <c r="DLA8" s="711"/>
      <c r="DLB8" s="711"/>
      <c r="DLC8" s="711"/>
      <c r="DLD8" s="711"/>
      <c r="DLE8" s="711"/>
      <c r="DLF8" s="711"/>
      <c r="DLG8" s="711"/>
      <c r="DLH8" s="711"/>
      <c r="DLI8" s="711"/>
      <c r="DLJ8" s="711"/>
      <c r="DLK8" s="711"/>
      <c r="DLL8" s="711"/>
      <c r="DLM8" s="711"/>
      <c r="DLN8" s="711"/>
      <c r="DLO8" s="711"/>
      <c r="DLP8" s="711"/>
      <c r="DLQ8" s="711"/>
      <c r="DLR8" s="711"/>
      <c r="DLS8" s="711"/>
      <c r="DLT8" s="711"/>
      <c r="DLU8" s="711"/>
      <c r="DLV8" s="711"/>
      <c r="DLW8" s="711"/>
      <c r="DLX8" s="711"/>
      <c r="DLY8" s="711"/>
      <c r="DLZ8" s="711"/>
      <c r="DMA8" s="711"/>
      <c r="DMB8" s="711"/>
      <c r="DMC8" s="711"/>
      <c r="DMD8" s="711"/>
      <c r="DME8" s="711"/>
      <c r="DMF8" s="711"/>
      <c r="DMG8" s="711"/>
      <c r="DMH8" s="711"/>
      <c r="DMI8" s="711"/>
      <c r="DMJ8" s="711"/>
      <c r="DMK8" s="711"/>
      <c r="DML8" s="711"/>
      <c r="DMM8" s="711"/>
      <c r="DMN8" s="711"/>
      <c r="DMO8" s="711"/>
      <c r="DMP8" s="711"/>
      <c r="DMQ8" s="711"/>
      <c r="DMR8" s="711"/>
      <c r="DMS8" s="711"/>
      <c r="DMT8" s="711"/>
      <c r="DMU8" s="711"/>
      <c r="DMV8" s="711"/>
      <c r="DMW8" s="711"/>
      <c r="DMX8" s="711"/>
      <c r="DMY8" s="711"/>
      <c r="DMZ8" s="711"/>
      <c r="DNA8" s="711"/>
      <c r="DNB8" s="711"/>
      <c r="DNC8" s="711"/>
      <c r="DND8" s="711"/>
      <c r="DNE8" s="711"/>
      <c r="DNF8" s="711"/>
      <c r="DNG8" s="711"/>
      <c r="DNH8" s="711"/>
      <c r="DNI8" s="711"/>
      <c r="DNJ8" s="711"/>
      <c r="DNK8" s="711"/>
      <c r="DNL8" s="711"/>
      <c r="DNM8" s="711"/>
      <c r="DNN8" s="711"/>
      <c r="DNO8" s="711"/>
      <c r="DNP8" s="711"/>
      <c r="DNQ8" s="711"/>
      <c r="DNR8" s="711"/>
      <c r="DNS8" s="711"/>
      <c r="DNT8" s="711"/>
      <c r="DNU8" s="711"/>
      <c r="DNV8" s="711"/>
      <c r="DNW8" s="711"/>
      <c r="DNX8" s="711"/>
      <c r="DNY8" s="711"/>
      <c r="DNZ8" s="711"/>
      <c r="DOA8" s="711"/>
      <c r="DOB8" s="711"/>
      <c r="DOC8" s="711"/>
      <c r="DOD8" s="711"/>
      <c r="DOE8" s="711"/>
      <c r="DOF8" s="711"/>
      <c r="DOG8" s="711"/>
      <c r="DOH8" s="711"/>
      <c r="DOI8" s="711"/>
      <c r="DOJ8" s="711"/>
      <c r="DOK8" s="711"/>
      <c r="DOL8" s="711"/>
      <c r="DOM8" s="711"/>
      <c r="DON8" s="711"/>
      <c r="DOO8" s="711"/>
      <c r="DOP8" s="711"/>
      <c r="DOQ8" s="711"/>
      <c r="DOR8" s="711"/>
      <c r="DOS8" s="711"/>
      <c r="DOT8" s="711"/>
      <c r="DOU8" s="711"/>
      <c r="DOV8" s="711"/>
      <c r="DOW8" s="711"/>
      <c r="DOX8" s="711"/>
      <c r="DOY8" s="711"/>
      <c r="DOZ8" s="711"/>
      <c r="DPA8" s="711"/>
      <c r="DPB8" s="711"/>
      <c r="DPC8" s="711"/>
      <c r="DPD8" s="711"/>
      <c r="DPE8" s="711"/>
      <c r="DPF8" s="711"/>
      <c r="DPG8" s="711"/>
      <c r="DPH8" s="711"/>
      <c r="DPI8" s="711"/>
      <c r="DPJ8" s="711"/>
      <c r="DPK8" s="711"/>
      <c r="DPL8" s="711"/>
      <c r="DPM8" s="711"/>
      <c r="DPN8" s="711"/>
      <c r="DPO8" s="711"/>
      <c r="DPP8" s="711"/>
      <c r="DPQ8" s="711"/>
      <c r="DPR8" s="711"/>
      <c r="DPS8" s="711"/>
      <c r="DPT8" s="711"/>
      <c r="DPU8" s="711"/>
      <c r="DPV8" s="711"/>
      <c r="DPW8" s="711"/>
      <c r="DPX8" s="711"/>
      <c r="DPY8" s="711"/>
      <c r="DPZ8" s="711"/>
      <c r="DQA8" s="711"/>
      <c r="DQB8" s="711"/>
      <c r="DQC8" s="711"/>
      <c r="DQD8" s="711"/>
      <c r="DQE8" s="711"/>
      <c r="DQF8" s="711"/>
      <c r="DQG8" s="711"/>
      <c r="DQH8" s="711"/>
      <c r="DQI8" s="711"/>
      <c r="DQJ8" s="711"/>
      <c r="DQK8" s="711"/>
      <c r="DQL8" s="711"/>
      <c r="DQM8" s="711"/>
      <c r="DQN8" s="711"/>
      <c r="DQO8" s="711"/>
      <c r="DQP8" s="711"/>
      <c r="DQQ8" s="711"/>
      <c r="DQR8" s="711"/>
      <c r="DQS8" s="711"/>
      <c r="DQT8" s="711"/>
      <c r="DQU8" s="711"/>
      <c r="DQV8" s="711"/>
      <c r="DQW8" s="711"/>
      <c r="DQX8" s="711"/>
      <c r="DQY8" s="711"/>
      <c r="DQZ8" s="711"/>
      <c r="DRA8" s="711"/>
      <c r="DRB8" s="711"/>
      <c r="DRC8" s="711"/>
      <c r="DRD8" s="711"/>
      <c r="DRE8" s="711"/>
      <c r="DRF8" s="711"/>
      <c r="DRG8" s="711"/>
      <c r="DRH8" s="711"/>
      <c r="DRI8" s="711"/>
      <c r="DRJ8" s="711"/>
      <c r="DRK8" s="711"/>
      <c r="DRL8" s="711"/>
      <c r="DRM8" s="711"/>
      <c r="DRN8" s="711"/>
      <c r="DRO8" s="711"/>
      <c r="DRP8" s="711"/>
      <c r="DRQ8" s="711"/>
      <c r="DRR8" s="711"/>
      <c r="DRS8" s="711"/>
      <c r="DRT8" s="711"/>
      <c r="DRU8" s="711"/>
      <c r="DRV8" s="711"/>
      <c r="DRW8" s="711"/>
      <c r="DRX8" s="711"/>
      <c r="DRY8" s="711"/>
      <c r="DRZ8" s="711"/>
      <c r="DSA8" s="711"/>
      <c r="DSB8" s="711"/>
      <c r="DSC8" s="711"/>
      <c r="DSD8" s="711"/>
      <c r="DSE8" s="711"/>
      <c r="DSF8" s="711"/>
      <c r="DSG8" s="711"/>
      <c r="DSH8" s="711"/>
      <c r="DSI8" s="711"/>
      <c r="DSJ8" s="711"/>
      <c r="DSK8" s="711"/>
      <c r="DSL8" s="711"/>
      <c r="DSM8" s="711"/>
      <c r="DSN8" s="711"/>
      <c r="DSO8" s="711"/>
      <c r="DSP8" s="711"/>
      <c r="DSQ8" s="711"/>
      <c r="DSR8" s="711"/>
      <c r="DSS8" s="711"/>
      <c r="DST8" s="711"/>
      <c r="DSU8" s="711"/>
      <c r="DSV8" s="711"/>
      <c r="DSW8" s="711"/>
      <c r="DSX8" s="711"/>
      <c r="DSY8" s="711"/>
      <c r="DSZ8" s="711"/>
      <c r="DTA8" s="711"/>
      <c r="DTB8" s="711"/>
      <c r="DTC8" s="711"/>
      <c r="DTD8" s="711"/>
      <c r="DTE8" s="711"/>
      <c r="DTF8" s="711"/>
      <c r="DTG8" s="711"/>
      <c r="DTH8" s="711"/>
      <c r="DTI8" s="711"/>
      <c r="DTJ8" s="711"/>
      <c r="DTK8" s="711"/>
      <c r="DTL8" s="711"/>
      <c r="DTM8" s="711"/>
      <c r="DTN8" s="711"/>
      <c r="DTO8" s="711"/>
      <c r="DTP8" s="711"/>
      <c r="DTQ8" s="711"/>
      <c r="DTR8" s="711"/>
      <c r="DTS8" s="711"/>
      <c r="DTT8" s="711"/>
      <c r="DTU8" s="711"/>
      <c r="DTV8" s="711"/>
      <c r="DTW8" s="711"/>
      <c r="DTX8" s="711"/>
      <c r="DTY8" s="711"/>
      <c r="DTZ8" s="711"/>
      <c r="DUA8" s="711"/>
      <c r="DUB8" s="711"/>
      <c r="DUC8" s="711"/>
      <c r="DUD8" s="711"/>
      <c r="DUE8" s="711"/>
      <c r="DUF8" s="711"/>
      <c r="DUG8" s="711"/>
      <c r="DUH8" s="711"/>
      <c r="DUI8" s="711"/>
      <c r="DUJ8" s="711"/>
      <c r="DUK8" s="711"/>
      <c r="DUL8" s="711"/>
      <c r="DUM8" s="711"/>
      <c r="DUN8" s="711"/>
      <c r="DUO8" s="711"/>
      <c r="DUP8" s="711"/>
      <c r="DUQ8" s="711"/>
      <c r="DUR8" s="711"/>
      <c r="DUS8" s="711"/>
      <c r="DUT8" s="711"/>
      <c r="DUU8" s="711"/>
      <c r="DUV8" s="711"/>
      <c r="DUW8" s="711"/>
      <c r="DUX8" s="711"/>
      <c r="DUY8" s="711"/>
      <c r="DUZ8" s="711"/>
      <c r="DVA8" s="711"/>
      <c r="DVB8" s="711"/>
      <c r="DVC8" s="711"/>
      <c r="DVD8" s="711"/>
      <c r="DVE8" s="711"/>
      <c r="DVF8" s="711"/>
      <c r="DVG8" s="711"/>
      <c r="DVH8" s="711"/>
      <c r="DVI8" s="711"/>
      <c r="DVJ8" s="711"/>
      <c r="DVK8" s="711"/>
      <c r="DVL8" s="711"/>
      <c r="DVM8" s="711"/>
      <c r="DVN8" s="711"/>
      <c r="DVO8" s="711"/>
      <c r="DVP8" s="711"/>
      <c r="DVQ8" s="711"/>
      <c r="DVR8" s="711"/>
      <c r="DVS8" s="711"/>
      <c r="DVT8" s="711"/>
      <c r="DVU8" s="711"/>
      <c r="DVV8" s="711"/>
      <c r="DVW8" s="711"/>
      <c r="DVX8" s="711"/>
      <c r="DVY8" s="711"/>
      <c r="DVZ8" s="711"/>
      <c r="DWA8" s="711"/>
      <c r="DWB8" s="711"/>
      <c r="DWC8" s="711"/>
      <c r="DWD8" s="711"/>
      <c r="DWE8" s="711"/>
      <c r="DWF8" s="711"/>
      <c r="DWG8" s="711"/>
      <c r="DWH8" s="711"/>
      <c r="DWI8" s="711"/>
      <c r="DWJ8" s="711"/>
      <c r="DWK8" s="711"/>
      <c r="DWL8" s="711"/>
      <c r="DWM8" s="711"/>
      <c r="DWN8" s="711"/>
      <c r="DWO8" s="711"/>
      <c r="DWP8" s="711"/>
      <c r="DWQ8" s="711"/>
      <c r="DWR8" s="711"/>
      <c r="DWS8" s="711"/>
      <c r="DWT8" s="711"/>
      <c r="DWU8" s="711"/>
      <c r="DWV8" s="711"/>
      <c r="DWW8" s="711"/>
      <c r="DWX8" s="711"/>
      <c r="DWY8" s="711"/>
      <c r="DWZ8" s="711"/>
      <c r="DXA8" s="711"/>
      <c r="DXB8" s="711"/>
      <c r="DXC8" s="711"/>
      <c r="DXD8" s="711"/>
      <c r="DXE8" s="711"/>
      <c r="DXF8" s="711"/>
      <c r="DXG8" s="711"/>
      <c r="DXH8" s="711"/>
      <c r="DXI8" s="711"/>
      <c r="DXJ8" s="711"/>
      <c r="DXK8" s="711"/>
      <c r="DXL8" s="711"/>
      <c r="DXM8" s="711"/>
      <c r="DXN8" s="711"/>
      <c r="DXO8" s="711"/>
      <c r="DXP8" s="711"/>
      <c r="DXQ8" s="711"/>
      <c r="DXR8" s="711"/>
      <c r="DXS8" s="711"/>
      <c r="DXT8" s="711"/>
      <c r="DXU8" s="711"/>
      <c r="DXV8" s="711"/>
      <c r="DXW8" s="711"/>
      <c r="DXX8" s="711"/>
      <c r="DXY8" s="711"/>
      <c r="DXZ8" s="711"/>
      <c r="DYA8" s="711"/>
      <c r="DYB8" s="711"/>
      <c r="DYC8" s="711"/>
      <c r="DYD8" s="711"/>
      <c r="DYE8" s="711"/>
      <c r="DYF8" s="711"/>
      <c r="DYG8" s="711"/>
      <c r="DYH8" s="711"/>
      <c r="DYI8" s="711"/>
      <c r="DYJ8" s="711"/>
      <c r="DYK8" s="711"/>
      <c r="DYL8" s="711"/>
      <c r="DYM8" s="711"/>
      <c r="DYN8" s="711"/>
      <c r="DYO8" s="711"/>
      <c r="DYP8" s="711"/>
      <c r="DYQ8" s="711"/>
      <c r="DYR8" s="711"/>
      <c r="DYS8" s="711"/>
      <c r="DYT8" s="711"/>
      <c r="DYU8" s="711"/>
      <c r="DYV8" s="711"/>
      <c r="DYW8" s="711"/>
      <c r="DYX8" s="711"/>
      <c r="DYY8" s="711"/>
      <c r="DYZ8" s="711"/>
      <c r="DZA8" s="711"/>
      <c r="DZB8" s="711"/>
      <c r="DZC8" s="711"/>
      <c r="DZD8" s="711"/>
      <c r="DZE8" s="711"/>
      <c r="DZF8" s="711"/>
      <c r="DZG8" s="711"/>
      <c r="DZH8" s="711"/>
      <c r="DZI8" s="711"/>
      <c r="DZJ8" s="711"/>
      <c r="DZK8" s="711"/>
      <c r="DZL8" s="711"/>
      <c r="DZM8" s="711"/>
      <c r="DZN8" s="711"/>
      <c r="DZO8" s="711"/>
      <c r="DZP8" s="711"/>
      <c r="DZQ8" s="711"/>
      <c r="DZR8" s="711"/>
      <c r="DZS8" s="711"/>
      <c r="DZT8" s="711"/>
      <c r="DZU8" s="711"/>
      <c r="DZV8" s="711"/>
      <c r="DZW8" s="711"/>
      <c r="DZX8" s="711"/>
      <c r="DZY8" s="711"/>
      <c r="DZZ8" s="711"/>
      <c r="EAA8" s="711"/>
      <c r="EAB8" s="711"/>
      <c r="EAC8" s="711"/>
      <c r="EAD8" s="711"/>
      <c r="EAE8" s="711"/>
      <c r="EAF8" s="711"/>
      <c r="EAG8" s="711"/>
      <c r="EAH8" s="711"/>
      <c r="EAI8" s="711"/>
      <c r="EAJ8" s="711"/>
      <c r="EAK8" s="711"/>
      <c r="EAL8" s="711"/>
      <c r="EAM8" s="711"/>
      <c r="EAN8" s="711"/>
      <c r="EAO8" s="711"/>
      <c r="EAP8" s="711"/>
      <c r="EAQ8" s="711"/>
      <c r="EAR8" s="711"/>
      <c r="EAS8" s="711"/>
      <c r="EAT8" s="711"/>
      <c r="EAU8" s="711"/>
      <c r="EAV8" s="711"/>
      <c r="EAW8" s="711"/>
      <c r="EAX8" s="711"/>
      <c r="EAY8" s="711"/>
      <c r="EAZ8" s="711"/>
      <c r="EBA8" s="711"/>
      <c r="EBB8" s="711"/>
      <c r="EBC8" s="711"/>
      <c r="EBD8" s="711"/>
      <c r="EBE8" s="711"/>
      <c r="EBF8" s="711"/>
      <c r="EBG8" s="711"/>
      <c r="EBH8" s="711"/>
      <c r="EBI8" s="711"/>
      <c r="EBJ8" s="711"/>
      <c r="EBK8" s="711"/>
      <c r="EBL8" s="711"/>
      <c r="EBM8" s="711"/>
      <c r="EBN8" s="711"/>
      <c r="EBO8" s="711"/>
      <c r="EBP8" s="711"/>
      <c r="EBQ8" s="711"/>
      <c r="EBR8" s="711"/>
      <c r="EBS8" s="711"/>
      <c r="EBT8" s="711"/>
      <c r="EBU8" s="711"/>
      <c r="EBV8" s="711"/>
      <c r="EBW8" s="711"/>
      <c r="EBX8" s="711"/>
      <c r="EBY8" s="711"/>
      <c r="EBZ8" s="711"/>
      <c r="ECA8" s="711"/>
      <c r="ECB8" s="711"/>
      <c r="ECC8" s="711"/>
      <c r="ECD8" s="711"/>
      <c r="ECE8" s="711"/>
      <c r="ECF8" s="711"/>
      <c r="ECG8" s="711"/>
      <c r="ECH8" s="711"/>
      <c r="ECI8" s="711"/>
      <c r="ECJ8" s="711"/>
      <c r="ECK8" s="711"/>
      <c r="ECL8" s="711"/>
      <c r="ECM8" s="711"/>
      <c r="ECN8" s="711"/>
      <c r="ECO8" s="711"/>
      <c r="ECP8" s="711"/>
      <c r="ECQ8" s="711"/>
      <c r="ECR8" s="711"/>
      <c r="ECS8" s="711"/>
      <c r="ECT8" s="711"/>
      <c r="ECU8" s="711"/>
      <c r="ECV8" s="711"/>
      <c r="ECW8" s="711"/>
      <c r="ECX8" s="711"/>
      <c r="ECY8" s="711"/>
      <c r="ECZ8" s="711"/>
      <c r="EDA8" s="711"/>
      <c r="EDB8" s="711"/>
      <c r="EDC8" s="711"/>
      <c r="EDD8" s="711"/>
      <c r="EDE8" s="711"/>
      <c r="EDF8" s="711"/>
      <c r="EDG8" s="711"/>
      <c r="EDH8" s="711"/>
      <c r="EDI8" s="711"/>
      <c r="EDJ8" s="711"/>
      <c r="EDK8" s="711"/>
      <c r="EDL8" s="711"/>
      <c r="EDM8" s="711"/>
      <c r="EDN8" s="711"/>
      <c r="EDO8" s="711"/>
      <c r="EDP8" s="711"/>
      <c r="EDQ8" s="711"/>
      <c r="EDR8" s="711"/>
      <c r="EDS8" s="711"/>
      <c r="EDT8" s="711"/>
      <c r="EDU8" s="711"/>
      <c r="EDV8" s="711"/>
      <c r="EDW8" s="711"/>
      <c r="EDX8" s="711"/>
      <c r="EDY8" s="711"/>
      <c r="EDZ8" s="711"/>
      <c r="EEA8" s="711"/>
      <c r="EEB8" s="711"/>
      <c r="EEC8" s="711"/>
      <c r="EED8" s="711"/>
      <c r="EEE8" s="711"/>
      <c r="EEF8" s="711"/>
      <c r="EEG8" s="711"/>
      <c r="EEH8" s="711"/>
      <c r="EEI8" s="711"/>
      <c r="EEJ8" s="711"/>
      <c r="EEK8" s="711"/>
      <c r="EEL8" s="711"/>
      <c r="EEM8" s="711"/>
      <c r="EEN8" s="711"/>
      <c r="EEO8" s="711"/>
      <c r="EEP8" s="711"/>
      <c r="EEQ8" s="711"/>
      <c r="EER8" s="711"/>
      <c r="EES8" s="711"/>
      <c r="EET8" s="711"/>
      <c r="EEU8" s="711"/>
      <c r="EEV8" s="711"/>
      <c r="EEW8" s="711"/>
      <c r="EEX8" s="711"/>
      <c r="EEY8" s="711"/>
      <c r="EEZ8" s="711"/>
      <c r="EFA8" s="711"/>
      <c r="EFB8" s="711"/>
      <c r="EFC8" s="711"/>
      <c r="EFD8" s="711"/>
      <c r="EFE8" s="711"/>
      <c r="EFF8" s="711"/>
      <c r="EFG8" s="711"/>
      <c r="EFH8" s="711"/>
      <c r="EFI8" s="711"/>
      <c r="EFJ8" s="711"/>
      <c r="EFK8" s="711"/>
      <c r="EFL8" s="711"/>
      <c r="EFM8" s="711"/>
      <c r="EFN8" s="711"/>
      <c r="EFO8" s="711"/>
      <c r="EFP8" s="711"/>
      <c r="EFQ8" s="711"/>
      <c r="EFR8" s="711"/>
      <c r="EFS8" s="711"/>
      <c r="EFT8" s="711"/>
      <c r="EFU8" s="711"/>
      <c r="EFV8" s="711"/>
      <c r="EFW8" s="711"/>
      <c r="EFX8" s="711"/>
      <c r="EFY8" s="711"/>
      <c r="EFZ8" s="711"/>
      <c r="EGA8" s="711"/>
      <c r="EGB8" s="711"/>
      <c r="EGC8" s="711"/>
      <c r="EGD8" s="711"/>
      <c r="EGE8" s="711"/>
      <c r="EGF8" s="711"/>
      <c r="EGG8" s="711"/>
      <c r="EGH8" s="711"/>
      <c r="EGI8" s="711"/>
      <c r="EGJ8" s="711"/>
      <c r="EGK8" s="711"/>
      <c r="EGL8" s="711"/>
      <c r="EGM8" s="711"/>
      <c r="EGN8" s="711"/>
      <c r="EGO8" s="711"/>
      <c r="EGP8" s="711"/>
      <c r="EGQ8" s="711"/>
      <c r="EGR8" s="711"/>
      <c r="EGS8" s="711"/>
      <c r="EGT8" s="711"/>
      <c r="EGU8" s="711"/>
      <c r="EGV8" s="711"/>
      <c r="EGW8" s="711"/>
      <c r="EGX8" s="711"/>
      <c r="EGY8" s="711"/>
      <c r="EGZ8" s="711"/>
      <c r="EHA8" s="711"/>
      <c r="EHB8" s="711"/>
      <c r="EHC8" s="711"/>
      <c r="EHD8" s="711"/>
      <c r="EHE8" s="711"/>
      <c r="EHF8" s="711"/>
      <c r="EHG8" s="711"/>
      <c r="EHH8" s="711"/>
      <c r="EHI8" s="711"/>
      <c r="EHJ8" s="711"/>
      <c r="EHK8" s="711"/>
      <c r="EHL8" s="711"/>
      <c r="EHM8" s="711"/>
      <c r="EHN8" s="711"/>
      <c r="EHO8" s="711"/>
      <c r="EHP8" s="711"/>
      <c r="EHQ8" s="711"/>
      <c r="EHR8" s="711"/>
      <c r="EHS8" s="711"/>
      <c r="EHT8" s="711"/>
      <c r="EHU8" s="711"/>
      <c r="EHV8" s="711"/>
      <c r="EHW8" s="711"/>
      <c r="EHX8" s="711"/>
      <c r="EHY8" s="711"/>
      <c r="EHZ8" s="711"/>
      <c r="EIA8" s="711"/>
      <c r="EIB8" s="711"/>
      <c r="EIC8" s="711"/>
      <c r="EID8" s="711"/>
      <c r="EIE8" s="711"/>
      <c r="EIF8" s="711"/>
      <c r="EIG8" s="711"/>
      <c r="EIH8" s="711"/>
      <c r="EII8" s="711"/>
      <c r="EIJ8" s="711"/>
      <c r="EIK8" s="711"/>
      <c r="EIL8" s="711"/>
      <c r="EIM8" s="711"/>
      <c r="EIN8" s="711"/>
      <c r="EIO8" s="711"/>
      <c r="EIP8" s="711"/>
      <c r="EIQ8" s="711"/>
      <c r="EIR8" s="711"/>
      <c r="EIS8" s="711"/>
      <c r="EIT8" s="711"/>
      <c r="EIU8" s="711"/>
      <c r="EIV8" s="711"/>
      <c r="EIW8" s="711"/>
      <c r="EIX8" s="711"/>
      <c r="EIY8" s="711"/>
      <c r="EIZ8" s="711"/>
      <c r="EJA8" s="711"/>
      <c r="EJB8" s="711"/>
      <c r="EJC8" s="711"/>
      <c r="EJD8" s="711"/>
      <c r="EJE8" s="711"/>
      <c r="EJF8" s="711"/>
      <c r="EJG8" s="711"/>
      <c r="EJH8" s="711"/>
      <c r="EJI8" s="711"/>
      <c r="EJJ8" s="711"/>
      <c r="EJK8" s="711"/>
      <c r="EJL8" s="711"/>
      <c r="EJM8" s="711"/>
      <c r="EJN8" s="711"/>
      <c r="EJO8" s="711"/>
      <c r="EJP8" s="711"/>
      <c r="EJQ8" s="711"/>
      <c r="EJR8" s="711"/>
      <c r="EJS8" s="711"/>
      <c r="EJT8" s="711"/>
      <c r="EJU8" s="711"/>
      <c r="EJV8" s="711"/>
      <c r="EJW8" s="711"/>
      <c r="EJX8" s="711"/>
      <c r="EJY8" s="711"/>
      <c r="EJZ8" s="711"/>
      <c r="EKA8" s="711"/>
      <c r="EKB8" s="711"/>
      <c r="EKC8" s="711"/>
      <c r="EKD8" s="711"/>
      <c r="EKE8" s="711"/>
      <c r="EKF8" s="711"/>
      <c r="EKG8" s="711"/>
      <c r="EKH8" s="711"/>
      <c r="EKI8" s="711"/>
      <c r="EKJ8" s="711"/>
      <c r="EKK8" s="711"/>
      <c r="EKL8" s="711"/>
      <c r="EKM8" s="711"/>
      <c r="EKN8" s="711"/>
      <c r="EKO8" s="711"/>
      <c r="EKP8" s="711"/>
      <c r="EKQ8" s="711"/>
      <c r="EKR8" s="711"/>
      <c r="EKS8" s="711"/>
      <c r="EKT8" s="711"/>
      <c r="EKU8" s="711"/>
      <c r="EKV8" s="711"/>
      <c r="EKW8" s="711"/>
      <c r="EKX8" s="711"/>
      <c r="EKY8" s="711"/>
      <c r="EKZ8" s="711"/>
      <c r="ELA8" s="711"/>
      <c r="ELB8" s="711"/>
      <c r="ELC8" s="711"/>
      <c r="ELD8" s="711"/>
      <c r="ELE8" s="711"/>
      <c r="ELF8" s="711"/>
      <c r="ELG8" s="711"/>
      <c r="ELH8" s="711"/>
      <c r="ELI8" s="711"/>
      <c r="ELJ8" s="711"/>
      <c r="ELK8" s="711"/>
      <c r="ELL8" s="711"/>
      <c r="ELM8" s="711"/>
      <c r="ELN8" s="711"/>
      <c r="ELO8" s="711"/>
      <c r="ELP8" s="711"/>
      <c r="ELQ8" s="711"/>
      <c r="ELR8" s="711"/>
      <c r="ELS8" s="711"/>
      <c r="ELT8" s="711"/>
      <c r="ELU8" s="711"/>
      <c r="ELV8" s="711"/>
      <c r="ELW8" s="711"/>
      <c r="ELX8" s="711"/>
      <c r="ELY8" s="711"/>
      <c r="ELZ8" s="711"/>
      <c r="EMA8" s="711"/>
      <c r="EMB8" s="711"/>
      <c r="EMC8" s="711"/>
      <c r="EMD8" s="711"/>
      <c r="EME8" s="711"/>
      <c r="EMF8" s="711"/>
      <c r="EMG8" s="711"/>
      <c r="EMH8" s="711"/>
      <c r="EMI8" s="711"/>
      <c r="EMJ8" s="711"/>
      <c r="EMK8" s="711"/>
      <c r="EML8" s="711"/>
      <c r="EMM8" s="711"/>
      <c r="EMN8" s="711"/>
      <c r="EMO8" s="711"/>
      <c r="EMP8" s="711"/>
      <c r="EMQ8" s="711"/>
      <c r="EMR8" s="711"/>
      <c r="EMS8" s="711"/>
      <c r="EMT8" s="711"/>
      <c r="EMU8" s="711"/>
      <c r="EMV8" s="711"/>
      <c r="EMW8" s="711"/>
      <c r="EMX8" s="711"/>
      <c r="EMY8" s="711"/>
      <c r="EMZ8" s="711"/>
      <c r="ENA8" s="711"/>
      <c r="ENB8" s="711"/>
      <c r="ENC8" s="711"/>
      <c r="END8" s="711"/>
      <c r="ENE8" s="711"/>
      <c r="ENF8" s="711"/>
      <c r="ENG8" s="711"/>
      <c r="ENH8" s="711"/>
      <c r="ENI8" s="711"/>
      <c r="ENJ8" s="711"/>
      <c r="ENK8" s="711"/>
      <c r="ENL8" s="711"/>
      <c r="ENM8" s="711"/>
      <c r="ENN8" s="711"/>
      <c r="ENO8" s="711"/>
      <c r="ENP8" s="711"/>
      <c r="ENQ8" s="711"/>
      <c r="ENR8" s="711"/>
      <c r="ENS8" s="711"/>
      <c r="ENT8" s="711"/>
      <c r="ENU8" s="711"/>
      <c r="ENV8" s="711"/>
      <c r="ENW8" s="711"/>
      <c r="ENX8" s="711"/>
      <c r="ENY8" s="711"/>
      <c r="ENZ8" s="711"/>
      <c r="EOA8" s="711"/>
      <c r="EOB8" s="711"/>
      <c r="EOC8" s="711"/>
      <c r="EOD8" s="711"/>
      <c r="EOE8" s="711"/>
      <c r="EOF8" s="711"/>
      <c r="EOG8" s="711"/>
      <c r="EOH8" s="711"/>
      <c r="EOI8" s="711"/>
      <c r="EOJ8" s="711"/>
      <c r="EOK8" s="711"/>
      <c r="EOL8" s="711"/>
      <c r="EOM8" s="711"/>
      <c r="EON8" s="711"/>
      <c r="EOO8" s="711"/>
      <c r="EOP8" s="711"/>
      <c r="EOQ8" s="711"/>
      <c r="EOR8" s="711"/>
      <c r="EOS8" s="711"/>
      <c r="EOT8" s="711"/>
      <c r="EOU8" s="711"/>
      <c r="EOV8" s="711"/>
      <c r="EOW8" s="711"/>
      <c r="EOX8" s="711"/>
      <c r="EOY8" s="711"/>
      <c r="EOZ8" s="711"/>
      <c r="EPA8" s="711"/>
      <c r="EPB8" s="711"/>
      <c r="EPC8" s="711"/>
      <c r="EPD8" s="711"/>
      <c r="EPE8" s="711"/>
      <c r="EPF8" s="711"/>
      <c r="EPG8" s="711"/>
      <c r="EPH8" s="711"/>
      <c r="EPI8" s="711"/>
      <c r="EPJ8" s="711"/>
      <c r="EPK8" s="711"/>
      <c r="EPL8" s="711"/>
      <c r="EPM8" s="711"/>
      <c r="EPN8" s="711"/>
      <c r="EPO8" s="711"/>
      <c r="EPP8" s="711"/>
      <c r="EPQ8" s="711"/>
      <c r="EPR8" s="711"/>
      <c r="EPS8" s="711"/>
      <c r="EPT8" s="711"/>
      <c r="EPU8" s="711"/>
      <c r="EPV8" s="711"/>
      <c r="EPW8" s="711"/>
      <c r="EPX8" s="711"/>
      <c r="EPY8" s="711"/>
      <c r="EPZ8" s="711"/>
      <c r="EQA8" s="711"/>
      <c r="EQB8" s="711"/>
      <c r="EQC8" s="711"/>
      <c r="EQD8" s="711"/>
      <c r="EQE8" s="711"/>
      <c r="EQF8" s="711"/>
      <c r="EQG8" s="711"/>
      <c r="EQH8" s="711"/>
      <c r="EQI8" s="711"/>
      <c r="EQJ8" s="711"/>
      <c r="EQK8" s="711"/>
      <c r="EQL8" s="711"/>
      <c r="EQM8" s="711"/>
      <c r="EQN8" s="711"/>
      <c r="EQO8" s="711"/>
      <c r="EQP8" s="711"/>
      <c r="EQQ8" s="711"/>
      <c r="EQR8" s="711"/>
      <c r="EQS8" s="711"/>
      <c r="EQT8" s="711"/>
      <c r="EQU8" s="711"/>
      <c r="EQV8" s="711"/>
      <c r="EQW8" s="711"/>
      <c r="EQX8" s="711"/>
      <c r="EQY8" s="711"/>
      <c r="EQZ8" s="711"/>
      <c r="ERA8" s="711"/>
      <c r="ERB8" s="711"/>
      <c r="ERC8" s="711"/>
      <c r="ERD8" s="711"/>
      <c r="ERE8" s="711"/>
      <c r="ERF8" s="711"/>
      <c r="ERG8" s="711"/>
      <c r="ERH8" s="711"/>
      <c r="ERI8" s="711"/>
      <c r="ERJ8" s="711"/>
      <c r="ERK8" s="711"/>
      <c r="ERL8" s="711"/>
      <c r="ERM8" s="711"/>
      <c r="ERN8" s="711"/>
      <c r="ERO8" s="711"/>
      <c r="ERP8" s="711"/>
      <c r="ERQ8" s="711"/>
      <c r="ERR8" s="711"/>
      <c r="ERS8" s="711"/>
      <c r="ERT8" s="711"/>
      <c r="ERU8" s="711"/>
      <c r="ERV8" s="711"/>
      <c r="ERW8" s="711"/>
      <c r="ERX8" s="711"/>
      <c r="ERY8" s="711"/>
      <c r="ERZ8" s="711"/>
      <c r="ESA8" s="711"/>
      <c r="ESB8" s="711"/>
      <c r="ESC8" s="711"/>
      <c r="ESD8" s="711"/>
      <c r="ESE8" s="711"/>
      <c r="ESF8" s="711"/>
      <c r="ESG8" s="711"/>
      <c r="ESH8" s="711"/>
      <c r="ESI8" s="711"/>
      <c r="ESJ8" s="711"/>
      <c r="ESK8" s="711"/>
      <c r="ESL8" s="711"/>
      <c r="ESM8" s="711"/>
      <c r="ESN8" s="711"/>
      <c r="ESO8" s="711"/>
      <c r="ESP8" s="711"/>
      <c r="ESQ8" s="711"/>
      <c r="ESR8" s="711"/>
      <c r="ESS8" s="711"/>
      <c r="EST8" s="711"/>
      <c r="ESU8" s="711"/>
      <c r="ESV8" s="711"/>
      <c r="ESW8" s="711"/>
      <c r="ESX8" s="711"/>
      <c r="ESY8" s="711"/>
      <c r="ESZ8" s="711"/>
      <c r="ETA8" s="711"/>
      <c r="ETB8" s="711"/>
      <c r="ETC8" s="711"/>
      <c r="ETD8" s="711"/>
      <c r="ETE8" s="711"/>
      <c r="ETF8" s="711"/>
      <c r="ETG8" s="711"/>
      <c r="ETH8" s="711"/>
      <c r="ETI8" s="711"/>
      <c r="ETJ8" s="711"/>
      <c r="ETK8" s="711"/>
      <c r="ETL8" s="711"/>
      <c r="ETM8" s="711"/>
      <c r="ETN8" s="711"/>
      <c r="ETO8" s="711"/>
      <c r="ETP8" s="711"/>
      <c r="ETQ8" s="711"/>
      <c r="ETR8" s="711"/>
      <c r="ETS8" s="711"/>
      <c r="ETT8" s="711"/>
      <c r="ETU8" s="711"/>
      <c r="ETV8" s="711"/>
      <c r="ETW8" s="711"/>
      <c r="ETX8" s="711"/>
      <c r="ETY8" s="711"/>
      <c r="ETZ8" s="711"/>
      <c r="EUA8" s="711"/>
      <c r="EUB8" s="711"/>
      <c r="EUC8" s="711"/>
      <c r="EUD8" s="711"/>
      <c r="EUE8" s="711"/>
      <c r="EUF8" s="711"/>
      <c r="EUG8" s="711"/>
      <c r="EUH8" s="711"/>
      <c r="EUI8" s="711"/>
      <c r="EUJ8" s="711"/>
      <c r="EUK8" s="711"/>
      <c r="EUL8" s="711"/>
      <c r="EUM8" s="711"/>
      <c r="EUN8" s="711"/>
      <c r="EUO8" s="711"/>
      <c r="EUP8" s="711"/>
      <c r="EUQ8" s="711"/>
      <c r="EUR8" s="711"/>
      <c r="EUS8" s="711"/>
      <c r="EUT8" s="711"/>
      <c r="EUU8" s="711"/>
      <c r="EUV8" s="711"/>
      <c r="EUW8" s="711"/>
      <c r="EUX8" s="711"/>
      <c r="EUY8" s="711"/>
      <c r="EUZ8" s="711"/>
      <c r="EVA8" s="711"/>
      <c r="EVB8" s="711"/>
      <c r="EVC8" s="711"/>
      <c r="EVD8" s="711"/>
      <c r="EVE8" s="711"/>
      <c r="EVF8" s="711"/>
      <c r="EVG8" s="711"/>
      <c r="EVH8" s="711"/>
      <c r="EVI8" s="711"/>
      <c r="EVJ8" s="711"/>
      <c r="EVK8" s="711"/>
      <c r="EVL8" s="711"/>
      <c r="EVM8" s="711"/>
      <c r="EVN8" s="711"/>
      <c r="EVO8" s="711"/>
      <c r="EVP8" s="711"/>
      <c r="EVQ8" s="711"/>
      <c r="EVR8" s="711"/>
      <c r="EVS8" s="711"/>
      <c r="EVT8" s="711"/>
      <c r="EVU8" s="711"/>
      <c r="EVV8" s="711"/>
      <c r="EVW8" s="711"/>
      <c r="EVX8" s="711"/>
      <c r="EVY8" s="711"/>
      <c r="EVZ8" s="711"/>
      <c r="EWA8" s="711"/>
      <c r="EWB8" s="711"/>
      <c r="EWC8" s="711"/>
      <c r="EWD8" s="711"/>
      <c r="EWE8" s="711"/>
      <c r="EWF8" s="711"/>
      <c r="EWG8" s="711"/>
      <c r="EWH8" s="711"/>
      <c r="EWI8" s="711"/>
      <c r="EWJ8" s="711"/>
      <c r="EWK8" s="711"/>
      <c r="EWL8" s="711"/>
      <c r="EWM8" s="711"/>
      <c r="EWN8" s="711"/>
      <c r="EWO8" s="711"/>
      <c r="EWP8" s="711"/>
      <c r="EWQ8" s="711"/>
      <c r="EWR8" s="711"/>
      <c r="EWS8" s="711"/>
      <c r="EWT8" s="711"/>
      <c r="EWU8" s="711"/>
      <c r="EWV8" s="711"/>
      <c r="EWW8" s="711"/>
      <c r="EWX8" s="711"/>
      <c r="EWY8" s="711"/>
      <c r="EWZ8" s="711"/>
      <c r="EXA8" s="711"/>
      <c r="EXB8" s="711"/>
      <c r="EXC8" s="711"/>
      <c r="EXD8" s="711"/>
      <c r="EXE8" s="711"/>
      <c r="EXF8" s="711"/>
      <c r="EXG8" s="711"/>
      <c r="EXH8" s="711"/>
      <c r="EXI8" s="711"/>
      <c r="EXJ8" s="711"/>
      <c r="EXK8" s="711"/>
      <c r="EXL8" s="711"/>
      <c r="EXM8" s="711"/>
      <c r="EXN8" s="711"/>
      <c r="EXO8" s="711"/>
      <c r="EXP8" s="711"/>
      <c r="EXQ8" s="711"/>
      <c r="EXR8" s="711"/>
      <c r="EXS8" s="711"/>
      <c r="EXT8" s="711"/>
      <c r="EXU8" s="711"/>
      <c r="EXV8" s="711"/>
      <c r="EXW8" s="711"/>
      <c r="EXX8" s="711"/>
      <c r="EXY8" s="711"/>
      <c r="EXZ8" s="711"/>
      <c r="EYA8" s="711"/>
      <c r="EYB8" s="711"/>
      <c r="EYC8" s="711"/>
      <c r="EYD8" s="711"/>
      <c r="EYE8" s="711"/>
      <c r="EYF8" s="711"/>
      <c r="EYG8" s="711"/>
      <c r="EYH8" s="711"/>
      <c r="EYI8" s="711"/>
      <c r="EYJ8" s="711"/>
      <c r="EYK8" s="711"/>
      <c r="EYL8" s="711"/>
      <c r="EYM8" s="711"/>
      <c r="EYN8" s="711"/>
      <c r="EYO8" s="711"/>
      <c r="EYP8" s="711"/>
      <c r="EYQ8" s="711"/>
      <c r="EYR8" s="711"/>
      <c r="EYS8" s="711"/>
      <c r="EYT8" s="711"/>
      <c r="EYU8" s="711"/>
      <c r="EYV8" s="711"/>
      <c r="EYW8" s="711"/>
      <c r="EYX8" s="711"/>
      <c r="EYY8" s="711"/>
      <c r="EYZ8" s="711"/>
      <c r="EZA8" s="711"/>
      <c r="EZB8" s="711"/>
      <c r="EZC8" s="711"/>
      <c r="EZD8" s="711"/>
      <c r="EZE8" s="711"/>
      <c r="EZF8" s="711"/>
      <c r="EZG8" s="711"/>
      <c r="EZH8" s="711"/>
      <c r="EZI8" s="711"/>
      <c r="EZJ8" s="711"/>
      <c r="EZK8" s="711"/>
      <c r="EZL8" s="711"/>
      <c r="EZM8" s="711"/>
      <c r="EZN8" s="711"/>
      <c r="EZO8" s="711"/>
      <c r="EZP8" s="711"/>
      <c r="EZQ8" s="711"/>
      <c r="EZR8" s="711"/>
      <c r="EZS8" s="711"/>
      <c r="EZT8" s="711"/>
      <c r="EZU8" s="711"/>
      <c r="EZV8" s="711"/>
      <c r="EZW8" s="711"/>
      <c r="EZX8" s="711"/>
      <c r="EZY8" s="711"/>
      <c r="EZZ8" s="711"/>
      <c r="FAA8" s="711"/>
      <c r="FAB8" s="711"/>
      <c r="FAC8" s="711"/>
      <c r="FAD8" s="711"/>
      <c r="FAE8" s="711"/>
      <c r="FAF8" s="711"/>
      <c r="FAG8" s="711"/>
      <c r="FAH8" s="711"/>
      <c r="FAI8" s="711"/>
      <c r="FAJ8" s="711"/>
      <c r="FAK8" s="711"/>
      <c r="FAL8" s="711"/>
      <c r="FAM8" s="711"/>
      <c r="FAN8" s="711"/>
      <c r="FAO8" s="711"/>
      <c r="FAP8" s="711"/>
      <c r="FAQ8" s="711"/>
      <c r="FAR8" s="711"/>
      <c r="FAS8" s="711"/>
      <c r="FAT8" s="711"/>
      <c r="FAU8" s="711"/>
      <c r="FAV8" s="711"/>
      <c r="FAW8" s="711"/>
      <c r="FAX8" s="711"/>
      <c r="FAY8" s="711"/>
      <c r="FAZ8" s="711"/>
      <c r="FBA8" s="711"/>
      <c r="FBB8" s="711"/>
      <c r="FBC8" s="711"/>
      <c r="FBD8" s="711"/>
      <c r="FBE8" s="711"/>
      <c r="FBF8" s="711"/>
      <c r="FBG8" s="711"/>
      <c r="FBH8" s="711"/>
      <c r="FBI8" s="711"/>
      <c r="FBJ8" s="711"/>
      <c r="FBK8" s="711"/>
      <c r="FBL8" s="711"/>
      <c r="FBM8" s="711"/>
      <c r="FBN8" s="711"/>
      <c r="FBO8" s="711"/>
      <c r="FBP8" s="711"/>
      <c r="FBQ8" s="711"/>
      <c r="FBR8" s="711"/>
      <c r="FBS8" s="711"/>
      <c r="FBT8" s="711"/>
      <c r="FBU8" s="711"/>
      <c r="FBV8" s="711"/>
      <c r="FBW8" s="711"/>
      <c r="FBX8" s="711"/>
      <c r="FBY8" s="711"/>
      <c r="FBZ8" s="711"/>
      <c r="FCA8" s="711"/>
      <c r="FCB8" s="711"/>
      <c r="FCC8" s="711"/>
      <c r="FCD8" s="711"/>
      <c r="FCE8" s="711"/>
      <c r="FCF8" s="711"/>
      <c r="FCG8" s="711"/>
      <c r="FCH8" s="711"/>
      <c r="FCI8" s="711"/>
      <c r="FCJ8" s="711"/>
      <c r="FCK8" s="711"/>
      <c r="FCL8" s="711"/>
      <c r="FCM8" s="711"/>
      <c r="FCN8" s="711"/>
      <c r="FCO8" s="711"/>
      <c r="FCP8" s="711"/>
      <c r="FCQ8" s="711"/>
      <c r="FCR8" s="711"/>
      <c r="FCS8" s="711"/>
      <c r="FCT8" s="711"/>
      <c r="FCU8" s="711"/>
      <c r="FCV8" s="711"/>
      <c r="FCW8" s="711"/>
      <c r="FCX8" s="711"/>
      <c r="FCY8" s="711"/>
      <c r="FCZ8" s="711"/>
      <c r="FDA8" s="711"/>
      <c r="FDB8" s="711"/>
      <c r="FDC8" s="711"/>
      <c r="FDD8" s="711"/>
      <c r="FDE8" s="711"/>
      <c r="FDF8" s="711"/>
      <c r="FDG8" s="711"/>
      <c r="FDH8" s="711"/>
      <c r="FDI8" s="711"/>
      <c r="FDJ8" s="711"/>
      <c r="FDK8" s="711"/>
      <c r="FDL8" s="711"/>
      <c r="FDM8" s="711"/>
      <c r="FDN8" s="711"/>
      <c r="FDO8" s="711"/>
      <c r="FDP8" s="711"/>
      <c r="FDQ8" s="711"/>
      <c r="FDR8" s="711"/>
      <c r="FDS8" s="711"/>
      <c r="FDT8" s="711"/>
      <c r="FDU8" s="711"/>
      <c r="FDV8" s="711"/>
      <c r="FDW8" s="711"/>
      <c r="FDX8" s="711"/>
      <c r="FDY8" s="711"/>
      <c r="FDZ8" s="711"/>
      <c r="FEA8" s="711"/>
      <c r="FEB8" s="711"/>
      <c r="FEC8" s="711"/>
      <c r="FED8" s="711"/>
      <c r="FEE8" s="711"/>
      <c r="FEF8" s="711"/>
      <c r="FEG8" s="711"/>
      <c r="FEH8" s="711"/>
      <c r="FEI8" s="711"/>
      <c r="FEJ8" s="711"/>
      <c r="FEK8" s="711"/>
      <c r="FEL8" s="711"/>
      <c r="FEM8" s="711"/>
      <c r="FEN8" s="711"/>
      <c r="FEO8" s="711"/>
      <c r="FEP8" s="711"/>
      <c r="FEQ8" s="711"/>
      <c r="FER8" s="711"/>
      <c r="FES8" s="711"/>
      <c r="FET8" s="711"/>
      <c r="FEU8" s="711"/>
      <c r="FEV8" s="711"/>
      <c r="FEW8" s="711"/>
      <c r="FEX8" s="711"/>
      <c r="FEY8" s="711"/>
      <c r="FEZ8" s="711"/>
      <c r="FFA8" s="711"/>
      <c r="FFB8" s="711"/>
      <c r="FFC8" s="711"/>
      <c r="FFD8" s="711"/>
      <c r="FFE8" s="711"/>
      <c r="FFF8" s="711"/>
      <c r="FFG8" s="711"/>
      <c r="FFH8" s="711"/>
      <c r="FFI8" s="711"/>
      <c r="FFJ8" s="711"/>
      <c r="FFK8" s="711"/>
      <c r="FFL8" s="711"/>
      <c r="FFM8" s="711"/>
      <c r="FFN8" s="711"/>
      <c r="FFO8" s="711"/>
      <c r="FFP8" s="711"/>
      <c r="FFQ8" s="711"/>
      <c r="FFR8" s="711"/>
      <c r="FFS8" s="711"/>
      <c r="FFT8" s="711"/>
      <c r="FFU8" s="711"/>
      <c r="FFV8" s="711"/>
      <c r="FFW8" s="711"/>
      <c r="FFX8" s="711"/>
      <c r="FFY8" s="711"/>
      <c r="FFZ8" s="711"/>
      <c r="FGA8" s="711"/>
      <c r="FGB8" s="711"/>
      <c r="FGC8" s="711"/>
      <c r="FGD8" s="711"/>
      <c r="FGE8" s="711"/>
      <c r="FGF8" s="711"/>
      <c r="FGG8" s="711"/>
      <c r="FGH8" s="711"/>
      <c r="FGI8" s="711"/>
      <c r="FGJ8" s="711"/>
      <c r="FGK8" s="711"/>
      <c r="FGL8" s="711"/>
      <c r="FGM8" s="711"/>
      <c r="FGN8" s="711"/>
      <c r="FGO8" s="711"/>
      <c r="FGP8" s="711"/>
      <c r="FGQ8" s="711"/>
      <c r="FGR8" s="711"/>
      <c r="FGS8" s="711"/>
      <c r="FGT8" s="711"/>
      <c r="FGU8" s="711"/>
      <c r="FGV8" s="711"/>
      <c r="FGW8" s="711"/>
      <c r="FGX8" s="711"/>
      <c r="FGY8" s="711"/>
      <c r="FGZ8" s="711"/>
      <c r="FHA8" s="711"/>
      <c r="FHB8" s="711"/>
      <c r="FHC8" s="711"/>
      <c r="FHD8" s="711"/>
      <c r="FHE8" s="711"/>
      <c r="FHF8" s="711"/>
      <c r="FHG8" s="711"/>
      <c r="FHH8" s="711"/>
      <c r="FHI8" s="711"/>
      <c r="FHJ8" s="711"/>
      <c r="FHK8" s="711"/>
      <c r="FHL8" s="711"/>
      <c r="FHM8" s="711"/>
      <c r="FHN8" s="711"/>
      <c r="FHO8" s="711"/>
      <c r="FHP8" s="711"/>
      <c r="FHQ8" s="711"/>
      <c r="FHR8" s="711"/>
      <c r="FHS8" s="711"/>
      <c r="FHT8" s="711"/>
      <c r="FHU8" s="711"/>
      <c r="FHV8" s="711"/>
      <c r="FHW8" s="711"/>
      <c r="FHX8" s="711"/>
      <c r="FHY8" s="711"/>
      <c r="FHZ8" s="711"/>
      <c r="FIA8" s="711"/>
      <c r="FIB8" s="711"/>
      <c r="FIC8" s="711"/>
      <c r="FID8" s="711"/>
      <c r="FIE8" s="711"/>
      <c r="FIF8" s="711"/>
      <c r="FIG8" s="711"/>
      <c r="FIH8" s="711"/>
      <c r="FII8" s="711"/>
      <c r="FIJ8" s="711"/>
      <c r="FIK8" s="711"/>
      <c r="FIL8" s="711"/>
      <c r="FIM8" s="711"/>
      <c r="FIN8" s="711"/>
      <c r="FIO8" s="711"/>
      <c r="FIP8" s="711"/>
      <c r="FIQ8" s="711"/>
      <c r="FIR8" s="711"/>
      <c r="FIS8" s="711"/>
      <c r="FIT8" s="711"/>
      <c r="FIU8" s="711"/>
      <c r="FIV8" s="711"/>
      <c r="FIW8" s="711"/>
      <c r="FIX8" s="711"/>
      <c r="FIY8" s="711"/>
      <c r="FIZ8" s="711"/>
      <c r="FJA8" s="711"/>
      <c r="FJB8" s="711"/>
      <c r="FJC8" s="711"/>
      <c r="FJD8" s="711"/>
      <c r="FJE8" s="711"/>
      <c r="FJF8" s="711"/>
      <c r="FJG8" s="711"/>
      <c r="FJH8" s="711"/>
      <c r="FJI8" s="711"/>
      <c r="FJJ8" s="711"/>
      <c r="FJK8" s="711"/>
      <c r="FJL8" s="711"/>
      <c r="FJM8" s="711"/>
      <c r="FJN8" s="711"/>
      <c r="FJO8" s="711"/>
      <c r="FJP8" s="711"/>
      <c r="FJQ8" s="711"/>
      <c r="FJR8" s="711"/>
      <c r="FJS8" s="711"/>
      <c r="FJT8" s="711"/>
      <c r="FJU8" s="711"/>
      <c r="FJV8" s="711"/>
      <c r="FJW8" s="711"/>
      <c r="FJX8" s="711"/>
      <c r="FJY8" s="711"/>
      <c r="FJZ8" s="711"/>
      <c r="FKA8" s="711"/>
      <c r="FKB8" s="711"/>
      <c r="FKC8" s="711"/>
      <c r="FKD8" s="711"/>
      <c r="FKE8" s="711"/>
      <c r="FKF8" s="711"/>
      <c r="FKG8" s="711"/>
      <c r="FKH8" s="711"/>
      <c r="FKI8" s="711"/>
      <c r="FKJ8" s="711"/>
      <c r="FKK8" s="711"/>
      <c r="FKL8" s="711"/>
      <c r="FKM8" s="711"/>
      <c r="FKN8" s="711"/>
      <c r="FKO8" s="711"/>
      <c r="FKP8" s="711"/>
      <c r="FKQ8" s="711"/>
      <c r="FKR8" s="711"/>
      <c r="FKS8" s="711"/>
      <c r="FKT8" s="711"/>
      <c r="FKU8" s="711"/>
      <c r="FKV8" s="711"/>
      <c r="FKW8" s="711"/>
      <c r="FKX8" s="711"/>
      <c r="FKY8" s="711"/>
      <c r="FKZ8" s="711"/>
      <c r="FLA8" s="711"/>
      <c r="FLB8" s="711"/>
      <c r="FLC8" s="711"/>
      <c r="FLD8" s="711"/>
      <c r="FLE8" s="711"/>
      <c r="FLF8" s="711"/>
      <c r="FLG8" s="711"/>
      <c r="FLH8" s="711"/>
      <c r="FLI8" s="711"/>
      <c r="FLJ8" s="711"/>
      <c r="FLK8" s="711"/>
      <c r="FLL8" s="711"/>
      <c r="FLM8" s="711"/>
      <c r="FLN8" s="711"/>
      <c r="FLO8" s="711"/>
      <c r="FLP8" s="711"/>
      <c r="FLQ8" s="711"/>
      <c r="FLR8" s="711"/>
      <c r="FLS8" s="711"/>
      <c r="FLT8" s="711"/>
      <c r="FLU8" s="711"/>
      <c r="FLV8" s="711"/>
      <c r="FLW8" s="711"/>
      <c r="FLX8" s="711"/>
      <c r="FLY8" s="711"/>
      <c r="FLZ8" s="711"/>
      <c r="FMA8" s="711"/>
      <c r="FMB8" s="711"/>
      <c r="FMC8" s="711"/>
      <c r="FMD8" s="711"/>
      <c r="FME8" s="711"/>
      <c r="FMF8" s="711"/>
      <c r="FMG8" s="711"/>
      <c r="FMH8" s="711"/>
      <c r="FMI8" s="711"/>
      <c r="FMJ8" s="711"/>
      <c r="FMK8" s="711"/>
      <c r="FML8" s="711"/>
      <c r="FMM8" s="711"/>
      <c r="FMN8" s="711"/>
      <c r="FMO8" s="711"/>
      <c r="FMP8" s="711"/>
      <c r="FMQ8" s="711"/>
      <c r="FMR8" s="711"/>
      <c r="FMS8" s="711"/>
      <c r="FMT8" s="711"/>
      <c r="FMU8" s="711"/>
      <c r="FMV8" s="711"/>
      <c r="FMW8" s="711"/>
      <c r="FMX8" s="711"/>
      <c r="FMY8" s="711"/>
      <c r="FMZ8" s="711"/>
      <c r="FNA8" s="711"/>
      <c r="FNB8" s="711"/>
      <c r="FNC8" s="711"/>
      <c r="FND8" s="711"/>
      <c r="FNE8" s="711"/>
      <c r="FNF8" s="711"/>
      <c r="FNG8" s="711"/>
      <c r="FNH8" s="711"/>
      <c r="FNI8" s="711"/>
      <c r="FNJ8" s="711"/>
      <c r="FNK8" s="711"/>
      <c r="FNL8" s="711"/>
      <c r="FNM8" s="711"/>
      <c r="FNN8" s="711"/>
      <c r="FNO8" s="711"/>
      <c r="FNP8" s="711"/>
      <c r="FNQ8" s="711"/>
      <c r="FNR8" s="711"/>
      <c r="FNS8" s="711"/>
      <c r="FNT8" s="711"/>
      <c r="FNU8" s="711"/>
      <c r="FNV8" s="711"/>
      <c r="FNW8" s="711"/>
      <c r="FNX8" s="711"/>
      <c r="FNY8" s="711"/>
      <c r="FNZ8" s="711"/>
      <c r="FOA8" s="711"/>
      <c r="FOB8" s="711"/>
      <c r="FOC8" s="711"/>
      <c r="FOD8" s="711"/>
      <c r="FOE8" s="711"/>
      <c r="FOF8" s="711"/>
      <c r="FOG8" s="711"/>
      <c r="FOH8" s="711"/>
      <c r="FOI8" s="711"/>
      <c r="FOJ8" s="711"/>
      <c r="FOK8" s="711"/>
      <c r="FOL8" s="711"/>
      <c r="FOM8" s="711"/>
      <c r="FON8" s="711"/>
      <c r="FOO8" s="711"/>
      <c r="FOP8" s="711"/>
      <c r="FOQ8" s="711"/>
      <c r="FOR8" s="711"/>
      <c r="FOS8" s="711"/>
      <c r="FOT8" s="711"/>
      <c r="FOU8" s="711"/>
      <c r="FOV8" s="711"/>
      <c r="FOW8" s="711"/>
      <c r="FOX8" s="711"/>
      <c r="FOY8" s="711"/>
      <c r="FOZ8" s="711"/>
      <c r="FPA8" s="711"/>
      <c r="FPB8" s="711"/>
      <c r="FPC8" s="711"/>
      <c r="FPD8" s="711"/>
      <c r="FPE8" s="711"/>
      <c r="FPF8" s="711"/>
      <c r="FPG8" s="711"/>
      <c r="FPH8" s="711"/>
      <c r="FPI8" s="711"/>
      <c r="FPJ8" s="711"/>
      <c r="FPK8" s="711"/>
      <c r="FPL8" s="711"/>
      <c r="FPM8" s="711"/>
      <c r="FPN8" s="711"/>
      <c r="FPO8" s="711"/>
      <c r="FPP8" s="711"/>
      <c r="FPQ8" s="711"/>
      <c r="FPR8" s="711"/>
      <c r="FPS8" s="711"/>
      <c r="FPT8" s="711"/>
      <c r="FPU8" s="711"/>
      <c r="FPV8" s="711"/>
      <c r="FPW8" s="711"/>
      <c r="FPX8" s="711"/>
      <c r="FPY8" s="711"/>
      <c r="FPZ8" s="711"/>
      <c r="FQA8" s="711"/>
      <c r="FQB8" s="711"/>
      <c r="FQC8" s="711"/>
      <c r="FQD8" s="711"/>
      <c r="FQE8" s="711"/>
      <c r="FQF8" s="711"/>
      <c r="FQG8" s="711"/>
      <c r="FQH8" s="711"/>
      <c r="FQI8" s="711"/>
      <c r="FQJ8" s="711"/>
      <c r="FQK8" s="711"/>
      <c r="FQL8" s="711"/>
      <c r="FQM8" s="711"/>
      <c r="FQN8" s="711"/>
      <c r="FQO8" s="711"/>
      <c r="FQP8" s="711"/>
      <c r="FQQ8" s="711"/>
      <c r="FQR8" s="711"/>
      <c r="FQS8" s="711"/>
      <c r="FQT8" s="711"/>
      <c r="FQU8" s="711"/>
      <c r="FQV8" s="711"/>
      <c r="FQW8" s="711"/>
      <c r="FQX8" s="711"/>
      <c r="FQY8" s="711"/>
      <c r="FQZ8" s="711"/>
      <c r="FRA8" s="711"/>
      <c r="FRB8" s="711"/>
      <c r="FRC8" s="711"/>
      <c r="FRD8" s="711"/>
      <c r="FRE8" s="711"/>
      <c r="FRF8" s="711"/>
      <c r="FRG8" s="711"/>
      <c r="FRH8" s="711"/>
      <c r="FRI8" s="711"/>
      <c r="FRJ8" s="711"/>
      <c r="FRK8" s="711"/>
      <c r="FRL8" s="711"/>
      <c r="FRM8" s="711"/>
      <c r="FRN8" s="711"/>
      <c r="FRO8" s="711"/>
      <c r="FRP8" s="711"/>
      <c r="FRQ8" s="711"/>
      <c r="FRR8" s="711"/>
      <c r="FRS8" s="711"/>
      <c r="FRT8" s="711"/>
      <c r="FRU8" s="711"/>
      <c r="FRV8" s="711"/>
      <c r="FRW8" s="711"/>
      <c r="FRX8" s="711"/>
      <c r="FRY8" s="711"/>
      <c r="FRZ8" s="711"/>
      <c r="FSA8" s="711"/>
      <c r="FSB8" s="711"/>
      <c r="FSC8" s="711"/>
      <c r="FSD8" s="711"/>
      <c r="FSE8" s="711"/>
      <c r="FSF8" s="711"/>
      <c r="FSG8" s="711"/>
      <c r="FSH8" s="711"/>
      <c r="FSI8" s="711"/>
      <c r="FSJ8" s="711"/>
      <c r="FSK8" s="711"/>
      <c r="FSL8" s="711"/>
      <c r="FSM8" s="711"/>
      <c r="FSN8" s="711"/>
      <c r="FSO8" s="711"/>
      <c r="FSP8" s="711"/>
      <c r="FSQ8" s="711"/>
      <c r="FSR8" s="711"/>
      <c r="FSS8" s="711"/>
      <c r="FST8" s="711"/>
      <c r="FSU8" s="711"/>
      <c r="FSV8" s="711"/>
      <c r="FSW8" s="711"/>
      <c r="FSX8" s="711"/>
      <c r="FSY8" s="711"/>
      <c r="FSZ8" s="711"/>
      <c r="FTA8" s="711"/>
      <c r="FTB8" s="711"/>
      <c r="FTC8" s="711"/>
      <c r="FTD8" s="711"/>
      <c r="FTE8" s="711"/>
      <c r="FTF8" s="711"/>
      <c r="FTG8" s="711"/>
      <c r="FTH8" s="711"/>
      <c r="FTI8" s="711"/>
      <c r="FTJ8" s="711"/>
      <c r="FTK8" s="711"/>
      <c r="FTL8" s="711"/>
      <c r="FTM8" s="711"/>
      <c r="FTN8" s="711"/>
      <c r="FTO8" s="711"/>
      <c r="FTP8" s="711"/>
      <c r="FTQ8" s="711"/>
      <c r="FTR8" s="711"/>
      <c r="FTS8" s="711"/>
      <c r="FTT8" s="711"/>
      <c r="FTU8" s="711"/>
      <c r="FTV8" s="711"/>
      <c r="FTW8" s="711"/>
      <c r="FTX8" s="711"/>
      <c r="FTY8" s="711"/>
      <c r="FTZ8" s="711"/>
      <c r="FUA8" s="711"/>
      <c r="FUB8" s="711"/>
      <c r="FUC8" s="711"/>
      <c r="FUD8" s="711"/>
      <c r="FUE8" s="711"/>
      <c r="FUF8" s="711"/>
      <c r="FUG8" s="711"/>
      <c r="FUH8" s="711"/>
      <c r="FUI8" s="711"/>
      <c r="FUJ8" s="711"/>
      <c r="FUK8" s="711"/>
      <c r="FUL8" s="711"/>
      <c r="FUM8" s="711"/>
      <c r="FUN8" s="711"/>
      <c r="FUO8" s="711"/>
      <c r="FUP8" s="711"/>
      <c r="FUQ8" s="711"/>
      <c r="FUR8" s="711"/>
      <c r="FUS8" s="711"/>
      <c r="FUT8" s="711"/>
      <c r="FUU8" s="711"/>
      <c r="FUV8" s="711"/>
      <c r="FUW8" s="711"/>
      <c r="FUX8" s="711"/>
      <c r="FUY8" s="711"/>
      <c r="FUZ8" s="711"/>
      <c r="FVA8" s="711"/>
      <c r="FVB8" s="711"/>
      <c r="FVC8" s="711"/>
      <c r="FVD8" s="711"/>
      <c r="FVE8" s="711"/>
      <c r="FVF8" s="711"/>
      <c r="FVG8" s="711"/>
      <c r="FVH8" s="711"/>
      <c r="FVI8" s="711"/>
      <c r="FVJ8" s="711"/>
      <c r="FVK8" s="711"/>
      <c r="FVL8" s="711"/>
      <c r="FVM8" s="711"/>
      <c r="FVN8" s="711"/>
      <c r="FVO8" s="711"/>
      <c r="FVP8" s="711"/>
      <c r="FVQ8" s="711"/>
      <c r="FVR8" s="711"/>
      <c r="FVS8" s="711"/>
      <c r="FVT8" s="711"/>
      <c r="FVU8" s="711"/>
      <c r="FVV8" s="711"/>
      <c r="FVW8" s="711"/>
      <c r="FVX8" s="711"/>
      <c r="FVY8" s="711"/>
      <c r="FVZ8" s="711"/>
      <c r="FWA8" s="711"/>
      <c r="FWB8" s="711"/>
      <c r="FWC8" s="711"/>
      <c r="FWD8" s="711"/>
      <c r="FWE8" s="711"/>
      <c r="FWF8" s="711"/>
      <c r="FWG8" s="711"/>
      <c r="FWH8" s="711"/>
      <c r="FWI8" s="711"/>
      <c r="FWJ8" s="711"/>
      <c r="FWK8" s="711"/>
      <c r="FWL8" s="711"/>
      <c r="FWM8" s="711"/>
      <c r="FWN8" s="711"/>
      <c r="FWO8" s="711"/>
      <c r="FWP8" s="711"/>
      <c r="FWQ8" s="711"/>
      <c r="FWR8" s="711"/>
      <c r="FWS8" s="711"/>
      <c r="FWT8" s="711"/>
      <c r="FWU8" s="711"/>
      <c r="FWV8" s="711"/>
      <c r="FWW8" s="711"/>
      <c r="FWX8" s="711"/>
      <c r="FWY8" s="711"/>
      <c r="FWZ8" s="711"/>
      <c r="FXA8" s="711"/>
      <c r="FXB8" s="711"/>
      <c r="FXC8" s="711"/>
      <c r="FXD8" s="711"/>
      <c r="FXE8" s="711"/>
      <c r="FXF8" s="711"/>
      <c r="FXG8" s="711"/>
      <c r="FXH8" s="711"/>
      <c r="FXI8" s="711"/>
      <c r="FXJ8" s="711"/>
      <c r="FXK8" s="711"/>
      <c r="FXL8" s="711"/>
      <c r="FXM8" s="711"/>
      <c r="FXN8" s="711"/>
      <c r="FXO8" s="711"/>
      <c r="FXP8" s="711"/>
      <c r="FXQ8" s="711"/>
      <c r="FXR8" s="711"/>
      <c r="FXS8" s="711"/>
      <c r="FXT8" s="711"/>
      <c r="FXU8" s="711"/>
      <c r="FXV8" s="711"/>
      <c r="FXW8" s="711"/>
      <c r="FXX8" s="711"/>
      <c r="FXY8" s="711"/>
      <c r="FXZ8" s="711"/>
      <c r="FYA8" s="711"/>
      <c r="FYB8" s="711"/>
      <c r="FYC8" s="711"/>
      <c r="FYD8" s="711"/>
      <c r="FYE8" s="711"/>
      <c r="FYF8" s="711"/>
      <c r="FYG8" s="711"/>
      <c r="FYH8" s="711"/>
      <c r="FYI8" s="711"/>
      <c r="FYJ8" s="711"/>
      <c r="FYK8" s="711"/>
      <c r="FYL8" s="711"/>
      <c r="FYM8" s="711"/>
      <c r="FYN8" s="711"/>
      <c r="FYO8" s="711"/>
      <c r="FYP8" s="711"/>
      <c r="FYQ8" s="711"/>
      <c r="FYR8" s="711"/>
      <c r="FYS8" s="711"/>
      <c r="FYT8" s="711"/>
      <c r="FYU8" s="711"/>
      <c r="FYV8" s="711"/>
      <c r="FYW8" s="711"/>
      <c r="FYX8" s="711"/>
      <c r="FYY8" s="711"/>
      <c r="FYZ8" s="711"/>
      <c r="FZA8" s="711"/>
      <c r="FZB8" s="711"/>
      <c r="FZC8" s="711"/>
      <c r="FZD8" s="711"/>
      <c r="FZE8" s="711"/>
      <c r="FZF8" s="711"/>
      <c r="FZG8" s="711"/>
      <c r="FZH8" s="711"/>
      <c r="FZI8" s="711"/>
      <c r="FZJ8" s="711"/>
      <c r="FZK8" s="711"/>
      <c r="FZL8" s="711"/>
      <c r="FZM8" s="711"/>
      <c r="FZN8" s="711"/>
      <c r="FZO8" s="711"/>
      <c r="FZP8" s="711"/>
      <c r="FZQ8" s="711"/>
      <c r="FZR8" s="711"/>
      <c r="FZS8" s="711"/>
      <c r="FZT8" s="711"/>
      <c r="FZU8" s="711"/>
      <c r="FZV8" s="711"/>
      <c r="FZW8" s="711"/>
      <c r="FZX8" s="711"/>
      <c r="FZY8" s="711"/>
      <c r="FZZ8" s="711"/>
      <c r="GAA8" s="711"/>
      <c r="GAB8" s="711"/>
      <c r="GAC8" s="711"/>
      <c r="GAD8" s="711"/>
      <c r="GAE8" s="711"/>
      <c r="GAF8" s="711"/>
      <c r="GAG8" s="711"/>
      <c r="GAH8" s="711"/>
      <c r="GAI8" s="711"/>
      <c r="GAJ8" s="711"/>
      <c r="GAK8" s="711"/>
      <c r="GAL8" s="711"/>
      <c r="GAM8" s="711"/>
      <c r="GAN8" s="711"/>
      <c r="GAO8" s="711"/>
      <c r="GAP8" s="711"/>
      <c r="GAQ8" s="711"/>
      <c r="GAR8" s="711"/>
      <c r="GAS8" s="711"/>
      <c r="GAT8" s="711"/>
      <c r="GAU8" s="711"/>
      <c r="GAV8" s="711"/>
      <c r="GAW8" s="711"/>
      <c r="GAX8" s="711"/>
      <c r="GAY8" s="711"/>
      <c r="GAZ8" s="711"/>
      <c r="GBA8" s="711"/>
      <c r="GBB8" s="711"/>
      <c r="GBC8" s="711"/>
      <c r="GBD8" s="711"/>
      <c r="GBE8" s="711"/>
      <c r="GBF8" s="711"/>
      <c r="GBG8" s="711"/>
      <c r="GBH8" s="711"/>
      <c r="GBI8" s="711"/>
      <c r="GBJ8" s="711"/>
      <c r="GBK8" s="711"/>
      <c r="GBL8" s="711"/>
      <c r="GBM8" s="711"/>
      <c r="GBN8" s="711"/>
      <c r="GBO8" s="711"/>
      <c r="GBP8" s="711"/>
      <c r="GBQ8" s="711"/>
      <c r="GBR8" s="711"/>
      <c r="GBS8" s="711"/>
      <c r="GBT8" s="711"/>
      <c r="GBU8" s="711"/>
      <c r="GBV8" s="711"/>
      <c r="GBW8" s="711"/>
      <c r="GBX8" s="711"/>
      <c r="GBY8" s="711"/>
      <c r="GBZ8" s="711"/>
      <c r="GCA8" s="711"/>
      <c r="GCB8" s="711"/>
      <c r="GCC8" s="711"/>
      <c r="GCD8" s="711"/>
      <c r="GCE8" s="711"/>
      <c r="GCF8" s="711"/>
      <c r="GCG8" s="711"/>
      <c r="GCH8" s="711"/>
      <c r="GCI8" s="711"/>
      <c r="GCJ8" s="711"/>
      <c r="GCK8" s="711"/>
      <c r="GCL8" s="711"/>
      <c r="GCM8" s="711"/>
      <c r="GCN8" s="711"/>
      <c r="GCO8" s="711"/>
      <c r="GCP8" s="711"/>
      <c r="GCQ8" s="711"/>
      <c r="GCR8" s="711"/>
      <c r="GCS8" s="711"/>
      <c r="GCT8" s="711"/>
      <c r="GCU8" s="711"/>
      <c r="GCV8" s="711"/>
      <c r="GCW8" s="711"/>
      <c r="GCX8" s="711"/>
      <c r="GCY8" s="711"/>
      <c r="GCZ8" s="711"/>
      <c r="GDA8" s="711"/>
      <c r="GDB8" s="711"/>
      <c r="GDC8" s="711"/>
      <c r="GDD8" s="711"/>
      <c r="GDE8" s="711"/>
      <c r="GDF8" s="711"/>
      <c r="GDG8" s="711"/>
      <c r="GDH8" s="711"/>
      <c r="GDI8" s="711"/>
      <c r="GDJ8" s="711"/>
      <c r="GDK8" s="711"/>
      <c r="GDL8" s="711"/>
      <c r="GDM8" s="711"/>
      <c r="GDN8" s="711"/>
      <c r="GDO8" s="711"/>
      <c r="GDP8" s="711"/>
      <c r="GDQ8" s="711"/>
      <c r="GDR8" s="711"/>
      <c r="GDS8" s="711"/>
      <c r="GDT8" s="711"/>
      <c r="GDU8" s="711"/>
      <c r="GDV8" s="711"/>
      <c r="GDW8" s="711"/>
      <c r="GDX8" s="711"/>
      <c r="GDY8" s="711"/>
      <c r="GDZ8" s="711"/>
      <c r="GEA8" s="711"/>
      <c r="GEB8" s="711"/>
      <c r="GEC8" s="711"/>
      <c r="GED8" s="711"/>
      <c r="GEE8" s="711"/>
      <c r="GEF8" s="711"/>
      <c r="GEG8" s="711"/>
      <c r="GEH8" s="711"/>
      <c r="GEI8" s="711"/>
      <c r="GEJ8" s="711"/>
      <c r="GEK8" s="711"/>
      <c r="GEL8" s="711"/>
      <c r="GEM8" s="711"/>
      <c r="GEN8" s="711"/>
      <c r="GEO8" s="711"/>
      <c r="GEP8" s="711"/>
      <c r="GEQ8" s="711"/>
      <c r="GER8" s="711"/>
      <c r="GES8" s="711"/>
      <c r="GET8" s="711"/>
      <c r="GEU8" s="711"/>
      <c r="GEV8" s="711"/>
      <c r="GEW8" s="711"/>
      <c r="GEX8" s="711"/>
      <c r="GEY8" s="711"/>
      <c r="GEZ8" s="711"/>
      <c r="GFA8" s="711"/>
      <c r="GFB8" s="711"/>
      <c r="GFC8" s="711"/>
      <c r="GFD8" s="711"/>
      <c r="GFE8" s="711"/>
      <c r="GFF8" s="711"/>
      <c r="GFG8" s="711"/>
      <c r="GFH8" s="711"/>
      <c r="GFI8" s="711"/>
      <c r="GFJ8" s="711"/>
      <c r="GFK8" s="711"/>
      <c r="GFL8" s="711"/>
      <c r="GFM8" s="711"/>
      <c r="GFN8" s="711"/>
      <c r="GFO8" s="711"/>
      <c r="GFP8" s="711"/>
      <c r="GFQ8" s="711"/>
      <c r="GFR8" s="711"/>
      <c r="GFS8" s="711"/>
      <c r="GFT8" s="711"/>
      <c r="GFU8" s="711"/>
      <c r="GFV8" s="711"/>
      <c r="GFW8" s="711"/>
      <c r="GFX8" s="711"/>
      <c r="GFY8" s="711"/>
      <c r="GFZ8" s="711"/>
      <c r="GGA8" s="711"/>
      <c r="GGB8" s="711"/>
      <c r="GGC8" s="711"/>
      <c r="GGD8" s="711"/>
      <c r="GGE8" s="711"/>
      <c r="GGF8" s="711"/>
      <c r="GGG8" s="711"/>
      <c r="GGH8" s="711"/>
      <c r="GGI8" s="711"/>
      <c r="GGJ8" s="711"/>
      <c r="GGK8" s="711"/>
      <c r="GGL8" s="711"/>
      <c r="GGM8" s="711"/>
      <c r="GGN8" s="711"/>
      <c r="GGO8" s="711"/>
      <c r="GGP8" s="711"/>
      <c r="GGQ8" s="711"/>
      <c r="GGR8" s="711"/>
      <c r="GGS8" s="711"/>
      <c r="GGT8" s="711"/>
      <c r="GGU8" s="711"/>
      <c r="GGV8" s="711"/>
      <c r="GGW8" s="711"/>
      <c r="GGX8" s="711"/>
      <c r="GGY8" s="711"/>
      <c r="GGZ8" s="711"/>
      <c r="GHA8" s="711"/>
      <c r="GHB8" s="711"/>
      <c r="GHC8" s="711"/>
      <c r="GHD8" s="711"/>
      <c r="GHE8" s="711"/>
      <c r="GHF8" s="711"/>
      <c r="GHG8" s="711"/>
      <c r="GHH8" s="711"/>
      <c r="GHI8" s="711"/>
      <c r="GHJ8" s="711"/>
      <c r="GHK8" s="711"/>
      <c r="GHL8" s="711"/>
      <c r="GHM8" s="711"/>
      <c r="GHN8" s="711"/>
      <c r="GHO8" s="711"/>
      <c r="GHP8" s="711"/>
      <c r="GHQ8" s="711"/>
      <c r="GHR8" s="711"/>
      <c r="GHS8" s="711"/>
      <c r="GHT8" s="711"/>
      <c r="GHU8" s="711"/>
      <c r="GHV8" s="711"/>
      <c r="GHW8" s="711"/>
      <c r="GHX8" s="711"/>
      <c r="GHY8" s="711"/>
      <c r="GHZ8" s="711"/>
      <c r="GIA8" s="711"/>
      <c r="GIB8" s="711"/>
      <c r="GIC8" s="711"/>
      <c r="GID8" s="711"/>
      <c r="GIE8" s="711"/>
      <c r="GIF8" s="711"/>
      <c r="GIG8" s="711"/>
      <c r="GIH8" s="711"/>
      <c r="GII8" s="711"/>
      <c r="GIJ8" s="711"/>
      <c r="GIK8" s="711"/>
      <c r="GIL8" s="711"/>
      <c r="GIM8" s="711"/>
      <c r="GIN8" s="711"/>
      <c r="GIO8" s="711"/>
      <c r="GIP8" s="711"/>
      <c r="GIQ8" s="711"/>
      <c r="GIR8" s="711"/>
      <c r="GIS8" s="711"/>
      <c r="GIT8" s="711"/>
      <c r="GIU8" s="711"/>
      <c r="GIV8" s="711"/>
      <c r="GIW8" s="711"/>
      <c r="GIX8" s="711"/>
      <c r="GIY8" s="711"/>
      <c r="GIZ8" s="711"/>
      <c r="GJA8" s="711"/>
      <c r="GJB8" s="711"/>
      <c r="GJC8" s="711"/>
      <c r="GJD8" s="711"/>
      <c r="GJE8" s="711"/>
      <c r="GJF8" s="711"/>
      <c r="GJG8" s="711"/>
      <c r="GJH8" s="711"/>
      <c r="GJI8" s="711"/>
      <c r="GJJ8" s="711"/>
      <c r="GJK8" s="711"/>
      <c r="GJL8" s="711"/>
      <c r="GJM8" s="711"/>
      <c r="GJN8" s="711"/>
      <c r="GJO8" s="711"/>
      <c r="GJP8" s="711"/>
      <c r="GJQ8" s="711"/>
      <c r="GJR8" s="711"/>
      <c r="GJS8" s="711"/>
      <c r="GJT8" s="711"/>
      <c r="GJU8" s="711"/>
      <c r="GJV8" s="711"/>
      <c r="GJW8" s="711"/>
      <c r="GJX8" s="711"/>
      <c r="GJY8" s="711"/>
      <c r="GJZ8" s="711"/>
      <c r="GKA8" s="711"/>
      <c r="GKB8" s="711"/>
      <c r="GKC8" s="711"/>
      <c r="GKD8" s="711"/>
      <c r="GKE8" s="711"/>
      <c r="GKF8" s="711"/>
      <c r="GKG8" s="711"/>
      <c r="GKH8" s="711"/>
      <c r="GKI8" s="711"/>
      <c r="GKJ8" s="711"/>
      <c r="GKK8" s="711"/>
      <c r="GKL8" s="711"/>
      <c r="GKM8" s="711"/>
      <c r="GKN8" s="711"/>
      <c r="GKO8" s="711"/>
      <c r="GKP8" s="711"/>
      <c r="GKQ8" s="711"/>
      <c r="GKR8" s="711"/>
      <c r="GKS8" s="711"/>
      <c r="GKT8" s="711"/>
      <c r="GKU8" s="711"/>
      <c r="GKV8" s="711"/>
      <c r="GKW8" s="711"/>
      <c r="GKX8" s="711"/>
      <c r="GKY8" s="711"/>
      <c r="GKZ8" s="711"/>
      <c r="GLA8" s="711"/>
      <c r="GLB8" s="711"/>
      <c r="GLC8" s="711"/>
      <c r="GLD8" s="711"/>
      <c r="GLE8" s="711"/>
      <c r="GLF8" s="711"/>
      <c r="GLG8" s="711"/>
      <c r="GLH8" s="711"/>
      <c r="GLI8" s="711"/>
      <c r="GLJ8" s="711"/>
      <c r="GLK8" s="711"/>
      <c r="GLL8" s="711"/>
      <c r="GLM8" s="711"/>
      <c r="GLN8" s="711"/>
      <c r="GLO8" s="711"/>
      <c r="GLP8" s="711"/>
      <c r="GLQ8" s="711"/>
      <c r="GLR8" s="711"/>
      <c r="GLS8" s="711"/>
      <c r="GLT8" s="711"/>
      <c r="GLU8" s="711"/>
      <c r="GLV8" s="711"/>
      <c r="GLW8" s="711"/>
      <c r="GLX8" s="711"/>
      <c r="GLY8" s="711"/>
      <c r="GLZ8" s="711"/>
      <c r="GMA8" s="711"/>
      <c r="GMB8" s="711"/>
      <c r="GMC8" s="711"/>
      <c r="GMD8" s="711"/>
      <c r="GME8" s="711"/>
      <c r="GMF8" s="711"/>
      <c r="GMG8" s="711"/>
      <c r="GMH8" s="711"/>
      <c r="GMI8" s="711"/>
      <c r="GMJ8" s="711"/>
      <c r="GMK8" s="711"/>
      <c r="GML8" s="711"/>
      <c r="GMM8" s="711"/>
      <c r="GMN8" s="711"/>
      <c r="GMO8" s="711"/>
      <c r="GMP8" s="711"/>
      <c r="GMQ8" s="711"/>
      <c r="GMR8" s="711"/>
      <c r="GMS8" s="711"/>
      <c r="GMT8" s="711"/>
      <c r="GMU8" s="711"/>
      <c r="GMV8" s="711"/>
      <c r="GMW8" s="711"/>
      <c r="GMX8" s="711"/>
      <c r="GMY8" s="711"/>
      <c r="GMZ8" s="711"/>
      <c r="GNA8" s="711"/>
      <c r="GNB8" s="711"/>
      <c r="GNC8" s="711"/>
      <c r="GND8" s="711"/>
      <c r="GNE8" s="711"/>
      <c r="GNF8" s="711"/>
      <c r="GNG8" s="711"/>
      <c r="GNH8" s="711"/>
      <c r="GNI8" s="711"/>
      <c r="GNJ8" s="711"/>
      <c r="GNK8" s="711"/>
      <c r="GNL8" s="711"/>
      <c r="GNM8" s="711"/>
      <c r="GNN8" s="711"/>
      <c r="GNO8" s="711"/>
      <c r="GNP8" s="711"/>
      <c r="GNQ8" s="711"/>
      <c r="GNR8" s="711"/>
      <c r="GNS8" s="711"/>
      <c r="GNT8" s="711"/>
      <c r="GNU8" s="711"/>
      <c r="GNV8" s="711"/>
      <c r="GNW8" s="711"/>
      <c r="GNX8" s="711"/>
      <c r="GNY8" s="711"/>
      <c r="GNZ8" s="711"/>
      <c r="GOA8" s="711"/>
      <c r="GOB8" s="711"/>
      <c r="GOC8" s="711"/>
      <c r="GOD8" s="711"/>
      <c r="GOE8" s="711"/>
      <c r="GOF8" s="711"/>
      <c r="GOG8" s="711"/>
      <c r="GOH8" s="711"/>
      <c r="GOI8" s="711"/>
      <c r="GOJ8" s="711"/>
      <c r="GOK8" s="711"/>
      <c r="GOL8" s="711"/>
      <c r="GOM8" s="711"/>
      <c r="GON8" s="711"/>
      <c r="GOO8" s="711"/>
      <c r="GOP8" s="711"/>
      <c r="GOQ8" s="711"/>
      <c r="GOR8" s="711"/>
      <c r="GOS8" s="711"/>
      <c r="GOT8" s="711"/>
      <c r="GOU8" s="711"/>
      <c r="GOV8" s="711"/>
      <c r="GOW8" s="711"/>
      <c r="GOX8" s="711"/>
      <c r="GOY8" s="711"/>
      <c r="GOZ8" s="711"/>
      <c r="GPA8" s="711"/>
      <c r="GPB8" s="711"/>
      <c r="GPC8" s="711"/>
      <c r="GPD8" s="711"/>
      <c r="GPE8" s="711"/>
      <c r="GPF8" s="711"/>
      <c r="GPG8" s="711"/>
      <c r="GPH8" s="711"/>
      <c r="GPI8" s="711"/>
      <c r="GPJ8" s="711"/>
      <c r="GPK8" s="711"/>
      <c r="GPL8" s="711"/>
      <c r="GPM8" s="711"/>
      <c r="GPN8" s="711"/>
      <c r="GPO8" s="711"/>
      <c r="GPP8" s="711"/>
      <c r="GPQ8" s="711"/>
      <c r="GPR8" s="711"/>
      <c r="GPS8" s="711"/>
      <c r="GPT8" s="711"/>
      <c r="GPU8" s="711"/>
      <c r="GPV8" s="711"/>
      <c r="GPW8" s="711"/>
      <c r="GPX8" s="711"/>
      <c r="GPY8" s="711"/>
      <c r="GPZ8" s="711"/>
      <c r="GQA8" s="711"/>
      <c r="GQB8" s="711"/>
      <c r="GQC8" s="711"/>
      <c r="GQD8" s="711"/>
      <c r="GQE8" s="711"/>
      <c r="GQF8" s="711"/>
      <c r="GQG8" s="711"/>
      <c r="GQH8" s="711"/>
      <c r="GQI8" s="711"/>
      <c r="GQJ8" s="711"/>
      <c r="GQK8" s="711"/>
      <c r="GQL8" s="711"/>
      <c r="GQM8" s="711"/>
      <c r="GQN8" s="711"/>
      <c r="GQO8" s="711"/>
      <c r="GQP8" s="711"/>
      <c r="GQQ8" s="711"/>
      <c r="GQR8" s="711"/>
      <c r="GQS8" s="711"/>
      <c r="GQT8" s="711"/>
      <c r="GQU8" s="711"/>
      <c r="GQV8" s="711"/>
      <c r="GQW8" s="711"/>
      <c r="GQX8" s="711"/>
      <c r="GQY8" s="711"/>
      <c r="GQZ8" s="711"/>
      <c r="GRA8" s="711"/>
      <c r="GRB8" s="711"/>
      <c r="GRC8" s="711"/>
      <c r="GRD8" s="711"/>
      <c r="GRE8" s="711"/>
      <c r="GRF8" s="711"/>
      <c r="GRG8" s="711"/>
      <c r="GRH8" s="711"/>
      <c r="GRI8" s="711"/>
      <c r="GRJ8" s="711"/>
      <c r="GRK8" s="711"/>
      <c r="GRL8" s="711"/>
      <c r="GRM8" s="711"/>
      <c r="GRN8" s="711"/>
      <c r="GRO8" s="711"/>
      <c r="GRP8" s="711"/>
      <c r="GRQ8" s="711"/>
      <c r="GRR8" s="711"/>
      <c r="GRS8" s="711"/>
      <c r="GRT8" s="711"/>
      <c r="GRU8" s="711"/>
      <c r="GRV8" s="711"/>
      <c r="GRW8" s="711"/>
      <c r="GRX8" s="711"/>
      <c r="GRY8" s="711"/>
      <c r="GRZ8" s="711"/>
      <c r="GSA8" s="711"/>
      <c r="GSB8" s="711"/>
      <c r="GSC8" s="711"/>
      <c r="GSD8" s="711"/>
      <c r="GSE8" s="711"/>
      <c r="GSF8" s="711"/>
      <c r="GSG8" s="711"/>
      <c r="GSH8" s="711"/>
      <c r="GSI8" s="711"/>
      <c r="GSJ8" s="711"/>
      <c r="GSK8" s="711"/>
      <c r="GSL8" s="711"/>
      <c r="GSM8" s="711"/>
      <c r="GSN8" s="711"/>
      <c r="GSO8" s="711"/>
      <c r="GSP8" s="711"/>
      <c r="GSQ8" s="711"/>
      <c r="GSR8" s="711"/>
      <c r="GSS8" s="711"/>
      <c r="GST8" s="711"/>
      <c r="GSU8" s="711"/>
      <c r="GSV8" s="711"/>
      <c r="GSW8" s="711"/>
      <c r="GSX8" s="711"/>
      <c r="GSY8" s="711"/>
      <c r="GSZ8" s="711"/>
      <c r="GTA8" s="711"/>
      <c r="GTB8" s="711"/>
      <c r="GTC8" s="711"/>
      <c r="GTD8" s="711"/>
      <c r="GTE8" s="711"/>
      <c r="GTF8" s="711"/>
      <c r="GTG8" s="711"/>
      <c r="GTH8" s="711"/>
      <c r="GTI8" s="711"/>
      <c r="GTJ8" s="711"/>
      <c r="GTK8" s="711"/>
      <c r="GTL8" s="711"/>
      <c r="GTM8" s="711"/>
      <c r="GTN8" s="711"/>
      <c r="GTO8" s="711"/>
      <c r="GTP8" s="711"/>
      <c r="GTQ8" s="711"/>
      <c r="GTR8" s="711"/>
      <c r="GTS8" s="711"/>
      <c r="GTT8" s="711"/>
      <c r="GTU8" s="711"/>
      <c r="GTV8" s="711"/>
      <c r="GTW8" s="711"/>
      <c r="GTX8" s="711"/>
      <c r="GTY8" s="711"/>
      <c r="GTZ8" s="711"/>
      <c r="GUA8" s="711"/>
      <c r="GUB8" s="711"/>
      <c r="GUC8" s="711"/>
      <c r="GUD8" s="711"/>
      <c r="GUE8" s="711"/>
      <c r="GUF8" s="711"/>
      <c r="GUG8" s="711"/>
      <c r="GUH8" s="711"/>
      <c r="GUI8" s="711"/>
      <c r="GUJ8" s="711"/>
      <c r="GUK8" s="711"/>
      <c r="GUL8" s="711"/>
      <c r="GUM8" s="711"/>
      <c r="GUN8" s="711"/>
      <c r="GUO8" s="711"/>
      <c r="GUP8" s="711"/>
      <c r="GUQ8" s="711"/>
      <c r="GUR8" s="711"/>
      <c r="GUS8" s="711"/>
      <c r="GUT8" s="711"/>
      <c r="GUU8" s="711"/>
      <c r="GUV8" s="711"/>
      <c r="GUW8" s="711"/>
      <c r="GUX8" s="711"/>
      <c r="GUY8" s="711"/>
      <c r="GUZ8" s="711"/>
      <c r="GVA8" s="711"/>
      <c r="GVB8" s="711"/>
      <c r="GVC8" s="711"/>
      <c r="GVD8" s="711"/>
      <c r="GVE8" s="711"/>
      <c r="GVF8" s="711"/>
      <c r="GVG8" s="711"/>
      <c r="GVH8" s="711"/>
      <c r="GVI8" s="711"/>
      <c r="GVJ8" s="711"/>
      <c r="GVK8" s="711"/>
      <c r="GVL8" s="711"/>
      <c r="GVM8" s="711"/>
      <c r="GVN8" s="711"/>
      <c r="GVO8" s="711"/>
      <c r="GVP8" s="711"/>
      <c r="GVQ8" s="711"/>
      <c r="GVR8" s="711"/>
      <c r="GVS8" s="711"/>
      <c r="GVT8" s="711"/>
      <c r="GVU8" s="711"/>
      <c r="GVV8" s="711"/>
      <c r="GVW8" s="711"/>
      <c r="GVX8" s="711"/>
      <c r="GVY8" s="711"/>
      <c r="GVZ8" s="711"/>
      <c r="GWA8" s="711"/>
      <c r="GWB8" s="711"/>
      <c r="GWC8" s="711"/>
      <c r="GWD8" s="711"/>
      <c r="GWE8" s="711"/>
      <c r="GWF8" s="711"/>
      <c r="GWG8" s="711"/>
      <c r="GWH8" s="711"/>
      <c r="GWI8" s="711"/>
      <c r="GWJ8" s="711"/>
      <c r="GWK8" s="711"/>
      <c r="GWL8" s="711"/>
      <c r="GWM8" s="711"/>
      <c r="GWN8" s="711"/>
      <c r="GWO8" s="711"/>
      <c r="GWP8" s="711"/>
      <c r="GWQ8" s="711"/>
      <c r="GWR8" s="711"/>
      <c r="GWS8" s="711"/>
      <c r="GWT8" s="711"/>
      <c r="GWU8" s="711"/>
      <c r="GWV8" s="711"/>
      <c r="GWW8" s="711"/>
      <c r="GWX8" s="711"/>
      <c r="GWY8" s="711"/>
      <c r="GWZ8" s="711"/>
      <c r="GXA8" s="711"/>
      <c r="GXB8" s="711"/>
      <c r="GXC8" s="711"/>
      <c r="GXD8" s="711"/>
      <c r="GXE8" s="711"/>
      <c r="GXF8" s="711"/>
      <c r="GXG8" s="711"/>
      <c r="GXH8" s="711"/>
      <c r="GXI8" s="711"/>
      <c r="GXJ8" s="711"/>
      <c r="GXK8" s="711"/>
      <c r="GXL8" s="711"/>
      <c r="GXM8" s="711"/>
      <c r="GXN8" s="711"/>
      <c r="GXO8" s="711"/>
      <c r="GXP8" s="711"/>
      <c r="GXQ8" s="711"/>
      <c r="GXR8" s="711"/>
      <c r="GXS8" s="711"/>
      <c r="GXT8" s="711"/>
      <c r="GXU8" s="711"/>
      <c r="GXV8" s="711"/>
      <c r="GXW8" s="711"/>
      <c r="GXX8" s="711"/>
      <c r="GXY8" s="711"/>
      <c r="GXZ8" s="711"/>
      <c r="GYA8" s="711"/>
      <c r="GYB8" s="711"/>
      <c r="GYC8" s="711"/>
      <c r="GYD8" s="711"/>
      <c r="GYE8" s="711"/>
      <c r="GYF8" s="711"/>
      <c r="GYG8" s="711"/>
      <c r="GYH8" s="711"/>
      <c r="GYI8" s="711"/>
      <c r="GYJ8" s="711"/>
      <c r="GYK8" s="711"/>
      <c r="GYL8" s="711"/>
      <c r="GYM8" s="711"/>
      <c r="GYN8" s="711"/>
      <c r="GYO8" s="711"/>
      <c r="GYP8" s="711"/>
      <c r="GYQ8" s="711"/>
      <c r="GYR8" s="711"/>
      <c r="GYS8" s="711"/>
      <c r="GYT8" s="711"/>
      <c r="GYU8" s="711"/>
      <c r="GYV8" s="711"/>
      <c r="GYW8" s="711"/>
      <c r="GYX8" s="711"/>
      <c r="GYY8" s="711"/>
      <c r="GYZ8" s="711"/>
      <c r="GZA8" s="711"/>
      <c r="GZB8" s="711"/>
      <c r="GZC8" s="711"/>
      <c r="GZD8" s="711"/>
      <c r="GZE8" s="711"/>
      <c r="GZF8" s="711"/>
      <c r="GZG8" s="711"/>
      <c r="GZH8" s="711"/>
      <c r="GZI8" s="711"/>
      <c r="GZJ8" s="711"/>
      <c r="GZK8" s="711"/>
      <c r="GZL8" s="711"/>
      <c r="GZM8" s="711"/>
      <c r="GZN8" s="711"/>
      <c r="GZO8" s="711"/>
      <c r="GZP8" s="711"/>
      <c r="GZQ8" s="711"/>
      <c r="GZR8" s="711"/>
      <c r="GZS8" s="711"/>
      <c r="GZT8" s="711"/>
      <c r="GZU8" s="711"/>
      <c r="GZV8" s="711"/>
      <c r="GZW8" s="711"/>
      <c r="GZX8" s="711"/>
      <c r="GZY8" s="711"/>
      <c r="GZZ8" s="711"/>
      <c r="HAA8" s="711"/>
      <c r="HAB8" s="711"/>
      <c r="HAC8" s="711"/>
      <c r="HAD8" s="711"/>
      <c r="HAE8" s="711"/>
      <c r="HAF8" s="711"/>
      <c r="HAG8" s="711"/>
      <c r="HAH8" s="711"/>
      <c r="HAI8" s="711"/>
      <c r="HAJ8" s="711"/>
      <c r="HAK8" s="711"/>
      <c r="HAL8" s="711"/>
      <c r="HAM8" s="711"/>
      <c r="HAN8" s="711"/>
      <c r="HAO8" s="711"/>
      <c r="HAP8" s="711"/>
      <c r="HAQ8" s="711"/>
      <c r="HAR8" s="711"/>
      <c r="HAS8" s="711"/>
      <c r="HAT8" s="711"/>
      <c r="HAU8" s="711"/>
      <c r="HAV8" s="711"/>
      <c r="HAW8" s="711"/>
      <c r="HAX8" s="711"/>
      <c r="HAY8" s="711"/>
      <c r="HAZ8" s="711"/>
      <c r="HBA8" s="711"/>
      <c r="HBB8" s="711"/>
      <c r="HBC8" s="711"/>
      <c r="HBD8" s="711"/>
      <c r="HBE8" s="711"/>
      <c r="HBF8" s="711"/>
      <c r="HBG8" s="711"/>
      <c r="HBH8" s="711"/>
      <c r="HBI8" s="711"/>
      <c r="HBJ8" s="711"/>
      <c r="HBK8" s="711"/>
      <c r="HBL8" s="711"/>
      <c r="HBM8" s="711"/>
      <c r="HBN8" s="711"/>
      <c r="HBO8" s="711"/>
      <c r="HBP8" s="711"/>
      <c r="HBQ8" s="711"/>
      <c r="HBR8" s="711"/>
      <c r="HBS8" s="711"/>
      <c r="HBT8" s="711"/>
      <c r="HBU8" s="711"/>
      <c r="HBV8" s="711"/>
      <c r="HBW8" s="711"/>
      <c r="HBX8" s="711"/>
      <c r="HBY8" s="711"/>
      <c r="HBZ8" s="711"/>
      <c r="HCA8" s="711"/>
      <c r="HCB8" s="711"/>
      <c r="HCC8" s="711"/>
      <c r="HCD8" s="711"/>
      <c r="HCE8" s="711"/>
      <c r="HCF8" s="711"/>
      <c r="HCG8" s="711"/>
      <c r="HCH8" s="711"/>
      <c r="HCI8" s="711"/>
      <c r="HCJ8" s="711"/>
      <c r="HCK8" s="711"/>
      <c r="HCL8" s="711"/>
      <c r="HCM8" s="711"/>
      <c r="HCN8" s="711"/>
      <c r="HCO8" s="711"/>
      <c r="HCP8" s="711"/>
      <c r="HCQ8" s="711"/>
      <c r="HCR8" s="711"/>
      <c r="HCS8" s="711"/>
      <c r="HCT8" s="711"/>
      <c r="HCU8" s="711"/>
      <c r="HCV8" s="711"/>
      <c r="HCW8" s="711"/>
      <c r="HCX8" s="711"/>
      <c r="HCY8" s="711"/>
      <c r="HCZ8" s="711"/>
      <c r="HDA8" s="711"/>
      <c r="HDB8" s="711"/>
      <c r="HDC8" s="711"/>
      <c r="HDD8" s="711"/>
      <c r="HDE8" s="711"/>
      <c r="HDF8" s="711"/>
      <c r="HDG8" s="711"/>
      <c r="HDH8" s="711"/>
      <c r="HDI8" s="711"/>
      <c r="HDJ8" s="711"/>
      <c r="HDK8" s="711"/>
      <c r="HDL8" s="711"/>
      <c r="HDM8" s="711"/>
      <c r="HDN8" s="711"/>
      <c r="HDO8" s="711"/>
      <c r="HDP8" s="711"/>
      <c r="HDQ8" s="711"/>
      <c r="HDR8" s="711"/>
      <c r="HDS8" s="711"/>
      <c r="HDT8" s="711"/>
      <c r="HDU8" s="711"/>
      <c r="HDV8" s="711"/>
      <c r="HDW8" s="711"/>
      <c r="HDX8" s="711"/>
      <c r="HDY8" s="711"/>
      <c r="HDZ8" s="711"/>
      <c r="HEA8" s="711"/>
      <c r="HEB8" s="711"/>
      <c r="HEC8" s="711"/>
      <c r="HED8" s="711"/>
      <c r="HEE8" s="711"/>
      <c r="HEF8" s="711"/>
      <c r="HEG8" s="711"/>
      <c r="HEH8" s="711"/>
      <c r="HEI8" s="711"/>
      <c r="HEJ8" s="711"/>
      <c r="HEK8" s="711"/>
      <c r="HEL8" s="711"/>
      <c r="HEM8" s="711"/>
      <c r="HEN8" s="711"/>
      <c r="HEO8" s="711"/>
      <c r="HEP8" s="711"/>
      <c r="HEQ8" s="711"/>
      <c r="HER8" s="711"/>
      <c r="HES8" s="711"/>
      <c r="HET8" s="711"/>
      <c r="HEU8" s="711"/>
      <c r="HEV8" s="711"/>
      <c r="HEW8" s="711"/>
      <c r="HEX8" s="711"/>
      <c r="HEY8" s="711"/>
      <c r="HEZ8" s="711"/>
      <c r="HFA8" s="711"/>
      <c r="HFB8" s="711"/>
      <c r="HFC8" s="711"/>
      <c r="HFD8" s="711"/>
      <c r="HFE8" s="711"/>
      <c r="HFF8" s="711"/>
      <c r="HFG8" s="711"/>
      <c r="HFH8" s="711"/>
      <c r="HFI8" s="711"/>
      <c r="HFJ8" s="711"/>
      <c r="HFK8" s="711"/>
      <c r="HFL8" s="711"/>
      <c r="HFM8" s="711"/>
      <c r="HFN8" s="711"/>
      <c r="HFO8" s="711"/>
      <c r="HFP8" s="711"/>
      <c r="HFQ8" s="711"/>
      <c r="HFR8" s="711"/>
      <c r="HFS8" s="711"/>
      <c r="HFT8" s="711"/>
      <c r="HFU8" s="711"/>
      <c r="HFV8" s="711"/>
      <c r="HFW8" s="711"/>
      <c r="HFX8" s="711"/>
      <c r="HFY8" s="711"/>
      <c r="HFZ8" s="711"/>
      <c r="HGA8" s="711"/>
      <c r="HGB8" s="711"/>
      <c r="HGC8" s="711"/>
      <c r="HGD8" s="711"/>
      <c r="HGE8" s="711"/>
      <c r="HGF8" s="711"/>
      <c r="HGG8" s="711"/>
      <c r="HGH8" s="711"/>
      <c r="HGI8" s="711"/>
      <c r="HGJ8" s="711"/>
      <c r="HGK8" s="711"/>
      <c r="HGL8" s="711"/>
      <c r="HGM8" s="711"/>
      <c r="HGN8" s="711"/>
      <c r="HGO8" s="711"/>
      <c r="HGP8" s="711"/>
      <c r="HGQ8" s="711"/>
      <c r="HGR8" s="711"/>
      <c r="HGS8" s="711"/>
      <c r="HGT8" s="711"/>
      <c r="HGU8" s="711"/>
      <c r="HGV8" s="711"/>
      <c r="HGW8" s="711"/>
      <c r="HGX8" s="711"/>
      <c r="HGY8" s="711"/>
      <c r="HGZ8" s="711"/>
      <c r="HHA8" s="711"/>
      <c r="HHB8" s="711"/>
      <c r="HHC8" s="711"/>
      <c r="HHD8" s="711"/>
      <c r="HHE8" s="711"/>
      <c r="HHF8" s="711"/>
      <c r="HHG8" s="711"/>
      <c r="HHH8" s="711"/>
      <c r="HHI8" s="711"/>
      <c r="HHJ8" s="711"/>
      <c r="HHK8" s="711"/>
      <c r="HHL8" s="711"/>
      <c r="HHM8" s="711"/>
      <c r="HHN8" s="711"/>
      <c r="HHO8" s="711"/>
      <c r="HHP8" s="711"/>
      <c r="HHQ8" s="711"/>
      <c r="HHR8" s="711"/>
      <c r="HHS8" s="711"/>
      <c r="HHT8" s="711"/>
      <c r="HHU8" s="711"/>
      <c r="HHV8" s="711"/>
      <c r="HHW8" s="711"/>
      <c r="HHX8" s="711"/>
      <c r="HHY8" s="711"/>
      <c r="HHZ8" s="711"/>
      <c r="HIA8" s="711"/>
      <c r="HIB8" s="711"/>
      <c r="HIC8" s="711"/>
      <c r="HID8" s="711"/>
      <c r="HIE8" s="711"/>
      <c r="HIF8" s="711"/>
      <c r="HIG8" s="711"/>
      <c r="HIH8" s="711"/>
      <c r="HII8" s="711"/>
      <c r="HIJ8" s="711"/>
      <c r="HIK8" s="711"/>
      <c r="HIL8" s="711"/>
      <c r="HIM8" s="711"/>
      <c r="HIN8" s="711"/>
      <c r="HIO8" s="711"/>
      <c r="HIP8" s="711"/>
      <c r="HIQ8" s="711"/>
      <c r="HIR8" s="711"/>
      <c r="HIS8" s="711"/>
      <c r="HIT8" s="711"/>
      <c r="HIU8" s="711"/>
      <c r="HIV8" s="711"/>
      <c r="HIW8" s="711"/>
      <c r="HIX8" s="711"/>
      <c r="HIY8" s="711"/>
      <c r="HIZ8" s="711"/>
      <c r="HJA8" s="711"/>
      <c r="HJB8" s="711"/>
      <c r="HJC8" s="711"/>
      <c r="HJD8" s="711"/>
      <c r="HJE8" s="711"/>
      <c r="HJF8" s="711"/>
      <c r="HJG8" s="711"/>
      <c r="HJH8" s="711"/>
      <c r="HJI8" s="711"/>
      <c r="HJJ8" s="711"/>
      <c r="HJK8" s="711"/>
      <c r="HJL8" s="711"/>
      <c r="HJM8" s="711"/>
      <c r="HJN8" s="711"/>
      <c r="HJO8" s="711"/>
      <c r="HJP8" s="711"/>
      <c r="HJQ8" s="711"/>
      <c r="HJR8" s="711"/>
      <c r="HJS8" s="711"/>
      <c r="HJT8" s="711"/>
      <c r="HJU8" s="711"/>
      <c r="HJV8" s="711"/>
      <c r="HJW8" s="711"/>
      <c r="HJX8" s="711"/>
      <c r="HJY8" s="711"/>
      <c r="HJZ8" s="711"/>
      <c r="HKA8" s="711"/>
      <c r="HKB8" s="711"/>
      <c r="HKC8" s="711"/>
      <c r="HKD8" s="711"/>
      <c r="HKE8" s="711"/>
      <c r="HKF8" s="711"/>
      <c r="HKG8" s="711"/>
      <c r="HKH8" s="711"/>
      <c r="HKI8" s="711"/>
      <c r="HKJ8" s="711"/>
      <c r="HKK8" s="711"/>
      <c r="HKL8" s="711"/>
      <c r="HKM8" s="711"/>
      <c r="HKN8" s="711"/>
      <c r="HKO8" s="711"/>
      <c r="HKP8" s="711"/>
      <c r="HKQ8" s="711"/>
      <c r="HKR8" s="711"/>
      <c r="HKS8" s="711"/>
      <c r="HKT8" s="711"/>
      <c r="HKU8" s="711"/>
      <c r="HKV8" s="711"/>
      <c r="HKW8" s="711"/>
      <c r="HKX8" s="711"/>
      <c r="HKY8" s="711"/>
      <c r="HKZ8" s="711"/>
      <c r="HLA8" s="711"/>
      <c r="HLB8" s="711"/>
      <c r="HLC8" s="711"/>
      <c r="HLD8" s="711"/>
      <c r="HLE8" s="711"/>
      <c r="HLF8" s="711"/>
      <c r="HLG8" s="711"/>
      <c r="HLH8" s="711"/>
      <c r="HLI8" s="711"/>
      <c r="HLJ8" s="711"/>
      <c r="HLK8" s="711"/>
      <c r="HLL8" s="711"/>
      <c r="HLM8" s="711"/>
      <c r="HLN8" s="711"/>
      <c r="HLO8" s="711"/>
      <c r="HLP8" s="711"/>
      <c r="HLQ8" s="711"/>
      <c r="HLR8" s="711"/>
      <c r="HLS8" s="711"/>
      <c r="HLT8" s="711"/>
      <c r="HLU8" s="711"/>
      <c r="HLV8" s="711"/>
      <c r="HLW8" s="711"/>
      <c r="HLX8" s="711"/>
      <c r="HLY8" s="711"/>
      <c r="HLZ8" s="711"/>
      <c r="HMA8" s="711"/>
      <c r="HMB8" s="711"/>
      <c r="HMC8" s="711"/>
      <c r="HMD8" s="711"/>
      <c r="HME8" s="711"/>
      <c r="HMF8" s="711"/>
      <c r="HMG8" s="711"/>
      <c r="HMH8" s="711"/>
      <c r="HMI8" s="711"/>
      <c r="HMJ8" s="711"/>
      <c r="HMK8" s="711"/>
      <c r="HML8" s="711"/>
      <c r="HMM8" s="711"/>
      <c r="HMN8" s="711"/>
      <c r="HMO8" s="711"/>
      <c r="HMP8" s="711"/>
      <c r="HMQ8" s="711"/>
      <c r="HMR8" s="711"/>
      <c r="HMS8" s="711"/>
      <c r="HMT8" s="711"/>
      <c r="HMU8" s="711"/>
      <c r="HMV8" s="711"/>
      <c r="HMW8" s="711"/>
      <c r="HMX8" s="711"/>
      <c r="HMY8" s="711"/>
      <c r="HMZ8" s="711"/>
      <c r="HNA8" s="711"/>
      <c r="HNB8" s="711"/>
      <c r="HNC8" s="711"/>
      <c r="HND8" s="711"/>
      <c r="HNE8" s="711"/>
      <c r="HNF8" s="711"/>
      <c r="HNG8" s="711"/>
      <c r="HNH8" s="711"/>
      <c r="HNI8" s="711"/>
      <c r="HNJ8" s="711"/>
      <c r="HNK8" s="711"/>
      <c r="HNL8" s="711"/>
      <c r="HNM8" s="711"/>
      <c r="HNN8" s="711"/>
      <c r="HNO8" s="711"/>
      <c r="HNP8" s="711"/>
      <c r="HNQ8" s="711"/>
      <c r="HNR8" s="711"/>
      <c r="HNS8" s="711"/>
      <c r="HNT8" s="711"/>
      <c r="HNU8" s="711"/>
      <c r="HNV8" s="711"/>
      <c r="HNW8" s="711"/>
      <c r="HNX8" s="711"/>
      <c r="HNY8" s="711"/>
      <c r="HNZ8" s="711"/>
      <c r="HOA8" s="711"/>
      <c r="HOB8" s="711"/>
      <c r="HOC8" s="711"/>
      <c r="HOD8" s="711"/>
      <c r="HOE8" s="711"/>
      <c r="HOF8" s="711"/>
      <c r="HOG8" s="711"/>
      <c r="HOH8" s="711"/>
      <c r="HOI8" s="711"/>
      <c r="HOJ8" s="711"/>
      <c r="HOK8" s="711"/>
      <c r="HOL8" s="711"/>
      <c r="HOM8" s="711"/>
      <c r="HON8" s="711"/>
      <c r="HOO8" s="711"/>
      <c r="HOP8" s="711"/>
      <c r="HOQ8" s="711"/>
      <c r="HOR8" s="711"/>
      <c r="HOS8" s="711"/>
      <c r="HOT8" s="711"/>
      <c r="HOU8" s="711"/>
      <c r="HOV8" s="711"/>
      <c r="HOW8" s="711"/>
      <c r="HOX8" s="711"/>
      <c r="HOY8" s="711"/>
      <c r="HOZ8" s="711"/>
      <c r="HPA8" s="711"/>
      <c r="HPB8" s="711"/>
      <c r="HPC8" s="711"/>
      <c r="HPD8" s="711"/>
      <c r="HPE8" s="711"/>
      <c r="HPF8" s="711"/>
      <c r="HPG8" s="711"/>
      <c r="HPH8" s="711"/>
      <c r="HPI8" s="711"/>
      <c r="HPJ8" s="711"/>
      <c r="HPK8" s="711"/>
      <c r="HPL8" s="711"/>
      <c r="HPM8" s="711"/>
      <c r="HPN8" s="711"/>
      <c r="HPO8" s="711"/>
      <c r="HPP8" s="711"/>
      <c r="HPQ8" s="711"/>
      <c r="HPR8" s="711"/>
      <c r="HPS8" s="711"/>
      <c r="HPT8" s="711"/>
      <c r="HPU8" s="711"/>
      <c r="HPV8" s="711"/>
      <c r="HPW8" s="711"/>
      <c r="HPX8" s="711"/>
      <c r="HPY8" s="711"/>
      <c r="HPZ8" s="711"/>
      <c r="HQA8" s="711"/>
      <c r="HQB8" s="711"/>
      <c r="HQC8" s="711"/>
      <c r="HQD8" s="711"/>
      <c r="HQE8" s="711"/>
      <c r="HQF8" s="711"/>
      <c r="HQG8" s="711"/>
      <c r="HQH8" s="711"/>
      <c r="HQI8" s="711"/>
      <c r="HQJ8" s="711"/>
      <c r="HQK8" s="711"/>
      <c r="HQL8" s="711"/>
      <c r="HQM8" s="711"/>
      <c r="HQN8" s="711"/>
      <c r="HQO8" s="711"/>
      <c r="HQP8" s="711"/>
      <c r="HQQ8" s="711"/>
      <c r="HQR8" s="711"/>
      <c r="HQS8" s="711"/>
      <c r="HQT8" s="711"/>
      <c r="HQU8" s="711"/>
      <c r="HQV8" s="711"/>
      <c r="HQW8" s="711"/>
      <c r="HQX8" s="711"/>
      <c r="HQY8" s="711"/>
      <c r="HQZ8" s="711"/>
      <c r="HRA8" s="711"/>
      <c r="HRB8" s="711"/>
      <c r="HRC8" s="711"/>
      <c r="HRD8" s="711"/>
      <c r="HRE8" s="711"/>
      <c r="HRF8" s="711"/>
      <c r="HRG8" s="711"/>
      <c r="HRH8" s="711"/>
      <c r="HRI8" s="711"/>
      <c r="HRJ8" s="711"/>
      <c r="HRK8" s="711"/>
      <c r="HRL8" s="711"/>
      <c r="HRM8" s="711"/>
      <c r="HRN8" s="711"/>
      <c r="HRO8" s="711"/>
      <c r="HRP8" s="711"/>
      <c r="HRQ8" s="711"/>
      <c r="HRR8" s="711"/>
      <c r="HRS8" s="711"/>
      <c r="HRT8" s="711"/>
      <c r="HRU8" s="711"/>
      <c r="HRV8" s="711"/>
      <c r="HRW8" s="711"/>
      <c r="HRX8" s="711"/>
      <c r="HRY8" s="711"/>
      <c r="HRZ8" s="711"/>
      <c r="HSA8" s="711"/>
      <c r="HSB8" s="711"/>
      <c r="HSC8" s="711"/>
      <c r="HSD8" s="711"/>
      <c r="HSE8" s="711"/>
      <c r="HSF8" s="711"/>
      <c r="HSG8" s="711"/>
      <c r="HSH8" s="711"/>
      <c r="HSI8" s="711"/>
      <c r="HSJ8" s="711"/>
      <c r="HSK8" s="711"/>
      <c r="HSL8" s="711"/>
      <c r="HSM8" s="711"/>
      <c r="HSN8" s="711"/>
      <c r="HSO8" s="711"/>
      <c r="HSP8" s="711"/>
      <c r="HSQ8" s="711"/>
      <c r="HSR8" s="711"/>
      <c r="HSS8" s="711"/>
      <c r="HST8" s="711"/>
      <c r="HSU8" s="711"/>
      <c r="HSV8" s="711"/>
      <c r="HSW8" s="711"/>
      <c r="HSX8" s="711"/>
      <c r="HSY8" s="711"/>
      <c r="HSZ8" s="711"/>
      <c r="HTA8" s="711"/>
      <c r="HTB8" s="711"/>
      <c r="HTC8" s="711"/>
      <c r="HTD8" s="711"/>
      <c r="HTE8" s="711"/>
      <c r="HTF8" s="711"/>
      <c r="HTG8" s="711"/>
      <c r="HTH8" s="711"/>
      <c r="HTI8" s="711"/>
      <c r="HTJ8" s="711"/>
      <c r="HTK8" s="711"/>
      <c r="HTL8" s="711"/>
      <c r="HTM8" s="711"/>
      <c r="HTN8" s="711"/>
      <c r="HTO8" s="711"/>
      <c r="HTP8" s="711"/>
      <c r="HTQ8" s="711"/>
      <c r="HTR8" s="711"/>
      <c r="HTS8" s="711"/>
      <c r="HTT8" s="711"/>
      <c r="HTU8" s="711"/>
      <c r="HTV8" s="711"/>
      <c r="HTW8" s="711"/>
      <c r="HTX8" s="711"/>
      <c r="HTY8" s="711"/>
      <c r="HTZ8" s="711"/>
      <c r="HUA8" s="711"/>
      <c r="HUB8" s="711"/>
      <c r="HUC8" s="711"/>
      <c r="HUD8" s="711"/>
      <c r="HUE8" s="711"/>
      <c r="HUF8" s="711"/>
      <c r="HUG8" s="711"/>
      <c r="HUH8" s="711"/>
      <c r="HUI8" s="711"/>
      <c r="HUJ8" s="711"/>
      <c r="HUK8" s="711"/>
      <c r="HUL8" s="711"/>
      <c r="HUM8" s="711"/>
      <c r="HUN8" s="711"/>
      <c r="HUO8" s="711"/>
      <c r="HUP8" s="711"/>
      <c r="HUQ8" s="711"/>
      <c r="HUR8" s="711"/>
      <c r="HUS8" s="711"/>
      <c r="HUT8" s="711"/>
      <c r="HUU8" s="711"/>
      <c r="HUV8" s="711"/>
      <c r="HUW8" s="711"/>
      <c r="HUX8" s="711"/>
      <c r="HUY8" s="711"/>
      <c r="HUZ8" s="711"/>
      <c r="HVA8" s="711"/>
      <c r="HVB8" s="711"/>
      <c r="HVC8" s="711"/>
      <c r="HVD8" s="711"/>
      <c r="HVE8" s="711"/>
      <c r="HVF8" s="711"/>
      <c r="HVG8" s="711"/>
      <c r="HVH8" s="711"/>
      <c r="HVI8" s="711"/>
      <c r="HVJ8" s="711"/>
      <c r="HVK8" s="711"/>
      <c r="HVL8" s="711"/>
      <c r="HVM8" s="711"/>
      <c r="HVN8" s="711"/>
      <c r="HVO8" s="711"/>
      <c r="HVP8" s="711"/>
      <c r="HVQ8" s="711"/>
      <c r="HVR8" s="711"/>
      <c r="HVS8" s="711"/>
      <c r="HVT8" s="711"/>
      <c r="HVU8" s="711"/>
      <c r="HVV8" s="711"/>
      <c r="HVW8" s="711"/>
      <c r="HVX8" s="711"/>
      <c r="HVY8" s="711"/>
      <c r="HVZ8" s="711"/>
      <c r="HWA8" s="711"/>
      <c r="HWB8" s="711"/>
      <c r="HWC8" s="711"/>
      <c r="HWD8" s="711"/>
      <c r="HWE8" s="711"/>
      <c r="HWF8" s="711"/>
      <c r="HWG8" s="711"/>
      <c r="HWH8" s="711"/>
      <c r="HWI8" s="711"/>
      <c r="HWJ8" s="711"/>
      <c r="HWK8" s="711"/>
      <c r="HWL8" s="711"/>
      <c r="HWM8" s="711"/>
      <c r="HWN8" s="711"/>
      <c r="HWO8" s="711"/>
      <c r="HWP8" s="711"/>
      <c r="HWQ8" s="711"/>
      <c r="HWR8" s="711"/>
      <c r="HWS8" s="711"/>
      <c r="HWT8" s="711"/>
      <c r="HWU8" s="711"/>
      <c r="HWV8" s="711"/>
      <c r="HWW8" s="711"/>
      <c r="HWX8" s="711"/>
      <c r="HWY8" s="711"/>
      <c r="HWZ8" s="711"/>
      <c r="HXA8" s="711"/>
      <c r="HXB8" s="711"/>
      <c r="HXC8" s="711"/>
      <c r="HXD8" s="711"/>
      <c r="HXE8" s="711"/>
      <c r="HXF8" s="711"/>
      <c r="HXG8" s="711"/>
      <c r="HXH8" s="711"/>
      <c r="HXI8" s="711"/>
      <c r="HXJ8" s="711"/>
      <c r="HXK8" s="711"/>
      <c r="HXL8" s="711"/>
      <c r="HXM8" s="711"/>
      <c r="HXN8" s="711"/>
      <c r="HXO8" s="711"/>
      <c r="HXP8" s="711"/>
      <c r="HXQ8" s="711"/>
      <c r="HXR8" s="711"/>
      <c r="HXS8" s="711"/>
      <c r="HXT8" s="711"/>
      <c r="HXU8" s="711"/>
      <c r="HXV8" s="711"/>
      <c r="HXW8" s="711"/>
      <c r="HXX8" s="711"/>
      <c r="HXY8" s="711"/>
      <c r="HXZ8" s="711"/>
      <c r="HYA8" s="711"/>
      <c r="HYB8" s="711"/>
      <c r="HYC8" s="711"/>
      <c r="HYD8" s="711"/>
      <c r="HYE8" s="711"/>
      <c r="HYF8" s="711"/>
      <c r="HYG8" s="711"/>
      <c r="HYH8" s="711"/>
      <c r="HYI8" s="711"/>
      <c r="HYJ8" s="711"/>
      <c r="HYK8" s="711"/>
      <c r="HYL8" s="711"/>
      <c r="HYM8" s="711"/>
      <c r="HYN8" s="711"/>
      <c r="HYO8" s="711"/>
      <c r="HYP8" s="711"/>
      <c r="HYQ8" s="711"/>
      <c r="HYR8" s="711"/>
      <c r="HYS8" s="711"/>
      <c r="HYT8" s="711"/>
      <c r="HYU8" s="711"/>
      <c r="HYV8" s="711"/>
      <c r="HYW8" s="711"/>
      <c r="HYX8" s="711"/>
      <c r="HYY8" s="711"/>
      <c r="HYZ8" s="711"/>
      <c r="HZA8" s="711"/>
      <c r="HZB8" s="711"/>
      <c r="HZC8" s="711"/>
      <c r="HZD8" s="711"/>
      <c r="HZE8" s="711"/>
      <c r="HZF8" s="711"/>
      <c r="HZG8" s="711"/>
      <c r="HZH8" s="711"/>
      <c r="HZI8" s="711"/>
      <c r="HZJ8" s="711"/>
      <c r="HZK8" s="711"/>
      <c r="HZL8" s="711"/>
      <c r="HZM8" s="711"/>
      <c r="HZN8" s="711"/>
      <c r="HZO8" s="711"/>
      <c r="HZP8" s="711"/>
      <c r="HZQ8" s="711"/>
      <c r="HZR8" s="711"/>
      <c r="HZS8" s="711"/>
      <c r="HZT8" s="711"/>
      <c r="HZU8" s="711"/>
      <c r="HZV8" s="711"/>
      <c r="HZW8" s="711"/>
      <c r="HZX8" s="711"/>
      <c r="HZY8" s="711"/>
      <c r="HZZ8" s="711"/>
      <c r="IAA8" s="711"/>
      <c r="IAB8" s="711"/>
      <c r="IAC8" s="711"/>
      <c r="IAD8" s="711"/>
      <c r="IAE8" s="711"/>
      <c r="IAF8" s="711"/>
      <c r="IAG8" s="711"/>
      <c r="IAH8" s="711"/>
      <c r="IAI8" s="711"/>
      <c r="IAJ8" s="711"/>
      <c r="IAK8" s="711"/>
      <c r="IAL8" s="711"/>
      <c r="IAM8" s="711"/>
      <c r="IAN8" s="711"/>
      <c r="IAO8" s="711"/>
      <c r="IAP8" s="711"/>
      <c r="IAQ8" s="711"/>
      <c r="IAR8" s="711"/>
      <c r="IAS8" s="711"/>
      <c r="IAT8" s="711"/>
      <c r="IAU8" s="711"/>
      <c r="IAV8" s="711"/>
      <c r="IAW8" s="711"/>
      <c r="IAX8" s="711"/>
      <c r="IAY8" s="711"/>
      <c r="IAZ8" s="711"/>
      <c r="IBA8" s="711"/>
      <c r="IBB8" s="711"/>
      <c r="IBC8" s="711"/>
      <c r="IBD8" s="711"/>
      <c r="IBE8" s="711"/>
      <c r="IBF8" s="711"/>
      <c r="IBG8" s="711"/>
      <c r="IBH8" s="711"/>
      <c r="IBI8" s="711"/>
      <c r="IBJ8" s="711"/>
      <c r="IBK8" s="711"/>
      <c r="IBL8" s="711"/>
      <c r="IBM8" s="711"/>
      <c r="IBN8" s="711"/>
      <c r="IBO8" s="711"/>
      <c r="IBP8" s="711"/>
      <c r="IBQ8" s="711"/>
      <c r="IBR8" s="711"/>
      <c r="IBS8" s="711"/>
      <c r="IBT8" s="711"/>
      <c r="IBU8" s="711"/>
      <c r="IBV8" s="711"/>
      <c r="IBW8" s="711"/>
      <c r="IBX8" s="711"/>
      <c r="IBY8" s="711"/>
      <c r="IBZ8" s="711"/>
      <c r="ICA8" s="711"/>
      <c r="ICB8" s="711"/>
      <c r="ICC8" s="711"/>
      <c r="ICD8" s="711"/>
      <c r="ICE8" s="711"/>
      <c r="ICF8" s="711"/>
      <c r="ICG8" s="711"/>
      <c r="ICH8" s="711"/>
      <c r="ICI8" s="711"/>
      <c r="ICJ8" s="711"/>
      <c r="ICK8" s="711"/>
      <c r="ICL8" s="711"/>
      <c r="ICM8" s="711"/>
      <c r="ICN8" s="711"/>
      <c r="ICO8" s="711"/>
      <c r="ICP8" s="711"/>
      <c r="ICQ8" s="711"/>
      <c r="ICR8" s="711"/>
      <c r="ICS8" s="711"/>
      <c r="ICT8" s="711"/>
      <c r="ICU8" s="711"/>
      <c r="ICV8" s="711"/>
      <c r="ICW8" s="711"/>
      <c r="ICX8" s="711"/>
      <c r="ICY8" s="711"/>
      <c r="ICZ8" s="711"/>
      <c r="IDA8" s="711"/>
      <c r="IDB8" s="711"/>
      <c r="IDC8" s="711"/>
      <c r="IDD8" s="711"/>
      <c r="IDE8" s="711"/>
      <c r="IDF8" s="711"/>
      <c r="IDG8" s="711"/>
      <c r="IDH8" s="711"/>
      <c r="IDI8" s="711"/>
      <c r="IDJ8" s="711"/>
      <c r="IDK8" s="711"/>
      <c r="IDL8" s="711"/>
      <c r="IDM8" s="711"/>
      <c r="IDN8" s="711"/>
      <c r="IDO8" s="711"/>
      <c r="IDP8" s="711"/>
      <c r="IDQ8" s="711"/>
      <c r="IDR8" s="711"/>
      <c r="IDS8" s="711"/>
      <c r="IDT8" s="711"/>
      <c r="IDU8" s="711"/>
      <c r="IDV8" s="711"/>
      <c r="IDW8" s="711"/>
      <c r="IDX8" s="711"/>
      <c r="IDY8" s="711"/>
      <c r="IDZ8" s="711"/>
      <c r="IEA8" s="711"/>
      <c r="IEB8" s="711"/>
      <c r="IEC8" s="711"/>
      <c r="IED8" s="711"/>
      <c r="IEE8" s="711"/>
      <c r="IEF8" s="711"/>
      <c r="IEG8" s="711"/>
      <c r="IEH8" s="711"/>
      <c r="IEI8" s="711"/>
      <c r="IEJ8" s="711"/>
      <c r="IEK8" s="711"/>
      <c r="IEL8" s="711"/>
      <c r="IEM8" s="711"/>
      <c r="IEN8" s="711"/>
      <c r="IEO8" s="711"/>
      <c r="IEP8" s="711"/>
      <c r="IEQ8" s="711"/>
      <c r="IER8" s="711"/>
      <c r="IES8" s="711"/>
      <c r="IET8" s="711"/>
      <c r="IEU8" s="711"/>
      <c r="IEV8" s="711"/>
      <c r="IEW8" s="711"/>
      <c r="IEX8" s="711"/>
      <c r="IEY8" s="711"/>
      <c r="IEZ8" s="711"/>
      <c r="IFA8" s="711"/>
      <c r="IFB8" s="711"/>
      <c r="IFC8" s="711"/>
      <c r="IFD8" s="711"/>
      <c r="IFE8" s="711"/>
      <c r="IFF8" s="711"/>
      <c r="IFG8" s="711"/>
      <c r="IFH8" s="711"/>
      <c r="IFI8" s="711"/>
      <c r="IFJ8" s="711"/>
      <c r="IFK8" s="711"/>
      <c r="IFL8" s="711"/>
      <c r="IFM8" s="711"/>
      <c r="IFN8" s="711"/>
      <c r="IFO8" s="711"/>
      <c r="IFP8" s="711"/>
      <c r="IFQ8" s="711"/>
      <c r="IFR8" s="711"/>
      <c r="IFS8" s="711"/>
      <c r="IFT8" s="711"/>
      <c r="IFU8" s="711"/>
      <c r="IFV8" s="711"/>
      <c r="IFW8" s="711"/>
      <c r="IFX8" s="711"/>
      <c r="IFY8" s="711"/>
      <c r="IFZ8" s="711"/>
      <c r="IGA8" s="711"/>
      <c r="IGB8" s="711"/>
      <c r="IGC8" s="711"/>
      <c r="IGD8" s="711"/>
      <c r="IGE8" s="711"/>
      <c r="IGF8" s="711"/>
      <c r="IGG8" s="711"/>
      <c r="IGH8" s="711"/>
      <c r="IGI8" s="711"/>
      <c r="IGJ8" s="711"/>
      <c r="IGK8" s="711"/>
      <c r="IGL8" s="711"/>
      <c r="IGM8" s="711"/>
      <c r="IGN8" s="711"/>
      <c r="IGO8" s="711"/>
      <c r="IGP8" s="711"/>
      <c r="IGQ8" s="711"/>
      <c r="IGR8" s="711"/>
      <c r="IGS8" s="711"/>
      <c r="IGT8" s="711"/>
      <c r="IGU8" s="711"/>
      <c r="IGV8" s="711"/>
      <c r="IGW8" s="711"/>
      <c r="IGX8" s="711"/>
      <c r="IGY8" s="711"/>
      <c r="IGZ8" s="711"/>
      <c r="IHA8" s="711"/>
      <c r="IHB8" s="711"/>
      <c r="IHC8" s="711"/>
      <c r="IHD8" s="711"/>
      <c r="IHE8" s="711"/>
      <c r="IHF8" s="711"/>
      <c r="IHG8" s="711"/>
      <c r="IHH8" s="711"/>
      <c r="IHI8" s="711"/>
      <c r="IHJ8" s="711"/>
      <c r="IHK8" s="711"/>
      <c r="IHL8" s="711"/>
      <c r="IHM8" s="711"/>
      <c r="IHN8" s="711"/>
      <c r="IHO8" s="711"/>
      <c r="IHP8" s="711"/>
      <c r="IHQ8" s="711"/>
      <c r="IHR8" s="711"/>
      <c r="IHS8" s="711"/>
      <c r="IHT8" s="711"/>
      <c r="IHU8" s="711"/>
      <c r="IHV8" s="711"/>
      <c r="IHW8" s="711"/>
      <c r="IHX8" s="711"/>
      <c r="IHY8" s="711"/>
      <c r="IHZ8" s="711"/>
      <c r="IIA8" s="711"/>
      <c r="IIB8" s="711"/>
      <c r="IIC8" s="711"/>
      <c r="IID8" s="711"/>
      <c r="IIE8" s="711"/>
      <c r="IIF8" s="711"/>
      <c r="IIG8" s="711"/>
      <c r="IIH8" s="711"/>
      <c r="III8" s="711"/>
      <c r="IIJ8" s="711"/>
      <c r="IIK8" s="711"/>
      <c r="IIL8" s="711"/>
      <c r="IIM8" s="711"/>
      <c r="IIN8" s="711"/>
      <c r="IIO8" s="711"/>
      <c r="IIP8" s="711"/>
      <c r="IIQ8" s="711"/>
      <c r="IIR8" s="711"/>
      <c r="IIS8" s="711"/>
      <c r="IIT8" s="711"/>
      <c r="IIU8" s="711"/>
      <c r="IIV8" s="711"/>
      <c r="IIW8" s="711"/>
      <c r="IIX8" s="711"/>
      <c r="IIY8" s="711"/>
      <c r="IIZ8" s="711"/>
      <c r="IJA8" s="711"/>
      <c r="IJB8" s="711"/>
      <c r="IJC8" s="711"/>
      <c r="IJD8" s="711"/>
      <c r="IJE8" s="711"/>
      <c r="IJF8" s="711"/>
      <c r="IJG8" s="711"/>
      <c r="IJH8" s="711"/>
      <c r="IJI8" s="711"/>
      <c r="IJJ8" s="711"/>
      <c r="IJK8" s="711"/>
      <c r="IJL8" s="711"/>
      <c r="IJM8" s="711"/>
      <c r="IJN8" s="711"/>
      <c r="IJO8" s="711"/>
      <c r="IJP8" s="711"/>
      <c r="IJQ8" s="711"/>
      <c r="IJR8" s="711"/>
      <c r="IJS8" s="711"/>
      <c r="IJT8" s="711"/>
      <c r="IJU8" s="711"/>
      <c r="IJV8" s="711"/>
      <c r="IJW8" s="711"/>
      <c r="IJX8" s="711"/>
      <c r="IJY8" s="711"/>
      <c r="IJZ8" s="711"/>
      <c r="IKA8" s="711"/>
      <c r="IKB8" s="711"/>
      <c r="IKC8" s="711"/>
      <c r="IKD8" s="711"/>
      <c r="IKE8" s="711"/>
      <c r="IKF8" s="711"/>
      <c r="IKG8" s="711"/>
      <c r="IKH8" s="711"/>
      <c r="IKI8" s="711"/>
      <c r="IKJ8" s="711"/>
      <c r="IKK8" s="711"/>
      <c r="IKL8" s="711"/>
      <c r="IKM8" s="711"/>
      <c r="IKN8" s="711"/>
      <c r="IKO8" s="711"/>
      <c r="IKP8" s="711"/>
      <c r="IKQ8" s="711"/>
      <c r="IKR8" s="711"/>
      <c r="IKS8" s="711"/>
      <c r="IKT8" s="711"/>
      <c r="IKU8" s="711"/>
      <c r="IKV8" s="711"/>
      <c r="IKW8" s="711"/>
      <c r="IKX8" s="711"/>
      <c r="IKY8" s="711"/>
      <c r="IKZ8" s="711"/>
      <c r="ILA8" s="711"/>
      <c r="ILB8" s="711"/>
      <c r="ILC8" s="711"/>
      <c r="ILD8" s="711"/>
      <c r="ILE8" s="711"/>
      <c r="ILF8" s="711"/>
      <c r="ILG8" s="711"/>
      <c r="ILH8" s="711"/>
      <c r="ILI8" s="711"/>
      <c r="ILJ8" s="711"/>
      <c r="ILK8" s="711"/>
      <c r="ILL8" s="711"/>
      <c r="ILM8" s="711"/>
      <c r="ILN8" s="711"/>
      <c r="ILO8" s="711"/>
      <c r="ILP8" s="711"/>
      <c r="ILQ8" s="711"/>
      <c r="ILR8" s="711"/>
      <c r="ILS8" s="711"/>
      <c r="ILT8" s="711"/>
      <c r="ILU8" s="711"/>
      <c r="ILV8" s="711"/>
      <c r="ILW8" s="711"/>
      <c r="ILX8" s="711"/>
      <c r="ILY8" s="711"/>
      <c r="ILZ8" s="711"/>
      <c r="IMA8" s="711"/>
      <c r="IMB8" s="711"/>
      <c r="IMC8" s="711"/>
      <c r="IMD8" s="711"/>
      <c r="IME8" s="711"/>
      <c r="IMF8" s="711"/>
      <c r="IMG8" s="711"/>
      <c r="IMH8" s="711"/>
      <c r="IMI8" s="711"/>
      <c r="IMJ8" s="711"/>
      <c r="IMK8" s="711"/>
      <c r="IML8" s="711"/>
      <c r="IMM8" s="711"/>
      <c r="IMN8" s="711"/>
      <c r="IMO8" s="711"/>
      <c r="IMP8" s="711"/>
      <c r="IMQ8" s="711"/>
      <c r="IMR8" s="711"/>
      <c r="IMS8" s="711"/>
      <c r="IMT8" s="711"/>
      <c r="IMU8" s="711"/>
      <c r="IMV8" s="711"/>
      <c r="IMW8" s="711"/>
      <c r="IMX8" s="711"/>
      <c r="IMY8" s="711"/>
      <c r="IMZ8" s="711"/>
      <c r="INA8" s="711"/>
      <c r="INB8" s="711"/>
      <c r="INC8" s="711"/>
      <c r="IND8" s="711"/>
      <c r="INE8" s="711"/>
      <c r="INF8" s="711"/>
      <c r="ING8" s="711"/>
      <c r="INH8" s="711"/>
      <c r="INI8" s="711"/>
      <c r="INJ8" s="711"/>
      <c r="INK8" s="711"/>
      <c r="INL8" s="711"/>
      <c r="INM8" s="711"/>
      <c r="INN8" s="711"/>
      <c r="INO8" s="711"/>
      <c r="INP8" s="711"/>
      <c r="INQ8" s="711"/>
      <c r="INR8" s="711"/>
      <c r="INS8" s="711"/>
      <c r="INT8" s="711"/>
      <c r="INU8" s="711"/>
      <c r="INV8" s="711"/>
      <c r="INW8" s="711"/>
      <c r="INX8" s="711"/>
      <c r="INY8" s="711"/>
      <c r="INZ8" s="711"/>
      <c r="IOA8" s="711"/>
      <c r="IOB8" s="711"/>
      <c r="IOC8" s="711"/>
      <c r="IOD8" s="711"/>
      <c r="IOE8" s="711"/>
      <c r="IOF8" s="711"/>
      <c r="IOG8" s="711"/>
      <c r="IOH8" s="711"/>
      <c r="IOI8" s="711"/>
      <c r="IOJ8" s="711"/>
      <c r="IOK8" s="711"/>
      <c r="IOL8" s="711"/>
      <c r="IOM8" s="711"/>
      <c r="ION8" s="711"/>
      <c r="IOO8" s="711"/>
      <c r="IOP8" s="711"/>
      <c r="IOQ8" s="711"/>
      <c r="IOR8" s="711"/>
      <c r="IOS8" s="711"/>
      <c r="IOT8" s="711"/>
      <c r="IOU8" s="711"/>
      <c r="IOV8" s="711"/>
      <c r="IOW8" s="711"/>
      <c r="IOX8" s="711"/>
      <c r="IOY8" s="711"/>
      <c r="IOZ8" s="711"/>
      <c r="IPA8" s="711"/>
      <c r="IPB8" s="711"/>
      <c r="IPC8" s="711"/>
      <c r="IPD8" s="711"/>
      <c r="IPE8" s="711"/>
      <c r="IPF8" s="711"/>
      <c r="IPG8" s="711"/>
      <c r="IPH8" s="711"/>
      <c r="IPI8" s="711"/>
      <c r="IPJ8" s="711"/>
      <c r="IPK8" s="711"/>
      <c r="IPL8" s="711"/>
      <c r="IPM8" s="711"/>
      <c r="IPN8" s="711"/>
      <c r="IPO8" s="711"/>
      <c r="IPP8" s="711"/>
      <c r="IPQ8" s="711"/>
      <c r="IPR8" s="711"/>
      <c r="IPS8" s="711"/>
      <c r="IPT8" s="711"/>
      <c r="IPU8" s="711"/>
      <c r="IPV8" s="711"/>
      <c r="IPW8" s="711"/>
      <c r="IPX8" s="711"/>
      <c r="IPY8" s="711"/>
      <c r="IPZ8" s="711"/>
      <c r="IQA8" s="711"/>
      <c r="IQB8" s="711"/>
      <c r="IQC8" s="711"/>
      <c r="IQD8" s="711"/>
      <c r="IQE8" s="711"/>
      <c r="IQF8" s="711"/>
      <c r="IQG8" s="711"/>
      <c r="IQH8" s="711"/>
      <c r="IQI8" s="711"/>
      <c r="IQJ8" s="711"/>
      <c r="IQK8" s="711"/>
      <c r="IQL8" s="711"/>
      <c r="IQM8" s="711"/>
      <c r="IQN8" s="711"/>
      <c r="IQO8" s="711"/>
      <c r="IQP8" s="711"/>
      <c r="IQQ8" s="711"/>
      <c r="IQR8" s="711"/>
      <c r="IQS8" s="711"/>
      <c r="IQT8" s="711"/>
      <c r="IQU8" s="711"/>
      <c r="IQV8" s="711"/>
      <c r="IQW8" s="711"/>
      <c r="IQX8" s="711"/>
      <c r="IQY8" s="711"/>
      <c r="IQZ8" s="711"/>
      <c r="IRA8" s="711"/>
      <c r="IRB8" s="711"/>
      <c r="IRC8" s="711"/>
      <c r="IRD8" s="711"/>
      <c r="IRE8" s="711"/>
      <c r="IRF8" s="711"/>
      <c r="IRG8" s="711"/>
      <c r="IRH8" s="711"/>
      <c r="IRI8" s="711"/>
      <c r="IRJ8" s="711"/>
      <c r="IRK8" s="711"/>
      <c r="IRL8" s="711"/>
      <c r="IRM8" s="711"/>
      <c r="IRN8" s="711"/>
      <c r="IRO8" s="711"/>
      <c r="IRP8" s="711"/>
      <c r="IRQ8" s="711"/>
      <c r="IRR8" s="711"/>
      <c r="IRS8" s="711"/>
      <c r="IRT8" s="711"/>
      <c r="IRU8" s="711"/>
      <c r="IRV8" s="711"/>
      <c r="IRW8" s="711"/>
      <c r="IRX8" s="711"/>
      <c r="IRY8" s="711"/>
      <c r="IRZ8" s="711"/>
      <c r="ISA8" s="711"/>
      <c r="ISB8" s="711"/>
      <c r="ISC8" s="711"/>
      <c r="ISD8" s="711"/>
      <c r="ISE8" s="711"/>
      <c r="ISF8" s="711"/>
      <c r="ISG8" s="711"/>
      <c r="ISH8" s="711"/>
      <c r="ISI8" s="711"/>
      <c r="ISJ8" s="711"/>
      <c r="ISK8" s="711"/>
      <c r="ISL8" s="711"/>
      <c r="ISM8" s="711"/>
      <c r="ISN8" s="711"/>
      <c r="ISO8" s="711"/>
      <c r="ISP8" s="711"/>
      <c r="ISQ8" s="711"/>
      <c r="ISR8" s="711"/>
      <c r="ISS8" s="711"/>
      <c r="IST8" s="711"/>
      <c r="ISU8" s="711"/>
      <c r="ISV8" s="711"/>
      <c r="ISW8" s="711"/>
      <c r="ISX8" s="711"/>
      <c r="ISY8" s="711"/>
      <c r="ISZ8" s="711"/>
      <c r="ITA8" s="711"/>
      <c r="ITB8" s="711"/>
      <c r="ITC8" s="711"/>
      <c r="ITD8" s="711"/>
      <c r="ITE8" s="711"/>
      <c r="ITF8" s="711"/>
      <c r="ITG8" s="711"/>
      <c r="ITH8" s="711"/>
      <c r="ITI8" s="711"/>
      <c r="ITJ8" s="711"/>
      <c r="ITK8" s="711"/>
      <c r="ITL8" s="711"/>
      <c r="ITM8" s="711"/>
      <c r="ITN8" s="711"/>
      <c r="ITO8" s="711"/>
      <c r="ITP8" s="711"/>
      <c r="ITQ8" s="711"/>
      <c r="ITR8" s="711"/>
      <c r="ITS8" s="711"/>
      <c r="ITT8" s="711"/>
      <c r="ITU8" s="711"/>
      <c r="ITV8" s="711"/>
      <c r="ITW8" s="711"/>
      <c r="ITX8" s="711"/>
      <c r="ITY8" s="711"/>
      <c r="ITZ8" s="711"/>
      <c r="IUA8" s="711"/>
      <c r="IUB8" s="711"/>
      <c r="IUC8" s="711"/>
      <c r="IUD8" s="711"/>
      <c r="IUE8" s="711"/>
      <c r="IUF8" s="711"/>
      <c r="IUG8" s="711"/>
      <c r="IUH8" s="711"/>
      <c r="IUI8" s="711"/>
      <c r="IUJ8" s="711"/>
      <c r="IUK8" s="711"/>
      <c r="IUL8" s="711"/>
      <c r="IUM8" s="711"/>
      <c r="IUN8" s="711"/>
      <c r="IUO8" s="711"/>
      <c r="IUP8" s="711"/>
      <c r="IUQ8" s="711"/>
      <c r="IUR8" s="711"/>
      <c r="IUS8" s="711"/>
      <c r="IUT8" s="711"/>
      <c r="IUU8" s="711"/>
      <c r="IUV8" s="711"/>
      <c r="IUW8" s="711"/>
      <c r="IUX8" s="711"/>
      <c r="IUY8" s="711"/>
      <c r="IUZ8" s="711"/>
      <c r="IVA8" s="711"/>
      <c r="IVB8" s="711"/>
      <c r="IVC8" s="711"/>
      <c r="IVD8" s="711"/>
      <c r="IVE8" s="711"/>
      <c r="IVF8" s="711"/>
      <c r="IVG8" s="711"/>
      <c r="IVH8" s="711"/>
      <c r="IVI8" s="711"/>
      <c r="IVJ8" s="711"/>
      <c r="IVK8" s="711"/>
      <c r="IVL8" s="711"/>
      <c r="IVM8" s="711"/>
      <c r="IVN8" s="711"/>
      <c r="IVO8" s="711"/>
      <c r="IVP8" s="711"/>
      <c r="IVQ8" s="711"/>
      <c r="IVR8" s="711"/>
      <c r="IVS8" s="711"/>
      <c r="IVT8" s="711"/>
      <c r="IVU8" s="711"/>
      <c r="IVV8" s="711"/>
      <c r="IVW8" s="711"/>
      <c r="IVX8" s="711"/>
      <c r="IVY8" s="711"/>
      <c r="IVZ8" s="711"/>
      <c r="IWA8" s="711"/>
      <c r="IWB8" s="711"/>
      <c r="IWC8" s="711"/>
      <c r="IWD8" s="711"/>
      <c r="IWE8" s="711"/>
      <c r="IWF8" s="711"/>
      <c r="IWG8" s="711"/>
      <c r="IWH8" s="711"/>
      <c r="IWI8" s="711"/>
      <c r="IWJ8" s="711"/>
      <c r="IWK8" s="711"/>
      <c r="IWL8" s="711"/>
      <c r="IWM8" s="711"/>
      <c r="IWN8" s="711"/>
      <c r="IWO8" s="711"/>
      <c r="IWP8" s="711"/>
      <c r="IWQ8" s="711"/>
      <c r="IWR8" s="711"/>
      <c r="IWS8" s="711"/>
      <c r="IWT8" s="711"/>
      <c r="IWU8" s="711"/>
      <c r="IWV8" s="711"/>
      <c r="IWW8" s="711"/>
      <c r="IWX8" s="711"/>
      <c r="IWY8" s="711"/>
      <c r="IWZ8" s="711"/>
      <c r="IXA8" s="711"/>
      <c r="IXB8" s="711"/>
      <c r="IXC8" s="711"/>
      <c r="IXD8" s="711"/>
      <c r="IXE8" s="711"/>
      <c r="IXF8" s="711"/>
      <c r="IXG8" s="711"/>
      <c r="IXH8" s="711"/>
      <c r="IXI8" s="711"/>
      <c r="IXJ8" s="711"/>
      <c r="IXK8" s="711"/>
      <c r="IXL8" s="711"/>
      <c r="IXM8" s="711"/>
      <c r="IXN8" s="711"/>
      <c r="IXO8" s="711"/>
      <c r="IXP8" s="711"/>
      <c r="IXQ8" s="711"/>
      <c r="IXR8" s="711"/>
      <c r="IXS8" s="711"/>
      <c r="IXT8" s="711"/>
      <c r="IXU8" s="711"/>
      <c r="IXV8" s="711"/>
      <c r="IXW8" s="711"/>
      <c r="IXX8" s="711"/>
      <c r="IXY8" s="711"/>
      <c r="IXZ8" s="711"/>
      <c r="IYA8" s="711"/>
      <c r="IYB8" s="711"/>
      <c r="IYC8" s="711"/>
      <c r="IYD8" s="711"/>
      <c r="IYE8" s="711"/>
      <c r="IYF8" s="711"/>
      <c r="IYG8" s="711"/>
      <c r="IYH8" s="711"/>
      <c r="IYI8" s="711"/>
      <c r="IYJ8" s="711"/>
      <c r="IYK8" s="711"/>
      <c r="IYL8" s="711"/>
      <c r="IYM8" s="711"/>
      <c r="IYN8" s="711"/>
      <c r="IYO8" s="711"/>
      <c r="IYP8" s="711"/>
      <c r="IYQ8" s="711"/>
      <c r="IYR8" s="711"/>
      <c r="IYS8" s="711"/>
      <c r="IYT8" s="711"/>
      <c r="IYU8" s="711"/>
      <c r="IYV8" s="711"/>
      <c r="IYW8" s="711"/>
      <c r="IYX8" s="711"/>
      <c r="IYY8" s="711"/>
      <c r="IYZ8" s="711"/>
      <c r="IZA8" s="711"/>
      <c r="IZB8" s="711"/>
      <c r="IZC8" s="711"/>
      <c r="IZD8" s="711"/>
      <c r="IZE8" s="711"/>
      <c r="IZF8" s="711"/>
      <c r="IZG8" s="711"/>
      <c r="IZH8" s="711"/>
      <c r="IZI8" s="711"/>
      <c r="IZJ8" s="711"/>
      <c r="IZK8" s="711"/>
      <c r="IZL8" s="711"/>
      <c r="IZM8" s="711"/>
      <c r="IZN8" s="711"/>
      <c r="IZO8" s="711"/>
      <c r="IZP8" s="711"/>
      <c r="IZQ8" s="711"/>
      <c r="IZR8" s="711"/>
      <c r="IZS8" s="711"/>
      <c r="IZT8" s="711"/>
      <c r="IZU8" s="711"/>
      <c r="IZV8" s="711"/>
      <c r="IZW8" s="711"/>
      <c r="IZX8" s="711"/>
      <c r="IZY8" s="711"/>
      <c r="IZZ8" s="711"/>
      <c r="JAA8" s="711"/>
      <c r="JAB8" s="711"/>
      <c r="JAC8" s="711"/>
      <c r="JAD8" s="711"/>
      <c r="JAE8" s="711"/>
      <c r="JAF8" s="711"/>
      <c r="JAG8" s="711"/>
      <c r="JAH8" s="711"/>
      <c r="JAI8" s="711"/>
      <c r="JAJ8" s="711"/>
      <c r="JAK8" s="711"/>
      <c r="JAL8" s="711"/>
      <c r="JAM8" s="711"/>
      <c r="JAN8" s="711"/>
      <c r="JAO8" s="711"/>
      <c r="JAP8" s="711"/>
      <c r="JAQ8" s="711"/>
      <c r="JAR8" s="711"/>
      <c r="JAS8" s="711"/>
      <c r="JAT8" s="711"/>
      <c r="JAU8" s="711"/>
      <c r="JAV8" s="711"/>
      <c r="JAW8" s="711"/>
      <c r="JAX8" s="711"/>
      <c r="JAY8" s="711"/>
      <c r="JAZ8" s="711"/>
      <c r="JBA8" s="711"/>
      <c r="JBB8" s="711"/>
      <c r="JBC8" s="711"/>
      <c r="JBD8" s="711"/>
      <c r="JBE8" s="711"/>
      <c r="JBF8" s="711"/>
      <c r="JBG8" s="711"/>
      <c r="JBH8" s="711"/>
      <c r="JBI8" s="711"/>
      <c r="JBJ8" s="711"/>
      <c r="JBK8" s="711"/>
      <c r="JBL8" s="711"/>
      <c r="JBM8" s="711"/>
      <c r="JBN8" s="711"/>
      <c r="JBO8" s="711"/>
      <c r="JBP8" s="711"/>
      <c r="JBQ8" s="711"/>
      <c r="JBR8" s="711"/>
      <c r="JBS8" s="711"/>
      <c r="JBT8" s="711"/>
      <c r="JBU8" s="711"/>
      <c r="JBV8" s="711"/>
      <c r="JBW8" s="711"/>
      <c r="JBX8" s="711"/>
      <c r="JBY8" s="711"/>
      <c r="JBZ8" s="711"/>
      <c r="JCA8" s="711"/>
      <c r="JCB8" s="711"/>
      <c r="JCC8" s="711"/>
      <c r="JCD8" s="711"/>
      <c r="JCE8" s="711"/>
      <c r="JCF8" s="711"/>
      <c r="JCG8" s="711"/>
      <c r="JCH8" s="711"/>
      <c r="JCI8" s="711"/>
      <c r="JCJ8" s="711"/>
      <c r="JCK8" s="711"/>
      <c r="JCL8" s="711"/>
      <c r="JCM8" s="711"/>
      <c r="JCN8" s="711"/>
      <c r="JCO8" s="711"/>
      <c r="JCP8" s="711"/>
      <c r="JCQ8" s="711"/>
      <c r="JCR8" s="711"/>
      <c r="JCS8" s="711"/>
      <c r="JCT8" s="711"/>
      <c r="JCU8" s="711"/>
      <c r="JCV8" s="711"/>
      <c r="JCW8" s="711"/>
      <c r="JCX8" s="711"/>
      <c r="JCY8" s="711"/>
      <c r="JCZ8" s="711"/>
      <c r="JDA8" s="711"/>
      <c r="JDB8" s="711"/>
      <c r="JDC8" s="711"/>
      <c r="JDD8" s="711"/>
      <c r="JDE8" s="711"/>
      <c r="JDF8" s="711"/>
      <c r="JDG8" s="711"/>
      <c r="JDH8" s="711"/>
      <c r="JDI8" s="711"/>
      <c r="JDJ8" s="711"/>
      <c r="JDK8" s="711"/>
      <c r="JDL8" s="711"/>
      <c r="JDM8" s="711"/>
      <c r="JDN8" s="711"/>
      <c r="JDO8" s="711"/>
      <c r="JDP8" s="711"/>
      <c r="JDQ8" s="711"/>
      <c r="JDR8" s="711"/>
      <c r="JDS8" s="711"/>
      <c r="JDT8" s="711"/>
      <c r="JDU8" s="711"/>
      <c r="JDV8" s="711"/>
      <c r="JDW8" s="711"/>
      <c r="JDX8" s="711"/>
      <c r="JDY8" s="711"/>
      <c r="JDZ8" s="711"/>
      <c r="JEA8" s="711"/>
      <c r="JEB8" s="711"/>
      <c r="JEC8" s="711"/>
      <c r="JED8" s="711"/>
      <c r="JEE8" s="711"/>
      <c r="JEF8" s="711"/>
      <c r="JEG8" s="711"/>
      <c r="JEH8" s="711"/>
      <c r="JEI8" s="711"/>
      <c r="JEJ8" s="711"/>
      <c r="JEK8" s="711"/>
      <c r="JEL8" s="711"/>
      <c r="JEM8" s="711"/>
      <c r="JEN8" s="711"/>
      <c r="JEO8" s="711"/>
      <c r="JEP8" s="711"/>
      <c r="JEQ8" s="711"/>
      <c r="JER8" s="711"/>
      <c r="JES8" s="711"/>
      <c r="JET8" s="711"/>
      <c r="JEU8" s="711"/>
      <c r="JEV8" s="711"/>
      <c r="JEW8" s="711"/>
      <c r="JEX8" s="711"/>
      <c r="JEY8" s="711"/>
      <c r="JEZ8" s="711"/>
      <c r="JFA8" s="711"/>
      <c r="JFB8" s="711"/>
      <c r="JFC8" s="711"/>
      <c r="JFD8" s="711"/>
      <c r="JFE8" s="711"/>
      <c r="JFF8" s="711"/>
      <c r="JFG8" s="711"/>
      <c r="JFH8" s="711"/>
      <c r="JFI8" s="711"/>
      <c r="JFJ8" s="711"/>
      <c r="JFK8" s="711"/>
      <c r="JFL8" s="711"/>
      <c r="JFM8" s="711"/>
      <c r="JFN8" s="711"/>
      <c r="JFO8" s="711"/>
      <c r="JFP8" s="711"/>
      <c r="JFQ8" s="711"/>
      <c r="JFR8" s="711"/>
      <c r="JFS8" s="711"/>
      <c r="JFT8" s="711"/>
      <c r="JFU8" s="711"/>
      <c r="JFV8" s="711"/>
      <c r="JFW8" s="711"/>
      <c r="JFX8" s="711"/>
      <c r="JFY8" s="711"/>
      <c r="JFZ8" s="711"/>
      <c r="JGA8" s="711"/>
      <c r="JGB8" s="711"/>
      <c r="JGC8" s="711"/>
      <c r="JGD8" s="711"/>
      <c r="JGE8" s="711"/>
      <c r="JGF8" s="711"/>
      <c r="JGG8" s="711"/>
      <c r="JGH8" s="711"/>
      <c r="JGI8" s="711"/>
      <c r="JGJ8" s="711"/>
      <c r="JGK8" s="711"/>
      <c r="JGL8" s="711"/>
      <c r="JGM8" s="711"/>
      <c r="JGN8" s="711"/>
      <c r="JGO8" s="711"/>
      <c r="JGP8" s="711"/>
      <c r="JGQ8" s="711"/>
      <c r="JGR8" s="711"/>
      <c r="JGS8" s="711"/>
      <c r="JGT8" s="711"/>
      <c r="JGU8" s="711"/>
      <c r="JGV8" s="711"/>
      <c r="JGW8" s="711"/>
      <c r="JGX8" s="711"/>
      <c r="JGY8" s="711"/>
      <c r="JGZ8" s="711"/>
      <c r="JHA8" s="711"/>
      <c r="JHB8" s="711"/>
      <c r="JHC8" s="711"/>
      <c r="JHD8" s="711"/>
      <c r="JHE8" s="711"/>
      <c r="JHF8" s="711"/>
      <c r="JHG8" s="711"/>
      <c r="JHH8" s="711"/>
      <c r="JHI8" s="711"/>
      <c r="JHJ8" s="711"/>
      <c r="JHK8" s="711"/>
      <c r="JHL8" s="711"/>
      <c r="JHM8" s="711"/>
      <c r="JHN8" s="711"/>
      <c r="JHO8" s="711"/>
      <c r="JHP8" s="711"/>
      <c r="JHQ8" s="711"/>
      <c r="JHR8" s="711"/>
      <c r="JHS8" s="711"/>
      <c r="JHT8" s="711"/>
      <c r="JHU8" s="711"/>
      <c r="JHV8" s="711"/>
      <c r="JHW8" s="711"/>
      <c r="JHX8" s="711"/>
      <c r="JHY8" s="711"/>
      <c r="JHZ8" s="711"/>
      <c r="JIA8" s="711"/>
      <c r="JIB8" s="711"/>
      <c r="JIC8" s="711"/>
      <c r="JID8" s="711"/>
      <c r="JIE8" s="711"/>
      <c r="JIF8" s="711"/>
      <c r="JIG8" s="711"/>
      <c r="JIH8" s="711"/>
      <c r="JII8" s="711"/>
      <c r="JIJ8" s="711"/>
      <c r="JIK8" s="711"/>
      <c r="JIL8" s="711"/>
      <c r="JIM8" s="711"/>
      <c r="JIN8" s="711"/>
      <c r="JIO8" s="711"/>
      <c r="JIP8" s="711"/>
      <c r="JIQ8" s="711"/>
      <c r="JIR8" s="711"/>
      <c r="JIS8" s="711"/>
      <c r="JIT8" s="711"/>
      <c r="JIU8" s="711"/>
      <c r="JIV8" s="711"/>
      <c r="JIW8" s="711"/>
      <c r="JIX8" s="711"/>
      <c r="JIY8" s="711"/>
      <c r="JIZ8" s="711"/>
      <c r="JJA8" s="711"/>
      <c r="JJB8" s="711"/>
      <c r="JJC8" s="711"/>
      <c r="JJD8" s="711"/>
      <c r="JJE8" s="711"/>
      <c r="JJF8" s="711"/>
      <c r="JJG8" s="711"/>
      <c r="JJH8" s="711"/>
      <c r="JJI8" s="711"/>
      <c r="JJJ8" s="711"/>
      <c r="JJK8" s="711"/>
      <c r="JJL8" s="711"/>
      <c r="JJM8" s="711"/>
      <c r="JJN8" s="711"/>
      <c r="JJO8" s="711"/>
      <c r="JJP8" s="711"/>
      <c r="JJQ8" s="711"/>
      <c r="JJR8" s="711"/>
      <c r="JJS8" s="711"/>
      <c r="JJT8" s="711"/>
      <c r="JJU8" s="711"/>
      <c r="JJV8" s="711"/>
      <c r="JJW8" s="711"/>
      <c r="JJX8" s="711"/>
      <c r="JJY8" s="711"/>
      <c r="JJZ8" s="711"/>
      <c r="JKA8" s="711"/>
      <c r="JKB8" s="711"/>
      <c r="JKC8" s="711"/>
      <c r="JKD8" s="711"/>
      <c r="JKE8" s="711"/>
      <c r="JKF8" s="711"/>
      <c r="JKG8" s="711"/>
      <c r="JKH8" s="711"/>
      <c r="JKI8" s="711"/>
      <c r="JKJ8" s="711"/>
      <c r="JKK8" s="711"/>
      <c r="JKL8" s="711"/>
      <c r="JKM8" s="711"/>
      <c r="JKN8" s="711"/>
      <c r="JKO8" s="711"/>
      <c r="JKP8" s="711"/>
      <c r="JKQ8" s="711"/>
      <c r="JKR8" s="711"/>
      <c r="JKS8" s="711"/>
      <c r="JKT8" s="711"/>
      <c r="JKU8" s="711"/>
      <c r="JKV8" s="711"/>
      <c r="JKW8" s="711"/>
      <c r="JKX8" s="711"/>
      <c r="JKY8" s="711"/>
      <c r="JKZ8" s="711"/>
      <c r="JLA8" s="711"/>
      <c r="JLB8" s="711"/>
      <c r="JLC8" s="711"/>
      <c r="JLD8" s="711"/>
      <c r="JLE8" s="711"/>
      <c r="JLF8" s="711"/>
      <c r="JLG8" s="711"/>
      <c r="JLH8" s="711"/>
      <c r="JLI8" s="711"/>
      <c r="JLJ8" s="711"/>
      <c r="JLK8" s="711"/>
      <c r="JLL8" s="711"/>
      <c r="JLM8" s="711"/>
      <c r="JLN8" s="711"/>
      <c r="JLO8" s="711"/>
      <c r="JLP8" s="711"/>
      <c r="JLQ8" s="711"/>
      <c r="JLR8" s="711"/>
      <c r="JLS8" s="711"/>
      <c r="JLT8" s="711"/>
      <c r="JLU8" s="711"/>
      <c r="JLV8" s="711"/>
      <c r="JLW8" s="711"/>
      <c r="JLX8" s="711"/>
      <c r="JLY8" s="711"/>
      <c r="JLZ8" s="711"/>
      <c r="JMA8" s="711"/>
      <c r="JMB8" s="711"/>
      <c r="JMC8" s="711"/>
      <c r="JMD8" s="711"/>
      <c r="JME8" s="711"/>
      <c r="JMF8" s="711"/>
      <c r="JMG8" s="711"/>
      <c r="JMH8" s="711"/>
      <c r="JMI8" s="711"/>
      <c r="JMJ8" s="711"/>
      <c r="JMK8" s="711"/>
      <c r="JML8" s="711"/>
      <c r="JMM8" s="711"/>
      <c r="JMN8" s="711"/>
      <c r="JMO8" s="711"/>
      <c r="JMP8" s="711"/>
      <c r="JMQ8" s="711"/>
      <c r="JMR8" s="711"/>
      <c r="JMS8" s="711"/>
      <c r="JMT8" s="711"/>
      <c r="JMU8" s="711"/>
      <c r="JMV8" s="711"/>
      <c r="JMW8" s="711"/>
      <c r="JMX8" s="711"/>
      <c r="JMY8" s="711"/>
      <c r="JMZ8" s="711"/>
      <c r="JNA8" s="711"/>
      <c r="JNB8" s="711"/>
      <c r="JNC8" s="711"/>
      <c r="JND8" s="711"/>
      <c r="JNE8" s="711"/>
      <c r="JNF8" s="711"/>
      <c r="JNG8" s="711"/>
      <c r="JNH8" s="711"/>
      <c r="JNI8" s="711"/>
      <c r="JNJ8" s="711"/>
      <c r="JNK8" s="711"/>
      <c r="JNL8" s="711"/>
      <c r="JNM8" s="711"/>
      <c r="JNN8" s="711"/>
      <c r="JNO8" s="711"/>
      <c r="JNP8" s="711"/>
      <c r="JNQ8" s="711"/>
      <c r="JNR8" s="711"/>
      <c r="JNS8" s="711"/>
      <c r="JNT8" s="711"/>
      <c r="JNU8" s="711"/>
      <c r="JNV8" s="711"/>
      <c r="JNW8" s="711"/>
      <c r="JNX8" s="711"/>
      <c r="JNY8" s="711"/>
      <c r="JNZ8" s="711"/>
      <c r="JOA8" s="711"/>
      <c r="JOB8" s="711"/>
      <c r="JOC8" s="711"/>
      <c r="JOD8" s="711"/>
      <c r="JOE8" s="711"/>
      <c r="JOF8" s="711"/>
      <c r="JOG8" s="711"/>
      <c r="JOH8" s="711"/>
      <c r="JOI8" s="711"/>
      <c r="JOJ8" s="711"/>
      <c r="JOK8" s="711"/>
      <c r="JOL8" s="711"/>
      <c r="JOM8" s="711"/>
      <c r="JON8" s="711"/>
      <c r="JOO8" s="711"/>
      <c r="JOP8" s="711"/>
      <c r="JOQ8" s="711"/>
      <c r="JOR8" s="711"/>
      <c r="JOS8" s="711"/>
      <c r="JOT8" s="711"/>
      <c r="JOU8" s="711"/>
      <c r="JOV8" s="711"/>
      <c r="JOW8" s="711"/>
      <c r="JOX8" s="711"/>
      <c r="JOY8" s="711"/>
      <c r="JOZ8" s="711"/>
      <c r="JPA8" s="711"/>
      <c r="JPB8" s="711"/>
      <c r="JPC8" s="711"/>
      <c r="JPD8" s="711"/>
      <c r="JPE8" s="711"/>
      <c r="JPF8" s="711"/>
      <c r="JPG8" s="711"/>
      <c r="JPH8" s="711"/>
      <c r="JPI8" s="711"/>
      <c r="JPJ8" s="711"/>
      <c r="JPK8" s="711"/>
      <c r="JPL8" s="711"/>
      <c r="JPM8" s="711"/>
      <c r="JPN8" s="711"/>
      <c r="JPO8" s="711"/>
      <c r="JPP8" s="711"/>
      <c r="JPQ8" s="711"/>
      <c r="JPR8" s="711"/>
      <c r="JPS8" s="711"/>
      <c r="JPT8" s="711"/>
      <c r="JPU8" s="711"/>
      <c r="JPV8" s="711"/>
      <c r="JPW8" s="711"/>
      <c r="JPX8" s="711"/>
      <c r="JPY8" s="711"/>
      <c r="JPZ8" s="711"/>
      <c r="JQA8" s="711"/>
      <c r="JQB8" s="711"/>
      <c r="JQC8" s="711"/>
      <c r="JQD8" s="711"/>
      <c r="JQE8" s="711"/>
      <c r="JQF8" s="711"/>
      <c r="JQG8" s="711"/>
      <c r="JQH8" s="711"/>
      <c r="JQI8" s="711"/>
      <c r="JQJ8" s="711"/>
      <c r="JQK8" s="711"/>
      <c r="JQL8" s="711"/>
      <c r="JQM8" s="711"/>
      <c r="JQN8" s="711"/>
      <c r="JQO8" s="711"/>
      <c r="JQP8" s="711"/>
      <c r="JQQ8" s="711"/>
      <c r="JQR8" s="711"/>
      <c r="JQS8" s="711"/>
      <c r="JQT8" s="711"/>
      <c r="JQU8" s="711"/>
      <c r="JQV8" s="711"/>
      <c r="JQW8" s="711"/>
      <c r="JQX8" s="711"/>
      <c r="JQY8" s="711"/>
      <c r="JQZ8" s="711"/>
      <c r="JRA8" s="711"/>
      <c r="JRB8" s="711"/>
      <c r="JRC8" s="711"/>
      <c r="JRD8" s="711"/>
      <c r="JRE8" s="711"/>
      <c r="JRF8" s="711"/>
      <c r="JRG8" s="711"/>
      <c r="JRH8" s="711"/>
      <c r="JRI8" s="711"/>
      <c r="JRJ8" s="711"/>
      <c r="JRK8" s="711"/>
      <c r="JRL8" s="711"/>
      <c r="JRM8" s="711"/>
      <c r="JRN8" s="711"/>
      <c r="JRO8" s="711"/>
      <c r="JRP8" s="711"/>
      <c r="JRQ8" s="711"/>
      <c r="JRR8" s="711"/>
      <c r="JRS8" s="711"/>
      <c r="JRT8" s="711"/>
      <c r="JRU8" s="711"/>
      <c r="JRV8" s="711"/>
      <c r="JRW8" s="711"/>
      <c r="JRX8" s="711"/>
      <c r="JRY8" s="711"/>
      <c r="JRZ8" s="711"/>
      <c r="JSA8" s="711"/>
      <c r="JSB8" s="711"/>
      <c r="JSC8" s="711"/>
      <c r="JSD8" s="711"/>
      <c r="JSE8" s="711"/>
      <c r="JSF8" s="711"/>
      <c r="JSG8" s="711"/>
      <c r="JSH8" s="711"/>
      <c r="JSI8" s="711"/>
      <c r="JSJ8" s="711"/>
      <c r="JSK8" s="711"/>
      <c r="JSL8" s="711"/>
      <c r="JSM8" s="711"/>
      <c r="JSN8" s="711"/>
      <c r="JSO8" s="711"/>
      <c r="JSP8" s="711"/>
      <c r="JSQ8" s="711"/>
      <c r="JSR8" s="711"/>
      <c r="JSS8" s="711"/>
      <c r="JST8" s="711"/>
      <c r="JSU8" s="711"/>
      <c r="JSV8" s="711"/>
      <c r="JSW8" s="711"/>
      <c r="JSX8" s="711"/>
      <c r="JSY8" s="711"/>
      <c r="JSZ8" s="711"/>
      <c r="JTA8" s="711"/>
      <c r="JTB8" s="711"/>
      <c r="JTC8" s="711"/>
      <c r="JTD8" s="711"/>
      <c r="JTE8" s="711"/>
      <c r="JTF8" s="711"/>
      <c r="JTG8" s="711"/>
      <c r="JTH8" s="711"/>
      <c r="JTI8" s="711"/>
      <c r="JTJ8" s="711"/>
      <c r="JTK8" s="711"/>
      <c r="JTL8" s="711"/>
      <c r="JTM8" s="711"/>
      <c r="JTN8" s="711"/>
      <c r="JTO8" s="711"/>
      <c r="JTP8" s="711"/>
      <c r="JTQ8" s="711"/>
      <c r="JTR8" s="711"/>
      <c r="JTS8" s="711"/>
      <c r="JTT8" s="711"/>
      <c r="JTU8" s="711"/>
      <c r="JTV8" s="711"/>
      <c r="JTW8" s="711"/>
      <c r="JTX8" s="711"/>
      <c r="JTY8" s="711"/>
      <c r="JTZ8" s="711"/>
      <c r="JUA8" s="711"/>
      <c r="JUB8" s="711"/>
      <c r="JUC8" s="711"/>
      <c r="JUD8" s="711"/>
      <c r="JUE8" s="711"/>
      <c r="JUF8" s="711"/>
      <c r="JUG8" s="711"/>
      <c r="JUH8" s="711"/>
      <c r="JUI8" s="711"/>
      <c r="JUJ8" s="711"/>
      <c r="JUK8" s="711"/>
      <c r="JUL8" s="711"/>
      <c r="JUM8" s="711"/>
      <c r="JUN8" s="711"/>
      <c r="JUO8" s="711"/>
      <c r="JUP8" s="711"/>
      <c r="JUQ8" s="711"/>
      <c r="JUR8" s="711"/>
      <c r="JUS8" s="711"/>
      <c r="JUT8" s="711"/>
      <c r="JUU8" s="711"/>
      <c r="JUV8" s="711"/>
      <c r="JUW8" s="711"/>
      <c r="JUX8" s="711"/>
      <c r="JUY8" s="711"/>
      <c r="JUZ8" s="711"/>
      <c r="JVA8" s="711"/>
      <c r="JVB8" s="711"/>
      <c r="JVC8" s="711"/>
      <c r="JVD8" s="711"/>
      <c r="JVE8" s="711"/>
      <c r="JVF8" s="711"/>
      <c r="JVG8" s="711"/>
      <c r="JVH8" s="711"/>
      <c r="JVI8" s="711"/>
      <c r="JVJ8" s="711"/>
      <c r="JVK8" s="711"/>
      <c r="JVL8" s="711"/>
      <c r="JVM8" s="711"/>
      <c r="JVN8" s="711"/>
      <c r="JVO8" s="711"/>
      <c r="JVP8" s="711"/>
      <c r="JVQ8" s="711"/>
      <c r="JVR8" s="711"/>
      <c r="JVS8" s="711"/>
      <c r="JVT8" s="711"/>
      <c r="JVU8" s="711"/>
      <c r="JVV8" s="711"/>
      <c r="JVW8" s="711"/>
      <c r="JVX8" s="711"/>
      <c r="JVY8" s="711"/>
      <c r="JVZ8" s="711"/>
      <c r="JWA8" s="711"/>
      <c r="JWB8" s="711"/>
      <c r="JWC8" s="711"/>
      <c r="JWD8" s="711"/>
      <c r="JWE8" s="711"/>
      <c r="JWF8" s="711"/>
      <c r="JWG8" s="711"/>
      <c r="JWH8" s="711"/>
      <c r="JWI8" s="711"/>
      <c r="JWJ8" s="711"/>
      <c r="JWK8" s="711"/>
      <c r="JWL8" s="711"/>
      <c r="JWM8" s="711"/>
      <c r="JWN8" s="711"/>
      <c r="JWO8" s="711"/>
      <c r="JWP8" s="711"/>
      <c r="JWQ8" s="711"/>
      <c r="JWR8" s="711"/>
      <c r="JWS8" s="711"/>
      <c r="JWT8" s="711"/>
      <c r="JWU8" s="711"/>
      <c r="JWV8" s="711"/>
      <c r="JWW8" s="711"/>
      <c r="JWX8" s="711"/>
      <c r="JWY8" s="711"/>
      <c r="JWZ8" s="711"/>
      <c r="JXA8" s="711"/>
      <c r="JXB8" s="711"/>
      <c r="JXC8" s="711"/>
      <c r="JXD8" s="711"/>
      <c r="JXE8" s="711"/>
      <c r="JXF8" s="711"/>
      <c r="JXG8" s="711"/>
      <c r="JXH8" s="711"/>
      <c r="JXI8" s="711"/>
      <c r="JXJ8" s="711"/>
      <c r="JXK8" s="711"/>
      <c r="JXL8" s="711"/>
      <c r="JXM8" s="711"/>
      <c r="JXN8" s="711"/>
      <c r="JXO8" s="711"/>
      <c r="JXP8" s="711"/>
      <c r="JXQ8" s="711"/>
      <c r="JXR8" s="711"/>
      <c r="JXS8" s="711"/>
      <c r="JXT8" s="711"/>
      <c r="JXU8" s="711"/>
      <c r="JXV8" s="711"/>
      <c r="JXW8" s="711"/>
      <c r="JXX8" s="711"/>
      <c r="JXY8" s="711"/>
      <c r="JXZ8" s="711"/>
      <c r="JYA8" s="711"/>
      <c r="JYB8" s="711"/>
      <c r="JYC8" s="711"/>
      <c r="JYD8" s="711"/>
      <c r="JYE8" s="711"/>
      <c r="JYF8" s="711"/>
      <c r="JYG8" s="711"/>
      <c r="JYH8" s="711"/>
      <c r="JYI8" s="711"/>
      <c r="JYJ8" s="711"/>
      <c r="JYK8" s="711"/>
      <c r="JYL8" s="711"/>
      <c r="JYM8" s="711"/>
      <c r="JYN8" s="711"/>
      <c r="JYO8" s="711"/>
      <c r="JYP8" s="711"/>
      <c r="JYQ8" s="711"/>
      <c r="JYR8" s="711"/>
      <c r="JYS8" s="711"/>
      <c r="JYT8" s="711"/>
      <c r="JYU8" s="711"/>
      <c r="JYV8" s="711"/>
      <c r="JYW8" s="711"/>
      <c r="JYX8" s="711"/>
      <c r="JYY8" s="711"/>
      <c r="JYZ8" s="711"/>
      <c r="JZA8" s="711"/>
      <c r="JZB8" s="711"/>
      <c r="JZC8" s="711"/>
      <c r="JZD8" s="711"/>
      <c r="JZE8" s="711"/>
      <c r="JZF8" s="711"/>
      <c r="JZG8" s="711"/>
      <c r="JZH8" s="711"/>
      <c r="JZI8" s="711"/>
      <c r="JZJ8" s="711"/>
      <c r="JZK8" s="711"/>
      <c r="JZL8" s="711"/>
      <c r="JZM8" s="711"/>
      <c r="JZN8" s="711"/>
      <c r="JZO8" s="711"/>
      <c r="JZP8" s="711"/>
      <c r="JZQ8" s="711"/>
      <c r="JZR8" s="711"/>
      <c r="JZS8" s="711"/>
      <c r="JZT8" s="711"/>
      <c r="JZU8" s="711"/>
      <c r="JZV8" s="711"/>
      <c r="JZW8" s="711"/>
      <c r="JZX8" s="711"/>
      <c r="JZY8" s="711"/>
      <c r="JZZ8" s="711"/>
      <c r="KAA8" s="711"/>
      <c r="KAB8" s="711"/>
      <c r="KAC8" s="711"/>
      <c r="KAD8" s="711"/>
      <c r="KAE8" s="711"/>
      <c r="KAF8" s="711"/>
      <c r="KAG8" s="711"/>
      <c r="KAH8" s="711"/>
      <c r="KAI8" s="711"/>
      <c r="KAJ8" s="711"/>
      <c r="KAK8" s="711"/>
      <c r="KAL8" s="711"/>
      <c r="KAM8" s="711"/>
      <c r="KAN8" s="711"/>
      <c r="KAO8" s="711"/>
      <c r="KAP8" s="711"/>
      <c r="KAQ8" s="711"/>
      <c r="KAR8" s="711"/>
      <c r="KAS8" s="711"/>
      <c r="KAT8" s="711"/>
      <c r="KAU8" s="711"/>
      <c r="KAV8" s="711"/>
      <c r="KAW8" s="711"/>
      <c r="KAX8" s="711"/>
      <c r="KAY8" s="711"/>
      <c r="KAZ8" s="711"/>
      <c r="KBA8" s="711"/>
      <c r="KBB8" s="711"/>
      <c r="KBC8" s="711"/>
      <c r="KBD8" s="711"/>
      <c r="KBE8" s="711"/>
      <c r="KBF8" s="711"/>
      <c r="KBG8" s="711"/>
      <c r="KBH8" s="711"/>
      <c r="KBI8" s="711"/>
      <c r="KBJ8" s="711"/>
      <c r="KBK8" s="711"/>
      <c r="KBL8" s="711"/>
      <c r="KBM8" s="711"/>
      <c r="KBN8" s="711"/>
      <c r="KBO8" s="711"/>
      <c r="KBP8" s="711"/>
      <c r="KBQ8" s="711"/>
      <c r="KBR8" s="711"/>
      <c r="KBS8" s="711"/>
      <c r="KBT8" s="711"/>
      <c r="KBU8" s="711"/>
      <c r="KBV8" s="711"/>
      <c r="KBW8" s="711"/>
      <c r="KBX8" s="711"/>
      <c r="KBY8" s="711"/>
      <c r="KBZ8" s="711"/>
      <c r="KCA8" s="711"/>
      <c r="KCB8" s="711"/>
      <c r="KCC8" s="711"/>
      <c r="KCD8" s="711"/>
      <c r="KCE8" s="711"/>
      <c r="KCF8" s="711"/>
      <c r="KCG8" s="711"/>
      <c r="KCH8" s="711"/>
      <c r="KCI8" s="711"/>
      <c r="KCJ8" s="711"/>
      <c r="KCK8" s="711"/>
      <c r="KCL8" s="711"/>
      <c r="KCM8" s="711"/>
      <c r="KCN8" s="711"/>
      <c r="KCO8" s="711"/>
      <c r="KCP8" s="711"/>
      <c r="KCQ8" s="711"/>
      <c r="KCR8" s="711"/>
      <c r="KCS8" s="711"/>
      <c r="KCT8" s="711"/>
      <c r="KCU8" s="711"/>
      <c r="KCV8" s="711"/>
      <c r="KCW8" s="711"/>
      <c r="KCX8" s="711"/>
      <c r="KCY8" s="711"/>
      <c r="KCZ8" s="711"/>
      <c r="KDA8" s="711"/>
      <c r="KDB8" s="711"/>
      <c r="KDC8" s="711"/>
      <c r="KDD8" s="711"/>
      <c r="KDE8" s="711"/>
      <c r="KDF8" s="711"/>
      <c r="KDG8" s="711"/>
      <c r="KDH8" s="711"/>
      <c r="KDI8" s="711"/>
      <c r="KDJ8" s="711"/>
      <c r="KDK8" s="711"/>
      <c r="KDL8" s="711"/>
      <c r="KDM8" s="711"/>
      <c r="KDN8" s="711"/>
      <c r="KDO8" s="711"/>
      <c r="KDP8" s="711"/>
      <c r="KDQ8" s="711"/>
      <c r="KDR8" s="711"/>
      <c r="KDS8" s="711"/>
      <c r="KDT8" s="711"/>
      <c r="KDU8" s="711"/>
      <c r="KDV8" s="711"/>
      <c r="KDW8" s="711"/>
      <c r="KDX8" s="711"/>
      <c r="KDY8" s="711"/>
      <c r="KDZ8" s="711"/>
      <c r="KEA8" s="711"/>
      <c r="KEB8" s="711"/>
      <c r="KEC8" s="711"/>
      <c r="KED8" s="711"/>
      <c r="KEE8" s="711"/>
      <c r="KEF8" s="711"/>
      <c r="KEG8" s="711"/>
      <c r="KEH8" s="711"/>
      <c r="KEI8" s="711"/>
      <c r="KEJ8" s="711"/>
      <c r="KEK8" s="711"/>
      <c r="KEL8" s="711"/>
      <c r="KEM8" s="711"/>
      <c r="KEN8" s="711"/>
      <c r="KEO8" s="711"/>
      <c r="KEP8" s="711"/>
      <c r="KEQ8" s="711"/>
      <c r="KER8" s="711"/>
      <c r="KES8" s="711"/>
      <c r="KET8" s="711"/>
      <c r="KEU8" s="711"/>
      <c r="KEV8" s="711"/>
      <c r="KEW8" s="711"/>
      <c r="KEX8" s="711"/>
      <c r="KEY8" s="711"/>
      <c r="KEZ8" s="711"/>
      <c r="KFA8" s="711"/>
      <c r="KFB8" s="711"/>
      <c r="KFC8" s="711"/>
      <c r="KFD8" s="711"/>
      <c r="KFE8" s="711"/>
      <c r="KFF8" s="711"/>
      <c r="KFG8" s="711"/>
      <c r="KFH8" s="711"/>
      <c r="KFI8" s="711"/>
      <c r="KFJ8" s="711"/>
      <c r="KFK8" s="711"/>
      <c r="KFL8" s="711"/>
      <c r="KFM8" s="711"/>
      <c r="KFN8" s="711"/>
      <c r="KFO8" s="711"/>
      <c r="KFP8" s="711"/>
      <c r="KFQ8" s="711"/>
      <c r="KFR8" s="711"/>
      <c r="KFS8" s="711"/>
      <c r="KFT8" s="711"/>
      <c r="KFU8" s="711"/>
      <c r="KFV8" s="711"/>
      <c r="KFW8" s="711"/>
      <c r="KFX8" s="711"/>
      <c r="KFY8" s="711"/>
      <c r="KFZ8" s="711"/>
      <c r="KGA8" s="711"/>
      <c r="KGB8" s="711"/>
      <c r="KGC8" s="711"/>
      <c r="KGD8" s="711"/>
      <c r="KGE8" s="711"/>
      <c r="KGF8" s="711"/>
      <c r="KGG8" s="711"/>
      <c r="KGH8" s="711"/>
      <c r="KGI8" s="711"/>
      <c r="KGJ8" s="711"/>
      <c r="KGK8" s="711"/>
      <c r="KGL8" s="711"/>
      <c r="KGM8" s="711"/>
      <c r="KGN8" s="711"/>
      <c r="KGO8" s="711"/>
      <c r="KGP8" s="711"/>
      <c r="KGQ8" s="711"/>
      <c r="KGR8" s="711"/>
      <c r="KGS8" s="711"/>
      <c r="KGT8" s="711"/>
      <c r="KGU8" s="711"/>
      <c r="KGV8" s="711"/>
      <c r="KGW8" s="711"/>
      <c r="KGX8" s="711"/>
      <c r="KGY8" s="711"/>
      <c r="KGZ8" s="711"/>
      <c r="KHA8" s="711"/>
      <c r="KHB8" s="711"/>
      <c r="KHC8" s="711"/>
      <c r="KHD8" s="711"/>
      <c r="KHE8" s="711"/>
      <c r="KHF8" s="711"/>
      <c r="KHG8" s="711"/>
      <c r="KHH8" s="711"/>
      <c r="KHI8" s="711"/>
      <c r="KHJ8" s="711"/>
      <c r="KHK8" s="711"/>
      <c r="KHL8" s="711"/>
      <c r="KHM8" s="711"/>
      <c r="KHN8" s="711"/>
      <c r="KHO8" s="711"/>
      <c r="KHP8" s="711"/>
      <c r="KHQ8" s="711"/>
      <c r="KHR8" s="711"/>
      <c r="KHS8" s="711"/>
      <c r="KHT8" s="711"/>
      <c r="KHU8" s="711"/>
      <c r="KHV8" s="711"/>
      <c r="KHW8" s="711"/>
      <c r="KHX8" s="711"/>
      <c r="KHY8" s="711"/>
      <c r="KHZ8" s="711"/>
      <c r="KIA8" s="711"/>
      <c r="KIB8" s="711"/>
      <c r="KIC8" s="711"/>
      <c r="KID8" s="711"/>
      <c r="KIE8" s="711"/>
      <c r="KIF8" s="711"/>
      <c r="KIG8" s="711"/>
      <c r="KIH8" s="711"/>
      <c r="KII8" s="711"/>
      <c r="KIJ8" s="711"/>
      <c r="KIK8" s="711"/>
      <c r="KIL8" s="711"/>
      <c r="KIM8" s="711"/>
      <c r="KIN8" s="711"/>
      <c r="KIO8" s="711"/>
      <c r="KIP8" s="711"/>
      <c r="KIQ8" s="711"/>
      <c r="KIR8" s="711"/>
      <c r="KIS8" s="711"/>
      <c r="KIT8" s="711"/>
      <c r="KIU8" s="711"/>
      <c r="KIV8" s="711"/>
      <c r="KIW8" s="711"/>
      <c r="KIX8" s="711"/>
      <c r="KIY8" s="711"/>
      <c r="KIZ8" s="711"/>
      <c r="KJA8" s="711"/>
      <c r="KJB8" s="711"/>
      <c r="KJC8" s="711"/>
      <c r="KJD8" s="711"/>
      <c r="KJE8" s="711"/>
      <c r="KJF8" s="711"/>
      <c r="KJG8" s="711"/>
      <c r="KJH8" s="711"/>
      <c r="KJI8" s="711"/>
      <c r="KJJ8" s="711"/>
      <c r="KJK8" s="711"/>
      <c r="KJL8" s="711"/>
      <c r="KJM8" s="711"/>
      <c r="KJN8" s="711"/>
      <c r="KJO8" s="711"/>
      <c r="KJP8" s="711"/>
      <c r="KJQ8" s="711"/>
      <c r="KJR8" s="711"/>
      <c r="KJS8" s="711"/>
      <c r="KJT8" s="711"/>
      <c r="KJU8" s="711"/>
      <c r="KJV8" s="711"/>
      <c r="KJW8" s="711"/>
      <c r="KJX8" s="711"/>
      <c r="KJY8" s="711"/>
      <c r="KJZ8" s="711"/>
      <c r="KKA8" s="711"/>
      <c r="KKB8" s="711"/>
      <c r="KKC8" s="711"/>
      <c r="KKD8" s="711"/>
      <c r="KKE8" s="711"/>
      <c r="KKF8" s="711"/>
      <c r="KKG8" s="711"/>
      <c r="KKH8" s="711"/>
      <c r="KKI8" s="711"/>
      <c r="KKJ8" s="711"/>
      <c r="KKK8" s="711"/>
      <c r="KKL8" s="711"/>
      <c r="KKM8" s="711"/>
      <c r="KKN8" s="711"/>
      <c r="KKO8" s="711"/>
      <c r="KKP8" s="711"/>
      <c r="KKQ8" s="711"/>
      <c r="KKR8" s="711"/>
      <c r="KKS8" s="711"/>
      <c r="KKT8" s="711"/>
      <c r="KKU8" s="711"/>
      <c r="KKV8" s="711"/>
      <c r="KKW8" s="711"/>
      <c r="KKX8" s="711"/>
      <c r="KKY8" s="711"/>
      <c r="KKZ8" s="711"/>
      <c r="KLA8" s="711"/>
      <c r="KLB8" s="711"/>
      <c r="KLC8" s="711"/>
      <c r="KLD8" s="711"/>
      <c r="KLE8" s="711"/>
      <c r="KLF8" s="711"/>
      <c r="KLG8" s="711"/>
      <c r="KLH8" s="711"/>
      <c r="KLI8" s="711"/>
      <c r="KLJ8" s="711"/>
      <c r="KLK8" s="711"/>
      <c r="KLL8" s="711"/>
      <c r="KLM8" s="711"/>
      <c r="KLN8" s="711"/>
      <c r="KLO8" s="711"/>
      <c r="KLP8" s="711"/>
      <c r="KLQ8" s="711"/>
      <c r="KLR8" s="711"/>
      <c r="KLS8" s="711"/>
      <c r="KLT8" s="711"/>
      <c r="KLU8" s="711"/>
      <c r="KLV8" s="711"/>
      <c r="KLW8" s="711"/>
      <c r="KLX8" s="711"/>
      <c r="KLY8" s="711"/>
      <c r="KLZ8" s="711"/>
      <c r="KMA8" s="711"/>
      <c r="KMB8" s="711"/>
      <c r="KMC8" s="711"/>
      <c r="KMD8" s="711"/>
      <c r="KME8" s="711"/>
      <c r="KMF8" s="711"/>
      <c r="KMG8" s="711"/>
      <c r="KMH8" s="711"/>
      <c r="KMI8" s="711"/>
      <c r="KMJ8" s="711"/>
      <c r="KMK8" s="711"/>
      <c r="KML8" s="711"/>
      <c r="KMM8" s="711"/>
      <c r="KMN8" s="711"/>
      <c r="KMO8" s="711"/>
      <c r="KMP8" s="711"/>
      <c r="KMQ8" s="711"/>
      <c r="KMR8" s="711"/>
      <c r="KMS8" s="711"/>
      <c r="KMT8" s="711"/>
      <c r="KMU8" s="711"/>
      <c r="KMV8" s="711"/>
      <c r="KMW8" s="711"/>
      <c r="KMX8" s="711"/>
      <c r="KMY8" s="711"/>
      <c r="KMZ8" s="711"/>
      <c r="KNA8" s="711"/>
      <c r="KNB8" s="711"/>
      <c r="KNC8" s="711"/>
      <c r="KND8" s="711"/>
      <c r="KNE8" s="711"/>
      <c r="KNF8" s="711"/>
      <c r="KNG8" s="711"/>
      <c r="KNH8" s="711"/>
      <c r="KNI8" s="711"/>
      <c r="KNJ8" s="711"/>
      <c r="KNK8" s="711"/>
      <c r="KNL8" s="711"/>
      <c r="KNM8" s="711"/>
      <c r="KNN8" s="711"/>
      <c r="KNO8" s="711"/>
      <c r="KNP8" s="711"/>
      <c r="KNQ8" s="711"/>
      <c r="KNR8" s="711"/>
      <c r="KNS8" s="711"/>
      <c r="KNT8" s="711"/>
      <c r="KNU8" s="711"/>
      <c r="KNV8" s="711"/>
      <c r="KNW8" s="711"/>
      <c r="KNX8" s="711"/>
      <c r="KNY8" s="711"/>
      <c r="KNZ8" s="711"/>
      <c r="KOA8" s="711"/>
      <c r="KOB8" s="711"/>
      <c r="KOC8" s="711"/>
      <c r="KOD8" s="711"/>
      <c r="KOE8" s="711"/>
      <c r="KOF8" s="711"/>
      <c r="KOG8" s="711"/>
      <c r="KOH8" s="711"/>
      <c r="KOI8" s="711"/>
      <c r="KOJ8" s="711"/>
      <c r="KOK8" s="711"/>
      <c r="KOL8" s="711"/>
      <c r="KOM8" s="711"/>
      <c r="KON8" s="711"/>
      <c r="KOO8" s="711"/>
      <c r="KOP8" s="711"/>
      <c r="KOQ8" s="711"/>
      <c r="KOR8" s="711"/>
      <c r="KOS8" s="711"/>
      <c r="KOT8" s="711"/>
      <c r="KOU8" s="711"/>
      <c r="KOV8" s="711"/>
      <c r="KOW8" s="711"/>
      <c r="KOX8" s="711"/>
      <c r="KOY8" s="711"/>
      <c r="KOZ8" s="711"/>
      <c r="KPA8" s="711"/>
      <c r="KPB8" s="711"/>
      <c r="KPC8" s="711"/>
      <c r="KPD8" s="711"/>
      <c r="KPE8" s="711"/>
      <c r="KPF8" s="711"/>
      <c r="KPG8" s="711"/>
      <c r="KPH8" s="711"/>
      <c r="KPI8" s="711"/>
      <c r="KPJ8" s="711"/>
      <c r="KPK8" s="711"/>
      <c r="KPL8" s="711"/>
      <c r="KPM8" s="711"/>
      <c r="KPN8" s="711"/>
      <c r="KPO8" s="711"/>
      <c r="KPP8" s="711"/>
      <c r="KPQ8" s="711"/>
      <c r="KPR8" s="711"/>
      <c r="KPS8" s="711"/>
      <c r="KPT8" s="711"/>
      <c r="KPU8" s="711"/>
      <c r="KPV8" s="711"/>
      <c r="KPW8" s="711"/>
      <c r="KPX8" s="711"/>
      <c r="KPY8" s="711"/>
      <c r="KPZ8" s="711"/>
      <c r="KQA8" s="711"/>
      <c r="KQB8" s="711"/>
      <c r="KQC8" s="711"/>
      <c r="KQD8" s="711"/>
      <c r="KQE8" s="711"/>
      <c r="KQF8" s="711"/>
      <c r="KQG8" s="711"/>
      <c r="KQH8" s="711"/>
      <c r="KQI8" s="711"/>
      <c r="KQJ8" s="711"/>
      <c r="KQK8" s="711"/>
      <c r="KQL8" s="711"/>
      <c r="KQM8" s="711"/>
      <c r="KQN8" s="711"/>
      <c r="KQO8" s="711"/>
      <c r="KQP8" s="711"/>
      <c r="KQQ8" s="711"/>
      <c r="KQR8" s="711"/>
      <c r="KQS8" s="711"/>
      <c r="KQT8" s="711"/>
      <c r="KQU8" s="711"/>
      <c r="KQV8" s="711"/>
      <c r="KQW8" s="711"/>
      <c r="KQX8" s="711"/>
      <c r="KQY8" s="711"/>
      <c r="KQZ8" s="711"/>
      <c r="KRA8" s="711"/>
      <c r="KRB8" s="711"/>
      <c r="KRC8" s="711"/>
      <c r="KRD8" s="711"/>
      <c r="KRE8" s="711"/>
      <c r="KRF8" s="711"/>
      <c r="KRG8" s="711"/>
      <c r="KRH8" s="711"/>
      <c r="KRI8" s="711"/>
      <c r="KRJ8" s="711"/>
      <c r="KRK8" s="711"/>
      <c r="KRL8" s="711"/>
      <c r="KRM8" s="711"/>
      <c r="KRN8" s="711"/>
      <c r="KRO8" s="711"/>
      <c r="KRP8" s="711"/>
      <c r="KRQ8" s="711"/>
      <c r="KRR8" s="711"/>
      <c r="KRS8" s="711"/>
      <c r="KRT8" s="711"/>
      <c r="KRU8" s="711"/>
      <c r="KRV8" s="711"/>
      <c r="KRW8" s="711"/>
      <c r="KRX8" s="711"/>
      <c r="KRY8" s="711"/>
      <c r="KRZ8" s="711"/>
      <c r="KSA8" s="711"/>
      <c r="KSB8" s="711"/>
      <c r="KSC8" s="711"/>
      <c r="KSD8" s="711"/>
      <c r="KSE8" s="711"/>
      <c r="KSF8" s="711"/>
      <c r="KSG8" s="711"/>
      <c r="KSH8" s="711"/>
      <c r="KSI8" s="711"/>
      <c r="KSJ8" s="711"/>
      <c r="KSK8" s="711"/>
      <c r="KSL8" s="711"/>
      <c r="KSM8" s="711"/>
      <c r="KSN8" s="711"/>
      <c r="KSO8" s="711"/>
      <c r="KSP8" s="711"/>
      <c r="KSQ8" s="711"/>
      <c r="KSR8" s="711"/>
      <c r="KSS8" s="711"/>
      <c r="KST8" s="711"/>
      <c r="KSU8" s="711"/>
      <c r="KSV8" s="711"/>
      <c r="KSW8" s="711"/>
      <c r="KSX8" s="711"/>
      <c r="KSY8" s="711"/>
      <c r="KSZ8" s="711"/>
      <c r="KTA8" s="711"/>
      <c r="KTB8" s="711"/>
      <c r="KTC8" s="711"/>
      <c r="KTD8" s="711"/>
      <c r="KTE8" s="711"/>
      <c r="KTF8" s="711"/>
      <c r="KTG8" s="711"/>
      <c r="KTH8" s="711"/>
      <c r="KTI8" s="711"/>
      <c r="KTJ8" s="711"/>
      <c r="KTK8" s="711"/>
      <c r="KTL8" s="711"/>
      <c r="KTM8" s="711"/>
      <c r="KTN8" s="711"/>
      <c r="KTO8" s="711"/>
      <c r="KTP8" s="711"/>
      <c r="KTQ8" s="711"/>
      <c r="KTR8" s="711"/>
      <c r="KTS8" s="711"/>
      <c r="KTT8" s="711"/>
      <c r="KTU8" s="711"/>
      <c r="KTV8" s="711"/>
      <c r="KTW8" s="711"/>
      <c r="KTX8" s="711"/>
      <c r="KTY8" s="711"/>
      <c r="KTZ8" s="711"/>
      <c r="KUA8" s="711"/>
      <c r="KUB8" s="711"/>
      <c r="KUC8" s="711"/>
      <c r="KUD8" s="711"/>
      <c r="KUE8" s="711"/>
      <c r="KUF8" s="711"/>
      <c r="KUG8" s="711"/>
      <c r="KUH8" s="711"/>
      <c r="KUI8" s="711"/>
      <c r="KUJ8" s="711"/>
      <c r="KUK8" s="711"/>
      <c r="KUL8" s="711"/>
      <c r="KUM8" s="711"/>
      <c r="KUN8" s="711"/>
      <c r="KUO8" s="711"/>
      <c r="KUP8" s="711"/>
      <c r="KUQ8" s="711"/>
      <c r="KUR8" s="711"/>
      <c r="KUS8" s="711"/>
      <c r="KUT8" s="711"/>
      <c r="KUU8" s="711"/>
      <c r="KUV8" s="711"/>
      <c r="KUW8" s="711"/>
      <c r="KUX8" s="711"/>
      <c r="KUY8" s="711"/>
      <c r="KUZ8" s="711"/>
      <c r="KVA8" s="711"/>
      <c r="KVB8" s="711"/>
      <c r="KVC8" s="711"/>
      <c r="KVD8" s="711"/>
      <c r="KVE8" s="711"/>
      <c r="KVF8" s="711"/>
      <c r="KVG8" s="711"/>
      <c r="KVH8" s="711"/>
      <c r="KVI8" s="711"/>
      <c r="KVJ8" s="711"/>
      <c r="KVK8" s="711"/>
      <c r="KVL8" s="711"/>
      <c r="KVM8" s="711"/>
      <c r="KVN8" s="711"/>
      <c r="KVO8" s="711"/>
      <c r="KVP8" s="711"/>
      <c r="KVQ8" s="711"/>
      <c r="KVR8" s="711"/>
      <c r="KVS8" s="711"/>
      <c r="KVT8" s="711"/>
      <c r="KVU8" s="711"/>
      <c r="KVV8" s="711"/>
      <c r="KVW8" s="711"/>
      <c r="KVX8" s="711"/>
      <c r="KVY8" s="711"/>
      <c r="KVZ8" s="711"/>
      <c r="KWA8" s="711"/>
      <c r="KWB8" s="711"/>
      <c r="KWC8" s="711"/>
      <c r="KWD8" s="711"/>
      <c r="KWE8" s="711"/>
      <c r="KWF8" s="711"/>
      <c r="KWG8" s="711"/>
      <c r="KWH8" s="711"/>
      <c r="KWI8" s="711"/>
      <c r="KWJ8" s="711"/>
      <c r="KWK8" s="711"/>
      <c r="KWL8" s="711"/>
      <c r="KWM8" s="711"/>
      <c r="KWN8" s="711"/>
      <c r="KWO8" s="711"/>
      <c r="KWP8" s="711"/>
      <c r="KWQ8" s="711"/>
      <c r="KWR8" s="711"/>
      <c r="KWS8" s="711"/>
      <c r="KWT8" s="711"/>
      <c r="KWU8" s="711"/>
      <c r="KWV8" s="711"/>
      <c r="KWW8" s="711"/>
      <c r="KWX8" s="711"/>
      <c r="KWY8" s="711"/>
      <c r="KWZ8" s="711"/>
      <c r="KXA8" s="711"/>
      <c r="KXB8" s="711"/>
      <c r="KXC8" s="711"/>
      <c r="KXD8" s="711"/>
      <c r="KXE8" s="711"/>
      <c r="KXF8" s="711"/>
      <c r="KXG8" s="711"/>
      <c r="KXH8" s="711"/>
      <c r="KXI8" s="711"/>
      <c r="KXJ8" s="711"/>
      <c r="KXK8" s="711"/>
      <c r="KXL8" s="711"/>
      <c r="KXM8" s="711"/>
      <c r="KXN8" s="711"/>
      <c r="KXO8" s="711"/>
      <c r="KXP8" s="711"/>
      <c r="KXQ8" s="711"/>
      <c r="KXR8" s="711"/>
      <c r="KXS8" s="711"/>
      <c r="KXT8" s="711"/>
      <c r="KXU8" s="711"/>
      <c r="KXV8" s="711"/>
      <c r="KXW8" s="711"/>
      <c r="KXX8" s="711"/>
      <c r="KXY8" s="711"/>
      <c r="KXZ8" s="711"/>
      <c r="KYA8" s="711"/>
      <c r="KYB8" s="711"/>
      <c r="KYC8" s="711"/>
      <c r="KYD8" s="711"/>
      <c r="KYE8" s="711"/>
      <c r="KYF8" s="711"/>
      <c r="KYG8" s="711"/>
      <c r="KYH8" s="711"/>
      <c r="KYI8" s="711"/>
      <c r="KYJ8" s="711"/>
      <c r="KYK8" s="711"/>
      <c r="KYL8" s="711"/>
      <c r="KYM8" s="711"/>
      <c r="KYN8" s="711"/>
      <c r="KYO8" s="711"/>
      <c r="KYP8" s="711"/>
      <c r="KYQ8" s="711"/>
      <c r="KYR8" s="711"/>
      <c r="KYS8" s="711"/>
      <c r="KYT8" s="711"/>
      <c r="KYU8" s="711"/>
      <c r="KYV8" s="711"/>
      <c r="KYW8" s="711"/>
      <c r="KYX8" s="711"/>
      <c r="KYY8" s="711"/>
      <c r="KYZ8" s="711"/>
      <c r="KZA8" s="711"/>
      <c r="KZB8" s="711"/>
      <c r="KZC8" s="711"/>
      <c r="KZD8" s="711"/>
      <c r="KZE8" s="711"/>
      <c r="KZF8" s="711"/>
      <c r="KZG8" s="711"/>
      <c r="KZH8" s="711"/>
      <c r="KZI8" s="711"/>
      <c r="KZJ8" s="711"/>
      <c r="KZK8" s="711"/>
      <c r="KZL8" s="711"/>
      <c r="KZM8" s="711"/>
      <c r="KZN8" s="711"/>
      <c r="KZO8" s="711"/>
      <c r="KZP8" s="711"/>
      <c r="KZQ8" s="711"/>
      <c r="KZR8" s="711"/>
      <c r="KZS8" s="711"/>
      <c r="KZT8" s="711"/>
      <c r="KZU8" s="711"/>
      <c r="KZV8" s="711"/>
      <c r="KZW8" s="711"/>
      <c r="KZX8" s="711"/>
      <c r="KZY8" s="711"/>
      <c r="KZZ8" s="711"/>
      <c r="LAA8" s="711"/>
      <c r="LAB8" s="711"/>
      <c r="LAC8" s="711"/>
      <c r="LAD8" s="711"/>
      <c r="LAE8" s="711"/>
      <c r="LAF8" s="711"/>
      <c r="LAG8" s="711"/>
      <c r="LAH8" s="711"/>
      <c r="LAI8" s="711"/>
      <c r="LAJ8" s="711"/>
      <c r="LAK8" s="711"/>
      <c r="LAL8" s="711"/>
      <c r="LAM8" s="711"/>
      <c r="LAN8" s="711"/>
      <c r="LAO8" s="711"/>
      <c r="LAP8" s="711"/>
      <c r="LAQ8" s="711"/>
      <c r="LAR8" s="711"/>
      <c r="LAS8" s="711"/>
      <c r="LAT8" s="711"/>
      <c r="LAU8" s="711"/>
      <c r="LAV8" s="711"/>
      <c r="LAW8" s="711"/>
      <c r="LAX8" s="711"/>
      <c r="LAY8" s="711"/>
      <c r="LAZ8" s="711"/>
      <c r="LBA8" s="711"/>
      <c r="LBB8" s="711"/>
      <c r="LBC8" s="711"/>
      <c r="LBD8" s="711"/>
      <c r="LBE8" s="711"/>
      <c r="LBF8" s="711"/>
      <c r="LBG8" s="711"/>
      <c r="LBH8" s="711"/>
      <c r="LBI8" s="711"/>
      <c r="LBJ8" s="711"/>
      <c r="LBK8" s="711"/>
      <c r="LBL8" s="711"/>
      <c r="LBM8" s="711"/>
      <c r="LBN8" s="711"/>
      <c r="LBO8" s="711"/>
      <c r="LBP8" s="711"/>
      <c r="LBQ8" s="711"/>
      <c r="LBR8" s="711"/>
      <c r="LBS8" s="711"/>
      <c r="LBT8" s="711"/>
      <c r="LBU8" s="711"/>
      <c r="LBV8" s="711"/>
      <c r="LBW8" s="711"/>
      <c r="LBX8" s="711"/>
      <c r="LBY8" s="711"/>
      <c r="LBZ8" s="711"/>
      <c r="LCA8" s="711"/>
      <c r="LCB8" s="711"/>
      <c r="LCC8" s="711"/>
      <c r="LCD8" s="711"/>
      <c r="LCE8" s="711"/>
      <c r="LCF8" s="711"/>
      <c r="LCG8" s="711"/>
      <c r="LCH8" s="711"/>
      <c r="LCI8" s="711"/>
      <c r="LCJ8" s="711"/>
      <c r="LCK8" s="711"/>
      <c r="LCL8" s="711"/>
      <c r="LCM8" s="711"/>
      <c r="LCN8" s="711"/>
      <c r="LCO8" s="711"/>
      <c r="LCP8" s="711"/>
      <c r="LCQ8" s="711"/>
      <c r="LCR8" s="711"/>
      <c r="LCS8" s="711"/>
      <c r="LCT8" s="711"/>
      <c r="LCU8" s="711"/>
      <c r="LCV8" s="711"/>
      <c r="LCW8" s="711"/>
      <c r="LCX8" s="711"/>
      <c r="LCY8" s="711"/>
      <c r="LCZ8" s="711"/>
      <c r="LDA8" s="711"/>
      <c r="LDB8" s="711"/>
      <c r="LDC8" s="711"/>
      <c r="LDD8" s="711"/>
      <c r="LDE8" s="711"/>
      <c r="LDF8" s="711"/>
      <c r="LDG8" s="711"/>
      <c r="LDH8" s="711"/>
      <c r="LDI8" s="711"/>
      <c r="LDJ8" s="711"/>
      <c r="LDK8" s="711"/>
      <c r="LDL8" s="711"/>
      <c r="LDM8" s="711"/>
      <c r="LDN8" s="711"/>
      <c r="LDO8" s="711"/>
      <c r="LDP8" s="711"/>
      <c r="LDQ8" s="711"/>
      <c r="LDR8" s="711"/>
      <c r="LDS8" s="711"/>
      <c r="LDT8" s="711"/>
      <c r="LDU8" s="711"/>
      <c r="LDV8" s="711"/>
      <c r="LDW8" s="711"/>
      <c r="LDX8" s="711"/>
      <c r="LDY8" s="711"/>
      <c r="LDZ8" s="711"/>
      <c r="LEA8" s="711"/>
      <c r="LEB8" s="711"/>
      <c r="LEC8" s="711"/>
      <c r="LED8" s="711"/>
      <c r="LEE8" s="711"/>
      <c r="LEF8" s="711"/>
      <c r="LEG8" s="711"/>
      <c r="LEH8" s="711"/>
      <c r="LEI8" s="711"/>
      <c r="LEJ8" s="711"/>
      <c r="LEK8" s="711"/>
      <c r="LEL8" s="711"/>
      <c r="LEM8" s="711"/>
      <c r="LEN8" s="711"/>
      <c r="LEO8" s="711"/>
      <c r="LEP8" s="711"/>
      <c r="LEQ8" s="711"/>
      <c r="LER8" s="711"/>
      <c r="LES8" s="711"/>
      <c r="LET8" s="711"/>
      <c r="LEU8" s="711"/>
      <c r="LEV8" s="711"/>
      <c r="LEW8" s="711"/>
      <c r="LEX8" s="711"/>
      <c r="LEY8" s="711"/>
      <c r="LEZ8" s="711"/>
      <c r="LFA8" s="711"/>
      <c r="LFB8" s="711"/>
      <c r="LFC8" s="711"/>
      <c r="LFD8" s="711"/>
      <c r="LFE8" s="711"/>
      <c r="LFF8" s="711"/>
      <c r="LFG8" s="711"/>
      <c r="LFH8" s="711"/>
      <c r="LFI8" s="711"/>
      <c r="LFJ8" s="711"/>
      <c r="LFK8" s="711"/>
      <c r="LFL8" s="711"/>
      <c r="LFM8" s="711"/>
      <c r="LFN8" s="711"/>
      <c r="LFO8" s="711"/>
      <c r="LFP8" s="711"/>
      <c r="LFQ8" s="711"/>
      <c r="LFR8" s="711"/>
      <c r="LFS8" s="711"/>
      <c r="LFT8" s="711"/>
      <c r="LFU8" s="711"/>
      <c r="LFV8" s="711"/>
      <c r="LFW8" s="711"/>
      <c r="LFX8" s="711"/>
      <c r="LFY8" s="711"/>
      <c r="LFZ8" s="711"/>
      <c r="LGA8" s="711"/>
      <c r="LGB8" s="711"/>
      <c r="LGC8" s="711"/>
      <c r="LGD8" s="711"/>
      <c r="LGE8" s="711"/>
      <c r="LGF8" s="711"/>
      <c r="LGG8" s="711"/>
      <c r="LGH8" s="711"/>
      <c r="LGI8" s="711"/>
      <c r="LGJ8" s="711"/>
      <c r="LGK8" s="711"/>
      <c r="LGL8" s="711"/>
      <c r="LGM8" s="711"/>
      <c r="LGN8" s="711"/>
      <c r="LGO8" s="711"/>
      <c r="LGP8" s="711"/>
      <c r="LGQ8" s="711"/>
      <c r="LGR8" s="711"/>
      <c r="LGS8" s="711"/>
      <c r="LGT8" s="711"/>
      <c r="LGU8" s="711"/>
      <c r="LGV8" s="711"/>
      <c r="LGW8" s="711"/>
      <c r="LGX8" s="711"/>
      <c r="LGY8" s="711"/>
      <c r="LGZ8" s="711"/>
      <c r="LHA8" s="711"/>
      <c r="LHB8" s="711"/>
      <c r="LHC8" s="711"/>
      <c r="LHD8" s="711"/>
      <c r="LHE8" s="711"/>
      <c r="LHF8" s="711"/>
      <c r="LHG8" s="711"/>
      <c r="LHH8" s="711"/>
      <c r="LHI8" s="711"/>
      <c r="LHJ8" s="711"/>
      <c r="LHK8" s="711"/>
      <c r="LHL8" s="711"/>
      <c r="LHM8" s="711"/>
      <c r="LHN8" s="711"/>
      <c r="LHO8" s="711"/>
      <c r="LHP8" s="711"/>
      <c r="LHQ8" s="711"/>
      <c r="LHR8" s="711"/>
      <c r="LHS8" s="711"/>
      <c r="LHT8" s="711"/>
      <c r="LHU8" s="711"/>
      <c r="LHV8" s="711"/>
      <c r="LHW8" s="711"/>
      <c r="LHX8" s="711"/>
      <c r="LHY8" s="711"/>
      <c r="LHZ8" s="711"/>
      <c r="LIA8" s="711"/>
      <c r="LIB8" s="711"/>
      <c r="LIC8" s="711"/>
      <c r="LID8" s="711"/>
      <c r="LIE8" s="711"/>
      <c r="LIF8" s="711"/>
      <c r="LIG8" s="711"/>
      <c r="LIH8" s="711"/>
      <c r="LII8" s="711"/>
      <c r="LIJ8" s="711"/>
      <c r="LIK8" s="711"/>
      <c r="LIL8" s="711"/>
      <c r="LIM8" s="711"/>
      <c r="LIN8" s="711"/>
      <c r="LIO8" s="711"/>
      <c r="LIP8" s="711"/>
      <c r="LIQ8" s="711"/>
      <c r="LIR8" s="711"/>
      <c r="LIS8" s="711"/>
      <c r="LIT8" s="711"/>
      <c r="LIU8" s="711"/>
      <c r="LIV8" s="711"/>
      <c r="LIW8" s="711"/>
      <c r="LIX8" s="711"/>
      <c r="LIY8" s="711"/>
      <c r="LIZ8" s="711"/>
      <c r="LJA8" s="711"/>
      <c r="LJB8" s="711"/>
      <c r="LJC8" s="711"/>
      <c r="LJD8" s="711"/>
      <c r="LJE8" s="711"/>
      <c r="LJF8" s="711"/>
      <c r="LJG8" s="711"/>
      <c r="LJH8" s="711"/>
      <c r="LJI8" s="711"/>
      <c r="LJJ8" s="711"/>
      <c r="LJK8" s="711"/>
      <c r="LJL8" s="711"/>
      <c r="LJM8" s="711"/>
      <c r="LJN8" s="711"/>
      <c r="LJO8" s="711"/>
      <c r="LJP8" s="711"/>
      <c r="LJQ8" s="711"/>
      <c r="LJR8" s="711"/>
      <c r="LJS8" s="711"/>
      <c r="LJT8" s="711"/>
      <c r="LJU8" s="711"/>
      <c r="LJV8" s="711"/>
      <c r="LJW8" s="711"/>
      <c r="LJX8" s="711"/>
      <c r="LJY8" s="711"/>
      <c r="LJZ8" s="711"/>
      <c r="LKA8" s="711"/>
      <c r="LKB8" s="711"/>
      <c r="LKC8" s="711"/>
      <c r="LKD8" s="711"/>
      <c r="LKE8" s="711"/>
      <c r="LKF8" s="711"/>
      <c r="LKG8" s="711"/>
      <c r="LKH8" s="711"/>
      <c r="LKI8" s="711"/>
      <c r="LKJ8" s="711"/>
      <c r="LKK8" s="711"/>
      <c r="LKL8" s="711"/>
      <c r="LKM8" s="711"/>
      <c r="LKN8" s="711"/>
      <c r="LKO8" s="711"/>
      <c r="LKP8" s="711"/>
      <c r="LKQ8" s="711"/>
      <c r="LKR8" s="711"/>
      <c r="LKS8" s="711"/>
      <c r="LKT8" s="711"/>
      <c r="LKU8" s="711"/>
      <c r="LKV8" s="711"/>
      <c r="LKW8" s="711"/>
      <c r="LKX8" s="711"/>
      <c r="LKY8" s="711"/>
      <c r="LKZ8" s="711"/>
      <c r="LLA8" s="711"/>
      <c r="LLB8" s="711"/>
      <c r="LLC8" s="711"/>
      <c r="LLD8" s="711"/>
      <c r="LLE8" s="711"/>
      <c r="LLF8" s="711"/>
      <c r="LLG8" s="711"/>
      <c r="LLH8" s="711"/>
      <c r="LLI8" s="711"/>
      <c r="LLJ8" s="711"/>
      <c r="LLK8" s="711"/>
      <c r="LLL8" s="711"/>
      <c r="LLM8" s="711"/>
      <c r="LLN8" s="711"/>
      <c r="LLO8" s="711"/>
      <c r="LLP8" s="711"/>
      <c r="LLQ8" s="711"/>
      <c r="LLR8" s="711"/>
      <c r="LLS8" s="711"/>
      <c r="LLT8" s="711"/>
      <c r="LLU8" s="711"/>
      <c r="LLV8" s="711"/>
      <c r="LLW8" s="711"/>
      <c r="LLX8" s="711"/>
      <c r="LLY8" s="711"/>
      <c r="LLZ8" s="711"/>
      <c r="LMA8" s="711"/>
      <c r="LMB8" s="711"/>
      <c r="LMC8" s="711"/>
      <c r="LMD8" s="711"/>
      <c r="LME8" s="711"/>
      <c r="LMF8" s="711"/>
      <c r="LMG8" s="711"/>
      <c r="LMH8" s="711"/>
      <c r="LMI8" s="711"/>
      <c r="LMJ8" s="711"/>
      <c r="LMK8" s="711"/>
      <c r="LML8" s="711"/>
      <c r="LMM8" s="711"/>
      <c r="LMN8" s="711"/>
      <c r="LMO8" s="711"/>
      <c r="LMP8" s="711"/>
      <c r="LMQ8" s="711"/>
      <c r="LMR8" s="711"/>
      <c r="LMS8" s="711"/>
      <c r="LMT8" s="711"/>
      <c r="LMU8" s="711"/>
      <c r="LMV8" s="711"/>
      <c r="LMW8" s="711"/>
      <c r="LMX8" s="711"/>
      <c r="LMY8" s="711"/>
      <c r="LMZ8" s="711"/>
      <c r="LNA8" s="711"/>
      <c r="LNB8" s="711"/>
      <c r="LNC8" s="711"/>
      <c r="LND8" s="711"/>
      <c r="LNE8" s="711"/>
      <c r="LNF8" s="711"/>
      <c r="LNG8" s="711"/>
      <c r="LNH8" s="711"/>
      <c r="LNI8" s="711"/>
      <c r="LNJ8" s="711"/>
      <c r="LNK8" s="711"/>
      <c r="LNL8" s="711"/>
      <c r="LNM8" s="711"/>
      <c r="LNN8" s="711"/>
      <c r="LNO8" s="711"/>
      <c r="LNP8" s="711"/>
      <c r="LNQ8" s="711"/>
      <c r="LNR8" s="711"/>
      <c r="LNS8" s="711"/>
      <c r="LNT8" s="711"/>
      <c r="LNU8" s="711"/>
      <c r="LNV8" s="711"/>
      <c r="LNW8" s="711"/>
      <c r="LNX8" s="711"/>
      <c r="LNY8" s="711"/>
      <c r="LNZ8" s="711"/>
      <c r="LOA8" s="711"/>
      <c r="LOB8" s="711"/>
      <c r="LOC8" s="711"/>
      <c r="LOD8" s="711"/>
      <c r="LOE8" s="711"/>
      <c r="LOF8" s="711"/>
      <c r="LOG8" s="711"/>
      <c r="LOH8" s="711"/>
      <c r="LOI8" s="711"/>
      <c r="LOJ8" s="711"/>
      <c r="LOK8" s="711"/>
      <c r="LOL8" s="711"/>
      <c r="LOM8" s="711"/>
      <c r="LON8" s="711"/>
      <c r="LOO8" s="711"/>
      <c r="LOP8" s="711"/>
      <c r="LOQ8" s="711"/>
      <c r="LOR8" s="711"/>
      <c r="LOS8" s="711"/>
      <c r="LOT8" s="711"/>
      <c r="LOU8" s="711"/>
      <c r="LOV8" s="711"/>
      <c r="LOW8" s="711"/>
      <c r="LOX8" s="711"/>
      <c r="LOY8" s="711"/>
      <c r="LOZ8" s="711"/>
      <c r="LPA8" s="711"/>
      <c r="LPB8" s="711"/>
      <c r="LPC8" s="711"/>
      <c r="LPD8" s="711"/>
      <c r="LPE8" s="711"/>
      <c r="LPF8" s="711"/>
      <c r="LPG8" s="711"/>
      <c r="LPH8" s="711"/>
      <c r="LPI8" s="711"/>
      <c r="LPJ8" s="711"/>
      <c r="LPK8" s="711"/>
      <c r="LPL8" s="711"/>
      <c r="LPM8" s="711"/>
      <c r="LPN8" s="711"/>
      <c r="LPO8" s="711"/>
      <c r="LPP8" s="711"/>
      <c r="LPQ8" s="711"/>
      <c r="LPR8" s="711"/>
      <c r="LPS8" s="711"/>
      <c r="LPT8" s="711"/>
      <c r="LPU8" s="711"/>
      <c r="LPV8" s="711"/>
      <c r="LPW8" s="711"/>
      <c r="LPX8" s="711"/>
      <c r="LPY8" s="711"/>
      <c r="LPZ8" s="711"/>
      <c r="LQA8" s="711"/>
      <c r="LQB8" s="711"/>
      <c r="LQC8" s="711"/>
      <c r="LQD8" s="711"/>
      <c r="LQE8" s="711"/>
      <c r="LQF8" s="711"/>
      <c r="LQG8" s="711"/>
      <c r="LQH8" s="711"/>
      <c r="LQI8" s="711"/>
      <c r="LQJ8" s="711"/>
      <c r="LQK8" s="711"/>
      <c r="LQL8" s="711"/>
      <c r="LQM8" s="711"/>
      <c r="LQN8" s="711"/>
      <c r="LQO8" s="711"/>
      <c r="LQP8" s="711"/>
      <c r="LQQ8" s="711"/>
      <c r="LQR8" s="711"/>
      <c r="LQS8" s="711"/>
      <c r="LQT8" s="711"/>
      <c r="LQU8" s="711"/>
      <c r="LQV8" s="711"/>
      <c r="LQW8" s="711"/>
      <c r="LQX8" s="711"/>
      <c r="LQY8" s="711"/>
      <c r="LQZ8" s="711"/>
      <c r="LRA8" s="711"/>
      <c r="LRB8" s="711"/>
      <c r="LRC8" s="711"/>
      <c r="LRD8" s="711"/>
      <c r="LRE8" s="711"/>
      <c r="LRF8" s="711"/>
      <c r="LRG8" s="711"/>
      <c r="LRH8" s="711"/>
      <c r="LRI8" s="711"/>
      <c r="LRJ8" s="711"/>
      <c r="LRK8" s="711"/>
      <c r="LRL8" s="711"/>
      <c r="LRM8" s="711"/>
      <c r="LRN8" s="711"/>
      <c r="LRO8" s="711"/>
      <c r="LRP8" s="711"/>
      <c r="LRQ8" s="711"/>
      <c r="LRR8" s="711"/>
      <c r="LRS8" s="711"/>
      <c r="LRT8" s="711"/>
      <c r="LRU8" s="711"/>
      <c r="LRV8" s="711"/>
      <c r="LRW8" s="711"/>
      <c r="LRX8" s="711"/>
      <c r="LRY8" s="711"/>
      <c r="LRZ8" s="711"/>
      <c r="LSA8" s="711"/>
      <c r="LSB8" s="711"/>
      <c r="LSC8" s="711"/>
      <c r="LSD8" s="711"/>
      <c r="LSE8" s="711"/>
      <c r="LSF8" s="711"/>
      <c r="LSG8" s="711"/>
      <c r="LSH8" s="711"/>
      <c r="LSI8" s="711"/>
      <c r="LSJ8" s="711"/>
      <c r="LSK8" s="711"/>
      <c r="LSL8" s="711"/>
      <c r="LSM8" s="711"/>
      <c r="LSN8" s="711"/>
      <c r="LSO8" s="711"/>
      <c r="LSP8" s="711"/>
      <c r="LSQ8" s="711"/>
      <c r="LSR8" s="711"/>
      <c r="LSS8" s="711"/>
      <c r="LST8" s="711"/>
      <c r="LSU8" s="711"/>
      <c r="LSV8" s="711"/>
      <c r="LSW8" s="711"/>
      <c r="LSX8" s="711"/>
      <c r="LSY8" s="711"/>
      <c r="LSZ8" s="711"/>
      <c r="LTA8" s="711"/>
      <c r="LTB8" s="711"/>
      <c r="LTC8" s="711"/>
      <c r="LTD8" s="711"/>
      <c r="LTE8" s="711"/>
      <c r="LTF8" s="711"/>
      <c r="LTG8" s="711"/>
      <c r="LTH8" s="711"/>
      <c r="LTI8" s="711"/>
      <c r="LTJ8" s="711"/>
      <c r="LTK8" s="711"/>
      <c r="LTL8" s="711"/>
      <c r="LTM8" s="711"/>
      <c r="LTN8" s="711"/>
      <c r="LTO8" s="711"/>
      <c r="LTP8" s="711"/>
      <c r="LTQ8" s="711"/>
      <c r="LTR8" s="711"/>
      <c r="LTS8" s="711"/>
      <c r="LTT8" s="711"/>
      <c r="LTU8" s="711"/>
      <c r="LTV8" s="711"/>
      <c r="LTW8" s="711"/>
      <c r="LTX8" s="711"/>
      <c r="LTY8" s="711"/>
      <c r="LTZ8" s="711"/>
      <c r="LUA8" s="711"/>
      <c r="LUB8" s="711"/>
      <c r="LUC8" s="711"/>
      <c r="LUD8" s="711"/>
      <c r="LUE8" s="711"/>
      <c r="LUF8" s="711"/>
      <c r="LUG8" s="711"/>
      <c r="LUH8" s="711"/>
      <c r="LUI8" s="711"/>
      <c r="LUJ8" s="711"/>
      <c r="LUK8" s="711"/>
      <c r="LUL8" s="711"/>
      <c r="LUM8" s="711"/>
      <c r="LUN8" s="711"/>
      <c r="LUO8" s="711"/>
      <c r="LUP8" s="711"/>
      <c r="LUQ8" s="711"/>
      <c r="LUR8" s="711"/>
      <c r="LUS8" s="711"/>
      <c r="LUT8" s="711"/>
      <c r="LUU8" s="711"/>
      <c r="LUV8" s="711"/>
      <c r="LUW8" s="711"/>
      <c r="LUX8" s="711"/>
      <c r="LUY8" s="711"/>
      <c r="LUZ8" s="711"/>
      <c r="LVA8" s="711"/>
      <c r="LVB8" s="711"/>
      <c r="LVC8" s="711"/>
      <c r="LVD8" s="711"/>
      <c r="LVE8" s="711"/>
      <c r="LVF8" s="711"/>
      <c r="LVG8" s="711"/>
      <c r="LVH8" s="711"/>
      <c r="LVI8" s="711"/>
      <c r="LVJ8" s="711"/>
      <c r="LVK8" s="711"/>
      <c r="LVL8" s="711"/>
      <c r="LVM8" s="711"/>
      <c r="LVN8" s="711"/>
      <c r="LVO8" s="711"/>
      <c r="LVP8" s="711"/>
      <c r="LVQ8" s="711"/>
      <c r="LVR8" s="711"/>
      <c r="LVS8" s="711"/>
      <c r="LVT8" s="711"/>
      <c r="LVU8" s="711"/>
      <c r="LVV8" s="711"/>
      <c r="LVW8" s="711"/>
      <c r="LVX8" s="711"/>
      <c r="LVY8" s="711"/>
      <c r="LVZ8" s="711"/>
      <c r="LWA8" s="711"/>
      <c r="LWB8" s="711"/>
      <c r="LWC8" s="711"/>
      <c r="LWD8" s="711"/>
      <c r="LWE8" s="711"/>
      <c r="LWF8" s="711"/>
      <c r="LWG8" s="711"/>
      <c r="LWH8" s="711"/>
      <c r="LWI8" s="711"/>
      <c r="LWJ8" s="711"/>
      <c r="LWK8" s="711"/>
      <c r="LWL8" s="711"/>
      <c r="LWM8" s="711"/>
      <c r="LWN8" s="711"/>
      <c r="LWO8" s="711"/>
      <c r="LWP8" s="711"/>
      <c r="LWQ8" s="711"/>
      <c r="LWR8" s="711"/>
      <c r="LWS8" s="711"/>
      <c r="LWT8" s="711"/>
      <c r="LWU8" s="711"/>
      <c r="LWV8" s="711"/>
      <c r="LWW8" s="711"/>
      <c r="LWX8" s="711"/>
      <c r="LWY8" s="711"/>
      <c r="LWZ8" s="711"/>
      <c r="LXA8" s="711"/>
      <c r="LXB8" s="711"/>
      <c r="LXC8" s="711"/>
      <c r="LXD8" s="711"/>
      <c r="LXE8" s="711"/>
      <c r="LXF8" s="711"/>
      <c r="LXG8" s="711"/>
      <c r="LXH8" s="711"/>
      <c r="LXI8" s="711"/>
      <c r="LXJ8" s="711"/>
      <c r="LXK8" s="711"/>
      <c r="LXL8" s="711"/>
      <c r="LXM8" s="711"/>
      <c r="LXN8" s="711"/>
      <c r="LXO8" s="711"/>
      <c r="LXP8" s="711"/>
      <c r="LXQ8" s="711"/>
      <c r="LXR8" s="711"/>
      <c r="LXS8" s="711"/>
      <c r="LXT8" s="711"/>
      <c r="LXU8" s="711"/>
      <c r="LXV8" s="711"/>
      <c r="LXW8" s="711"/>
      <c r="LXX8" s="711"/>
      <c r="LXY8" s="711"/>
      <c r="LXZ8" s="711"/>
      <c r="LYA8" s="711"/>
      <c r="LYB8" s="711"/>
      <c r="LYC8" s="711"/>
      <c r="LYD8" s="711"/>
      <c r="LYE8" s="711"/>
      <c r="LYF8" s="711"/>
      <c r="LYG8" s="711"/>
      <c r="LYH8" s="711"/>
      <c r="LYI8" s="711"/>
      <c r="LYJ8" s="711"/>
      <c r="LYK8" s="711"/>
      <c r="LYL8" s="711"/>
      <c r="LYM8" s="711"/>
      <c r="LYN8" s="711"/>
      <c r="LYO8" s="711"/>
      <c r="LYP8" s="711"/>
      <c r="LYQ8" s="711"/>
      <c r="LYR8" s="711"/>
      <c r="LYS8" s="711"/>
      <c r="LYT8" s="711"/>
      <c r="LYU8" s="711"/>
      <c r="LYV8" s="711"/>
      <c r="LYW8" s="711"/>
      <c r="LYX8" s="711"/>
      <c r="LYY8" s="711"/>
      <c r="LYZ8" s="711"/>
      <c r="LZA8" s="711"/>
      <c r="LZB8" s="711"/>
      <c r="LZC8" s="711"/>
      <c r="LZD8" s="711"/>
      <c r="LZE8" s="711"/>
      <c r="LZF8" s="711"/>
      <c r="LZG8" s="711"/>
      <c r="LZH8" s="711"/>
      <c r="LZI8" s="711"/>
      <c r="LZJ8" s="711"/>
      <c r="LZK8" s="711"/>
      <c r="LZL8" s="711"/>
      <c r="LZM8" s="711"/>
      <c r="LZN8" s="711"/>
      <c r="LZO8" s="711"/>
      <c r="LZP8" s="711"/>
      <c r="LZQ8" s="711"/>
      <c r="LZR8" s="711"/>
      <c r="LZS8" s="711"/>
      <c r="LZT8" s="711"/>
      <c r="LZU8" s="711"/>
      <c r="LZV8" s="711"/>
      <c r="LZW8" s="711"/>
      <c r="LZX8" s="711"/>
      <c r="LZY8" s="711"/>
      <c r="LZZ8" s="711"/>
      <c r="MAA8" s="711"/>
      <c r="MAB8" s="711"/>
      <c r="MAC8" s="711"/>
      <c r="MAD8" s="711"/>
      <c r="MAE8" s="711"/>
      <c r="MAF8" s="711"/>
      <c r="MAG8" s="711"/>
      <c r="MAH8" s="711"/>
      <c r="MAI8" s="711"/>
      <c r="MAJ8" s="711"/>
      <c r="MAK8" s="711"/>
      <c r="MAL8" s="711"/>
      <c r="MAM8" s="711"/>
      <c r="MAN8" s="711"/>
      <c r="MAO8" s="711"/>
      <c r="MAP8" s="711"/>
      <c r="MAQ8" s="711"/>
      <c r="MAR8" s="711"/>
      <c r="MAS8" s="711"/>
      <c r="MAT8" s="711"/>
      <c r="MAU8" s="711"/>
      <c r="MAV8" s="711"/>
      <c r="MAW8" s="711"/>
      <c r="MAX8" s="711"/>
      <c r="MAY8" s="711"/>
      <c r="MAZ8" s="711"/>
      <c r="MBA8" s="711"/>
      <c r="MBB8" s="711"/>
      <c r="MBC8" s="711"/>
      <c r="MBD8" s="711"/>
      <c r="MBE8" s="711"/>
      <c r="MBF8" s="711"/>
      <c r="MBG8" s="711"/>
      <c r="MBH8" s="711"/>
      <c r="MBI8" s="711"/>
      <c r="MBJ8" s="711"/>
      <c r="MBK8" s="711"/>
      <c r="MBL8" s="711"/>
      <c r="MBM8" s="711"/>
      <c r="MBN8" s="711"/>
      <c r="MBO8" s="711"/>
      <c r="MBP8" s="711"/>
      <c r="MBQ8" s="711"/>
      <c r="MBR8" s="711"/>
      <c r="MBS8" s="711"/>
      <c r="MBT8" s="711"/>
      <c r="MBU8" s="711"/>
      <c r="MBV8" s="711"/>
      <c r="MBW8" s="711"/>
      <c r="MBX8" s="711"/>
      <c r="MBY8" s="711"/>
      <c r="MBZ8" s="711"/>
      <c r="MCA8" s="711"/>
      <c r="MCB8" s="711"/>
      <c r="MCC8" s="711"/>
      <c r="MCD8" s="711"/>
      <c r="MCE8" s="711"/>
      <c r="MCF8" s="711"/>
      <c r="MCG8" s="711"/>
      <c r="MCH8" s="711"/>
      <c r="MCI8" s="711"/>
      <c r="MCJ8" s="711"/>
      <c r="MCK8" s="711"/>
      <c r="MCL8" s="711"/>
      <c r="MCM8" s="711"/>
      <c r="MCN8" s="711"/>
      <c r="MCO8" s="711"/>
      <c r="MCP8" s="711"/>
      <c r="MCQ8" s="711"/>
      <c r="MCR8" s="711"/>
      <c r="MCS8" s="711"/>
      <c r="MCT8" s="711"/>
      <c r="MCU8" s="711"/>
      <c r="MCV8" s="711"/>
      <c r="MCW8" s="711"/>
      <c r="MCX8" s="711"/>
      <c r="MCY8" s="711"/>
      <c r="MCZ8" s="711"/>
      <c r="MDA8" s="711"/>
      <c r="MDB8" s="711"/>
      <c r="MDC8" s="711"/>
      <c r="MDD8" s="711"/>
      <c r="MDE8" s="711"/>
      <c r="MDF8" s="711"/>
      <c r="MDG8" s="711"/>
      <c r="MDH8" s="711"/>
      <c r="MDI8" s="711"/>
      <c r="MDJ8" s="711"/>
      <c r="MDK8" s="711"/>
      <c r="MDL8" s="711"/>
      <c r="MDM8" s="711"/>
      <c r="MDN8" s="711"/>
      <c r="MDO8" s="711"/>
      <c r="MDP8" s="711"/>
      <c r="MDQ8" s="711"/>
      <c r="MDR8" s="711"/>
      <c r="MDS8" s="711"/>
      <c r="MDT8" s="711"/>
      <c r="MDU8" s="711"/>
      <c r="MDV8" s="711"/>
      <c r="MDW8" s="711"/>
      <c r="MDX8" s="711"/>
      <c r="MDY8" s="711"/>
      <c r="MDZ8" s="711"/>
      <c r="MEA8" s="711"/>
      <c r="MEB8" s="711"/>
      <c r="MEC8" s="711"/>
      <c r="MED8" s="711"/>
      <c r="MEE8" s="711"/>
      <c r="MEF8" s="711"/>
      <c r="MEG8" s="711"/>
      <c r="MEH8" s="711"/>
      <c r="MEI8" s="711"/>
      <c r="MEJ8" s="711"/>
      <c r="MEK8" s="711"/>
      <c r="MEL8" s="711"/>
      <c r="MEM8" s="711"/>
      <c r="MEN8" s="711"/>
      <c r="MEO8" s="711"/>
      <c r="MEP8" s="711"/>
      <c r="MEQ8" s="711"/>
      <c r="MER8" s="711"/>
      <c r="MES8" s="711"/>
      <c r="MET8" s="711"/>
      <c r="MEU8" s="711"/>
      <c r="MEV8" s="711"/>
      <c r="MEW8" s="711"/>
      <c r="MEX8" s="711"/>
      <c r="MEY8" s="711"/>
      <c r="MEZ8" s="711"/>
      <c r="MFA8" s="711"/>
      <c r="MFB8" s="711"/>
      <c r="MFC8" s="711"/>
      <c r="MFD8" s="711"/>
      <c r="MFE8" s="711"/>
      <c r="MFF8" s="711"/>
      <c r="MFG8" s="711"/>
      <c r="MFH8" s="711"/>
      <c r="MFI8" s="711"/>
      <c r="MFJ8" s="711"/>
      <c r="MFK8" s="711"/>
      <c r="MFL8" s="711"/>
      <c r="MFM8" s="711"/>
      <c r="MFN8" s="711"/>
      <c r="MFO8" s="711"/>
      <c r="MFP8" s="711"/>
      <c r="MFQ8" s="711"/>
      <c r="MFR8" s="711"/>
      <c r="MFS8" s="711"/>
      <c r="MFT8" s="711"/>
      <c r="MFU8" s="711"/>
      <c r="MFV8" s="711"/>
      <c r="MFW8" s="711"/>
      <c r="MFX8" s="711"/>
      <c r="MFY8" s="711"/>
      <c r="MFZ8" s="711"/>
      <c r="MGA8" s="711"/>
      <c r="MGB8" s="711"/>
      <c r="MGC8" s="711"/>
      <c r="MGD8" s="711"/>
      <c r="MGE8" s="711"/>
      <c r="MGF8" s="711"/>
      <c r="MGG8" s="711"/>
      <c r="MGH8" s="711"/>
      <c r="MGI8" s="711"/>
      <c r="MGJ8" s="711"/>
      <c r="MGK8" s="711"/>
      <c r="MGL8" s="711"/>
      <c r="MGM8" s="711"/>
      <c r="MGN8" s="711"/>
      <c r="MGO8" s="711"/>
      <c r="MGP8" s="711"/>
      <c r="MGQ8" s="711"/>
      <c r="MGR8" s="711"/>
      <c r="MGS8" s="711"/>
      <c r="MGT8" s="711"/>
      <c r="MGU8" s="711"/>
      <c r="MGV8" s="711"/>
      <c r="MGW8" s="711"/>
      <c r="MGX8" s="711"/>
      <c r="MGY8" s="711"/>
      <c r="MGZ8" s="711"/>
      <c r="MHA8" s="711"/>
      <c r="MHB8" s="711"/>
      <c r="MHC8" s="711"/>
      <c r="MHD8" s="711"/>
      <c r="MHE8" s="711"/>
      <c r="MHF8" s="711"/>
      <c r="MHG8" s="711"/>
      <c r="MHH8" s="711"/>
      <c r="MHI8" s="711"/>
      <c r="MHJ8" s="711"/>
      <c r="MHK8" s="711"/>
      <c r="MHL8" s="711"/>
      <c r="MHM8" s="711"/>
      <c r="MHN8" s="711"/>
      <c r="MHO8" s="711"/>
      <c r="MHP8" s="711"/>
      <c r="MHQ8" s="711"/>
      <c r="MHR8" s="711"/>
      <c r="MHS8" s="711"/>
      <c r="MHT8" s="711"/>
      <c r="MHU8" s="711"/>
      <c r="MHV8" s="711"/>
      <c r="MHW8" s="711"/>
      <c r="MHX8" s="711"/>
      <c r="MHY8" s="711"/>
      <c r="MHZ8" s="711"/>
      <c r="MIA8" s="711"/>
      <c r="MIB8" s="711"/>
      <c r="MIC8" s="711"/>
      <c r="MID8" s="711"/>
      <c r="MIE8" s="711"/>
      <c r="MIF8" s="711"/>
      <c r="MIG8" s="711"/>
      <c r="MIH8" s="711"/>
      <c r="MII8" s="711"/>
      <c r="MIJ8" s="711"/>
      <c r="MIK8" s="711"/>
      <c r="MIL8" s="711"/>
      <c r="MIM8" s="711"/>
      <c r="MIN8" s="711"/>
      <c r="MIO8" s="711"/>
      <c r="MIP8" s="711"/>
      <c r="MIQ8" s="711"/>
      <c r="MIR8" s="711"/>
      <c r="MIS8" s="711"/>
      <c r="MIT8" s="711"/>
      <c r="MIU8" s="711"/>
      <c r="MIV8" s="711"/>
      <c r="MIW8" s="711"/>
      <c r="MIX8" s="711"/>
      <c r="MIY8" s="711"/>
      <c r="MIZ8" s="711"/>
      <c r="MJA8" s="711"/>
      <c r="MJB8" s="711"/>
      <c r="MJC8" s="711"/>
      <c r="MJD8" s="711"/>
      <c r="MJE8" s="711"/>
      <c r="MJF8" s="711"/>
      <c r="MJG8" s="711"/>
      <c r="MJH8" s="711"/>
      <c r="MJI8" s="711"/>
      <c r="MJJ8" s="711"/>
      <c r="MJK8" s="711"/>
      <c r="MJL8" s="711"/>
      <c r="MJM8" s="711"/>
      <c r="MJN8" s="711"/>
      <c r="MJO8" s="711"/>
      <c r="MJP8" s="711"/>
      <c r="MJQ8" s="711"/>
      <c r="MJR8" s="711"/>
      <c r="MJS8" s="711"/>
      <c r="MJT8" s="711"/>
      <c r="MJU8" s="711"/>
      <c r="MJV8" s="711"/>
      <c r="MJW8" s="711"/>
      <c r="MJX8" s="711"/>
      <c r="MJY8" s="711"/>
      <c r="MJZ8" s="711"/>
      <c r="MKA8" s="711"/>
      <c r="MKB8" s="711"/>
      <c r="MKC8" s="711"/>
      <c r="MKD8" s="711"/>
      <c r="MKE8" s="711"/>
      <c r="MKF8" s="711"/>
      <c r="MKG8" s="711"/>
      <c r="MKH8" s="711"/>
      <c r="MKI8" s="711"/>
      <c r="MKJ8" s="711"/>
      <c r="MKK8" s="711"/>
      <c r="MKL8" s="711"/>
      <c r="MKM8" s="711"/>
      <c r="MKN8" s="711"/>
      <c r="MKO8" s="711"/>
      <c r="MKP8" s="711"/>
      <c r="MKQ8" s="711"/>
      <c r="MKR8" s="711"/>
      <c r="MKS8" s="711"/>
      <c r="MKT8" s="711"/>
      <c r="MKU8" s="711"/>
      <c r="MKV8" s="711"/>
      <c r="MKW8" s="711"/>
      <c r="MKX8" s="711"/>
      <c r="MKY8" s="711"/>
      <c r="MKZ8" s="711"/>
      <c r="MLA8" s="711"/>
      <c r="MLB8" s="711"/>
      <c r="MLC8" s="711"/>
      <c r="MLD8" s="711"/>
      <c r="MLE8" s="711"/>
      <c r="MLF8" s="711"/>
      <c r="MLG8" s="711"/>
      <c r="MLH8" s="711"/>
      <c r="MLI8" s="711"/>
      <c r="MLJ8" s="711"/>
      <c r="MLK8" s="711"/>
      <c r="MLL8" s="711"/>
      <c r="MLM8" s="711"/>
      <c r="MLN8" s="711"/>
      <c r="MLO8" s="711"/>
      <c r="MLP8" s="711"/>
      <c r="MLQ8" s="711"/>
      <c r="MLR8" s="711"/>
      <c r="MLS8" s="711"/>
      <c r="MLT8" s="711"/>
      <c r="MLU8" s="711"/>
      <c r="MLV8" s="711"/>
      <c r="MLW8" s="711"/>
      <c r="MLX8" s="711"/>
      <c r="MLY8" s="711"/>
      <c r="MLZ8" s="711"/>
      <c r="MMA8" s="711"/>
      <c r="MMB8" s="711"/>
      <c r="MMC8" s="711"/>
      <c r="MMD8" s="711"/>
      <c r="MME8" s="711"/>
      <c r="MMF8" s="711"/>
      <c r="MMG8" s="711"/>
      <c r="MMH8" s="711"/>
      <c r="MMI8" s="711"/>
      <c r="MMJ8" s="711"/>
      <c r="MMK8" s="711"/>
      <c r="MML8" s="711"/>
      <c r="MMM8" s="711"/>
      <c r="MMN8" s="711"/>
      <c r="MMO8" s="711"/>
      <c r="MMP8" s="711"/>
      <c r="MMQ8" s="711"/>
      <c r="MMR8" s="711"/>
      <c r="MMS8" s="711"/>
      <c r="MMT8" s="711"/>
      <c r="MMU8" s="711"/>
      <c r="MMV8" s="711"/>
      <c r="MMW8" s="711"/>
      <c r="MMX8" s="711"/>
      <c r="MMY8" s="711"/>
      <c r="MMZ8" s="711"/>
      <c r="MNA8" s="711"/>
      <c r="MNB8" s="711"/>
      <c r="MNC8" s="711"/>
      <c r="MND8" s="711"/>
      <c r="MNE8" s="711"/>
      <c r="MNF8" s="711"/>
      <c r="MNG8" s="711"/>
      <c r="MNH8" s="711"/>
      <c r="MNI8" s="711"/>
      <c r="MNJ8" s="711"/>
      <c r="MNK8" s="711"/>
      <c r="MNL8" s="711"/>
      <c r="MNM8" s="711"/>
      <c r="MNN8" s="711"/>
      <c r="MNO8" s="711"/>
      <c r="MNP8" s="711"/>
      <c r="MNQ8" s="711"/>
      <c r="MNR8" s="711"/>
      <c r="MNS8" s="711"/>
      <c r="MNT8" s="711"/>
      <c r="MNU8" s="711"/>
      <c r="MNV8" s="711"/>
      <c r="MNW8" s="711"/>
      <c r="MNX8" s="711"/>
      <c r="MNY8" s="711"/>
      <c r="MNZ8" s="711"/>
      <c r="MOA8" s="711"/>
      <c r="MOB8" s="711"/>
      <c r="MOC8" s="711"/>
      <c r="MOD8" s="711"/>
      <c r="MOE8" s="711"/>
      <c r="MOF8" s="711"/>
      <c r="MOG8" s="711"/>
      <c r="MOH8" s="711"/>
      <c r="MOI8" s="711"/>
      <c r="MOJ8" s="711"/>
      <c r="MOK8" s="711"/>
      <c r="MOL8" s="711"/>
      <c r="MOM8" s="711"/>
      <c r="MON8" s="711"/>
      <c r="MOO8" s="711"/>
      <c r="MOP8" s="711"/>
      <c r="MOQ8" s="711"/>
      <c r="MOR8" s="711"/>
      <c r="MOS8" s="711"/>
      <c r="MOT8" s="711"/>
      <c r="MOU8" s="711"/>
      <c r="MOV8" s="711"/>
      <c r="MOW8" s="711"/>
      <c r="MOX8" s="711"/>
      <c r="MOY8" s="711"/>
      <c r="MOZ8" s="711"/>
      <c r="MPA8" s="711"/>
      <c r="MPB8" s="711"/>
      <c r="MPC8" s="711"/>
      <c r="MPD8" s="711"/>
      <c r="MPE8" s="711"/>
      <c r="MPF8" s="711"/>
      <c r="MPG8" s="711"/>
      <c r="MPH8" s="711"/>
      <c r="MPI8" s="711"/>
      <c r="MPJ8" s="711"/>
      <c r="MPK8" s="711"/>
      <c r="MPL8" s="711"/>
      <c r="MPM8" s="711"/>
      <c r="MPN8" s="711"/>
      <c r="MPO8" s="711"/>
      <c r="MPP8" s="711"/>
      <c r="MPQ8" s="711"/>
      <c r="MPR8" s="711"/>
      <c r="MPS8" s="711"/>
      <c r="MPT8" s="711"/>
      <c r="MPU8" s="711"/>
      <c r="MPV8" s="711"/>
      <c r="MPW8" s="711"/>
      <c r="MPX8" s="711"/>
      <c r="MPY8" s="711"/>
      <c r="MPZ8" s="711"/>
      <c r="MQA8" s="711"/>
      <c r="MQB8" s="711"/>
      <c r="MQC8" s="711"/>
      <c r="MQD8" s="711"/>
      <c r="MQE8" s="711"/>
      <c r="MQF8" s="711"/>
      <c r="MQG8" s="711"/>
      <c r="MQH8" s="711"/>
      <c r="MQI8" s="711"/>
      <c r="MQJ8" s="711"/>
      <c r="MQK8" s="711"/>
      <c r="MQL8" s="711"/>
      <c r="MQM8" s="711"/>
      <c r="MQN8" s="711"/>
      <c r="MQO8" s="711"/>
      <c r="MQP8" s="711"/>
      <c r="MQQ8" s="711"/>
      <c r="MQR8" s="711"/>
      <c r="MQS8" s="711"/>
      <c r="MQT8" s="711"/>
      <c r="MQU8" s="711"/>
      <c r="MQV8" s="711"/>
      <c r="MQW8" s="711"/>
      <c r="MQX8" s="711"/>
      <c r="MQY8" s="711"/>
      <c r="MQZ8" s="711"/>
      <c r="MRA8" s="711"/>
      <c r="MRB8" s="711"/>
      <c r="MRC8" s="711"/>
      <c r="MRD8" s="711"/>
      <c r="MRE8" s="711"/>
      <c r="MRF8" s="711"/>
      <c r="MRG8" s="711"/>
      <c r="MRH8" s="711"/>
      <c r="MRI8" s="711"/>
      <c r="MRJ8" s="711"/>
      <c r="MRK8" s="711"/>
      <c r="MRL8" s="711"/>
      <c r="MRM8" s="711"/>
      <c r="MRN8" s="711"/>
      <c r="MRO8" s="711"/>
      <c r="MRP8" s="711"/>
      <c r="MRQ8" s="711"/>
      <c r="MRR8" s="711"/>
      <c r="MRS8" s="711"/>
      <c r="MRT8" s="711"/>
      <c r="MRU8" s="711"/>
      <c r="MRV8" s="711"/>
      <c r="MRW8" s="711"/>
      <c r="MRX8" s="711"/>
      <c r="MRY8" s="711"/>
      <c r="MRZ8" s="711"/>
      <c r="MSA8" s="711"/>
      <c r="MSB8" s="711"/>
      <c r="MSC8" s="711"/>
      <c r="MSD8" s="711"/>
      <c r="MSE8" s="711"/>
      <c r="MSF8" s="711"/>
      <c r="MSG8" s="711"/>
      <c r="MSH8" s="711"/>
      <c r="MSI8" s="711"/>
      <c r="MSJ8" s="711"/>
      <c r="MSK8" s="711"/>
      <c r="MSL8" s="711"/>
      <c r="MSM8" s="711"/>
      <c r="MSN8" s="711"/>
      <c r="MSO8" s="711"/>
      <c r="MSP8" s="711"/>
      <c r="MSQ8" s="711"/>
      <c r="MSR8" s="711"/>
      <c r="MSS8" s="711"/>
      <c r="MST8" s="711"/>
      <c r="MSU8" s="711"/>
      <c r="MSV8" s="711"/>
      <c r="MSW8" s="711"/>
      <c r="MSX8" s="711"/>
      <c r="MSY8" s="711"/>
      <c r="MSZ8" s="711"/>
      <c r="MTA8" s="711"/>
      <c r="MTB8" s="711"/>
      <c r="MTC8" s="711"/>
      <c r="MTD8" s="711"/>
      <c r="MTE8" s="711"/>
      <c r="MTF8" s="711"/>
      <c r="MTG8" s="711"/>
      <c r="MTH8" s="711"/>
      <c r="MTI8" s="711"/>
      <c r="MTJ8" s="711"/>
      <c r="MTK8" s="711"/>
      <c r="MTL8" s="711"/>
      <c r="MTM8" s="711"/>
      <c r="MTN8" s="711"/>
      <c r="MTO8" s="711"/>
      <c r="MTP8" s="711"/>
      <c r="MTQ8" s="711"/>
      <c r="MTR8" s="711"/>
      <c r="MTS8" s="711"/>
      <c r="MTT8" s="711"/>
      <c r="MTU8" s="711"/>
      <c r="MTV8" s="711"/>
      <c r="MTW8" s="711"/>
      <c r="MTX8" s="711"/>
      <c r="MTY8" s="711"/>
      <c r="MTZ8" s="711"/>
      <c r="MUA8" s="711"/>
      <c r="MUB8" s="711"/>
      <c r="MUC8" s="711"/>
      <c r="MUD8" s="711"/>
      <c r="MUE8" s="711"/>
      <c r="MUF8" s="711"/>
      <c r="MUG8" s="711"/>
      <c r="MUH8" s="711"/>
      <c r="MUI8" s="711"/>
      <c r="MUJ8" s="711"/>
      <c r="MUK8" s="711"/>
      <c r="MUL8" s="711"/>
      <c r="MUM8" s="711"/>
      <c r="MUN8" s="711"/>
      <c r="MUO8" s="711"/>
      <c r="MUP8" s="711"/>
      <c r="MUQ8" s="711"/>
      <c r="MUR8" s="711"/>
      <c r="MUS8" s="711"/>
      <c r="MUT8" s="711"/>
      <c r="MUU8" s="711"/>
      <c r="MUV8" s="711"/>
      <c r="MUW8" s="711"/>
      <c r="MUX8" s="711"/>
      <c r="MUY8" s="711"/>
      <c r="MUZ8" s="711"/>
      <c r="MVA8" s="711"/>
      <c r="MVB8" s="711"/>
      <c r="MVC8" s="711"/>
      <c r="MVD8" s="711"/>
      <c r="MVE8" s="711"/>
      <c r="MVF8" s="711"/>
      <c r="MVG8" s="711"/>
      <c r="MVH8" s="711"/>
      <c r="MVI8" s="711"/>
      <c r="MVJ8" s="711"/>
      <c r="MVK8" s="711"/>
      <c r="MVL8" s="711"/>
      <c r="MVM8" s="711"/>
      <c r="MVN8" s="711"/>
      <c r="MVO8" s="711"/>
      <c r="MVP8" s="711"/>
      <c r="MVQ8" s="711"/>
      <c r="MVR8" s="711"/>
      <c r="MVS8" s="711"/>
      <c r="MVT8" s="711"/>
      <c r="MVU8" s="711"/>
      <c r="MVV8" s="711"/>
      <c r="MVW8" s="711"/>
      <c r="MVX8" s="711"/>
      <c r="MVY8" s="711"/>
      <c r="MVZ8" s="711"/>
      <c r="MWA8" s="711"/>
      <c r="MWB8" s="711"/>
      <c r="MWC8" s="711"/>
      <c r="MWD8" s="711"/>
      <c r="MWE8" s="711"/>
      <c r="MWF8" s="711"/>
      <c r="MWG8" s="711"/>
      <c r="MWH8" s="711"/>
      <c r="MWI8" s="711"/>
      <c r="MWJ8" s="711"/>
      <c r="MWK8" s="711"/>
      <c r="MWL8" s="711"/>
      <c r="MWM8" s="711"/>
      <c r="MWN8" s="711"/>
      <c r="MWO8" s="711"/>
      <c r="MWP8" s="711"/>
      <c r="MWQ8" s="711"/>
      <c r="MWR8" s="711"/>
      <c r="MWS8" s="711"/>
      <c r="MWT8" s="711"/>
      <c r="MWU8" s="711"/>
      <c r="MWV8" s="711"/>
      <c r="MWW8" s="711"/>
      <c r="MWX8" s="711"/>
      <c r="MWY8" s="711"/>
      <c r="MWZ8" s="711"/>
      <c r="MXA8" s="711"/>
      <c r="MXB8" s="711"/>
      <c r="MXC8" s="711"/>
      <c r="MXD8" s="711"/>
      <c r="MXE8" s="711"/>
      <c r="MXF8" s="711"/>
      <c r="MXG8" s="711"/>
      <c r="MXH8" s="711"/>
      <c r="MXI8" s="711"/>
      <c r="MXJ8" s="711"/>
      <c r="MXK8" s="711"/>
      <c r="MXL8" s="711"/>
      <c r="MXM8" s="711"/>
      <c r="MXN8" s="711"/>
      <c r="MXO8" s="711"/>
      <c r="MXP8" s="711"/>
      <c r="MXQ8" s="711"/>
      <c r="MXR8" s="711"/>
      <c r="MXS8" s="711"/>
      <c r="MXT8" s="711"/>
      <c r="MXU8" s="711"/>
      <c r="MXV8" s="711"/>
      <c r="MXW8" s="711"/>
      <c r="MXX8" s="711"/>
      <c r="MXY8" s="711"/>
      <c r="MXZ8" s="711"/>
      <c r="MYA8" s="711"/>
      <c r="MYB8" s="711"/>
      <c r="MYC8" s="711"/>
      <c r="MYD8" s="711"/>
      <c r="MYE8" s="711"/>
      <c r="MYF8" s="711"/>
      <c r="MYG8" s="711"/>
      <c r="MYH8" s="711"/>
      <c r="MYI8" s="711"/>
      <c r="MYJ8" s="711"/>
      <c r="MYK8" s="711"/>
      <c r="MYL8" s="711"/>
      <c r="MYM8" s="711"/>
      <c r="MYN8" s="711"/>
      <c r="MYO8" s="711"/>
      <c r="MYP8" s="711"/>
      <c r="MYQ8" s="711"/>
      <c r="MYR8" s="711"/>
      <c r="MYS8" s="711"/>
      <c r="MYT8" s="711"/>
      <c r="MYU8" s="711"/>
      <c r="MYV8" s="711"/>
      <c r="MYW8" s="711"/>
      <c r="MYX8" s="711"/>
      <c r="MYY8" s="711"/>
      <c r="MYZ8" s="711"/>
      <c r="MZA8" s="711"/>
      <c r="MZB8" s="711"/>
      <c r="MZC8" s="711"/>
      <c r="MZD8" s="711"/>
      <c r="MZE8" s="711"/>
      <c r="MZF8" s="711"/>
      <c r="MZG8" s="711"/>
      <c r="MZH8" s="711"/>
      <c r="MZI8" s="711"/>
      <c r="MZJ8" s="711"/>
      <c r="MZK8" s="711"/>
      <c r="MZL8" s="711"/>
      <c r="MZM8" s="711"/>
      <c r="MZN8" s="711"/>
      <c r="MZO8" s="711"/>
      <c r="MZP8" s="711"/>
      <c r="MZQ8" s="711"/>
      <c r="MZR8" s="711"/>
      <c r="MZS8" s="711"/>
      <c r="MZT8" s="711"/>
      <c r="MZU8" s="711"/>
      <c r="MZV8" s="711"/>
      <c r="MZW8" s="711"/>
      <c r="MZX8" s="711"/>
      <c r="MZY8" s="711"/>
      <c r="MZZ8" s="711"/>
      <c r="NAA8" s="711"/>
      <c r="NAB8" s="711"/>
      <c r="NAC8" s="711"/>
      <c r="NAD8" s="711"/>
      <c r="NAE8" s="711"/>
      <c r="NAF8" s="711"/>
      <c r="NAG8" s="711"/>
      <c r="NAH8" s="711"/>
      <c r="NAI8" s="711"/>
      <c r="NAJ8" s="711"/>
      <c r="NAK8" s="711"/>
      <c r="NAL8" s="711"/>
      <c r="NAM8" s="711"/>
      <c r="NAN8" s="711"/>
      <c r="NAO8" s="711"/>
      <c r="NAP8" s="711"/>
      <c r="NAQ8" s="711"/>
      <c r="NAR8" s="711"/>
      <c r="NAS8" s="711"/>
      <c r="NAT8" s="711"/>
      <c r="NAU8" s="711"/>
      <c r="NAV8" s="711"/>
      <c r="NAW8" s="711"/>
      <c r="NAX8" s="711"/>
      <c r="NAY8" s="711"/>
      <c r="NAZ8" s="711"/>
      <c r="NBA8" s="711"/>
      <c r="NBB8" s="711"/>
      <c r="NBC8" s="711"/>
      <c r="NBD8" s="711"/>
      <c r="NBE8" s="711"/>
      <c r="NBF8" s="711"/>
      <c r="NBG8" s="711"/>
      <c r="NBH8" s="711"/>
      <c r="NBI8" s="711"/>
      <c r="NBJ8" s="711"/>
      <c r="NBK8" s="711"/>
      <c r="NBL8" s="711"/>
      <c r="NBM8" s="711"/>
      <c r="NBN8" s="711"/>
      <c r="NBO8" s="711"/>
      <c r="NBP8" s="711"/>
      <c r="NBQ8" s="711"/>
      <c r="NBR8" s="711"/>
      <c r="NBS8" s="711"/>
      <c r="NBT8" s="711"/>
      <c r="NBU8" s="711"/>
      <c r="NBV8" s="711"/>
      <c r="NBW8" s="711"/>
      <c r="NBX8" s="711"/>
      <c r="NBY8" s="711"/>
      <c r="NBZ8" s="711"/>
      <c r="NCA8" s="711"/>
      <c r="NCB8" s="711"/>
      <c r="NCC8" s="711"/>
      <c r="NCD8" s="711"/>
      <c r="NCE8" s="711"/>
      <c r="NCF8" s="711"/>
      <c r="NCG8" s="711"/>
      <c r="NCH8" s="711"/>
      <c r="NCI8" s="711"/>
      <c r="NCJ8" s="711"/>
      <c r="NCK8" s="711"/>
      <c r="NCL8" s="711"/>
      <c r="NCM8" s="711"/>
      <c r="NCN8" s="711"/>
      <c r="NCO8" s="711"/>
      <c r="NCP8" s="711"/>
      <c r="NCQ8" s="711"/>
      <c r="NCR8" s="711"/>
      <c r="NCS8" s="711"/>
      <c r="NCT8" s="711"/>
      <c r="NCU8" s="711"/>
      <c r="NCV8" s="711"/>
      <c r="NCW8" s="711"/>
      <c r="NCX8" s="711"/>
      <c r="NCY8" s="711"/>
      <c r="NCZ8" s="711"/>
      <c r="NDA8" s="711"/>
      <c r="NDB8" s="711"/>
      <c r="NDC8" s="711"/>
      <c r="NDD8" s="711"/>
      <c r="NDE8" s="711"/>
      <c r="NDF8" s="711"/>
      <c r="NDG8" s="711"/>
      <c r="NDH8" s="711"/>
      <c r="NDI8" s="711"/>
      <c r="NDJ8" s="711"/>
      <c r="NDK8" s="711"/>
      <c r="NDL8" s="711"/>
      <c r="NDM8" s="711"/>
      <c r="NDN8" s="711"/>
      <c r="NDO8" s="711"/>
      <c r="NDP8" s="711"/>
      <c r="NDQ8" s="711"/>
      <c r="NDR8" s="711"/>
      <c r="NDS8" s="711"/>
      <c r="NDT8" s="711"/>
      <c r="NDU8" s="711"/>
      <c r="NDV8" s="711"/>
      <c r="NDW8" s="711"/>
      <c r="NDX8" s="711"/>
      <c r="NDY8" s="711"/>
      <c r="NDZ8" s="711"/>
      <c r="NEA8" s="711"/>
      <c r="NEB8" s="711"/>
      <c r="NEC8" s="711"/>
      <c r="NED8" s="711"/>
      <c r="NEE8" s="711"/>
      <c r="NEF8" s="711"/>
      <c r="NEG8" s="711"/>
      <c r="NEH8" s="711"/>
      <c r="NEI8" s="711"/>
      <c r="NEJ8" s="711"/>
      <c r="NEK8" s="711"/>
      <c r="NEL8" s="711"/>
      <c r="NEM8" s="711"/>
      <c r="NEN8" s="711"/>
      <c r="NEO8" s="711"/>
      <c r="NEP8" s="711"/>
      <c r="NEQ8" s="711"/>
      <c r="NER8" s="711"/>
      <c r="NES8" s="711"/>
      <c r="NET8" s="711"/>
      <c r="NEU8" s="711"/>
      <c r="NEV8" s="711"/>
      <c r="NEW8" s="711"/>
      <c r="NEX8" s="711"/>
      <c r="NEY8" s="711"/>
      <c r="NEZ8" s="711"/>
      <c r="NFA8" s="711"/>
      <c r="NFB8" s="711"/>
      <c r="NFC8" s="711"/>
      <c r="NFD8" s="711"/>
      <c r="NFE8" s="711"/>
      <c r="NFF8" s="711"/>
      <c r="NFG8" s="711"/>
      <c r="NFH8" s="711"/>
      <c r="NFI8" s="711"/>
      <c r="NFJ8" s="711"/>
      <c r="NFK8" s="711"/>
      <c r="NFL8" s="711"/>
      <c r="NFM8" s="711"/>
      <c r="NFN8" s="711"/>
      <c r="NFO8" s="711"/>
      <c r="NFP8" s="711"/>
      <c r="NFQ8" s="711"/>
      <c r="NFR8" s="711"/>
      <c r="NFS8" s="711"/>
      <c r="NFT8" s="711"/>
      <c r="NFU8" s="711"/>
      <c r="NFV8" s="711"/>
      <c r="NFW8" s="711"/>
      <c r="NFX8" s="711"/>
      <c r="NFY8" s="711"/>
      <c r="NFZ8" s="711"/>
      <c r="NGA8" s="711"/>
      <c r="NGB8" s="711"/>
      <c r="NGC8" s="711"/>
      <c r="NGD8" s="711"/>
      <c r="NGE8" s="711"/>
      <c r="NGF8" s="711"/>
      <c r="NGG8" s="711"/>
      <c r="NGH8" s="711"/>
      <c r="NGI8" s="711"/>
      <c r="NGJ8" s="711"/>
      <c r="NGK8" s="711"/>
      <c r="NGL8" s="711"/>
      <c r="NGM8" s="711"/>
      <c r="NGN8" s="711"/>
      <c r="NGO8" s="711"/>
      <c r="NGP8" s="711"/>
      <c r="NGQ8" s="711"/>
      <c r="NGR8" s="711"/>
      <c r="NGS8" s="711"/>
      <c r="NGT8" s="711"/>
      <c r="NGU8" s="711"/>
      <c r="NGV8" s="711"/>
      <c r="NGW8" s="711"/>
      <c r="NGX8" s="711"/>
      <c r="NGY8" s="711"/>
      <c r="NGZ8" s="711"/>
      <c r="NHA8" s="711"/>
      <c r="NHB8" s="711"/>
      <c r="NHC8" s="711"/>
      <c r="NHD8" s="711"/>
      <c r="NHE8" s="711"/>
      <c r="NHF8" s="711"/>
      <c r="NHG8" s="711"/>
      <c r="NHH8" s="711"/>
      <c r="NHI8" s="711"/>
      <c r="NHJ8" s="711"/>
      <c r="NHK8" s="711"/>
      <c r="NHL8" s="711"/>
      <c r="NHM8" s="711"/>
      <c r="NHN8" s="711"/>
      <c r="NHO8" s="711"/>
      <c r="NHP8" s="711"/>
      <c r="NHQ8" s="711"/>
      <c r="NHR8" s="711"/>
      <c r="NHS8" s="711"/>
      <c r="NHT8" s="711"/>
      <c r="NHU8" s="711"/>
      <c r="NHV8" s="711"/>
      <c r="NHW8" s="711"/>
      <c r="NHX8" s="711"/>
      <c r="NHY8" s="711"/>
      <c r="NHZ8" s="711"/>
      <c r="NIA8" s="711"/>
      <c r="NIB8" s="711"/>
      <c r="NIC8" s="711"/>
      <c r="NID8" s="711"/>
      <c r="NIE8" s="711"/>
      <c r="NIF8" s="711"/>
      <c r="NIG8" s="711"/>
      <c r="NIH8" s="711"/>
      <c r="NII8" s="711"/>
      <c r="NIJ8" s="711"/>
      <c r="NIK8" s="711"/>
      <c r="NIL8" s="711"/>
      <c r="NIM8" s="711"/>
      <c r="NIN8" s="711"/>
      <c r="NIO8" s="711"/>
      <c r="NIP8" s="711"/>
      <c r="NIQ8" s="711"/>
      <c r="NIR8" s="711"/>
      <c r="NIS8" s="711"/>
      <c r="NIT8" s="711"/>
      <c r="NIU8" s="711"/>
      <c r="NIV8" s="711"/>
      <c r="NIW8" s="711"/>
      <c r="NIX8" s="711"/>
      <c r="NIY8" s="711"/>
      <c r="NIZ8" s="711"/>
      <c r="NJA8" s="711"/>
      <c r="NJB8" s="711"/>
      <c r="NJC8" s="711"/>
      <c r="NJD8" s="711"/>
      <c r="NJE8" s="711"/>
      <c r="NJF8" s="711"/>
      <c r="NJG8" s="711"/>
      <c r="NJH8" s="711"/>
      <c r="NJI8" s="711"/>
      <c r="NJJ8" s="711"/>
      <c r="NJK8" s="711"/>
      <c r="NJL8" s="711"/>
      <c r="NJM8" s="711"/>
      <c r="NJN8" s="711"/>
      <c r="NJO8" s="711"/>
      <c r="NJP8" s="711"/>
      <c r="NJQ8" s="711"/>
      <c r="NJR8" s="711"/>
      <c r="NJS8" s="711"/>
      <c r="NJT8" s="711"/>
      <c r="NJU8" s="711"/>
      <c r="NJV8" s="711"/>
      <c r="NJW8" s="711"/>
      <c r="NJX8" s="711"/>
      <c r="NJY8" s="711"/>
      <c r="NJZ8" s="711"/>
      <c r="NKA8" s="711"/>
      <c r="NKB8" s="711"/>
      <c r="NKC8" s="711"/>
      <c r="NKD8" s="711"/>
      <c r="NKE8" s="711"/>
      <c r="NKF8" s="711"/>
      <c r="NKG8" s="711"/>
      <c r="NKH8" s="711"/>
      <c r="NKI8" s="711"/>
      <c r="NKJ8" s="711"/>
      <c r="NKK8" s="711"/>
      <c r="NKL8" s="711"/>
      <c r="NKM8" s="711"/>
      <c r="NKN8" s="711"/>
      <c r="NKO8" s="711"/>
      <c r="NKP8" s="711"/>
      <c r="NKQ8" s="711"/>
      <c r="NKR8" s="711"/>
      <c r="NKS8" s="711"/>
      <c r="NKT8" s="711"/>
      <c r="NKU8" s="711"/>
      <c r="NKV8" s="711"/>
      <c r="NKW8" s="711"/>
      <c r="NKX8" s="711"/>
      <c r="NKY8" s="711"/>
      <c r="NKZ8" s="711"/>
      <c r="NLA8" s="711"/>
      <c r="NLB8" s="711"/>
      <c r="NLC8" s="711"/>
      <c r="NLD8" s="711"/>
      <c r="NLE8" s="711"/>
      <c r="NLF8" s="711"/>
      <c r="NLG8" s="711"/>
      <c r="NLH8" s="711"/>
      <c r="NLI8" s="711"/>
      <c r="NLJ8" s="711"/>
      <c r="NLK8" s="711"/>
      <c r="NLL8" s="711"/>
      <c r="NLM8" s="711"/>
      <c r="NLN8" s="711"/>
      <c r="NLO8" s="711"/>
      <c r="NLP8" s="711"/>
      <c r="NLQ8" s="711"/>
      <c r="NLR8" s="711"/>
      <c r="NLS8" s="711"/>
      <c r="NLT8" s="711"/>
      <c r="NLU8" s="711"/>
      <c r="NLV8" s="711"/>
      <c r="NLW8" s="711"/>
      <c r="NLX8" s="711"/>
      <c r="NLY8" s="711"/>
      <c r="NLZ8" s="711"/>
      <c r="NMA8" s="711"/>
      <c r="NMB8" s="711"/>
      <c r="NMC8" s="711"/>
      <c r="NMD8" s="711"/>
      <c r="NME8" s="711"/>
      <c r="NMF8" s="711"/>
      <c r="NMG8" s="711"/>
      <c r="NMH8" s="711"/>
      <c r="NMI8" s="711"/>
      <c r="NMJ8" s="711"/>
      <c r="NMK8" s="711"/>
      <c r="NML8" s="711"/>
      <c r="NMM8" s="711"/>
      <c r="NMN8" s="711"/>
      <c r="NMO8" s="711"/>
      <c r="NMP8" s="711"/>
      <c r="NMQ8" s="711"/>
      <c r="NMR8" s="711"/>
      <c r="NMS8" s="711"/>
      <c r="NMT8" s="711"/>
      <c r="NMU8" s="711"/>
      <c r="NMV8" s="711"/>
      <c r="NMW8" s="711"/>
      <c r="NMX8" s="711"/>
      <c r="NMY8" s="711"/>
      <c r="NMZ8" s="711"/>
      <c r="NNA8" s="711"/>
      <c r="NNB8" s="711"/>
      <c r="NNC8" s="711"/>
      <c r="NND8" s="711"/>
      <c r="NNE8" s="711"/>
      <c r="NNF8" s="711"/>
      <c r="NNG8" s="711"/>
      <c r="NNH8" s="711"/>
      <c r="NNI8" s="711"/>
      <c r="NNJ8" s="711"/>
      <c r="NNK8" s="711"/>
      <c r="NNL8" s="711"/>
      <c r="NNM8" s="711"/>
      <c r="NNN8" s="711"/>
      <c r="NNO8" s="711"/>
      <c r="NNP8" s="711"/>
      <c r="NNQ8" s="711"/>
      <c r="NNR8" s="711"/>
      <c r="NNS8" s="711"/>
      <c r="NNT8" s="711"/>
      <c r="NNU8" s="711"/>
      <c r="NNV8" s="711"/>
      <c r="NNW8" s="711"/>
      <c r="NNX8" s="711"/>
      <c r="NNY8" s="711"/>
      <c r="NNZ8" s="711"/>
      <c r="NOA8" s="711"/>
      <c r="NOB8" s="711"/>
      <c r="NOC8" s="711"/>
      <c r="NOD8" s="711"/>
      <c r="NOE8" s="711"/>
      <c r="NOF8" s="711"/>
      <c r="NOG8" s="711"/>
      <c r="NOH8" s="711"/>
      <c r="NOI8" s="711"/>
      <c r="NOJ8" s="711"/>
      <c r="NOK8" s="711"/>
      <c r="NOL8" s="711"/>
      <c r="NOM8" s="711"/>
      <c r="NON8" s="711"/>
      <c r="NOO8" s="711"/>
      <c r="NOP8" s="711"/>
      <c r="NOQ8" s="711"/>
      <c r="NOR8" s="711"/>
      <c r="NOS8" s="711"/>
      <c r="NOT8" s="711"/>
      <c r="NOU8" s="711"/>
      <c r="NOV8" s="711"/>
      <c r="NOW8" s="711"/>
      <c r="NOX8" s="711"/>
      <c r="NOY8" s="711"/>
      <c r="NOZ8" s="711"/>
      <c r="NPA8" s="711"/>
      <c r="NPB8" s="711"/>
      <c r="NPC8" s="711"/>
      <c r="NPD8" s="711"/>
      <c r="NPE8" s="711"/>
      <c r="NPF8" s="711"/>
      <c r="NPG8" s="711"/>
      <c r="NPH8" s="711"/>
      <c r="NPI8" s="711"/>
      <c r="NPJ8" s="711"/>
      <c r="NPK8" s="711"/>
      <c r="NPL8" s="711"/>
      <c r="NPM8" s="711"/>
      <c r="NPN8" s="711"/>
      <c r="NPO8" s="711"/>
      <c r="NPP8" s="711"/>
      <c r="NPQ8" s="711"/>
      <c r="NPR8" s="711"/>
      <c r="NPS8" s="711"/>
      <c r="NPT8" s="711"/>
      <c r="NPU8" s="711"/>
      <c r="NPV8" s="711"/>
      <c r="NPW8" s="711"/>
      <c r="NPX8" s="711"/>
      <c r="NPY8" s="711"/>
      <c r="NPZ8" s="711"/>
      <c r="NQA8" s="711"/>
      <c r="NQB8" s="711"/>
      <c r="NQC8" s="711"/>
      <c r="NQD8" s="711"/>
      <c r="NQE8" s="711"/>
      <c r="NQF8" s="711"/>
      <c r="NQG8" s="711"/>
      <c r="NQH8" s="711"/>
      <c r="NQI8" s="711"/>
      <c r="NQJ8" s="711"/>
      <c r="NQK8" s="711"/>
      <c r="NQL8" s="711"/>
      <c r="NQM8" s="711"/>
      <c r="NQN8" s="711"/>
      <c r="NQO8" s="711"/>
      <c r="NQP8" s="711"/>
      <c r="NQQ8" s="711"/>
      <c r="NQR8" s="711"/>
      <c r="NQS8" s="711"/>
      <c r="NQT8" s="711"/>
      <c r="NQU8" s="711"/>
      <c r="NQV8" s="711"/>
      <c r="NQW8" s="711"/>
      <c r="NQX8" s="711"/>
      <c r="NQY8" s="711"/>
      <c r="NQZ8" s="711"/>
      <c r="NRA8" s="711"/>
      <c r="NRB8" s="711"/>
      <c r="NRC8" s="711"/>
      <c r="NRD8" s="711"/>
      <c r="NRE8" s="711"/>
      <c r="NRF8" s="711"/>
      <c r="NRG8" s="711"/>
      <c r="NRH8" s="711"/>
      <c r="NRI8" s="711"/>
      <c r="NRJ8" s="711"/>
      <c r="NRK8" s="711"/>
      <c r="NRL8" s="711"/>
      <c r="NRM8" s="711"/>
      <c r="NRN8" s="711"/>
      <c r="NRO8" s="711"/>
      <c r="NRP8" s="711"/>
      <c r="NRQ8" s="711"/>
      <c r="NRR8" s="711"/>
      <c r="NRS8" s="711"/>
      <c r="NRT8" s="711"/>
      <c r="NRU8" s="711"/>
      <c r="NRV8" s="711"/>
      <c r="NRW8" s="711"/>
      <c r="NRX8" s="711"/>
      <c r="NRY8" s="711"/>
      <c r="NRZ8" s="711"/>
      <c r="NSA8" s="711"/>
      <c r="NSB8" s="711"/>
      <c r="NSC8" s="711"/>
      <c r="NSD8" s="711"/>
      <c r="NSE8" s="711"/>
      <c r="NSF8" s="711"/>
      <c r="NSG8" s="711"/>
      <c r="NSH8" s="711"/>
      <c r="NSI8" s="711"/>
      <c r="NSJ8" s="711"/>
      <c r="NSK8" s="711"/>
      <c r="NSL8" s="711"/>
      <c r="NSM8" s="711"/>
      <c r="NSN8" s="711"/>
      <c r="NSO8" s="711"/>
      <c r="NSP8" s="711"/>
      <c r="NSQ8" s="711"/>
      <c r="NSR8" s="711"/>
      <c r="NSS8" s="711"/>
      <c r="NST8" s="711"/>
      <c r="NSU8" s="711"/>
      <c r="NSV8" s="711"/>
      <c r="NSW8" s="711"/>
      <c r="NSX8" s="711"/>
      <c r="NSY8" s="711"/>
      <c r="NSZ8" s="711"/>
      <c r="NTA8" s="711"/>
      <c r="NTB8" s="711"/>
      <c r="NTC8" s="711"/>
      <c r="NTD8" s="711"/>
      <c r="NTE8" s="711"/>
      <c r="NTF8" s="711"/>
      <c r="NTG8" s="711"/>
      <c r="NTH8" s="711"/>
      <c r="NTI8" s="711"/>
      <c r="NTJ8" s="711"/>
      <c r="NTK8" s="711"/>
      <c r="NTL8" s="711"/>
      <c r="NTM8" s="711"/>
      <c r="NTN8" s="711"/>
      <c r="NTO8" s="711"/>
      <c r="NTP8" s="711"/>
      <c r="NTQ8" s="711"/>
      <c r="NTR8" s="711"/>
      <c r="NTS8" s="711"/>
      <c r="NTT8" s="711"/>
      <c r="NTU8" s="711"/>
      <c r="NTV8" s="711"/>
      <c r="NTW8" s="711"/>
      <c r="NTX8" s="711"/>
      <c r="NTY8" s="711"/>
      <c r="NTZ8" s="711"/>
      <c r="NUA8" s="711"/>
      <c r="NUB8" s="711"/>
      <c r="NUC8" s="711"/>
      <c r="NUD8" s="711"/>
      <c r="NUE8" s="711"/>
      <c r="NUF8" s="711"/>
      <c r="NUG8" s="711"/>
      <c r="NUH8" s="711"/>
      <c r="NUI8" s="711"/>
      <c r="NUJ8" s="711"/>
      <c r="NUK8" s="711"/>
      <c r="NUL8" s="711"/>
      <c r="NUM8" s="711"/>
      <c r="NUN8" s="711"/>
      <c r="NUO8" s="711"/>
      <c r="NUP8" s="711"/>
      <c r="NUQ8" s="711"/>
      <c r="NUR8" s="711"/>
      <c r="NUS8" s="711"/>
      <c r="NUT8" s="711"/>
      <c r="NUU8" s="711"/>
      <c r="NUV8" s="711"/>
      <c r="NUW8" s="711"/>
      <c r="NUX8" s="711"/>
      <c r="NUY8" s="711"/>
      <c r="NUZ8" s="711"/>
      <c r="NVA8" s="711"/>
      <c r="NVB8" s="711"/>
      <c r="NVC8" s="711"/>
      <c r="NVD8" s="711"/>
      <c r="NVE8" s="711"/>
      <c r="NVF8" s="711"/>
      <c r="NVG8" s="711"/>
      <c r="NVH8" s="711"/>
      <c r="NVI8" s="711"/>
      <c r="NVJ8" s="711"/>
      <c r="NVK8" s="711"/>
      <c r="NVL8" s="711"/>
      <c r="NVM8" s="711"/>
      <c r="NVN8" s="711"/>
      <c r="NVO8" s="711"/>
      <c r="NVP8" s="711"/>
      <c r="NVQ8" s="711"/>
      <c r="NVR8" s="711"/>
      <c r="NVS8" s="711"/>
      <c r="NVT8" s="711"/>
      <c r="NVU8" s="711"/>
      <c r="NVV8" s="711"/>
      <c r="NVW8" s="711"/>
      <c r="NVX8" s="711"/>
      <c r="NVY8" s="711"/>
      <c r="NVZ8" s="711"/>
      <c r="NWA8" s="711"/>
      <c r="NWB8" s="711"/>
      <c r="NWC8" s="711"/>
      <c r="NWD8" s="711"/>
      <c r="NWE8" s="711"/>
      <c r="NWF8" s="711"/>
      <c r="NWG8" s="711"/>
      <c r="NWH8" s="711"/>
      <c r="NWI8" s="711"/>
      <c r="NWJ8" s="711"/>
      <c r="NWK8" s="711"/>
      <c r="NWL8" s="711"/>
      <c r="NWM8" s="711"/>
      <c r="NWN8" s="711"/>
      <c r="NWO8" s="711"/>
      <c r="NWP8" s="711"/>
      <c r="NWQ8" s="711"/>
      <c r="NWR8" s="711"/>
      <c r="NWS8" s="711"/>
      <c r="NWT8" s="711"/>
      <c r="NWU8" s="711"/>
      <c r="NWV8" s="711"/>
      <c r="NWW8" s="711"/>
      <c r="NWX8" s="711"/>
      <c r="NWY8" s="711"/>
      <c r="NWZ8" s="711"/>
      <c r="NXA8" s="711"/>
      <c r="NXB8" s="711"/>
      <c r="NXC8" s="711"/>
      <c r="NXD8" s="711"/>
      <c r="NXE8" s="711"/>
      <c r="NXF8" s="711"/>
      <c r="NXG8" s="711"/>
      <c r="NXH8" s="711"/>
      <c r="NXI8" s="711"/>
      <c r="NXJ8" s="711"/>
      <c r="NXK8" s="711"/>
      <c r="NXL8" s="711"/>
      <c r="NXM8" s="711"/>
      <c r="NXN8" s="711"/>
      <c r="NXO8" s="711"/>
      <c r="NXP8" s="711"/>
      <c r="NXQ8" s="711"/>
      <c r="NXR8" s="711"/>
      <c r="NXS8" s="711"/>
      <c r="NXT8" s="711"/>
      <c r="NXU8" s="711"/>
      <c r="NXV8" s="711"/>
      <c r="NXW8" s="711"/>
      <c r="NXX8" s="711"/>
      <c r="NXY8" s="711"/>
      <c r="NXZ8" s="711"/>
      <c r="NYA8" s="711"/>
      <c r="NYB8" s="711"/>
      <c r="NYC8" s="711"/>
      <c r="NYD8" s="711"/>
      <c r="NYE8" s="711"/>
      <c r="NYF8" s="711"/>
      <c r="NYG8" s="711"/>
      <c r="NYH8" s="711"/>
      <c r="NYI8" s="711"/>
      <c r="NYJ8" s="711"/>
      <c r="NYK8" s="711"/>
      <c r="NYL8" s="711"/>
      <c r="NYM8" s="711"/>
      <c r="NYN8" s="711"/>
      <c r="NYO8" s="711"/>
      <c r="NYP8" s="711"/>
      <c r="NYQ8" s="711"/>
      <c r="NYR8" s="711"/>
      <c r="NYS8" s="711"/>
      <c r="NYT8" s="711"/>
      <c r="NYU8" s="711"/>
      <c r="NYV8" s="711"/>
      <c r="NYW8" s="711"/>
      <c r="NYX8" s="711"/>
      <c r="NYY8" s="711"/>
      <c r="NYZ8" s="711"/>
      <c r="NZA8" s="711"/>
      <c r="NZB8" s="711"/>
      <c r="NZC8" s="711"/>
      <c r="NZD8" s="711"/>
      <c r="NZE8" s="711"/>
      <c r="NZF8" s="711"/>
      <c r="NZG8" s="711"/>
      <c r="NZH8" s="711"/>
      <c r="NZI8" s="711"/>
      <c r="NZJ8" s="711"/>
      <c r="NZK8" s="711"/>
      <c r="NZL8" s="711"/>
      <c r="NZM8" s="711"/>
      <c r="NZN8" s="711"/>
      <c r="NZO8" s="711"/>
      <c r="NZP8" s="711"/>
      <c r="NZQ8" s="711"/>
      <c r="NZR8" s="711"/>
      <c r="NZS8" s="711"/>
      <c r="NZT8" s="711"/>
      <c r="NZU8" s="711"/>
      <c r="NZV8" s="711"/>
      <c r="NZW8" s="711"/>
      <c r="NZX8" s="711"/>
      <c r="NZY8" s="711"/>
      <c r="NZZ8" s="711"/>
      <c r="OAA8" s="711"/>
      <c r="OAB8" s="711"/>
      <c r="OAC8" s="711"/>
      <c r="OAD8" s="711"/>
      <c r="OAE8" s="711"/>
      <c r="OAF8" s="711"/>
      <c r="OAG8" s="711"/>
      <c r="OAH8" s="711"/>
      <c r="OAI8" s="711"/>
      <c r="OAJ8" s="711"/>
      <c r="OAK8" s="711"/>
      <c r="OAL8" s="711"/>
      <c r="OAM8" s="711"/>
      <c r="OAN8" s="711"/>
      <c r="OAO8" s="711"/>
      <c r="OAP8" s="711"/>
      <c r="OAQ8" s="711"/>
      <c r="OAR8" s="711"/>
      <c r="OAS8" s="711"/>
      <c r="OAT8" s="711"/>
      <c r="OAU8" s="711"/>
      <c r="OAV8" s="711"/>
      <c r="OAW8" s="711"/>
      <c r="OAX8" s="711"/>
      <c r="OAY8" s="711"/>
      <c r="OAZ8" s="711"/>
      <c r="OBA8" s="711"/>
      <c r="OBB8" s="711"/>
      <c r="OBC8" s="711"/>
      <c r="OBD8" s="711"/>
      <c r="OBE8" s="711"/>
      <c r="OBF8" s="711"/>
      <c r="OBG8" s="711"/>
      <c r="OBH8" s="711"/>
      <c r="OBI8" s="711"/>
      <c r="OBJ8" s="711"/>
      <c r="OBK8" s="711"/>
      <c r="OBL8" s="711"/>
      <c r="OBM8" s="711"/>
      <c r="OBN8" s="711"/>
      <c r="OBO8" s="711"/>
      <c r="OBP8" s="711"/>
      <c r="OBQ8" s="711"/>
      <c r="OBR8" s="711"/>
      <c r="OBS8" s="711"/>
      <c r="OBT8" s="711"/>
      <c r="OBU8" s="711"/>
      <c r="OBV8" s="711"/>
      <c r="OBW8" s="711"/>
      <c r="OBX8" s="711"/>
      <c r="OBY8" s="711"/>
      <c r="OBZ8" s="711"/>
      <c r="OCA8" s="711"/>
      <c r="OCB8" s="711"/>
      <c r="OCC8" s="711"/>
      <c r="OCD8" s="711"/>
      <c r="OCE8" s="711"/>
      <c r="OCF8" s="711"/>
      <c r="OCG8" s="711"/>
      <c r="OCH8" s="711"/>
      <c r="OCI8" s="711"/>
      <c r="OCJ8" s="711"/>
      <c r="OCK8" s="711"/>
      <c r="OCL8" s="711"/>
      <c r="OCM8" s="711"/>
      <c r="OCN8" s="711"/>
      <c r="OCO8" s="711"/>
      <c r="OCP8" s="711"/>
      <c r="OCQ8" s="711"/>
      <c r="OCR8" s="711"/>
      <c r="OCS8" s="711"/>
      <c r="OCT8" s="711"/>
      <c r="OCU8" s="711"/>
      <c r="OCV8" s="711"/>
      <c r="OCW8" s="711"/>
      <c r="OCX8" s="711"/>
      <c r="OCY8" s="711"/>
      <c r="OCZ8" s="711"/>
      <c r="ODA8" s="711"/>
      <c r="ODB8" s="711"/>
      <c r="ODC8" s="711"/>
      <c r="ODD8" s="711"/>
      <c r="ODE8" s="711"/>
      <c r="ODF8" s="711"/>
      <c r="ODG8" s="711"/>
      <c r="ODH8" s="711"/>
      <c r="ODI8" s="711"/>
      <c r="ODJ8" s="711"/>
      <c r="ODK8" s="711"/>
      <c r="ODL8" s="711"/>
      <c r="ODM8" s="711"/>
      <c r="ODN8" s="711"/>
      <c r="ODO8" s="711"/>
      <c r="ODP8" s="711"/>
      <c r="ODQ8" s="711"/>
      <c r="ODR8" s="711"/>
      <c r="ODS8" s="711"/>
      <c r="ODT8" s="711"/>
      <c r="ODU8" s="711"/>
      <c r="ODV8" s="711"/>
      <c r="ODW8" s="711"/>
      <c r="ODX8" s="711"/>
      <c r="ODY8" s="711"/>
      <c r="ODZ8" s="711"/>
      <c r="OEA8" s="711"/>
      <c r="OEB8" s="711"/>
      <c r="OEC8" s="711"/>
      <c r="OED8" s="711"/>
      <c r="OEE8" s="711"/>
      <c r="OEF8" s="711"/>
      <c r="OEG8" s="711"/>
      <c r="OEH8" s="711"/>
      <c r="OEI8" s="711"/>
      <c r="OEJ8" s="711"/>
      <c r="OEK8" s="711"/>
      <c r="OEL8" s="711"/>
      <c r="OEM8" s="711"/>
      <c r="OEN8" s="711"/>
      <c r="OEO8" s="711"/>
      <c r="OEP8" s="711"/>
      <c r="OEQ8" s="711"/>
      <c r="OER8" s="711"/>
      <c r="OES8" s="711"/>
      <c r="OET8" s="711"/>
      <c r="OEU8" s="711"/>
      <c r="OEV8" s="711"/>
      <c r="OEW8" s="711"/>
      <c r="OEX8" s="711"/>
      <c r="OEY8" s="711"/>
      <c r="OEZ8" s="711"/>
      <c r="OFA8" s="711"/>
      <c r="OFB8" s="711"/>
      <c r="OFC8" s="711"/>
      <c r="OFD8" s="711"/>
      <c r="OFE8" s="711"/>
      <c r="OFF8" s="711"/>
      <c r="OFG8" s="711"/>
      <c r="OFH8" s="711"/>
      <c r="OFI8" s="711"/>
      <c r="OFJ8" s="711"/>
      <c r="OFK8" s="711"/>
      <c r="OFL8" s="711"/>
      <c r="OFM8" s="711"/>
      <c r="OFN8" s="711"/>
      <c r="OFO8" s="711"/>
      <c r="OFP8" s="711"/>
      <c r="OFQ8" s="711"/>
      <c r="OFR8" s="711"/>
      <c r="OFS8" s="711"/>
      <c r="OFT8" s="711"/>
      <c r="OFU8" s="711"/>
      <c r="OFV8" s="711"/>
      <c r="OFW8" s="711"/>
      <c r="OFX8" s="711"/>
      <c r="OFY8" s="711"/>
      <c r="OFZ8" s="711"/>
      <c r="OGA8" s="711"/>
      <c r="OGB8" s="711"/>
      <c r="OGC8" s="711"/>
      <c r="OGD8" s="711"/>
      <c r="OGE8" s="711"/>
      <c r="OGF8" s="711"/>
      <c r="OGG8" s="711"/>
      <c r="OGH8" s="711"/>
      <c r="OGI8" s="711"/>
      <c r="OGJ8" s="711"/>
      <c r="OGK8" s="711"/>
      <c r="OGL8" s="711"/>
      <c r="OGM8" s="711"/>
      <c r="OGN8" s="711"/>
      <c r="OGO8" s="711"/>
      <c r="OGP8" s="711"/>
      <c r="OGQ8" s="711"/>
      <c r="OGR8" s="711"/>
      <c r="OGS8" s="711"/>
      <c r="OGT8" s="711"/>
      <c r="OGU8" s="711"/>
      <c r="OGV8" s="711"/>
      <c r="OGW8" s="711"/>
      <c r="OGX8" s="711"/>
      <c r="OGY8" s="711"/>
      <c r="OGZ8" s="711"/>
      <c r="OHA8" s="711"/>
      <c r="OHB8" s="711"/>
      <c r="OHC8" s="711"/>
      <c r="OHD8" s="711"/>
      <c r="OHE8" s="711"/>
      <c r="OHF8" s="711"/>
      <c r="OHG8" s="711"/>
      <c r="OHH8" s="711"/>
      <c r="OHI8" s="711"/>
      <c r="OHJ8" s="711"/>
      <c r="OHK8" s="711"/>
      <c r="OHL8" s="711"/>
      <c r="OHM8" s="711"/>
      <c r="OHN8" s="711"/>
      <c r="OHO8" s="711"/>
      <c r="OHP8" s="711"/>
      <c r="OHQ8" s="711"/>
      <c r="OHR8" s="711"/>
      <c r="OHS8" s="711"/>
      <c r="OHT8" s="711"/>
      <c r="OHU8" s="711"/>
      <c r="OHV8" s="711"/>
      <c r="OHW8" s="711"/>
      <c r="OHX8" s="711"/>
      <c r="OHY8" s="711"/>
      <c r="OHZ8" s="711"/>
      <c r="OIA8" s="711"/>
      <c r="OIB8" s="711"/>
      <c r="OIC8" s="711"/>
      <c r="OID8" s="711"/>
      <c r="OIE8" s="711"/>
      <c r="OIF8" s="711"/>
      <c r="OIG8" s="711"/>
      <c r="OIH8" s="711"/>
      <c r="OII8" s="711"/>
      <c r="OIJ8" s="711"/>
      <c r="OIK8" s="711"/>
      <c r="OIL8" s="711"/>
      <c r="OIM8" s="711"/>
      <c r="OIN8" s="711"/>
      <c r="OIO8" s="711"/>
      <c r="OIP8" s="711"/>
      <c r="OIQ8" s="711"/>
      <c r="OIR8" s="711"/>
      <c r="OIS8" s="711"/>
      <c r="OIT8" s="711"/>
      <c r="OIU8" s="711"/>
      <c r="OIV8" s="711"/>
      <c r="OIW8" s="711"/>
      <c r="OIX8" s="711"/>
      <c r="OIY8" s="711"/>
      <c r="OIZ8" s="711"/>
      <c r="OJA8" s="711"/>
      <c r="OJB8" s="711"/>
      <c r="OJC8" s="711"/>
      <c r="OJD8" s="711"/>
      <c r="OJE8" s="711"/>
      <c r="OJF8" s="711"/>
      <c r="OJG8" s="711"/>
      <c r="OJH8" s="711"/>
      <c r="OJI8" s="711"/>
      <c r="OJJ8" s="711"/>
      <c r="OJK8" s="711"/>
      <c r="OJL8" s="711"/>
      <c r="OJM8" s="711"/>
      <c r="OJN8" s="711"/>
      <c r="OJO8" s="711"/>
      <c r="OJP8" s="711"/>
      <c r="OJQ8" s="711"/>
      <c r="OJR8" s="711"/>
      <c r="OJS8" s="711"/>
      <c r="OJT8" s="711"/>
      <c r="OJU8" s="711"/>
      <c r="OJV8" s="711"/>
      <c r="OJW8" s="711"/>
      <c r="OJX8" s="711"/>
      <c r="OJY8" s="711"/>
      <c r="OJZ8" s="711"/>
      <c r="OKA8" s="711"/>
      <c r="OKB8" s="711"/>
      <c r="OKC8" s="711"/>
      <c r="OKD8" s="711"/>
      <c r="OKE8" s="711"/>
      <c r="OKF8" s="711"/>
      <c r="OKG8" s="711"/>
      <c r="OKH8" s="711"/>
      <c r="OKI8" s="711"/>
      <c r="OKJ8" s="711"/>
      <c r="OKK8" s="711"/>
      <c r="OKL8" s="711"/>
      <c r="OKM8" s="711"/>
      <c r="OKN8" s="711"/>
      <c r="OKO8" s="711"/>
      <c r="OKP8" s="711"/>
      <c r="OKQ8" s="711"/>
      <c r="OKR8" s="711"/>
      <c r="OKS8" s="711"/>
      <c r="OKT8" s="711"/>
      <c r="OKU8" s="711"/>
      <c r="OKV8" s="711"/>
      <c r="OKW8" s="711"/>
      <c r="OKX8" s="711"/>
      <c r="OKY8" s="711"/>
      <c r="OKZ8" s="711"/>
      <c r="OLA8" s="711"/>
      <c r="OLB8" s="711"/>
      <c r="OLC8" s="711"/>
      <c r="OLD8" s="711"/>
      <c r="OLE8" s="711"/>
      <c r="OLF8" s="711"/>
      <c r="OLG8" s="711"/>
      <c r="OLH8" s="711"/>
      <c r="OLI8" s="711"/>
      <c r="OLJ8" s="711"/>
      <c r="OLK8" s="711"/>
      <c r="OLL8" s="711"/>
      <c r="OLM8" s="711"/>
      <c r="OLN8" s="711"/>
      <c r="OLO8" s="711"/>
      <c r="OLP8" s="711"/>
      <c r="OLQ8" s="711"/>
      <c r="OLR8" s="711"/>
      <c r="OLS8" s="711"/>
      <c r="OLT8" s="711"/>
      <c r="OLU8" s="711"/>
      <c r="OLV8" s="711"/>
      <c r="OLW8" s="711"/>
      <c r="OLX8" s="711"/>
      <c r="OLY8" s="711"/>
      <c r="OLZ8" s="711"/>
      <c r="OMA8" s="711"/>
      <c r="OMB8" s="711"/>
      <c r="OMC8" s="711"/>
      <c r="OMD8" s="711"/>
      <c r="OME8" s="711"/>
      <c r="OMF8" s="711"/>
      <c r="OMG8" s="711"/>
      <c r="OMH8" s="711"/>
      <c r="OMI8" s="711"/>
      <c r="OMJ8" s="711"/>
      <c r="OMK8" s="711"/>
      <c r="OML8" s="711"/>
      <c r="OMM8" s="711"/>
      <c r="OMN8" s="711"/>
      <c r="OMO8" s="711"/>
      <c r="OMP8" s="711"/>
      <c r="OMQ8" s="711"/>
      <c r="OMR8" s="711"/>
      <c r="OMS8" s="711"/>
      <c r="OMT8" s="711"/>
      <c r="OMU8" s="711"/>
      <c r="OMV8" s="711"/>
      <c r="OMW8" s="711"/>
      <c r="OMX8" s="711"/>
      <c r="OMY8" s="711"/>
      <c r="OMZ8" s="711"/>
      <c r="ONA8" s="711"/>
      <c r="ONB8" s="711"/>
      <c r="ONC8" s="711"/>
      <c r="OND8" s="711"/>
      <c r="ONE8" s="711"/>
      <c r="ONF8" s="711"/>
      <c r="ONG8" s="711"/>
      <c r="ONH8" s="711"/>
      <c r="ONI8" s="711"/>
      <c r="ONJ8" s="711"/>
      <c r="ONK8" s="711"/>
      <c r="ONL8" s="711"/>
      <c r="ONM8" s="711"/>
      <c r="ONN8" s="711"/>
      <c r="ONO8" s="711"/>
      <c r="ONP8" s="711"/>
      <c r="ONQ8" s="711"/>
      <c r="ONR8" s="711"/>
      <c r="ONS8" s="711"/>
      <c r="ONT8" s="711"/>
      <c r="ONU8" s="711"/>
      <c r="ONV8" s="711"/>
      <c r="ONW8" s="711"/>
      <c r="ONX8" s="711"/>
      <c r="ONY8" s="711"/>
      <c r="ONZ8" s="711"/>
      <c r="OOA8" s="711"/>
      <c r="OOB8" s="711"/>
      <c r="OOC8" s="711"/>
      <c r="OOD8" s="711"/>
      <c r="OOE8" s="711"/>
      <c r="OOF8" s="711"/>
      <c r="OOG8" s="711"/>
      <c r="OOH8" s="711"/>
      <c r="OOI8" s="711"/>
      <c r="OOJ8" s="711"/>
      <c r="OOK8" s="711"/>
      <c r="OOL8" s="711"/>
      <c r="OOM8" s="711"/>
      <c r="OON8" s="711"/>
      <c r="OOO8" s="711"/>
      <c r="OOP8" s="711"/>
      <c r="OOQ8" s="711"/>
      <c r="OOR8" s="711"/>
      <c r="OOS8" s="711"/>
      <c r="OOT8" s="711"/>
      <c r="OOU8" s="711"/>
      <c r="OOV8" s="711"/>
      <c r="OOW8" s="711"/>
      <c r="OOX8" s="711"/>
      <c r="OOY8" s="711"/>
      <c r="OOZ8" s="711"/>
      <c r="OPA8" s="711"/>
      <c r="OPB8" s="711"/>
      <c r="OPC8" s="711"/>
      <c r="OPD8" s="711"/>
      <c r="OPE8" s="711"/>
      <c r="OPF8" s="711"/>
      <c r="OPG8" s="711"/>
      <c r="OPH8" s="711"/>
      <c r="OPI8" s="711"/>
      <c r="OPJ8" s="711"/>
      <c r="OPK8" s="711"/>
      <c r="OPL8" s="711"/>
      <c r="OPM8" s="711"/>
      <c r="OPN8" s="711"/>
      <c r="OPO8" s="711"/>
      <c r="OPP8" s="711"/>
      <c r="OPQ8" s="711"/>
      <c r="OPR8" s="711"/>
      <c r="OPS8" s="711"/>
      <c r="OPT8" s="711"/>
      <c r="OPU8" s="711"/>
      <c r="OPV8" s="711"/>
      <c r="OPW8" s="711"/>
      <c r="OPX8" s="711"/>
      <c r="OPY8" s="711"/>
      <c r="OPZ8" s="711"/>
      <c r="OQA8" s="711"/>
      <c r="OQB8" s="711"/>
      <c r="OQC8" s="711"/>
      <c r="OQD8" s="711"/>
      <c r="OQE8" s="711"/>
      <c r="OQF8" s="711"/>
      <c r="OQG8" s="711"/>
      <c r="OQH8" s="711"/>
      <c r="OQI8" s="711"/>
      <c r="OQJ8" s="711"/>
      <c r="OQK8" s="711"/>
      <c r="OQL8" s="711"/>
      <c r="OQM8" s="711"/>
      <c r="OQN8" s="711"/>
      <c r="OQO8" s="711"/>
      <c r="OQP8" s="711"/>
      <c r="OQQ8" s="711"/>
      <c r="OQR8" s="711"/>
      <c r="OQS8" s="711"/>
      <c r="OQT8" s="711"/>
      <c r="OQU8" s="711"/>
      <c r="OQV8" s="711"/>
      <c r="OQW8" s="711"/>
      <c r="OQX8" s="711"/>
      <c r="OQY8" s="711"/>
      <c r="OQZ8" s="711"/>
      <c r="ORA8" s="711"/>
      <c r="ORB8" s="711"/>
      <c r="ORC8" s="711"/>
      <c r="ORD8" s="711"/>
      <c r="ORE8" s="711"/>
      <c r="ORF8" s="711"/>
      <c r="ORG8" s="711"/>
      <c r="ORH8" s="711"/>
      <c r="ORI8" s="711"/>
      <c r="ORJ8" s="711"/>
      <c r="ORK8" s="711"/>
      <c r="ORL8" s="711"/>
      <c r="ORM8" s="711"/>
      <c r="ORN8" s="711"/>
      <c r="ORO8" s="711"/>
      <c r="ORP8" s="711"/>
      <c r="ORQ8" s="711"/>
      <c r="ORR8" s="711"/>
      <c r="ORS8" s="711"/>
      <c r="ORT8" s="711"/>
      <c r="ORU8" s="711"/>
      <c r="ORV8" s="711"/>
      <c r="ORW8" s="711"/>
      <c r="ORX8" s="711"/>
      <c r="ORY8" s="711"/>
      <c r="ORZ8" s="711"/>
      <c r="OSA8" s="711"/>
      <c r="OSB8" s="711"/>
      <c r="OSC8" s="711"/>
      <c r="OSD8" s="711"/>
      <c r="OSE8" s="711"/>
      <c r="OSF8" s="711"/>
      <c r="OSG8" s="711"/>
      <c r="OSH8" s="711"/>
      <c r="OSI8" s="711"/>
      <c r="OSJ8" s="711"/>
      <c r="OSK8" s="711"/>
      <c r="OSL8" s="711"/>
      <c r="OSM8" s="711"/>
      <c r="OSN8" s="711"/>
      <c r="OSO8" s="711"/>
      <c r="OSP8" s="711"/>
      <c r="OSQ8" s="711"/>
      <c r="OSR8" s="711"/>
      <c r="OSS8" s="711"/>
      <c r="OST8" s="711"/>
      <c r="OSU8" s="711"/>
      <c r="OSV8" s="711"/>
      <c r="OSW8" s="711"/>
      <c r="OSX8" s="711"/>
      <c r="OSY8" s="711"/>
      <c r="OSZ8" s="711"/>
      <c r="OTA8" s="711"/>
      <c r="OTB8" s="711"/>
      <c r="OTC8" s="711"/>
      <c r="OTD8" s="711"/>
      <c r="OTE8" s="711"/>
      <c r="OTF8" s="711"/>
      <c r="OTG8" s="711"/>
      <c r="OTH8" s="711"/>
      <c r="OTI8" s="711"/>
      <c r="OTJ8" s="711"/>
      <c r="OTK8" s="711"/>
      <c r="OTL8" s="711"/>
      <c r="OTM8" s="711"/>
      <c r="OTN8" s="711"/>
      <c r="OTO8" s="711"/>
      <c r="OTP8" s="711"/>
      <c r="OTQ8" s="711"/>
      <c r="OTR8" s="711"/>
      <c r="OTS8" s="711"/>
      <c r="OTT8" s="711"/>
      <c r="OTU8" s="711"/>
      <c r="OTV8" s="711"/>
      <c r="OTW8" s="711"/>
      <c r="OTX8" s="711"/>
      <c r="OTY8" s="711"/>
      <c r="OTZ8" s="711"/>
      <c r="OUA8" s="711"/>
      <c r="OUB8" s="711"/>
      <c r="OUC8" s="711"/>
      <c r="OUD8" s="711"/>
      <c r="OUE8" s="711"/>
      <c r="OUF8" s="711"/>
      <c r="OUG8" s="711"/>
      <c r="OUH8" s="711"/>
      <c r="OUI8" s="711"/>
      <c r="OUJ8" s="711"/>
      <c r="OUK8" s="711"/>
      <c r="OUL8" s="711"/>
      <c r="OUM8" s="711"/>
      <c r="OUN8" s="711"/>
      <c r="OUO8" s="711"/>
      <c r="OUP8" s="711"/>
      <c r="OUQ8" s="711"/>
      <c r="OUR8" s="711"/>
      <c r="OUS8" s="711"/>
      <c r="OUT8" s="711"/>
      <c r="OUU8" s="711"/>
      <c r="OUV8" s="711"/>
      <c r="OUW8" s="711"/>
      <c r="OUX8" s="711"/>
      <c r="OUY8" s="711"/>
      <c r="OUZ8" s="711"/>
      <c r="OVA8" s="711"/>
      <c r="OVB8" s="711"/>
      <c r="OVC8" s="711"/>
      <c r="OVD8" s="711"/>
      <c r="OVE8" s="711"/>
      <c r="OVF8" s="711"/>
      <c r="OVG8" s="711"/>
      <c r="OVH8" s="711"/>
      <c r="OVI8" s="711"/>
      <c r="OVJ8" s="711"/>
      <c r="OVK8" s="711"/>
      <c r="OVL8" s="711"/>
      <c r="OVM8" s="711"/>
      <c r="OVN8" s="711"/>
      <c r="OVO8" s="711"/>
      <c r="OVP8" s="711"/>
      <c r="OVQ8" s="711"/>
      <c r="OVR8" s="711"/>
      <c r="OVS8" s="711"/>
      <c r="OVT8" s="711"/>
      <c r="OVU8" s="711"/>
      <c r="OVV8" s="711"/>
      <c r="OVW8" s="711"/>
      <c r="OVX8" s="711"/>
      <c r="OVY8" s="711"/>
      <c r="OVZ8" s="711"/>
      <c r="OWA8" s="711"/>
      <c r="OWB8" s="711"/>
      <c r="OWC8" s="711"/>
      <c r="OWD8" s="711"/>
      <c r="OWE8" s="711"/>
      <c r="OWF8" s="711"/>
      <c r="OWG8" s="711"/>
      <c r="OWH8" s="711"/>
      <c r="OWI8" s="711"/>
      <c r="OWJ8" s="711"/>
      <c r="OWK8" s="711"/>
      <c r="OWL8" s="711"/>
      <c r="OWM8" s="711"/>
      <c r="OWN8" s="711"/>
      <c r="OWO8" s="711"/>
      <c r="OWP8" s="711"/>
      <c r="OWQ8" s="711"/>
      <c r="OWR8" s="711"/>
      <c r="OWS8" s="711"/>
      <c r="OWT8" s="711"/>
      <c r="OWU8" s="711"/>
      <c r="OWV8" s="711"/>
      <c r="OWW8" s="711"/>
      <c r="OWX8" s="711"/>
      <c r="OWY8" s="711"/>
      <c r="OWZ8" s="711"/>
      <c r="OXA8" s="711"/>
      <c r="OXB8" s="711"/>
      <c r="OXC8" s="711"/>
      <c r="OXD8" s="711"/>
      <c r="OXE8" s="711"/>
      <c r="OXF8" s="711"/>
      <c r="OXG8" s="711"/>
      <c r="OXH8" s="711"/>
      <c r="OXI8" s="711"/>
      <c r="OXJ8" s="711"/>
      <c r="OXK8" s="711"/>
      <c r="OXL8" s="711"/>
      <c r="OXM8" s="711"/>
      <c r="OXN8" s="711"/>
      <c r="OXO8" s="711"/>
      <c r="OXP8" s="711"/>
      <c r="OXQ8" s="711"/>
      <c r="OXR8" s="711"/>
      <c r="OXS8" s="711"/>
      <c r="OXT8" s="711"/>
      <c r="OXU8" s="711"/>
      <c r="OXV8" s="711"/>
      <c r="OXW8" s="711"/>
      <c r="OXX8" s="711"/>
      <c r="OXY8" s="711"/>
      <c r="OXZ8" s="711"/>
      <c r="OYA8" s="711"/>
      <c r="OYB8" s="711"/>
      <c r="OYC8" s="711"/>
      <c r="OYD8" s="711"/>
      <c r="OYE8" s="711"/>
      <c r="OYF8" s="711"/>
      <c r="OYG8" s="711"/>
      <c r="OYH8" s="711"/>
      <c r="OYI8" s="711"/>
      <c r="OYJ8" s="711"/>
      <c r="OYK8" s="711"/>
      <c r="OYL8" s="711"/>
      <c r="OYM8" s="711"/>
      <c r="OYN8" s="711"/>
      <c r="OYO8" s="711"/>
      <c r="OYP8" s="711"/>
      <c r="OYQ8" s="711"/>
      <c r="OYR8" s="711"/>
      <c r="OYS8" s="711"/>
      <c r="OYT8" s="711"/>
      <c r="OYU8" s="711"/>
      <c r="OYV8" s="711"/>
      <c r="OYW8" s="711"/>
      <c r="OYX8" s="711"/>
      <c r="OYY8" s="711"/>
      <c r="OYZ8" s="711"/>
      <c r="OZA8" s="711"/>
      <c r="OZB8" s="711"/>
      <c r="OZC8" s="711"/>
      <c r="OZD8" s="711"/>
      <c r="OZE8" s="711"/>
      <c r="OZF8" s="711"/>
      <c r="OZG8" s="711"/>
      <c r="OZH8" s="711"/>
      <c r="OZI8" s="711"/>
      <c r="OZJ8" s="711"/>
      <c r="OZK8" s="711"/>
      <c r="OZL8" s="711"/>
      <c r="OZM8" s="711"/>
      <c r="OZN8" s="711"/>
      <c r="OZO8" s="711"/>
      <c r="OZP8" s="711"/>
      <c r="OZQ8" s="711"/>
      <c r="OZR8" s="711"/>
      <c r="OZS8" s="711"/>
      <c r="OZT8" s="711"/>
      <c r="OZU8" s="711"/>
      <c r="OZV8" s="711"/>
      <c r="OZW8" s="711"/>
      <c r="OZX8" s="711"/>
      <c r="OZY8" s="711"/>
      <c r="OZZ8" s="711"/>
      <c r="PAA8" s="711"/>
      <c r="PAB8" s="711"/>
      <c r="PAC8" s="711"/>
      <c r="PAD8" s="711"/>
      <c r="PAE8" s="711"/>
      <c r="PAF8" s="711"/>
      <c r="PAG8" s="711"/>
      <c r="PAH8" s="711"/>
      <c r="PAI8" s="711"/>
      <c r="PAJ8" s="711"/>
      <c r="PAK8" s="711"/>
      <c r="PAL8" s="711"/>
      <c r="PAM8" s="711"/>
      <c r="PAN8" s="711"/>
      <c r="PAO8" s="711"/>
      <c r="PAP8" s="711"/>
      <c r="PAQ8" s="711"/>
      <c r="PAR8" s="711"/>
      <c r="PAS8" s="711"/>
      <c r="PAT8" s="711"/>
      <c r="PAU8" s="711"/>
      <c r="PAV8" s="711"/>
      <c r="PAW8" s="711"/>
      <c r="PAX8" s="711"/>
      <c r="PAY8" s="711"/>
      <c r="PAZ8" s="711"/>
      <c r="PBA8" s="711"/>
      <c r="PBB8" s="711"/>
      <c r="PBC8" s="711"/>
      <c r="PBD8" s="711"/>
      <c r="PBE8" s="711"/>
      <c r="PBF8" s="711"/>
      <c r="PBG8" s="711"/>
      <c r="PBH8" s="711"/>
      <c r="PBI8" s="711"/>
      <c r="PBJ8" s="711"/>
      <c r="PBK8" s="711"/>
      <c r="PBL8" s="711"/>
      <c r="PBM8" s="711"/>
      <c r="PBN8" s="711"/>
      <c r="PBO8" s="711"/>
      <c r="PBP8" s="711"/>
      <c r="PBQ8" s="711"/>
      <c r="PBR8" s="711"/>
      <c r="PBS8" s="711"/>
      <c r="PBT8" s="711"/>
      <c r="PBU8" s="711"/>
      <c r="PBV8" s="711"/>
      <c r="PBW8" s="711"/>
      <c r="PBX8" s="711"/>
      <c r="PBY8" s="711"/>
      <c r="PBZ8" s="711"/>
      <c r="PCA8" s="711"/>
      <c r="PCB8" s="711"/>
      <c r="PCC8" s="711"/>
      <c r="PCD8" s="711"/>
      <c r="PCE8" s="711"/>
      <c r="PCF8" s="711"/>
      <c r="PCG8" s="711"/>
      <c r="PCH8" s="711"/>
      <c r="PCI8" s="711"/>
      <c r="PCJ8" s="711"/>
      <c r="PCK8" s="711"/>
      <c r="PCL8" s="711"/>
      <c r="PCM8" s="711"/>
      <c r="PCN8" s="711"/>
      <c r="PCO8" s="711"/>
      <c r="PCP8" s="711"/>
      <c r="PCQ8" s="711"/>
      <c r="PCR8" s="711"/>
      <c r="PCS8" s="711"/>
      <c r="PCT8" s="711"/>
      <c r="PCU8" s="711"/>
      <c r="PCV8" s="711"/>
      <c r="PCW8" s="711"/>
      <c r="PCX8" s="711"/>
      <c r="PCY8" s="711"/>
      <c r="PCZ8" s="711"/>
      <c r="PDA8" s="711"/>
      <c r="PDB8" s="711"/>
      <c r="PDC8" s="711"/>
      <c r="PDD8" s="711"/>
      <c r="PDE8" s="711"/>
      <c r="PDF8" s="711"/>
      <c r="PDG8" s="711"/>
      <c r="PDH8" s="711"/>
      <c r="PDI8" s="711"/>
      <c r="PDJ8" s="711"/>
      <c r="PDK8" s="711"/>
      <c r="PDL8" s="711"/>
      <c r="PDM8" s="711"/>
      <c r="PDN8" s="711"/>
      <c r="PDO8" s="711"/>
      <c r="PDP8" s="711"/>
      <c r="PDQ8" s="711"/>
      <c r="PDR8" s="711"/>
      <c r="PDS8" s="711"/>
      <c r="PDT8" s="711"/>
      <c r="PDU8" s="711"/>
      <c r="PDV8" s="711"/>
      <c r="PDW8" s="711"/>
      <c r="PDX8" s="711"/>
      <c r="PDY8" s="711"/>
      <c r="PDZ8" s="711"/>
      <c r="PEA8" s="711"/>
      <c r="PEB8" s="711"/>
      <c r="PEC8" s="711"/>
      <c r="PED8" s="711"/>
      <c r="PEE8" s="711"/>
      <c r="PEF8" s="711"/>
      <c r="PEG8" s="711"/>
      <c r="PEH8" s="711"/>
      <c r="PEI8" s="711"/>
      <c r="PEJ8" s="711"/>
      <c r="PEK8" s="711"/>
      <c r="PEL8" s="711"/>
      <c r="PEM8" s="711"/>
      <c r="PEN8" s="711"/>
      <c r="PEO8" s="711"/>
      <c r="PEP8" s="711"/>
      <c r="PEQ8" s="711"/>
      <c r="PER8" s="711"/>
      <c r="PES8" s="711"/>
      <c r="PET8" s="711"/>
      <c r="PEU8" s="711"/>
      <c r="PEV8" s="711"/>
      <c r="PEW8" s="711"/>
      <c r="PEX8" s="711"/>
      <c r="PEY8" s="711"/>
      <c r="PEZ8" s="711"/>
      <c r="PFA8" s="711"/>
      <c r="PFB8" s="711"/>
      <c r="PFC8" s="711"/>
      <c r="PFD8" s="711"/>
      <c r="PFE8" s="711"/>
      <c r="PFF8" s="711"/>
      <c r="PFG8" s="711"/>
      <c r="PFH8" s="711"/>
      <c r="PFI8" s="711"/>
      <c r="PFJ8" s="711"/>
      <c r="PFK8" s="711"/>
      <c r="PFL8" s="711"/>
      <c r="PFM8" s="711"/>
      <c r="PFN8" s="711"/>
      <c r="PFO8" s="711"/>
      <c r="PFP8" s="711"/>
      <c r="PFQ8" s="711"/>
      <c r="PFR8" s="711"/>
      <c r="PFS8" s="711"/>
      <c r="PFT8" s="711"/>
      <c r="PFU8" s="711"/>
      <c r="PFV8" s="711"/>
      <c r="PFW8" s="711"/>
      <c r="PFX8" s="711"/>
      <c r="PFY8" s="711"/>
      <c r="PFZ8" s="711"/>
      <c r="PGA8" s="711"/>
      <c r="PGB8" s="711"/>
      <c r="PGC8" s="711"/>
      <c r="PGD8" s="711"/>
      <c r="PGE8" s="711"/>
      <c r="PGF8" s="711"/>
      <c r="PGG8" s="711"/>
      <c r="PGH8" s="711"/>
      <c r="PGI8" s="711"/>
      <c r="PGJ8" s="711"/>
      <c r="PGK8" s="711"/>
      <c r="PGL8" s="711"/>
      <c r="PGM8" s="711"/>
      <c r="PGN8" s="711"/>
      <c r="PGO8" s="711"/>
      <c r="PGP8" s="711"/>
      <c r="PGQ8" s="711"/>
      <c r="PGR8" s="711"/>
      <c r="PGS8" s="711"/>
      <c r="PGT8" s="711"/>
      <c r="PGU8" s="711"/>
      <c r="PGV8" s="711"/>
      <c r="PGW8" s="711"/>
      <c r="PGX8" s="711"/>
      <c r="PGY8" s="711"/>
      <c r="PGZ8" s="711"/>
      <c r="PHA8" s="711"/>
      <c r="PHB8" s="711"/>
      <c r="PHC8" s="711"/>
      <c r="PHD8" s="711"/>
      <c r="PHE8" s="711"/>
      <c r="PHF8" s="711"/>
      <c r="PHG8" s="711"/>
      <c r="PHH8" s="711"/>
      <c r="PHI8" s="711"/>
      <c r="PHJ8" s="711"/>
      <c r="PHK8" s="711"/>
      <c r="PHL8" s="711"/>
      <c r="PHM8" s="711"/>
      <c r="PHN8" s="711"/>
      <c r="PHO8" s="711"/>
      <c r="PHP8" s="711"/>
      <c r="PHQ8" s="711"/>
      <c r="PHR8" s="711"/>
      <c r="PHS8" s="711"/>
      <c r="PHT8" s="711"/>
      <c r="PHU8" s="711"/>
      <c r="PHV8" s="711"/>
      <c r="PHW8" s="711"/>
      <c r="PHX8" s="711"/>
      <c r="PHY8" s="711"/>
      <c r="PHZ8" s="711"/>
      <c r="PIA8" s="711"/>
      <c r="PIB8" s="711"/>
      <c r="PIC8" s="711"/>
      <c r="PID8" s="711"/>
      <c r="PIE8" s="711"/>
      <c r="PIF8" s="711"/>
      <c r="PIG8" s="711"/>
      <c r="PIH8" s="711"/>
      <c r="PII8" s="711"/>
      <c r="PIJ8" s="711"/>
      <c r="PIK8" s="711"/>
      <c r="PIL8" s="711"/>
      <c r="PIM8" s="711"/>
      <c r="PIN8" s="711"/>
      <c r="PIO8" s="711"/>
      <c r="PIP8" s="711"/>
      <c r="PIQ8" s="711"/>
      <c r="PIR8" s="711"/>
      <c r="PIS8" s="711"/>
      <c r="PIT8" s="711"/>
      <c r="PIU8" s="711"/>
      <c r="PIV8" s="711"/>
      <c r="PIW8" s="711"/>
      <c r="PIX8" s="711"/>
      <c r="PIY8" s="711"/>
      <c r="PIZ8" s="711"/>
      <c r="PJA8" s="711"/>
      <c r="PJB8" s="711"/>
      <c r="PJC8" s="711"/>
      <c r="PJD8" s="711"/>
      <c r="PJE8" s="711"/>
      <c r="PJF8" s="711"/>
      <c r="PJG8" s="711"/>
      <c r="PJH8" s="711"/>
      <c r="PJI8" s="711"/>
      <c r="PJJ8" s="711"/>
      <c r="PJK8" s="711"/>
      <c r="PJL8" s="711"/>
      <c r="PJM8" s="711"/>
      <c r="PJN8" s="711"/>
      <c r="PJO8" s="711"/>
      <c r="PJP8" s="711"/>
      <c r="PJQ8" s="711"/>
      <c r="PJR8" s="711"/>
      <c r="PJS8" s="711"/>
      <c r="PJT8" s="711"/>
      <c r="PJU8" s="711"/>
      <c r="PJV8" s="711"/>
      <c r="PJW8" s="711"/>
      <c r="PJX8" s="711"/>
      <c r="PJY8" s="711"/>
      <c r="PJZ8" s="711"/>
      <c r="PKA8" s="711"/>
      <c r="PKB8" s="711"/>
      <c r="PKC8" s="711"/>
      <c r="PKD8" s="711"/>
      <c r="PKE8" s="711"/>
      <c r="PKF8" s="711"/>
      <c r="PKG8" s="711"/>
      <c r="PKH8" s="711"/>
      <c r="PKI8" s="711"/>
      <c r="PKJ8" s="711"/>
      <c r="PKK8" s="711"/>
      <c r="PKL8" s="711"/>
      <c r="PKM8" s="711"/>
      <c r="PKN8" s="711"/>
      <c r="PKO8" s="711"/>
      <c r="PKP8" s="711"/>
      <c r="PKQ8" s="711"/>
      <c r="PKR8" s="711"/>
      <c r="PKS8" s="711"/>
      <c r="PKT8" s="711"/>
      <c r="PKU8" s="711"/>
      <c r="PKV8" s="711"/>
      <c r="PKW8" s="711"/>
      <c r="PKX8" s="711"/>
      <c r="PKY8" s="711"/>
      <c r="PKZ8" s="711"/>
      <c r="PLA8" s="711"/>
      <c r="PLB8" s="711"/>
      <c r="PLC8" s="711"/>
      <c r="PLD8" s="711"/>
      <c r="PLE8" s="711"/>
      <c r="PLF8" s="711"/>
      <c r="PLG8" s="711"/>
      <c r="PLH8" s="711"/>
      <c r="PLI8" s="711"/>
      <c r="PLJ8" s="711"/>
      <c r="PLK8" s="711"/>
      <c r="PLL8" s="711"/>
      <c r="PLM8" s="711"/>
      <c r="PLN8" s="711"/>
      <c r="PLO8" s="711"/>
      <c r="PLP8" s="711"/>
      <c r="PLQ8" s="711"/>
      <c r="PLR8" s="711"/>
      <c r="PLS8" s="711"/>
      <c r="PLT8" s="711"/>
      <c r="PLU8" s="711"/>
      <c r="PLV8" s="711"/>
      <c r="PLW8" s="711"/>
      <c r="PLX8" s="711"/>
      <c r="PLY8" s="711"/>
      <c r="PLZ8" s="711"/>
      <c r="PMA8" s="711"/>
      <c r="PMB8" s="711"/>
      <c r="PMC8" s="711"/>
      <c r="PMD8" s="711"/>
      <c r="PME8" s="711"/>
      <c r="PMF8" s="711"/>
      <c r="PMG8" s="711"/>
      <c r="PMH8" s="711"/>
      <c r="PMI8" s="711"/>
      <c r="PMJ8" s="711"/>
      <c r="PMK8" s="711"/>
      <c r="PML8" s="711"/>
      <c r="PMM8" s="711"/>
      <c r="PMN8" s="711"/>
      <c r="PMO8" s="711"/>
      <c r="PMP8" s="711"/>
      <c r="PMQ8" s="711"/>
      <c r="PMR8" s="711"/>
      <c r="PMS8" s="711"/>
      <c r="PMT8" s="711"/>
      <c r="PMU8" s="711"/>
      <c r="PMV8" s="711"/>
      <c r="PMW8" s="711"/>
      <c r="PMX8" s="711"/>
      <c r="PMY8" s="711"/>
      <c r="PMZ8" s="711"/>
      <c r="PNA8" s="711"/>
      <c r="PNB8" s="711"/>
      <c r="PNC8" s="711"/>
      <c r="PND8" s="711"/>
      <c r="PNE8" s="711"/>
      <c r="PNF8" s="711"/>
      <c r="PNG8" s="711"/>
      <c r="PNH8" s="711"/>
      <c r="PNI8" s="711"/>
      <c r="PNJ8" s="711"/>
      <c r="PNK8" s="711"/>
      <c r="PNL8" s="711"/>
      <c r="PNM8" s="711"/>
      <c r="PNN8" s="711"/>
      <c r="PNO8" s="711"/>
      <c r="PNP8" s="711"/>
      <c r="PNQ8" s="711"/>
      <c r="PNR8" s="711"/>
      <c r="PNS8" s="711"/>
      <c r="PNT8" s="711"/>
      <c r="PNU8" s="711"/>
      <c r="PNV8" s="711"/>
      <c r="PNW8" s="711"/>
      <c r="PNX8" s="711"/>
      <c r="PNY8" s="711"/>
      <c r="PNZ8" s="711"/>
      <c r="POA8" s="711"/>
      <c r="POB8" s="711"/>
      <c r="POC8" s="711"/>
      <c r="POD8" s="711"/>
      <c r="POE8" s="711"/>
      <c r="POF8" s="711"/>
      <c r="POG8" s="711"/>
      <c r="POH8" s="711"/>
      <c r="POI8" s="711"/>
      <c r="POJ8" s="711"/>
      <c r="POK8" s="711"/>
      <c r="POL8" s="711"/>
      <c r="POM8" s="711"/>
      <c r="PON8" s="711"/>
      <c r="POO8" s="711"/>
      <c r="POP8" s="711"/>
      <c r="POQ8" s="711"/>
      <c r="POR8" s="711"/>
      <c r="POS8" s="711"/>
      <c r="POT8" s="711"/>
      <c r="POU8" s="711"/>
      <c r="POV8" s="711"/>
      <c r="POW8" s="711"/>
      <c r="POX8" s="711"/>
      <c r="POY8" s="711"/>
      <c r="POZ8" s="711"/>
      <c r="PPA8" s="711"/>
      <c r="PPB8" s="711"/>
      <c r="PPC8" s="711"/>
      <c r="PPD8" s="711"/>
      <c r="PPE8" s="711"/>
      <c r="PPF8" s="711"/>
      <c r="PPG8" s="711"/>
      <c r="PPH8" s="711"/>
      <c r="PPI8" s="711"/>
      <c r="PPJ8" s="711"/>
      <c r="PPK8" s="711"/>
      <c r="PPL8" s="711"/>
      <c r="PPM8" s="711"/>
      <c r="PPN8" s="711"/>
      <c r="PPO8" s="711"/>
      <c r="PPP8" s="711"/>
      <c r="PPQ8" s="711"/>
      <c r="PPR8" s="711"/>
      <c r="PPS8" s="711"/>
      <c r="PPT8" s="711"/>
      <c r="PPU8" s="711"/>
      <c r="PPV8" s="711"/>
      <c r="PPW8" s="711"/>
      <c r="PPX8" s="711"/>
      <c r="PPY8" s="711"/>
      <c r="PPZ8" s="711"/>
      <c r="PQA8" s="711"/>
      <c r="PQB8" s="711"/>
      <c r="PQC8" s="711"/>
      <c r="PQD8" s="711"/>
      <c r="PQE8" s="711"/>
      <c r="PQF8" s="711"/>
      <c r="PQG8" s="711"/>
      <c r="PQH8" s="711"/>
      <c r="PQI8" s="711"/>
      <c r="PQJ8" s="711"/>
      <c r="PQK8" s="711"/>
      <c r="PQL8" s="711"/>
      <c r="PQM8" s="711"/>
      <c r="PQN8" s="711"/>
      <c r="PQO8" s="711"/>
      <c r="PQP8" s="711"/>
      <c r="PQQ8" s="711"/>
      <c r="PQR8" s="711"/>
      <c r="PQS8" s="711"/>
      <c r="PQT8" s="711"/>
      <c r="PQU8" s="711"/>
      <c r="PQV8" s="711"/>
      <c r="PQW8" s="711"/>
      <c r="PQX8" s="711"/>
      <c r="PQY8" s="711"/>
      <c r="PQZ8" s="711"/>
      <c r="PRA8" s="711"/>
      <c r="PRB8" s="711"/>
      <c r="PRC8" s="711"/>
      <c r="PRD8" s="711"/>
      <c r="PRE8" s="711"/>
      <c r="PRF8" s="711"/>
      <c r="PRG8" s="711"/>
      <c r="PRH8" s="711"/>
      <c r="PRI8" s="711"/>
      <c r="PRJ8" s="711"/>
      <c r="PRK8" s="711"/>
      <c r="PRL8" s="711"/>
      <c r="PRM8" s="711"/>
      <c r="PRN8" s="711"/>
      <c r="PRO8" s="711"/>
      <c r="PRP8" s="711"/>
      <c r="PRQ8" s="711"/>
      <c r="PRR8" s="711"/>
      <c r="PRS8" s="711"/>
      <c r="PRT8" s="711"/>
      <c r="PRU8" s="711"/>
      <c r="PRV8" s="711"/>
      <c r="PRW8" s="711"/>
      <c r="PRX8" s="711"/>
      <c r="PRY8" s="711"/>
      <c r="PRZ8" s="711"/>
      <c r="PSA8" s="711"/>
      <c r="PSB8" s="711"/>
      <c r="PSC8" s="711"/>
      <c r="PSD8" s="711"/>
      <c r="PSE8" s="711"/>
      <c r="PSF8" s="711"/>
      <c r="PSG8" s="711"/>
      <c r="PSH8" s="711"/>
      <c r="PSI8" s="711"/>
      <c r="PSJ8" s="711"/>
      <c r="PSK8" s="711"/>
      <c r="PSL8" s="711"/>
      <c r="PSM8" s="711"/>
      <c r="PSN8" s="711"/>
      <c r="PSO8" s="711"/>
      <c r="PSP8" s="711"/>
      <c r="PSQ8" s="711"/>
      <c r="PSR8" s="711"/>
      <c r="PSS8" s="711"/>
      <c r="PST8" s="711"/>
      <c r="PSU8" s="711"/>
      <c r="PSV8" s="711"/>
      <c r="PSW8" s="711"/>
      <c r="PSX8" s="711"/>
      <c r="PSY8" s="711"/>
      <c r="PSZ8" s="711"/>
      <c r="PTA8" s="711"/>
      <c r="PTB8" s="711"/>
      <c r="PTC8" s="711"/>
      <c r="PTD8" s="711"/>
      <c r="PTE8" s="711"/>
      <c r="PTF8" s="711"/>
      <c r="PTG8" s="711"/>
      <c r="PTH8" s="711"/>
      <c r="PTI8" s="711"/>
      <c r="PTJ8" s="711"/>
      <c r="PTK8" s="711"/>
      <c r="PTL8" s="711"/>
      <c r="PTM8" s="711"/>
      <c r="PTN8" s="711"/>
      <c r="PTO8" s="711"/>
      <c r="PTP8" s="711"/>
      <c r="PTQ8" s="711"/>
      <c r="PTR8" s="711"/>
      <c r="PTS8" s="711"/>
      <c r="PTT8" s="711"/>
      <c r="PTU8" s="711"/>
      <c r="PTV8" s="711"/>
      <c r="PTW8" s="711"/>
      <c r="PTX8" s="711"/>
      <c r="PTY8" s="711"/>
      <c r="PTZ8" s="711"/>
      <c r="PUA8" s="711"/>
      <c r="PUB8" s="711"/>
      <c r="PUC8" s="711"/>
      <c r="PUD8" s="711"/>
      <c r="PUE8" s="711"/>
      <c r="PUF8" s="711"/>
      <c r="PUG8" s="711"/>
      <c r="PUH8" s="711"/>
      <c r="PUI8" s="711"/>
      <c r="PUJ8" s="711"/>
      <c r="PUK8" s="711"/>
      <c r="PUL8" s="711"/>
      <c r="PUM8" s="711"/>
      <c r="PUN8" s="711"/>
      <c r="PUO8" s="711"/>
      <c r="PUP8" s="711"/>
      <c r="PUQ8" s="711"/>
      <c r="PUR8" s="711"/>
      <c r="PUS8" s="711"/>
      <c r="PUT8" s="711"/>
      <c r="PUU8" s="711"/>
      <c r="PUV8" s="711"/>
      <c r="PUW8" s="711"/>
      <c r="PUX8" s="711"/>
      <c r="PUY8" s="711"/>
      <c r="PUZ8" s="711"/>
      <c r="PVA8" s="711"/>
      <c r="PVB8" s="711"/>
      <c r="PVC8" s="711"/>
      <c r="PVD8" s="711"/>
      <c r="PVE8" s="711"/>
      <c r="PVF8" s="711"/>
      <c r="PVG8" s="711"/>
      <c r="PVH8" s="711"/>
      <c r="PVI8" s="711"/>
      <c r="PVJ8" s="711"/>
      <c r="PVK8" s="711"/>
      <c r="PVL8" s="711"/>
      <c r="PVM8" s="711"/>
      <c r="PVN8" s="711"/>
      <c r="PVO8" s="711"/>
      <c r="PVP8" s="711"/>
      <c r="PVQ8" s="711"/>
      <c r="PVR8" s="711"/>
      <c r="PVS8" s="711"/>
      <c r="PVT8" s="711"/>
      <c r="PVU8" s="711"/>
      <c r="PVV8" s="711"/>
      <c r="PVW8" s="711"/>
      <c r="PVX8" s="711"/>
      <c r="PVY8" s="711"/>
      <c r="PVZ8" s="711"/>
      <c r="PWA8" s="711"/>
      <c r="PWB8" s="711"/>
      <c r="PWC8" s="711"/>
      <c r="PWD8" s="711"/>
      <c r="PWE8" s="711"/>
      <c r="PWF8" s="711"/>
      <c r="PWG8" s="711"/>
      <c r="PWH8" s="711"/>
      <c r="PWI8" s="711"/>
      <c r="PWJ8" s="711"/>
      <c r="PWK8" s="711"/>
      <c r="PWL8" s="711"/>
      <c r="PWM8" s="711"/>
      <c r="PWN8" s="711"/>
      <c r="PWO8" s="711"/>
      <c r="PWP8" s="711"/>
      <c r="PWQ8" s="711"/>
      <c r="PWR8" s="711"/>
      <c r="PWS8" s="711"/>
      <c r="PWT8" s="711"/>
      <c r="PWU8" s="711"/>
      <c r="PWV8" s="711"/>
      <c r="PWW8" s="711"/>
      <c r="PWX8" s="711"/>
      <c r="PWY8" s="711"/>
      <c r="PWZ8" s="711"/>
      <c r="PXA8" s="711"/>
      <c r="PXB8" s="711"/>
      <c r="PXC8" s="711"/>
      <c r="PXD8" s="711"/>
      <c r="PXE8" s="711"/>
      <c r="PXF8" s="711"/>
      <c r="PXG8" s="711"/>
      <c r="PXH8" s="711"/>
      <c r="PXI8" s="711"/>
      <c r="PXJ8" s="711"/>
      <c r="PXK8" s="711"/>
      <c r="PXL8" s="711"/>
      <c r="PXM8" s="711"/>
      <c r="PXN8" s="711"/>
      <c r="PXO8" s="711"/>
      <c r="PXP8" s="711"/>
      <c r="PXQ8" s="711"/>
      <c r="PXR8" s="711"/>
      <c r="PXS8" s="711"/>
      <c r="PXT8" s="711"/>
      <c r="PXU8" s="711"/>
      <c r="PXV8" s="711"/>
      <c r="PXW8" s="711"/>
      <c r="PXX8" s="711"/>
      <c r="PXY8" s="711"/>
      <c r="PXZ8" s="711"/>
      <c r="PYA8" s="711"/>
      <c r="PYB8" s="711"/>
      <c r="PYC8" s="711"/>
      <c r="PYD8" s="711"/>
      <c r="PYE8" s="711"/>
      <c r="PYF8" s="711"/>
      <c r="PYG8" s="711"/>
      <c r="PYH8" s="711"/>
      <c r="PYI8" s="711"/>
      <c r="PYJ8" s="711"/>
      <c r="PYK8" s="711"/>
      <c r="PYL8" s="711"/>
      <c r="PYM8" s="711"/>
      <c r="PYN8" s="711"/>
      <c r="PYO8" s="711"/>
      <c r="PYP8" s="711"/>
      <c r="PYQ8" s="711"/>
      <c r="PYR8" s="711"/>
      <c r="PYS8" s="711"/>
      <c r="PYT8" s="711"/>
      <c r="PYU8" s="711"/>
      <c r="PYV8" s="711"/>
      <c r="PYW8" s="711"/>
      <c r="PYX8" s="711"/>
      <c r="PYY8" s="711"/>
      <c r="PYZ8" s="711"/>
      <c r="PZA8" s="711"/>
      <c r="PZB8" s="711"/>
      <c r="PZC8" s="711"/>
      <c r="PZD8" s="711"/>
      <c r="PZE8" s="711"/>
      <c r="PZF8" s="711"/>
      <c r="PZG8" s="711"/>
      <c r="PZH8" s="711"/>
      <c r="PZI8" s="711"/>
      <c r="PZJ8" s="711"/>
      <c r="PZK8" s="711"/>
      <c r="PZL8" s="711"/>
      <c r="PZM8" s="711"/>
      <c r="PZN8" s="711"/>
      <c r="PZO8" s="711"/>
      <c r="PZP8" s="711"/>
      <c r="PZQ8" s="711"/>
      <c r="PZR8" s="711"/>
      <c r="PZS8" s="711"/>
      <c r="PZT8" s="711"/>
      <c r="PZU8" s="711"/>
      <c r="PZV8" s="711"/>
      <c r="PZW8" s="711"/>
      <c r="PZX8" s="711"/>
      <c r="PZY8" s="711"/>
      <c r="PZZ8" s="711"/>
      <c r="QAA8" s="711"/>
      <c r="QAB8" s="711"/>
      <c r="QAC8" s="711"/>
      <c r="QAD8" s="711"/>
      <c r="QAE8" s="711"/>
      <c r="QAF8" s="711"/>
      <c r="QAG8" s="711"/>
      <c r="QAH8" s="711"/>
      <c r="QAI8" s="711"/>
      <c r="QAJ8" s="711"/>
      <c r="QAK8" s="711"/>
      <c r="QAL8" s="711"/>
      <c r="QAM8" s="711"/>
      <c r="QAN8" s="711"/>
      <c r="QAO8" s="711"/>
      <c r="QAP8" s="711"/>
      <c r="QAQ8" s="711"/>
      <c r="QAR8" s="711"/>
      <c r="QAS8" s="711"/>
      <c r="QAT8" s="711"/>
      <c r="QAU8" s="711"/>
      <c r="QAV8" s="711"/>
      <c r="QAW8" s="711"/>
      <c r="QAX8" s="711"/>
      <c r="QAY8" s="711"/>
      <c r="QAZ8" s="711"/>
      <c r="QBA8" s="711"/>
      <c r="QBB8" s="711"/>
      <c r="QBC8" s="711"/>
      <c r="QBD8" s="711"/>
      <c r="QBE8" s="711"/>
      <c r="QBF8" s="711"/>
      <c r="QBG8" s="711"/>
      <c r="QBH8" s="711"/>
      <c r="QBI8" s="711"/>
      <c r="QBJ8" s="711"/>
      <c r="QBK8" s="711"/>
      <c r="QBL8" s="711"/>
      <c r="QBM8" s="711"/>
      <c r="QBN8" s="711"/>
      <c r="QBO8" s="711"/>
      <c r="QBP8" s="711"/>
      <c r="QBQ8" s="711"/>
      <c r="QBR8" s="711"/>
      <c r="QBS8" s="711"/>
      <c r="QBT8" s="711"/>
      <c r="QBU8" s="711"/>
      <c r="QBV8" s="711"/>
      <c r="QBW8" s="711"/>
      <c r="QBX8" s="711"/>
      <c r="QBY8" s="711"/>
      <c r="QBZ8" s="711"/>
      <c r="QCA8" s="711"/>
      <c r="QCB8" s="711"/>
      <c r="QCC8" s="711"/>
      <c r="QCD8" s="711"/>
      <c r="QCE8" s="711"/>
      <c r="QCF8" s="711"/>
      <c r="QCG8" s="711"/>
      <c r="QCH8" s="711"/>
      <c r="QCI8" s="711"/>
      <c r="QCJ8" s="711"/>
      <c r="QCK8" s="711"/>
      <c r="QCL8" s="711"/>
      <c r="QCM8" s="711"/>
      <c r="QCN8" s="711"/>
      <c r="QCO8" s="711"/>
      <c r="QCP8" s="711"/>
      <c r="QCQ8" s="711"/>
      <c r="QCR8" s="711"/>
      <c r="QCS8" s="711"/>
      <c r="QCT8" s="711"/>
      <c r="QCU8" s="711"/>
      <c r="QCV8" s="711"/>
      <c r="QCW8" s="711"/>
      <c r="QCX8" s="711"/>
      <c r="QCY8" s="711"/>
      <c r="QCZ8" s="711"/>
      <c r="QDA8" s="711"/>
      <c r="QDB8" s="711"/>
      <c r="QDC8" s="711"/>
      <c r="QDD8" s="711"/>
      <c r="QDE8" s="711"/>
      <c r="QDF8" s="711"/>
      <c r="QDG8" s="711"/>
      <c r="QDH8" s="711"/>
      <c r="QDI8" s="711"/>
      <c r="QDJ8" s="711"/>
      <c r="QDK8" s="711"/>
      <c r="QDL8" s="711"/>
      <c r="QDM8" s="711"/>
      <c r="QDN8" s="711"/>
      <c r="QDO8" s="711"/>
      <c r="QDP8" s="711"/>
      <c r="QDQ8" s="711"/>
      <c r="QDR8" s="711"/>
      <c r="QDS8" s="711"/>
      <c r="QDT8" s="711"/>
      <c r="QDU8" s="711"/>
      <c r="QDV8" s="711"/>
      <c r="QDW8" s="711"/>
      <c r="QDX8" s="711"/>
      <c r="QDY8" s="711"/>
      <c r="QDZ8" s="711"/>
      <c r="QEA8" s="711"/>
      <c r="QEB8" s="711"/>
      <c r="QEC8" s="711"/>
      <c r="QED8" s="711"/>
      <c r="QEE8" s="711"/>
      <c r="QEF8" s="711"/>
      <c r="QEG8" s="711"/>
      <c r="QEH8" s="711"/>
      <c r="QEI8" s="711"/>
      <c r="QEJ8" s="711"/>
      <c r="QEK8" s="711"/>
      <c r="QEL8" s="711"/>
      <c r="QEM8" s="711"/>
      <c r="QEN8" s="711"/>
      <c r="QEO8" s="711"/>
      <c r="QEP8" s="711"/>
      <c r="QEQ8" s="711"/>
      <c r="QER8" s="711"/>
      <c r="QES8" s="711"/>
      <c r="QET8" s="711"/>
      <c r="QEU8" s="711"/>
      <c r="QEV8" s="711"/>
      <c r="QEW8" s="711"/>
      <c r="QEX8" s="711"/>
      <c r="QEY8" s="711"/>
      <c r="QEZ8" s="711"/>
      <c r="QFA8" s="711"/>
      <c r="QFB8" s="711"/>
      <c r="QFC8" s="711"/>
      <c r="QFD8" s="711"/>
      <c r="QFE8" s="711"/>
      <c r="QFF8" s="711"/>
      <c r="QFG8" s="711"/>
      <c r="QFH8" s="711"/>
      <c r="QFI8" s="711"/>
      <c r="QFJ8" s="711"/>
      <c r="QFK8" s="711"/>
      <c r="QFL8" s="711"/>
      <c r="QFM8" s="711"/>
      <c r="QFN8" s="711"/>
      <c r="QFO8" s="711"/>
      <c r="QFP8" s="711"/>
      <c r="QFQ8" s="711"/>
      <c r="QFR8" s="711"/>
      <c r="QFS8" s="711"/>
      <c r="QFT8" s="711"/>
      <c r="QFU8" s="711"/>
      <c r="QFV8" s="711"/>
      <c r="QFW8" s="711"/>
      <c r="QFX8" s="711"/>
      <c r="QFY8" s="711"/>
      <c r="QFZ8" s="711"/>
      <c r="QGA8" s="711"/>
      <c r="QGB8" s="711"/>
      <c r="QGC8" s="711"/>
      <c r="QGD8" s="711"/>
      <c r="QGE8" s="711"/>
      <c r="QGF8" s="711"/>
      <c r="QGG8" s="711"/>
      <c r="QGH8" s="711"/>
      <c r="QGI8" s="711"/>
      <c r="QGJ8" s="711"/>
      <c r="QGK8" s="711"/>
      <c r="QGL8" s="711"/>
      <c r="QGM8" s="711"/>
      <c r="QGN8" s="711"/>
      <c r="QGO8" s="711"/>
      <c r="QGP8" s="711"/>
      <c r="QGQ8" s="711"/>
      <c r="QGR8" s="711"/>
      <c r="QGS8" s="711"/>
      <c r="QGT8" s="711"/>
      <c r="QGU8" s="711"/>
      <c r="QGV8" s="711"/>
      <c r="QGW8" s="711"/>
      <c r="QGX8" s="711"/>
      <c r="QGY8" s="711"/>
      <c r="QGZ8" s="711"/>
      <c r="QHA8" s="711"/>
      <c r="QHB8" s="711"/>
      <c r="QHC8" s="711"/>
      <c r="QHD8" s="711"/>
      <c r="QHE8" s="711"/>
      <c r="QHF8" s="711"/>
      <c r="QHG8" s="711"/>
      <c r="QHH8" s="711"/>
      <c r="QHI8" s="711"/>
      <c r="QHJ8" s="711"/>
      <c r="QHK8" s="711"/>
      <c r="QHL8" s="711"/>
      <c r="QHM8" s="711"/>
      <c r="QHN8" s="711"/>
      <c r="QHO8" s="711"/>
      <c r="QHP8" s="711"/>
      <c r="QHQ8" s="711"/>
      <c r="QHR8" s="711"/>
      <c r="QHS8" s="711"/>
      <c r="QHT8" s="711"/>
      <c r="QHU8" s="711"/>
      <c r="QHV8" s="711"/>
      <c r="QHW8" s="711"/>
      <c r="QHX8" s="711"/>
      <c r="QHY8" s="711"/>
      <c r="QHZ8" s="711"/>
      <c r="QIA8" s="711"/>
      <c r="QIB8" s="711"/>
      <c r="QIC8" s="711"/>
      <c r="QID8" s="711"/>
      <c r="QIE8" s="711"/>
      <c r="QIF8" s="711"/>
      <c r="QIG8" s="711"/>
      <c r="QIH8" s="711"/>
      <c r="QII8" s="711"/>
      <c r="QIJ8" s="711"/>
      <c r="QIK8" s="711"/>
      <c r="QIL8" s="711"/>
      <c r="QIM8" s="711"/>
      <c r="QIN8" s="711"/>
      <c r="QIO8" s="711"/>
      <c r="QIP8" s="711"/>
      <c r="QIQ8" s="711"/>
      <c r="QIR8" s="711"/>
      <c r="QIS8" s="711"/>
      <c r="QIT8" s="711"/>
      <c r="QIU8" s="711"/>
      <c r="QIV8" s="711"/>
      <c r="QIW8" s="711"/>
      <c r="QIX8" s="711"/>
      <c r="QIY8" s="711"/>
      <c r="QIZ8" s="711"/>
      <c r="QJA8" s="711"/>
      <c r="QJB8" s="711"/>
      <c r="QJC8" s="711"/>
      <c r="QJD8" s="711"/>
      <c r="QJE8" s="711"/>
      <c r="QJF8" s="711"/>
      <c r="QJG8" s="711"/>
      <c r="QJH8" s="711"/>
      <c r="QJI8" s="711"/>
      <c r="QJJ8" s="711"/>
      <c r="QJK8" s="711"/>
      <c r="QJL8" s="711"/>
      <c r="QJM8" s="711"/>
      <c r="QJN8" s="711"/>
      <c r="QJO8" s="711"/>
      <c r="QJP8" s="711"/>
      <c r="QJQ8" s="711"/>
      <c r="QJR8" s="711"/>
      <c r="QJS8" s="711"/>
      <c r="QJT8" s="711"/>
      <c r="QJU8" s="711"/>
      <c r="QJV8" s="711"/>
      <c r="QJW8" s="711"/>
      <c r="QJX8" s="711"/>
      <c r="QJY8" s="711"/>
      <c r="QJZ8" s="711"/>
      <c r="QKA8" s="711"/>
      <c r="QKB8" s="711"/>
      <c r="QKC8" s="711"/>
      <c r="QKD8" s="711"/>
      <c r="QKE8" s="711"/>
      <c r="QKF8" s="711"/>
      <c r="QKG8" s="711"/>
      <c r="QKH8" s="711"/>
      <c r="QKI8" s="711"/>
      <c r="QKJ8" s="711"/>
      <c r="QKK8" s="711"/>
      <c r="QKL8" s="711"/>
      <c r="QKM8" s="711"/>
      <c r="QKN8" s="711"/>
      <c r="QKO8" s="711"/>
      <c r="QKP8" s="711"/>
      <c r="QKQ8" s="711"/>
      <c r="QKR8" s="711"/>
      <c r="QKS8" s="711"/>
      <c r="QKT8" s="711"/>
      <c r="QKU8" s="711"/>
      <c r="QKV8" s="711"/>
      <c r="QKW8" s="711"/>
      <c r="QKX8" s="711"/>
      <c r="QKY8" s="711"/>
      <c r="QKZ8" s="711"/>
      <c r="QLA8" s="711"/>
      <c r="QLB8" s="711"/>
      <c r="QLC8" s="711"/>
      <c r="QLD8" s="711"/>
      <c r="QLE8" s="711"/>
      <c r="QLF8" s="711"/>
      <c r="QLG8" s="711"/>
      <c r="QLH8" s="711"/>
      <c r="QLI8" s="711"/>
      <c r="QLJ8" s="711"/>
      <c r="QLK8" s="711"/>
      <c r="QLL8" s="711"/>
      <c r="QLM8" s="711"/>
      <c r="QLN8" s="711"/>
      <c r="QLO8" s="711"/>
      <c r="QLP8" s="711"/>
      <c r="QLQ8" s="711"/>
      <c r="QLR8" s="711"/>
      <c r="QLS8" s="711"/>
      <c r="QLT8" s="711"/>
      <c r="QLU8" s="711"/>
      <c r="QLV8" s="711"/>
      <c r="QLW8" s="711"/>
      <c r="QLX8" s="711"/>
      <c r="QLY8" s="711"/>
      <c r="QLZ8" s="711"/>
      <c r="QMA8" s="711"/>
      <c r="QMB8" s="711"/>
      <c r="QMC8" s="711"/>
      <c r="QMD8" s="711"/>
      <c r="QME8" s="711"/>
      <c r="QMF8" s="711"/>
      <c r="QMG8" s="711"/>
      <c r="QMH8" s="711"/>
      <c r="QMI8" s="711"/>
      <c r="QMJ8" s="711"/>
      <c r="QMK8" s="711"/>
      <c r="QML8" s="711"/>
      <c r="QMM8" s="711"/>
      <c r="QMN8" s="711"/>
      <c r="QMO8" s="711"/>
      <c r="QMP8" s="711"/>
      <c r="QMQ8" s="711"/>
      <c r="QMR8" s="711"/>
      <c r="QMS8" s="711"/>
      <c r="QMT8" s="711"/>
      <c r="QMU8" s="711"/>
      <c r="QMV8" s="711"/>
      <c r="QMW8" s="711"/>
      <c r="QMX8" s="711"/>
      <c r="QMY8" s="711"/>
      <c r="QMZ8" s="711"/>
      <c r="QNA8" s="711"/>
      <c r="QNB8" s="711"/>
      <c r="QNC8" s="711"/>
      <c r="QND8" s="711"/>
      <c r="QNE8" s="711"/>
      <c r="QNF8" s="711"/>
      <c r="QNG8" s="711"/>
      <c r="QNH8" s="711"/>
      <c r="QNI8" s="711"/>
      <c r="QNJ8" s="711"/>
      <c r="QNK8" s="711"/>
      <c r="QNL8" s="711"/>
      <c r="QNM8" s="711"/>
      <c r="QNN8" s="711"/>
      <c r="QNO8" s="711"/>
      <c r="QNP8" s="711"/>
      <c r="QNQ8" s="711"/>
      <c r="QNR8" s="711"/>
      <c r="QNS8" s="711"/>
      <c r="QNT8" s="711"/>
      <c r="QNU8" s="711"/>
      <c r="QNV8" s="711"/>
      <c r="QNW8" s="711"/>
      <c r="QNX8" s="711"/>
      <c r="QNY8" s="711"/>
      <c r="QNZ8" s="711"/>
      <c r="QOA8" s="711"/>
      <c r="QOB8" s="711"/>
      <c r="QOC8" s="711"/>
      <c r="QOD8" s="711"/>
      <c r="QOE8" s="711"/>
      <c r="QOF8" s="711"/>
      <c r="QOG8" s="711"/>
      <c r="QOH8" s="711"/>
      <c r="QOI8" s="711"/>
      <c r="QOJ8" s="711"/>
      <c r="QOK8" s="711"/>
      <c r="QOL8" s="711"/>
      <c r="QOM8" s="711"/>
      <c r="QON8" s="711"/>
      <c r="QOO8" s="711"/>
      <c r="QOP8" s="711"/>
      <c r="QOQ8" s="711"/>
      <c r="QOR8" s="711"/>
      <c r="QOS8" s="711"/>
      <c r="QOT8" s="711"/>
      <c r="QOU8" s="711"/>
      <c r="QOV8" s="711"/>
      <c r="QOW8" s="711"/>
      <c r="QOX8" s="711"/>
      <c r="QOY8" s="711"/>
      <c r="QOZ8" s="711"/>
      <c r="QPA8" s="711"/>
      <c r="QPB8" s="711"/>
      <c r="QPC8" s="711"/>
      <c r="QPD8" s="711"/>
      <c r="QPE8" s="711"/>
      <c r="QPF8" s="711"/>
      <c r="QPG8" s="711"/>
      <c r="QPH8" s="711"/>
      <c r="QPI8" s="711"/>
      <c r="QPJ8" s="711"/>
      <c r="QPK8" s="711"/>
      <c r="QPL8" s="711"/>
      <c r="QPM8" s="711"/>
      <c r="QPN8" s="711"/>
      <c r="QPO8" s="711"/>
      <c r="QPP8" s="711"/>
      <c r="QPQ8" s="711"/>
      <c r="QPR8" s="711"/>
      <c r="QPS8" s="711"/>
      <c r="QPT8" s="711"/>
      <c r="QPU8" s="711"/>
      <c r="QPV8" s="711"/>
      <c r="QPW8" s="711"/>
      <c r="QPX8" s="711"/>
      <c r="QPY8" s="711"/>
      <c r="QPZ8" s="711"/>
      <c r="QQA8" s="711"/>
      <c r="QQB8" s="711"/>
      <c r="QQC8" s="711"/>
      <c r="QQD8" s="711"/>
      <c r="QQE8" s="711"/>
      <c r="QQF8" s="711"/>
      <c r="QQG8" s="711"/>
      <c r="QQH8" s="711"/>
      <c r="QQI8" s="711"/>
      <c r="QQJ8" s="711"/>
      <c r="QQK8" s="711"/>
      <c r="QQL8" s="711"/>
      <c r="QQM8" s="711"/>
      <c r="QQN8" s="711"/>
      <c r="QQO8" s="711"/>
      <c r="QQP8" s="711"/>
      <c r="QQQ8" s="711"/>
      <c r="QQR8" s="711"/>
      <c r="QQS8" s="711"/>
      <c r="QQT8" s="711"/>
      <c r="QQU8" s="711"/>
      <c r="QQV8" s="711"/>
      <c r="QQW8" s="711"/>
      <c r="QQX8" s="711"/>
      <c r="QQY8" s="711"/>
      <c r="QQZ8" s="711"/>
      <c r="QRA8" s="711"/>
      <c r="QRB8" s="711"/>
      <c r="QRC8" s="711"/>
      <c r="QRD8" s="711"/>
      <c r="QRE8" s="711"/>
      <c r="QRF8" s="711"/>
      <c r="QRG8" s="711"/>
      <c r="QRH8" s="711"/>
      <c r="QRI8" s="711"/>
      <c r="QRJ8" s="711"/>
      <c r="QRK8" s="711"/>
      <c r="QRL8" s="711"/>
      <c r="QRM8" s="711"/>
      <c r="QRN8" s="711"/>
      <c r="QRO8" s="711"/>
      <c r="QRP8" s="711"/>
      <c r="QRQ8" s="711"/>
      <c r="QRR8" s="711"/>
      <c r="QRS8" s="711"/>
      <c r="QRT8" s="711"/>
      <c r="QRU8" s="711"/>
      <c r="QRV8" s="711"/>
      <c r="QRW8" s="711"/>
      <c r="QRX8" s="711"/>
      <c r="QRY8" s="711"/>
      <c r="QRZ8" s="711"/>
      <c r="QSA8" s="711"/>
      <c r="QSB8" s="711"/>
      <c r="QSC8" s="711"/>
      <c r="QSD8" s="711"/>
      <c r="QSE8" s="711"/>
      <c r="QSF8" s="711"/>
      <c r="QSG8" s="711"/>
      <c r="QSH8" s="711"/>
      <c r="QSI8" s="711"/>
      <c r="QSJ8" s="711"/>
      <c r="QSK8" s="711"/>
      <c r="QSL8" s="711"/>
      <c r="QSM8" s="711"/>
      <c r="QSN8" s="711"/>
      <c r="QSO8" s="711"/>
      <c r="QSP8" s="711"/>
      <c r="QSQ8" s="711"/>
      <c r="QSR8" s="711"/>
      <c r="QSS8" s="711"/>
      <c r="QST8" s="711"/>
      <c r="QSU8" s="711"/>
      <c r="QSV8" s="711"/>
      <c r="QSW8" s="711"/>
      <c r="QSX8" s="711"/>
      <c r="QSY8" s="711"/>
      <c r="QSZ8" s="711"/>
      <c r="QTA8" s="711"/>
      <c r="QTB8" s="711"/>
      <c r="QTC8" s="711"/>
      <c r="QTD8" s="711"/>
      <c r="QTE8" s="711"/>
      <c r="QTF8" s="711"/>
      <c r="QTG8" s="711"/>
      <c r="QTH8" s="711"/>
      <c r="QTI8" s="711"/>
      <c r="QTJ8" s="711"/>
      <c r="QTK8" s="711"/>
      <c r="QTL8" s="711"/>
      <c r="QTM8" s="711"/>
      <c r="QTN8" s="711"/>
      <c r="QTO8" s="711"/>
      <c r="QTP8" s="711"/>
      <c r="QTQ8" s="711"/>
      <c r="QTR8" s="711"/>
      <c r="QTS8" s="711"/>
      <c r="QTT8" s="711"/>
      <c r="QTU8" s="711"/>
      <c r="QTV8" s="711"/>
      <c r="QTW8" s="711"/>
      <c r="QTX8" s="711"/>
      <c r="QTY8" s="711"/>
      <c r="QTZ8" s="711"/>
      <c r="QUA8" s="711"/>
      <c r="QUB8" s="711"/>
      <c r="QUC8" s="711"/>
      <c r="QUD8" s="711"/>
      <c r="QUE8" s="711"/>
      <c r="QUF8" s="711"/>
      <c r="QUG8" s="711"/>
      <c r="QUH8" s="711"/>
      <c r="QUI8" s="711"/>
      <c r="QUJ8" s="711"/>
      <c r="QUK8" s="711"/>
      <c r="QUL8" s="711"/>
      <c r="QUM8" s="711"/>
      <c r="QUN8" s="711"/>
      <c r="QUO8" s="711"/>
      <c r="QUP8" s="711"/>
      <c r="QUQ8" s="711"/>
      <c r="QUR8" s="711"/>
      <c r="QUS8" s="711"/>
      <c r="QUT8" s="711"/>
      <c r="QUU8" s="711"/>
      <c r="QUV8" s="711"/>
      <c r="QUW8" s="711"/>
      <c r="QUX8" s="711"/>
      <c r="QUY8" s="711"/>
      <c r="QUZ8" s="711"/>
      <c r="QVA8" s="711"/>
      <c r="QVB8" s="711"/>
      <c r="QVC8" s="711"/>
      <c r="QVD8" s="711"/>
      <c r="QVE8" s="711"/>
      <c r="QVF8" s="711"/>
      <c r="QVG8" s="711"/>
      <c r="QVH8" s="711"/>
      <c r="QVI8" s="711"/>
      <c r="QVJ8" s="711"/>
      <c r="QVK8" s="711"/>
      <c r="QVL8" s="711"/>
      <c r="QVM8" s="711"/>
      <c r="QVN8" s="711"/>
      <c r="QVO8" s="711"/>
      <c r="QVP8" s="711"/>
      <c r="QVQ8" s="711"/>
      <c r="QVR8" s="711"/>
      <c r="QVS8" s="711"/>
      <c r="QVT8" s="711"/>
      <c r="QVU8" s="711"/>
      <c r="QVV8" s="711"/>
      <c r="QVW8" s="711"/>
      <c r="QVX8" s="711"/>
      <c r="QVY8" s="711"/>
      <c r="QVZ8" s="711"/>
      <c r="QWA8" s="711"/>
      <c r="QWB8" s="711"/>
      <c r="QWC8" s="711"/>
      <c r="QWD8" s="711"/>
      <c r="QWE8" s="711"/>
      <c r="QWF8" s="711"/>
      <c r="QWG8" s="711"/>
      <c r="QWH8" s="711"/>
      <c r="QWI8" s="711"/>
      <c r="QWJ8" s="711"/>
      <c r="QWK8" s="711"/>
      <c r="QWL8" s="711"/>
      <c r="QWM8" s="711"/>
      <c r="QWN8" s="711"/>
      <c r="QWO8" s="711"/>
      <c r="QWP8" s="711"/>
      <c r="QWQ8" s="711"/>
      <c r="QWR8" s="711"/>
      <c r="QWS8" s="711"/>
      <c r="QWT8" s="711"/>
      <c r="QWU8" s="711"/>
      <c r="QWV8" s="711"/>
      <c r="QWW8" s="711"/>
      <c r="QWX8" s="711"/>
      <c r="QWY8" s="711"/>
      <c r="QWZ8" s="711"/>
      <c r="QXA8" s="711"/>
      <c r="QXB8" s="711"/>
      <c r="QXC8" s="711"/>
      <c r="QXD8" s="711"/>
      <c r="QXE8" s="711"/>
      <c r="QXF8" s="711"/>
      <c r="QXG8" s="711"/>
      <c r="QXH8" s="711"/>
      <c r="QXI8" s="711"/>
      <c r="QXJ8" s="711"/>
      <c r="QXK8" s="711"/>
      <c r="QXL8" s="711"/>
      <c r="QXM8" s="711"/>
      <c r="QXN8" s="711"/>
      <c r="QXO8" s="711"/>
      <c r="QXP8" s="711"/>
      <c r="QXQ8" s="711"/>
      <c r="QXR8" s="711"/>
      <c r="QXS8" s="711"/>
      <c r="QXT8" s="711"/>
      <c r="QXU8" s="711"/>
      <c r="QXV8" s="711"/>
      <c r="QXW8" s="711"/>
      <c r="QXX8" s="711"/>
      <c r="QXY8" s="711"/>
      <c r="QXZ8" s="711"/>
      <c r="QYA8" s="711"/>
      <c r="QYB8" s="711"/>
      <c r="QYC8" s="711"/>
      <c r="QYD8" s="711"/>
      <c r="QYE8" s="711"/>
      <c r="QYF8" s="711"/>
      <c r="QYG8" s="711"/>
      <c r="QYH8" s="711"/>
      <c r="QYI8" s="711"/>
      <c r="QYJ8" s="711"/>
      <c r="QYK8" s="711"/>
      <c r="QYL8" s="711"/>
      <c r="QYM8" s="711"/>
      <c r="QYN8" s="711"/>
      <c r="QYO8" s="711"/>
      <c r="QYP8" s="711"/>
      <c r="QYQ8" s="711"/>
      <c r="QYR8" s="711"/>
      <c r="QYS8" s="711"/>
      <c r="QYT8" s="711"/>
      <c r="QYU8" s="711"/>
      <c r="QYV8" s="711"/>
      <c r="QYW8" s="711"/>
      <c r="QYX8" s="711"/>
      <c r="QYY8" s="711"/>
      <c r="QYZ8" s="711"/>
      <c r="QZA8" s="711"/>
      <c r="QZB8" s="711"/>
      <c r="QZC8" s="711"/>
      <c r="QZD8" s="711"/>
      <c r="QZE8" s="711"/>
      <c r="QZF8" s="711"/>
      <c r="QZG8" s="711"/>
      <c r="QZH8" s="711"/>
      <c r="QZI8" s="711"/>
      <c r="QZJ8" s="711"/>
      <c r="QZK8" s="711"/>
      <c r="QZL8" s="711"/>
      <c r="QZM8" s="711"/>
      <c r="QZN8" s="711"/>
      <c r="QZO8" s="711"/>
      <c r="QZP8" s="711"/>
      <c r="QZQ8" s="711"/>
      <c r="QZR8" s="711"/>
      <c r="QZS8" s="711"/>
      <c r="QZT8" s="711"/>
      <c r="QZU8" s="711"/>
      <c r="QZV8" s="711"/>
      <c r="QZW8" s="711"/>
      <c r="QZX8" s="711"/>
      <c r="QZY8" s="711"/>
      <c r="QZZ8" s="711"/>
      <c r="RAA8" s="711"/>
      <c r="RAB8" s="711"/>
      <c r="RAC8" s="711"/>
      <c r="RAD8" s="711"/>
      <c r="RAE8" s="711"/>
      <c r="RAF8" s="711"/>
      <c r="RAG8" s="711"/>
      <c r="RAH8" s="711"/>
      <c r="RAI8" s="711"/>
      <c r="RAJ8" s="711"/>
      <c r="RAK8" s="711"/>
      <c r="RAL8" s="711"/>
      <c r="RAM8" s="711"/>
      <c r="RAN8" s="711"/>
      <c r="RAO8" s="711"/>
      <c r="RAP8" s="711"/>
      <c r="RAQ8" s="711"/>
      <c r="RAR8" s="711"/>
      <c r="RAS8" s="711"/>
      <c r="RAT8" s="711"/>
      <c r="RAU8" s="711"/>
      <c r="RAV8" s="711"/>
      <c r="RAW8" s="711"/>
      <c r="RAX8" s="711"/>
      <c r="RAY8" s="711"/>
      <c r="RAZ8" s="711"/>
      <c r="RBA8" s="711"/>
      <c r="RBB8" s="711"/>
      <c r="RBC8" s="711"/>
      <c r="RBD8" s="711"/>
      <c r="RBE8" s="711"/>
      <c r="RBF8" s="711"/>
      <c r="RBG8" s="711"/>
      <c r="RBH8" s="711"/>
      <c r="RBI8" s="711"/>
      <c r="RBJ8" s="711"/>
      <c r="RBK8" s="711"/>
      <c r="RBL8" s="711"/>
      <c r="RBM8" s="711"/>
      <c r="RBN8" s="711"/>
      <c r="RBO8" s="711"/>
      <c r="RBP8" s="711"/>
      <c r="RBQ8" s="711"/>
      <c r="RBR8" s="711"/>
      <c r="RBS8" s="711"/>
      <c r="RBT8" s="711"/>
      <c r="RBU8" s="711"/>
      <c r="RBV8" s="711"/>
      <c r="RBW8" s="711"/>
      <c r="RBX8" s="711"/>
      <c r="RBY8" s="711"/>
      <c r="RBZ8" s="711"/>
      <c r="RCA8" s="711"/>
      <c r="RCB8" s="711"/>
      <c r="RCC8" s="711"/>
      <c r="RCD8" s="711"/>
      <c r="RCE8" s="711"/>
      <c r="RCF8" s="711"/>
      <c r="RCG8" s="711"/>
      <c r="RCH8" s="711"/>
      <c r="RCI8" s="711"/>
      <c r="RCJ8" s="711"/>
      <c r="RCK8" s="711"/>
      <c r="RCL8" s="711"/>
      <c r="RCM8" s="711"/>
      <c r="RCN8" s="711"/>
      <c r="RCO8" s="711"/>
      <c r="RCP8" s="711"/>
      <c r="RCQ8" s="711"/>
      <c r="RCR8" s="711"/>
      <c r="RCS8" s="711"/>
      <c r="RCT8" s="711"/>
      <c r="RCU8" s="711"/>
      <c r="RCV8" s="711"/>
      <c r="RCW8" s="711"/>
      <c r="RCX8" s="711"/>
      <c r="RCY8" s="711"/>
      <c r="RCZ8" s="711"/>
      <c r="RDA8" s="711"/>
      <c r="RDB8" s="711"/>
      <c r="RDC8" s="711"/>
      <c r="RDD8" s="711"/>
      <c r="RDE8" s="711"/>
      <c r="RDF8" s="711"/>
      <c r="RDG8" s="711"/>
      <c r="RDH8" s="711"/>
      <c r="RDI8" s="711"/>
      <c r="RDJ8" s="711"/>
      <c r="RDK8" s="711"/>
      <c r="RDL8" s="711"/>
      <c r="RDM8" s="711"/>
      <c r="RDN8" s="711"/>
      <c r="RDO8" s="711"/>
      <c r="RDP8" s="711"/>
      <c r="RDQ8" s="711"/>
      <c r="RDR8" s="711"/>
      <c r="RDS8" s="711"/>
      <c r="RDT8" s="711"/>
      <c r="RDU8" s="711"/>
      <c r="RDV8" s="711"/>
      <c r="RDW8" s="711"/>
      <c r="RDX8" s="711"/>
      <c r="RDY8" s="711"/>
      <c r="RDZ8" s="711"/>
      <c r="REA8" s="711"/>
      <c r="REB8" s="711"/>
      <c r="REC8" s="711"/>
      <c r="RED8" s="711"/>
      <c r="REE8" s="711"/>
      <c r="REF8" s="711"/>
      <c r="REG8" s="711"/>
      <c r="REH8" s="711"/>
      <c r="REI8" s="711"/>
      <c r="REJ8" s="711"/>
      <c r="REK8" s="711"/>
      <c r="REL8" s="711"/>
      <c r="REM8" s="711"/>
      <c r="REN8" s="711"/>
      <c r="REO8" s="711"/>
      <c r="REP8" s="711"/>
      <c r="REQ8" s="711"/>
      <c r="RER8" s="711"/>
      <c r="RES8" s="711"/>
      <c r="RET8" s="711"/>
      <c r="REU8" s="711"/>
      <c r="REV8" s="711"/>
      <c r="REW8" s="711"/>
      <c r="REX8" s="711"/>
      <c r="REY8" s="711"/>
      <c r="REZ8" s="711"/>
      <c r="RFA8" s="711"/>
      <c r="RFB8" s="711"/>
      <c r="RFC8" s="711"/>
      <c r="RFD8" s="711"/>
      <c r="RFE8" s="711"/>
      <c r="RFF8" s="711"/>
      <c r="RFG8" s="711"/>
      <c r="RFH8" s="711"/>
      <c r="RFI8" s="711"/>
      <c r="RFJ8" s="711"/>
      <c r="RFK8" s="711"/>
      <c r="RFL8" s="711"/>
      <c r="RFM8" s="711"/>
      <c r="RFN8" s="711"/>
      <c r="RFO8" s="711"/>
      <c r="RFP8" s="711"/>
      <c r="RFQ8" s="711"/>
      <c r="RFR8" s="711"/>
      <c r="RFS8" s="711"/>
      <c r="RFT8" s="711"/>
      <c r="RFU8" s="711"/>
      <c r="RFV8" s="711"/>
      <c r="RFW8" s="711"/>
      <c r="RFX8" s="711"/>
      <c r="RFY8" s="711"/>
      <c r="RFZ8" s="711"/>
      <c r="RGA8" s="711"/>
      <c r="RGB8" s="711"/>
      <c r="RGC8" s="711"/>
      <c r="RGD8" s="711"/>
      <c r="RGE8" s="711"/>
      <c r="RGF8" s="711"/>
      <c r="RGG8" s="711"/>
      <c r="RGH8" s="711"/>
      <c r="RGI8" s="711"/>
      <c r="RGJ8" s="711"/>
      <c r="RGK8" s="711"/>
      <c r="RGL8" s="711"/>
      <c r="RGM8" s="711"/>
      <c r="RGN8" s="711"/>
      <c r="RGO8" s="711"/>
      <c r="RGP8" s="711"/>
      <c r="RGQ8" s="711"/>
      <c r="RGR8" s="711"/>
      <c r="RGS8" s="711"/>
      <c r="RGT8" s="711"/>
      <c r="RGU8" s="711"/>
      <c r="RGV8" s="711"/>
      <c r="RGW8" s="711"/>
      <c r="RGX8" s="711"/>
      <c r="RGY8" s="711"/>
      <c r="RGZ8" s="711"/>
      <c r="RHA8" s="711"/>
      <c r="RHB8" s="711"/>
      <c r="RHC8" s="711"/>
      <c r="RHD8" s="711"/>
      <c r="RHE8" s="711"/>
      <c r="RHF8" s="711"/>
      <c r="RHG8" s="711"/>
      <c r="RHH8" s="711"/>
      <c r="RHI8" s="711"/>
      <c r="RHJ8" s="711"/>
      <c r="RHK8" s="711"/>
      <c r="RHL8" s="711"/>
      <c r="RHM8" s="711"/>
      <c r="RHN8" s="711"/>
      <c r="RHO8" s="711"/>
      <c r="RHP8" s="711"/>
      <c r="RHQ8" s="711"/>
      <c r="RHR8" s="711"/>
      <c r="RHS8" s="711"/>
      <c r="RHT8" s="711"/>
      <c r="RHU8" s="711"/>
      <c r="RHV8" s="711"/>
      <c r="RHW8" s="711"/>
      <c r="RHX8" s="711"/>
      <c r="RHY8" s="711"/>
      <c r="RHZ8" s="711"/>
      <c r="RIA8" s="711"/>
      <c r="RIB8" s="711"/>
      <c r="RIC8" s="711"/>
      <c r="RID8" s="711"/>
      <c r="RIE8" s="711"/>
      <c r="RIF8" s="711"/>
      <c r="RIG8" s="711"/>
      <c r="RIH8" s="711"/>
      <c r="RII8" s="711"/>
      <c r="RIJ8" s="711"/>
      <c r="RIK8" s="711"/>
      <c r="RIL8" s="711"/>
      <c r="RIM8" s="711"/>
      <c r="RIN8" s="711"/>
      <c r="RIO8" s="711"/>
      <c r="RIP8" s="711"/>
      <c r="RIQ8" s="711"/>
      <c r="RIR8" s="711"/>
      <c r="RIS8" s="711"/>
      <c r="RIT8" s="711"/>
      <c r="RIU8" s="711"/>
      <c r="RIV8" s="711"/>
      <c r="RIW8" s="711"/>
      <c r="RIX8" s="711"/>
      <c r="RIY8" s="711"/>
      <c r="RIZ8" s="711"/>
      <c r="RJA8" s="711"/>
      <c r="RJB8" s="711"/>
      <c r="RJC8" s="711"/>
      <c r="RJD8" s="711"/>
      <c r="RJE8" s="711"/>
      <c r="RJF8" s="711"/>
      <c r="RJG8" s="711"/>
      <c r="RJH8" s="711"/>
      <c r="RJI8" s="711"/>
      <c r="RJJ8" s="711"/>
      <c r="RJK8" s="711"/>
      <c r="RJL8" s="711"/>
      <c r="RJM8" s="711"/>
      <c r="RJN8" s="711"/>
      <c r="RJO8" s="711"/>
      <c r="RJP8" s="711"/>
      <c r="RJQ8" s="711"/>
      <c r="RJR8" s="711"/>
      <c r="RJS8" s="711"/>
      <c r="RJT8" s="711"/>
      <c r="RJU8" s="711"/>
      <c r="RJV8" s="711"/>
      <c r="RJW8" s="711"/>
      <c r="RJX8" s="711"/>
      <c r="RJY8" s="711"/>
      <c r="RJZ8" s="711"/>
      <c r="RKA8" s="711"/>
      <c r="RKB8" s="711"/>
      <c r="RKC8" s="711"/>
      <c r="RKD8" s="711"/>
      <c r="RKE8" s="711"/>
      <c r="RKF8" s="711"/>
      <c r="RKG8" s="711"/>
      <c r="RKH8" s="711"/>
      <c r="RKI8" s="711"/>
      <c r="RKJ8" s="711"/>
      <c r="RKK8" s="711"/>
      <c r="RKL8" s="711"/>
      <c r="RKM8" s="711"/>
      <c r="RKN8" s="711"/>
      <c r="RKO8" s="711"/>
      <c r="RKP8" s="711"/>
      <c r="RKQ8" s="711"/>
      <c r="RKR8" s="711"/>
      <c r="RKS8" s="711"/>
      <c r="RKT8" s="711"/>
      <c r="RKU8" s="711"/>
      <c r="RKV8" s="711"/>
      <c r="RKW8" s="711"/>
      <c r="RKX8" s="711"/>
      <c r="RKY8" s="711"/>
      <c r="RKZ8" s="711"/>
      <c r="RLA8" s="711"/>
      <c r="RLB8" s="711"/>
      <c r="RLC8" s="711"/>
      <c r="RLD8" s="711"/>
      <c r="RLE8" s="711"/>
      <c r="RLF8" s="711"/>
      <c r="RLG8" s="711"/>
      <c r="RLH8" s="711"/>
      <c r="RLI8" s="711"/>
      <c r="RLJ8" s="711"/>
      <c r="RLK8" s="711"/>
      <c r="RLL8" s="711"/>
      <c r="RLM8" s="711"/>
      <c r="RLN8" s="711"/>
      <c r="RLO8" s="711"/>
      <c r="RLP8" s="711"/>
      <c r="RLQ8" s="711"/>
      <c r="RLR8" s="711"/>
      <c r="RLS8" s="711"/>
      <c r="RLT8" s="711"/>
      <c r="RLU8" s="711"/>
      <c r="RLV8" s="711"/>
      <c r="RLW8" s="711"/>
      <c r="RLX8" s="711"/>
      <c r="RLY8" s="711"/>
      <c r="RLZ8" s="711"/>
      <c r="RMA8" s="711"/>
      <c r="RMB8" s="711"/>
      <c r="RMC8" s="711"/>
      <c r="RMD8" s="711"/>
      <c r="RME8" s="711"/>
      <c r="RMF8" s="711"/>
      <c r="RMG8" s="711"/>
      <c r="RMH8" s="711"/>
      <c r="RMI8" s="711"/>
      <c r="RMJ8" s="711"/>
      <c r="RMK8" s="711"/>
      <c r="RML8" s="711"/>
      <c r="RMM8" s="711"/>
      <c r="RMN8" s="711"/>
      <c r="RMO8" s="711"/>
      <c r="RMP8" s="711"/>
      <c r="RMQ8" s="711"/>
      <c r="RMR8" s="711"/>
      <c r="RMS8" s="711"/>
      <c r="RMT8" s="711"/>
      <c r="RMU8" s="711"/>
      <c r="RMV8" s="711"/>
      <c r="RMW8" s="711"/>
      <c r="RMX8" s="711"/>
      <c r="RMY8" s="711"/>
      <c r="RMZ8" s="711"/>
      <c r="RNA8" s="711"/>
      <c r="RNB8" s="711"/>
      <c r="RNC8" s="711"/>
      <c r="RND8" s="711"/>
      <c r="RNE8" s="711"/>
      <c r="RNF8" s="711"/>
      <c r="RNG8" s="711"/>
      <c r="RNH8" s="711"/>
      <c r="RNI8" s="711"/>
      <c r="RNJ8" s="711"/>
      <c r="RNK8" s="711"/>
      <c r="RNL8" s="711"/>
      <c r="RNM8" s="711"/>
      <c r="RNN8" s="711"/>
      <c r="RNO8" s="711"/>
      <c r="RNP8" s="711"/>
      <c r="RNQ8" s="711"/>
      <c r="RNR8" s="711"/>
      <c r="RNS8" s="711"/>
      <c r="RNT8" s="711"/>
      <c r="RNU8" s="711"/>
      <c r="RNV8" s="711"/>
      <c r="RNW8" s="711"/>
      <c r="RNX8" s="711"/>
      <c r="RNY8" s="711"/>
      <c r="RNZ8" s="711"/>
      <c r="ROA8" s="711"/>
      <c r="ROB8" s="711"/>
      <c r="ROC8" s="711"/>
      <c r="ROD8" s="711"/>
      <c r="ROE8" s="711"/>
      <c r="ROF8" s="711"/>
      <c r="ROG8" s="711"/>
      <c r="ROH8" s="711"/>
      <c r="ROI8" s="711"/>
      <c r="ROJ8" s="711"/>
      <c r="ROK8" s="711"/>
      <c r="ROL8" s="711"/>
      <c r="ROM8" s="711"/>
      <c r="RON8" s="711"/>
      <c r="ROO8" s="711"/>
      <c r="ROP8" s="711"/>
      <c r="ROQ8" s="711"/>
      <c r="ROR8" s="711"/>
      <c r="ROS8" s="711"/>
      <c r="ROT8" s="711"/>
      <c r="ROU8" s="711"/>
      <c r="ROV8" s="711"/>
      <c r="ROW8" s="711"/>
      <c r="ROX8" s="711"/>
      <c r="ROY8" s="711"/>
      <c r="ROZ8" s="711"/>
      <c r="RPA8" s="711"/>
      <c r="RPB8" s="711"/>
      <c r="RPC8" s="711"/>
      <c r="RPD8" s="711"/>
      <c r="RPE8" s="711"/>
      <c r="RPF8" s="711"/>
      <c r="RPG8" s="711"/>
      <c r="RPH8" s="711"/>
      <c r="RPI8" s="711"/>
      <c r="RPJ8" s="711"/>
      <c r="RPK8" s="711"/>
      <c r="RPL8" s="711"/>
      <c r="RPM8" s="711"/>
      <c r="RPN8" s="711"/>
      <c r="RPO8" s="711"/>
      <c r="RPP8" s="711"/>
      <c r="RPQ8" s="711"/>
      <c r="RPR8" s="711"/>
      <c r="RPS8" s="711"/>
      <c r="RPT8" s="711"/>
      <c r="RPU8" s="711"/>
      <c r="RPV8" s="711"/>
      <c r="RPW8" s="711"/>
      <c r="RPX8" s="711"/>
      <c r="RPY8" s="711"/>
      <c r="RPZ8" s="711"/>
      <c r="RQA8" s="711"/>
      <c r="RQB8" s="711"/>
      <c r="RQC8" s="711"/>
      <c r="RQD8" s="711"/>
      <c r="RQE8" s="711"/>
      <c r="RQF8" s="711"/>
      <c r="RQG8" s="711"/>
      <c r="RQH8" s="711"/>
      <c r="RQI8" s="711"/>
      <c r="RQJ8" s="711"/>
      <c r="RQK8" s="711"/>
      <c r="RQL8" s="711"/>
      <c r="RQM8" s="711"/>
      <c r="RQN8" s="711"/>
      <c r="RQO8" s="711"/>
      <c r="RQP8" s="711"/>
      <c r="RQQ8" s="711"/>
      <c r="RQR8" s="711"/>
      <c r="RQS8" s="711"/>
      <c r="RQT8" s="711"/>
      <c r="RQU8" s="711"/>
      <c r="RQV8" s="711"/>
      <c r="RQW8" s="711"/>
      <c r="RQX8" s="711"/>
      <c r="RQY8" s="711"/>
      <c r="RQZ8" s="711"/>
      <c r="RRA8" s="711"/>
      <c r="RRB8" s="711"/>
      <c r="RRC8" s="711"/>
      <c r="RRD8" s="711"/>
      <c r="RRE8" s="711"/>
      <c r="RRF8" s="711"/>
      <c r="RRG8" s="711"/>
      <c r="RRH8" s="711"/>
      <c r="RRI8" s="711"/>
      <c r="RRJ8" s="711"/>
      <c r="RRK8" s="711"/>
      <c r="RRL8" s="711"/>
      <c r="RRM8" s="711"/>
      <c r="RRN8" s="711"/>
      <c r="RRO8" s="711"/>
      <c r="RRP8" s="711"/>
      <c r="RRQ8" s="711"/>
      <c r="RRR8" s="711"/>
      <c r="RRS8" s="711"/>
      <c r="RRT8" s="711"/>
      <c r="RRU8" s="711"/>
      <c r="RRV8" s="711"/>
      <c r="RRW8" s="711"/>
      <c r="RRX8" s="711"/>
      <c r="RRY8" s="711"/>
      <c r="RRZ8" s="711"/>
      <c r="RSA8" s="711"/>
      <c r="RSB8" s="711"/>
      <c r="RSC8" s="711"/>
      <c r="RSD8" s="711"/>
      <c r="RSE8" s="711"/>
      <c r="RSF8" s="711"/>
      <c r="RSG8" s="711"/>
      <c r="RSH8" s="711"/>
      <c r="RSI8" s="711"/>
      <c r="RSJ8" s="711"/>
      <c r="RSK8" s="711"/>
      <c r="RSL8" s="711"/>
      <c r="RSM8" s="711"/>
      <c r="RSN8" s="711"/>
      <c r="RSO8" s="711"/>
      <c r="RSP8" s="711"/>
      <c r="RSQ8" s="711"/>
      <c r="RSR8" s="711"/>
      <c r="RSS8" s="711"/>
      <c r="RST8" s="711"/>
      <c r="RSU8" s="711"/>
      <c r="RSV8" s="711"/>
      <c r="RSW8" s="711"/>
      <c r="RSX8" s="711"/>
      <c r="RSY8" s="711"/>
      <c r="RSZ8" s="711"/>
      <c r="RTA8" s="711"/>
      <c r="RTB8" s="711"/>
      <c r="RTC8" s="711"/>
      <c r="RTD8" s="711"/>
      <c r="RTE8" s="711"/>
      <c r="RTF8" s="711"/>
      <c r="RTG8" s="711"/>
      <c r="RTH8" s="711"/>
      <c r="RTI8" s="711"/>
      <c r="RTJ8" s="711"/>
      <c r="RTK8" s="711"/>
      <c r="RTL8" s="711"/>
      <c r="RTM8" s="711"/>
      <c r="RTN8" s="711"/>
      <c r="RTO8" s="711"/>
      <c r="RTP8" s="711"/>
      <c r="RTQ8" s="711"/>
      <c r="RTR8" s="711"/>
      <c r="RTS8" s="711"/>
      <c r="RTT8" s="711"/>
      <c r="RTU8" s="711"/>
      <c r="RTV8" s="711"/>
      <c r="RTW8" s="711"/>
      <c r="RTX8" s="711"/>
      <c r="RTY8" s="711"/>
      <c r="RTZ8" s="711"/>
      <c r="RUA8" s="711"/>
      <c r="RUB8" s="711"/>
      <c r="RUC8" s="711"/>
      <c r="RUD8" s="711"/>
      <c r="RUE8" s="711"/>
      <c r="RUF8" s="711"/>
      <c r="RUG8" s="711"/>
      <c r="RUH8" s="711"/>
      <c r="RUI8" s="711"/>
      <c r="RUJ8" s="711"/>
      <c r="RUK8" s="711"/>
      <c r="RUL8" s="711"/>
      <c r="RUM8" s="711"/>
      <c r="RUN8" s="711"/>
      <c r="RUO8" s="711"/>
      <c r="RUP8" s="711"/>
      <c r="RUQ8" s="711"/>
      <c r="RUR8" s="711"/>
      <c r="RUS8" s="711"/>
      <c r="RUT8" s="711"/>
      <c r="RUU8" s="711"/>
      <c r="RUV8" s="711"/>
      <c r="RUW8" s="711"/>
      <c r="RUX8" s="711"/>
      <c r="RUY8" s="711"/>
      <c r="RUZ8" s="711"/>
      <c r="RVA8" s="711"/>
      <c r="RVB8" s="711"/>
      <c r="RVC8" s="711"/>
      <c r="RVD8" s="711"/>
      <c r="RVE8" s="711"/>
      <c r="RVF8" s="711"/>
      <c r="RVG8" s="711"/>
      <c r="RVH8" s="711"/>
      <c r="RVI8" s="711"/>
      <c r="RVJ8" s="711"/>
      <c r="RVK8" s="711"/>
      <c r="RVL8" s="711"/>
      <c r="RVM8" s="711"/>
      <c r="RVN8" s="711"/>
      <c r="RVO8" s="711"/>
      <c r="RVP8" s="711"/>
      <c r="RVQ8" s="711"/>
      <c r="RVR8" s="711"/>
      <c r="RVS8" s="711"/>
      <c r="RVT8" s="711"/>
      <c r="RVU8" s="711"/>
      <c r="RVV8" s="711"/>
      <c r="RVW8" s="711"/>
      <c r="RVX8" s="711"/>
      <c r="RVY8" s="711"/>
      <c r="RVZ8" s="711"/>
      <c r="RWA8" s="711"/>
      <c r="RWB8" s="711"/>
      <c r="RWC8" s="711"/>
      <c r="RWD8" s="711"/>
      <c r="RWE8" s="711"/>
      <c r="RWF8" s="711"/>
      <c r="RWG8" s="711"/>
      <c r="RWH8" s="711"/>
      <c r="RWI8" s="711"/>
      <c r="RWJ8" s="711"/>
      <c r="RWK8" s="711"/>
      <c r="RWL8" s="711"/>
      <c r="RWM8" s="711"/>
      <c r="RWN8" s="711"/>
      <c r="RWO8" s="711"/>
      <c r="RWP8" s="711"/>
      <c r="RWQ8" s="711"/>
      <c r="RWR8" s="711"/>
      <c r="RWS8" s="711"/>
      <c r="RWT8" s="711"/>
      <c r="RWU8" s="711"/>
      <c r="RWV8" s="711"/>
      <c r="RWW8" s="711"/>
      <c r="RWX8" s="711"/>
      <c r="RWY8" s="711"/>
      <c r="RWZ8" s="711"/>
      <c r="RXA8" s="711"/>
      <c r="RXB8" s="711"/>
      <c r="RXC8" s="711"/>
      <c r="RXD8" s="711"/>
      <c r="RXE8" s="711"/>
      <c r="RXF8" s="711"/>
      <c r="RXG8" s="711"/>
      <c r="RXH8" s="711"/>
      <c r="RXI8" s="711"/>
      <c r="RXJ8" s="711"/>
      <c r="RXK8" s="711"/>
      <c r="RXL8" s="711"/>
      <c r="RXM8" s="711"/>
      <c r="RXN8" s="711"/>
      <c r="RXO8" s="711"/>
      <c r="RXP8" s="711"/>
      <c r="RXQ8" s="711"/>
      <c r="RXR8" s="711"/>
      <c r="RXS8" s="711"/>
      <c r="RXT8" s="711"/>
      <c r="RXU8" s="711"/>
      <c r="RXV8" s="711"/>
      <c r="RXW8" s="711"/>
      <c r="RXX8" s="711"/>
      <c r="RXY8" s="711"/>
      <c r="RXZ8" s="711"/>
      <c r="RYA8" s="711"/>
      <c r="RYB8" s="711"/>
      <c r="RYC8" s="711"/>
      <c r="RYD8" s="711"/>
      <c r="RYE8" s="711"/>
      <c r="RYF8" s="711"/>
      <c r="RYG8" s="711"/>
      <c r="RYH8" s="711"/>
      <c r="RYI8" s="711"/>
      <c r="RYJ8" s="711"/>
      <c r="RYK8" s="711"/>
      <c r="RYL8" s="711"/>
      <c r="RYM8" s="711"/>
      <c r="RYN8" s="711"/>
      <c r="RYO8" s="711"/>
      <c r="RYP8" s="711"/>
      <c r="RYQ8" s="711"/>
      <c r="RYR8" s="711"/>
      <c r="RYS8" s="711"/>
      <c r="RYT8" s="711"/>
      <c r="RYU8" s="711"/>
      <c r="RYV8" s="711"/>
      <c r="RYW8" s="711"/>
      <c r="RYX8" s="711"/>
      <c r="RYY8" s="711"/>
      <c r="RYZ8" s="711"/>
      <c r="RZA8" s="711"/>
      <c r="RZB8" s="711"/>
      <c r="RZC8" s="711"/>
      <c r="RZD8" s="711"/>
      <c r="RZE8" s="711"/>
      <c r="RZF8" s="711"/>
      <c r="RZG8" s="711"/>
      <c r="RZH8" s="711"/>
      <c r="RZI8" s="711"/>
      <c r="RZJ8" s="711"/>
      <c r="RZK8" s="711"/>
      <c r="RZL8" s="711"/>
      <c r="RZM8" s="711"/>
      <c r="RZN8" s="711"/>
      <c r="RZO8" s="711"/>
      <c r="RZP8" s="711"/>
      <c r="RZQ8" s="711"/>
      <c r="RZR8" s="711"/>
      <c r="RZS8" s="711"/>
      <c r="RZT8" s="711"/>
      <c r="RZU8" s="711"/>
      <c r="RZV8" s="711"/>
      <c r="RZW8" s="711"/>
      <c r="RZX8" s="711"/>
      <c r="RZY8" s="711"/>
      <c r="RZZ8" s="711"/>
      <c r="SAA8" s="711"/>
      <c r="SAB8" s="711"/>
      <c r="SAC8" s="711"/>
      <c r="SAD8" s="711"/>
      <c r="SAE8" s="711"/>
      <c r="SAF8" s="711"/>
      <c r="SAG8" s="711"/>
      <c r="SAH8" s="711"/>
      <c r="SAI8" s="711"/>
      <c r="SAJ8" s="711"/>
      <c r="SAK8" s="711"/>
      <c r="SAL8" s="711"/>
      <c r="SAM8" s="711"/>
      <c r="SAN8" s="711"/>
      <c r="SAO8" s="711"/>
      <c r="SAP8" s="711"/>
      <c r="SAQ8" s="711"/>
      <c r="SAR8" s="711"/>
      <c r="SAS8" s="711"/>
      <c r="SAT8" s="711"/>
      <c r="SAU8" s="711"/>
      <c r="SAV8" s="711"/>
      <c r="SAW8" s="711"/>
      <c r="SAX8" s="711"/>
      <c r="SAY8" s="711"/>
      <c r="SAZ8" s="711"/>
      <c r="SBA8" s="711"/>
      <c r="SBB8" s="711"/>
      <c r="SBC8" s="711"/>
      <c r="SBD8" s="711"/>
      <c r="SBE8" s="711"/>
      <c r="SBF8" s="711"/>
      <c r="SBG8" s="711"/>
      <c r="SBH8" s="711"/>
      <c r="SBI8" s="711"/>
      <c r="SBJ8" s="711"/>
      <c r="SBK8" s="711"/>
      <c r="SBL8" s="711"/>
      <c r="SBM8" s="711"/>
      <c r="SBN8" s="711"/>
      <c r="SBO8" s="711"/>
      <c r="SBP8" s="711"/>
      <c r="SBQ8" s="711"/>
      <c r="SBR8" s="711"/>
      <c r="SBS8" s="711"/>
      <c r="SBT8" s="711"/>
      <c r="SBU8" s="711"/>
      <c r="SBV8" s="711"/>
      <c r="SBW8" s="711"/>
      <c r="SBX8" s="711"/>
      <c r="SBY8" s="711"/>
      <c r="SBZ8" s="711"/>
      <c r="SCA8" s="711"/>
      <c r="SCB8" s="711"/>
      <c r="SCC8" s="711"/>
      <c r="SCD8" s="711"/>
      <c r="SCE8" s="711"/>
      <c r="SCF8" s="711"/>
      <c r="SCG8" s="711"/>
      <c r="SCH8" s="711"/>
      <c r="SCI8" s="711"/>
      <c r="SCJ8" s="711"/>
      <c r="SCK8" s="711"/>
      <c r="SCL8" s="711"/>
      <c r="SCM8" s="711"/>
      <c r="SCN8" s="711"/>
      <c r="SCO8" s="711"/>
      <c r="SCP8" s="711"/>
      <c r="SCQ8" s="711"/>
      <c r="SCR8" s="711"/>
      <c r="SCS8" s="711"/>
      <c r="SCT8" s="711"/>
      <c r="SCU8" s="711"/>
      <c r="SCV8" s="711"/>
      <c r="SCW8" s="711"/>
      <c r="SCX8" s="711"/>
      <c r="SCY8" s="711"/>
      <c r="SCZ8" s="711"/>
      <c r="SDA8" s="711"/>
      <c r="SDB8" s="711"/>
      <c r="SDC8" s="711"/>
      <c r="SDD8" s="711"/>
      <c r="SDE8" s="711"/>
      <c r="SDF8" s="711"/>
      <c r="SDG8" s="711"/>
      <c r="SDH8" s="711"/>
      <c r="SDI8" s="711"/>
      <c r="SDJ8" s="711"/>
      <c r="SDK8" s="711"/>
      <c r="SDL8" s="711"/>
      <c r="SDM8" s="711"/>
      <c r="SDN8" s="711"/>
      <c r="SDO8" s="711"/>
      <c r="SDP8" s="711"/>
      <c r="SDQ8" s="711"/>
      <c r="SDR8" s="711"/>
      <c r="SDS8" s="711"/>
      <c r="SDT8" s="711"/>
      <c r="SDU8" s="711"/>
      <c r="SDV8" s="711"/>
      <c r="SDW8" s="711"/>
      <c r="SDX8" s="711"/>
      <c r="SDY8" s="711"/>
      <c r="SDZ8" s="711"/>
      <c r="SEA8" s="711"/>
      <c r="SEB8" s="711"/>
      <c r="SEC8" s="711"/>
      <c r="SED8" s="711"/>
      <c r="SEE8" s="711"/>
      <c r="SEF8" s="711"/>
      <c r="SEG8" s="711"/>
      <c r="SEH8" s="711"/>
      <c r="SEI8" s="711"/>
      <c r="SEJ8" s="711"/>
      <c r="SEK8" s="711"/>
      <c r="SEL8" s="711"/>
      <c r="SEM8" s="711"/>
      <c r="SEN8" s="711"/>
      <c r="SEO8" s="711"/>
      <c r="SEP8" s="711"/>
      <c r="SEQ8" s="711"/>
      <c r="SER8" s="711"/>
      <c r="SES8" s="711"/>
      <c r="SET8" s="711"/>
      <c r="SEU8" s="711"/>
      <c r="SEV8" s="711"/>
      <c r="SEW8" s="711"/>
      <c r="SEX8" s="711"/>
      <c r="SEY8" s="711"/>
      <c r="SEZ8" s="711"/>
      <c r="SFA8" s="711"/>
      <c r="SFB8" s="711"/>
      <c r="SFC8" s="711"/>
      <c r="SFD8" s="711"/>
      <c r="SFE8" s="711"/>
      <c r="SFF8" s="711"/>
      <c r="SFG8" s="711"/>
      <c r="SFH8" s="711"/>
      <c r="SFI8" s="711"/>
      <c r="SFJ8" s="711"/>
      <c r="SFK8" s="711"/>
      <c r="SFL8" s="711"/>
      <c r="SFM8" s="711"/>
      <c r="SFN8" s="711"/>
      <c r="SFO8" s="711"/>
      <c r="SFP8" s="711"/>
      <c r="SFQ8" s="711"/>
      <c r="SFR8" s="711"/>
      <c r="SFS8" s="711"/>
      <c r="SFT8" s="711"/>
      <c r="SFU8" s="711"/>
      <c r="SFV8" s="711"/>
      <c r="SFW8" s="711"/>
      <c r="SFX8" s="711"/>
      <c r="SFY8" s="711"/>
      <c r="SFZ8" s="711"/>
      <c r="SGA8" s="711"/>
      <c r="SGB8" s="711"/>
      <c r="SGC8" s="711"/>
      <c r="SGD8" s="711"/>
      <c r="SGE8" s="711"/>
      <c r="SGF8" s="711"/>
      <c r="SGG8" s="711"/>
      <c r="SGH8" s="711"/>
      <c r="SGI8" s="711"/>
      <c r="SGJ8" s="711"/>
      <c r="SGK8" s="711"/>
      <c r="SGL8" s="711"/>
      <c r="SGM8" s="711"/>
      <c r="SGN8" s="711"/>
      <c r="SGO8" s="711"/>
      <c r="SGP8" s="711"/>
      <c r="SGQ8" s="711"/>
      <c r="SGR8" s="711"/>
      <c r="SGS8" s="711"/>
      <c r="SGT8" s="711"/>
      <c r="SGU8" s="711"/>
      <c r="SGV8" s="711"/>
      <c r="SGW8" s="711"/>
      <c r="SGX8" s="711"/>
      <c r="SGY8" s="711"/>
      <c r="SGZ8" s="711"/>
      <c r="SHA8" s="711"/>
      <c r="SHB8" s="711"/>
      <c r="SHC8" s="711"/>
      <c r="SHD8" s="711"/>
      <c r="SHE8" s="711"/>
      <c r="SHF8" s="711"/>
      <c r="SHG8" s="711"/>
      <c r="SHH8" s="711"/>
      <c r="SHI8" s="711"/>
      <c r="SHJ8" s="711"/>
      <c r="SHK8" s="711"/>
      <c r="SHL8" s="711"/>
      <c r="SHM8" s="711"/>
      <c r="SHN8" s="711"/>
      <c r="SHO8" s="711"/>
      <c r="SHP8" s="711"/>
      <c r="SHQ8" s="711"/>
      <c r="SHR8" s="711"/>
      <c r="SHS8" s="711"/>
      <c r="SHT8" s="711"/>
      <c r="SHU8" s="711"/>
      <c r="SHV8" s="711"/>
      <c r="SHW8" s="711"/>
      <c r="SHX8" s="711"/>
      <c r="SHY8" s="711"/>
      <c r="SHZ8" s="711"/>
      <c r="SIA8" s="711"/>
      <c r="SIB8" s="711"/>
      <c r="SIC8" s="711"/>
      <c r="SID8" s="711"/>
      <c r="SIE8" s="711"/>
      <c r="SIF8" s="711"/>
      <c r="SIG8" s="711"/>
      <c r="SIH8" s="711"/>
      <c r="SII8" s="711"/>
      <c r="SIJ8" s="711"/>
      <c r="SIK8" s="711"/>
      <c r="SIL8" s="711"/>
      <c r="SIM8" s="711"/>
      <c r="SIN8" s="711"/>
      <c r="SIO8" s="711"/>
      <c r="SIP8" s="711"/>
      <c r="SIQ8" s="711"/>
      <c r="SIR8" s="711"/>
      <c r="SIS8" s="711"/>
      <c r="SIT8" s="711"/>
      <c r="SIU8" s="711"/>
      <c r="SIV8" s="711"/>
      <c r="SIW8" s="711"/>
      <c r="SIX8" s="711"/>
      <c r="SIY8" s="711"/>
      <c r="SIZ8" s="711"/>
      <c r="SJA8" s="711"/>
      <c r="SJB8" s="711"/>
      <c r="SJC8" s="711"/>
      <c r="SJD8" s="711"/>
      <c r="SJE8" s="711"/>
      <c r="SJF8" s="711"/>
      <c r="SJG8" s="711"/>
      <c r="SJH8" s="711"/>
      <c r="SJI8" s="711"/>
      <c r="SJJ8" s="711"/>
      <c r="SJK8" s="711"/>
      <c r="SJL8" s="711"/>
      <c r="SJM8" s="711"/>
      <c r="SJN8" s="711"/>
      <c r="SJO8" s="711"/>
      <c r="SJP8" s="711"/>
      <c r="SJQ8" s="711"/>
      <c r="SJR8" s="711"/>
      <c r="SJS8" s="711"/>
      <c r="SJT8" s="711"/>
      <c r="SJU8" s="711"/>
      <c r="SJV8" s="711"/>
      <c r="SJW8" s="711"/>
      <c r="SJX8" s="711"/>
      <c r="SJY8" s="711"/>
      <c r="SJZ8" s="711"/>
      <c r="SKA8" s="711"/>
      <c r="SKB8" s="711"/>
      <c r="SKC8" s="711"/>
      <c r="SKD8" s="711"/>
      <c r="SKE8" s="711"/>
      <c r="SKF8" s="711"/>
      <c r="SKG8" s="711"/>
      <c r="SKH8" s="711"/>
      <c r="SKI8" s="711"/>
      <c r="SKJ8" s="711"/>
      <c r="SKK8" s="711"/>
      <c r="SKL8" s="711"/>
      <c r="SKM8" s="711"/>
      <c r="SKN8" s="711"/>
      <c r="SKO8" s="711"/>
      <c r="SKP8" s="711"/>
      <c r="SKQ8" s="711"/>
      <c r="SKR8" s="711"/>
      <c r="SKS8" s="711"/>
      <c r="SKT8" s="711"/>
      <c r="SKU8" s="711"/>
      <c r="SKV8" s="711"/>
      <c r="SKW8" s="711"/>
      <c r="SKX8" s="711"/>
      <c r="SKY8" s="711"/>
      <c r="SKZ8" s="711"/>
      <c r="SLA8" s="711"/>
      <c r="SLB8" s="711"/>
      <c r="SLC8" s="711"/>
      <c r="SLD8" s="711"/>
      <c r="SLE8" s="711"/>
      <c r="SLF8" s="711"/>
      <c r="SLG8" s="711"/>
      <c r="SLH8" s="711"/>
      <c r="SLI8" s="711"/>
      <c r="SLJ8" s="711"/>
      <c r="SLK8" s="711"/>
      <c r="SLL8" s="711"/>
      <c r="SLM8" s="711"/>
      <c r="SLN8" s="711"/>
      <c r="SLO8" s="711"/>
      <c r="SLP8" s="711"/>
      <c r="SLQ8" s="711"/>
      <c r="SLR8" s="711"/>
      <c r="SLS8" s="711"/>
      <c r="SLT8" s="711"/>
      <c r="SLU8" s="711"/>
      <c r="SLV8" s="711"/>
      <c r="SLW8" s="711"/>
      <c r="SLX8" s="711"/>
      <c r="SLY8" s="711"/>
      <c r="SLZ8" s="711"/>
      <c r="SMA8" s="711"/>
      <c r="SMB8" s="711"/>
      <c r="SMC8" s="711"/>
      <c r="SMD8" s="711"/>
      <c r="SME8" s="711"/>
      <c r="SMF8" s="711"/>
      <c r="SMG8" s="711"/>
      <c r="SMH8" s="711"/>
      <c r="SMI8" s="711"/>
      <c r="SMJ8" s="711"/>
      <c r="SMK8" s="711"/>
      <c r="SML8" s="711"/>
      <c r="SMM8" s="711"/>
      <c r="SMN8" s="711"/>
      <c r="SMO8" s="711"/>
      <c r="SMP8" s="711"/>
      <c r="SMQ8" s="711"/>
      <c r="SMR8" s="711"/>
      <c r="SMS8" s="711"/>
      <c r="SMT8" s="711"/>
      <c r="SMU8" s="711"/>
      <c r="SMV8" s="711"/>
      <c r="SMW8" s="711"/>
      <c r="SMX8" s="711"/>
      <c r="SMY8" s="711"/>
      <c r="SMZ8" s="711"/>
      <c r="SNA8" s="711"/>
      <c r="SNB8" s="711"/>
      <c r="SNC8" s="711"/>
      <c r="SND8" s="711"/>
      <c r="SNE8" s="711"/>
      <c r="SNF8" s="711"/>
      <c r="SNG8" s="711"/>
      <c r="SNH8" s="711"/>
      <c r="SNI8" s="711"/>
      <c r="SNJ8" s="711"/>
      <c r="SNK8" s="711"/>
      <c r="SNL8" s="711"/>
      <c r="SNM8" s="711"/>
      <c r="SNN8" s="711"/>
      <c r="SNO8" s="711"/>
      <c r="SNP8" s="711"/>
      <c r="SNQ8" s="711"/>
      <c r="SNR8" s="711"/>
      <c r="SNS8" s="711"/>
      <c r="SNT8" s="711"/>
      <c r="SNU8" s="711"/>
      <c r="SNV8" s="711"/>
      <c r="SNW8" s="711"/>
      <c r="SNX8" s="711"/>
      <c r="SNY8" s="711"/>
      <c r="SNZ8" s="711"/>
      <c r="SOA8" s="711"/>
      <c r="SOB8" s="711"/>
      <c r="SOC8" s="711"/>
      <c r="SOD8" s="711"/>
      <c r="SOE8" s="711"/>
      <c r="SOF8" s="711"/>
      <c r="SOG8" s="711"/>
      <c r="SOH8" s="711"/>
      <c r="SOI8" s="711"/>
      <c r="SOJ8" s="711"/>
      <c r="SOK8" s="711"/>
      <c r="SOL8" s="711"/>
      <c r="SOM8" s="711"/>
      <c r="SON8" s="711"/>
      <c r="SOO8" s="711"/>
      <c r="SOP8" s="711"/>
      <c r="SOQ8" s="711"/>
      <c r="SOR8" s="711"/>
      <c r="SOS8" s="711"/>
      <c r="SOT8" s="711"/>
      <c r="SOU8" s="711"/>
      <c r="SOV8" s="711"/>
      <c r="SOW8" s="711"/>
      <c r="SOX8" s="711"/>
      <c r="SOY8" s="711"/>
      <c r="SOZ8" s="711"/>
      <c r="SPA8" s="711"/>
      <c r="SPB8" s="711"/>
      <c r="SPC8" s="711"/>
      <c r="SPD8" s="711"/>
      <c r="SPE8" s="711"/>
      <c r="SPF8" s="711"/>
      <c r="SPG8" s="711"/>
      <c r="SPH8" s="711"/>
      <c r="SPI8" s="711"/>
      <c r="SPJ8" s="711"/>
      <c r="SPK8" s="711"/>
      <c r="SPL8" s="711"/>
      <c r="SPM8" s="711"/>
      <c r="SPN8" s="711"/>
      <c r="SPO8" s="711"/>
      <c r="SPP8" s="711"/>
      <c r="SPQ8" s="711"/>
      <c r="SPR8" s="711"/>
      <c r="SPS8" s="711"/>
      <c r="SPT8" s="711"/>
      <c r="SPU8" s="711"/>
      <c r="SPV8" s="711"/>
      <c r="SPW8" s="711"/>
      <c r="SPX8" s="711"/>
      <c r="SPY8" s="711"/>
      <c r="SPZ8" s="711"/>
      <c r="SQA8" s="711"/>
      <c r="SQB8" s="711"/>
      <c r="SQC8" s="711"/>
      <c r="SQD8" s="711"/>
      <c r="SQE8" s="711"/>
      <c r="SQF8" s="711"/>
      <c r="SQG8" s="711"/>
      <c r="SQH8" s="711"/>
      <c r="SQI8" s="711"/>
      <c r="SQJ8" s="711"/>
      <c r="SQK8" s="711"/>
      <c r="SQL8" s="711"/>
      <c r="SQM8" s="711"/>
      <c r="SQN8" s="711"/>
      <c r="SQO8" s="711"/>
      <c r="SQP8" s="711"/>
      <c r="SQQ8" s="711"/>
      <c r="SQR8" s="711"/>
      <c r="SQS8" s="711"/>
      <c r="SQT8" s="711"/>
      <c r="SQU8" s="711"/>
      <c r="SQV8" s="711"/>
      <c r="SQW8" s="711"/>
      <c r="SQX8" s="711"/>
      <c r="SQY8" s="711"/>
      <c r="SQZ8" s="711"/>
      <c r="SRA8" s="711"/>
      <c r="SRB8" s="711"/>
      <c r="SRC8" s="711"/>
      <c r="SRD8" s="711"/>
      <c r="SRE8" s="711"/>
      <c r="SRF8" s="711"/>
      <c r="SRG8" s="711"/>
      <c r="SRH8" s="711"/>
      <c r="SRI8" s="711"/>
      <c r="SRJ8" s="711"/>
      <c r="SRK8" s="711"/>
      <c r="SRL8" s="711"/>
      <c r="SRM8" s="711"/>
      <c r="SRN8" s="711"/>
      <c r="SRO8" s="711"/>
      <c r="SRP8" s="711"/>
      <c r="SRQ8" s="711"/>
      <c r="SRR8" s="711"/>
      <c r="SRS8" s="711"/>
      <c r="SRT8" s="711"/>
      <c r="SRU8" s="711"/>
      <c r="SRV8" s="711"/>
      <c r="SRW8" s="711"/>
      <c r="SRX8" s="711"/>
      <c r="SRY8" s="711"/>
      <c r="SRZ8" s="711"/>
      <c r="SSA8" s="711"/>
      <c r="SSB8" s="711"/>
      <c r="SSC8" s="711"/>
      <c r="SSD8" s="711"/>
      <c r="SSE8" s="711"/>
      <c r="SSF8" s="711"/>
      <c r="SSG8" s="711"/>
      <c r="SSH8" s="711"/>
      <c r="SSI8" s="711"/>
      <c r="SSJ8" s="711"/>
      <c r="SSK8" s="711"/>
      <c r="SSL8" s="711"/>
      <c r="SSM8" s="711"/>
      <c r="SSN8" s="711"/>
      <c r="SSO8" s="711"/>
      <c r="SSP8" s="711"/>
      <c r="SSQ8" s="711"/>
      <c r="SSR8" s="711"/>
      <c r="SSS8" s="711"/>
      <c r="SST8" s="711"/>
      <c r="SSU8" s="711"/>
      <c r="SSV8" s="711"/>
      <c r="SSW8" s="711"/>
      <c r="SSX8" s="711"/>
      <c r="SSY8" s="711"/>
      <c r="SSZ8" s="711"/>
      <c r="STA8" s="711"/>
      <c r="STB8" s="711"/>
      <c r="STC8" s="711"/>
      <c r="STD8" s="711"/>
      <c r="STE8" s="711"/>
      <c r="STF8" s="711"/>
      <c r="STG8" s="711"/>
      <c r="STH8" s="711"/>
      <c r="STI8" s="711"/>
      <c r="STJ8" s="711"/>
      <c r="STK8" s="711"/>
      <c r="STL8" s="711"/>
      <c r="STM8" s="711"/>
      <c r="STN8" s="711"/>
      <c r="STO8" s="711"/>
      <c r="STP8" s="711"/>
      <c r="STQ8" s="711"/>
      <c r="STR8" s="711"/>
      <c r="STS8" s="711"/>
      <c r="STT8" s="711"/>
      <c r="STU8" s="711"/>
      <c r="STV8" s="711"/>
      <c r="STW8" s="711"/>
      <c r="STX8" s="711"/>
      <c r="STY8" s="711"/>
      <c r="STZ8" s="711"/>
      <c r="SUA8" s="711"/>
      <c r="SUB8" s="711"/>
      <c r="SUC8" s="711"/>
      <c r="SUD8" s="711"/>
      <c r="SUE8" s="711"/>
      <c r="SUF8" s="711"/>
      <c r="SUG8" s="711"/>
      <c r="SUH8" s="711"/>
      <c r="SUI8" s="711"/>
      <c r="SUJ8" s="711"/>
      <c r="SUK8" s="711"/>
      <c r="SUL8" s="711"/>
      <c r="SUM8" s="711"/>
      <c r="SUN8" s="711"/>
      <c r="SUO8" s="711"/>
      <c r="SUP8" s="711"/>
      <c r="SUQ8" s="711"/>
      <c r="SUR8" s="711"/>
      <c r="SUS8" s="711"/>
      <c r="SUT8" s="711"/>
      <c r="SUU8" s="711"/>
      <c r="SUV8" s="711"/>
      <c r="SUW8" s="711"/>
      <c r="SUX8" s="711"/>
      <c r="SUY8" s="711"/>
      <c r="SUZ8" s="711"/>
      <c r="SVA8" s="711"/>
      <c r="SVB8" s="711"/>
      <c r="SVC8" s="711"/>
      <c r="SVD8" s="711"/>
      <c r="SVE8" s="711"/>
      <c r="SVF8" s="711"/>
      <c r="SVG8" s="711"/>
      <c r="SVH8" s="711"/>
      <c r="SVI8" s="711"/>
      <c r="SVJ8" s="711"/>
      <c r="SVK8" s="711"/>
      <c r="SVL8" s="711"/>
      <c r="SVM8" s="711"/>
      <c r="SVN8" s="711"/>
      <c r="SVO8" s="711"/>
      <c r="SVP8" s="711"/>
      <c r="SVQ8" s="711"/>
      <c r="SVR8" s="711"/>
      <c r="SVS8" s="711"/>
      <c r="SVT8" s="711"/>
      <c r="SVU8" s="711"/>
      <c r="SVV8" s="711"/>
      <c r="SVW8" s="711"/>
      <c r="SVX8" s="711"/>
      <c r="SVY8" s="711"/>
      <c r="SVZ8" s="711"/>
      <c r="SWA8" s="711"/>
      <c r="SWB8" s="711"/>
      <c r="SWC8" s="711"/>
      <c r="SWD8" s="711"/>
      <c r="SWE8" s="711"/>
      <c r="SWF8" s="711"/>
      <c r="SWG8" s="711"/>
      <c r="SWH8" s="711"/>
      <c r="SWI8" s="711"/>
      <c r="SWJ8" s="711"/>
      <c r="SWK8" s="711"/>
      <c r="SWL8" s="711"/>
      <c r="SWM8" s="711"/>
      <c r="SWN8" s="711"/>
      <c r="SWO8" s="711"/>
      <c r="SWP8" s="711"/>
      <c r="SWQ8" s="711"/>
      <c r="SWR8" s="711"/>
      <c r="SWS8" s="711"/>
      <c r="SWT8" s="711"/>
      <c r="SWU8" s="711"/>
      <c r="SWV8" s="711"/>
      <c r="SWW8" s="711"/>
      <c r="SWX8" s="711"/>
      <c r="SWY8" s="711"/>
      <c r="SWZ8" s="711"/>
      <c r="SXA8" s="711"/>
      <c r="SXB8" s="711"/>
      <c r="SXC8" s="711"/>
      <c r="SXD8" s="711"/>
      <c r="SXE8" s="711"/>
      <c r="SXF8" s="711"/>
      <c r="SXG8" s="711"/>
      <c r="SXH8" s="711"/>
      <c r="SXI8" s="711"/>
      <c r="SXJ8" s="711"/>
      <c r="SXK8" s="711"/>
      <c r="SXL8" s="711"/>
      <c r="SXM8" s="711"/>
      <c r="SXN8" s="711"/>
      <c r="SXO8" s="711"/>
      <c r="SXP8" s="711"/>
      <c r="SXQ8" s="711"/>
      <c r="SXR8" s="711"/>
      <c r="SXS8" s="711"/>
      <c r="SXT8" s="711"/>
      <c r="SXU8" s="711"/>
      <c r="SXV8" s="711"/>
      <c r="SXW8" s="711"/>
      <c r="SXX8" s="711"/>
      <c r="SXY8" s="711"/>
      <c r="SXZ8" s="711"/>
      <c r="SYA8" s="711"/>
      <c r="SYB8" s="711"/>
      <c r="SYC8" s="711"/>
      <c r="SYD8" s="711"/>
      <c r="SYE8" s="711"/>
      <c r="SYF8" s="711"/>
      <c r="SYG8" s="711"/>
      <c r="SYH8" s="711"/>
      <c r="SYI8" s="711"/>
      <c r="SYJ8" s="711"/>
      <c r="SYK8" s="711"/>
      <c r="SYL8" s="711"/>
      <c r="SYM8" s="711"/>
      <c r="SYN8" s="711"/>
      <c r="SYO8" s="711"/>
      <c r="SYP8" s="711"/>
      <c r="SYQ8" s="711"/>
      <c r="SYR8" s="711"/>
      <c r="SYS8" s="711"/>
      <c r="SYT8" s="711"/>
      <c r="SYU8" s="711"/>
      <c r="SYV8" s="711"/>
      <c r="SYW8" s="711"/>
      <c r="SYX8" s="711"/>
      <c r="SYY8" s="711"/>
      <c r="SYZ8" s="711"/>
      <c r="SZA8" s="711"/>
      <c r="SZB8" s="711"/>
      <c r="SZC8" s="711"/>
      <c r="SZD8" s="711"/>
      <c r="SZE8" s="711"/>
      <c r="SZF8" s="711"/>
      <c r="SZG8" s="711"/>
      <c r="SZH8" s="711"/>
      <c r="SZI8" s="711"/>
      <c r="SZJ8" s="711"/>
      <c r="SZK8" s="711"/>
      <c r="SZL8" s="711"/>
      <c r="SZM8" s="711"/>
      <c r="SZN8" s="711"/>
      <c r="SZO8" s="711"/>
      <c r="SZP8" s="711"/>
      <c r="SZQ8" s="711"/>
      <c r="SZR8" s="711"/>
      <c r="SZS8" s="711"/>
      <c r="SZT8" s="711"/>
      <c r="SZU8" s="711"/>
      <c r="SZV8" s="711"/>
      <c r="SZW8" s="711"/>
      <c r="SZX8" s="711"/>
      <c r="SZY8" s="711"/>
      <c r="SZZ8" s="711"/>
      <c r="TAA8" s="711"/>
      <c r="TAB8" s="711"/>
      <c r="TAC8" s="711"/>
      <c r="TAD8" s="711"/>
      <c r="TAE8" s="711"/>
      <c r="TAF8" s="711"/>
      <c r="TAG8" s="711"/>
      <c r="TAH8" s="711"/>
      <c r="TAI8" s="711"/>
      <c r="TAJ8" s="711"/>
      <c r="TAK8" s="711"/>
      <c r="TAL8" s="711"/>
      <c r="TAM8" s="711"/>
      <c r="TAN8" s="711"/>
      <c r="TAO8" s="711"/>
      <c r="TAP8" s="711"/>
      <c r="TAQ8" s="711"/>
      <c r="TAR8" s="711"/>
      <c r="TAS8" s="711"/>
      <c r="TAT8" s="711"/>
      <c r="TAU8" s="711"/>
      <c r="TAV8" s="711"/>
      <c r="TAW8" s="711"/>
      <c r="TAX8" s="711"/>
      <c r="TAY8" s="711"/>
      <c r="TAZ8" s="711"/>
      <c r="TBA8" s="711"/>
      <c r="TBB8" s="711"/>
      <c r="TBC8" s="711"/>
      <c r="TBD8" s="711"/>
      <c r="TBE8" s="711"/>
      <c r="TBF8" s="711"/>
      <c r="TBG8" s="711"/>
      <c r="TBH8" s="711"/>
      <c r="TBI8" s="711"/>
      <c r="TBJ8" s="711"/>
      <c r="TBK8" s="711"/>
      <c r="TBL8" s="711"/>
      <c r="TBM8" s="711"/>
      <c r="TBN8" s="711"/>
      <c r="TBO8" s="711"/>
      <c r="TBP8" s="711"/>
      <c r="TBQ8" s="711"/>
      <c r="TBR8" s="711"/>
      <c r="TBS8" s="711"/>
      <c r="TBT8" s="711"/>
      <c r="TBU8" s="711"/>
      <c r="TBV8" s="711"/>
      <c r="TBW8" s="711"/>
      <c r="TBX8" s="711"/>
      <c r="TBY8" s="711"/>
      <c r="TBZ8" s="711"/>
      <c r="TCA8" s="711"/>
      <c r="TCB8" s="711"/>
      <c r="TCC8" s="711"/>
      <c r="TCD8" s="711"/>
      <c r="TCE8" s="711"/>
      <c r="TCF8" s="711"/>
      <c r="TCG8" s="711"/>
      <c r="TCH8" s="711"/>
      <c r="TCI8" s="711"/>
      <c r="TCJ8" s="711"/>
      <c r="TCK8" s="711"/>
      <c r="TCL8" s="711"/>
      <c r="TCM8" s="711"/>
      <c r="TCN8" s="711"/>
      <c r="TCO8" s="711"/>
      <c r="TCP8" s="711"/>
      <c r="TCQ8" s="711"/>
      <c r="TCR8" s="711"/>
      <c r="TCS8" s="711"/>
      <c r="TCT8" s="711"/>
      <c r="TCU8" s="711"/>
      <c r="TCV8" s="711"/>
      <c r="TCW8" s="711"/>
      <c r="TCX8" s="711"/>
      <c r="TCY8" s="711"/>
      <c r="TCZ8" s="711"/>
      <c r="TDA8" s="711"/>
      <c r="TDB8" s="711"/>
      <c r="TDC8" s="711"/>
      <c r="TDD8" s="711"/>
      <c r="TDE8" s="711"/>
      <c r="TDF8" s="711"/>
      <c r="TDG8" s="711"/>
      <c r="TDH8" s="711"/>
      <c r="TDI8" s="711"/>
      <c r="TDJ8" s="711"/>
      <c r="TDK8" s="711"/>
      <c r="TDL8" s="711"/>
      <c r="TDM8" s="711"/>
      <c r="TDN8" s="711"/>
      <c r="TDO8" s="711"/>
      <c r="TDP8" s="711"/>
      <c r="TDQ8" s="711"/>
      <c r="TDR8" s="711"/>
      <c r="TDS8" s="711"/>
      <c r="TDT8" s="711"/>
      <c r="TDU8" s="711"/>
      <c r="TDV8" s="711"/>
      <c r="TDW8" s="711"/>
      <c r="TDX8" s="711"/>
      <c r="TDY8" s="711"/>
      <c r="TDZ8" s="711"/>
      <c r="TEA8" s="711"/>
      <c r="TEB8" s="711"/>
      <c r="TEC8" s="711"/>
      <c r="TED8" s="711"/>
      <c r="TEE8" s="711"/>
      <c r="TEF8" s="711"/>
      <c r="TEG8" s="711"/>
      <c r="TEH8" s="711"/>
      <c r="TEI8" s="711"/>
      <c r="TEJ8" s="711"/>
      <c r="TEK8" s="711"/>
      <c r="TEL8" s="711"/>
      <c r="TEM8" s="711"/>
      <c r="TEN8" s="711"/>
      <c r="TEO8" s="711"/>
      <c r="TEP8" s="711"/>
      <c r="TEQ8" s="711"/>
      <c r="TER8" s="711"/>
      <c r="TES8" s="711"/>
      <c r="TET8" s="711"/>
      <c r="TEU8" s="711"/>
      <c r="TEV8" s="711"/>
      <c r="TEW8" s="711"/>
      <c r="TEX8" s="711"/>
      <c r="TEY8" s="711"/>
      <c r="TEZ8" s="711"/>
      <c r="TFA8" s="711"/>
      <c r="TFB8" s="711"/>
      <c r="TFC8" s="711"/>
      <c r="TFD8" s="711"/>
      <c r="TFE8" s="711"/>
      <c r="TFF8" s="711"/>
      <c r="TFG8" s="711"/>
      <c r="TFH8" s="711"/>
      <c r="TFI8" s="711"/>
      <c r="TFJ8" s="711"/>
      <c r="TFK8" s="711"/>
      <c r="TFL8" s="711"/>
      <c r="TFM8" s="711"/>
      <c r="TFN8" s="711"/>
      <c r="TFO8" s="711"/>
      <c r="TFP8" s="711"/>
      <c r="TFQ8" s="711"/>
      <c r="TFR8" s="711"/>
      <c r="TFS8" s="711"/>
      <c r="TFT8" s="711"/>
      <c r="TFU8" s="711"/>
      <c r="TFV8" s="711"/>
      <c r="TFW8" s="711"/>
      <c r="TFX8" s="711"/>
      <c r="TFY8" s="711"/>
      <c r="TFZ8" s="711"/>
      <c r="TGA8" s="711"/>
      <c r="TGB8" s="711"/>
      <c r="TGC8" s="711"/>
      <c r="TGD8" s="711"/>
      <c r="TGE8" s="711"/>
      <c r="TGF8" s="711"/>
      <c r="TGG8" s="711"/>
      <c r="TGH8" s="711"/>
      <c r="TGI8" s="711"/>
      <c r="TGJ8" s="711"/>
      <c r="TGK8" s="711"/>
      <c r="TGL8" s="711"/>
      <c r="TGM8" s="711"/>
      <c r="TGN8" s="711"/>
      <c r="TGO8" s="711"/>
      <c r="TGP8" s="711"/>
      <c r="TGQ8" s="711"/>
      <c r="TGR8" s="711"/>
      <c r="TGS8" s="711"/>
      <c r="TGT8" s="711"/>
      <c r="TGU8" s="711"/>
      <c r="TGV8" s="711"/>
      <c r="TGW8" s="711"/>
      <c r="TGX8" s="711"/>
      <c r="TGY8" s="711"/>
      <c r="TGZ8" s="711"/>
      <c r="THA8" s="711"/>
      <c r="THB8" s="711"/>
      <c r="THC8" s="711"/>
      <c r="THD8" s="711"/>
      <c r="THE8" s="711"/>
      <c r="THF8" s="711"/>
      <c r="THG8" s="711"/>
      <c r="THH8" s="711"/>
      <c r="THI8" s="711"/>
      <c r="THJ8" s="711"/>
      <c r="THK8" s="711"/>
      <c r="THL8" s="711"/>
      <c r="THM8" s="711"/>
      <c r="THN8" s="711"/>
      <c r="THO8" s="711"/>
      <c r="THP8" s="711"/>
      <c r="THQ8" s="711"/>
      <c r="THR8" s="711"/>
      <c r="THS8" s="711"/>
      <c r="THT8" s="711"/>
      <c r="THU8" s="711"/>
      <c r="THV8" s="711"/>
      <c r="THW8" s="711"/>
      <c r="THX8" s="711"/>
      <c r="THY8" s="711"/>
      <c r="THZ8" s="711"/>
      <c r="TIA8" s="711"/>
      <c r="TIB8" s="711"/>
      <c r="TIC8" s="711"/>
      <c r="TID8" s="711"/>
      <c r="TIE8" s="711"/>
      <c r="TIF8" s="711"/>
      <c r="TIG8" s="711"/>
      <c r="TIH8" s="711"/>
      <c r="TII8" s="711"/>
      <c r="TIJ8" s="711"/>
      <c r="TIK8" s="711"/>
      <c r="TIL8" s="711"/>
      <c r="TIM8" s="711"/>
      <c r="TIN8" s="711"/>
      <c r="TIO8" s="711"/>
      <c r="TIP8" s="711"/>
      <c r="TIQ8" s="711"/>
      <c r="TIR8" s="711"/>
      <c r="TIS8" s="711"/>
      <c r="TIT8" s="711"/>
      <c r="TIU8" s="711"/>
      <c r="TIV8" s="711"/>
      <c r="TIW8" s="711"/>
      <c r="TIX8" s="711"/>
      <c r="TIY8" s="711"/>
      <c r="TIZ8" s="711"/>
      <c r="TJA8" s="711"/>
      <c r="TJB8" s="711"/>
      <c r="TJC8" s="711"/>
      <c r="TJD8" s="711"/>
      <c r="TJE8" s="711"/>
      <c r="TJF8" s="711"/>
      <c r="TJG8" s="711"/>
      <c r="TJH8" s="711"/>
      <c r="TJI8" s="711"/>
      <c r="TJJ8" s="711"/>
      <c r="TJK8" s="711"/>
      <c r="TJL8" s="711"/>
      <c r="TJM8" s="711"/>
      <c r="TJN8" s="711"/>
      <c r="TJO8" s="711"/>
      <c r="TJP8" s="711"/>
      <c r="TJQ8" s="711"/>
      <c r="TJR8" s="711"/>
      <c r="TJS8" s="711"/>
      <c r="TJT8" s="711"/>
      <c r="TJU8" s="711"/>
      <c r="TJV8" s="711"/>
      <c r="TJW8" s="711"/>
      <c r="TJX8" s="711"/>
      <c r="TJY8" s="711"/>
      <c r="TJZ8" s="711"/>
      <c r="TKA8" s="711"/>
      <c r="TKB8" s="711"/>
      <c r="TKC8" s="711"/>
      <c r="TKD8" s="711"/>
      <c r="TKE8" s="711"/>
      <c r="TKF8" s="711"/>
      <c r="TKG8" s="711"/>
      <c r="TKH8" s="711"/>
      <c r="TKI8" s="711"/>
      <c r="TKJ8" s="711"/>
      <c r="TKK8" s="711"/>
      <c r="TKL8" s="711"/>
      <c r="TKM8" s="711"/>
      <c r="TKN8" s="711"/>
      <c r="TKO8" s="711"/>
      <c r="TKP8" s="711"/>
      <c r="TKQ8" s="711"/>
      <c r="TKR8" s="711"/>
      <c r="TKS8" s="711"/>
      <c r="TKT8" s="711"/>
      <c r="TKU8" s="711"/>
      <c r="TKV8" s="711"/>
      <c r="TKW8" s="711"/>
      <c r="TKX8" s="711"/>
      <c r="TKY8" s="711"/>
      <c r="TKZ8" s="711"/>
      <c r="TLA8" s="711"/>
      <c r="TLB8" s="711"/>
      <c r="TLC8" s="711"/>
      <c r="TLD8" s="711"/>
      <c r="TLE8" s="711"/>
      <c r="TLF8" s="711"/>
      <c r="TLG8" s="711"/>
      <c r="TLH8" s="711"/>
      <c r="TLI8" s="711"/>
      <c r="TLJ8" s="711"/>
      <c r="TLK8" s="711"/>
      <c r="TLL8" s="711"/>
      <c r="TLM8" s="711"/>
      <c r="TLN8" s="711"/>
      <c r="TLO8" s="711"/>
      <c r="TLP8" s="711"/>
      <c r="TLQ8" s="711"/>
      <c r="TLR8" s="711"/>
      <c r="TLS8" s="711"/>
      <c r="TLT8" s="711"/>
      <c r="TLU8" s="711"/>
      <c r="TLV8" s="711"/>
      <c r="TLW8" s="711"/>
      <c r="TLX8" s="711"/>
      <c r="TLY8" s="711"/>
      <c r="TLZ8" s="711"/>
      <c r="TMA8" s="711"/>
      <c r="TMB8" s="711"/>
      <c r="TMC8" s="711"/>
      <c r="TMD8" s="711"/>
      <c r="TME8" s="711"/>
      <c r="TMF8" s="711"/>
      <c r="TMG8" s="711"/>
      <c r="TMH8" s="711"/>
      <c r="TMI8" s="711"/>
      <c r="TMJ8" s="711"/>
      <c r="TMK8" s="711"/>
      <c r="TML8" s="711"/>
      <c r="TMM8" s="711"/>
      <c r="TMN8" s="711"/>
      <c r="TMO8" s="711"/>
      <c r="TMP8" s="711"/>
      <c r="TMQ8" s="711"/>
      <c r="TMR8" s="711"/>
      <c r="TMS8" s="711"/>
      <c r="TMT8" s="711"/>
      <c r="TMU8" s="711"/>
      <c r="TMV8" s="711"/>
      <c r="TMW8" s="711"/>
      <c r="TMX8" s="711"/>
      <c r="TMY8" s="711"/>
      <c r="TMZ8" s="711"/>
      <c r="TNA8" s="711"/>
      <c r="TNB8" s="711"/>
      <c r="TNC8" s="711"/>
      <c r="TND8" s="711"/>
      <c r="TNE8" s="711"/>
      <c r="TNF8" s="711"/>
      <c r="TNG8" s="711"/>
      <c r="TNH8" s="711"/>
      <c r="TNI8" s="711"/>
      <c r="TNJ8" s="711"/>
      <c r="TNK8" s="711"/>
      <c r="TNL8" s="711"/>
      <c r="TNM8" s="711"/>
      <c r="TNN8" s="711"/>
      <c r="TNO8" s="711"/>
      <c r="TNP8" s="711"/>
      <c r="TNQ8" s="711"/>
      <c r="TNR8" s="711"/>
      <c r="TNS8" s="711"/>
      <c r="TNT8" s="711"/>
      <c r="TNU8" s="711"/>
      <c r="TNV8" s="711"/>
      <c r="TNW8" s="711"/>
      <c r="TNX8" s="711"/>
      <c r="TNY8" s="711"/>
      <c r="TNZ8" s="711"/>
      <c r="TOA8" s="711"/>
      <c r="TOB8" s="711"/>
      <c r="TOC8" s="711"/>
      <c r="TOD8" s="711"/>
      <c r="TOE8" s="711"/>
      <c r="TOF8" s="711"/>
      <c r="TOG8" s="711"/>
      <c r="TOH8" s="711"/>
      <c r="TOI8" s="711"/>
      <c r="TOJ8" s="711"/>
      <c r="TOK8" s="711"/>
      <c r="TOL8" s="711"/>
      <c r="TOM8" s="711"/>
      <c r="TON8" s="711"/>
      <c r="TOO8" s="711"/>
      <c r="TOP8" s="711"/>
      <c r="TOQ8" s="711"/>
      <c r="TOR8" s="711"/>
      <c r="TOS8" s="711"/>
      <c r="TOT8" s="711"/>
      <c r="TOU8" s="711"/>
      <c r="TOV8" s="711"/>
      <c r="TOW8" s="711"/>
      <c r="TOX8" s="711"/>
      <c r="TOY8" s="711"/>
      <c r="TOZ8" s="711"/>
      <c r="TPA8" s="711"/>
      <c r="TPB8" s="711"/>
      <c r="TPC8" s="711"/>
      <c r="TPD8" s="711"/>
      <c r="TPE8" s="711"/>
      <c r="TPF8" s="711"/>
      <c r="TPG8" s="711"/>
      <c r="TPH8" s="711"/>
      <c r="TPI8" s="711"/>
      <c r="TPJ8" s="711"/>
      <c r="TPK8" s="711"/>
      <c r="TPL8" s="711"/>
      <c r="TPM8" s="711"/>
      <c r="TPN8" s="711"/>
      <c r="TPO8" s="711"/>
      <c r="TPP8" s="711"/>
      <c r="TPQ8" s="711"/>
      <c r="TPR8" s="711"/>
      <c r="TPS8" s="711"/>
      <c r="TPT8" s="711"/>
      <c r="TPU8" s="711"/>
      <c r="TPV8" s="711"/>
      <c r="TPW8" s="711"/>
      <c r="TPX8" s="711"/>
      <c r="TPY8" s="711"/>
      <c r="TPZ8" s="711"/>
      <c r="TQA8" s="711"/>
      <c r="TQB8" s="711"/>
      <c r="TQC8" s="711"/>
      <c r="TQD8" s="711"/>
      <c r="TQE8" s="711"/>
      <c r="TQF8" s="711"/>
      <c r="TQG8" s="711"/>
      <c r="TQH8" s="711"/>
      <c r="TQI8" s="711"/>
      <c r="TQJ8" s="711"/>
      <c r="TQK8" s="711"/>
      <c r="TQL8" s="711"/>
      <c r="TQM8" s="711"/>
      <c r="TQN8" s="711"/>
      <c r="TQO8" s="711"/>
      <c r="TQP8" s="711"/>
      <c r="TQQ8" s="711"/>
      <c r="TQR8" s="711"/>
      <c r="TQS8" s="711"/>
      <c r="TQT8" s="711"/>
      <c r="TQU8" s="711"/>
      <c r="TQV8" s="711"/>
      <c r="TQW8" s="711"/>
      <c r="TQX8" s="711"/>
      <c r="TQY8" s="711"/>
      <c r="TQZ8" s="711"/>
      <c r="TRA8" s="711"/>
      <c r="TRB8" s="711"/>
      <c r="TRC8" s="711"/>
      <c r="TRD8" s="711"/>
      <c r="TRE8" s="711"/>
      <c r="TRF8" s="711"/>
      <c r="TRG8" s="711"/>
      <c r="TRH8" s="711"/>
      <c r="TRI8" s="711"/>
      <c r="TRJ8" s="711"/>
      <c r="TRK8" s="711"/>
      <c r="TRL8" s="711"/>
      <c r="TRM8" s="711"/>
      <c r="TRN8" s="711"/>
      <c r="TRO8" s="711"/>
      <c r="TRP8" s="711"/>
      <c r="TRQ8" s="711"/>
      <c r="TRR8" s="711"/>
      <c r="TRS8" s="711"/>
      <c r="TRT8" s="711"/>
      <c r="TRU8" s="711"/>
      <c r="TRV8" s="711"/>
      <c r="TRW8" s="711"/>
      <c r="TRX8" s="711"/>
      <c r="TRY8" s="711"/>
      <c r="TRZ8" s="711"/>
      <c r="TSA8" s="711"/>
      <c r="TSB8" s="711"/>
      <c r="TSC8" s="711"/>
      <c r="TSD8" s="711"/>
      <c r="TSE8" s="711"/>
      <c r="TSF8" s="711"/>
      <c r="TSG8" s="711"/>
      <c r="TSH8" s="711"/>
      <c r="TSI8" s="711"/>
      <c r="TSJ8" s="711"/>
      <c r="TSK8" s="711"/>
      <c r="TSL8" s="711"/>
      <c r="TSM8" s="711"/>
      <c r="TSN8" s="711"/>
      <c r="TSO8" s="711"/>
      <c r="TSP8" s="711"/>
      <c r="TSQ8" s="711"/>
      <c r="TSR8" s="711"/>
      <c r="TSS8" s="711"/>
      <c r="TST8" s="711"/>
      <c r="TSU8" s="711"/>
      <c r="TSV8" s="711"/>
      <c r="TSW8" s="711"/>
      <c r="TSX8" s="711"/>
      <c r="TSY8" s="711"/>
      <c r="TSZ8" s="711"/>
      <c r="TTA8" s="711"/>
      <c r="TTB8" s="711"/>
      <c r="TTC8" s="711"/>
      <c r="TTD8" s="711"/>
      <c r="TTE8" s="711"/>
      <c r="TTF8" s="711"/>
      <c r="TTG8" s="711"/>
      <c r="TTH8" s="711"/>
      <c r="TTI8" s="711"/>
      <c r="TTJ8" s="711"/>
      <c r="TTK8" s="711"/>
      <c r="TTL8" s="711"/>
      <c r="TTM8" s="711"/>
      <c r="TTN8" s="711"/>
      <c r="TTO8" s="711"/>
      <c r="TTP8" s="711"/>
      <c r="TTQ8" s="711"/>
      <c r="TTR8" s="711"/>
      <c r="TTS8" s="711"/>
      <c r="TTT8" s="711"/>
      <c r="TTU8" s="711"/>
      <c r="TTV8" s="711"/>
      <c r="TTW8" s="711"/>
      <c r="TTX8" s="711"/>
      <c r="TTY8" s="711"/>
      <c r="TTZ8" s="711"/>
      <c r="TUA8" s="711"/>
      <c r="TUB8" s="711"/>
      <c r="TUC8" s="711"/>
      <c r="TUD8" s="711"/>
      <c r="TUE8" s="711"/>
      <c r="TUF8" s="711"/>
      <c r="TUG8" s="711"/>
      <c r="TUH8" s="711"/>
      <c r="TUI8" s="711"/>
      <c r="TUJ8" s="711"/>
      <c r="TUK8" s="711"/>
      <c r="TUL8" s="711"/>
      <c r="TUM8" s="711"/>
      <c r="TUN8" s="711"/>
      <c r="TUO8" s="711"/>
      <c r="TUP8" s="711"/>
      <c r="TUQ8" s="711"/>
      <c r="TUR8" s="711"/>
      <c r="TUS8" s="711"/>
      <c r="TUT8" s="711"/>
      <c r="TUU8" s="711"/>
      <c r="TUV8" s="711"/>
      <c r="TUW8" s="711"/>
      <c r="TUX8" s="711"/>
      <c r="TUY8" s="711"/>
      <c r="TUZ8" s="711"/>
      <c r="TVA8" s="711"/>
      <c r="TVB8" s="711"/>
      <c r="TVC8" s="711"/>
      <c r="TVD8" s="711"/>
      <c r="TVE8" s="711"/>
      <c r="TVF8" s="711"/>
      <c r="TVG8" s="711"/>
      <c r="TVH8" s="711"/>
      <c r="TVI8" s="711"/>
      <c r="TVJ8" s="711"/>
      <c r="TVK8" s="711"/>
      <c r="TVL8" s="711"/>
      <c r="TVM8" s="711"/>
      <c r="TVN8" s="711"/>
      <c r="TVO8" s="711"/>
      <c r="TVP8" s="711"/>
      <c r="TVQ8" s="711"/>
      <c r="TVR8" s="711"/>
      <c r="TVS8" s="711"/>
      <c r="TVT8" s="711"/>
      <c r="TVU8" s="711"/>
      <c r="TVV8" s="711"/>
      <c r="TVW8" s="711"/>
      <c r="TVX8" s="711"/>
      <c r="TVY8" s="711"/>
      <c r="TVZ8" s="711"/>
      <c r="TWA8" s="711"/>
      <c r="TWB8" s="711"/>
      <c r="TWC8" s="711"/>
      <c r="TWD8" s="711"/>
      <c r="TWE8" s="711"/>
      <c r="TWF8" s="711"/>
      <c r="TWG8" s="711"/>
      <c r="TWH8" s="711"/>
      <c r="TWI8" s="711"/>
      <c r="TWJ8" s="711"/>
      <c r="TWK8" s="711"/>
      <c r="TWL8" s="711"/>
      <c r="TWM8" s="711"/>
      <c r="TWN8" s="711"/>
      <c r="TWO8" s="711"/>
      <c r="TWP8" s="711"/>
      <c r="TWQ8" s="711"/>
      <c r="TWR8" s="711"/>
      <c r="TWS8" s="711"/>
      <c r="TWT8" s="711"/>
      <c r="TWU8" s="711"/>
      <c r="TWV8" s="711"/>
      <c r="TWW8" s="711"/>
      <c r="TWX8" s="711"/>
      <c r="TWY8" s="711"/>
      <c r="TWZ8" s="711"/>
      <c r="TXA8" s="711"/>
      <c r="TXB8" s="711"/>
      <c r="TXC8" s="711"/>
      <c r="TXD8" s="711"/>
      <c r="TXE8" s="711"/>
      <c r="TXF8" s="711"/>
      <c r="TXG8" s="711"/>
      <c r="TXH8" s="711"/>
      <c r="TXI8" s="711"/>
      <c r="TXJ8" s="711"/>
      <c r="TXK8" s="711"/>
      <c r="TXL8" s="711"/>
      <c r="TXM8" s="711"/>
      <c r="TXN8" s="711"/>
      <c r="TXO8" s="711"/>
      <c r="TXP8" s="711"/>
      <c r="TXQ8" s="711"/>
      <c r="TXR8" s="711"/>
      <c r="TXS8" s="711"/>
      <c r="TXT8" s="711"/>
      <c r="TXU8" s="711"/>
      <c r="TXV8" s="711"/>
      <c r="TXW8" s="711"/>
      <c r="TXX8" s="711"/>
      <c r="TXY8" s="711"/>
      <c r="TXZ8" s="711"/>
      <c r="TYA8" s="711"/>
      <c r="TYB8" s="711"/>
      <c r="TYC8" s="711"/>
      <c r="TYD8" s="711"/>
      <c r="TYE8" s="711"/>
      <c r="TYF8" s="711"/>
      <c r="TYG8" s="711"/>
      <c r="TYH8" s="711"/>
      <c r="TYI8" s="711"/>
      <c r="TYJ8" s="711"/>
      <c r="TYK8" s="711"/>
      <c r="TYL8" s="711"/>
      <c r="TYM8" s="711"/>
      <c r="TYN8" s="711"/>
      <c r="TYO8" s="711"/>
      <c r="TYP8" s="711"/>
      <c r="TYQ8" s="711"/>
      <c r="TYR8" s="711"/>
      <c r="TYS8" s="711"/>
      <c r="TYT8" s="711"/>
      <c r="TYU8" s="711"/>
      <c r="TYV8" s="711"/>
      <c r="TYW8" s="711"/>
      <c r="TYX8" s="711"/>
      <c r="TYY8" s="711"/>
      <c r="TYZ8" s="711"/>
      <c r="TZA8" s="711"/>
      <c r="TZB8" s="711"/>
      <c r="TZC8" s="711"/>
      <c r="TZD8" s="711"/>
      <c r="TZE8" s="711"/>
      <c r="TZF8" s="711"/>
      <c r="TZG8" s="711"/>
      <c r="TZH8" s="711"/>
      <c r="TZI8" s="711"/>
      <c r="TZJ8" s="711"/>
      <c r="TZK8" s="711"/>
      <c r="TZL8" s="711"/>
      <c r="TZM8" s="711"/>
      <c r="TZN8" s="711"/>
      <c r="TZO8" s="711"/>
      <c r="TZP8" s="711"/>
      <c r="TZQ8" s="711"/>
      <c r="TZR8" s="711"/>
      <c r="TZS8" s="711"/>
      <c r="TZT8" s="711"/>
      <c r="TZU8" s="711"/>
      <c r="TZV8" s="711"/>
      <c r="TZW8" s="711"/>
      <c r="TZX8" s="711"/>
      <c r="TZY8" s="711"/>
      <c r="TZZ8" s="711"/>
      <c r="UAA8" s="711"/>
      <c r="UAB8" s="711"/>
      <c r="UAC8" s="711"/>
      <c r="UAD8" s="711"/>
      <c r="UAE8" s="711"/>
      <c r="UAF8" s="711"/>
      <c r="UAG8" s="711"/>
      <c r="UAH8" s="711"/>
      <c r="UAI8" s="711"/>
      <c r="UAJ8" s="711"/>
      <c r="UAK8" s="711"/>
      <c r="UAL8" s="711"/>
      <c r="UAM8" s="711"/>
      <c r="UAN8" s="711"/>
      <c r="UAO8" s="711"/>
      <c r="UAP8" s="711"/>
      <c r="UAQ8" s="711"/>
      <c r="UAR8" s="711"/>
      <c r="UAS8" s="711"/>
      <c r="UAT8" s="711"/>
      <c r="UAU8" s="711"/>
      <c r="UAV8" s="711"/>
      <c r="UAW8" s="711"/>
      <c r="UAX8" s="711"/>
      <c r="UAY8" s="711"/>
      <c r="UAZ8" s="711"/>
      <c r="UBA8" s="711"/>
      <c r="UBB8" s="711"/>
      <c r="UBC8" s="711"/>
      <c r="UBD8" s="711"/>
      <c r="UBE8" s="711"/>
      <c r="UBF8" s="711"/>
      <c r="UBG8" s="711"/>
      <c r="UBH8" s="711"/>
      <c r="UBI8" s="711"/>
      <c r="UBJ8" s="711"/>
      <c r="UBK8" s="711"/>
      <c r="UBL8" s="711"/>
      <c r="UBM8" s="711"/>
      <c r="UBN8" s="711"/>
      <c r="UBO8" s="711"/>
      <c r="UBP8" s="711"/>
      <c r="UBQ8" s="711"/>
      <c r="UBR8" s="711"/>
      <c r="UBS8" s="711"/>
      <c r="UBT8" s="711"/>
      <c r="UBU8" s="711"/>
      <c r="UBV8" s="711"/>
      <c r="UBW8" s="711"/>
      <c r="UBX8" s="711"/>
      <c r="UBY8" s="711"/>
      <c r="UBZ8" s="711"/>
      <c r="UCA8" s="711"/>
      <c r="UCB8" s="711"/>
      <c r="UCC8" s="711"/>
      <c r="UCD8" s="711"/>
      <c r="UCE8" s="711"/>
      <c r="UCF8" s="711"/>
      <c r="UCG8" s="711"/>
      <c r="UCH8" s="711"/>
      <c r="UCI8" s="711"/>
      <c r="UCJ8" s="711"/>
      <c r="UCK8" s="711"/>
      <c r="UCL8" s="711"/>
      <c r="UCM8" s="711"/>
      <c r="UCN8" s="711"/>
      <c r="UCO8" s="711"/>
      <c r="UCP8" s="711"/>
      <c r="UCQ8" s="711"/>
      <c r="UCR8" s="711"/>
      <c r="UCS8" s="711"/>
      <c r="UCT8" s="711"/>
      <c r="UCU8" s="711"/>
      <c r="UCV8" s="711"/>
      <c r="UCW8" s="711"/>
      <c r="UCX8" s="711"/>
      <c r="UCY8" s="711"/>
      <c r="UCZ8" s="711"/>
      <c r="UDA8" s="711"/>
      <c r="UDB8" s="711"/>
      <c r="UDC8" s="711"/>
      <c r="UDD8" s="711"/>
      <c r="UDE8" s="711"/>
      <c r="UDF8" s="711"/>
      <c r="UDG8" s="711"/>
      <c r="UDH8" s="711"/>
      <c r="UDI8" s="711"/>
      <c r="UDJ8" s="711"/>
      <c r="UDK8" s="711"/>
      <c r="UDL8" s="711"/>
      <c r="UDM8" s="711"/>
      <c r="UDN8" s="711"/>
      <c r="UDO8" s="711"/>
      <c r="UDP8" s="711"/>
      <c r="UDQ8" s="711"/>
      <c r="UDR8" s="711"/>
      <c r="UDS8" s="711"/>
      <c r="UDT8" s="711"/>
      <c r="UDU8" s="711"/>
      <c r="UDV8" s="711"/>
      <c r="UDW8" s="711"/>
      <c r="UDX8" s="711"/>
      <c r="UDY8" s="711"/>
      <c r="UDZ8" s="711"/>
      <c r="UEA8" s="711"/>
      <c r="UEB8" s="711"/>
      <c r="UEC8" s="711"/>
      <c r="UED8" s="711"/>
      <c r="UEE8" s="711"/>
      <c r="UEF8" s="711"/>
      <c r="UEG8" s="711"/>
      <c r="UEH8" s="711"/>
      <c r="UEI8" s="711"/>
      <c r="UEJ8" s="711"/>
      <c r="UEK8" s="711"/>
      <c r="UEL8" s="711"/>
      <c r="UEM8" s="711"/>
      <c r="UEN8" s="711"/>
      <c r="UEO8" s="711"/>
      <c r="UEP8" s="711"/>
      <c r="UEQ8" s="711"/>
      <c r="UER8" s="711"/>
      <c r="UES8" s="711"/>
      <c r="UET8" s="711"/>
      <c r="UEU8" s="711"/>
      <c r="UEV8" s="711"/>
      <c r="UEW8" s="711"/>
      <c r="UEX8" s="711"/>
      <c r="UEY8" s="711"/>
      <c r="UEZ8" s="711"/>
      <c r="UFA8" s="711"/>
      <c r="UFB8" s="711"/>
      <c r="UFC8" s="711"/>
      <c r="UFD8" s="711"/>
      <c r="UFE8" s="711"/>
      <c r="UFF8" s="711"/>
      <c r="UFG8" s="711"/>
      <c r="UFH8" s="711"/>
      <c r="UFI8" s="711"/>
      <c r="UFJ8" s="711"/>
      <c r="UFK8" s="711"/>
      <c r="UFL8" s="711"/>
      <c r="UFM8" s="711"/>
      <c r="UFN8" s="711"/>
      <c r="UFO8" s="711"/>
      <c r="UFP8" s="711"/>
      <c r="UFQ8" s="711"/>
      <c r="UFR8" s="711"/>
      <c r="UFS8" s="711"/>
      <c r="UFT8" s="711"/>
      <c r="UFU8" s="711"/>
      <c r="UFV8" s="711"/>
      <c r="UFW8" s="711"/>
      <c r="UFX8" s="711"/>
      <c r="UFY8" s="711"/>
      <c r="UFZ8" s="711"/>
      <c r="UGA8" s="711"/>
      <c r="UGB8" s="711"/>
      <c r="UGC8" s="711"/>
      <c r="UGD8" s="711"/>
      <c r="UGE8" s="711"/>
      <c r="UGF8" s="711"/>
      <c r="UGG8" s="711"/>
      <c r="UGH8" s="711"/>
      <c r="UGI8" s="711"/>
      <c r="UGJ8" s="711"/>
      <c r="UGK8" s="711"/>
      <c r="UGL8" s="711"/>
      <c r="UGM8" s="711"/>
      <c r="UGN8" s="711"/>
      <c r="UGO8" s="711"/>
      <c r="UGP8" s="711"/>
      <c r="UGQ8" s="711"/>
      <c r="UGR8" s="711"/>
      <c r="UGS8" s="711"/>
      <c r="UGT8" s="711"/>
      <c r="UGU8" s="711"/>
      <c r="UGV8" s="711"/>
      <c r="UGW8" s="711"/>
      <c r="UGX8" s="711"/>
      <c r="UGY8" s="711"/>
      <c r="UGZ8" s="711"/>
      <c r="UHA8" s="711"/>
      <c r="UHB8" s="711"/>
      <c r="UHC8" s="711"/>
      <c r="UHD8" s="711"/>
      <c r="UHE8" s="711"/>
      <c r="UHF8" s="711"/>
      <c r="UHG8" s="711"/>
      <c r="UHH8" s="711"/>
      <c r="UHI8" s="711"/>
      <c r="UHJ8" s="711"/>
      <c r="UHK8" s="711"/>
      <c r="UHL8" s="711"/>
      <c r="UHM8" s="711"/>
      <c r="UHN8" s="711"/>
      <c r="UHO8" s="711"/>
      <c r="UHP8" s="711"/>
      <c r="UHQ8" s="711"/>
      <c r="UHR8" s="711"/>
      <c r="UHS8" s="711"/>
      <c r="UHT8" s="711"/>
      <c r="UHU8" s="711"/>
      <c r="UHV8" s="711"/>
      <c r="UHW8" s="711"/>
      <c r="UHX8" s="711"/>
      <c r="UHY8" s="711"/>
      <c r="UHZ8" s="711"/>
      <c r="UIA8" s="711"/>
      <c r="UIB8" s="711"/>
      <c r="UIC8" s="711"/>
      <c r="UID8" s="711"/>
      <c r="UIE8" s="711"/>
      <c r="UIF8" s="711"/>
      <c r="UIG8" s="711"/>
      <c r="UIH8" s="711"/>
      <c r="UII8" s="711"/>
      <c r="UIJ8" s="711"/>
      <c r="UIK8" s="711"/>
      <c r="UIL8" s="711"/>
      <c r="UIM8" s="711"/>
      <c r="UIN8" s="711"/>
      <c r="UIO8" s="711"/>
      <c r="UIP8" s="711"/>
      <c r="UIQ8" s="711"/>
      <c r="UIR8" s="711"/>
      <c r="UIS8" s="711"/>
      <c r="UIT8" s="711"/>
      <c r="UIU8" s="711"/>
      <c r="UIV8" s="711"/>
      <c r="UIW8" s="711"/>
      <c r="UIX8" s="711"/>
      <c r="UIY8" s="711"/>
      <c r="UIZ8" s="711"/>
      <c r="UJA8" s="711"/>
      <c r="UJB8" s="711"/>
      <c r="UJC8" s="711"/>
      <c r="UJD8" s="711"/>
      <c r="UJE8" s="711"/>
      <c r="UJF8" s="711"/>
      <c r="UJG8" s="711"/>
      <c r="UJH8" s="711"/>
      <c r="UJI8" s="711"/>
      <c r="UJJ8" s="711"/>
      <c r="UJK8" s="711"/>
      <c r="UJL8" s="711"/>
      <c r="UJM8" s="711"/>
      <c r="UJN8" s="711"/>
      <c r="UJO8" s="711"/>
      <c r="UJP8" s="711"/>
      <c r="UJQ8" s="711"/>
      <c r="UJR8" s="711"/>
      <c r="UJS8" s="711"/>
      <c r="UJT8" s="711"/>
      <c r="UJU8" s="711"/>
      <c r="UJV8" s="711"/>
      <c r="UJW8" s="711"/>
      <c r="UJX8" s="711"/>
      <c r="UJY8" s="711"/>
      <c r="UJZ8" s="711"/>
      <c r="UKA8" s="711"/>
      <c r="UKB8" s="711"/>
      <c r="UKC8" s="711"/>
      <c r="UKD8" s="711"/>
      <c r="UKE8" s="711"/>
      <c r="UKF8" s="711"/>
      <c r="UKG8" s="711"/>
      <c r="UKH8" s="711"/>
      <c r="UKI8" s="711"/>
      <c r="UKJ8" s="711"/>
      <c r="UKK8" s="711"/>
      <c r="UKL8" s="711"/>
      <c r="UKM8" s="711"/>
      <c r="UKN8" s="711"/>
      <c r="UKO8" s="711"/>
      <c r="UKP8" s="711"/>
      <c r="UKQ8" s="711"/>
      <c r="UKR8" s="711"/>
      <c r="UKS8" s="711"/>
      <c r="UKT8" s="711"/>
      <c r="UKU8" s="711"/>
      <c r="UKV8" s="711"/>
      <c r="UKW8" s="711"/>
      <c r="UKX8" s="711"/>
      <c r="UKY8" s="711"/>
      <c r="UKZ8" s="711"/>
      <c r="ULA8" s="711"/>
      <c r="ULB8" s="711"/>
      <c r="ULC8" s="711"/>
      <c r="ULD8" s="711"/>
      <c r="ULE8" s="711"/>
      <c r="ULF8" s="711"/>
      <c r="ULG8" s="711"/>
      <c r="ULH8" s="711"/>
      <c r="ULI8" s="711"/>
      <c r="ULJ8" s="711"/>
      <c r="ULK8" s="711"/>
      <c r="ULL8" s="711"/>
      <c r="ULM8" s="711"/>
      <c r="ULN8" s="711"/>
      <c r="ULO8" s="711"/>
      <c r="ULP8" s="711"/>
      <c r="ULQ8" s="711"/>
      <c r="ULR8" s="711"/>
      <c r="ULS8" s="711"/>
      <c r="ULT8" s="711"/>
      <c r="ULU8" s="711"/>
      <c r="ULV8" s="711"/>
      <c r="ULW8" s="711"/>
      <c r="ULX8" s="711"/>
      <c r="ULY8" s="711"/>
      <c r="ULZ8" s="711"/>
      <c r="UMA8" s="711"/>
      <c r="UMB8" s="711"/>
      <c r="UMC8" s="711"/>
      <c r="UMD8" s="711"/>
      <c r="UME8" s="711"/>
      <c r="UMF8" s="711"/>
      <c r="UMG8" s="711"/>
      <c r="UMH8" s="711"/>
      <c r="UMI8" s="711"/>
      <c r="UMJ8" s="711"/>
      <c r="UMK8" s="711"/>
      <c r="UML8" s="711"/>
      <c r="UMM8" s="711"/>
      <c r="UMN8" s="711"/>
      <c r="UMO8" s="711"/>
      <c r="UMP8" s="711"/>
      <c r="UMQ8" s="711"/>
      <c r="UMR8" s="711"/>
      <c r="UMS8" s="711"/>
      <c r="UMT8" s="711"/>
      <c r="UMU8" s="711"/>
      <c r="UMV8" s="711"/>
      <c r="UMW8" s="711"/>
      <c r="UMX8" s="711"/>
      <c r="UMY8" s="711"/>
      <c r="UMZ8" s="711"/>
      <c r="UNA8" s="711"/>
      <c r="UNB8" s="711"/>
      <c r="UNC8" s="711"/>
      <c r="UND8" s="711"/>
      <c r="UNE8" s="711"/>
      <c r="UNF8" s="711"/>
      <c r="UNG8" s="711"/>
      <c r="UNH8" s="711"/>
      <c r="UNI8" s="711"/>
      <c r="UNJ8" s="711"/>
      <c r="UNK8" s="711"/>
      <c r="UNL8" s="711"/>
      <c r="UNM8" s="711"/>
      <c r="UNN8" s="711"/>
      <c r="UNO8" s="711"/>
      <c r="UNP8" s="711"/>
      <c r="UNQ8" s="711"/>
      <c r="UNR8" s="711"/>
      <c r="UNS8" s="711"/>
      <c r="UNT8" s="711"/>
      <c r="UNU8" s="711"/>
      <c r="UNV8" s="711"/>
      <c r="UNW8" s="711"/>
      <c r="UNX8" s="711"/>
      <c r="UNY8" s="711"/>
      <c r="UNZ8" s="711"/>
      <c r="UOA8" s="711"/>
      <c r="UOB8" s="711"/>
      <c r="UOC8" s="711"/>
      <c r="UOD8" s="711"/>
      <c r="UOE8" s="711"/>
      <c r="UOF8" s="711"/>
      <c r="UOG8" s="711"/>
      <c r="UOH8" s="711"/>
      <c r="UOI8" s="711"/>
      <c r="UOJ8" s="711"/>
      <c r="UOK8" s="711"/>
      <c r="UOL8" s="711"/>
      <c r="UOM8" s="711"/>
      <c r="UON8" s="711"/>
      <c r="UOO8" s="711"/>
      <c r="UOP8" s="711"/>
      <c r="UOQ8" s="711"/>
      <c r="UOR8" s="711"/>
      <c r="UOS8" s="711"/>
      <c r="UOT8" s="711"/>
      <c r="UOU8" s="711"/>
      <c r="UOV8" s="711"/>
      <c r="UOW8" s="711"/>
      <c r="UOX8" s="711"/>
      <c r="UOY8" s="711"/>
      <c r="UOZ8" s="711"/>
      <c r="UPA8" s="711"/>
      <c r="UPB8" s="711"/>
      <c r="UPC8" s="711"/>
      <c r="UPD8" s="711"/>
      <c r="UPE8" s="711"/>
      <c r="UPF8" s="711"/>
      <c r="UPG8" s="711"/>
      <c r="UPH8" s="711"/>
      <c r="UPI8" s="711"/>
      <c r="UPJ8" s="711"/>
      <c r="UPK8" s="711"/>
      <c r="UPL8" s="711"/>
      <c r="UPM8" s="711"/>
      <c r="UPN8" s="711"/>
      <c r="UPO8" s="711"/>
      <c r="UPP8" s="711"/>
      <c r="UPQ8" s="711"/>
      <c r="UPR8" s="711"/>
      <c r="UPS8" s="711"/>
      <c r="UPT8" s="711"/>
      <c r="UPU8" s="711"/>
      <c r="UPV8" s="711"/>
      <c r="UPW8" s="711"/>
      <c r="UPX8" s="711"/>
      <c r="UPY8" s="711"/>
      <c r="UPZ8" s="711"/>
      <c r="UQA8" s="711"/>
      <c r="UQB8" s="711"/>
      <c r="UQC8" s="711"/>
      <c r="UQD8" s="711"/>
      <c r="UQE8" s="711"/>
      <c r="UQF8" s="711"/>
      <c r="UQG8" s="711"/>
      <c r="UQH8" s="711"/>
      <c r="UQI8" s="711"/>
      <c r="UQJ8" s="711"/>
      <c r="UQK8" s="711"/>
      <c r="UQL8" s="711"/>
      <c r="UQM8" s="711"/>
      <c r="UQN8" s="711"/>
      <c r="UQO8" s="711"/>
      <c r="UQP8" s="711"/>
      <c r="UQQ8" s="711"/>
      <c r="UQR8" s="711"/>
      <c r="UQS8" s="711"/>
      <c r="UQT8" s="711"/>
      <c r="UQU8" s="711"/>
      <c r="UQV8" s="711"/>
      <c r="UQW8" s="711"/>
      <c r="UQX8" s="711"/>
      <c r="UQY8" s="711"/>
      <c r="UQZ8" s="711"/>
      <c r="URA8" s="711"/>
      <c r="URB8" s="711"/>
      <c r="URC8" s="711"/>
      <c r="URD8" s="711"/>
      <c r="URE8" s="711"/>
      <c r="URF8" s="711"/>
      <c r="URG8" s="711"/>
      <c r="URH8" s="711"/>
      <c r="URI8" s="711"/>
      <c r="URJ8" s="711"/>
      <c r="URK8" s="711"/>
      <c r="URL8" s="711"/>
      <c r="URM8" s="711"/>
      <c r="URN8" s="711"/>
      <c r="URO8" s="711"/>
      <c r="URP8" s="711"/>
      <c r="URQ8" s="711"/>
      <c r="URR8" s="711"/>
      <c r="URS8" s="711"/>
      <c r="URT8" s="711"/>
      <c r="URU8" s="711"/>
      <c r="URV8" s="711"/>
      <c r="URW8" s="711"/>
      <c r="URX8" s="711"/>
      <c r="URY8" s="711"/>
      <c r="URZ8" s="711"/>
      <c r="USA8" s="711"/>
      <c r="USB8" s="711"/>
      <c r="USC8" s="711"/>
      <c r="USD8" s="711"/>
      <c r="USE8" s="711"/>
      <c r="USF8" s="711"/>
      <c r="USG8" s="711"/>
      <c r="USH8" s="711"/>
      <c r="USI8" s="711"/>
      <c r="USJ8" s="711"/>
      <c r="USK8" s="711"/>
      <c r="USL8" s="711"/>
      <c r="USM8" s="711"/>
      <c r="USN8" s="711"/>
      <c r="USO8" s="711"/>
      <c r="USP8" s="711"/>
      <c r="USQ8" s="711"/>
      <c r="USR8" s="711"/>
      <c r="USS8" s="711"/>
      <c r="UST8" s="711"/>
      <c r="USU8" s="711"/>
      <c r="USV8" s="711"/>
      <c r="USW8" s="711"/>
      <c r="USX8" s="711"/>
      <c r="USY8" s="711"/>
      <c r="USZ8" s="711"/>
      <c r="UTA8" s="711"/>
      <c r="UTB8" s="711"/>
      <c r="UTC8" s="711"/>
      <c r="UTD8" s="711"/>
      <c r="UTE8" s="711"/>
      <c r="UTF8" s="711"/>
      <c r="UTG8" s="711"/>
      <c r="UTH8" s="711"/>
      <c r="UTI8" s="711"/>
      <c r="UTJ8" s="711"/>
      <c r="UTK8" s="711"/>
      <c r="UTL8" s="711"/>
      <c r="UTM8" s="711"/>
      <c r="UTN8" s="711"/>
      <c r="UTO8" s="711"/>
      <c r="UTP8" s="711"/>
      <c r="UTQ8" s="711"/>
      <c r="UTR8" s="711"/>
      <c r="UTS8" s="711"/>
      <c r="UTT8" s="711"/>
      <c r="UTU8" s="711"/>
      <c r="UTV8" s="711"/>
      <c r="UTW8" s="711"/>
      <c r="UTX8" s="711"/>
      <c r="UTY8" s="711"/>
      <c r="UTZ8" s="711"/>
      <c r="UUA8" s="711"/>
      <c r="UUB8" s="711"/>
      <c r="UUC8" s="711"/>
      <c r="UUD8" s="711"/>
      <c r="UUE8" s="711"/>
      <c r="UUF8" s="711"/>
      <c r="UUG8" s="711"/>
      <c r="UUH8" s="711"/>
      <c r="UUI8" s="711"/>
      <c r="UUJ8" s="711"/>
      <c r="UUK8" s="711"/>
      <c r="UUL8" s="711"/>
      <c r="UUM8" s="711"/>
      <c r="UUN8" s="711"/>
      <c r="UUO8" s="711"/>
      <c r="UUP8" s="711"/>
      <c r="UUQ8" s="711"/>
      <c r="UUR8" s="711"/>
      <c r="UUS8" s="711"/>
      <c r="UUT8" s="711"/>
      <c r="UUU8" s="711"/>
      <c r="UUV8" s="711"/>
      <c r="UUW8" s="711"/>
      <c r="UUX8" s="711"/>
      <c r="UUY8" s="711"/>
      <c r="UUZ8" s="711"/>
      <c r="UVA8" s="711"/>
      <c r="UVB8" s="711"/>
      <c r="UVC8" s="711"/>
      <c r="UVD8" s="711"/>
      <c r="UVE8" s="711"/>
      <c r="UVF8" s="711"/>
      <c r="UVG8" s="711"/>
      <c r="UVH8" s="711"/>
      <c r="UVI8" s="711"/>
      <c r="UVJ8" s="711"/>
      <c r="UVK8" s="711"/>
      <c r="UVL8" s="711"/>
      <c r="UVM8" s="711"/>
      <c r="UVN8" s="711"/>
      <c r="UVO8" s="711"/>
      <c r="UVP8" s="711"/>
      <c r="UVQ8" s="711"/>
      <c r="UVR8" s="711"/>
      <c r="UVS8" s="711"/>
      <c r="UVT8" s="711"/>
      <c r="UVU8" s="711"/>
      <c r="UVV8" s="711"/>
      <c r="UVW8" s="711"/>
      <c r="UVX8" s="711"/>
      <c r="UVY8" s="711"/>
      <c r="UVZ8" s="711"/>
      <c r="UWA8" s="711"/>
      <c r="UWB8" s="711"/>
      <c r="UWC8" s="711"/>
      <c r="UWD8" s="711"/>
      <c r="UWE8" s="711"/>
      <c r="UWF8" s="711"/>
      <c r="UWG8" s="711"/>
      <c r="UWH8" s="711"/>
      <c r="UWI8" s="711"/>
      <c r="UWJ8" s="711"/>
      <c r="UWK8" s="711"/>
      <c r="UWL8" s="711"/>
      <c r="UWM8" s="711"/>
      <c r="UWN8" s="711"/>
      <c r="UWO8" s="711"/>
      <c r="UWP8" s="711"/>
      <c r="UWQ8" s="711"/>
      <c r="UWR8" s="711"/>
      <c r="UWS8" s="711"/>
      <c r="UWT8" s="711"/>
      <c r="UWU8" s="711"/>
      <c r="UWV8" s="711"/>
      <c r="UWW8" s="711"/>
      <c r="UWX8" s="711"/>
      <c r="UWY8" s="711"/>
      <c r="UWZ8" s="711"/>
      <c r="UXA8" s="711"/>
      <c r="UXB8" s="711"/>
      <c r="UXC8" s="711"/>
      <c r="UXD8" s="711"/>
      <c r="UXE8" s="711"/>
      <c r="UXF8" s="711"/>
      <c r="UXG8" s="711"/>
      <c r="UXH8" s="711"/>
      <c r="UXI8" s="711"/>
      <c r="UXJ8" s="711"/>
      <c r="UXK8" s="711"/>
      <c r="UXL8" s="711"/>
      <c r="UXM8" s="711"/>
      <c r="UXN8" s="711"/>
      <c r="UXO8" s="711"/>
      <c r="UXP8" s="711"/>
      <c r="UXQ8" s="711"/>
      <c r="UXR8" s="711"/>
      <c r="UXS8" s="711"/>
      <c r="UXT8" s="711"/>
      <c r="UXU8" s="711"/>
      <c r="UXV8" s="711"/>
      <c r="UXW8" s="711"/>
      <c r="UXX8" s="711"/>
      <c r="UXY8" s="711"/>
      <c r="UXZ8" s="711"/>
      <c r="UYA8" s="711"/>
      <c r="UYB8" s="711"/>
      <c r="UYC8" s="711"/>
      <c r="UYD8" s="711"/>
      <c r="UYE8" s="711"/>
      <c r="UYF8" s="711"/>
      <c r="UYG8" s="711"/>
      <c r="UYH8" s="711"/>
      <c r="UYI8" s="711"/>
      <c r="UYJ8" s="711"/>
      <c r="UYK8" s="711"/>
      <c r="UYL8" s="711"/>
      <c r="UYM8" s="711"/>
      <c r="UYN8" s="711"/>
      <c r="UYO8" s="711"/>
      <c r="UYP8" s="711"/>
      <c r="UYQ8" s="711"/>
      <c r="UYR8" s="711"/>
      <c r="UYS8" s="711"/>
      <c r="UYT8" s="711"/>
      <c r="UYU8" s="711"/>
      <c r="UYV8" s="711"/>
      <c r="UYW8" s="711"/>
      <c r="UYX8" s="711"/>
      <c r="UYY8" s="711"/>
      <c r="UYZ8" s="711"/>
      <c r="UZA8" s="711"/>
      <c r="UZB8" s="711"/>
      <c r="UZC8" s="711"/>
      <c r="UZD8" s="711"/>
      <c r="UZE8" s="711"/>
      <c r="UZF8" s="711"/>
      <c r="UZG8" s="711"/>
      <c r="UZH8" s="711"/>
      <c r="UZI8" s="711"/>
      <c r="UZJ8" s="711"/>
      <c r="UZK8" s="711"/>
      <c r="UZL8" s="711"/>
      <c r="UZM8" s="711"/>
      <c r="UZN8" s="711"/>
      <c r="UZO8" s="711"/>
      <c r="UZP8" s="711"/>
      <c r="UZQ8" s="711"/>
      <c r="UZR8" s="711"/>
      <c r="UZS8" s="711"/>
      <c r="UZT8" s="711"/>
      <c r="UZU8" s="711"/>
      <c r="UZV8" s="711"/>
      <c r="UZW8" s="711"/>
      <c r="UZX8" s="711"/>
      <c r="UZY8" s="711"/>
      <c r="UZZ8" s="711"/>
      <c r="VAA8" s="711"/>
      <c r="VAB8" s="711"/>
      <c r="VAC8" s="711"/>
      <c r="VAD8" s="711"/>
      <c r="VAE8" s="711"/>
      <c r="VAF8" s="711"/>
      <c r="VAG8" s="711"/>
      <c r="VAH8" s="711"/>
      <c r="VAI8" s="711"/>
      <c r="VAJ8" s="711"/>
      <c r="VAK8" s="711"/>
      <c r="VAL8" s="711"/>
      <c r="VAM8" s="711"/>
      <c r="VAN8" s="711"/>
      <c r="VAO8" s="711"/>
      <c r="VAP8" s="711"/>
      <c r="VAQ8" s="711"/>
      <c r="VAR8" s="711"/>
      <c r="VAS8" s="711"/>
      <c r="VAT8" s="711"/>
      <c r="VAU8" s="711"/>
      <c r="VAV8" s="711"/>
      <c r="VAW8" s="711"/>
      <c r="VAX8" s="711"/>
      <c r="VAY8" s="711"/>
      <c r="VAZ8" s="711"/>
      <c r="VBA8" s="711"/>
      <c r="VBB8" s="711"/>
      <c r="VBC8" s="711"/>
      <c r="VBD8" s="711"/>
      <c r="VBE8" s="711"/>
      <c r="VBF8" s="711"/>
      <c r="VBG8" s="711"/>
      <c r="VBH8" s="711"/>
      <c r="VBI8" s="711"/>
      <c r="VBJ8" s="711"/>
      <c r="VBK8" s="711"/>
      <c r="VBL8" s="711"/>
      <c r="VBM8" s="711"/>
      <c r="VBN8" s="711"/>
      <c r="VBO8" s="711"/>
      <c r="VBP8" s="711"/>
      <c r="VBQ8" s="711"/>
      <c r="VBR8" s="711"/>
      <c r="VBS8" s="711"/>
      <c r="VBT8" s="711"/>
      <c r="VBU8" s="711"/>
      <c r="VBV8" s="711"/>
      <c r="VBW8" s="711"/>
      <c r="VBX8" s="711"/>
      <c r="VBY8" s="711"/>
      <c r="VBZ8" s="711"/>
      <c r="VCA8" s="711"/>
      <c r="VCB8" s="711"/>
      <c r="VCC8" s="711"/>
      <c r="VCD8" s="711"/>
      <c r="VCE8" s="711"/>
      <c r="VCF8" s="711"/>
      <c r="VCG8" s="711"/>
      <c r="VCH8" s="711"/>
      <c r="VCI8" s="711"/>
      <c r="VCJ8" s="711"/>
      <c r="VCK8" s="711"/>
      <c r="VCL8" s="711"/>
      <c r="VCM8" s="711"/>
      <c r="VCN8" s="711"/>
      <c r="VCO8" s="711"/>
      <c r="VCP8" s="711"/>
      <c r="VCQ8" s="711"/>
      <c r="VCR8" s="711"/>
      <c r="VCS8" s="711"/>
      <c r="VCT8" s="711"/>
      <c r="VCU8" s="711"/>
      <c r="VCV8" s="711"/>
      <c r="VCW8" s="711"/>
      <c r="VCX8" s="711"/>
      <c r="VCY8" s="711"/>
      <c r="VCZ8" s="711"/>
      <c r="VDA8" s="711"/>
      <c r="VDB8" s="711"/>
      <c r="VDC8" s="711"/>
      <c r="VDD8" s="711"/>
      <c r="VDE8" s="711"/>
      <c r="VDF8" s="711"/>
      <c r="VDG8" s="711"/>
      <c r="VDH8" s="711"/>
      <c r="VDI8" s="711"/>
      <c r="VDJ8" s="711"/>
      <c r="VDK8" s="711"/>
      <c r="VDL8" s="711"/>
      <c r="VDM8" s="711"/>
      <c r="VDN8" s="711"/>
      <c r="VDO8" s="711"/>
      <c r="VDP8" s="711"/>
      <c r="VDQ8" s="711"/>
      <c r="VDR8" s="711"/>
      <c r="VDS8" s="711"/>
      <c r="VDT8" s="711"/>
      <c r="VDU8" s="711"/>
      <c r="VDV8" s="711"/>
      <c r="VDW8" s="711"/>
      <c r="VDX8" s="711"/>
      <c r="VDY8" s="711"/>
      <c r="VDZ8" s="711"/>
      <c r="VEA8" s="711"/>
      <c r="VEB8" s="711"/>
      <c r="VEC8" s="711"/>
      <c r="VED8" s="711"/>
      <c r="VEE8" s="711"/>
      <c r="VEF8" s="711"/>
      <c r="VEG8" s="711"/>
      <c r="VEH8" s="711"/>
      <c r="VEI8" s="711"/>
      <c r="VEJ8" s="711"/>
      <c r="VEK8" s="711"/>
      <c r="VEL8" s="711"/>
      <c r="VEM8" s="711"/>
      <c r="VEN8" s="711"/>
      <c r="VEO8" s="711"/>
      <c r="VEP8" s="711"/>
      <c r="VEQ8" s="711"/>
      <c r="VER8" s="711"/>
      <c r="VES8" s="711"/>
      <c r="VET8" s="711"/>
      <c r="VEU8" s="711"/>
      <c r="VEV8" s="711"/>
      <c r="VEW8" s="711"/>
      <c r="VEX8" s="711"/>
      <c r="VEY8" s="711"/>
      <c r="VEZ8" s="711"/>
      <c r="VFA8" s="711"/>
      <c r="VFB8" s="711"/>
      <c r="VFC8" s="711"/>
      <c r="VFD8" s="711"/>
      <c r="VFE8" s="711"/>
      <c r="VFF8" s="711"/>
      <c r="VFG8" s="711"/>
      <c r="VFH8" s="711"/>
      <c r="VFI8" s="711"/>
      <c r="VFJ8" s="711"/>
      <c r="VFK8" s="711"/>
      <c r="VFL8" s="711"/>
      <c r="VFM8" s="711"/>
      <c r="VFN8" s="711"/>
      <c r="VFO8" s="711"/>
      <c r="VFP8" s="711"/>
      <c r="VFQ8" s="711"/>
      <c r="VFR8" s="711"/>
      <c r="VFS8" s="711"/>
      <c r="VFT8" s="711"/>
      <c r="VFU8" s="711"/>
      <c r="VFV8" s="711"/>
      <c r="VFW8" s="711"/>
      <c r="VFX8" s="711"/>
      <c r="VFY8" s="711"/>
      <c r="VFZ8" s="711"/>
      <c r="VGA8" s="711"/>
      <c r="VGB8" s="711"/>
      <c r="VGC8" s="711"/>
      <c r="VGD8" s="711"/>
      <c r="VGE8" s="711"/>
      <c r="VGF8" s="711"/>
      <c r="VGG8" s="711"/>
      <c r="VGH8" s="711"/>
      <c r="VGI8" s="711"/>
      <c r="VGJ8" s="711"/>
      <c r="VGK8" s="711"/>
      <c r="VGL8" s="711"/>
      <c r="VGM8" s="711"/>
      <c r="VGN8" s="711"/>
      <c r="VGO8" s="711"/>
      <c r="VGP8" s="711"/>
      <c r="VGQ8" s="711"/>
      <c r="VGR8" s="711"/>
      <c r="VGS8" s="711"/>
      <c r="VGT8" s="711"/>
      <c r="VGU8" s="711"/>
      <c r="VGV8" s="711"/>
      <c r="VGW8" s="711"/>
      <c r="VGX8" s="711"/>
      <c r="VGY8" s="711"/>
      <c r="VGZ8" s="711"/>
      <c r="VHA8" s="711"/>
      <c r="VHB8" s="711"/>
      <c r="VHC8" s="711"/>
      <c r="VHD8" s="711"/>
      <c r="VHE8" s="711"/>
      <c r="VHF8" s="711"/>
      <c r="VHG8" s="711"/>
      <c r="VHH8" s="711"/>
      <c r="VHI8" s="711"/>
      <c r="VHJ8" s="711"/>
      <c r="VHK8" s="711"/>
      <c r="VHL8" s="711"/>
      <c r="VHM8" s="711"/>
      <c r="VHN8" s="711"/>
      <c r="VHO8" s="711"/>
      <c r="VHP8" s="711"/>
      <c r="VHQ8" s="711"/>
      <c r="VHR8" s="711"/>
      <c r="VHS8" s="711"/>
      <c r="VHT8" s="711"/>
      <c r="VHU8" s="711"/>
      <c r="VHV8" s="711"/>
      <c r="VHW8" s="711"/>
      <c r="VHX8" s="711"/>
      <c r="VHY8" s="711"/>
      <c r="VHZ8" s="711"/>
      <c r="VIA8" s="711"/>
      <c r="VIB8" s="711"/>
      <c r="VIC8" s="711"/>
      <c r="VID8" s="711"/>
      <c r="VIE8" s="711"/>
      <c r="VIF8" s="711"/>
      <c r="VIG8" s="711"/>
      <c r="VIH8" s="711"/>
      <c r="VII8" s="711"/>
      <c r="VIJ8" s="711"/>
      <c r="VIK8" s="711"/>
      <c r="VIL8" s="711"/>
      <c r="VIM8" s="711"/>
      <c r="VIN8" s="711"/>
      <c r="VIO8" s="711"/>
      <c r="VIP8" s="711"/>
      <c r="VIQ8" s="711"/>
      <c r="VIR8" s="711"/>
      <c r="VIS8" s="711"/>
      <c r="VIT8" s="711"/>
      <c r="VIU8" s="711"/>
      <c r="VIV8" s="711"/>
      <c r="VIW8" s="711"/>
      <c r="VIX8" s="711"/>
      <c r="VIY8" s="711"/>
      <c r="VIZ8" s="711"/>
      <c r="VJA8" s="711"/>
      <c r="VJB8" s="711"/>
      <c r="VJC8" s="711"/>
      <c r="VJD8" s="711"/>
      <c r="VJE8" s="711"/>
      <c r="VJF8" s="711"/>
      <c r="VJG8" s="711"/>
      <c r="VJH8" s="711"/>
      <c r="VJI8" s="711"/>
      <c r="VJJ8" s="711"/>
      <c r="VJK8" s="711"/>
      <c r="VJL8" s="711"/>
      <c r="VJM8" s="711"/>
      <c r="VJN8" s="711"/>
      <c r="VJO8" s="711"/>
      <c r="VJP8" s="711"/>
      <c r="VJQ8" s="711"/>
      <c r="VJR8" s="711"/>
      <c r="VJS8" s="711"/>
      <c r="VJT8" s="711"/>
      <c r="VJU8" s="711"/>
      <c r="VJV8" s="711"/>
      <c r="VJW8" s="711"/>
      <c r="VJX8" s="711"/>
      <c r="VJY8" s="711"/>
      <c r="VJZ8" s="711"/>
      <c r="VKA8" s="711"/>
      <c r="VKB8" s="711"/>
      <c r="VKC8" s="711"/>
      <c r="VKD8" s="711"/>
      <c r="VKE8" s="711"/>
      <c r="VKF8" s="711"/>
      <c r="VKG8" s="711"/>
      <c r="VKH8" s="711"/>
      <c r="VKI8" s="711"/>
      <c r="VKJ8" s="711"/>
      <c r="VKK8" s="711"/>
      <c r="VKL8" s="711"/>
      <c r="VKM8" s="711"/>
      <c r="VKN8" s="711"/>
      <c r="VKO8" s="711"/>
      <c r="VKP8" s="711"/>
      <c r="VKQ8" s="711"/>
      <c r="VKR8" s="711"/>
      <c r="VKS8" s="711"/>
      <c r="VKT8" s="711"/>
      <c r="VKU8" s="711"/>
      <c r="VKV8" s="711"/>
      <c r="VKW8" s="711"/>
      <c r="VKX8" s="711"/>
      <c r="VKY8" s="711"/>
      <c r="VKZ8" s="711"/>
      <c r="VLA8" s="711"/>
      <c r="VLB8" s="711"/>
      <c r="VLC8" s="711"/>
      <c r="VLD8" s="711"/>
      <c r="VLE8" s="711"/>
      <c r="VLF8" s="711"/>
      <c r="VLG8" s="711"/>
      <c r="VLH8" s="711"/>
      <c r="VLI8" s="711"/>
      <c r="VLJ8" s="711"/>
      <c r="VLK8" s="711"/>
      <c r="VLL8" s="711"/>
      <c r="VLM8" s="711"/>
      <c r="VLN8" s="711"/>
      <c r="VLO8" s="711"/>
      <c r="VLP8" s="711"/>
      <c r="VLQ8" s="711"/>
      <c r="VLR8" s="711"/>
      <c r="VLS8" s="711"/>
      <c r="VLT8" s="711"/>
      <c r="VLU8" s="711"/>
      <c r="VLV8" s="711"/>
      <c r="VLW8" s="711"/>
      <c r="VLX8" s="711"/>
      <c r="VLY8" s="711"/>
      <c r="VLZ8" s="711"/>
      <c r="VMA8" s="711"/>
      <c r="VMB8" s="711"/>
      <c r="VMC8" s="711"/>
      <c r="VMD8" s="711"/>
      <c r="VME8" s="711"/>
      <c r="VMF8" s="711"/>
      <c r="VMG8" s="711"/>
      <c r="VMH8" s="711"/>
      <c r="VMI8" s="711"/>
      <c r="VMJ8" s="711"/>
      <c r="VMK8" s="711"/>
      <c r="VML8" s="711"/>
      <c r="VMM8" s="711"/>
      <c r="VMN8" s="711"/>
      <c r="VMO8" s="711"/>
      <c r="VMP8" s="711"/>
      <c r="VMQ8" s="711"/>
      <c r="VMR8" s="711"/>
      <c r="VMS8" s="711"/>
      <c r="VMT8" s="711"/>
      <c r="VMU8" s="711"/>
      <c r="VMV8" s="711"/>
      <c r="VMW8" s="711"/>
      <c r="VMX8" s="711"/>
      <c r="VMY8" s="711"/>
      <c r="VMZ8" s="711"/>
      <c r="VNA8" s="711"/>
      <c r="VNB8" s="711"/>
      <c r="VNC8" s="711"/>
      <c r="VND8" s="711"/>
      <c r="VNE8" s="711"/>
      <c r="VNF8" s="711"/>
      <c r="VNG8" s="711"/>
      <c r="VNH8" s="711"/>
      <c r="VNI8" s="711"/>
      <c r="VNJ8" s="711"/>
      <c r="VNK8" s="711"/>
      <c r="VNL8" s="711"/>
      <c r="VNM8" s="711"/>
      <c r="VNN8" s="711"/>
      <c r="VNO8" s="711"/>
      <c r="VNP8" s="711"/>
      <c r="VNQ8" s="711"/>
      <c r="VNR8" s="711"/>
      <c r="VNS8" s="711"/>
      <c r="VNT8" s="711"/>
      <c r="VNU8" s="711"/>
      <c r="VNV8" s="711"/>
      <c r="VNW8" s="711"/>
      <c r="VNX8" s="711"/>
      <c r="VNY8" s="711"/>
      <c r="VNZ8" s="711"/>
      <c r="VOA8" s="711"/>
      <c r="VOB8" s="711"/>
      <c r="VOC8" s="711"/>
      <c r="VOD8" s="711"/>
      <c r="VOE8" s="711"/>
      <c r="VOF8" s="711"/>
      <c r="VOG8" s="711"/>
      <c r="VOH8" s="711"/>
      <c r="VOI8" s="711"/>
      <c r="VOJ8" s="711"/>
      <c r="VOK8" s="711"/>
      <c r="VOL8" s="711"/>
      <c r="VOM8" s="711"/>
      <c r="VON8" s="711"/>
      <c r="VOO8" s="711"/>
      <c r="VOP8" s="711"/>
      <c r="VOQ8" s="711"/>
      <c r="VOR8" s="711"/>
      <c r="VOS8" s="711"/>
      <c r="VOT8" s="711"/>
      <c r="VOU8" s="711"/>
      <c r="VOV8" s="711"/>
      <c r="VOW8" s="711"/>
      <c r="VOX8" s="711"/>
      <c r="VOY8" s="711"/>
      <c r="VOZ8" s="711"/>
      <c r="VPA8" s="711"/>
      <c r="VPB8" s="711"/>
      <c r="VPC8" s="711"/>
      <c r="VPD8" s="711"/>
      <c r="VPE8" s="711"/>
      <c r="VPF8" s="711"/>
      <c r="VPG8" s="711"/>
      <c r="VPH8" s="711"/>
      <c r="VPI8" s="711"/>
      <c r="VPJ8" s="711"/>
      <c r="VPK8" s="711"/>
      <c r="VPL8" s="711"/>
      <c r="VPM8" s="711"/>
      <c r="VPN8" s="711"/>
      <c r="VPO8" s="711"/>
      <c r="VPP8" s="711"/>
      <c r="VPQ8" s="711"/>
      <c r="VPR8" s="711"/>
      <c r="VPS8" s="711"/>
      <c r="VPT8" s="711"/>
      <c r="VPU8" s="711"/>
      <c r="VPV8" s="711"/>
      <c r="VPW8" s="711"/>
      <c r="VPX8" s="711"/>
      <c r="VPY8" s="711"/>
      <c r="VPZ8" s="711"/>
      <c r="VQA8" s="711"/>
      <c r="VQB8" s="711"/>
      <c r="VQC8" s="711"/>
      <c r="VQD8" s="711"/>
      <c r="VQE8" s="711"/>
      <c r="VQF8" s="711"/>
      <c r="VQG8" s="711"/>
      <c r="VQH8" s="711"/>
      <c r="VQI8" s="711"/>
      <c r="VQJ8" s="711"/>
      <c r="VQK8" s="711"/>
      <c r="VQL8" s="711"/>
      <c r="VQM8" s="711"/>
      <c r="VQN8" s="711"/>
      <c r="VQO8" s="711"/>
      <c r="VQP8" s="711"/>
      <c r="VQQ8" s="711"/>
      <c r="VQR8" s="711"/>
      <c r="VQS8" s="711"/>
      <c r="VQT8" s="711"/>
      <c r="VQU8" s="711"/>
      <c r="VQV8" s="711"/>
      <c r="VQW8" s="711"/>
      <c r="VQX8" s="711"/>
      <c r="VQY8" s="711"/>
      <c r="VQZ8" s="711"/>
      <c r="VRA8" s="711"/>
      <c r="VRB8" s="711"/>
      <c r="VRC8" s="711"/>
      <c r="VRD8" s="711"/>
      <c r="VRE8" s="711"/>
      <c r="VRF8" s="711"/>
      <c r="VRG8" s="711"/>
      <c r="VRH8" s="711"/>
      <c r="VRI8" s="711"/>
      <c r="VRJ8" s="711"/>
      <c r="VRK8" s="711"/>
      <c r="VRL8" s="711"/>
      <c r="VRM8" s="711"/>
      <c r="VRN8" s="711"/>
      <c r="VRO8" s="711"/>
      <c r="VRP8" s="711"/>
      <c r="VRQ8" s="711"/>
      <c r="VRR8" s="711"/>
      <c r="VRS8" s="711"/>
      <c r="VRT8" s="711"/>
      <c r="VRU8" s="711"/>
      <c r="VRV8" s="711"/>
      <c r="VRW8" s="711"/>
      <c r="VRX8" s="711"/>
      <c r="VRY8" s="711"/>
      <c r="VRZ8" s="711"/>
      <c r="VSA8" s="711"/>
      <c r="VSB8" s="711"/>
      <c r="VSC8" s="711"/>
      <c r="VSD8" s="711"/>
      <c r="VSE8" s="711"/>
      <c r="VSF8" s="711"/>
      <c r="VSG8" s="711"/>
      <c r="VSH8" s="711"/>
      <c r="VSI8" s="711"/>
      <c r="VSJ8" s="711"/>
      <c r="VSK8" s="711"/>
      <c r="VSL8" s="711"/>
      <c r="VSM8" s="711"/>
      <c r="VSN8" s="711"/>
      <c r="VSO8" s="711"/>
      <c r="VSP8" s="711"/>
      <c r="VSQ8" s="711"/>
      <c r="VSR8" s="711"/>
      <c r="VSS8" s="711"/>
      <c r="VST8" s="711"/>
      <c r="VSU8" s="711"/>
      <c r="VSV8" s="711"/>
      <c r="VSW8" s="711"/>
      <c r="VSX8" s="711"/>
      <c r="VSY8" s="711"/>
      <c r="VSZ8" s="711"/>
      <c r="VTA8" s="711"/>
      <c r="VTB8" s="711"/>
      <c r="VTC8" s="711"/>
      <c r="VTD8" s="711"/>
      <c r="VTE8" s="711"/>
      <c r="VTF8" s="711"/>
      <c r="VTG8" s="711"/>
      <c r="VTH8" s="711"/>
      <c r="VTI8" s="711"/>
      <c r="VTJ8" s="711"/>
      <c r="VTK8" s="711"/>
      <c r="VTL8" s="711"/>
      <c r="VTM8" s="711"/>
      <c r="VTN8" s="711"/>
      <c r="VTO8" s="711"/>
      <c r="VTP8" s="711"/>
      <c r="VTQ8" s="711"/>
      <c r="VTR8" s="711"/>
      <c r="VTS8" s="711"/>
      <c r="VTT8" s="711"/>
      <c r="VTU8" s="711"/>
      <c r="VTV8" s="711"/>
      <c r="VTW8" s="711"/>
      <c r="VTX8" s="711"/>
      <c r="VTY8" s="711"/>
      <c r="VTZ8" s="711"/>
      <c r="VUA8" s="711"/>
      <c r="VUB8" s="711"/>
      <c r="VUC8" s="711"/>
      <c r="VUD8" s="711"/>
      <c r="VUE8" s="711"/>
      <c r="VUF8" s="711"/>
      <c r="VUG8" s="711"/>
      <c r="VUH8" s="711"/>
      <c r="VUI8" s="711"/>
      <c r="VUJ8" s="711"/>
      <c r="VUK8" s="711"/>
      <c r="VUL8" s="711"/>
      <c r="VUM8" s="711"/>
      <c r="VUN8" s="711"/>
      <c r="VUO8" s="711"/>
      <c r="VUP8" s="711"/>
      <c r="VUQ8" s="711"/>
      <c r="VUR8" s="711"/>
      <c r="VUS8" s="711"/>
      <c r="VUT8" s="711"/>
      <c r="VUU8" s="711"/>
      <c r="VUV8" s="711"/>
      <c r="VUW8" s="711"/>
      <c r="VUX8" s="711"/>
      <c r="VUY8" s="711"/>
      <c r="VUZ8" s="711"/>
      <c r="VVA8" s="711"/>
      <c r="VVB8" s="711"/>
      <c r="VVC8" s="711"/>
      <c r="VVD8" s="711"/>
      <c r="VVE8" s="711"/>
      <c r="VVF8" s="711"/>
      <c r="VVG8" s="711"/>
      <c r="VVH8" s="711"/>
      <c r="VVI8" s="711"/>
      <c r="VVJ8" s="711"/>
      <c r="VVK8" s="711"/>
      <c r="VVL8" s="711"/>
      <c r="VVM8" s="711"/>
      <c r="VVN8" s="711"/>
      <c r="VVO8" s="711"/>
      <c r="VVP8" s="711"/>
      <c r="VVQ8" s="711"/>
      <c r="VVR8" s="711"/>
      <c r="VVS8" s="711"/>
      <c r="VVT8" s="711"/>
      <c r="VVU8" s="711"/>
      <c r="VVV8" s="711"/>
      <c r="VVW8" s="711"/>
      <c r="VVX8" s="711"/>
      <c r="VVY8" s="711"/>
      <c r="VVZ8" s="711"/>
      <c r="VWA8" s="711"/>
      <c r="VWB8" s="711"/>
      <c r="VWC8" s="711"/>
      <c r="VWD8" s="711"/>
      <c r="VWE8" s="711"/>
      <c r="VWF8" s="711"/>
      <c r="VWG8" s="711"/>
      <c r="VWH8" s="711"/>
      <c r="VWI8" s="711"/>
      <c r="VWJ8" s="711"/>
      <c r="VWK8" s="711"/>
      <c r="VWL8" s="711"/>
      <c r="VWM8" s="711"/>
      <c r="VWN8" s="711"/>
      <c r="VWO8" s="711"/>
      <c r="VWP8" s="711"/>
      <c r="VWQ8" s="711"/>
      <c r="VWR8" s="711"/>
      <c r="VWS8" s="711"/>
      <c r="VWT8" s="711"/>
      <c r="VWU8" s="711"/>
      <c r="VWV8" s="711"/>
      <c r="VWW8" s="711"/>
      <c r="VWX8" s="711"/>
      <c r="VWY8" s="711"/>
      <c r="VWZ8" s="711"/>
      <c r="VXA8" s="711"/>
      <c r="VXB8" s="711"/>
      <c r="VXC8" s="711"/>
      <c r="VXD8" s="711"/>
      <c r="VXE8" s="711"/>
      <c r="VXF8" s="711"/>
      <c r="VXG8" s="711"/>
      <c r="VXH8" s="711"/>
      <c r="VXI8" s="711"/>
      <c r="VXJ8" s="711"/>
      <c r="VXK8" s="711"/>
      <c r="VXL8" s="711"/>
      <c r="VXM8" s="711"/>
      <c r="VXN8" s="711"/>
      <c r="VXO8" s="711"/>
      <c r="VXP8" s="711"/>
      <c r="VXQ8" s="711"/>
      <c r="VXR8" s="711"/>
      <c r="VXS8" s="711"/>
      <c r="VXT8" s="711"/>
      <c r="VXU8" s="711"/>
      <c r="VXV8" s="711"/>
      <c r="VXW8" s="711"/>
      <c r="VXX8" s="711"/>
      <c r="VXY8" s="711"/>
      <c r="VXZ8" s="711"/>
      <c r="VYA8" s="711"/>
      <c r="VYB8" s="711"/>
      <c r="VYC8" s="711"/>
      <c r="VYD8" s="711"/>
      <c r="VYE8" s="711"/>
      <c r="VYF8" s="711"/>
      <c r="VYG8" s="711"/>
      <c r="VYH8" s="711"/>
      <c r="VYI8" s="711"/>
      <c r="VYJ8" s="711"/>
      <c r="VYK8" s="711"/>
      <c r="VYL8" s="711"/>
      <c r="VYM8" s="711"/>
      <c r="VYN8" s="711"/>
      <c r="VYO8" s="711"/>
      <c r="VYP8" s="711"/>
      <c r="VYQ8" s="711"/>
      <c r="VYR8" s="711"/>
      <c r="VYS8" s="711"/>
      <c r="VYT8" s="711"/>
      <c r="VYU8" s="711"/>
      <c r="VYV8" s="711"/>
      <c r="VYW8" s="711"/>
      <c r="VYX8" s="711"/>
      <c r="VYY8" s="711"/>
      <c r="VYZ8" s="711"/>
      <c r="VZA8" s="711"/>
      <c r="VZB8" s="711"/>
      <c r="VZC8" s="711"/>
      <c r="VZD8" s="711"/>
      <c r="VZE8" s="711"/>
      <c r="VZF8" s="711"/>
      <c r="VZG8" s="711"/>
      <c r="VZH8" s="711"/>
      <c r="VZI8" s="711"/>
      <c r="VZJ8" s="711"/>
      <c r="VZK8" s="711"/>
      <c r="VZL8" s="711"/>
      <c r="VZM8" s="711"/>
      <c r="VZN8" s="711"/>
      <c r="VZO8" s="711"/>
      <c r="VZP8" s="711"/>
      <c r="VZQ8" s="711"/>
      <c r="VZR8" s="711"/>
      <c r="VZS8" s="711"/>
      <c r="VZT8" s="711"/>
      <c r="VZU8" s="711"/>
      <c r="VZV8" s="711"/>
      <c r="VZW8" s="711"/>
      <c r="VZX8" s="711"/>
      <c r="VZY8" s="711"/>
      <c r="VZZ8" s="711"/>
      <c r="WAA8" s="711"/>
      <c r="WAB8" s="711"/>
      <c r="WAC8" s="711"/>
      <c r="WAD8" s="711"/>
      <c r="WAE8" s="711"/>
      <c r="WAF8" s="711"/>
      <c r="WAG8" s="711"/>
      <c r="WAH8" s="711"/>
      <c r="WAI8" s="711"/>
      <c r="WAJ8" s="711"/>
      <c r="WAK8" s="711"/>
      <c r="WAL8" s="711"/>
      <c r="WAM8" s="711"/>
      <c r="WAN8" s="711"/>
      <c r="WAO8" s="711"/>
      <c r="WAP8" s="711"/>
      <c r="WAQ8" s="711"/>
      <c r="WAR8" s="711"/>
      <c r="WAS8" s="711"/>
      <c r="WAT8" s="711"/>
      <c r="WAU8" s="711"/>
      <c r="WAV8" s="711"/>
      <c r="WAW8" s="711"/>
      <c r="WAX8" s="711"/>
      <c r="WAY8" s="711"/>
      <c r="WAZ8" s="711"/>
      <c r="WBA8" s="711"/>
      <c r="WBB8" s="711"/>
      <c r="WBC8" s="711"/>
      <c r="WBD8" s="711"/>
      <c r="WBE8" s="711"/>
      <c r="WBF8" s="711"/>
      <c r="WBG8" s="711"/>
      <c r="WBH8" s="711"/>
      <c r="WBI8" s="711"/>
      <c r="WBJ8" s="711"/>
      <c r="WBK8" s="711"/>
      <c r="WBL8" s="711"/>
      <c r="WBM8" s="711"/>
      <c r="WBN8" s="711"/>
      <c r="WBO8" s="711"/>
      <c r="WBP8" s="711"/>
      <c r="WBQ8" s="711"/>
      <c r="WBR8" s="711"/>
      <c r="WBS8" s="711"/>
      <c r="WBT8" s="711"/>
      <c r="WBU8" s="711"/>
      <c r="WBV8" s="711"/>
      <c r="WBW8" s="711"/>
      <c r="WBX8" s="711"/>
      <c r="WBY8" s="711"/>
      <c r="WBZ8" s="711"/>
      <c r="WCA8" s="711"/>
      <c r="WCB8" s="711"/>
      <c r="WCC8" s="711"/>
      <c r="WCD8" s="711"/>
      <c r="WCE8" s="711"/>
      <c r="WCF8" s="711"/>
      <c r="WCG8" s="711"/>
      <c r="WCH8" s="711"/>
      <c r="WCI8" s="711"/>
      <c r="WCJ8" s="711"/>
      <c r="WCK8" s="711"/>
      <c r="WCL8" s="711"/>
      <c r="WCM8" s="711"/>
      <c r="WCN8" s="711"/>
      <c r="WCO8" s="711"/>
      <c r="WCP8" s="711"/>
      <c r="WCQ8" s="711"/>
      <c r="WCR8" s="711"/>
      <c r="WCS8" s="711"/>
      <c r="WCT8" s="711"/>
      <c r="WCU8" s="711"/>
      <c r="WCV8" s="711"/>
      <c r="WCW8" s="711"/>
      <c r="WCX8" s="711"/>
      <c r="WCY8" s="711"/>
      <c r="WCZ8" s="711"/>
      <c r="WDA8" s="711"/>
      <c r="WDB8" s="711"/>
      <c r="WDC8" s="711"/>
      <c r="WDD8" s="711"/>
      <c r="WDE8" s="711"/>
      <c r="WDF8" s="711"/>
      <c r="WDG8" s="711"/>
      <c r="WDH8" s="711"/>
      <c r="WDI8" s="711"/>
      <c r="WDJ8" s="711"/>
      <c r="WDK8" s="711"/>
      <c r="WDL8" s="711"/>
      <c r="WDM8" s="711"/>
      <c r="WDN8" s="711"/>
      <c r="WDO8" s="711"/>
      <c r="WDP8" s="711"/>
      <c r="WDQ8" s="711"/>
      <c r="WDR8" s="711"/>
      <c r="WDS8" s="711"/>
      <c r="WDT8" s="711"/>
      <c r="WDU8" s="711"/>
      <c r="WDV8" s="711"/>
      <c r="WDW8" s="711"/>
      <c r="WDX8" s="711"/>
      <c r="WDY8" s="711"/>
      <c r="WDZ8" s="711"/>
      <c r="WEA8" s="711"/>
      <c r="WEB8" s="711"/>
      <c r="WEC8" s="711"/>
      <c r="WED8" s="711"/>
      <c r="WEE8" s="711"/>
      <c r="WEF8" s="711"/>
      <c r="WEG8" s="711"/>
      <c r="WEH8" s="711"/>
      <c r="WEI8" s="711"/>
      <c r="WEJ8" s="711"/>
      <c r="WEK8" s="711"/>
      <c r="WEL8" s="711"/>
      <c r="WEM8" s="711"/>
      <c r="WEN8" s="711"/>
      <c r="WEO8" s="711"/>
      <c r="WEP8" s="711"/>
      <c r="WEQ8" s="711"/>
      <c r="WER8" s="711"/>
      <c r="WES8" s="711"/>
      <c r="WET8" s="711"/>
      <c r="WEU8" s="711"/>
      <c r="WEV8" s="711"/>
      <c r="WEW8" s="711"/>
      <c r="WEX8" s="711"/>
      <c r="WEY8" s="711"/>
      <c r="WEZ8" s="711"/>
      <c r="WFA8" s="711"/>
      <c r="WFB8" s="711"/>
      <c r="WFC8" s="711"/>
      <c r="WFD8" s="711"/>
      <c r="WFE8" s="711"/>
      <c r="WFF8" s="711"/>
      <c r="WFG8" s="711"/>
      <c r="WFH8" s="711"/>
      <c r="WFI8" s="711"/>
      <c r="WFJ8" s="711"/>
      <c r="WFK8" s="711"/>
      <c r="WFL8" s="711"/>
      <c r="WFM8" s="711"/>
      <c r="WFN8" s="711"/>
      <c r="WFO8" s="711"/>
      <c r="WFP8" s="711"/>
      <c r="WFQ8" s="711"/>
      <c r="WFR8" s="711"/>
      <c r="WFS8" s="711"/>
      <c r="WFT8" s="711"/>
      <c r="WFU8" s="711"/>
      <c r="WFV8" s="711"/>
      <c r="WFW8" s="711"/>
      <c r="WFX8" s="711"/>
      <c r="WFY8" s="711"/>
      <c r="WFZ8" s="711"/>
      <c r="WGA8" s="711"/>
      <c r="WGB8" s="711"/>
      <c r="WGC8" s="711"/>
      <c r="WGD8" s="711"/>
      <c r="WGE8" s="711"/>
      <c r="WGF8" s="711"/>
      <c r="WGG8" s="711"/>
      <c r="WGH8" s="711"/>
      <c r="WGI8" s="711"/>
      <c r="WGJ8" s="711"/>
      <c r="WGK8" s="711"/>
      <c r="WGL8" s="711"/>
      <c r="WGM8" s="711"/>
      <c r="WGN8" s="711"/>
      <c r="WGO8" s="711"/>
      <c r="WGP8" s="711"/>
      <c r="WGQ8" s="711"/>
      <c r="WGR8" s="711"/>
      <c r="WGS8" s="711"/>
      <c r="WGT8" s="711"/>
      <c r="WGU8" s="711"/>
      <c r="WGV8" s="711"/>
      <c r="WGW8" s="711"/>
      <c r="WGX8" s="711"/>
      <c r="WGY8" s="711"/>
      <c r="WGZ8" s="711"/>
      <c r="WHA8" s="711"/>
      <c r="WHB8" s="711"/>
      <c r="WHC8" s="711"/>
      <c r="WHD8" s="711"/>
      <c r="WHE8" s="711"/>
      <c r="WHF8" s="711"/>
      <c r="WHG8" s="711"/>
      <c r="WHH8" s="711"/>
      <c r="WHI8" s="711"/>
      <c r="WHJ8" s="711"/>
      <c r="WHK8" s="711"/>
      <c r="WHL8" s="711"/>
      <c r="WHM8" s="711"/>
      <c r="WHN8" s="711"/>
      <c r="WHO8" s="711"/>
      <c r="WHP8" s="711"/>
      <c r="WHQ8" s="711"/>
      <c r="WHR8" s="711"/>
      <c r="WHS8" s="711"/>
      <c r="WHT8" s="711"/>
      <c r="WHU8" s="711"/>
      <c r="WHV8" s="711"/>
      <c r="WHW8" s="711"/>
      <c r="WHX8" s="711"/>
      <c r="WHY8" s="711"/>
      <c r="WHZ8" s="711"/>
      <c r="WIA8" s="711"/>
      <c r="WIB8" s="711"/>
      <c r="WIC8" s="711"/>
      <c r="WID8" s="711"/>
      <c r="WIE8" s="711"/>
      <c r="WIF8" s="711"/>
      <c r="WIG8" s="711"/>
      <c r="WIH8" s="711"/>
      <c r="WII8" s="711"/>
      <c r="WIJ8" s="711"/>
      <c r="WIK8" s="711"/>
      <c r="WIL8" s="711"/>
      <c r="WIM8" s="711"/>
      <c r="WIN8" s="711"/>
      <c r="WIO8" s="711"/>
      <c r="WIP8" s="711"/>
      <c r="WIQ8" s="711"/>
      <c r="WIR8" s="711"/>
      <c r="WIS8" s="711"/>
      <c r="WIT8" s="711"/>
      <c r="WIU8" s="711"/>
      <c r="WIV8" s="711"/>
      <c r="WIW8" s="711"/>
      <c r="WIX8" s="711"/>
      <c r="WIY8" s="711"/>
      <c r="WIZ8" s="711"/>
      <c r="WJA8" s="711"/>
      <c r="WJB8" s="711"/>
      <c r="WJC8" s="711"/>
      <c r="WJD8" s="711"/>
      <c r="WJE8" s="711"/>
      <c r="WJF8" s="711"/>
      <c r="WJG8" s="711"/>
      <c r="WJH8" s="711"/>
      <c r="WJI8" s="711"/>
      <c r="WJJ8" s="711"/>
      <c r="WJK8" s="711"/>
      <c r="WJL8" s="711"/>
      <c r="WJM8" s="711"/>
      <c r="WJN8" s="711"/>
      <c r="WJO8" s="711"/>
      <c r="WJP8" s="711"/>
      <c r="WJQ8" s="711"/>
      <c r="WJR8" s="711"/>
      <c r="WJS8" s="711"/>
      <c r="WJT8" s="711"/>
      <c r="WJU8" s="711"/>
      <c r="WJV8" s="711"/>
      <c r="WJW8" s="711"/>
      <c r="WJX8" s="711"/>
      <c r="WJY8" s="711"/>
      <c r="WJZ8" s="711"/>
      <c r="WKA8" s="711"/>
      <c r="WKB8" s="711"/>
      <c r="WKC8" s="711"/>
      <c r="WKD8" s="711"/>
      <c r="WKE8" s="711"/>
      <c r="WKF8" s="711"/>
      <c r="WKG8" s="711"/>
      <c r="WKH8" s="711"/>
      <c r="WKI8" s="711"/>
      <c r="WKJ8" s="711"/>
      <c r="WKK8" s="711"/>
      <c r="WKL8" s="711"/>
      <c r="WKM8" s="711"/>
      <c r="WKN8" s="711"/>
      <c r="WKO8" s="711"/>
      <c r="WKP8" s="711"/>
      <c r="WKQ8" s="711"/>
      <c r="WKR8" s="711"/>
      <c r="WKS8" s="711"/>
      <c r="WKT8" s="711"/>
      <c r="WKU8" s="711"/>
      <c r="WKV8" s="711"/>
      <c r="WKW8" s="711"/>
      <c r="WKX8" s="711"/>
      <c r="WKY8" s="711"/>
      <c r="WKZ8" s="711"/>
      <c r="WLA8" s="711"/>
      <c r="WLB8" s="711"/>
      <c r="WLC8" s="711"/>
      <c r="WLD8" s="711"/>
      <c r="WLE8" s="711"/>
      <c r="WLF8" s="711"/>
      <c r="WLG8" s="711"/>
      <c r="WLH8" s="711"/>
      <c r="WLI8" s="711"/>
      <c r="WLJ8" s="711"/>
      <c r="WLK8" s="711"/>
      <c r="WLL8" s="711"/>
      <c r="WLM8" s="711"/>
      <c r="WLN8" s="711"/>
      <c r="WLO8" s="711"/>
      <c r="WLP8" s="711"/>
      <c r="WLQ8" s="711"/>
      <c r="WLR8" s="711"/>
      <c r="WLS8" s="711"/>
      <c r="WLT8" s="711"/>
      <c r="WLU8" s="711"/>
      <c r="WLV8" s="711"/>
      <c r="WLW8" s="711"/>
      <c r="WLX8" s="711"/>
      <c r="WLY8" s="711"/>
      <c r="WLZ8" s="711"/>
      <c r="WMA8" s="711"/>
      <c r="WMB8" s="711"/>
      <c r="WMC8" s="711"/>
      <c r="WMD8" s="711"/>
      <c r="WME8" s="711"/>
      <c r="WMF8" s="711"/>
      <c r="WMG8" s="711"/>
      <c r="WMH8" s="711"/>
      <c r="WMI8" s="711"/>
      <c r="WMJ8" s="711"/>
      <c r="WMK8" s="711"/>
      <c r="WML8" s="711"/>
      <c r="WMM8" s="711"/>
      <c r="WMN8" s="711"/>
      <c r="WMO8" s="711"/>
      <c r="WMP8" s="711"/>
      <c r="WMQ8" s="711"/>
      <c r="WMR8" s="711"/>
      <c r="WMS8" s="711"/>
      <c r="WMT8" s="711"/>
      <c r="WMU8" s="711"/>
      <c r="WMV8" s="711"/>
      <c r="WMW8" s="711"/>
      <c r="WMX8" s="711"/>
      <c r="WMY8" s="711"/>
      <c r="WMZ8" s="711"/>
      <c r="WNA8" s="711"/>
      <c r="WNB8" s="711"/>
      <c r="WNC8" s="711"/>
      <c r="WND8" s="711"/>
      <c r="WNE8" s="711"/>
      <c r="WNF8" s="711"/>
      <c r="WNG8" s="711"/>
      <c r="WNH8" s="711"/>
      <c r="WNI8" s="711"/>
      <c r="WNJ8" s="711"/>
      <c r="WNK8" s="711"/>
      <c r="WNL8" s="711"/>
      <c r="WNM8" s="711"/>
      <c r="WNN8" s="711"/>
      <c r="WNO8" s="711"/>
      <c r="WNP8" s="711"/>
      <c r="WNQ8" s="711"/>
      <c r="WNR8" s="711"/>
      <c r="WNS8" s="711"/>
      <c r="WNT8" s="711"/>
      <c r="WNU8" s="711"/>
      <c r="WNV8" s="711"/>
      <c r="WNW8" s="711"/>
      <c r="WNX8" s="711"/>
      <c r="WNY8" s="711"/>
      <c r="WNZ8" s="711"/>
      <c r="WOA8" s="711"/>
      <c r="WOB8" s="711"/>
      <c r="WOC8" s="711"/>
      <c r="WOD8" s="711"/>
      <c r="WOE8" s="711"/>
      <c r="WOF8" s="711"/>
      <c r="WOG8" s="711"/>
      <c r="WOH8" s="711"/>
      <c r="WOI8" s="711"/>
      <c r="WOJ8" s="711"/>
      <c r="WOK8" s="711"/>
      <c r="WOL8" s="711"/>
      <c r="WOM8" s="711"/>
      <c r="WON8" s="711"/>
      <c r="WOO8" s="711"/>
      <c r="WOP8" s="711"/>
      <c r="WOQ8" s="711"/>
      <c r="WOR8" s="711"/>
      <c r="WOS8" s="711"/>
      <c r="WOT8" s="711"/>
      <c r="WOU8" s="711"/>
      <c r="WOV8" s="711"/>
      <c r="WOW8" s="711"/>
      <c r="WOX8" s="711"/>
      <c r="WOY8" s="711"/>
      <c r="WOZ8" s="711"/>
      <c r="WPA8" s="711"/>
      <c r="WPB8" s="711"/>
      <c r="WPC8" s="711"/>
      <c r="WPD8" s="711"/>
      <c r="WPE8" s="711"/>
      <c r="WPF8" s="711"/>
      <c r="WPG8" s="711"/>
      <c r="WPH8" s="711"/>
      <c r="WPI8" s="711"/>
      <c r="WPJ8" s="711"/>
      <c r="WPK8" s="711"/>
      <c r="WPL8" s="711"/>
      <c r="WPM8" s="711"/>
      <c r="WPN8" s="711"/>
      <c r="WPO8" s="711"/>
      <c r="WPP8" s="711"/>
      <c r="WPQ8" s="711"/>
      <c r="WPR8" s="711"/>
      <c r="WPS8" s="711"/>
      <c r="WPT8" s="711"/>
      <c r="WPU8" s="711"/>
      <c r="WPV8" s="711"/>
      <c r="WPW8" s="711"/>
      <c r="WPX8" s="711"/>
      <c r="WPY8" s="711"/>
      <c r="WPZ8" s="711"/>
      <c r="WQA8" s="711"/>
      <c r="WQB8" s="711"/>
      <c r="WQC8" s="711"/>
      <c r="WQD8" s="711"/>
      <c r="WQE8" s="711"/>
      <c r="WQF8" s="711"/>
      <c r="WQG8" s="711"/>
      <c r="WQH8" s="711"/>
      <c r="WQI8" s="711"/>
      <c r="WQJ8" s="711"/>
      <c r="WQK8" s="711"/>
      <c r="WQL8" s="711"/>
      <c r="WQM8" s="711"/>
      <c r="WQN8" s="711"/>
      <c r="WQO8" s="711"/>
      <c r="WQP8" s="711"/>
      <c r="WQQ8" s="711"/>
      <c r="WQR8" s="711"/>
      <c r="WQS8" s="711"/>
      <c r="WQT8" s="711"/>
      <c r="WQU8" s="711"/>
      <c r="WQV8" s="711"/>
      <c r="WQW8" s="711"/>
      <c r="WQX8" s="711"/>
      <c r="WQY8" s="711"/>
      <c r="WQZ8" s="711"/>
      <c r="WRA8" s="711"/>
      <c r="WRB8" s="711"/>
      <c r="WRC8" s="711"/>
      <c r="WRD8" s="711"/>
      <c r="WRE8" s="711"/>
      <c r="WRF8" s="711"/>
      <c r="WRG8" s="711"/>
      <c r="WRH8" s="711"/>
      <c r="WRI8" s="711"/>
      <c r="WRJ8" s="711"/>
      <c r="WRK8" s="711"/>
      <c r="WRL8" s="711"/>
      <c r="WRM8" s="711"/>
      <c r="WRN8" s="711"/>
      <c r="WRO8" s="711"/>
      <c r="WRP8" s="711"/>
      <c r="WRQ8" s="711"/>
      <c r="WRR8" s="711"/>
      <c r="WRS8" s="711"/>
      <c r="WRT8" s="711"/>
      <c r="WRU8" s="711"/>
      <c r="WRV8" s="711"/>
      <c r="WRW8" s="711"/>
      <c r="WRX8" s="711"/>
      <c r="WRY8" s="711"/>
      <c r="WRZ8" s="711"/>
      <c r="WSA8" s="711"/>
      <c r="WSB8" s="711"/>
      <c r="WSC8" s="711"/>
      <c r="WSD8" s="711"/>
      <c r="WSE8" s="711"/>
      <c r="WSF8" s="711"/>
      <c r="WSG8" s="711"/>
      <c r="WSH8" s="711"/>
      <c r="WSI8" s="711"/>
      <c r="WSJ8" s="711"/>
      <c r="WSK8" s="711"/>
      <c r="WSL8" s="711"/>
      <c r="WSM8" s="711"/>
      <c r="WSN8" s="711"/>
      <c r="WSO8" s="711"/>
      <c r="WSP8" s="711"/>
      <c r="WSQ8" s="711"/>
      <c r="WSR8" s="711"/>
      <c r="WSS8" s="711"/>
      <c r="WST8" s="711"/>
      <c r="WSU8" s="711"/>
      <c r="WSV8" s="711"/>
      <c r="WSW8" s="711"/>
      <c r="WSX8" s="711"/>
      <c r="WSY8" s="711"/>
      <c r="WSZ8" s="711"/>
      <c r="WTA8" s="711"/>
      <c r="WTB8" s="711"/>
      <c r="WTC8" s="711"/>
      <c r="WTD8" s="711"/>
      <c r="WTE8" s="711"/>
      <c r="WTF8" s="711"/>
      <c r="WTG8" s="711"/>
      <c r="WTH8" s="711"/>
      <c r="WTI8" s="711"/>
      <c r="WTJ8" s="711"/>
      <c r="WTK8" s="711"/>
      <c r="WTL8" s="711"/>
      <c r="WTM8" s="711"/>
      <c r="WTN8" s="711"/>
      <c r="WTO8" s="711"/>
      <c r="WTP8" s="711"/>
      <c r="WTQ8" s="711"/>
      <c r="WTR8" s="711"/>
      <c r="WTS8" s="711"/>
      <c r="WTT8" s="711"/>
      <c r="WTU8" s="711"/>
      <c r="WTV8" s="711"/>
      <c r="WTW8" s="711"/>
      <c r="WTX8" s="711"/>
      <c r="WTY8" s="711"/>
      <c r="WTZ8" s="711"/>
      <c r="WUA8" s="711"/>
      <c r="WUB8" s="711"/>
      <c r="WUC8" s="711"/>
      <c r="WUD8" s="711"/>
      <c r="WUE8" s="711"/>
      <c r="WUF8" s="711"/>
      <c r="WUG8" s="711"/>
      <c r="WUH8" s="711"/>
      <c r="WUI8" s="711"/>
      <c r="WUJ8" s="711"/>
      <c r="WUK8" s="711"/>
      <c r="WUL8" s="711"/>
      <c r="WUM8" s="711"/>
      <c r="WUN8" s="711"/>
      <c r="WUO8" s="711"/>
      <c r="WUP8" s="711"/>
      <c r="WUQ8" s="711"/>
      <c r="WUR8" s="711"/>
      <c r="WUS8" s="711"/>
      <c r="WUT8" s="711"/>
      <c r="WUU8" s="711"/>
      <c r="WUV8" s="711"/>
      <c r="WUW8" s="711"/>
      <c r="WUX8" s="711"/>
      <c r="WUY8" s="711"/>
      <c r="WUZ8" s="711"/>
      <c r="WVA8" s="711"/>
      <c r="WVB8" s="711"/>
      <c r="WVC8" s="711"/>
      <c r="WVD8" s="711"/>
      <c r="WVE8" s="711"/>
      <c r="WVF8" s="711"/>
      <c r="WVG8" s="711"/>
      <c r="WVH8" s="711"/>
      <c r="WVI8" s="711"/>
      <c r="WVJ8" s="711"/>
      <c r="WVK8" s="711"/>
      <c r="WVL8" s="711"/>
      <c r="WVM8" s="711"/>
      <c r="WVN8" s="711"/>
      <c r="WVO8" s="711"/>
      <c r="WVP8" s="711"/>
      <c r="WVQ8" s="711"/>
      <c r="WVR8" s="711"/>
      <c r="WVS8" s="711"/>
      <c r="WVT8" s="711"/>
      <c r="WVU8" s="711"/>
      <c r="WVV8" s="711"/>
      <c r="WVW8" s="711"/>
      <c r="WVX8" s="711"/>
      <c r="WVY8" s="711"/>
      <c r="WVZ8" s="711"/>
      <c r="WWA8" s="711"/>
      <c r="WWB8" s="711"/>
      <c r="WWC8" s="711"/>
      <c r="WWD8" s="711"/>
      <c r="WWE8" s="711"/>
      <c r="WWF8" s="711"/>
      <c r="WWG8" s="711"/>
      <c r="WWH8" s="711"/>
      <c r="WWI8" s="711"/>
      <c r="WWJ8" s="711"/>
      <c r="WWK8" s="711"/>
      <c r="WWL8" s="711"/>
      <c r="WWM8" s="711"/>
      <c r="WWN8" s="711"/>
      <c r="WWO8" s="711"/>
      <c r="WWP8" s="711"/>
      <c r="WWQ8" s="711"/>
      <c r="WWR8" s="711"/>
      <c r="WWS8" s="711"/>
      <c r="WWT8" s="711"/>
      <c r="WWU8" s="711"/>
      <c r="WWV8" s="711"/>
      <c r="WWW8" s="711"/>
      <c r="WWX8" s="711"/>
      <c r="WWY8" s="711"/>
      <c r="WWZ8" s="711"/>
      <c r="WXA8" s="711"/>
      <c r="WXB8" s="711"/>
      <c r="WXC8" s="711"/>
      <c r="WXD8" s="711"/>
      <c r="WXE8" s="711"/>
      <c r="WXF8" s="711"/>
      <c r="WXG8" s="711"/>
      <c r="WXH8" s="711"/>
      <c r="WXI8" s="711"/>
      <c r="WXJ8" s="711"/>
      <c r="WXK8" s="711"/>
      <c r="WXL8" s="711"/>
      <c r="WXM8" s="711"/>
      <c r="WXN8" s="711"/>
      <c r="WXO8" s="711"/>
      <c r="WXP8" s="711"/>
      <c r="WXQ8" s="711"/>
      <c r="WXR8" s="711"/>
      <c r="WXS8" s="711"/>
      <c r="WXT8" s="711"/>
      <c r="WXU8" s="711"/>
      <c r="WXV8" s="711"/>
      <c r="WXW8" s="711"/>
      <c r="WXX8" s="711"/>
      <c r="WXY8" s="711"/>
      <c r="WXZ8" s="711"/>
      <c r="WYA8" s="711"/>
      <c r="WYB8" s="711"/>
      <c r="WYC8" s="711"/>
      <c r="WYD8" s="711"/>
      <c r="WYE8" s="711"/>
      <c r="WYF8" s="711"/>
      <c r="WYG8" s="711"/>
      <c r="WYH8" s="711"/>
      <c r="WYI8" s="711"/>
      <c r="WYJ8" s="711"/>
      <c r="WYK8" s="711"/>
      <c r="WYL8" s="711"/>
      <c r="WYM8" s="711"/>
      <c r="WYN8" s="711"/>
      <c r="WYO8" s="711"/>
      <c r="WYP8" s="711"/>
      <c r="WYQ8" s="711"/>
      <c r="WYR8" s="711"/>
      <c r="WYS8" s="711"/>
      <c r="WYT8" s="711"/>
      <c r="WYU8" s="711"/>
      <c r="WYV8" s="711"/>
      <c r="WYW8" s="711"/>
      <c r="WYX8" s="711"/>
      <c r="WYY8" s="711"/>
      <c r="WYZ8" s="711"/>
      <c r="WZA8" s="711"/>
      <c r="WZB8" s="711"/>
      <c r="WZC8" s="711"/>
      <c r="WZD8" s="711"/>
      <c r="WZE8" s="711"/>
      <c r="WZF8" s="711"/>
      <c r="WZG8" s="711"/>
      <c r="WZH8" s="711"/>
      <c r="WZI8" s="711"/>
      <c r="WZJ8" s="711"/>
      <c r="WZK8" s="711"/>
      <c r="WZL8" s="711"/>
      <c r="WZM8" s="711"/>
      <c r="WZN8" s="711"/>
      <c r="WZO8" s="711"/>
      <c r="WZP8" s="711"/>
      <c r="WZQ8" s="711"/>
      <c r="WZR8" s="711"/>
      <c r="WZS8" s="711"/>
      <c r="WZT8" s="711"/>
      <c r="WZU8" s="711"/>
      <c r="WZV8" s="711"/>
      <c r="WZW8" s="711"/>
      <c r="WZX8" s="711"/>
      <c r="WZY8" s="711"/>
      <c r="WZZ8" s="711"/>
      <c r="XAA8" s="711"/>
      <c r="XAB8" s="711"/>
      <c r="XAC8" s="711"/>
      <c r="XAD8" s="711"/>
      <c r="XAE8" s="711"/>
      <c r="XAF8" s="711"/>
      <c r="XAG8" s="711"/>
      <c r="XAH8" s="711"/>
      <c r="XAI8" s="711"/>
      <c r="XAJ8" s="711"/>
      <c r="XAK8" s="711"/>
      <c r="XAL8" s="711"/>
      <c r="XAM8" s="711"/>
      <c r="XAN8" s="711"/>
      <c r="XAO8" s="711"/>
      <c r="XAP8" s="711"/>
      <c r="XAQ8" s="711"/>
      <c r="XAR8" s="711"/>
      <c r="XAS8" s="711"/>
      <c r="XAT8" s="711"/>
      <c r="XAU8" s="711"/>
      <c r="XAV8" s="711"/>
      <c r="XAW8" s="711"/>
      <c r="XAX8" s="711"/>
      <c r="XAY8" s="711"/>
      <c r="XAZ8" s="711"/>
      <c r="XBA8" s="711"/>
      <c r="XBB8" s="711"/>
      <c r="XBC8" s="711"/>
      <c r="XBD8" s="711"/>
      <c r="XBE8" s="711"/>
      <c r="XBF8" s="711"/>
      <c r="XBG8" s="711"/>
      <c r="XBH8" s="711"/>
      <c r="XBI8" s="711"/>
      <c r="XBJ8" s="711"/>
      <c r="XBK8" s="711"/>
      <c r="XBL8" s="711"/>
      <c r="XBM8" s="711"/>
      <c r="XBN8" s="711"/>
      <c r="XBO8" s="711"/>
      <c r="XBP8" s="711"/>
      <c r="XBQ8" s="711"/>
      <c r="XBR8" s="711"/>
      <c r="XBS8" s="711"/>
      <c r="XBT8" s="711"/>
      <c r="XBU8" s="711"/>
      <c r="XBV8" s="711"/>
      <c r="XBW8" s="711"/>
      <c r="XBX8" s="711"/>
      <c r="XBY8" s="711"/>
      <c r="XBZ8" s="711"/>
      <c r="XCA8" s="711"/>
      <c r="XCB8" s="711"/>
      <c r="XCC8" s="711"/>
      <c r="XCD8" s="711"/>
      <c r="XCE8" s="711"/>
      <c r="XCF8" s="711"/>
      <c r="XCG8" s="711"/>
      <c r="XCH8" s="711"/>
      <c r="XCI8" s="711"/>
      <c r="XCJ8" s="711"/>
      <c r="XCK8" s="711"/>
      <c r="XCL8" s="711"/>
      <c r="XCM8" s="711"/>
      <c r="XCN8" s="711"/>
      <c r="XCO8" s="711"/>
      <c r="XCP8" s="711"/>
      <c r="XCQ8" s="711"/>
      <c r="XCR8" s="711"/>
      <c r="XCS8" s="711"/>
      <c r="XCT8" s="711"/>
      <c r="XCU8" s="711"/>
      <c r="XCV8" s="711"/>
      <c r="XCW8" s="711"/>
      <c r="XCX8" s="711"/>
      <c r="XCY8" s="711"/>
      <c r="XCZ8" s="711"/>
      <c r="XDA8" s="711"/>
      <c r="XDB8" s="711"/>
      <c r="XDC8" s="711"/>
      <c r="XDD8" s="711"/>
      <c r="XDE8" s="711"/>
      <c r="XDF8" s="711"/>
      <c r="XDG8" s="711"/>
      <c r="XDH8" s="711"/>
      <c r="XDI8" s="711"/>
      <c r="XDJ8" s="711"/>
      <c r="XDK8" s="711"/>
      <c r="XDL8" s="711"/>
      <c r="XDM8" s="711"/>
      <c r="XDN8" s="711"/>
      <c r="XDO8" s="711"/>
      <c r="XDP8" s="711"/>
      <c r="XDQ8" s="711"/>
      <c r="XDR8" s="711"/>
      <c r="XDS8" s="711"/>
      <c r="XDT8" s="711"/>
      <c r="XDU8" s="711"/>
      <c r="XDV8" s="711"/>
      <c r="XDW8" s="711"/>
      <c r="XDX8" s="711"/>
      <c r="XDY8" s="711"/>
      <c r="XDZ8" s="711"/>
      <c r="XEA8" s="711"/>
      <c r="XEB8" s="711"/>
      <c r="XEC8" s="711"/>
      <c r="XED8" s="711"/>
      <c r="XEE8" s="711"/>
      <c r="XEF8" s="711"/>
      <c r="XEG8" s="711"/>
      <c r="XEH8" s="711"/>
      <c r="XEI8" s="711"/>
      <c r="XEJ8" s="711"/>
      <c r="XEK8" s="711"/>
      <c r="XEL8" s="711"/>
      <c r="XEM8" s="711"/>
      <c r="XEN8" s="711"/>
      <c r="XEO8" s="711"/>
      <c r="XEP8" s="711"/>
      <c r="XEQ8" s="711"/>
      <c r="XER8" s="711"/>
      <c r="XES8" s="711"/>
      <c r="XET8" s="711"/>
      <c r="XEU8" s="711"/>
      <c r="XEV8" s="711"/>
      <c r="XEW8" s="711"/>
      <c r="XEX8" s="711"/>
      <c r="XEY8" s="711"/>
      <c r="XEZ8" s="711"/>
      <c r="XFA8" s="711"/>
      <c r="XFB8" s="711"/>
      <c r="XFC8" s="711"/>
      <c r="XFD8" s="711"/>
    </row>
    <row r="9" spans="1:16384" x14ac:dyDescent="0.25">
      <c r="A9" s="935"/>
      <c r="C9" s="701"/>
      <c r="D9" s="720"/>
      <c r="E9" s="720"/>
    </row>
    <row r="10" spans="1:16384" x14ac:dyDescent="0.25">
      <c r="A10" s="935"/>
      <c r="C10" s="699"/>
      <c r="D10" s="721"/>
      <c r="E10" s="722"/>
    </row>
    <row r="11" spans="1:16384" ht="4.5" customHeight="1" x14ac:dyDescent="0.25">
      <c r="A11" s="935"/>
      <c r="C11" s="699"/>
      <c r="D11" s="721"/>
      <c r="E11" s="722"/>
    </row>
    <row r="12" spans="1:16384" ht="16.5" customHeight="1" x14ac:dyDescent="0.25">
      <c r="A12" s="935"/>
      <c r="L12" s="714"/>
    </row>
    <row r="13" spans="1:16384" ht="45" x14ac:dyDescent="0.25">
      <c r="A13" s="935"/>
      <c r="C13" s="723" t="s">
        <v>234</v>
      </c>
      <c r="D13" s="723" t="s">
        <v>237</v>
      </c>
      <c r="E13" s="723" t="s">
        <v>236</v>
      </c>
      <c r="F13" s="723" t="s">
        <v>422</v>
      </c>
      <c r="G13" s="723" t="s">
        <v>233</v>
      </c>
      <c r="H13" s="723" t="s">
        <v>232</v>
      </c>
      <c r="I13" s="723" t="s">
        <v>425</v>
      </c>
      <c r="J13" s="723" t="s">
        <v>423</v>
      </c>
      <c r="L13" s="827"/>
    </row>
    <row r="14" spans="1:16384" x14ac:dyDescent="0.25">
      <c r="A14" s="935"/>
      <c r="C14" s="712">
        <v>1</v>
      </c>
      <c r="D14" s="724">
        <v>0.06</v>
      </c>
      <c r="E14" s="715">
        <f>(1+D14)^(1/12)-1</f>
        <v>4.8675505653430484E-3</v>
      </c>
      <c r="F14" s="725">
        <f>E5</f>
        <v>100000</v>
      </c>
      <c r="G14" s="725">
        <f t="shared" ref="G14:G77" si="0">-PMT(E14,($E$6*12+1-C14),F14)</f>
        <v>707.29206600309328</v>
      </c>
      <c r="H14" s="725">
        <f t="shared" ref="H14:H77" si="1">F14*E14</f>
        <v>486.75505653430486</v>
      </c>
      <c r="I14" s="725">
        <f t="shared" ref="I14:I77" si="2">G14-H14</f>
        <v>220.53700946878843</v>
      </c>
      <c r="J14" s="725">
        <f t="shared" ref="J14:J77" si="3">F14-I14</f>
        <v>99779.462990531218</v>
      </c>
      <c r="L14" s="828"/>
    </row>
    <row r="15" spans="1:16384" x14ac:dyDescent="0.25">
      <c r="A15" s="935"/>
      <c r="C15" s="712">
        <v>2</v>
      </c>
      <c r="D15" s="716">
        <v>5.9448801980393082E-2</v>
      </c>
      <c r="E15" s="715">
        <f t="shared" ref="E15:E78" si="4">(1+D15)^(1/12)-1</f>
        <v>4.8239960798444059E-3</v>
      </c>
      <c r="F15" s="725">
        <f t="shared" ref="F15:F78" si="5">J14</f>
        <v>99779.462990531218</v>
      </c>
      <c r="G15" s="725">
        <f t="shared" si="0"/>
        <v>704.30972488356815</v>
      </c>
      <c r="H15" s="725">
        <f t="shared" si="1"/>
        <v>481.33573831530259</v>
      </c>
      <c r="I15" s="725">
        <f t="shared" si="2"/>
        <v>222.97398656826556</v>
      </c>
      <c r="J15" s="725">
        <f t="shared" si="3"/>
        <v>99556.489003962954</v>
      </c>
      <c r="L15" s="828"/>
    </row>
    <row r="16" spans="1:16384" x14ac:dyDescent="0.25">
      <c r="A16" s="935"/>
      <c r="C16" s="712">
        <v>3</v>
      </c>
      <c r="D16" s="716">
        <v>5.8141464885777587E-2</v>
      </c>
      <c r="E16" s="715">
        <f t="shared" si="4"/>
        <v>4.7206099897145748E-3</v>
      </c>
      <c r="F16" s="725">
        <f t="shared" si="5"/>
        <v>99556.489003962954</v>
      </c>
      <c r="G16" s="725">
        <f t="shared" si="0"/>
        <v>697.27966920857182</v>
      </c>
      <c r="H16" s="725">
        <f t="shared" si="1"/>
        <v>469.96735653301675</v>
      </c>
      <c r="I16" s="725">
        <f t="shared" si="2"/>
        <v>227.31231267555506</v>
      </c>
      <c r="J16" s="725">
        <f t="shared" si="3"/>
        <v>99329.176691287401</v>
      </c>
      <c r="L16" s="828"/>
    </row>
    <row r="17" spans="1:12" x14ac:dyDescent="0.25">
      <c r="A17" s="935"/>
      <c r="C17" s="712">
        <v>4</v>
      </c>
      <c r="D17" s="716">
        <v>5.8184185539816261E-2</v>
      </c>
      <c r="E17" s="715">
        <f t="shared" si="4"/>
        <v>4.7239902503553033E-3</v>
      </c>
      <c r="F17" s="725">
        <f t="shared" si="5"/>
        <v>99329.176691287401</v>
      </c>
      <c r="G17" s="725">
        <f t="shared" si="0"/>
        <v>697.50818297296018</v>
      </c>
      <c r="H17" s="725">
        <f t="shared" si="1"/>
        <v>469.2300622654609</v>
      </c>
      <c r="I17" s="725">
        <f t="shared" si="2"/>
        <v>228.27812070749928</v>
      </c>
      <c r="J17" s="725">
        <f t="shared" si="3"/>
        <v>99100.898570579899</v>
      </c>
      <c r="L17" s="828"/>
    </row>
    <row r="18" spans="1:12" ht="15" customHeight="1" x14ac:dyDescent="0.25">
      <c r="A18" s="935"/>
      <c r="C18" s="825">
        <v>5</v>
      </c>
      <c r="D18" s="726">
        <v>5.7599282476317674E-2</v>
      </c>
      <c r="E18" s="727">
        <f t="shared" si="4"/>
        <v>4.6776990753452097E-3</v>
      </c>
      <c r="F18" s="728">
        <f t="shared" si="5"/>
        <v>99100.898570579899</v>
      </c>
      <c r="G18" s="728">
        <f t="shared" si="0"/>
        <v>694.39252627261521</v>
      </c>
      <c r="H18" s="728">
        <f t="shared" si="1"/>
        <v>463.56418160948101</v>
      </c>
      <c r="I18" s="728">
        <f t="shared" si="2"/>
        <v>230.8283446631342</v>
      </c>
      <c r="J18" s="728">
        <f t="shared" si="3"/>
        <v>98870.070225916759</v>
      </c>
      <c r="L18" s="828"/>
    </row>
    <row r="19" spans="1:12" ht="15" hidden="1" customHeight="1" outlineLevel="1" x14ac:dyDescent="0.25">
      <c r="A19" s="935"/>
      <c r="C19" s="712">
        <v>6</v>
      </c>
      <c r="D19" s="716">
        <v>5.7570175110324084E-2</v>
      </c>
      <c r="E19" s="715">
        <f t="shared" si="4"/>
        <v>4.6753948085913599E-3</v>
      </c>
      <c r="F19" s="725">
        <f t="shared" si="5"/>
        <v>98870.070225916759</v>
      </c>
      <c r="G19" s="725">
        <f t="shared" si="0"/>
        <v>694.23814401660775</v>
      </c>
      <c r="H19" s="725">
        <f t="shared" si="1"/>
        <v>462.25661305931442</v>
      </c>
      <c r="I19" s="725">
        <f t="shared" si="2"/>
        <v>231.98153095729333</v>
      </c>
      <c r="J19" s="725">
        <f t="shared" si="3"/>
        <v>98638.088694959471</v>
      </c>
      <c r="L19" s="828"/>
    </row>
    <row r="20" spans="1:12" ht="15" hidden="1" customHeight="1" outlineLevel="1" x14ac:dyDescent="0.25">
      <c r="A20" s="935"/>
      <c r="C20" s="712">
        <v>7</v>
      </c>
      <c r="D20" s="716">
        <v>5.8036917515603165E-2</v>
      </c>
      <c r="E20" s="715">
        <f t="shared" si="4"/>
        <v>4.7123371785280366E-3</v>
      </c>
      <c r="F20" s="725">
        <f t="shared" si="5"/>
        <v>98638.088694959471</v>
      </c>
      <c r="G20" s="725">
        <f t="shared" si="0"/>
        <v>696.70710704937323</v>
      </c>
      <c r="H20" s="725">
        <f t="shared" si="1"/>
        <v>464.81593257620352</v>
      </c>
      <c r="I20" s="725">
        <f t="shared" si="2"/>
        <v>231.89117447316971</v>
      </c>
      <c r="J20" s="725">
        <f t="shared" si="3"/>
        <v>98406.197520486297</v>
      </c>
      <c r="L20" s="828"/>
    </row>
    <row r="21" spans="1:12" ht="15" hidden="1" customHeight="1" outlineLevel="1" x14ac:dyDescent="0.25">
      <c r="A21" s="935"/>
      <c r="C21" s="712">
        <v>8</v>
      </c>
      <c r="D21" s="716">
        <v>5.7454557383719504E-2</v>
      </c>
      <c r="E21" s="715">
        <f t="shared" si="4"/>
        <v>4.6662414281519737E-3</v>
      </c>
      <c r="F21" s="725">
        <f t="shared" si="5"/>
        <v>98406.197520486297</v>
      </c>
      <c r="G21" s="725">
        <f t="shared" si="0"/>
        <v>693.63745279008401</v>
      </c>
      <c r="H21" s="725">
        <f t="shared" si="1"/>
        <v>459.18707565699918</v>
      </c>
      <c r="I21" s="725">
        <f t="shared" si="2"/>
        <v>234.45037713308483</v>
      </c>
      <c r="J21" s="725">
        <f t="shared" si="3"/>
        <v>98171.747143353219</v>
      </c>
      <c r="L21" s="828"/>
    </row>
    <row r="22" spans="1:12" ht="15" hidden="1" customHeight="1" outlineLevel="1" x14ac:dyDescent="0.25">
      <c r="A22" s="935"/>
      <c r="C22" s="712">
        <v>9</v>
      </c>
      <c r="D22" s="716">
        <v>5.6432085240198805E-2</v>
      </c>
      <c r="E22" s="715">
        <f t="shared" si="4"/>
        <v>4.5852530171970329E-3</v>
      </c>
      <c r="F22" s="725">
        <f t="shared" si="5"/>
        <v>98171.747143353219</v>
      </c>
      <c r="G22" s="725">
        <f t="shared" si="0"/>
        <v>688.2797709213786</v>
      </c>
      <c r="H22" s="725">
        <f t="shared" si="1"/>
        <v>450.14229979256453</v>
      </c>
      <c r="I22" s="725">
        <f t="shared" si="2"/>
        <v>238.13747112881407</v>
      </c>
      <c r="J22" s="725">
        <f t="shared" si="3"/>
        <v>97933.609672224411</v>
      </c>
      <c r="L22" s="828"/>
    </row>
    <row r="23" spans="1:12" hidden="1" outlineLevel="1" x14ac:dyDescent="0.25">
      <c r="C23" s="712">
        <v>10</v>
      </c>
      <c r="D23" s="716">
        <v>5.5400740408549039E-2</v>
      </c>
      <c r="E23" s="715">
        <f t="shared" si="4"/>
        <v>4.5034889909911779E-3</v>
      </c>
      <c r="F23" s="725">
        <f t="shared" si="5"/>
        <v>97933.609672224411</v>
      </c>
      <c r="G23" s="725">
        <f t="shared" si="0"/>
        <v>682.91162948950307</v>
      </c>
      <c r="H23" s="725">
        <f t="shared" si="1"/>
        <v>441.04293300688977</v>
      </c>
      <c r="I23" s="725">
        <f t="shared" si="2"/>
        <v>241.8686964826133</v>
      </c>
      <c r="J23" s="725">
        <f t="shared" si="3"/>
        <v>97691.740975741792</v>
      </c>
      <c r="L23" s="828"/>
    </row>
    <row r="24" spans="1:12" hidden="1" outlineLevel="1" x14ac:dyDescent="0.25">
      <c r="C24" s="712">
        <v>11</v>
      </c>
      <c r="D24" s="716">
        <v>5.5089056050001646E-2</v>
      </c>
      <c r="E24" s="715">
        <f t="shared" si="4"/>
        <v>4.4787645427220024E-3</v>
      </c>
      <c r="F24" s="725">
        <f t="shared" si="5"/>
        <v>97691.740975741792</v>
      </c>
      <c r="G24" s="725">
        <f t="shared" si="0"/>
        <v>681.29839277083397</v>
      </c>
      <c r="H24" s="725">
        <f t="shared" si="1"/>
        <v>437.53830559893447</v>
      </c>
      <c r="I24" s="725">
        <f t="shared" si="2"/>
        <v>243.7600871718995</v>
      </c>
      <c r="J24" s="725">
        <f t="shared" si="3"/>
        <v>97447.980888569888</v>
      </c>
      <c r="L24" s="828"/>
    </row>
    <row r="25" spans="1:12" hidden="1" outlineLevel="1" x14ac:dyDescent="0.25">
      <c r="C25" s="712">
        <v>12</v>
      </c>
      <c r="D25" s="716">
        <v>5.3111800316970076E-2</v>
      </c>
      <c r="E25" s="715">
        <f t="shared" si="4"/>
        <v>4.3217620484605757E-3</v>
      </c>
      <c r="F25" s="725">
        <f t="shared" si="5"/>
        <v>97447.980888569888</v>
      </c>
      <c r="G25" s="725">
        <f t="shared" si="0"/>
        <v>671.13749854844934</v>
      </c>
      <c r="H25" s="725">
        <f t="shared" si="1"/>
        <v>421.14698550333281</v>
      </c>
      <c r="I25" s="725">
        <f t="shared" si="2"/>
        <v>249.99051304511653</v>
      </c>
      <c r="J25" s="725">
        <f t="shared" si="3"/>
        <v>97197.990375524765</v>
      </c>
      <c r="K25" s="704"/>
      <c r="L25" s="828"/>
    </row>
    <row r="26" spans="1:12" hidden="1" outlineLevel="1" x14ac:dyDescent="0.25">
      <c r="C26" s="712">
        <v>13</v>
      </c>
      <c r="D26" s="716">
        <v>5.2926343600711016E-2</v>
      </c>
      <c r="E26" s="715">
        <f t="shared" si="4"/>
        <v>4.3070221405545617E-3</v>
      </c>
      <c r="F26" s="725">
        <f t="shared" si="5"/>
        <v>97197.990375524765</v>
      </c>
      <c r="G26" s="725">
        <f t="shared" si="0"/>
        <v>670.19115328705482</v>
      </c>
      <c r="H26" s="725">
        <f t="shared" si="1"/>
        <v>418.63389656479438</v>
      </c>
      <c r="I26" s="725">
        <f t="shared" si="2"/>
        <v>251.55725672226043</v>
      </c>
      <c r="J26" s="725">
        <f t="shared" si="3"/>
        <v>96946.43311880251</v>
      </c>
      <c r="K26" s="704"/>
      <c r="L26" s="828"/>
    </row>
    <row r="27" spans="1:12" hidden="1" outlineLevel="1" x14ac:dyDescent="0.25">
      <c r="C27" s="712">
        <v>14</v>
      </c>
      <c r="D27" s="716">
        <v>5.4293524241953973E-2</v>
      </c>
      <c r="E27" s="715">
        <f t="shared" si="4"/>
        <v>4.4156283957292874E-3</v>
      </c>
      <c r="F27" s="725">
        <f t="shared" si="5"/>
        <v>96946.43311880251</v>
      </c>
      <c r="G27" s="725">
        <f t="shared" si="0"/>
        <v>677.15605739878799</v>
      </c>
      <c r="H27" s="725">
        <f t="shared" si="1"/>
        <v>428.07942294405461</v>
      </c>
      <c r="I27" s="725">
        <f t="shared" si="2"/>
        <v>249.07663445473338</v>
      </c>
      <c r="J27" s="725">
        <f t="shared" si="3"/>
        <v>96697.35648434778</v>
      </c>
      <c r="K27" s="704"/>
      <c r="L27" s="828"/>
    </row>
    <row r="28" spans="1:12" hidden="1" outlineLevel="1" x14ac:dyDescent="0.25">
      <c r="C28" s="712">
        <v>15</v>
      </c>
      <c r="D28" s="716">
        <v>5.5806759591907951E-2</v>
      </c>
      <c r="E28" s="715">
        <f t="shared" si="4"/>
        <v>4.5356865388941348E-3</v>
      </c>
      <c r="F28" s="725">
        <f t="shared" si="5"/>
        <v>96697.35648434778</v>
      </c>
      <c r="G28" s="725">
        <f t="shared" si="0"/>
        <v>684.87307240784583</v>
      </c>
      <c r="H28" s="725">
        <f t="shared" si="1"/>
        <v>438.58889815270368</v>
      </c>
      <c r="I28" s="725">
        <f t="shared" si="2"/>
        <v>246.28417425514215</v>
      </c>
      <c r="J28" s="725">
        <f t="shared" si="3"/>
        <v>96451.072310092641</v>
      </c>
      <c r="K28" s="704"/>
      <c r="L28" s="828"/>
    </row>
    <row r="29" spans="1:12" hidden="1" outlineLevel="1" x14ac:dyDescent="0.25">
      <c r="C29" s="712">
        <v>16</v>
      </c>
      <c r="D29" s="716">
        <v>5.4334998100564219E-2</v>
      </c>
      <c r="E29" s="715">
        <f t="shared" si="4"/>
        <v>4.4189209829568199E-3</v>
      </c>
      <c r="F29" s="725">
        <f t="shared" si="5"/>
        <v>96451.072310092641</v>
      </c>
      <c r="G29" s="725">
        <f t="shared" si="0"/>
        <v>677.39364894567098</v>
      </c>
      <c r="H29" s="725">
        <f t="shared" si="1"/>
        <v>426.20966725975387</v>
      </c>
      <c r="I29" s="725">
        <f t="shared" si="2"/>
        <v>251.1839816859171</v>
      </c>
      <c r="J29" s="725">
        <f t="shared" si="3"/>
        <v>96199.888328406727</v>
      </c>
      <c r="K29" s="704"/>
      <c r="L29" s="828"/>
    </row>
    <row r="30" spans="1:12" hidden="1" outlineLevel="1" x14ac:dyDescent="0.25">
      <c r="C30" s="712">
        <v>17</v>
      </c>
      <c r="D30" s="716">
        <v>5.5892782291896037E-2</v>
      </c>
      <c r="E30" s="715">
        <f t="shared" si="4"/>
        <v>4.5425067299038613E-3</v>
      </c>
      <c r="F30" s="725">
        <f t="shared" si="5"/>
        <v>96199.888328406727</v>
      </c>
      <c r="G30" s="725">
        <f t="shared" si="0"/>
        <v>685.28279799163533</v>
      </c>
      <c r="H30" s="725">
        <f t="shared" si="1"/>
        <v>436.98864014778746</v>
      </c>
      <c r="I30" s="725">
        <f t="shared" si="2"/>
        <v>248.29415784384787</v>
      </c>
      <c r="J30" s="725">
        <f t="shared" si="3"/>
        <v>95951.594170562879</v>
      </c>
      <c r="K30" s="704"/>
      <c r="L30" s="828"/>
    </row>
    <row r="31" spans="1:12" hidden="1" outlineLevel="1" x14ac:dyDescent="0.25">
      <c r="C31" s="712">
        <v>18</v>
      </c>
      <c r="D31" s="716">
        <v>5.6440572757076715E-2</v>
      </c>
      <c r="E31" s="715">
        <f t="shared" si="4"/>
        <v>4.5859255957605427E-3</v>
      </c>
      <c r="F31" s="725">
        <f t="shared" si="5"/>
        <v>95951.594170562879</v>
      </c>
      <c r="G31" s="725">
        <f t="shared" si="0"/>
        <v>688.0561589727921</v>
      </c>
      <c r="H31" s="725">
        <f t="shared" si="1"/>
        <v>440.02687166081239</v>
      </c>
      <c r="I31" s="725">
        <f t="shared" si="2"/>
        <v>248.02928731197972</v>
      </c>
      <c r="J31" s="725">
        <f t="shared" si="3"/>
        <v>95703.564883250903</v>
      </c>
      <c r="K31" s="704"/>
      <c r="L31" s="828"/>
    </row>
    <row r="32" spans="1:12" hidden="1" outlineLevel="1" x14ac:dyDescent="0.25">
      <c r="C32" s="712">
        <v>19</v>
      </c>
      <c r="D32" s="716">
        <v>5.7128729146608326E-2</v>
      </c>
      <c r="E32" s="715">
        <f t="shared" si="4"/>
        <v>4.6404408814031406E-3</v>
      </c>
      <c r="F32" s="725">
        <f t="shared" si="5"/>
        <v>95703.564883250903</v>
      </c>
      <c r="G32" s="725">
        <f t="shared" si="0"/>
        <v>691.53425177254621</v>
      </c>
      <c r="H32" s="725">
        <f t="shared" si="1"/>
        <v>444.10673498025545</v>
      </c>
      <c r="I32" s="725">
        <f t="shared" si="2"/>
        <v>247.42751679229076</v>
      </c>
      <c r="J32" s="725">
        <f t="shared" si="3"/>
        <v>95456.137366458614</v>
      </c>
      <c r="K32" s="704"/>
      <c r="L32" s="828"/>
    </row>
    <row r="33" spans="3:12" hidden="1" outlineLevel="1" x14ac:dyDescent="0.25">
      <c r="C33" s="712">
        <v>20</v>
      </c>
      <c r="D33" s="716">
        <v>5.8019904522862979E-2</v>
      </c>
      <c r="E33" s="715">
        <f t="shared" si="4"/>
        <v>4.7109908731366446E-3</v>
      </c>
      <c r="F33" s="725">
        <f t="shared" si="5"/>
        <v>95456.137366458614</v>
      </c>
      <c r="G33" s="725">
        <f t="shared" si="0"/>
        <v>696.03302338148671</v>
      </c>
      <c r="H33" s="725">
        <f t="shared" si="1"/>
        <v>449.69299191826434</v>
      </c>
      <c r="I33" s="725">
        <f t="shared" si="2"/>
        <v>246.34003146322237</v>
      </c>
      <c r="J33" s="725">
        <f t="shared" si="3"/>
        <v>95209.797334995397</v>
      </c>
      <c r="K33" s="704"/>
      <c r="L33" s="828"/>
    </row>
    <row r="34" spans="3:12" hidden="1" outlineLevel="1" x14ac:dyDescent="0.25">
      <c r="C34" s="712">
        <v>21</v>
      </c>
      <c r="D34" s="716">
        <v>5.7795447788506253E-2</v>
      </c>
      <c r="E34" s="715">
        <f t="shared" si="4"/>
        <v>4.693226865914335E-3</v>
      </c>
      <c r="F34" s="725">
        <f t="shared" si="5"/>
        <v>95209.797334995397</v>
      </c>
      <c r="G34" s="725">
        <f t="shared" si="0"/>
        <v>694.90288814113535</v>
      </c>
      <c r="H34" s="725">
        <f t="shared" si="1"/>
        <v>446.84117875085946</v>
      </c>
      <c r="I34" s="725">
        <f t="shared" si="2"/>
        <v>248.06170939027589</v>
      </c>
      <c r="J34" s="725">
        <f t="shared" si="3"/>
        <v>94961.735625605128</v>
      </c>
      <c r="K34" s="704"/>
      <c r="L34" s="828"/>
    </row>
    <row r="35" spans="3:12" hidden="1" outlineLevel="1" x14ac:dyDescent="0.25">
      <c r="C35" s="712">
        <v>22</v>
      </c>
      <c r="D35" s="716">
        <v>5.7140614053305762E-2</v>
      </c>
      <c r="E35" s="715">
        <f t="shared" si="4"/>
        <v>4.6413821099129393E-3</v>
      </c>
      <c r="F35" s="725">
        <f t="shared" si="5"/>
        <v>94961.735625605128</v>
      </c>
      <c r="G35" s="725">
        <f t="shared" si="0"/>
        <v>691.6221601643706</v>
      </c>
      <c r="H35" s="725">
        <f t="shared" si="1"/>
        <v>440.75370085896589</v>
      </c>
      <c r="I35" s="725">
        <f t="shared" si="2"/>
        <v>250.86845930540471</v>
      </c>
      <c r="J35" s="725">
        <f t="shared" si="3"/>
        <v>94710.867166299722</v>
      </c>
      <c r="K35" s="704"/>
      <c r="L35" s="828"/>
    </row>
    <row r="36" spans="3:12" hidden="1" outlineLevel="1" x14ac:dyDescent="0.25">
      <c r="C36" s="712">
        <v>23</v>
      </c>
      <c r="D36" s="716">
        <v>5.5648909497192617E-2</v>
      </c>
      <c r="E36" s="715">
        <f t="shared" si="4"/>
        <v>4.5231702870309753E-3</v>
      </c>
      <c r="F36" s="725">
        <f t="shared" si="5"/>
        <v>94710.867166299722</v>
      </c>
      <c r="G36" s="725">
        <f t="shared" si="0"/>
        <v>684.20029382829875</v>
      </c>
      <c r="H36" s="725">
        <f t="shared" si="1"/>
        <v>428.39338022554449</v>
      </c>
      <c r="I36" s="725">
        <f t="shared" si="2"/>
        <v>255.80691360275426</v>
      </c>
      <c r="J36" s="725">
        <f t="shared" si="3"/>
        <v>94455.060252696974</v>
      </c>
      <c r="K36" s="704"/>
      <c r="L36" s="828"/>
    </row>
    <row r="37" spans="3:12" hidden="1" outlineLevel="1" x14ac:dyDescent="0.25">
      <c r="C37" s="712">
        <v>24</v>
      </c>
      <c r="D37" s="716">
        <v>5.655411976063647E-2</v>
      </c>
      <c r="E37" s="715">
        <f t="shared" si="4"/>
        <v>4.5949229548953863E-3</v>
      </c>
      <c r="F37" s="725">
        <f t="shared" si="5"/>
        <v>94455.060252696974</v>
      </c>
      <c r="G37" s="725">
        <f t="shared" si="0"/>
        <v>688.683345171062</v>
      </c>
      <c r="H37" s="725">
        <f t="shared" si="1"/>
        <v>434.01372456114416</v>
      </c>
      <c r="I37" s="725">
        <f t="shared" si="2"/>
        <v>254.66962060991784</v>
      </c>
      <c r="J37" s="725">
        <f t="shared" si="3"/>
        <v>94200.390632087059</v>
      </c>
      <c r="K37" s="704"/>
      <c r="L37" s="828"/>
    </row>
    <row r="38" spans="3:12" hidden="1" outlineLevel="1" x14ac:dyDescent="0.25">
      <c r="C38" s="712">
        <v>25</v>
      </c>
      <c r="D38" s="716">
        <v>5.5910772652257287E-2</v>
      </c>
      <c r="E38" s="715">
        <f t="shared" si="4"/>
        <v>4.5439330063901107E-3</v>
      </c>
      <c r="F38" s="725">
        <f t="shared" si="5"/>
        <v>94200.390632087059</v>
      </c>
      <c r="G38" s="725">
        <f t="shared" si="0"/>
        <v>685.50775455156486</v>
      </c>
      <c r="H38" s="725">
        <f t="shared" si="1"/>
        <v>428.04026420798215</v>
      </c>
      <c r="I38" s="725">
        <f t="shared" si="2"/>
        <v>257.46749034358271</v>
      </c>
      <c r="J38" s="725">
        <f t="shared" si="3"/>
        <v>93942.923141743478</v>
      </c>
      <c r="K38" s="704"/>
      <c r="L38" s="828"/>
    </row>
    <row r="39" spans="3:12" hidden="1" outlineLevel="1" x14ac:dyDescent="0.25">
      <c r="C39" s="712">
        <v>26</v>
      </c>
      <c r="D39" s="716">
        <v>5.6907337535495983E-2</v>
      </c>
      <c r="E39" s="715">
        <f t="shared" si="4"/>
        <v>4.6229059373008585E-3</v>
      </c>
      <c r="F39" s="725">
        <f t="shared" si="5"/>
        <v>93942.923141743478</v>
      </c>
      <c r="G39" s="725">
        <f t="shared" si="0"/>
        <v>690.41096622182044</v>
      </c>
      <c r="H39" s="725">
        <f t="shared" si="1"/>
        <v>434.28929715936414</v>
      </c>
      <c r="I39" s="725">
        <f t="shared" si="2"/>
        <v>256.12166906245631</v>
      </c>
      <c r="J39" s="725">
        <f t="shared" si="3"/>
        <v>93686.801472681022</v>
      </c>
      <c r="K39" s="704"/>
      <c r="L39" s="828"/>
    </row>
    <row r="40" spans="3:12" hidden="1" outlineLevel="1" x14ac:dyDescent="0.25">
      <c r="C40" s="712">
        <v>27</v>
      </c>
      <c r="D40" s="716">
        <v>5.8861151126659302E-2</v>
      </c>
      <c r="E40" s="715">
        <f t="shared" si="4"/>
        <v>4.7775382859127635E-3</v>
      </c>
      <c r="F40" s="725">
        <f t="shared" si="5"/>
        <v>93686.801472681022</v>
      </c>
      <c r="G40" s="725">
        <f t="shared" si="0"/>
        <v>700.02997919981692</v>
      </c>
      <c r="H40" s="725">
        <f t="shared" si="1"/>
        <v>447.59228092044185</v>
      </c>
      <c r="I40" s="725">
        <f t="shared" si="2"/>
        <v>252.43769827937507</v>
      </c>
      <c r="J40" s="725">
        <f t="shared" si="3"/>
        <v>93434.363774401645</v>
      </c>
      <c r="K40" s="704"/>
      <c r="L40" s="828"/>
    </row>
    <row r="41" spans="3:12" hidden="1" outlineLevel="1" x14ac:dyDescent="0.25">
      <c r="C41" s="712">
        <v>28</v>
      </c>
      <c r="D41" s="716">
        <v>5.912077500245403E-2</v>
      </c>
      <c r="E41" s="715">
        <f t="shared" si="4"/>
        <v>4.7980662313791278E-3</v>
      </c>
      <c r="F41" s="725">
        <f t="shared" si="5"/>
        <v>93434.363774401645</v>
      </c>
      <c r="G41" s="725">
        <f t="shared" si="0"/>
        <v>701.30751542545124</v>
      </c>
      <c r="H41" s="725">
        <f t="shared" si="1"/>
        <v>448.30426567634981</v>
      </c>
      <c r="I41" s="725">
        <f t="shared" si="2"/>
        <v>253.00324974910143</v>
      </c>
      <c r="J41" s="725">
        <f t="shared" si="3"/>
        <v>93181.36052465254</v>
      </c>
      <c r="K41" s="704"/>
      <c r="L41" s="828"/>
    </row>
    <row r="42" spans="3:12" hidden="1" outlineLevel="1" x14ac:dyDescent="0.25">
      <c r="C42" s="712">
        <v>29</v>
      </c>
      <c r="D42" s="716">
        <v>5.8199102757551267E-2</v>
      </c>
      <c r="E42" s="715">
        <f t="shared" si="4"/>
        <v>4.7251705418627221E-3</v>
      </c>
      <c r="F42" s="725">
        <f t="shared" si="5"/>
        <v>93181.36052465254</v>
      </c>
      <c r="G42" s="725">
        <f t="shared" si="0"/>
        <v>696.79365311124036</v>
      </c>
      <c r="H42" s="725">
        <f t="shared" si="1"/>
        <v>440.29781980177813</v>
      </c>
      <c r="I42" s="725">
        <f t="shared" si="2"/>
        <v>256.49583330946223</v>
      </c>
      <c r="J42" s="725">
        <f t="shared" si="3"/>
        <v>92924.864691343071</v>
      </c>
      <c r="K42" s="704"/>
      <c r="L42" s="828"/>
    </row>
    <row r="43" spans="3:12" hidden="1" outlineLevel="1" x14ac:dyDescent="0.25">
      <c r="C43" s="712">
        <v>30</v>
      </c>
      <c r="D43" s="716">
        <v>5.8315179819471666E-2</v>
      </c>
      <c r="E43" s="715">
        <f t="shared" si="4"/>
        <v>4.7343543588524994E-3</v>
      </c>
      <c r="F43" s="725">
        <f t="shared" si="5"/>
        <v>92924.864691343071</v>
      </c>
      <c r="G43" s="725">
        <f t="shared" si="0"/>
        <v>697.3593091845504</v>
      </c>
      <c r="H43" s="725">
        <f t="shared" si="1"/>
        <v>439.93923819723881</v>
      </c>
      <c r="I43" s="725">
        <f t="shared" si="2"/>
        <v>257.42007098731159</v>
      </c>
      <c r="J43" s="725">
        <f t="shared" si="3"/>
        <v>92667.44462035576</v>
      </c>
      <c r="K43" s="704"/>
      <c r="L43" s="828"/>
    </row>
    <row r="44" spans="3:12" hidden="1" outlineLevel="1" x14ac:dyDescent="0.25">
      <c r="C44" s="712">
        <v>31</v>
      </c>
      <c r="D44" s="716">
        <v>5.7242160519544977E-2</v>
      </c>
      <c r="E44" s="715">
        <f t="shared" si="4"/>
        <v>4.6494237152294726E-3</v>
      </c>
      <c r="F44" s="725">
        <f t="shared" si="5"/>
        <v>92667.44462035576</v>
      </c>
      <c r="G44" s="725">
        <f t="shared" si="0"/>
        <v>692.15762009639309</v>
      </c>
      <c r="H44" s="725">
        <f t="shared" si="1"/>
        <v>430.85021464759586</v>
      </c>
      <c r="I44" s="725">
        <f t="shared" si="2"/>
        <v>261.30740544879723</v>
      </c>
      <c r="J44" s="725">
        <f t="shared" si="3"/>
        <v>92406.137214906965</v>
      </c>
      <c r="K44" s="704"/>
      <c r="L44" s="828"/>
    </row>
    <row r="45" spans="3:12" hidden="1" outlineLevel="1" x14ac:dyDescent="0.25">
      <c r="C45" s="712">
        <v>32</v>
      </c>
      <c r="D45" s="716">
        <v>5.8213065769304559E-2</v>
      </c>
      <c r="E45" s="715">
        <f t="shared" si="4"/>
        <v>4.7262753201353647E-3</v>
      </c>
      <c r="F45" s="725">
        <f t="shared" si="5"/>
        <v>92406.137214906965</v>
      </c>
      <c r="G45" s="725">
        <f t="shared" si="0"/>
        <v>696.84537287568503</v>
      </c>
      <c r="H45" s="725">
        <f t="shared" si="1"/>
        <v>436.73684574785688</v>
      </c>
      <c r="I45" s="725">
        <f t="shared" si="2"/>
        <v>260.10852712782815</v>
      </c>
      <c r="J45" s="725">
        <f t="shared" si="3"/>
        <v>92146.028687779137</v>
      </c>
      <c r="K45" s="704"/>
      <c r="L45" s="828"/>
    </row>
    <row r="46" spans="3:12" hidden="1" outlineLevel="1" x14ac:dyDescent="0.25">
      <c r="C46" s="712">
        <v>33</v>
      </c>
      <c r="D46" s="716">
        <v>5.987352876040182E-2</v>
      </c>
      <c r="E46" s="715">
        <f t="shared" si="4"/>
        <v>4.8575589147916709E-3</v>
      </c>
      <c r="F46" s="725">
        <f t="shared" si="5"/>
        <v>92146.028687779137</v>
      </c>
      <c r="G46" s="725">
        <f t="shared" si="0"/>
        <v>704.86172938303787</v>
      </c>
      <c r="H46" s="725">
        <f t="shared" si="1"/>
        <v>447.60476311497058</v>
      </c>
      <c r="I46" s="725">
        <f t="shared" si="2"/>
        <v>257.25696626806729</v>
      </c>
      <c r="J46" s="725">
        <f t="shared" si="3"/>
        <v>91888.771721511075</v>
      </c>
      <c r="K46" s="704"/>
      <c r="L46" s="828"/>
    </row>
    <row r="47" spans="3:12" hidden="1" outlineLevel="1" x14ac:dyDescent="0.25">
      <c r="C47" s="712">
        <v>34</v>
      </c>
      <c r="D47" s="716">
        <v>6.0866950613973105E-2</v>
      </c>
      <c r="E47" s="715">
        <f t="shared" si="4"/>
        <v>4.9360131551896558E-3</v>
      </c>
      <c r="F47" s="725">
        <f t="shared" si="5"/>
        <v>91888.771721511075</v>
      </c>
      <c r="G47" s="725">
        <f t="shared" si="0"/>
        <v>709.65721162056957</v>
      </c>
      <c r="H47" s="725">
        <f t="shared" si="1"/>
        <v>453.5641860315979</v>
      </c>
      <c r="I47" s="725">
        <f t="shared" si="2"/>
        <v>256.09302558897167</v>
      </c>
      <c r="J47" s="725">
        <f t="shared" si="3"/>
        <v>91632.678695922106</v>
      </c>
      <c r="K47" s="704"/>
      <c r="L47" s="828"/>
    </row>
    <row r="48" spans="3:12" hidden="1" outlineLevel="1" x14ac:dyDescent="0.25">
      <c r="C48" s="712">
        <v>35</v>
      </c>
      <c r="D48" s="716">
        <v>6.1994718634974549E-2</v>
      </c>
      <c r="E48" s="715">
        <f t="shared" si="4"/>
        <v>5.0249956355279402E-3</v>
      </c>
      <c r="F48" s="725">
        <f t="shared" si="5"/>
        <v>91632.678695922106</v>
      </c>
      <c r="G48" s="725">
        <f t="shared" si="0"/>
        <v>715.09617680329552</v>
      </c>
      <c r="H48" s="725">
        <f t="shared" si="1"/>
        <v>460.45381051874267</v>
      </c>
      <c r="I48" s="725">
        <f t="shared" si="2"/>
        <v>254.64236628455285</v>
      </c>
      <c r="J48" s="725">
        <f t="shared" si="3"/>
        <v>91378.036329637558</v>
      </c>
      <c r="K48" s="704"/>
      <c r="L48" s="828"/>
    </row>
    <row r="49" spans="3:12" hidden="1" outlineLevel="1" x14ac:dyDescent="0.25">
      <c r="C49" s="712">
        <v>36</v>
      </c>
      <c r="D49" s="716">
        <v>6.3615381797231862E-2</v>
      </c>
      <c r="E49" s="715">
        <f t="shared" si="4"/>
        <v>5.1527166756413223E-3</v>
      </c>
      <c r="F49" s="725">
        <f t="shared" si="5"/>
        <v>91378.036329637558</v>
      </c>
      <c r="G49" s="725">
        <f t="shared" si="0"/>
        <v>722.91133845379352</v>
      </c>
      <c r="H49" s="725">
        <f t="shared" si="1"/>
        <v>470.84513158308204</v>
      </c>
      <c r="I49" s="725">
        <f t="shared" si="2"/>
        <v>252.06620687071148</v>
      </c>
      <c r="J49" s="725">
        <f t="shared" si="3"/>
        <v>91125.970122766841</v>
      </c>
      <c r="K49" s="704"/>
      <c r="L49" s="828"/>
    </row>
    <row r="50" spans="3:12" hidden="1" outlineLevel="1" x14ac:dyDescent="0.25">
      <c r="C50" s="712">
        <v>37</v>
      </c>
      <c r="D50" s="716">
        <v>6.2439366907013669E-2</v>
      </c>
      <c r="E50" s="715">
        <f t="shared" si="4"/>
        <v>5.0600552020398926E-3</v>
      </c>
      <c r="F50" s="725">
        <f t="shared" si="5"/>
        <v>91125.970122766841</v>
      </c>
      <c r="G50" s="725">
        <f t="shared" si="0"/>
        <v>717.25890662944391</v>
      </c>
      <c r="H50" s="725">
        <f t="shared" si="1"/>
        <v>461.1024391606382</v>
      </c>
      <c r="I50" s="725">
        <f t="shared" si="2"/>
        <v>256.15646746880572</v>
      </c>
      <c r="J50" s="725">
        <f t="shared" si="3"/>
        <v>90869.813655298029</v>
      </c>
      <c r="K50" s="704"/>
      <c r="L50" s="828"/>
    </row>
    <row r="51" spans="3:12" hidden="1" outlineLevel="1" x14ac:dyDescent="0.25">
      <c r="C51" s="712">
        <v>38</v>
      </c>
      <c r="D51" s="716">
        <v>6.1321094573822718E-2</v>
      </c>
      <c r="E51" s="715">
        <f t="shared" si="4"/>
        <v>4.9718561747960077E-3</v>
      </c>
      <c r="F51" s="725">
        <f t="shared" si="5"/>
        <v>90869.813655298029</v>
      </c>
      <c r="G51" s="725">
        <f t="shared" si="0"/>
        <v>711.92175661254112</v>
      </c>
      <c r="H51" s="725">
        <f t="shared" si="1"/>
        <v>451.7916441246561</v>
      </c>
      <c r="I51" s="725">
        <f t="shared" si="2"/>
        <v>260.13011248788501</v>
      </c>
      <c r="J51" s="725">
        <f t="shared" si="3"/>
        <v>90609.683542810148</v>
      </c>
      <c r="K51" s="704"/>
      <c r="L51" s="828"/>
    </row>
    <row r="52" spans="3:12" hidden="1" outlineLevel="1" x14ac:dyDescent="0.25">
      <c r="C52" s="712">
        <v>39</v>
      </c>
      <c r="D52" s="716">
        <v>6.2973421534777502E-2</v>
      </c>
      <c r="E52" s="715">
        <f t="shared" si="4"/>
        <v>5.1021464942446748E-3</v>
      </c>
      <c r="F52" s="725">
        <f t="shared" si="5"/>
        <v>90609.683542810148</v>
      </c>
      <c r="G52" s="725">
        <f t="shared" si="0"/>
        <v>719.78214459649814</v>
      </c>
      <c r="H52" s="725">
        <f t="shared" si="1"/>
        <v>462.30387923256819</v>
      </c>
      <c r="I52" s="725">
        <f t="shared" si="2"/>
        <v>257.47826536392995</v>
      </c>
      <c r="J52" s="725">
        <f t="shared" si="3"/>
        <v>90352.205277446221</v>
      </c>
      <c r="K52" s="704"/>
      <c r="L52" s="828"/>
    </row>
    <row r="53" spans="3:12" hidden="1" outlineLevel="1" x14ac:dyDescent="0.25">
      <c r="C53" s="712">
        <v>40</v>
      </c>
      <c r="D53" s="716">
        <v>6.1899923669701706E-2</v>
      </c>
      <c r="E53" s="715">
        <f t="shared" si="4"/>
        <v>5.0175195149007035E-3</v>
      </c>
      <c r="F53" s="725">
        <f t="shared" si="5"/>
        <v>90352.205277446221</v>
      </c>
      <c r="G53" s="725">
        <f t="shared" si="0"/>
        <v>714.691560319524</v>
      </c>
      <c r="H53" s="725">
        <f t="shared" si="1"/>
        <v>453.34395319390075</v>
      </c>
      <c r="I53" s="725">
        <f t="shared" si="2"/>
        <v>261.34760712562326</v>
      </c>
      <c r="J53" s="725">
        <f t="shared" si="3"/>
        <v>90090.857670320591</v>
      </c>
      <c r="K53" s="704"/>
      <c r="L53" s="828"/>
    </row>
    <row r="54" spans="3:12" hidden="1" outlineLevel="1" x14ac:dyDescent="0.25">
      <c r="C54" s="712">
        <v>41</v>
      </c>
      <c r="D54" s="716">
        <v>6.1026558292947099E-2</v>
      </c>
      <c r="E54" s="715">
        <f t="shared" si="4"/>
        <v>4.9486116911681144E-3</v>
      </c>
      <c r="F54" s="725">
        <f t="shared" si="5"/>
        <v>90090.857670320591</v>
      </c>
      <c r="G54" s="725">
        <f t="shared" si="0"/>
        <v>710.57743253530793</v>
      </c>
      <c r="H54" s="725">
        <f t="shared" si="1"/>
        <v>445.82467153471106</v>
      </c>
      <c r="I54" s="725">
        <f t="shared" si="2"/>
        <v>264.75276100059688</v>
      </c>
      <c r="J54" s="725">
        <f t="shared" si="3"/>
        <v>89826.104909319998</v>
      </c>
      <c r="K54" s="704"/>
      <c r="L54" s="828"/>
    </row>
    <row r="55" spans="3:12" hidden="1" outlineLevel="1" x14ac:dyDescent="0.25">
      <c r="C55" s="712">
        <v>42</v>
      </c>
      <c r="D55" s="716">
        <v>6.1562452144517624E-2</v>
      </c>
      <c r="E55" s="715">
        <f t="shared" si="4"/>
        <v>4.990899444609731E-3</v>
      </c>
      <c r="F55" s="725">
        <f t="shared" si="5"/>
        <v>89826.104909319998</v>
      </c>
      <c r="G55" s="725">
        <f t="shared" si="0"/>
        <v>713.09048054856544</v>
      </c>
      <c r="H55" s="725">
        <f t="shared" si="1"/>
        <v>448.31305710338063</v>
      </c>
      <c r="I55" s="725">
        <f t="shared" si="2"/>
        <v>264.77742344518481</v>
      </c>
      <c r="J55" s="725">
        <f t="shared" si="3"/>
        <v>89561.327485874819</v>
      </c>
      <c r="K55" s="704"/>
      <c r="L55" s="828"/>
    </row>
    <row r="56" spans="3:12" hidden="1" outlineLevel="1" x14ac:dyDescent="0.25">
      <c r="C56" s="712">
        <v>43</v>
      </c>
      <c r="D56" s="716">
        <v>6.0415536546622406E-2</v>
      </c>
      <c r="E56" s="715">
        <f t="shared" si="4"/>
        <v>4.9003716491562432E-3</v>
      </c>
      <c r="F56" s="725">
        <f t="shared" si="5"/>
        <v>89561.327485874819</v>
      </c>
      <c r="G56" s="725">
        <f t="shared" si="0"/>
        <v>707.73831755130357</v>
      </c>
      <c r="H56" s="725">
        <f t="shared" si="1"/>
        <v>438.88379007257879</v>
      </c>
      <c r="I56" s="725">
        <f t="shared" si="2"/>
        <v>268.85452747872478</v>
      </c>
      <c r="J56" s="725">
        <f t="shared" si="3"/>
        <v>89292.472958396102</v>
      </c>
      <c r="K56" s="704"/>
      <c r="L56" s="828"/>
    </row>
    <row r="57" spans="3:12" hidden="1" outlineLevel="1" x14ac:dyDescent="0.25">
      <c r="C57" s="712">
        <v>44</v>
      </c>
      <c r="D57" s="716">
        <v>6.1429862207618709E-2</v>
      </c>
      <c r="E57" s="715">
        <f t="shared" si="4"/>
        <v>4.9804385034102339E-3</v>
      </c>
      <c r="F57" s="725">
        <f t="shared" si="5"/>
        <v>89292.472958396102</v>
      </c>
      <c r="G57" s="725">
        <f t="shared" si="0"/>
        <v>712.45143906197904</v>
      </c>
      <c r="H57" s="725">
        <f t="shared" si="1"/>
        <v>444.71567038671304</v>
      </c>
      <c r="I57" s="725">
        <f t="shared" si="2"/>
        <v>267.735768675266</v>
      </c>
      <c r="J57" s="725">
        <f t="shared" si="3"/>
        <v>89024.737189720836</v>
      </c>
      <c r="K57" s="704"/>
      <c r="L57" s="828"/>
    </row>
    <row r="58" spans="3:12" hidden="1" outlineLevel="1" x14ac:dyDescent="0.25">
      <c r="C58" s="712">
        <v>45</v>
      </c>
      <c r="D58" s="716">
        <v>6.0682047166819617E-2</v>
      </c>
      <c r="E58" s="715">
        <f t="shared" si="4"/>
        <v>4.9214157404307013E-3</v>
      </c>
      <c r="F58" s="725">
        <f t="shared" si="5"/>
        <v>89024.737189720836</v>
      </c>
      <c r="G58" s="725">
        <f t="shared" si="0"/>
        <v>708.98971740093873</v>
      </c>
      <c r="H58" s="725">
        <f t="shared" si="1"/>
        <v>438.12774289319856</v>
      </c>
      <c r="I58" s="725">
        <f t="shared" si="2"/>
        <v>270.86197450774017</v>
      </c>
      <c r="J58" s="725">
        <f t="shared" si="3"/>
        <v>88753.875215213091</v>
      </c>
      <c r="K58" s="704"/>
      <c r="L58" s="828"/>
    </row>
    <row r="59" spans="3:12" hidden="1" outlineLevel="1" x14ac:dyDescent="0.25">
      <c r="C59" s="712">
        <v>46</v>
      </c>
      <c r="D59" s="716">
        <v>5.9244652771953343E-2</v>
      </c>
      <c r="E59" s="715">
        <f t="shared" si="4"/>
        <v>4.807859375684842E-3</v>
      </c>
      <c r="F59" s="725">
        <f t="shared" si="5"/>
        <v>88753.875215213091</v>
      </c>
      <c r="G59" s="725">
        <f t="shared" si="0"/>
        <v>702.38289021405001</v>
      </c>
      <c r="H59" s="725">
        <f t="shared" si="1"/>
        <v>426.71615108182476</v>
      </c>
      <c r="I59" s="725">
        <f t="shared" si="2"/>
        <v>275.66673913222525</v>
      </c>
      <c r="J59" s="725">
        <f t="shared" si="3"/>
        <v>88478.208476080865</v>
      </c>
      <c r="K59" s="704"/>
      <c r="L59" s="828"/>
    </row>
    <row r="60" spans="3:12" hidden="1" outlineLevel="1" x14ac:dyDescent="0.25">
      <c r="C60" s="712">
        <v>47</v>
      </c>
      <c r="D60" s="716">
        <v>5.8168725283940202E-2</v>
      </c>
      <c r="E60" s="715">
        <f t="shared" si="4"/>
        <v>4.7227669760738777E-3</v>
      </c>
      <c r="F60" s="725">
        <f t="shared" si="5"/>
        <v>88478.208476080865</v>
      </c>
      <c r="G60" s="725">
        <f t="shared" si="0"/>
        <v>697.47499313956178</v>
      </c>
      <c r="H60" s="725">
        <f t="shared" si="1"/>
        <v>417.86196109301454</v>
      </c>
      <c r="I60" s="725">
        <f t="shared" si="2"/>
        <v>279.61303204654723</v>
      </c>
      <c r="J60" s="725">
        <f t="shared" si="3"/>
        <v>88198.595444034319</v>
      </c>
      <c r="K60" s="704"/>
      <c r="L60" s="828"/>
    </row>
    <row r="61" spans="3:12" hidden="1" outlineLevel="1" x14ac:dyDescent="0.25">
      <c r="C61" s="712">
        <v>48</v>
      </c>
      <c r="D61" s="716">
        <v>5.956347670286833E-2</v>
      </c>
      <c r="E61" s="715">
        <f t="shared" si="4"/>
        <v>4.8330591414265101E-3</v>
      </c>
      <c r="F61" s="725">
        <f t="shared" si="5"/>
        <v>88198.595444034319</v>
      </c>
      <c r="G61" s="725">
        <f t="shared" si="0"/>
        <v>703.81288914526124</v>
      </c>
      <c r="H61" s="725">
        <f t="shared" si="1"/>
        <v>426.26902797176859</v>
      </c>
      <c r="I61" s="725">
        <f t="shared" si="2"/>
        <v>277.54386117349264</v>
      </c>
      <c r="J61" s="725">
        <f t="shared" si="3"/>
        <v>87921.051582860833</v>
      </c>
      <c r="K61" s="704"/>
      <c r="L61" s="828"/>
    </row>
    <row r="62" spans="3:12" hidden="1" outlineLevel="1" x14ac:dyDescent="0.25">
      <c r="C62" s="712">
        <v>49</v>
      </c>
      <c r="D62" s="716">
        <v>6.0165529608461235E-2</v>
      </c>
      <c r="E62" s="715">
        <f t="shared" si="4"/>
        <v>4.8806263065548361E-3</v>
      </c>
      <c r="F62" s="725">
        <f t="shared" si="5"/>
        <v>87921.051582860833</v>
      </c>
      <c r="G62" s="725">
        <f t="shared" si="0"/>
        <v>706.54435911053667</v>
      </c>
      <c r="H62" s="725">
        <f t="shared" si="1"/>
        <v>429.10979725527528</v>
      </c>
      <c r="I62" s="725">
        <f t="shared" si="2"/>
        <v>277.43456185526139</v>
      </c>
      <c r="J62" s="725">
        <f t="shared" si="3"/>
        <v>87643.617021005572</v>
      </c>
      <c r="K62" s="704"/>
      <c r="L62" s="828"/>
    </row>
    <row r="63" spans="3:12" hidden="1" outlineLevel="1" x14ac:dyDescent="0.25">
      <c r="C63" s="712">
        <v>50</v>
      </c>
      <c r="D63" s="716">
        <v>5.8778533426230455E-2</v>
      </c>
      <c r="E63" s="715">
        <f t="shared" si="4"/>
        <v>4.7710049003060195E-3</v>
      </c>
      <c r="F63" s="725">
        <f t="shared" si="5"/>
        <v>87643.617021005572</v>
      </c>
      <c r="G63" s="725">
        <f t="shared" si="0"/>
        <v>700.28503125805378</v>
      </c>
      <c r="H63" s="725">
        <f t="shared" si="1"/>
        <v>418.14812628776167</v>
      </c>
      <c r="I63" s="725">
        <f t="shared" si="2"/>
        <v>282.13690497029211</v>
      </c>
      <c r="J63" s="725">
        <f t="shared" si="3"/>
        <v>87361.48011603528</v>
      </c>
      <c r="K63" s="704"/>
      <c r="L63" s="828"/>
    </row>
    <row r="64" spans="3:12" hidden="1" outlineLevel="1" x14ac:dyDescent="0.25">
      <c r="C64" s="712">
        <v>51</v>
      </c>
      <c r="D64" s="716">
        <v>5.8670801620891597E-2</v>
      </c>
      <c r="E64" s="715">
        <f t="shared" si="4"/>
        <v>4.7624847959781835E-3</v>
      </c>
      <c r="F64" s="725">
        <f t="shared" si="5"/>
        <v>87361.48011603528</v>
      </c>
      <c r="G64" s="725">
        <f t="shared" si="0"/>
        <v>699.80191526840997</v>
      </c>
      <c r="H64" s="725">
        <f t="shared" si="1"/>
        <v>416.05772080676843</v>
      </c>
      <c r="I64" s="725">
        <f t="shared" si="2"/>
        <v>283.74419446164154</v>
      </c>
      <c r="J64" s="725">
        <f t="shared" si="3"/>
        <v>87077.735921573636</v>
      </c>
      <c r="K64" s="704"/>
      <c r="L64" s="828"/>
    </row>
    <row r="65" spans="3:12" hidden="1" outlineLevel="1" x14ac:dyDescent="0.25">
      <c r="C65" s="712">
        <v>52</v>
      </c>
      <c r="D65" s="716">
        <v>5.9914003509499471E-2</v>
      </c>
      <c r="E65" s="715">
        <f t="shared" si="4"/>
        <v>4.8607566741329933E-3</v>
      </c>
      <c r="F65" s="725">
        <f t="shared" si="5"/>
        <v>87077.735921573636</v>
      </c>
      <c r="G65" s="725">
        <f t="shared" si="0"/>
        <v>705.36107478359565</v>
      </c>
      <c r="H65" s="725">
        <f t="shared" si="1"/>
        <v>423.26368604917934</v>
      </c>
      <c r="I65" s="725">
        <f t="shared" si="2"/>
        <v>282.09738873441631</v>
      </c>
      <c r="J65" s="725">
        <f t="shared" si="3"/>
        <v>86795.638532839221</v>
      </c>
      <c r="K65" s="704"/>
      <c r="L65" s="828"/>
    </row>
    <row r="66" spans="3:12" hidden="1" outlineLevel="1" x14ac:dyDescent="0.25">
      <c r="C66" s="712">
        <v>53</v>
      </c>
      <c r="D66" s="716">
        <v>6.1622080674207894E-2</v>
      </c>
      <c r="E66" s="715">
        <f t="shared" si="4"/>
        <v>4.9956035631186779E-3</v>
      </c>
      <c r="F66" s="725">
        <f t="shared" si="5"/>
        <v>86795.638532839221</v>
      </c>
      <c r="G66" s="725">
        <f t="shared" si="0"/>
        <v>712.99514117777392</v>
      </c>
      <c r="H66" s="725">
        <f t="shared" si="1"/>
        <v>433.59660111781244</v>
      </c>
      <c r="I66" s="725">
        <f t="shared" si="2"/>
        <v>279.39854005996148</v>
      </c>
      <c r="J66" s="725">
        <f t="shared" si="3"/>
        <v>86516.239992779258</v>
      </c>
      <c r="K66" s="704"/>
      <c r="L66" s="828"/>
    </row>
    <row r="67" spans="3:12" hidden="1" outlineLevel="1" x14ac:dyDescent="0.25">
      <c r="C67" s="712">
        <v>54</v>
      </c>
      <c r="D67" s="716">
        <v>6.2965844903462839E-2</v>
      </c>
      <c r="E67" s="715">
        <f t="shared" si="4"/>
        <v>5.1015494807851169E-3</v>
      </c>
      <c r="F67" s="725">
        <f t="shared" si="5"/>
        <v>86516.239992779258</v>
      </c>
      <c r="G67" s="725">
        <f t="shared" si="0"/>
        <v>718.99829968588938</v>
      </c>
      <c r="H67" s="725">
        <f t="shared" si="1"/>
        <v>441.36687921464357</v>
      </c>
      <c r="I67" s="725">
        <f t="shared" si="2"/>
        <v>277.6314204712458</v>
      </c>
      <c r="J67" s="725">
        <f t="shared" si="3"/>
        <v>86238.608572308018</v>
      </c>
      <c r="K67" s="704"/>
      <c r="L67" s="828"/>
    </row>
    <row r="68" spans="3:12" hidden="1" outlineLevel="1" x14ac:dyDescent="0.25">
      <c r="C68" s="712">
        <v>55</v>
      </c>
      <c r="D68" s="716">
        <v>6.4337031069180803E-2</v>
      </c>
      <c r="E68" s="715">
        <f t="shared" si="4"/>
        <v>5.2095309359447839E-3</v>
      </c>
      <c r="F68" s="725">
        <f t="shared" si="5"/>
        <v>86238.608572308018</v>
      </c>
      <c r="G68" s="725">
        <f t="shared" si="0"/>
        <v>725.1181806044724</v>
      </c>
      <c r="H68" s="725">
        <f t="shared" si="1"/>
        <v>449.26269923027166</v>
      </c>
      <c r="I68" s="725">
        <f t="shared" si="2"/>
        <v>275.85548137420074</v>
      </c>
      <c r="J68" s="725">
        <f t="shared" si="3"/>
        <v>85962.753090933824</v>
      </c>
      <c r="K68" s="704"/>
      <c r="L68" s="828"/>
    </row>
    <row r="69" spans="3:12" hidden="1" outlineLevel="1" x14ac:dyDescent="0.25">
      <c r="C69" s="712">
        <v>56</v>
      </c>
      <c r="D69" s="716">
        <v>6.2395991914419378E-2</v>
      </c>
      <c r="E69" s="715">
        <f t="shared" si="4"/>
        <v>5.0566357686143704E-3</v>
      </c>
      <c r="F69" s="725">
        <f t="shared" si="5"/>
        <v>85962.753090933824</v>
      </c>
      <c r="G69" s="725">
        <f t="shared" si="0"/>
        <v>716.49887466067446</v>
      </c>
      <c r="H69" s="725">
        <f t="shared" si="1"/>
        <v>434.68233204818148</v>
      </c>
      <c r="I69" s="725">
        <f t="shared" si="2"/>
        <v>281.81654261249298</v>
      </c>
      <c r="J69" s="725">
        <f t="shared" si="3"/>
        <v>85680.936548321333</v>
      </c>
      <c r="K69" s="704"/>
      <c r="L69" s="828"/>
    </row>
    <row r="70" spans="3:12" hidden="1" outlineLevel="1" x14ac:dyDescent="0.25">
      <c r="C70" s="712">
        <v>57</v>
      </c>
      <c r="D70" s="716">
        <v>6.1232350542204259E-2</v>
      </c>
      <c r="E70" s="715">
        <f t="shared" si="4"/>
        <v>4.9648532146191471E-3</v>
      </c>
      <c r="F70" s="725">
        <f t="shared" si="5"/>
        <v>85680.936548321333</v>
      </c>
      <c r="G70" s="725">
        <f t="shared" si="0"/>
        <v>711.37457411231912</v>
      </c>
      <c r="H70" s="725">
        <f t="shared" si="1"/>
        <v>425.39327325351235</v>
      </c>
      <c r="I70" s="725">
        <f t="shared" si="2"/>
        <v>285.98130085880678</v>
      </c>
      <c r="J70" s="725">
        <f t="shared" si="3"/>
        <v>85394.955247462523</v>
      </c>
      <c r="K70" s="704"/>
      <c r="L70" s="828"/>
    </row>
    <row r="71" spans="3:12" hidden="1" outlineLevel="1" x14ac:dyDescent="0.25">
      <c r="C71" s="712">
        <v>58</v>
      </c>
      <c r="D71" s="716">
        <v>6.192611151800731E-2</v>
      </c>
      <c r="E71" s="715">
        <f t="shared" si="4"/>
        <v>5.0195849126744019E-3</v>
      </c>
      <c r="F71" s="725">
        <f t="shared" si="5"/>
        <v>85394.955247462523</v>
      </c>
      <c r="G71" s="725">
        <f t="shared" si="0"/>
        <v>714.41417350476593</v>
      </c>
      <c r="H71" s="725">
        <f t="shared" si="1"/>
        <v>428.64722897866864</v>
      </c>
      <c r="I71" s="725">
        <f t="shared" si="2"/>
        <v>285.76694452609729</v>
      </c>
      <c r="J71" s="725">
        <f t="shared" si="3"/>
        <v>85109.188302936425</v>
      </c>
      <c r="K71" s="704"/>
      <c r="L71" s="828"/>
    </row>
    <row r="72" spans="3:12" hidden="1" outlineLevel="1" x14ac:dyDescent="0.25">
      <c r="C72" s="712">
        <v>59</v>
      </c>
      <c r="D72" s="716">
        <v>6.1821992719170597E-2</v>
      </c>
      <c r="E72" s="715">
        <f t="shared" si="4"/>
        <v>5.0113729371619176E-3</v>
      </c>
      <c r="F72" s="725">
        <f t="shared" si="5"/>
        <v>85109.188302936425</v>
      </c>
      <c r="G72" s="725">
        <f t="shared" si="0"/>
        <v>713.95970873086844</v>
      </c>
      <c r="H72" s="725">
        <f t="shared" si="1"/>
        <v>426.51388296515324</v>
      </c>
      <c r="I72" s="725">
        <f t="shared" si="2"/>
        <v>287.4458257657152</v>
      </c>
      <c r="J72" s="725">
        <f t="shared" si="3"/>
        <v>84821.742477170716</v>
      </c>
      <c r="K72" s="704"/>
      <c r="L72" s="828"/>
    </row>
    <row r="73" spans="3:12" hidden="1" outlineLevel="1" x14ac:dyDescent="0.25">
      <c r="C73" s="712">
        <v>60</v>
      </c>
      <c r="D73" s="716">
        <v>6.0086370405785065E-2</v>
      </c>
      <c r="E73" s="715">
        <f t="shared" si="4"/>
        <v>4.8743734880638545E-3</v>
      </c>
      <c r="F73" s="725">
        <f t="shared" si="5"/>
        <v>84821.742477170716</v>
      </c>
      <c r="G73" s="725">
        <f t="shared" si="0"/>
        <v>706.43559659924335</v>
      </c>
      <c r="H73" s="725">
        <f t="shared" si="1"/>
        <v>413.45285274210062</v>
      </c>
      <c r="I73" s="725">
        <f t="shared" si="2"/>
        <v>292.98274385714274</v>
      </c>
      <c r="J73" s="725">
        <f t="shared" si="3"/>
        <v>84528.759733313578</v>
      </c>
      <c r="K73" s="704"/>
      <c r="L73" s="828"/>
    </row>
    <row r="74" spans="3:12" hidden="1" outlineLevel="1" x14ac:dyDescent="0.25">
      <c r="C74" s="712">
        <v>61</v>
      </c>
      <c r="D74" s="716">
        <v>6.0177506628376246E-2</v>
      </c>
      <c r="E74" s="715">
        <f t="shared" si="4"/>
        <v>4.8815723390860377E-3</v>
      </c>
      <c r="F74" s="725">
        <f t="shared" si="5"/>
        <v>84528.759733313578</v>
      </c>
      <c r="G74" s="725">
        <f t="shared" si="0"/>
        <v>706.82805657628694</v>
      </c>
      <c r="H74" s="725">
        <f t="shared" si="1"/>
        <v>412.63325537139326</v>
      </c>
      <c r="I74" s="725">
        <f t="shared" si="2"/>
        <v>294.19480120489368</v>
      </c>
      <c r="J74" s="725">
        <f t="shared" si="3"/>
        <v>84234.564932108682</v>
      </c>
      <c r="K74" s="704"/>
      <c r="L74" s="828"/>
    </row>
    <row r="75" spans="3:12" hidden="1" outlineLevel="1" x14ac:dyDescent="0.25">
      <c r="C75" s="712">
        <v>62</v>
      </c>
      <c r="D75" s="716">
        <v>6.0316561656200217E-2</v>
      </c>
      <c r="E75" s="715">
        <f t="shared" si="4"/>
        <v>4.8925552039524867E-3</v>
      </c>
      <c r="F75" s="725">
        <f t="shared" si="5"/>
        <v>84234.564932108682</v>
      </c>
      <c r="G75" s="725">
        <f t="shared" si="0"/>
        <v>707.42427638400102</v>
      </c>
      <c r="H75" s="725">
        <f t="shared" si="1"/>
        <v>412.12225901126197</v>
      </c>
      <c r="I75" s="725">
        <f t="shared" si="2"/>
        <v>295.30201737273904</v>
      </c>
      <c r="J75" s="725">
        <f t="shared" si="3"/>
        <v>83939.26291473594</v>
      </c>
      <c r="K75" s="704"/>
      <c r="L75" s="828"/>
    </row>
    <row r="76" spans="3:12" hidden="1" outlineLevel="1" x14ac:dyDescent="0.25">
      <c r="C76" s="712">
        <v>63</v>
      </c>
      <c r="D76" s="716">
        <v>5.9818144660210966E-2</v>
      </c>
      <c r="E76" s="715">
        <f t="shared" si="4"/>
        <v>4.8531830416986832E-3</v>
      </c>
      <c r="F76" s="725">
        <f t="shared" si="5"/>
        <v>83939.26291473594</v>
      </c>
      <c r="G76" s="725">
        <f t="shared" si="0"/>
        <v>705.2981163884109</v>
      </c>
      <c r="H76" s="725">
        <f t="shared" si="1"/>
        <v>407.37260731048366</v>
      </c>
      <c r="I76" s="725">
        <f t="shared" si="2"/>
        <v>297.92550907792725</v>
      </c>
      <c r="J76" s="725">
        <f t="shared" si="3"/>
        <v>83641.337405658007</v>
      </c>
      <c r="K76" s="704"/>
      <c r="L76" s="828"/>
    </row>
    <row r="77" spans="3:12" hidden="1" outlineLevel="1" x14ac:dyDescent="0.25">
      <c r="C77" s="712">
        <v>64</v>
      </c>
      <c r="D77" s="716">
        <v>5.8250615403440252E-2</v>
      </c>
      <c r="E77" s="715">
        <f t="shared" si="4"/>
        <v>4.7292462475494457E-3</v>
      </c>
      <c r="F77" s="725">
        <f t="shared" si="5"/>
        <v>83641.337405658007</v>
      </c>
      <c r="G77" s="725">
        <f t="shared" si="0"/>
        <v>698.65977734660191</v>
      </c>
      <c r="H77" s="725">
        <f t="shared" si="1"/>
        <v>395.56048106572524</v>
      </c>
      <c r="I77" s="725">
        <f t="shared" si="2"/>
        <v>303.09929628087667</v>
      </c>
      <c r="J77" s="725">
        <f t="shared" si="3"/>
        <v>83338.238109377126</v>
      </c>
      <c r="K77" s="704"/>
      <c r="L77" s="828"/>
    </row>
    <row r="78" spans="3:12" hidden="1" outlineLevel="1" x14ac:dyDescent="0.25">
      <c r="C78" s="712">
        <v>65</v>
      </c>
      <c r="D78" s="716">
        <v>5.9329472386450616E-2</v>
      </c>
      <c r="E78" s="715">
        <f t="shared" si="4"/>
        <v>4.8145641760706237E-3</v>
      </c>
      <c r="F78" s="725">
        <f t="shared" si="5"/>
        <v>83338.238109377126</v>
      </c>
      <c r="G78" s="725">
        <f t="shared" ref="G78:G141" si="6">-PMT(E78,($E$6*12+1-C78),F78)</f>
        <v>703.20415757086289</v>
      </c>
      <c r="H78" s="725">
        <f t="shared" ref="H78:H141" si="7">F78*E78</f>
        <v>401.2372956982507</v>
      </c>
      <c r="I78" s="725">
        <f t="shared" ref="I78:I141" si="8">G78-H78</f>
        <v>301.96686187261218</v>
      </c>
      <c r="J78" s="725">
        <f t="shared" ref="J78:J141" si="9">F78-I78</f>
        <v>83036.271247504512</v>
      </c>
      <c r="K78" s="704"/>
      <c r="L78" s="828"/>
    </row>
    <row r="79" spans="3:12" hidden="1" outlineLevel="1" x14ac:dyDescent="0.25">
      <c r="C79" s="712">
        <v>66</v>
      </c>
      <c r="D79" s="716">
        <v>6.1257881782039038E-2</v>
      </c>
      <c r="E79" s="715">
        <f t="shared" ref="E79:E142" si="10">(1+D79)^(1/12)-1</f>
        <v>4.9668679882739486E-3</v>
      </c>
      <c r="F79" s="725">
        <f t="shared" ref="F79:F142" si="11">J78</f>
        <v>83036.271247504512</v>
      </c>
      <c r="G79" s="725">
        <f t="shared" si="6"/>
        <v>711.31847076151928</v>
      </c>
      <c r="H79" s="725">
        <f t="shared" si="7"/>
        <v>412.43019752486265</v>
      </c>
      <c r="I79" s="725">
        <f t="shared" si="8"/>
        <v>298.88827323665663</v>
      </c>
      <c r="J79" s="725">
        <f t="shared" si="9"/>
        <v>82737.38297426785</v>
      </c>
      <c r="K79" s="704"/>
      <c r="L79" s="828"/>
    </row>
    <row r="80" spans="3:12" hidden="1" outlineLevel="1" x14ac:dyDescent="0.25">
      <c r="C80" s="712">
        <v>67</v>
      </c>
      <c r="D80" s="716">
        <v>6.227689141106417E-2</v>
      </c>
      <c r="E80" s="715">
        <f t="shared" si="10"/>
        <v>5.0472459159365268E-3</v>
      </c>
      <c r="F80" s="725">
        <f t="shared" si="11"/>
        <v>82737.38297426785</v>
      </c>
      <c r="G80" s="725">
        <f t="shared" si="6"/>
        <v>715.60114782822586</v>
      </c>
      <c r="H80" s="725">
        <f t="shared" si="7"/>
        <v>417.59591831214971</v>
      </c>
      <c r="I80" s="725">
        <f t="shared" si="8"/>
        <v>298.00522951607616</v>
      </c>
      <c r="J80" s="725">
        <f t="shared" si="9"/>
        <v>82439.377744751779</v>
      </c>
      <c r="K80" s="704"/>
      <c r="L80" s="828"/>
    </row>
    <row r="81" spans="3:12" hidden="1" outlineLevel="1" x14ac:dyDescent="0.25">
      <c r="C81" s="712">
        <v>68</v>
      </c>
      <c r="D81" s="716">
        <v>6.0592074379529737E-2</v>
      </c>
      <c r="E81" s="715">
        <f t="shared" si="10"/>
        <v>4.9143118918253403E-3</v>
      </c>
      <c r="F81" s="725">
        <f t="shared" si="11"/>
        <v>82439.377744751779</v>
      </c>
      <c r="G81" s="725">
        <f t="shared" si="6"/>
        <v>708.559636036759</v>
      </c>
      <c r="H81" s="725">
        <f t="shared" si="7"/>
        <v>405.13281440571495</v>
      </c>
      <c r="I81" s="725">
        <f t="shared" si="8"/>
        <v>303.42682163104405</v>
      </c>
      <c r="J81" s="725">
        <f t="shared" si="9"/>
        <v>82135.950923120734</v>
      </c>
      <c r="K81" s="704"/>
      <c r="L81" s="828"/>
    </row>
    <row r="82" spans="3:12" hidden="1" outlineLevel="1" x14ac:dyDescent="0.25">
      <c r="C82" s="712">
        <v>69</v>
      </c>
      <c r="D82" s="716">
        <v>5.8710745206694018E-2</v>
      </c>
      <c r="E82" s="715">
        <f t="shared" si="10"/>
        <v>4.765643877036041E-3</v>
      </c>
      <c r="F82" s="725">
        <f t="shared" si="11"/>
        <v>82135.950923120734</v>
      </c>
      <c r="G82" s="725">
        <f t="shared" si="6"/>
        <v>700.76845905809012</v>
      </c>
      <c r="H82" s="725">
        <f t="shared" si="7"/>
        <v>391.43069160130307</v>
      </c>
      <c r="I82" s="725">
        <f t="shared" si="8"/>
        <v>309.33776745678705</v>
      </c>
      <c r="J82" s="725">
        <f t="shared" si="9"/>
        <v>81826.613155663945</v>
      </c>
      <c r="K82" s="704"/>
      <c r="L82" s="828"/>
    </row>
    <row r="83" spans="3:12" hidden="1" outlineLevel="1" x14ac:dyDescent="0.25">
      <c r="C83" s="712">
        <v>70</v>
      </c>
      <c r="D83" s="716">
        <v>5.9703739766842338E-2</v>
      </c>
      <c r="E83" s="715">
        <f t="shared" si="10"/>
        <v>4.8441432982611055E-3</v>
      </c>
      <c r="F83" s="725">
        <f t="shared" si="11"/>
        <v>81826.613155663945</v>
      </c>
      <c r="G83" s="725">
        <f t="shared" si="6"/>
        <v>704.85617672662215</v>
      </c>
      <c r="H83" s="725">
        <f t="shared" si="7"/>
        <v>396.37983973741348</v>
      </c>
      <c r="I83" s="725">
        <f t="shared" si="8"/>
        <v>308.47633698920868</v>
      </c>
      <c r="J83" s="725">
        <f t="shared" si="9"/>
        <v>81518.136818674742</v>
      </c>
      <c r="K83" s="704"/>
      <c r="L83" s="828"/>
    </row>
    <row r="84" spans="3:12" hidden="1" outlineLevel="1" x14ac:dyDescent="0.25">
      <c r="C84" s="712">
        <v>71</v>
      </c>
      <c r="D84" s="716">
        <v>6.060740605659256E-2</v>
      </c>
      <c r="E84" s="715">
        <f t="shared" si="10"/>
        <v>4.9155224514738638E-3</v>
      </c>
      <c r="F84" s="725">
        <f t="shared" si="11"/>
        <v>81518.136818674742</v>
      </c>
      <c r="G84" s="725">
        <f t="shared" si="6"/>
        <v>708.56633194773622</v>
      </c>
      <c r="H84" s="725">
        <f t="shared" si="7"/>
        <v>400.70423173451388</v>
      </c>
      <c r="I84" s="725">
        <f t="shared" si="8"/>
        <v>307.86210021322233</v>
      </c>
      <c r="J84" s="725">
        <f t="shared" si="9"/>
        <v>81210.274718461515</v>
      </c>
      <c r="K84" s="704"/>
      <c r="L84" s="828"/>
    </row>
    <row r="85" spans="3:12" hidden="1" outlineLevel="1" x14ac:dyDescent="0.25">
      <c r="C85" s="712">
        <v>72</v>
      </c>
      <c r="D85" s="716">
        <v>5.9114348396120932E-2</v>
      </c>
      <c r="E85" s="715">
        <f t="shared" si="10"/>
        <v>4.7975581480292906E-3</v>
      </c>
      <c r="F85" s="725">
        <f t="shared" si="11"/>
        <v>81210.274718461515</v>
      </c>
      <c r="G85" s="725">
        <f t="shared" si="6"/>
        <v>702.47085110424337</v>
      </c>
      <c r="H85" s="725">
        <f t="shared" si="7"/>
        <v>389.61101517925215</v>
      </c>
      <c r="I85" s="725">
        <f t="shared" si="8"/>
        <v>312.85983592499122</v>
      </c>
      <c r="J85" s="725">
        <f t="shared" si="9"/>
        <v>80897.414882536526</v>
      </c>
      <c r="K85" s="704"/>
      <c r="L85" s="828"/>
    </row>
    <row r="86" spans="3:12" hidden="1" outlineLevel="1" x14ac:dyDescent="0.25">
      <c r="C86" s="712">
        <v>73</v>
      </c>
      <c r="D86" s="716">
        <v>6.0134357039410086E-2</v>
      </c>
      <c r="E86" s="715">
        <f t="shared" si="10"/>
        <v>4.8781640233863666E-3</v>
      </c>
      <c r="F86" s="725">
        <f t="shared" si="11"/>
        <v>80897.414882536526</v>
      </c>
      <c r="G86" s="725">
        <f t="shared" si="6"/>
        <v>706.61191530952965</v>
      </c>
      <c r="H86" s="725">
        <f t="shared" si="7"/>
        <v>394.63085886495048</v>
      </c>
      <c r="I86" s="725">
        <f t="shared" si="8"/>
        <v>311.98105644457917</v>
      </c>
      <c r="J86" s="725">
        <f t="shared" si="9"/>
        <v>80585.433826091947</v>
      </c>
      <c r="K86" s="704"/>
      <c r="L86" s="828"/>
    </row>
    <row r="87" spans="3:12" hidden="1" outlineLevel="1" x14ac:dyDescent="0.25">
      <c r="C87" s="712">
        <v>74</v>
      </c>
      <c r="D87" s="716">
        <v>6.0691856405851952E-2</v>
      </c>
      <c r="E87" s="715">
        <f t="shared" si="10"/>
        <v>4.9221902006486573E-3</v>
      </c>
      <c r="F87" s="725">
        <f t="shared" si="11"/>
        <v>80585.433826091947</v>
      </c>
      <c r="G87" s="725">
        <f t="shared" si="6"/>
        <v>708.8681177711054</v>
      </c>
      <c r="H87" s="725">
        <f t="shared" si="7"/>
        <v>396.6568326938106</v>
      </c>
      <c r="I87" s="725">
        <f t="shared" si="8"/>
        <v>312.2112850772948</v>
      </c>
      <c r="J87" s="725">
        <f t="shared" si="9"/>
        <v>80273.222541014649</v>
      </c>
      <c r="K87" s="704"/>
      <c r="L87" s="828"/>
    </row>
    <row r="88" spans="3:12" hidden="1" outlineLevel="1" x14ac:dyDescent="0.25">
      <c r="C88" s="712">
        <v>75</v>
      </c>
      <c r="D88" s="716">
        <v>6.2537966041225967E-2</v>
      </c>
      <c r="E88" s="715">
        <f t="shared" si="10"/>
        <v>5.0678277111853021E-3</v>
      </c>
      <c r="F88" s="725">
        <f t="shared" si="11"/>
        <v>80273.222541014649</v>
      </c>
      <c r="G88" s="725">
        <f t="shared" si="6"/>
        <v>716.32244196522629</v>
      </c>
      <c r="H88" s="725">
        <f t="shared" si="7"/>
        <v>406.81086165949864</v>
      </c>
      <c r="I88" s="725">
        <f t="shared" si="8"/>
        <v>309.51158030572765</v>
      </c>
      <c r="J88" s="725">
        <f t="shared" si="9"/>
        <v>79963.710960708922</v>
      </c>
      <c r="K88" s="704"/>
      <c r="L88" s="828"/>
    </row>
    <row r="89" spans="3:12" hidden="1" outlineLevel="1" x14ac:dyDescent="0.25">
      <c r="C89" s="712">
        <v>76</v>
      </c>
      <c r="D89" s="716">
        <v>6.3348516663427931E-2</v>
      </c>
      <c r="E89" s="715">
        <f t="shared" si="10"/>
        <v>5.1316978726401175E-3</v>
      </c>
      <c r="F89" s="725">
        <f t="shared" si="11"/>
        <v>79963.710960708922</v>
      </c>
      <c r="G89" s="725">
        <f t="shared" si="6"/>
        <v>719.58874376752556</v>
      </c>
      <c r="H89" s="725">
        <f t="shared" si="7"/>
        <v>410.34960542547924</v>
      </c>
      <c r="I89" s="725">
        <f t="shared" si="8"/>
        <v>309.23913834204632</v>
      </c>
      <c r="J89" s="725">
        <f t="shared" si="9"/>
        <v>79654.471822366875</v>
      </c>
      <c r="K89" s="704"/>
      <c r="L89" s="828"/>
    </row>
    <row r="90" spans="3:12" hidden="1" outlineLevel="1" x14ac:dyDescent="0.25">
      <c r="C90" s="712">
        <v>77</v>
      </c>
      <c r="D90" s="716">
        <v>6.247530799750671E-2</v>
      </c>
      <c r="E90" s="715">
        <f t="shared" si="10"/>
        <v>5.062888492692208E-3</v>
      </c>
      <c r="F90" s="725">
        <f t="shared" si="11"/>
        <v>79654.471822366875</v>
      </c>
      <c r="G90" s="725">
        <f t="shared" si="6"/>
        <v>716.08803101619094</v>
      </c>
      <c r="H90" s="725">
        <f t="shared" si="7"/>
        <v>403.28170878093698</v>
      </c>
      <c r="I90" s="725">
        <f t="shared" si="8"/>
        <v>312.80632223525396</v>
      </c>
      <c r="J90" s="725">
        <f t="shared" si="9"/>
        <v>79341.665500131625</v>
      </c>
      <c r="K90" s="704"/>
      <c r="L90" s="828"/>
    </row>
    <row r="91" spans="3:12" hidden="1" outlineLevel="1" x14ac:dyDescent="0.25">
      <c r="C91" s="712">
        <v>78</v>
      </c>
      <c r="D91" s="716">
        <v>6.1173826708749955E-2</v>
      </c>
      <c r="E91" s="715">
        <f t="shared" si="10"/>
        <v>4.9602346939674469E-3</v>
      </c>
      <c r="F91" s="725">
        <f t="shared" si="11"/>
        <v>79341.665500131625</v>
      </c>
      <c r="G91" s="725">
        <f t="shared" si="6"/>
        <v>710.90986429547991</v>
      </c>
      <c r="H91" s="725">
        <f t="shared" si="7"/>
        <v>393.55328189091296</v>
      </c>
      <c r="I91" s="725">
        <f t="shared" si="8"/>
        <v>317.35658240456695</v>
      </c>
      <c r="J91" s="725">
        <f t="shared" si="9"/>
        <v>79024.308917727059</v>
      </c>
      <c r="K91" s="704"/>
      <c r="L91" s="828"/>
    </row>
    <row r="92" spans="3:12" hidden="1" outlineLevel="1" x14ac:dyDescent="0.25">
      <c r="C92" s="712">
        <v>79</v>
      </c>
      <c r="D92" s="716">
        <v>6.0350364153308619E-2</v>
      </c>
      <c r="E92" s="715">
        <f t="shared" si="10"/>
        <v>4.8952247983145014E-3</v>
      </c>
      <c r="F92" s="725">
        <f t="shared" si="11"/>
        <v>79024.308917727059</v>
      </c>
      <c r="G92" s="725">
        <f t="shared" si="6"/>
        <v>707.65841685298756</v>
      </c>
      <c r="H92" s="725">
        <f t="shared" si="7"/>
        <v>386.8417566837233</v>
      </c>
      <c r="I92" s="725">
        <f t="shared" si="8"/>
        <v>320.81666016926425</v>
      </c>
      <c r="J92" s="725">
        <f t="shared" si="9"/>
        <v>78703.492257557795</v>
      </c>
      <c r="K92" s="704"/>
      <c r="L92" s="828"/>
    </row>
    <row r="93" spans="3:12" hidden="1" outlineLevel="1" x14ac:dyDescent="0.25">
      <c r="C93" s="712">
        <v>80</v>
      </c>
      <c r="D93" s="716">
        <v>6.1647391164893289E-2</v>
      </c>
      <c r="E93" s="715">
        <f t="shared" si="10"/>
        <v>4.9976002446099344E-3</v>
      </c>
      <c r="F93" s="725">
        <f t="shared" si="11"/>
        <v>78703.492257557795</v>
      </c>
      <c r="G93" s="725">
        <f t="shared" si="6"/>
        <v>712.75562894362281</v>
      </c>
      <c r="H93" s="725">
        <f t="shared" si="7"/>
        <v>393.32859215802694</v>
      </c>
      <c r="I93" s="725">
        <f t="shared" si="8"/>
        <v>319.42703678559587</v>
      </c>
      <c r="J93" s="725">
        <f t="shared" si="9"/>
        <v>78384.065220772201</v>
      </c>
      <c r="K93" s="704"/>
      <c r="L93" s="828"/>
    </row>
    <row r="94" spans="3:12" hidden="1" outlineLevel="1" x14ac:dyDescent="0.25">
      <c r="C94" s="712">
        <v>81</v>
      </c>
      <c r="D94" s="716">
        <v>6.2092073200860978E-2</v>
      </c>
      <c r="E94" s="715">
        <f t="shared" si="10"/>
        <v>5.0326729854923702E-3</v>
      </c>
      <c r="F94" s="725">
        <f t="shared" si="11"/>
        <v>78384.065220772201</v>
      </c>
      <c r="G94" s="725">
        <f t="shared" si="6"/>
        <v>714.49742080874739</v>
      </c>
      <c r="H94" s="725">
        <f t="shared" si="7"/>
        <v>394.48136752965229</v>
      </c>
      <c r="I94" s="725">
        <f t="shared" si="8"/>
        <v>320.0160532790951</v>
      </c>
      <c r="J94" s="725">
        <f t="shared" si="9"/>
        <v>78064.049167493111</v>
      </c>
      <c r="K94" s="704"/>
      <c r="L94" s="828"/>
    </row>
    <row r="95" spans="3:12" hidden="1" outlineLevel="1" x14ac:dyDescent="0.25">
      <c r="C95" s="712">
        <v>82</v>
      </c>
      <c r="D95" s="716">
        <v>6.195862954191108E-2</v>
      </c>
      <c r="E95" s="715">
        <f t="shared" si="10"/>
        <v>5.0221494972737535E-3</v>
      </c>
      <c r="F95" s="725">
        <f t="shared" si="11"/>
        <v>78064.049167493111</v>
      </c>
      <c r="G95" s="725">
        <f t="shared" si="6"/>
        <v>713.97731121512857</v>
      </c>
      <c r="H95" s="725">
        <f t="shared" si="7"/>
        <v>392.0493252816791</v>
      </c>
      <c r="I95" s="725">
        <f t="shared" si="8"/>
        <v>321.92798593344946</v>
      </c>
      <c r="J95" s="725">
        <f t="shared" si="9"/>
        <v>77742.121181559662</v>
      </c>
      <c r="K95" s="704"/>
      <c r="L95" s="828"/>
    </row>
    <row r="96" spans="3:12" hidden="1" outlineLevel="1" x14ac:dyDescent="0.25">
      <c r="C96" s="712">
        <v>83</v>
      </c>
      <c r="D96" s="716">
        <v>6.0616911064451676E-2</v>
      </c>
      <c r="E96" s="715">
        <f t="shared" si="10"/>
        <v>4.9162729405058947E-3</v>
      </c>
      <c r="F96" s="725">
        <f t="shared" si="11"/>
        <v>77742.121181559662</v>
      </c>
      <c r="G96" s="725">
        <f t="shared" si="6"/>
        <v>708.78414409070763</v>
      </c>
      <c r="H96" s="725">
        <f t="shared" si="7"/>
        <v>382.20148670243191</v>
      </c>
      <c r="I96" s="725">
        <f t="shared" si="8"/>
        <v>326.58265738827572</v>
      </c>
      <c r="J96" s="725">
        <f t="shared" si="9"/>
        <v>77415.538524171381</v>
      </c>
      <c r="K96" s="704"/>
      <c r="L96" s="828"/>
    </row>
    <row r="97" spans="3:12" hidden="1" outlineLevel="1" x14ac:dyDescent="0.25">
      <c r="C97" s="712">
        <v>84</v>
      </c>
      <c r="D97" s="716">
        <v>6.125401491843932E-2</v>
      </c>
      <c r="E97" s="715">
        <f t="shared" si="10"/>
        <v>4.966562841243638E-3</v>
      </c>
      <c r="F97" s="725">
        <f t="shared" si="11"/>
        <v>77415.538524171381</v>
      </c>
      <c r="G97" s="725">
        <f t="shared" si="6"/>
        <v>711.23487315103523</v>
      </c>
      <c r="H97" s="725">
        <f t="shared" si="7"/>
        <v>384.48913696901491</v>
      </c>
      <c r="I97" s="725">
        <f t="shared" si="8"/>
        <v>326.74573618202032</v>
      </c>
      <c r="J97" s="725">
        <f t="shared" si="9"/>
        <v>77088.792787989354</v>
      </c>
      <c r="K97" s="704"/>
      <c r="L97" s="828"/>
    </row>
    <row r="98" spans="3:12" hidden="1" outlineLevel="1" x14ac:dyDescent="0.25">
      <c r="C98" s="712">
        <v>85</v>
      </c>
      <c r="D98" s="716">
        <v>6.0369072377260379E-2</v>
      </c>
      <c r="E98" s="715">
        <f t="shared" si="10"/>
        <v>4.896702270095421E-3</v>
      </c>
      <c r="F98" s="725">
        <f t="shared" si="11"/>
        <v>77088.792787989354</v>
      </c>
      <c r="G98" s="725">
        <f t="shared" si="6"/>
        <v>707.8501328608113</v>
      </c>
      <c r="H98" s="725">
        <f t="shared" si="7"/>
        <v>377.48086664386301</v>
      </c>
      <c r="I98" s="725">
        <f t="shared" si="8"/>
        <v>330.36926621694829</v>
      </c>
      <c r="J98" s="725">
        <f t="shared" si="9"/>
        <v>76758.423521772405</v>
      </c>
      <c r="K98" s="704"/>
      <c r="L98" s="828"/>
    </row>
    <row r="99" spans="3:12" hidden="1" outlineLevel="1" x14ac:dyDescent="0.25">
      <c r="C99" s="712">
        <v>86</v>
      </c>
      <c r="D99" s="716">
        <v>6.0519779125696123E-2</v>
      </c>
      <c r="E99" s="715">
        <f t="shared" si="10"/>
        <v>4.9086033818586117E-3</v>
      </c>
      <c r="F99" s="725">
        <f t="shared" si="11"/>
        <v>76758.423521772405</v>
      </c>
      <c r="G99" s="725">
        <f t="shared" si="6"/>
        <v>708.42294211211731</v>
      </c>
      <c r="H99" s="725">
        <f t="shared" si="7"/>
        <v>376.77665728510766</v>
      </c>
      <c r="I99" s="725">
        <f t="shared" si="8"/>
        <v>331.64628482700965</v>
      </c>
      <c r="J99" s="725">
        <f t="shared" si="9"/>
        <v>76426.777236945389</v>
      </c>
      <c r="K99" s="704"/>
      <c r="L99" s="828"/>
    </row>
    <row r="100" spans="3:12" hidden="1" outlineLevel="1" x14ac:dyDescent="0.25">
      <c r="C100" s="712">
        <v>87</v>
      </c>
      <c r="D100" s="716">
        <v>5.9938663010786437E-2</v>
      </c>
      <c r="E100" s="715">
        <f t="shared" si="10"/>
        <v>4.8627048747111878E-3</v>
      </c>
      <c r="F100" s="725">
        <f t="shared" si="11"/>
        <v>76426.777236945389</v>
      </c>
      <c r="G100" s="725">
        <f t="shared" si="6"/>
        <v>706.22741937821013</v>
      </c>
      <c r="H100" s="725">
        <f t="shared" si="7"/>
        <v>371.64086222856037</v>
      </c>
      <c r="I100" s="725">
        <f t="shared" si="8"/>
        <v>334.58655714964976</v>
      </c>
      <c r="J100" s="725">
        <f t="shared" si="9"/>
        <v>76092.190679795734</v>
      </c>
      <c r="K100" s="704"/>
      <c r="L100" s="828"/>
    </row>
    <row r="101" spans="3:12" hidden="1" outlineLevel="1" x14ac:dyDescent="0.25">
      <c r="C101" s="712">
        <v>88</v>
      </c>
      <c r="D101" s="716">
        <v>5.9027466104750563E-2</v>
      </c>
      <c r="E101" s="715">
        <f t="shared" si="10"/>
        <v>4.7906890127600299E-3</v>
      </c>
      <c r="F101" s="725">
        <f t="shared" si="11"/>
        <v>76092.190679795734</v>
      </c>
      <c r="G101" s="725">
        <f t="shared" si="6"/>
        <v>702.80950538382092</v>
      </c>
      <c r="H101" s="725">
        <f t="shared" si="7"/>
        <v>364.53402184653856</v>
      </c>
      <c r="I101" s="725">
        <f t="shared" si="8"/>
        <v>338.27548353728235</v>
      </c>
      <c r="J101" s="725">
        <f t="shared" si="9"/>
        <v>75753.915196258458</v>
      </c>
      <c r="K101" s="704"/>
      <c r="L101" s="828"/>
    </row>
    <row r="102" spans="3:12" hidden="1" outlineLevel="1" x14ac:dyDescent="0.25">
      <c r="C102" s="712">
        <v>89</v>
      </c>
      <c r="D102" s="716">
        <v>5.8229772151112066E-2</v>
      </c>
      <c r="E102" s="715">
        <f t="shared" si="10"/>
        <v>4.7275971411573359E-3</v>
      </c>
      <c r="F102" s="725">
        <f t="shared" si="11"/>
        <v>75753.915196258458</v>
      </c>
      <c r="G102" s="725">
        <f t="shared" si="6"/>
        <v>699.83967393123237</v>
      </c>
      <c r="H102" s="725">
        <f t="shared" si="7"/>
        <v>358.13399291330677</v>
      </c>
      <c r="I102" s="725">
        <f t="shared" si="8"/>
        <v>341.7056810179256</v>
      </c>
      <c r="J102" s="725">
        <f t="shared" si="9"/>
        <v>75412.209515240538</v>
      </c>
      <c r="K102" s="704"/>
      <c r="L102" s="828"/>
    </row>
    <row r="103" spans="3:12" hidden="1" outlineLevel="1" x14ac:dyDescent="0.25">
      <c r="C103" s="712">
        <v>90</v>
      </c>
      <c r="D103" s="716">
        <v>6.0176676047341157E-2</v>
      </c>
      <c r="E103" s="715">
        <f t="shared" si="10"/>
        <v>4.8815067340441942E-3</v>
      </c>
      <c r="F103" s="725">
        <f t="shared" si="11"/>
        <v>75412.209515240538</v>
      </c>
      <c r="G103" s="725">
        <f t="shared" si="6"/>
        <v>707.05579593845789</v>
      </c>
      <c r="H103" s="725">
        <f t="shared" si="7"/>
        <v>368.12520857779833</v>
      </c>
      <c r="I103" s="725">
        <f t="shared" si="8"/>
        <v>338.93058736065956</v>
      </c>
      <c r="J103" s="725">
        <f t="shared" si="9"/>
        <v>75073.278927879874</v>
      </c>
      <c r="K103" s="704"/>
      <c r="L103" s="828"/>
    </row>
    <row r="104" spans="3:12" hidden="1" outlineLevel="1" x14ac:dyDescent="0.25">
      <c r="C104" s="712">
        <v>91</v>
      </c>
      <c r="D104" s="716">
        <v>5.932332807552116E-2</v>
      </c>
      <c r="E104" s="715">
        <f t="shared" si="10"/>
        <v>4.8140784985988283E-3</v>
      </c>
      <c r="F104" s="725">
        <f t="shared" si="11"/>
        <v>75073.278927879874</v>
      </c>
      <c r="G104" s="725">
        <f t="shared" si="6"/>
        <v>703.90716432098588</v>
      </c>
      <c r="H104" s="725">
        <f t="shared" si="7"/>
        <v>361.40865790601902</v>
      </c>
      <c r="I104" s="725">
        <f t="shared" si="8"/>
        <v>342.49850641496687</v>
      </c>
      <c r="J104" s="725">
        <f t="shared" si="9"/>
        <v>74730.780421464908</v>
      </c>
      <c r="K104" s="704"/>
      <c r="L104" s="828"/>
    </row>
    <row r="105" spans="3:12" hidden="1" outlineLevel="1" x14ac:dyDescent="0.25">
      <c r="C105" s="712">
        <v>92</v>
      </c>
      <c r="D105" s="716">
        <v>5.7347972952948481E-2</v>
      </c>
      <c r="E105" s="715">
        <f t="shared" si="10"/>
        <v>4.6578023951708847E-3</v>
      </c>
      <c r="F105" s="725">
        <f t="shared" si="11"/>
        <v>74730.780421464908</v>
      </c>
      <c r="G105" s="725">
        <f t="shared" si="6"/>
        <v>696.68227146337779</v>
      </c>
      <c r="H105" s="725">
        <f t="shared" si="7"/>
        <v>348.08120804008871</v>
      </c>
      <c r="I105" s="725">
        <f t="shared" si="8"/>
        <v>348.60106342328908</v>
      </c>
      <c r="J105" s="725">
        <f t="shared" si="9"/>
        <v>74382.179358041612</v>
      </c>
      <c r="K105" s="704"/>
      <c r="L105" s="828"/>
    </row>
    <row r="106" spans="3:12" hidden="1" outlineLevel="1" x14ac:dyDescent="0.25">
      <c r="C106" s="712">
        <v>93</v>
      </c>
      <c r="D106" s="716">
        <v>5.7809545986631683E-2</v>
      </c>
      <c r="E106" s="715">
        <f t="shared" si="10"/>
        <v>4.6943427304917407E-3</v>
      </c>
      <c r="F106" s="725">
        <f t="shared" si="11"/>
        <v>74382.179358041612</v>
      </c>
      <c r="G106" s="725">
        <f t="shared" si="6"/>
        <v>698.35793798980671</v>
      </c>
      <c r="H106" s="725">
        <f t="shared" si="7"/>
        <v>349.17544294755544</v>
      </c>
      <c r="I106" s="725">
        <f t="shared" si="8"/>
        <v>349.18249504225128</v>
      </c>
      <c r="J106" s="725">
        <f t="shared" si="9"/>
        <v>74032.996862999367</v>
      </c>
      <c r="K106" s="704"/>
      <c r="L106" s="828"/>
    </row>
    <row r="107" spans="3:12" hidden="1" outlineLevel="1" x14ac:dyDescent="0.25">
      <c r="C107" s="712">
        <v>94</v>
      </c>
      <c r="D107" s="716">
        <v>5.8045134348326574E-2</v>
      </c>
      <c r="E107" s="715">
        <f t="shared" si="10"/>
        <v>4.712987401887192E-3</v>
      </c>
      <c r="F107" s="725">
        <f t="shared" si="11"/>
        <v>74032.996862999367</v>
      </c>
      <c r="G107" s="725">
        <f t="shared" si="6"/>
        <v>699.20882443516246</v>
      </c>
      <c r="H107" s="725">
        <f t="shared" si="7"/>
        <v>348.91658153927</v>
      </c>
      <c r="I107" s="725">
        <f t="shared" si="8"/>
        <v>350.29224289589246</v>
      </c>
      <c r="J107" s="725">
        <f t="shared" si="9"/>
        <v>73682.704620103468</v>
      </c>
      <c r="K107" s="704"/>
      <c r="L107" s="828"/>
    </row>
    <row r="108" spans="3:12" hidden="1" outlineLevel="1" x14ac:dyDescent="0.25">
      <c r="C108" s="712">
        <v>95</v>
      </c>
      <c r="D108" s="716">
        <v>5.6784375758645589E-2</v>
      </c>
      <c r="E108" s="715">
        <f t="shared" si="10"/>
        <v>4.6131655055805521E-3</v>
      </c>
      <c r="F108" s="725">
        <f t="shared" si="11"/>
        <v>73682.704620103468</v>
      </c>
      <c r="G108" s="725">
        <f t="shared" si="6"/>
        <v>694.68700870318492</v>
      </c>
      <c r="H108" s="725">
        <f t="shared" si="7"/>
        <v>339.91051131134208</v>
      </c>
      <c r="I108" s="725">
        <f t="shared" si="8"/>
        <v>354.77649739184284</v>
      </c>
      <c r="J108" s="725">
        <f t="shared" si="9"/>
        <v>73327.92812271163</v>
      </c>
      <c r="K108" s="704"/>
      <c r="L108" s="828"/>
    </row>
    <row r="109" spans="3:12" hidden="1" outlineLevel="1" x14ac:dyDescent="0.25">
      <c r="C109" s="712">
        <v>96</v>
      </c>
      <c r="D109" s="716">
        <v>5.5593762055628076E-2</v>
      </c>
      <c r="E109" s="715">
        <f t="shared" si="10"/>
        <v>4.5187971309581521E-3</v>
      </c>
      <c r="F109" s="725">
        <f t="shared" si="11"/>
        <v>73327.92812271163</v>
      </c>
      <c r="G109" s="725">
        <f t="shared" si="6"/>
        <v>690.45319558376298</v>
      </c>
      <c r="H109" s="725">
        <f t="shared" si="7"/>
        <v>331.35403122001492</v>
      </c>
      <c r="I109" s="725">
        <f t="shared" si="8"/>
        <v>359.09916436374806</v>
      </c>
      <c r="J109" s="725">
        <f t="shared" si="9"/>
        <v>72968.828958347876</v>
      </c>
      <c r="K109" s="704"/>
      <c r="L109" s="828"/>
    </row>
    <row r="110" spans="3:12" hidden="1" outlineLevel="1" x14ac:dyDescent="0.25">
      <c r="C110" s="712">
        <v>97</v>
      </c>
      <c r="D110" s="716">
        <v>5.5438894750079348E-2</v>
      </c>
      <c r="E110" s="715">
        <f t="shared" si="10"/>
        <v>4.5065151348917531E-3</v>
      </c>
      <c r="F110" s="725">
        <f t="shared" si="11"/>
        <v>72968.828958347876</v>
      </c>
      <c r="G110" s="725">
        <f t="shared" si="6"/>
        <v>689.90658673623261</v>
      </c>
      <c r="H110" s="725">
        <f t="shared" si="7"/>
        <v>328.83513207612236</v>
      </c>
      <c r="I110" s="725">
        <f t="shared" si="8"/>
        <v>361.07145466011025</v>
      </c>
      <c r="J110" s="725">
        <f t="shared" si="9"/>
        <v>72607.757503687768</v>
      </c>
      <c r="K110" s="704"/>
      <c r="L110" s="828"/>
    </row>
    <row r="111" spans="3:12" hidden="1" outlineLevel="1" x14ac:dyDescent="0.25">
      <c r="C111" s="712">
        <v>98</v>
      </c>
      <c r="D111" s="716">
        <v>5.3702227885807211E-2</v>
      </c>
      <c r="E111" s="715">
        <f t="shared" si="10"/>
        <v>4.3686727797409564E-3</v>
      </c>
      <c r="F111" s="725">
        <f t="shared" si="11"/>
        <v>72607.757503687768</v>
      </c>
      <c r="G111" s="725">
        <f t="shared" si="6"/>
        <v>683.82631857812464</v>
      </c>
      <c r="H111" s="725">
        <f t="shared" si="7"/>
        <v>317.1995338043929</v>
      </c>
      <c r="I111" s="725">
        <f t="shared" si="8"/>
        <v>366.62678477373174</v>
      </c>
      <c r="J111" s="725">
        <f t="shared" si="9"/>
        <v>72241.130718914035</v>
      </c>
      <c r="K111" s="704"/>
      <c r="L111" s="828"/>
    </row>
    <row r="112" spans="3:12" hidden="1" outlineLevel="1" x14ac:dyDescent="0.25">
      <c r="C112" s="712">
        <v>99</v>
      </c>
      <c r="D112" s="716">
        <v>5.3690382448401859E-2</v>
      </c>
      <c r="E112" s="715">
        <f t="shared" si="10"/>
        <v>4.3677318713237767E-3</v>
      </c>
      <c r="F112" s="725">
        <f t="shared" si="11"/>
        <v>72241.130718914035</v>
      </c>
      <c r="G112" s="725">
        <f t="shared" si="6"/>
        <v>683.78517752774883</v>
      </c>
      <c r="H112" s="725">
        <f t="shared" si="7"/>
        <v>315.529889061468</v>
      </c>
      <c r="I112" s="725">
        <f t="shared" si="8"/>
        <v>368.25528846628083</v>
      </c>
      <c r="J112" s="725">
        <f t="shared" si="9"/>
        <v>71872.875430447748</v>
      </c>
      <c r="K112" s="704"/>
      <c r="L112" s="828"/>
    </row>
    <row r="113" spans="3:12" hidden="1" outlineLevel="1" x14ac:dyDescent="0.25">
      <c r="C113" s="712">
        <v>100</v>
      </c>
      <c r="D113" s="716">
        <v>5.3453719685956233E-2</v>
      </c>
      <c r="E113" s="715">
        <f t="shared" si="10"/>
        <v>4.3489312098043964E-3</v>
      </c>
      <c r="F113" s="725">
        <f t="shared" si="11"/>
        <v>71872.875430447748</v>
      </c>
      <c r="G113" s="725">
        <f t="shared" si="6"/>
        <v>682.96852282534883</v>
      </c>
      <c r="H113" s="725">
        <f t="shared" si="7"/>
        <v>312.57019109785779</v>
      </c>
      <c r="I113" s="725">
        <f t="shared" si="8"/>
        <v>370.39833172749104</v>
      </c>
      <c r="J113" s="725">
        <f t="shared" si="9"/>
        <v>71502.47709872025</v>
      </c>
      <c r="K113" s="704"/>
      <c r="L113" s="828"/>
    </row>
    <row r="114" spans="3:12" hidden="1" outlineLevel="1" x14ac:dyDescent="0.25">
      <c r="C114" s="712">
        <v>101</v>
      </c>
      <c r="D114" s="716">
        <v>5.373100919245611E-2</v>
      </c>
      <c r="E114" s="715">
        <f t="shared" si="10"/>
        <v>4.3709589000595628E-3</v>
      </c>
      <c r="F114" s="725">
        <f t="shared" si="11"/>
        <v>71502.47709872025</v>
      </c>
      <c r="G114" s="725">
        <f t="shared" si="6"/>
        <v>683.91941858300731</v>
      </c>
      <c r="H114" s="725">
        <f t="shared" si="7"/>
        <v>312.53438865095632</v>
      </c>
      <c r="I114" s="725">
        <f t="shared" si="8"/>
        <v>371.385029932051</v>
      </c>
      <c r="J114" s="725">
        <f t="shared" si="9"/>
        <v>71131.092068788203</v>
      </c>
      <c r="K114" s="704"/>
      <c r="L114" s="828"/>
    </row>
    <row r="115" spans="3:12" hidden="1" outlineLevel="1" x14ac:dyDescent="0.25">
      <c r="C115" s="712">
        <v>102</v>
      </c>
      <c r="D115" s="716">
        <v>5.3092798351015234E-2</v>
      </c>
      <c r="E115" s="715">
        <f t="shared" si="10"/>
        <v>4.3202519012828233E-3</v>
      </c>
      <c r="F115" s="725">
        <f t="shared" si="11"/>
        <v>71131.092068788203</v>
      </c>
      <c r="G115" s="725">
        <f t="shared" si="6"/>
        <v>681.74543180418982</v>
      </c>
      <c r="H115" s="725">
        <f t="shared" si="7"/>
        <v>307.30423575050577</v>
      </c>
      <c r="I115" s="725">
        <f t="shared" si="8"/>
        <v>374.44119605368405</v>
      </c>
      <c r="J115" s="725">
        <f t="shared" si="9"/>
        <v>70756.650872734521</v>
      </c>
      <c r="K115" s="704"/>
      <c r="L115" s="828"/>
    </row>
    <row r="116" spans="3:12" hidden="1" outlineLevel="1" x14ac:dyDescent="0.25">
      <c r="C116" s="712">
        <v>103</v>
      </c>
      <c r="D116" s="716">
        <v>5.1476554625728511E-2</v>
      </c>
      <c r="E116" s="715">
        <f t="shared" si="10"/>
        <v>4.1917123226866693E-3</v>
      </c>
      <c r="F116" s="725">
        <f t="shared" si="11"/>
        <v>70756.650872734521</v>
      </c>
      <c r="G116" s="725">
        <f t="shared" si="6"/>
        <v>676.28758583563263</v>
      </c>
      <c r="H116" s="725">
        <f t="shared" si="7"/>
        <v>296.59152537527979</v>
      </c>
      <c r="I116" s="725">
        <f t="shared" si="8"/>
        <v>379.69606046035284</v>
      </c>
      <c r="J116" s="725">
        <f t="shared" si="9"/>
        <v>70376.954812274169</v>
      </c>
      <c r="K116" s="704"/>
      <c r="L116" s="828"/>
    </row>
    <row r="117" spans="3:12" hidden="1" outlineLevel="1" x14ac:dyDescent="0.25">
      <c r="C117" s="712">
        <v>104</v>
      </c>
      <c r="D117" s="716">
        <v>5.1342536436618347E-2</v>
      </c>
      <c r="E117" s="715">
        <f t="shared" si="10"/>
        <v>4.181045749672041E-3</v>
      </c>
      <c r="F117" s="725">
        <f t="shared" si="11"/>
        <v>70376.954812274169</v>
      </c>
      <c r="G117" s="725">
        <f t="shared" si="6"/>
        <v>675.83874872905187</v>
      </c>
      <c r="H117" s="725">
        <f t="shared" si="7"/>
        <v>294.24926779272022</v>
      </c>
      <c r="I117" s="725">
        <f t="shared" si="8"/>
        <v>381.58948093633165</v>
      </c>
      <c r="J117" s="725">
        <f t="shared" si="9"/>
        <v>69995.365331337831</v>
      </c>
      <c r="K117" s="704"/>
      <c r="L117" s="828"/>
    </row>
    <row r="118" spans="3:12" hidden="1" outlineLevel="1" x14ac:dyDescent="0.25">
      <c r="C118" s="712">
        <v>105</v>
      </c>
      <c r="D118" s="716">
        <v>5.1985448946560674E-2</v>
      </c>
      <c r="E118" s="715">
        <f t="shared" si="10"/>
        <v>4.2322041223552542E-3</v>
      </c>
      <c r="F118" s="725">
        <f t="shared" si="11"/>
        <v>69995.365331337831</v>
      </c>
      <c r="G118" s="725">
        <f t="shared" si="6"/>
        <v>677.97902761545981</v>
      </c>
      <c r="H118" s="725">
        <f t="shared" si="7"/>
        <v>296.23467370104999</v>
      </c>
      <c r="I118" s="725">
        <f t="shared" si="8"/>
        <v>381.74435391440983</v>
      </c>
      <c r="J118" s="725">
        <f t="shared" si="9"/>
        <v>69613.620977423416</v>
      </c>
      <c r="K118" s="704"/>
      <c r="L118" s="828"/>
    </row>
    <row r="119" spans="3:12" hidden="1" outlineLevel="1" x14ac:dyDescent="0.25">
      <c r="C119" s="712">
        <v>106</v>
      </c>
      <c r="D119" s="716">
        <v>5.2711236387662931E-2</v>
      </c>
      <c r="E119" s="715">
        <f t="shared" si="10"/>
        <v>4.2899226605470631E-3</v>
      </c>
      <c r="F119" s="725">
        <f t="shared" si="11"/>
        <v>69613.620977423416</v>
      </c>
      <c r="G119" s="725">
        <f t="shared" si="6"/>
        <v>680.38271443088252</v>
      </c>
      <c r="H119" s="725">
        <f t="shared" si="7"/>
        <v>298.63705011378312</v>
      </c>
      <c r="I119" s="725">
        <f t="shared" si="8"/>
        <v>381.7456643170994</v>
      </c>
      <c r="J119" s="725">
        <f t="shared" si="9"/>
        <v>69231.875313106313</v>
      </c>
      <c r="K119" s="704"/>
      <c r="L119" s="828"/>
    </row>
    <row r="120" spans="3:12" hidden="1" outlineLevel="1" x14ac:dyDescent="0.25">
      <c r="C120" s="712">
        <v>107</v>
      </c>
      <c r="D120" s="716">
        <v>5.215145827916913E-2</v>
      </c>
      <c r="E120" s="715">
        <f t="shared" si="10"/>
        <v>4.2454093003589932E-3</v>
      </c>
      <c r="F120" s="725">
        <f t="shared" si="11"/>
        <v>69231.875313106313</v>
      </c>
      <c r="G120" s="725">
        <f t="shared" si="6"/>
        <v>678.54071189363162</v>
      </c>
      <c r="H120" s="725">
        <f t="shared" si="7"/>
        <v>293.91764733555573</v>
      </c>
      <c r="I120" s="725">
        <f t="shared" si="8"/>
        <v>384.6230645580759</v>
      </c>
      <c r="J120" s="725">
        <f t="shared" si="9"/>
        <v>68847.252248548233</v>
      </c>
      <c r="K120" s="704"/>
      <c r="L120" s="828"/>
    </row>
    <row r="121" spans="3:12" hidden="1" outlineLevel="1" x14ac:dyDescent="0.25">
      <c r="C121" s="712">
        <v>108</v>
      </c>
      <c r="D121" s="716">
        <v>5.3738614467076534E-2</v>
      </c>
      <c r="E121" s="715">
        <f t="shared" si="10"/>
        <v>4.3715629830456404E-3</v>
      </c>
      <c r="F121" s="725">
        <f t="shared" si="11"/>
        <v>68847.252248548233</v>
      </c>
      <c r="G121" s="725">
        <f t="shared" si="6"/>
        <v>683.73390052641628</v>
      </c>
      <c r="H121" s="725">
        <f t="shared" si="7"/>
        <v>300.97009941415917</v>
      </c>
      <c r="I121" s="725">
        <f t="shared" si="8"/>
        <v>382.76380111225711</v>
      </c>
      <c r="J121" s="725">
        <f t="shared" si="9"/>
        <v>68464.488447435971</v>
      </c>
      <c r="K121" s="704"/>
      <c r="L121" s="828"/>
    </row>
    <row r="122" spans="3:12" hidden="1" outlineLevel="1" x14ac:dyDescent="0.25">
      <c r="C122" s="712">
        <v>109</v>
      </c>
      <c r="D122" s="716">
        <v>5.3168700861860846E-2</v>
      </c>
      <c r="E122" s="715">
        <f t="shared" si="10"/>
        <v>4.3262839678770426E-3</v>
      </c>
      <c r="F122" s="725">
        <f t="shared" si="11"/>
        <v>68464.488447435971</v>
      </c>
      <c r="G122" s="725">
        <f t="shared" si="6"/>
        <v>681.87973368499581</v>
      </c>
      <c r="H122" s="725">
        <f t="shared" si="7"/>
        <v>296.19681873904523</v>
      </c>
      <c r="I122" s="725">
        <f t="shared" si="8"/>
        <v>385.68291494595059</v>
      </c>
      <c r="J122" s="725">
        <f t="shared" si="9"/>
        <v>68078.80553249002</v>
      </c>
      <c r="K122" s="704"/>
      <c r="L122" s="828"/>
    </row>
    <row r="123" spans="3:12" hidden="1" outlineLevel="1" x14ac:dyDescent="0.25">
      <c r="C123" s="712">
        <v>110</v>
      </c>
      <c r="D123" s="716">
        <v>5.4711077807069915E-2</v>
      </c>
      <c r="E123" s="715">
        <f t="shared" si="10"/>
        <v>4.4487723293820114E-3</v>
      </c>
      <c r="F123" s="725">
        <f t="shared" si="11"/>
        <v>68078.80553249002</v>
      </c>
      <c r="G123" s="725">
        <f t="shared" si="6"/>
        <v>686.86851821805942</v>
      </c>
      <c r="H123" s="725">
        <f t="shared" si="7"/>
        <v>302.86710627032056</v>
      </c>
      <c r="I123" s="725">
        <f t="shared" si="8"/>
        <v>384.00141194773886</v>
      </c>
      <c r="J123" s="725">
        <f t="shared" si="9"/>
        <v>67694.804120542278</v>
      </c>
      <c r="K123" s="704"/>
      <c r="L123" s="828"/>
    </row>
    <row r="124" spans="3:12" hidden="1" outlineLevel="1" x14ac:dyDescent="0.25">
      <c r="C124" s="712">
        <v>111</v>
      </c>
      <c r="D124" s="716">
        <v>5.6695858999190482E-2</v>
      </c>
      <c r="E124" s="715">
        <f t="shared" si="10"/>
        <v>4.6061529968486337E-3</v>
      </c>
      <c r="F124" s="725">
        <f t="shared" si="11"/>
        <v>67694.804120542278</v>
      </c>
      <c r="G124" s="725">
        <f t="shared" si="6"/>
        <v>693.26609106119179</v>
      </c>
      <c r="H124" s="725">
        <f t="shared" si="7"/>
        <v>311.81262487091703</v>
      </c>
      <c r="I124" s="725">
        <f t="shared" si="8"/>
        <v>381.45346619027475</v>
      </c>
      <c r="J124" s="725">
        <f t="shared" si="9"/>
        <v>67313.350654352005</v>
      </c>
      <c r="K124" s="704"/>
      <c r="L124" s="828"/>
    </row>
    <row r="125" spans="3:12" hidden="1" outlineLevel="1" x14ac:dyDescent="0.25">
      <c r="C125" s="712">
        <v>112</v>
      </c>
      <c r="D125" s="716">
        <v>5.5950251636016461E-2</v>
      </c>
      <c r="E125" s="715">
        <f t="shared" si="10"/>
        <v>4.5470628237207489E-3</v>
      </c>
      <c r="F125" s="725">
        <f t="shared" si="11"/>
        <v>67313.350654352005</v>
      </c>
      <c r="G125" s="725">
        <f t="shared" si="6"/>
        <v>690.87633019316911</v>
      </c>
      <c r="H125" s="725">
        <f t="shared" si="7"/>
        <v>306.07803430048273</v>
      </c>
      <c r="I125" s="725">
        <f t="shared" si="8"/>
        <v>384.79829589268638</v>
      </c>
      <c r="J125" s="725">
        <f t="shared" si="9"/>
        <v>66928.552358459317</v>
      </c>
      <c r="K125" s="704"/>
      <c r="L125" s="828"/>
    </row>
    <row r="126" spans="3:12" hidden="1" outlineLevel="1" x14ac:dyDescent="0.25">
      <c r="C126" s="712">
        <v>113</v>
      </c>
      <c r="D126" s="716">
        <v>5.7799412374675375E-2</v>
      </c>
      <c r="E126" s="715">
        <f t="shared" si="10"/>
        <v>4.69354066209271E-3</v>
      </c>
      <c r="F126" s="725">
        <f t="shared" si="11"/>
        <v>66928.552358459317</v>
      </c>
      <c r="G126" s="725">
        <f t="shared" si="6"/>
        <v>696.7682733083667</v>
      </c>
      <c r="H126" s="725">
        <f t="shared" si="7"/>
        <v>314.13188194942978</v>
      </c>
      <c r="I126" s="725">
        <f t="shared" si="8"/>
        <v>382.63639135893692</v>
      </c>
      <c r="J126" s="725">
        <f t="shared" si="9"/>
        <v>66545.915967100387</v>
      </c>
      <c r="K126" s="704"/>
      <c r="L126" s="828"/>
    </row>
    <row r="127" spans="3:12" hidden="1" outlineLevel="1" x14ac:dyDescent="0.25">
      <c r="C127" s="712">
        <v>114</v>
      </c>
      <c r="D127" s="716">
        <v>5.8873115285019824E-2</v>
      </c>
      <c r="E127" s="715">
        <f t="shared" si="10"/>
        <v>4.7784843696143664E-3</v>
      </c>
      <c r="F127" s="725">
        <f t="shared" si="11"/>
        <v>66545.915967100387</v>
      </c>
      <c r="G127" s="725">
        <f t="shared" si="6"/>
        <v>700.17478337309274</v>
      </c>
      <c r="H127" s="725">
        <f t="shared" si="7"/>
        <v>317.98861931046031</v>
      </c>
      <c r="I127" s="725">
        <f t="shared" si="8"/>
        <v>382.18616406263243</v>
      </c>
      <c r="J127" s="725">
        <f t="shared" si="9"/>
        <v>66163.729803037757</v>
      </c>
      <c r="K127" s="704"/>
      <c r="L127" s="828"/>
    </row>
    <row r="128" spans="3:12" hidden="1" outlineLevel="1" x14ac:dyDescent="0.25">
      <c r="C128" s="712">
        <v>115</v>
      </c>
      <c r="D128" s="716">
        <v>5.7857117025498311E-2</v>
      </c>
      <c r="E128" s="715">
        <f t="shared" si="10"/>
        <v>4.6981078512788876E-3</v>
      </c>
      <c r="F128" s="725">
        <f t="shared" si="11"/>
        <v>66163.729803037757</v>
      </c>
      <c r="G128" s="725">
        <f t="shared" si="6"/>
        <v>696.9735705471644</v>
      </c>
      <c r="H128" s="725">
        <f t="shared" si="7"/>
        <v>310.8443384575466</v>
      </c>
      <c r="I128" s="725">
        <f t="shared" si="8"/>
        <v>386.1292320896178</v>
      </c>
      <c r="J128" s="725">
        <f t="shared" si="9"/>
        <v>65777.60057094814</v>
      </c>
      <c r="K128" s="704"/>
      <c r="L128" s="828"/>
    </row>
    <row r="129" spans="3:12" hidden="1" outlineLevel="1" x14ac:dyDescent="0.25">
      <c r="C129" s="712">
        <v>116</v>
      </c>
      <c r="D129" s="716">
        <v>5.8797682962042484E-2</v>
      </c>
      <c r="E129" s="715">
        <f t="shared" si="10"/>
        <v>4.7725192820704532E-3</v>
      </c>
      <c r="F129" s="725">
        <f t="shared" si="11"/>
        <v>65777.60057094814</v>
      </c>
      <c r="G129" s="725">
        <f t="shared" si="6"/>
        <v>699.91605648476138</v>
      </c>
      <c r="H129" s="725">
        <f t="shared" si="7"/>
        <v>313.92486705317845</v>
      </c>
      <c r="I129" s="725">
        <f t="shared" si="8"/>
        <v>385.99118943158294</v>
      </c>
      <c r="J129" s="725">
        <f t="shared" si="9"/>
        <v>65391.609381516559</v>
      </c>
      <c r="K129" s="704"/>
      <c r="L129" s="828"/>
    </row>
    <row r="130" spans="3:12" hidden="1" outlineLevel="1" x14ac:dyDescent="0.25">
      <c r="C130" s="712">
        <v>117</v>
      </c>
      <c r="D130" s="716">
        <v>5.755612636583228E-2</v>
      </c>
      <c r="E130" s="715">
        <f t="shared" si="10"/>
        <v>4.6742826275600891E-3</v>
      </c>
      <c r="F130" s="725">
        <f t="shared" si="11"/>
        <v>65391.609381516559</v>
      </c>
      <c r="G130" s="725">
        <f t="shared" si="6"/>
        <v>696.06042583548685</v>
      </c>
      <c r="H130" s="725">
        <f t="shared" si="7"/>
        <v>305.65886372021816</v>
      </c>
      <c r="I130" s="725">
        <f t="shared" si="8"/>
        <v>390.40156211526869</v>
      </c>
      <c r="J130" s="725">
        <f t="shared" si="9"/>
        <v>65001.207819401287</v>
      </c>
      <c r="K130" s="704"/>
      <c r="L130" s="828"/>
    </row>
    <row r="131" spans="3:12" hidden="1" outlineLevel="1" x14ac:dyDescent="0.25">
      <c r="C131" s="712">
        <v>118</v>
      </c>
      <c r="D131" s="716">
        <v>5.6058217470522649E-2</v>
      </c>
      <c r="E131" s="715">
        <f t="shared" si="10"/>
        <v>4.5556215981168435E-3</v>
      </c>
      <c r="F131" s="725">
        <f t="shared" si="11"/>
        <v>65001.207819401287</v>
      </c>
      <c r="G131" s="725">
        <f t="shared" si="6"/>
        <v>691.45305291203363</v>
      </c>
      <c r="H131" s="725">
        <f t="shared" si="7"/>
        <v>296.12090624574597</v>
      </c>
      <c r="I131" s="725">
        <f t="shared" si="8"/>
        <v>395.33214666628766</v>
      </c>
      <c r="J131" s="725">
        <f t="shared" si="9"/>
        <v>64605.875672734997</v>
      </c>
      <c r="K131" s="704"/>
      <c r="L131" s="828"/>
    </row>
    <row r="132" spans="3:12" hidden="1" outlineLevel="1" x14ac:dyDescent="0.25">
      <c r="C132" s="712">
        <v>119</v>
      </c>
      <c r="D132" s="716">
        <v>5.5386069148151328E-2</v>
      </c>
      <c r="E132" s="715">
        <f t="shared" si="10"/>
        <v>4.5023253393097207E-3</v>
      </c>
      <c r="F132" s="725">
        <f t="shared" si="11"/>
        <v>64605.875672734997</v>
      </c>
      <c r="G132" s="725">
        <f t="shared" si="6"/>
        <v>689.40448877525466</v>
      </c>
      <c r="H132" s="725">
        <f t="shared" si="7"/>
        <v>290.87667110964821</v>
      </c>
      <c r="I132" s="725">
        <f t="shared" si="8"/>
        <v>398.52781766560645</v>
      </c>
      <c r="J132" s="725">
        <f t="shared" si="9"/>
        <v>64207.347855069391</v>
      </c>
      <c r="K132" s="704"/>
      <c r="L132" s="828"/>
    </row>
    <row r="133" spans="3:12" hidden="1" outlineLevel="1" x14ac:dyDescent="0.25">
      <c r="C133" s="712">
        <v>120</v>
      </c>
      <c r="D133" s="716">
        <v>5.5652038271970683E-2</v>
      </c>
      <c r="E133" s="715">
        <f t="shared" si="10"/>
        <v>4.5234183905484837E-3</v>
      </c>
      <c r="F133" s="725">
        <f t="shared" si="11"/>
        <v>64207.347855069391</v>
      </c>
      <c r="G133" s="725">
        <f t="shared" si="6"/>
        <v>690.20888057215291</v>
      </c>
      <c r="H133" s="725">
        <f t="shared" si="7"/>
        <v>290.43669809596463</v>
      </c>
      <c r="I133" s="725">
        <f t="shared" si="8"/>
        <v>399.77218247618828</v>
      </c>
      <c r="J133" s="725">
        <f t="shared" si="9"/>
        <v>63807.575672593201</v>
      </c>
      <c r="K133" s="704"/>
      <c r="L133" s="828"/>
    </row>
    <row r="134" spans="3:12" hidden="1" outlineLevel="1" x14ac:dyDescent="0.25">
      <c r="C134" s="712">
        <v>121</v>
      </c>
      <c r="D134" s="716">
        <v>5.413812838503327E-2</v>
      </c>
      <c r="E134" s="715">
        <f t="shared" si="10"/>
        <v>4.4032905466666605E-3</v>
      </c>
      <c r="F134" s="725">
        <f t="shared" si="11"/>
        <v>63807.575672593201</v>
      </c>
      <c r="G134" s="725">
        <f t="shared" si="6"/>
        <v>685.66892439928733</v>
      </c>
      <c r="H134" s="725">
        <f t="shared" si="7"/>
        <v>280.96329476484721</v>
      </c>
      <c r="I134" s="725">
        <f t="shared" si="8"/>
        <v>404.70562963444013</v>
      </c>
      <c r="J134" s="725">
        <f t="shared" si="9"/>
        <v>63402.870042958762</v>
      </c>
      <c r="K134" s="704"/>
      <c r="L134" s="828"/>
    </row>
    <row r="135" spans="3:12" hidden="1" outlineLevel="1" x14ac:dyDescent="0.25">
      <c r="C135" s="712">
        <v>122</v>
      </c>
      <c r="D135" s="716">
        <v>5.2314754636449731E-2</v>
      </c>
      <c r="E135" s="715">
        <f t="shared" si="10"/>
        <v>4.2583968120994964E-3</v>
      </c>
      <c r="F135" s="725">
        <f t="shared" si="11"/>
        <v>63402.870042958762</v>
      </c>
      <c r="G135" s="725">
        <f t="shared" si="6"/>
        <v>680.25737111179694</v>
      </c>
      <c r="H135" s="725">
        <f t="shared" si="7"/>
        <v>269.99457966889423</v>
      </c>
      <c r="I135" s="725">
        <f t="shared" si="8"/>
        <v>410.26279144290271</v>
      </c>
      <c r="J135" s="725">
        <f t="shared" si="9"/>
        <v>62992.607251515859</v>
      </c>
      <c r="K135" s="704"/>
      <c r="L135" s="828"/>
    </row>
    <row r="136" spans="3:12" hidden="1" outlineLevel="1" x14ac:dyDescent="0.25">
      <c r="C136" s="712">
        <v>123</v>
      </c>
      <c r="D136" s="716">
        <v>5.2489765449947177E-2</v>
      </c>
      <c r="E136" s="715">
        <f t="shared" si="10"/>
        <v>4.2723139633551455E-3</v>
      </c>
      <c r="F136" s="725">
        <f t="shared" si="11"/>
        <v>62992.607251515859</v>
      </c>
      <c r="G136" s="725">
        <f t="shared" si="6"/>
        <v>680.77211487829345</v>
      </c>
      <c r="H136" s="725">
        <f t="shared" si="7"/>
        <v>269.12419554879779</v>
      </c>
      <c r="I136" s="725">
        <f t="shared" si="8"/>
        <v>411.64791932949566</v>
      </c>
      <c r="J136" s="725">
        <f t="shared" si="9"/>
        <v>62580.959332186365</v>
      </c>
      <c r="K136" s="704"/>
      <c r="L136" s="828"/>
    </row>
    <row r="137" spans="3:12" hidden="1" outlineLevel="1" x14ac:dyDescent="0.25">
      <c r="C137" s="712">
        <v>124</v>
      </c>
      <c r="D137" s="716">
        <v>5.2199641218562229E-2</v>
      </c>
      <c r="E137" s="715">
        <f t="shared" si="10"/>
        <v>4.2492416446888726E-3</v>
      </c>
      <c r="F137" s="725">
        <f t="shared" si="11"/>
        <v>62580.959332186365</v>
      </c>
      <c r="G137" s="725">
        <f t="shared" si="6"/>
        <v>679.92540273111274</v>
      </c>
      <c r="H137" s="725">
        <f t="shared" si="7"/>
        <v>265.92161855890703</v>
      </c>
      <c r="I137" s="725">
        <f t="shared" si="8"/>
        <v>414.00378417220571</v>
      </c>
      <c r="J137" s="725">
        <f t="shared" si="9"/>
        <v>62166.955548014157</v>
      </c>
      <c r="K137" s="704"/>
      <c r="L137" s="828"/>
    </row>
    <row r="138" spans="3:12" hidden="1" outlineLevel="1" x14ac:dyDescent="0.25">
      <c r="C138" s="712">
        <v>125</v>
      </c>
      <c r="D138" s="716">
        <v>5.1722774585887872E-2</v>
      </c>
      <c r="E138" s="715">
        <f t="shared" si="10"/>
        <v>4.211305841732127E-3</v>
      </c>
      <c r="F138" s="725">
        <f t="shared" si="11"/>
        <v>62166.955548014157</v>
      </c>
      <c r="G138" s="725">
        <f t="shared" si="6"/>
        <v>678.5453289896127</v>
      </c>
      <c r="H138" s="725">
        <f t="shared" si="7"/>
        <v>261.8040630620535</v>
      </c>
      <c r="I138" s="725">
        <f t="shared" si="8"/>
        <v>416.7412659275592</v>
      </c>
      <c r="J138" s="725">
        <f t="shared" si="9"/>
        <v>61750.214282086599</v>
      </c>
      <c r="K138" s="704"/>
      <c r="L138" s="828"/>
    </row>
    <row r="139" spans="3:12" hidden="1" outlineLevel="1" x14ac:dyDescent="0.25">
      <c r="C139" s="712">
        <v>126</v>
      </c>
      <c r="D139" s="716">
        <v>5.2986093294319012E-2</v>
      </c>
      <c r="E139" s="715">
        <f t="shared" si="10"/>
        <v>4.311771244213336E-3</v>
      </c>
      <c r="F139" s="725">
        <f t="shared" si="11"/>
        <v>61750.214282086599</v>
      </c>
      <c r="G139" s="725">
        <f t="shared" si="6"/>
        <v>682.17525922656318</v>
      </c>
      <c r="H139" s="725">
        <f t="shared" si="7"/>
        <v>266.25279826551264</v>
      </c>
      <c r="I139" s="725">
        <f t="shared" si="8"/>
        <v>415.92246096105055</v>
      </c>
      <c r="J139" s="725">
        <f t="shared" si="9"/>
        <v>61334.291821125546</v>
      </c>
      <c r="K139" s="704"/>
      <c r="L139" s="828"/>
    </row>
    <row r="140" spans="3:12" hidden="1" outlineLevel="1" x14ac:dyDescent="0.25">
      <c r="C140" s="712">
        <v>127</v>
      </c>
      <c r="D140" s="716">
        <v>5.3139975502152506E-2</v>
      </c>
      <c r="E140" s="715">
        <f t="shared" si="10"/>
        <v>4.3240011748160168E-3</v>
      </c>
      <c r="F140" s="725">
        <f t="shared" si="11"/>
        <v>61334.291821125546</v>
      </c>
      <c r="G140" s="725">
        <f t="shared" si="6"/>
        <v>682.61445344298829</v>
      </c>
      <c r="H140" s="725">
        <f t="shared" si="7"/>
        <v>265.20954989105525</v>
      </c>
      <c r="I140" s="725">
        <f t="shared" si="8"/>
        <v>417.40490355193305</v>
      </c>
      <c r="J140" s="725">
        <f t="shared" si="9"/>
        <v>60916.886917573611</v>
      </c>
      <c r="K140" s="704"/>
      <c r="L140" s="828"/>
    </row>
    <row r="141" spans="3:12" hidden="1" outlineLevel="1" x14ac:dyDescent="0.25">
      <c r="C141" s="712">
        <v>128</v>
      </c>
      <c r="D141" s="716">
        <v>5.4060889417713524E-2</v>
      </c>
      <c r="E141" s="715">
        <f t="shared" si="10"/>
        <v>4.3971574416279413E-3</v>
      </c>
      <c r="F141" s="725">
        <f t="shared" si="11"/>
        <v>60916.886917573611</v>
      </c>
      <c r="G141" s="725">
        <f t="shared" si="6"/>
        <v>685.22424715975546</v>
      </c>
      <c r="H141" s="725">
        <f t="shared" si="7"/>
        <v>267.86114263041657</v>
      </c>
      <c r="I141" s="725">
        <f t="shared" si="8"/>
        <v>417.3631045293389</v>
      </c>
      <c r="J141" s="725">
        <f t="shared" si="9"/>
        <v>60499.523813044274</v>
      </c>
      <c r="K141" s="704"/>
      <c r="L141" s="828"/>
    </row>
    <row r="142" spans="3:12" hidden="1" outlineLevel="1" x14ac:dyDescent="0.25">
      <c r="C142" s="712">
        <v>129</v>
      </c>
      <c r="D142" s="716">
        <v>5.4819197693978909E-2</v>
      </c>
      <c r="E142" s="715">
        <f t="shared" si="10"/>
        <v>4.4573525453091012E-3</v>
      </c>
      <c r="F142" s="725">
        <f t="shared" si="11"/>
        <v>60499.523813044274</v>
      </c>
      <c r="G142" s="725">
        <f t="shared" ref="G142:G205" si="12">-PMT(E142,($E$6*12+1-C142),F142)</f>
        <v>687.35891206327813</v>
      </c>
      <c r="H142" s="725">
        <f t="shared" ref="H142:H205" si="13">F142*E142</f>
        <v>269.66770645806145</v>
      </c>
      <c r="I142" s="725">
        <f t="shared" ref="I142:I205" si="14">G142-H142</f>
        <v>417.69120560521668</v>
      </c>
      <c r="J142" s="725">
        <f t="shared" ref="J142:J205" si="15">F142-I142</f>
        <v>60081.832607439057</v>
      </c>
      <c r="K142" s="704"/>
      <c r="L142" s="828"/>
    </row>
    <row r="143" spans="3:12" hidden="1" outlineLevel="1" x14ac:dyDescent="0.25">
      <c r="C143" s="712">
        <v>130</v>
      </c>
      <c r="D143" s="716">
        <v>5.5601397472059021E-2</v>
      </c>
      <c r="E143" s="715">
        <f t="shared" ref="E143:E206" si="16">(1+D143)^(1/12)-1</f>
        <v>4.5194026269814724E-3</v>
      </c>
      <c r="F143" s="725">
        <f t="shared" ref="F143:F206" si="17">J142</f>
        <v>60081.832607439057</v>
      </c>
      <c r="G143" s="725">
        <f t="shared" si="12"/>
        <v>689.54572712740651</v>
      </c>
      <c r="H143" s="725">
        <f t="shared" si="13"/>
        <v>271.53399211992115</v>
      </c>
      <c r="I143" s="725">
        <f t="shared" si="14"/>
        <v>418.01173500748536</v>
      </c>
      <c r="J143" s="725">
        <f t="shared" si="15"/>
        <v>59663.82087243157</v>
      </c>
      <c r="K143" s="704"/>
      <c r="L143" s="828"/>
    </row>
    <row r="144" spans="3:12" hidden="1" outlineLevel="1" x14ac:dyDescent="0.25">
      <c r="C144" s="712">
        <v>131</v>
      </c>
      <c r="D144" s="716">
        <v>5.6842909109445824E-2</v>
      </c>
      <c r="E144" s="715">
        <f t="shared" si="16"/>
        <v>4.6178023614551478E-3</v>
      </c>
      <c r="F144" s="725">
        <f t="shared" si="17"/>
        <v>59663.82087243157</v>
      </c>
      <c r="G144" s="725">
        <f t="shared" si="12"/>
        <v>692.99381166205194</v>
      </c>
      <c r="H144" s="725">
        <f t="shared" si="13"/>
        <v>275.51573291815146</v>
      </c>
      <c r="I144" s="725">
        <f t="shared" si="14"/>
        <v>417.47807874390048</v>
      </c>
      <c r="J144" s="725">
        <f t="shared" si="15"/>
        <v>59246.342793687669</v>
      </c>
      <c r="K144" s="704"/>
      <c r="L144" s="828"/>
    </row>
    <row r="145" spans="3:12" hidden="1" outlineLevel="1" x14ac:dyDescent="0.25">
      <c r="C145" s="712">
        <v>132</v>
      </c>
      <c r="D145" s="716">
        <v>5.836553073046824E-2</v>
      </c>
      <c r="E145" s="715">
        <f t="shared" si="16"/>
        <v>4.7383377489857992E-3</v>
      </c>
      <c r="F145" s="725">
        <f t="shared" si="17"/>
        <v>59246.342793687669</v>
      </c>
      <c r="G145" s="725">
        <f t="shared" si="12"/>
        <v>697.19677285583236</v>
      </c>
      <c r="H145" s="725">
        <f t="shared" si="13"/>
        <v>280.72918254868307</v>
      </c>
      <c r="I145" s="725">
        <f t="shared" si="14"/>
        <v>416.46759030714929</v>
      </c>
      <c r="J145" s="725">
        <f t="shared" si="15"/>
        <v>58829.875203380521</v>
      </c>
      <c r="K145" s="704"/>
      <c r="L145" s="828"/>
    </row>
    <row r="146" spans="3:12" hidden="1" outlineLevel="1" x14ac:dyDescent="0.25">
      <c r="C146" s="712">
        <v>133</v>
      </c>
      <c r="D146" s="716">
        <v>5.9758677829166551E-2</v>
      </c>
      <c r="E146" s="715">
        <f t="shared" si="16"/>
        <v>4.8484843604859051E-3</v>
      </c>
      <c r="F146" s="725">
        <f t="shared" si="17"/>
        <v>58829.875203380521</v>
      </c>
      <c r="G146" s="725">
        <f t="shared" si="12"/>
        <v>701.01887074409092</v>
      </c>
      <c r="H146" s="725">
        <f t="shared" si="13"/>
        <v>285.23572985292799</v>
      </c>
      <c r="I146" s="725">
        <f t="shared" si="14"/>
        <v>415.78314089116293</v>
      </c>
      <c r="J146" s="725">
        <f t="shared" si="15"/>
        <v>58414.092062489355</v>
      </c>
      <c r="K146" s="704"/>
      <c r="L146" s="828"/>
    </row>
    <row r="147" spans="3:12" hidden="1" outlineLevel="1" x14ac:dyDescent="0.25">
      <c r="C147" s="712">
        <v>134</v>
      </c>
      <c r="D147" s="716">
        <v>6.1494158031899379E-2</v>
      </c>
      <c r="E147" s="715">
        <f t="shared" si="16"/>
        <v>4.9855113972243625E-3</v>
      </c>
      <c r="F147" s="725">
        <f t="shared" si="17"/>
        <v>58414.092062489355</v>
      </c>
      <c r="G147" s="725">
        <f t="shared" si="12"/>
        <v>705.75130504673109</v>
      </c>
      <c r="H147" s="725">
        <f t="shared" si="13"/>
        <v>291.22412173605386</v>
      </c>
      <c r="I147" s="725">
        <f t="shared" si="14"/>
        <v>414.52718331067723</v>
      </c>
      <c r="J147" s="725">
        <f t="shared" si="15"/>
        <v>57999.564879178681</v>
      </c>
      <c r="K147" s="704"/>
      <c r="L147" s="828"/>
    </row>
    <row r="148" spans="3:12" hidden="1" outlineLevel="1" x14ac:dyDescent="0.25">
      <c r="C148" s="712">
        <v>135</v>
      </c>
      <c r="D148" s="716">
        <v>6.2751210891395875E-2</v>
      </c>
      <c r="E148" s="715">
        <f t="shared" si="16"/>
        <v>5.0846354106934832E-3</v>
      </c>
      <c r="F148" s="725">
        <f t="shared" si="17"/>
        <v>57999.564879178681</v>
      </c>
      <c r="G148" s="725">
        <f t="shared" si="12"/>
        <v>709.15767182363334</v>
      </c>
      <c r="H148" s="725">
        <f t="shared" si="13"/>
        <v>294.90664138948603</v>
      </c>
      <c r="I148" s="725">
        <f t="shared" si="14"/>
        <v>414.25103043414731</v>
      </c>
      <c r="J148" s="725">
        <f t="shared" si="15"/>
        <v>57585.313848744532</v>
      </c>
      <c r="K148" s="704"/>
      <c r="L148" s="828"/>
    </row>
    <row r="149" spans="3:12" hidden="1" outlineLevel="1" x14ac:dyDescent="0.25">
      <c r="C149" s="712">
        <v>136</v>
      </c>
      <c r="D149" s="716">
        <v>6.4156738195340804E-2</v>
      </c>
      <c r="E149" s="715">
        <f t="shared" si="16"/>
        <v>5.1953400842623676E-3</v>
      </c>
      <c r="F149" s="725">
        <f t="shared" si="17"/>
        <v>57585.313848744532</v>
      </c>
      <c r="G149" s="725">
        <f t="shared" si="12"/>
        <v>712.94122635061876</v>
      </c>
      <c r="H149" s="725">
        <f t="shared" si="13"/>
        <v>299.17528930321129</v>
      </c>
      <c r="I149" s="725">
        <f t="shared" si="14"/>
        <v>413.76593704740748</v>
      </c>
      <c r="J149" s="725">
        <f t="shared" si="15"/>
        <v>57171.547911697126</v>
      </c>
      <c r="K149" s="704"/>
      <c r="L149" s="828"/>
    </row>
    <row r="150" spans="3:12" hidden="1" outlineLevel="1" x14ac:dyDescent="0.25">
      <c r="C150" s="712">
        <v>137</v>
      </c>
      <c r="D150" s="716">
        <v>6.3504526267141939E-2</v>
      </c>
      <c r="E150" s="715">
        <f t="shared" si="16"/>
        <v>5.1439860713322627E-3</v>
      </c>
      <c r="F150" s="725">
        <f t="shared" si="17"/>
        <v>57171.547911697126</v>
      </c>
      <c r="G150" s="725">
        <f t="shared" si="12"/>
        <v>711.19955495480735</v>
      </c>
      <c r="H150" s="725">
        <f t="shared" si="13"/>
        <v>294.08964613427514</v>
      </c>
      <c r="I150" s="725">
        <f t="shared" si="14"/>
        <v>417.10990882053221</v>
      </c>
      <c r="J150" s="725">
        <f t="shared" si="15"/>
        <v>56754.438002876595</v>
      </c>
      <c r="K150" s="704"/>
      <c r="L150" s="828"/>
    </row>
    <row r="151" spans="3:12" hidden="1" outlineLevel="1" x14ac:dyDescent="0.25">
      <c r="C151" s="712">
        <v>138</v>
      </c>
      <c r="D151" s="716">
        <v>6.3272169674252726E-2</v>
      </c>
      <c r="E151" s="715">
        <f t="shared" si="16"/>
        <v>5.1256837497171137E-3</v>
      </c>
      <c r="F151" s="725">
        <f t="shared" si="17"/>
        <v>56754.438002876595</v>
      </c>
      <c r="G151" s="725">
        <f t="shared" si="12"/>
        <v>710.58477774435687</v>
      </c>
      <c r="H151" s="725">
        <f t="shared" si="13"/>
        <v>290.90530059567197</v>
      </c>
      <c r="I151" s="725">
        <f t="shared" si="14"/>
        <v>419.6794771486849</v>
      </c>
      <c r="J151" s="725">
        <f t="shared" si="15"/>
        <v>56334.758525727913</v>
      </c>
      <c r="K151" s="704"/>
      <c r="L151" s="828"/>
    </row>
    <row r="152" spans="3:12" hidden="1" outlineLevel="1" x14ac:dyDescent="0.25">
      <c r="C152" s="712">
        <v>139</v>
      </c>
      <c r="D152" s="716">
        <v>6.4909097119688577E-2</v>
      </c>
      <c r="E152" s="715">
        <f t="shared" si="16"/>
        <v>5.254543669759304E-3</v>
      </c>
      <c r="F152" s="725">
        <f t="shared" si="17"/>
        <v>56334.758525727913</v>
      </c>
      <c r="G152" s="725">
        <f t="shared" si="12"/>
        <v>714.88209886214804</v>
      </c>
      <c r="H152" s="725">
        <f t="shared" si="13"/>
        <v>296.01344879878258</v>
      </c>
      <c r="I152" s="725">
        <f t="shared" si="14"/>
        <v>418.86865006336546</v>
      </c>
      <c r="J152" s="725">
        <f t="shared" si="15"/>
        <v>55915.88987566455</v>
      </c>
      <c r="K152" s="704"/>
      <c r="L152" s="828"/>
    </row>
    <row r="153" spans="3:12" hidden="1" outlineLevel="1" x14ac:dyDescent="0.25">
      <c r="C153" s="712">
        <v>140</v>
      </c>
      <c r="D153" s="716">
        <v>6.6698480650138864E-2</v>
      </c>
      <c r="E153" s="715">
        <f t="shared" si="16"/>
        <v>5.3951974658681401E-3</v>
      </c>
      <c r="F153" s="725">
        <f t="shared" si="17"/>
        <v>55915.88987566455</v>
      </c>
      <c r="G153" s="725">
        <f t="shared" si="12"/>
        <v>719.54885357615103</v>
      </c>
      <c r="H153" s="725">
        <f t="shared" si="13"/>
        <v>301.67726735894735</v>
      </c>
      <c r="I153" s="725">
        <f t="shared" si="14"/>
        <v>417.87158621720369</v>
      </c>
      <c r="J153" s="725">
        <f t="shared" si="15"/>
        <v>55498.018289447347</v>
      </c>
      <c r="K153" s="704"/>
      <c r="L153" s="828"/>
    </row>
    <row r="154" spans="3:12" hidden="1" outlineLevel="1" x14ac:dyDescent="0.25">
      <c r="C154" s="712">
        <v>141</v>
      </c>
      <c r="D154" s="716">
        <v>6.5368772977224252E-2</v>
      </c>
      <c r="E154" s="715">
        <f t="shared" si="16"/>
        <v>5.2906969784749514E-3</v>
      </c>
      <c r="F154" s="725">
        <f t="shared" si="17"/>
        <v>55498.018289447347</v>
      </c>
      <c r="G154" s="725">
        <f t="shared" si="12"/>
        <v>716.1105524361468</v>
      </c>
      <c r="H154" s="725">
        <f t="shared" si="13"/>
        <v>293.62319767532665</v>
      </c>
      <c r="I154" s="725">
        <f t="shared" si="14"/>
        <v>422.48735476082015</v>
      </c>
      <c r="J154" s="725">
        <f t="shared" si="15"/>
        <v>55075.530934686525</v>
      </c>
      <c r="K154" s="704"/>
      <c r="L154" s="828"/>
    </row>
    <row r="155" spans="3:12" hidden="1" outlineLevel="1" x14ac:dyDescent="0.25">
      <c r="C155" s="712">
        <v>142</v>
      </c>
      <c r="D155" s="716">
        <v>6.5292269689245161E-2</v>
      </c>
      <c r="E155" s="715">
        <f t="shared" si="16"/>
        <v>5.2846810197291205E-3</v>
      </c>
      <c r="F155" s="725">
        <f t="shared" si="17"/>
        <v>55075.530934686525</v>
      </c>
      <c r="G155" s="725">
        <f t="shared" si="12"/>
        <v>715.91468126777693</v>
      </c>
      <c r="H155" s="725">
        <f t="shared" si="13"/>
        <v>291.05661298204188</v>
      </c>
      <c r="I155" s="725">
        <f t="shared" si="14"/>
        <v>424.85806828573504</v>
      </c>
      <c r="J155" s="725">
        <f t="shared" si="15"/>
        <v>54650.67286640079</v>
      </c>
      <c r="K155" s="704"/>
      <c r="L155" s="828"/>
    </row>
    <row r="156" spans="3:12" hidden="1" outlineLevel="1" x14ac:dyDescent="0.25">
      <c r="C156" s="712">
        <v>143</v>
      </c>
      <c r="D156" s="716">
        <v>6.6806201971537096E-2</v>
      </c>
      <c r="E156" s="715">
        <f t="shared" si="16"/>
        <v>5.4036579546794528E-3</v>
      </c>
      <c r="F156" s="725">
        <f t="shared" si="17"/>
        <v>54650.67286640079</v>
      </c>
      <c r="G156" s="725">
        <f t="shared" si="12"/>
        <v>719.7590907018531</v>
      </c>
      <c r="H156" s="725">
        <f t="shared" si="13"/>
        <v>295.31354316311115</v>
      </c>
      <c r="I156" s="725">
        <f t="shared" si="14"/>
        <v>424.44554753874195</v>
      </c>
      <c r="J156" s="725">
        <f t="shared" si="15"/>
        <v>54226.227318862046</v>
      </c>
      <c r="K156" s="704"/>
      <c r="L156" s="828"/>
    </row>
    <row r="157" spans="3:12" hidden="1" outlineLevel="1" x14ac:dyDescent="0.25">
      <c r="C157" s="712">
        <v>144</v>
      </c>
      <c r="D157" s="716">
        <v>6.8060768996707224E-2</v>
      </c>
      <c r="E157" s="715">
        <f t="shared" si="16"/>
        <v>5.502134675589021E-3</v>
      </c>
      <c r="F157" s="725">
        <f t="shared" si="17"/>
        <v>54226.227318862046</v>
      </c>
      <c r="G157" s="725">
        <f t="shared" si="12"/>
        <v>722.92110864714596</v>
      </c>
      <c r="H157" s="725">
        <f t="shared" si="13"/>
        <v>298.36000565748355</v>
      </c>
      <c r="I157" s="725">
        <f t="shared" si="14"/>
        <v>424.5611029896624</v>
      </c>
      <c r="J157" s="725">
        <f t="shared" si="15"/>
        <v>53801.666215872385</v>
      </c>
      <c r="K157" s="704"/>
      <c r="L157" s="828"/>
    </row>
    <row r="158" spans="3:12" hidden="1" outlineLevel="1" x14ac:dyDescent="0.25">
      <c r="C158" s="712">
        <v>145</v>
      </c>
      <c r="D158" s="716">
        <v>6.6923023093079667E-2</v>
      </c>
      <c r="E158" s="715">
        <f t="shared" si="16"/>
        <v>5.4128322614548363E-3</v>
      </c>
      <c r="F158" s="725">
        <f t="shared" si="17"/>
        <v>53801.666215872385</v>
      </c>
      <c r="G158" s="725">
        <f t="shared" si="12"/>
        <v>720.0797547220883</v>
      </c>
      <c r="H158" s="725">
        <f t="shared" si="13"/>
        <v>291.21939461329879</v>
      </c>
      <c r="I158" s="725">
        <f t="shared" si="14"/>
        <v>428.86036010878951</v>
      </c>
      <c r="J158" s="725">
        <f t="shared" si="15"/>
        <v>53372.805855763596</v>
      </c>
      <c r="K158" s="704"/>
      <c r="L158" s="828"/>
    </row>
    <row r="159" spans="3:12" hidden="1" outlineLevel="1" x14ac:dyDescent="0.25">
      <c r="C159" s="712">
        <v>146</v>
      </c>
      <c r="D159" s="716">
        <v>6.8226060982069417E-2</v>
      </c>
      <c r="E159" s="715">
        <f t="shared" si="16"/>
        <v>5.515101295501923E-3</v>
      </c>
      <c r="F159" s="725">
        <f t="shared" si="17"/>
        <v>53372.805855763596</v>
      </c>
      <c r="G159" s="725">
        <f t="shared" si="12"/>
        <v>723.30375939081716</v>
      </c>
      <c r="H159" s="725">
        <f t="shared" si="13"/>
        <v>294.3564307196944</v>
      </c>
      <c r="I159" s="725">
        <f t="shared" si="14"/>
        <v>428.94732867112276</v>
      </c>
      <c r="J159" s="725">
        <f t="shared" si="15"/>
        <v>52943.858527092474</v>
      </c>
      <c r="K159" s="704"/>
      <c r="L159" s="828"/>
    </row>
    <row r="160" spans="3:12" hidden="1" outlineLevel="1" x14ac:dyDescent="0.25">
      <c r="C160" s="712">
        <v>147</v>
      </c>
      <c r="D160" s="716">
        <v>6.6764109444649014E-2</v>
      </c>
      <c r="E160" s="715">
        <f t="shared" si="16"/>
        <v>5.4003520788656889E-3</v>
      </c>
      <c r="F160" s="725">
        <f t="shared" si="17"/>
        <v>52943.858527092474</v>
      </c>
      <c r="G160" s="725">
        <f t="shared" si="12"/>
        <v>719.72099350736767</v>
      </c>
      <c r="H160" s="725">
        <f t="shared" si="13"/>
        <v>285.91547645995479</v>
      </c>
      <c r="I160" s="725">
        <f t="shared" si="14"/>
        <v>433.80551704741288</v>
      </c>
      <c r="J160" s="725">
        <f t="shared" si="15"/>
        <v>52510.053010045063</v>
      </c>
      <c r="K160" s="704"/>
      <c r="L160" s="828"/>
    </row>
    <row r="161" spans="3:12" hidden="1" outlineLevel="1" x14ac:dyDescent="0.25">
      <c r="C161" s="712">
        <v>148</v>
      </c>
      <c r="D161" s="716">
        <v>6.5581548092137246E-2</v>
      </c>
      <c r="E161" s="715">
        <f t="shared" si="16"/>
        <v>5.3074268088240117E-3</v>
      </c>
      <c r="F161" s="725">
        <f t="shared" si="17"/>
        <v>52510.053010045063</v>
      </c>
      <c r="G161" s="725">
        <f t="shared" si="12"/>
        <v>716.85502570388007</v>
      </c>
      <c r="H161" s="725">
        <f t="shared" si="13"/>
        <v>278.69326307828317</v>
      </c>
      <c r="I161" s="725">
        <f t="shared" si="14"/>
        <v>438.16176262559691</v>
      </c>
      <c r="J161" s="725">
        <f t="shared" si="15"/>
        <v>52071.891247419466</v>
      </c>
      <c r="K161" s="704"/>
      <c r="L161" s="828"/>
    </row>
    <row r="162" spans="3:12" hidden="1" outlineLevel="1" x14ac:dyDescent="0.25">
      <c r="C162" s="712">
        <v>149</v>
      </c>
      <c r="D162" s="716">
        <v>6.6342651347042411E-2</v>
      </c>
      <c r="E162" s="715">
        <f t="shared" si="16"/>
        <v>5.3672448792063676E-3</v>
      </c>
      <c r="F162" s="725">
        <f t="shared" si="17"/>
        <v>52071.891247419466</v>
      </c>
      <c r="G162" s="725">
        <f t="shared" si="12"/>
        <v>718.68123317127754</v>
      </c>
      <c r="H162" s="725">
        <f t="shared" si="13"/>
        <v>279.48259164830301</v>
      </c>
      <c r="I162" s="725">
        <f t="shared" si="14"/>
        <v>439.19864152297453</v>
      </c>
      <c r="J162" s="725">
        <f t="shared" si="15"/>
        <v>51632.692605896489</v>
      </c>
      <c r="K162" s="704"/>
      <c r="L162" s="828"/>
    </row>
    <row r="163" spans="3:12" hidden="1" outlineLevel="1" x14ac:dyDescent="0.25">
      <c r="C163" s="712">
        <v>150</v>
      </c>
      <c r="D163" s="716">
        <v>6.5526295081320268E-2</v>
      </c>
      <c r="E163" s="715">
        <f t="shared" si="16"/>
        <v>5.3030827347386733E-3</v>
      </c>
      <c r="F163" s="725">
        <f t="shared" si="17"/>
        <v>51632.692605896489</v>
      </c>
      <c r="G163" s="725">
        <f t="shared" si="12"/>
        <v>716.74170045395817</v>
      </c>
      <c r="H163" s="725">
        <f t="shared" si="13"/>
        <v>273.81244070639883</v>
      </c>
      <c r="I163" s="725">
        <f t="shared" si="14"/>
        <v>442.92925974755934</v>
      </c>
      <c r="J163" s="725">
        <f t="shared" si="15"/>
        <v>51189.763346148931</v>
      </c>
      <c r="K163" s="704"/>
      <c r="L163" s="828"/>
    </row>
    <row r="164" spans="3:12" hidden="1" outlineLevel="1" x14ac:dyDescent="0.25">
      <c r="C164" s="712">
        <v>151</v>
      </c>
      <c r="D164" s="716">
        <v>6.3901971957526796E-2</v>
      </c>
      <c r="E164" s="715">
        <f t="shared" si="16"/>
        <v>5.1752836763410137E-3</v>
      </c>
      <c r="F164" s="725">
        <f t="shared" si="17"/>
        <v>51189.763346148931</v>
      </c>
      <c r="G164" s="725">
        <f t="shared" si="12"/>
        <v>712.92605110776083</v>
      </c>
      <c r="H164" s="725">
        <f t="shared" si="13"/>
        <v>264.92154664108409</v>
      </c>
      <c r="I164" s="725">
        <f t="shared" si="14"/>
        <v>448.00450446667674</v>
      </c>
      <c r="J164" s="725">
        <f t="shared" si="15"/>
        <v>50741.758841682255</v>
      </c>
      <c r="K164" s="704"/>
      <c r="L164" s="828"/>
    </row>
    <row r="165" spans="3:12" hidden="1" outlineLevel="1" x14ac:dyDescent="0.25">
      <c r="C165" s="712">
        <v>152</v>
      </c>
      <c r="D165" s="716">
        <v>6.3729807660575691E-2</v>
      </c>
      <c r="E165" s="715">
        <f t="shared" si="16"/>
        <v>5.1617275924418227E-3</v>
      </c>
      <c r="F165" s="725">
        <f t="shared" si="17"/>
        <v>50741.758841682255</v>
      </c>
      <c r="G165" s="725">
        <f t="shared" si="12"/>
        <v>712.52609715334268</v>
      </c>
      <c r="H165" s="725">
        <f t="shared" si="13"/>
        <v>261.9151367021401</v>
      </c>
      <c r="I165" s="725">
        <f t="shared" si="14"/>
        <v>450.61096045120257</v>
      </c>
      <c r="J165" s="725">
        <f t="shared" si="15"/>
        <v>50291.147881231052</v>
      </c>
      <c r="K165" s="704"/>
      <c r="L165" s="828"/>
    </row>
    <row r="166" spans="3:12" hidden="1" outlineLevel="1" x14ac:dyDescent="0.25">
      <c r="C166" s="712">
        <v>153</v>
      </c>
      <c r="D166" s="716">
        <v>6.4201851027517895E-2</v>
      </c>
      <c r="E166" s="715">
        <f t="shared" si="16"/>
        <v>5.1988911219036371E-3</v>
      </c>
      <c r="F166" s="725">
        <f t="shared" si="17"/>
        <v>50291.147881231052</v>
      </c>
      <c r="G166" s="725">
        <f t="shared" si="12"/>
        <v>713.61168259797103</v>
      </c>
      <c r="H166" s="725">
        <f t="shared" si="13"/>
        <v>261.45820223007502</v>
      </c>
      <c r="I166" s="725">
        <f t="shared" si="14"/>
        <v>452.15348036789601</v>
      </c>
      <c r="J166" s="725">
        <f t="shared" si="15"/>
        <v>49838.994400863157</v>
      </c>
      <c r="K166" s="704"/>
      <c r="L166" s="828"/>
    </row>
    <row r="167" spans="3:12" hidden="1" outlineLevel="1" x14ac:dyDescent="0.25">
      <c r="C167" s="712">
        <v>154</v>
      </c>
      <c r="D167" s="716">
        <v>6.3215555056890874E-2</v>
      </c>
      <c r="E167" s="715">
        <f t="shared" si="16"/>
        <v>5.1212237600444244E-3</v>
      </c>
      <c r="F167" s="725">
        <f t="shared" si="17"/>
        <v>49838.994400863157</v>
      </c>
      <c r="G167" s="725">
        <f t="shared" si="12"/>
        <v>711.36745063665137</v>
      </c>
      <c r="H167" s="725">
        <f t="shared" si="13"/>
        <v>255.23664230242144</v>
      </c>
      <c r="I167" s="725">
        <f t="shared" si="14"/>
        <v>456.13080833422993</v>
      </c>
      <c r="J167" s="725">
        <f t="shared" si="15"/>
        <v>49382.863592528927</v>
      </c>
      <c r="K167" s="704"/>
      <c r="L167" s="828"/>
    </row>
    <row r="168" spans="3:12" hidden="1" outlineLevel="1" x14ac:dyDescent="0.25">
      <c r="C168" s="712">
        <v>155</v>
      </c>
      <c r="D168" s="716">
        <v>6.1943075767370404E-2</v>
      </c>
      <c r="E168" s="715">
        <f t="shared" si="16"/>
        <v>5.0209228336024481E-3</v>
      </c>
      <c r="F168" s="725">
        <f t="shared" si="17"/>
        <v>49382.863592528927</v>
      </c>
      <c r="G168" s="725">
        <f t="shared" si="12"/>
        <v>708.50571600974627</v>
      </c>
      <c r="H168" s="725">
        <f t="shared" si="13"/>
        <v>247.94754740040352</v>
      </c>
      <c r="I168" s="725">
        <f t="shared" si="14"/>
        <v>460.55816860934272</v>
      </c>
      <c r="J168" s="725">
        <f t="shared" si="15"/>
        <v>48922.305423919584</v>
      </c>
      <c r="K168" s="704"/>
      <c r="L168" s="828"/>
    </row>
    <row r="169" spans="3:12" hidden="1" outlineLevel="1" x14ac:dyDescent="0.25">
      <c r="C169" s="712">
        <v>156</v>
      </c>
      <c r="D169" s="716">
        <v>6.2825713543260844E-2</v>
      </c>
      <c r="E169" s="715">
        <f t="shared" si="16"/>
        <v>5.0905068903042139E-3</v>
      </c>
      <c r="F169" s="725">
        <f t="shared" si="17"/>
        <v>48922.305423919584</v>
      </c>
      <c r="G169" s="725">
        <f t="shared" si="12"/>
        <v>710.46923452593694</v>
      </c>
      <c r="H169" s="725">
        <f t="shared" si="13"/>
        <v>249.03933285002987</v>
      </c>
      <c r="I169" s="725">
        <f t="shared" si="14"/>
        <v>461.4299016759071</v>
      </c>
      <c r="J169" s="725">
        <f t="shared" si="15"/>
        <v>48460.875522243674</v>
      </c>
      <c r="K169" s="704"/>
      <c r="L169" s="828"/>
    </row>
    <row r="170" spans="3:12" hidden="1" outlineLevel="1" x14ac:dyDescent="0.25">
      <c r="C170" s="712">
        <v>157</v>
      </c>
      <c r="D170" s="716">
        <v>6.4070985037109368E-2</v>
      </c>
      <c r="E170" s="715">
        <f t="shared" si="16"/>
        <v>5.188589679945288E-3</v>
      </c>
      <c r="F170" s="725">
        <f t="shared" si="17"/>
        <v>48460.875522243674</v>
      </c>
      <c r="G170" s="725">
        <f t="shared" si="12"/>
        <v>713.21267330558305</v>
      </c>
      <c r="H170" s="725">
        <f t="shared" si="13"/>
        <v>251.44359861582674</v>
      </c>
      <c r="I170" s="725">
        <f t="shared" si="14"/>
        <v>461.76907468975628</v>
      </c>
      <c r="J170" s="725">
        <f t="shared" si="15"/>
        <v>47999.106447553917</v>
      </c>
      <c r="K170" s="704"/>
      <c r="L170" s="828"/>
    </row>
    <row r="171" spans="3:12" hidden="1" outlineLevel="1" x14ac:dyDescent="0.25">
      <c r="C171" s="712">
        <v>158</v>
      </c>
      <c r="D171" s="716">
        <v>6.4267243806908347E-2</v>
      </c>
      <c r="E171" s="715">
        <f t="shared" si="16"/>
        <v>5.2040382421039144E-3</v>
      </c>
      <c r="F171" s="725">
        <f t="shared" si="17"/>
        <v>47999.106447553917</v>
      </c>
      <c r="G171" s="725">
        <f t="shared" si="12"/>
        <v>713.6406612229539</v>
      </c>
      <c r="H171" s="725">
        <f t="shared" si="13"/>
        <v>249.78918553988714</v>
      </c>
      <c r="I171" s="725">
        <f t="shared" si="14"/>
        <v>463.85147568306672</v>
      </c>
      <c r="J171" s="725">
        <f t="shared" si="15"/>
        <v>47535.254971870847</v>
      </c>
      <c r="K171" s="704"/>
      <c r="L171" s="828"/>
    </row>
    <row r="172" spans="3:12" hidden="1" outlineLevel="1" x14ac:dyDescent="0.25">
      <c r="C172" s="712">
        <v>159</v>
      </c>
      <c r="D172" s="716">
        <v>6.2812529111311285E-2</v>
      </c>
      <c r="E172" s="715">
        <f t="shared" si="16"/>
        <v>5.0894678658617298E-3</v>
      </c>
      <c r="F172" s="725">
        <f t="shared" si="17"/>
        <v>47535.254971870847</v>
      </c>
      <c r="G172" s="725">
        <f t="shared" si="12"/>
        <v>710.50507925798797</v>
      </c>
      <c r="H172" s="725">
        <f t="shared" si="13"/>
        <v>241.9291526748807</v>
      </c>
      <c r="I172" s="725">
        <f t="shared" si="14"/>
        <v>468.57592658310728</v>
      </c>
      <c r="J172" s="725">
        <f t="shared" si="15"/>
        <v>47066.679045287739</v>
      </c>
      <c r="K172" s="704"/>
      <c r="L172" s="828"/>
    </row>
    <row r="173" spans="3:12" hidden="1" outlineLevel="1" x14ac:dyDescent="0.25">
      <c r="C173" s="712">
        <v>160</v>
      </c>
      <c r="D173" s="716">
        <v>6.451929142944321E-2</v>
      </c>
      <c r="E173" s="715">
        <f t="shared" si="16"/>
        <v>5.2238744089228017E-3</v>
      </c>
      <c r="F173" s="725">
        <f t="shared" si="17"/>
        <v>47066.679045287739</v>
      </c>
      <c r="G173" s="725">
        <f t="shared" si="12"/>
        <v>714.14326990970631</v>
      </c>
      <c r="H173" s="725">
        <f t="shared" si="13"/>
        <v>245.87042017766171</v>
      </c>
      <c r="I173" s="725">
        <f t="shared" si="14"/>
        <v>468.27284973204462</v>
      </c>
      <c r="J173" s="725">
        <f t="shared" si="15"/>
        <v>46598.406195555697</v>
      </c>
      <c r="K173" s="704"/>
      <c r="L173" s="828"/>
    </row>
    <row r="174" spans="3:12" hidden="1" outlineLevel="1" x14ac:dyDescent="0.25">
      <c r="C174" s="712">
        <v>161</v>
      </c>
      <c r="D174" s="716">
        <v>6.5745297665235292E-2</v>
      </c>
      <c r="E174" s="715">
        <f t="shared" si="16"/>
        <v>5.3202998317642969E-3</v>
      </c>
      <c r="F174" s="725">
        <f t="shared" si="17"/>
        <v>46598.406195555697</v>
      </c>
      <c r="G174" s="725">
        <f t="shared" si="12"/>
        <v>716.73070531836936</v>
      </c>
      <c r="H174" s="725">
        <f t="shared" si="13"/>
        <v>247.91749264269936</v>
      </c>
      <c r="I174" s="725">
        <f t="shared" si="14"/>
        <v>468.81321267567</v>
      </c>
      <c r="J174" s="725">
        <f t="shared" si="15"/>
        <v>46129.592982880029</v>
      </c>
      <c r="K174" s="704"/>
      <c r="L174" s="828"/>
    </row>
    <row r="175" spans="3:12" hidden="1" outlineLevel="1" x14ac:dyDescent="0.25">
      <c r="C175" s="712">
        <v>162</v>
      </c>
      <c r="D175" s="716">
        <v>6.5411188653670529E-2</v>
      </c>
      <c r="E175" s="715">
        <f t="shared" si="16"/>
        <v>5.2940322325796263E-3</v>
      </c>
      <c r="F175" s="725">
        <f t="shared" si="17"/>
        <v>46129.592982880029</v>
      </c>
      <c r="G175" s="725">
        <f t="shared" si="12"/>
        <v>716.03334481019408</v>
      </c>
      <c r="H175" s="725">
        <f t="shared" si="13"/>
        <v>244.21155212714584</v>
      </c>
      <c r="I175" s="725">
        <f t="shared" si="14"/>
        <v>471.82179268304822</v>
      </c>
      <c r="J175" s="725">
        <f t="shared" si="15"/>
        <v>45657.771190196981</v>
      </c>
      <c r="K175" s="704"/>
      <c r="L175" s="828"/>
    </row>
    <row r="176" spans="3:12" hidden="1" outlineLevel="1" x14ac:dyDescent="0.25">
      <c r="C176" s="712">
        <v>163</v>
      </c>
      <c r="D176" s="716">
        <v>6.5032228765036226E-2</v>
      </c>
      <c r="E176" s="715">
        <f t="shared" si="16"/>
        <v>5.2642293232945114E-3</v>
      </c>
      <c r="F176" s="725">
        <f t="shared" si="17"/>
        <v>45657.771190196981</v>
      </c>
      <c r="G176" s="725">
        <f t="shared" si="12"/>
        <v>715.25177231328462</v>
      </c>
      <c r="H176" s="725">
        <f t="shared" si="13"/>
        <v>240.35297793570629</v>
      </c>
      <c r="I176" s="725">
        <f t="shared" si="14"/>
        <v>474.89879437757833</v>
      </c>
      <c r="J176" s="725">
        <f t="shared" si="15"/>
        <v>45182.872395819402</v>
      </c>
      <c r="K176" s="704"/>
      <c r="L176" s="828"/>
    </row>
    <row r="177" spans="3:12" hidden="1" outlineLevel="1" x14ac:dyDescent="0.25">
      <c r="C177" s="712">
        <v>164</v>
      </c>
      <c r="D177" s="716">
        <v>6.3658147198846562E-2</v>
      </c>
      <c r="E177" s="715">
        <f t="shared" si="16"/>
        <v>5.1560845101836783E-3</v>
      </c>
      <c r="F177" s="725">
        <f t="shared" si="17"/>
        <v>45182.872395819402</v>
      </c>
      <c r="G177" s="725">
        <f t="shared" si="12"/>
        <v>712.45323277707348</v>
      </c>
      <c r="H177" s="725">
        <f t="shared" si="13"/>
        <v>232.96670848569013</v>
      </c>
      <c r="I177" s="725">
        <f t="shared" si="14"/>
        <v>479.48652429138338</v>
      </c>
      <c r="J177" s="725">
        <f t="shared" si="15"/>
        <v>44703.385871528022</v>
      </c>
      <c r="K177" s="704"/>
      <c r="L177" s="828"/>
    </row>
    <row r="178" spans="3:12" hidden="1" outlineLevel="1" x14ac:dyDescent="0.25">
      <c r="C178" s="712">
        <v>165</v>
      </c>
      <c r="D178" s="716">
        <v>6.4022738966646051E-2</v>
      </c>
      <c r="E178" s="715">
        <f t="shared" si="16"/>
        <v>5.1847915774958508E-3</v>
      </c>
      <c r="F178" s="725">
        <f t="shared" si="17"/>
        <v>44703.385871528022</v>
      </c>
      <c r="G178" s="725">
        <f t="shared" si="12"/>
        <v>713.1866084607185</v>
      </c>
      <c r="H178" s="725">
        <f t="shared" si="13"/>
        <v>231.77773855224549</v>
      </c>
      <c r="I178" s="725">
        <f t="shared" si="14"/>
        <v>481.40886990847298</v>
      </c>
      <c r="J178" s="725">
        <f t="shared" si="15"/>
        <v>44221.977001619547</v>
      </c>
      <c r="K178" s="704"/>
      <c r="L178" s="828"/>
    </row>
    <row r="179" spans="3:12" hidden="1" outlineLevel="1" x14ac:dyDescent="0.25">
      <c r="C179" s="712">
        <v>166</v>
      </c>
      <c r="D179" s="716">
        <v>6.5066836450635379E-2</v>
      </c>
      <c r="E179" s="715">
        <f t="shared" si="16"/>
        <v>5.2669514123018235E-3</v>
      </c>
      <c r="F179" s="725">
        <f t="shared" si="17"/>
        <v>44221.977001619547</v>
      </c>
      <c r="G179" s="725">
        <f t="shared" si="12"/>
        <v>715.26263798237926</v>
      </c>
      <c r="H179" s="725">
        <f t="shared" si="13"/>
        <v>232.91500422345882</v>
      </c>
      <c r="I179" s="725">
        <f t="shared" si="14"/>
        <v>482.34763375892044</v>
      </c>
      <c r="J179" s="725">
        <f t="shared" si="15"/>
        <v>43739.629367860623</v>
      </c>
      <c r="K179" s="704"/>
      <c r="L179" s="828"/>
    </row>
    <row r="180" spans="3:12" hidden="1" outlineLevel="1" x14ac:dyDescent="0.25">
      <c r="C180" s="712">
        <v>167</v>
      </c>
      <c r="D180" s="716">
        <v>6.4447923035512833E-2</v>
      </c>
      <c r="E180" s="715">
        <f t="shared" si="16"/>
        <v>5.2182581479345291E-3</v>
      </c>
      <c r="F180" s="725">
        <f t="shared" si="17"/>
        <v>43739.629367860623</v>
      </c>
      <c r="G180" s="725">
        <f t="shared" si="12"/>
        <v>714.04686720992447</v>
      </c>
      <c r="H180" s="725">
        <f t="shared" si="13"/>
        <v>228.24467733647512</v>
      </c>
      <c r="I180" s="725">
        <f t="shared" si="14"/>
        <v>485.80218987344938</v>
      </c>
      <c r="J180" s="725">
        <f t="shared" si="15"/>
        <v>43253.827177987172</v>
      </c>
      <c r="K180" s="704"/>
      <c r="L180" s="828"/>
    </row>
    <row r="181" spans="3:12" hidden="1" outlineLevel="1" x14ac:dyDescent="0.25">
      <c r="C181" s="712">
        <v>168</v>
      </c>
      <c r="D181" s="716">
        <v>6.5971524483892693E-2</v>
      </c>
      <c r="E181" s="715">
        <f t="shared" si="16"/>
        <v>5.3380814638419594E-3</v>
      </c>
      <c r="F181" s="725">
        <f t="shared" si="17"/>
        <v>43253.827177987172</v>
      </c>
      <c r="G181" s="725">
        <f t="shared" si="12"/>
        <v>717.00360701636203</v>
      </c>
      <c r="H181" s="725">
        <f t="shared" si="13"/>
        <v>230.89245309903689</v>
      </c>
      <c r="I181" s="725">
        <f t="shared" si="14"/>
        <v>486.11115391732517</v>
      </c>
      <c r="J181" s="725">
        <f t="shared" si="15"/>
        <v>42767.71602406985</v>
      </c>
      <c r="K181" s="704"/>
      <c r="L181" s="828"/>
    </row>
    <row r="182" spans="3:12" hidden="1" outlineLevel="1" x14ac:dyDescent="0.25">
      <c r="C182" s="712">
        <v>169</v>
      </c>
      <c r="D182" s="716">
        <v>6.4937304212272007E-2</v>
      </c>
      <c r="E182" s="715">
        <f t="shared" si="16"/>
        <v>5.2567625574109211E-3</v>
      </c>
      <c r="F182" s="725">
        <f t="shared" si="17"/>
        <v>42767.71602406985</v>
      </c>
      <c r="G182" s="725">
        <f t="shared" si="12"/>
        <v>715.02143436543304</v>
      </c>
      <c r="H182" s="725">
        <f t="shared" si="13"/>
        <v>224.81972826131346</v>
      </c>
      <c r="I182" s="725">
        <f t="shared" si="14"/>
        <v>490.20170610411958</v>
      </c>
      <c r="J182" s="725">
        <f t="shared" si="15"/>
        <v>42277.514317965732</v>
      </c>
      <c r="K182" s="704"/>
      <c r="L182" s="828"/>
    </row>
    <row r="183" spans="3:12" hidden="1" outlineLevel="1" x14ac:dyDescent="0.25">
      <c r="C183" s="712">
        <v>170</v>
      </c>
      <c r="D183" s="716">
        <v>6.6841246552319655E-2</v>
      </c>
      <c r="E183" s="715">
        <f t="shared" si="16"/>
        <v>5.4064102055229046E-3</v>
      </c>
      <c r="F183" s="725">
        <f t="shared" si="17"/>
        <v>42277.514317965732</v>
      </c>
      <c r="G183" s="725">
        <f t="shared" si="12"/>
        <v>718.6249643172381</v>
      </c>
      <c r="H183" s="725">
        <f t="shared" si="13"/>
        <v>228.56958487279064</v>
      </c>
      <c r="I183" s="725">
        <f t="shared" si="14"/>
        <v>490.05537944444745</v>
      </c>
      <c r="J183" s="725">
        <f t="shared" si="15"/>
        <v>41787.458938521282</v>
      </c>
      <c r="K183" s="704"/>
      <c r="L183" s="828"/>
    </row>
    <row r="184" spans="3:12" hidden="1" outlineLevel="1" x14ac:dyDescent="0.25">
      <c r="C184" s="712">
        <v>171</v>
      </c>
      <c r="D184" s="716">
        <v>6.7975202350567726E-2</v>
      </c>
      <c r="E184" s="715">
        <f t="shared" si="16"/>
        <v>5.4954215272353668E-3</v>
      </c>
      <c r="F184" s="725">
        <f t="shared" si="17"/>
        <v>41787.458938521282</v>
      </c>
      <c r="G184" s="725">
        <f t="shared" si="12"/>
        <v>720.74571163830785</v>
      </c>
      <c r="H184" s="725">
        <f t="shared" si="13"/>
        <v>229.63970141921379</v>
      </c>
      <c r="I184" s="725">
        <f t="shared" si="14"/>
        <v>491.10601021909406</v>
      </c>
      <c r="J184" s="725">
        <f t="shared" si="15"/>
        <v>41296.352928302185</v>
      </c>
      <c r="K184" s="704"/>
      <c r="L184" s="828"/>
    </row>
    <row r="185" spans="3:12" hidden="1" outlineLevel="1" x14ac:dyDescent="0.25">
      <c r="C185" s="712">
        <v>172</v>
      </c>
      <c r="D185" s="716">
        <v>6.7030028491858587E-2</v>
      </c>
      <c r="E185" s="715">
        <f t="shared" si="16"/>
        <v>5.421234902633465E-3</v>
      </c>
      <c r="F185" s="725">
        <f t="shared" si="17"/>
        <v>41296.352928302185</v>
      </c>
      <c r="G185" s="725">
        <f t="shared" si="12"/>
        <v>719.00110523844398</v>
      </c>
      <c r="H185" s="725">
        <f t="shared" si="13"/>
        <v>223.87722984638151</v>
      </c>
      <c r="I185" s="725">
        <f t="shared" si="14"/>
        <v>495.12387539206247</v>
      </c>
      <c r="J185" s="725">
        <f t="shared" si="15"/>
        <v>40801.229052910123</v>
      </c>
      <c r="K185" s="704"/>
      <c r="L185" s="828"/>
    </row>
    <row r="186" spans="3:12" hidden="1" outlineLevel="1" x14ac:dyDescent="0.25">
      <c r="C186" s="712">
        <v>173</v>
      </c>
      <c r="D186" s="716">
        <v>6.7820273163160624E-2</v>
      </c>
      <c r="E186" s="715">
        <f t="shared" si="16"/>
        <v>5.4832652721870101E-3</v>
      </c>
      <c r="F186" s="725">
        <f t="shared" si="17"/>
        <v>40801.229052910123</v>
      </c>
      <c r="G186" s="725">
        <f t="shared" si="12"/>
        <v>720.44018731693393</v>
      </c>
      <c r="H186" s="725">
        <f t="shared" si="13"/>
        <v>223.72396232836977</v>
      </c>
      <c r="I186" s="725">
        <f t="shared" si="14"/>
        <v>496.71622498856414</v>
      </c>
      <c r="J186" s="725">
        <f t="shared" si="15"/>
        <v>40304.512827921557</v>
      </c>
      <c r="K186" s="704"/>
      <c r="L186" s="828"/>
    </row>
    <row r="187" spans="3:12" hidden="1" outlineLevel="1" x14ac:dyDescent="0.25">
      <c r="C187" s="712">
        <v>174</v>
      </c>
      <c r="D187" s="716">
        <v>6.9299041614362664E-2</v>
      </c>
      <c r="E187" s="715">
        <f t="shared" si="16"/>
        <v>5.5992284519701396E-3</v>
      </c>
      <c r="F187" s="725">
        <f t="shared" si="17"/>
        <v>40304.512827921557</v>
      </c>
      <c r="G187" s="725">
        <f t="shared" si="12"/>
        <v>723.09862178807361</v>
      </c>
      <c r="H187" s="725">
        <f t="shared" si="13"/>
        <v>225.67417496889385</v>
      </c>
      <c r="I187" s="725">
        <f t="shared" si="14"/>
        <v>497.42444681917976</v>
      </c>
      <c r="J187" s="725">
        <f t="shared" si="15"/>
        <v>39807.088381102374</v>
      </c>
      <c r="K187" s="704"/>
      <c r="L187" s="828"/>
    </row>
    <row r="188" spans="3:12" hidden="1" outlineLevel="1" x14ac:dyDescent="0.25">
      <c r="C188" s="712">
        <v>175</v>
      </c>
      <c r="D188" s="716">
        <v>6.9931455323480926E-2</v>
      </c>
      <c r="E188" s="715">
        <f t="shared" si="16"/>
        <v>5.6487766754045321E-3</v>
      </c>
      <c r="F188" s="725">
        <f t="shared" si="17"/>
        <v>39807.088381102374</v>
      </c>
      <c r="G188" s="725">
        <f t="shared" si="12"/>
        <v>724.22067618572828</v>
      </c>
      <c r="H188" s="725">
        <f t="shared" si="13"/>
        <v>224.86135236293785</v>
      </c>
      <c r="I188" s="725">
        <f t="shared" si="14"/>
        <v>499.35932382279043</v>
      </c>
      <c r="J188" s="725">
        <f t="shared" si="15"/>
        <v>39307.729057279583</v>
      </c>
      <c r="K188" s="704"/>
      <c r="L188" s="828"/>
    </row>
    <row r="189" spans="3:12" hidden="1" outlineLevel="1" x14ac:dyDescent="0.25">
      <c r="C189" s="712">
        <v>176</v>
      </c>
      <c r="D189" s="716">
        <v>6.9466509248891098E-2</v>
      </c>
      <c r="E189" s="715">
        <f t="shared" si="16"/>
        <v>5.612351787158687E-3</v>
      </c>
      <c r="F189" s="725">
        <f t="shared" si="17"/>
        <v>39307.729057279583</v>
      </c>
      <c r="G189" s="725">
        <f t="shared" si="12"/>
        <v>723.40720889283079</v>
      </c>
      <c r="H189" s="725">
        <f t="shared" si="13"/>
        <v>220.60880342377251</v>
      </c>
      <c r="I189" s="725">
        <f t="shared" si="14"/>
        <v>502.79840546905825</v>
      </c>
      <c r="J189" s="725">
        <f t="shared" si="15"/>
        <v>38804.930651810522</v>
      </c>
      <c r="K189" s="704"/>
      <c r="L189" s="828"/>
    </row>
    <row r="190" spans="3:12" hidden="1" outlineLevel="1" x14ac:dyDescent="0.25">
      <c r="C190" s="712">
        <v>177</v>
      </c>
      <c r="D190" s="716">
        <v>6.9727312429495841E-2</v>
      </c>
      <c r="E190" s="715">
        <f t="shared" si="16"/>
        <v>5.6327854635447316E-3</v>
      </c>
      <c r="F190" s="725">
        <f t="shared" si="17"/>
        <v>38804.930651810522</v>
      </c>
      <c r="G190" s="725">
        <f t="shared" si="12"/>
        <v>723.85700912998993</v>
      </c>
      <c r="H190" s="725">
        <f t="shared" si="13"/>
        <v>218.57984928937969</v>
      </c>
      <c r="I190" s="725">
        <f t="shared" si="14"/>
        <v>505.27715984061024</v>
      </c>
      <c r="J190" s="725">
        <f t="shared" si="15"/>
        <v>38299.653491969912</v>
      </c>
      <c r="K190" s="704"/>
      <c r="L190" s="828"/>
    </row>
    <row r="191" spans="3:12" hidden="1" outlineLevel="1" x14ac:dyDescent="0.25">
      <c r="C191" s="712">
        <v>178</v>
      </c>
      <c r="D191" s="716">
        <v>6.8909415350593542E-2</v>
      </c>
      <c r="E191" s="715">
        <f t="shared" si="16"/>
        <v>5.5686887164172472E-3</v>
      </c>
      <c r="F191" s="725">
        <f t="shared" si="17"/>
        <v>38299.653491969912</v>
      </c>
      <c r="G191" s="725">
        <f t="shared" si="12"/>
        <v>722.46694812633154</v>
      </c>
      <c r="H191" s="725">
        <f t="shared" si="13"/>
        <v>213.27884824342325</v>
      </c>
      <c r="I191" s="725">
        <f t="shared" si="14"/>
        <v>509.18809988290832</v>
      </c>
      <c r="J191" s="725">
        <f t="shared" si="15"/>
        <v>37790.465392087004</v>
      </c>
      <c r="K191" s="704"/>
      <c r="L191" s="828"/>
    </row>
    <row r="192" spans="3:12" hidden="1" outlineLevel="1" x14ac:dyDescent="0.25">
      <c r="C192" s="712">
        <v>179</v>
      </c>
      <c r="D192" s="716">
        <v>6.8115893437345337E-2</v>
      </c>
      <c r="E192" s="715">
        <f t="shared" si="16"/>
        <v>5.5064592135134482E-3</v>
      </c>
      <c r="F192" s="725">
        <f t="shared" si="17"/>
        <v>37790.465392087004</v>
      </c>
      <c r="G192" s="725">
        <f t="shared" si="12"/>
        <v>721.13868715407625</v>
      </c>
      <c r="H192" s="725">
        <f t="shared" si="13"/>
        <v>208.0916563412186</v>
      </c>
      <c r="I192" s="725">
        <f t="shared" si="14"/>
        <v>513.04703081285766</v>
      </c>
      <c r="J192" s="725">
        <f t="shared" si="15"/>
        <v>37277.418361274147</v>
      </c>
      <c r="K192" s="704"/>
      <c r="L192" s="828"/>
    </row>
    <row r="193" spans="3:12" hidden="1" outlineLevel="1" x14ac:dyDescent="0.25">
      <c r="C193" s="712">
        <v>180</v>
      </c>
      <c r="D193" s="716">
        <v>6.9807558540220221E-2</v>
      </c>
      <c r="E193" s="715">
        <f t="shared" si="16"/>
        <v>5.639071749815594E-3</v>
      </c>
      <c r="F193" s="725">
        <f t="shared" si="17"/>
        <v>37277.418361274147</v>
      </c>
      <c r="G193" s="725">
        <f t="shared" si="12"/>
        <v>723.92870895549595</v>
      </c>
      <c r="H193" s="725">
        <f t="shared" si="13"/>
        <v>210.21003678711816</v>
      </c>
      <c r="I193" s="725">
        <f t="shared" si="14"/>
        <v>513.71867216837779</v>
      </c>
      <c r="J193" s="725">
        <f t="shared" si="15"/>
        <v>36763.699689105772</v>
      </c>
      <c r="K193" s="704"/>
      <c r="L193" s="828"/>
    </row>
    <row r="194" spans="3:12" hidden="1" outlineLevel="1" x14ac:dyDescent="0.25">
      <c r="C194" s="712">
        <v>181</v>
      </c>
      <c r="D194" s="716">
        <v>6.9967656948006773E-2</v>
      </c>
      <c r="E194" s="715">
        <f t="shared" si="16"/>
        <v>5.6516121806344799E-3</v>
      </c>
      <c r="F194" s="725">
        <f t="shared" si="17"/>
        <v>36763.699689105772</v>
      </c>
      <c r="G194" s="725">
        <f t="shared" si="12"/>
        <v>724.18887914006166</v>
      </c>
      <c r="H194" s="725">
        <f t="shared" si="13"/>
        <v>207.77417296813823</v>
      </c>
      <c r="I194" s="725">
        <f t="shared" si="14"/>
        <v>516.4147061719234</v>
      </c>
      <c r="J194" s="725">
        <f t="shared" si="15"/>
        <v>36247.284982933845</v>
      </c>
      <c r="K194" s="704"/>
      <c r="L194" s="828"/>
    </row>
    <row r="195" spans="3:12" hidden="1" outlineLevel="1" x14ac:dyDescent="0.25">
      <c r="C195" s="712">
        <v>182</v>
      </c>
      <c r="D195" s="716">
        <v>7.1819249646052144E-2</v>
      </c>
      <c r="E195" s="715">
        <f t="shared" si="16"/>
        <v>5.796521694706902E-3</v>
      </c>
      <c r="F195" s="725">
        <f t="shared" si="17"/>
        <v>36247.284982933845</v>
      </c>
      <c r="G195" s="725">
        <f t="shared" si="12"/>
        <v>727.15287551907386</v>
      </c>
      <c r="H195" s="725">
        <f t="shared" si="13"/>
        <v>210.10817377779972</v>
      </c>
      <c r="I195" s="725">
        <f t="shared" si="14"/>
        <v>517.04470174127414</v>
      </c>
      <c r="J195" s="725">
        <f t="shared" si="15"/>
        <v>35730.240281192571</v>
      </c>
      <c r="K195" s="704"/>
      <c r="L195" s="828"/>
    </row>
    <row r="196" spans="3:12" hidden="1" outlineLevel="1" x14ac:dyDescent="0.25">
      <c r="C196" s="712">
        <v>183</v>
      </c>
      <c r="D196" s="716">
        <v>7.126197414669469E-2</v>
      </c>
      <c r="E196" s="715">
        <f t="shared" si="16"/>
        <v>5.7529323042260216E-3</v>
      </c>
      <c r="F196" s="725">
        <f t="shared" si="17"/>
        <v>35730.240281192571</v>
      </c>
      <c r="G196" s="725">
        <f t="shared" si="12"/>
        <v>726.27449908546248</v>
      </c>
      <c r="H196" s="725">
        <f t="shared" si="13"/>
        <v>205.55365355143059</v>
      </c>
      <c r="I196" s="725">
        <f t="shared" si="14"/>
        <v>520.72084553403192</v>
      </c>
      <c r="J196" s="725">
        <f t="shared" si="15"/>
        <v>35209.519435658542</v>
      </c>
      <c r="K196" s="704"/>
      <c r="L196" s="828"/>
    </row>
    <row r="197" spans="3:12" hidden="1" outlineLevel="1" x14ac:dyDescent="0.25">
      <c r="C197" s="712">
        <v>184</v>
      </c>
      <c r="D197" s="716">
        <v>7.2641234708066008E-2</v>
      </c>
      <c r="E197" s="715">
        <f t="shared" si="16"/>
        <v>5.8607784290181097E-3</v>
      </c>
      <c r="F197" s="725">
        <f t="shared" si="17"/>
        <v>35209.519435658542</v>
      </c>
      <c r="G197" s="725">
        <f t="shared" si="12"/>
        <v>728.41416098615116</v>
      </c>
      <c r="H197" s="725">
        <f t="shared" si="13"/>
        <v>206.35519200460146</v>
      </c>
      <c r="I197" s="725">
        <f t="shared" si="14"/>
        <v>522.0589689815497</v>
      </c>
      <c r="J197" s="725">
        <f t="shared" si="15"/>
        <v>34687.460466676988</v>
      </c>
      <c r="K197" s="704"/>
      <c r="L197" s="828"/>
    </row>
    <row r="198" spans="3:12" hidden="1" outlineLevel="1" x14ac:dyDescent="0.25">
      <c r="C198" s="712">
        <v>185</v>
      </c>
      <c r="D198" s="716">
        <v>7.2539997150388141E-2</v>
      </c>
      <c r="E198" s="715">
        <f t="shared" si="16"/>
        <v>5.8528668606263601E-3</v>
      </c>
      <c r="F198" s="725">
        <f t="shared" si="17"/>
        <v>34687.460466676988</v>
      </c>
      <c r="G198" s="725">
        <f t="shared" si="12"/>
        <v>728.25961643667574</v>
      </c>
      <c r="H198" s="725">
        <f t="shared" si="13"/>
        <v>203.02108784470073</v>
      </c>
      <c r="I198" s="725">
        <f t="shared" si="14"/>
        <v>525.23852859197495</v>
      </c>
      <c r="J198" s="725">
        <f t="shared" si="15"/>
        <v>34162.221938085015</v>
      </c>
      <c r="K198" s="704"/>
      <c r="L198" s="828"/>
    </row>
    <row r="199" spans="3:12" hidden="1" outlineLevel="1" x14ac:dyDescent="0.25">
      <c r="C199" s="712">
        <v>186</v>
      </c>
      <c r="D199" s="716">
        <v>7.1440854378411481E-2</v>
      </c>
      <c r="E199" s="715">
        <f t="shared" si="16"/>
        <v>5.7669263562889483E-3</v>
      </c>
      <c r="F199" s="725">
        <f t="shared" si="17"/>
        <v>34162.221938085015</v>
      </c>
      <c r="G199" s="725">
        <f t="shared" si="12"/>
        <v>726.60986149317046</v>
      </c>
      <c r="H199" s="725">
        <f t="shared" si="13"/>
        <v>197.011018084135</v>
      </c>
      <c r="I199" s="725">
        <f t="shared" si="14"/>
        <v>529.59884340903545</v>
      </c>
      <c r="J199" s="725">
        <f t="shared" si="15"/>
        <v>33632.623094675982</v>
      </c>
      <c r="K199" s="704"/>
      <c r="L199" s="828"/>
    </row>
    <row r="200" spans="3:12" hidden="1" outlineLevel="1" x14ac:dyDescent="0.25">
      <c r="C200" s="712">
        <v>187</v>
      </c>
      <c r="D200" s="716">
        <v>7.1942124168048849E-2</v>
      </c>
      <c r="E200" s="715">
        <f t="shared" si="16"/>
        <v>5.8061299902616437E-3</v>
      </c>
      <c r="F200" s="725">
        <f t="shared" si="17"/>
        <v>33632.623094675982</v>
      </c>
      <c r="G200" s="725">
        <f t="shared" si="12"/>
        <v>727.3494572268288</v>
      </c>
      <c r="H200" s="725">
        <f t="shared" si="13"/>
        <v>195.27538160116458</v>
      </c>
      <c r="I200" s="725">
        <f t="shared" si="14"/>
        <v>532.07407562566425</v>
      </c>
      <c r="J200" s="725">
        <f t="shared" si="15"/>
        <v>33100.549019050319</v>
      </c>
      <c r="K200" s="704"/>
      <c r="L200" s="828"/>
    </row>
    <row r="201" spans="3:12" hidden="1" outlineLevel="1" x14ac:dyDescent="0.25">
      <c r="C201" s="712">
        <v>188</v>
      </c>
      <c r="D201" s="716">
        <v>7.0191288266033811E-2</v>
      </c>
      <c r="E201" s="715">
        <f t="shared" si="16"/>
        <v>5.6691262345296423E-3</v>
      </c>
      <c r="F201" s="725">
        <f t="shared" si="17"/>
        <v>33100.549019050319</v>
      </c>
      <c r="G201" s="725">
        <f t="shared" si="12"/>
        <v>724.81115014234717</v>
      </c>
      <c r="H201" s="725">
        <f t="shared" si="13"/>
        <v>187.65119082123257</v>
      </c>
      <c r="I201" s="725">
        <f t="shared" si="14"/>
        <v>537.15995932111457</v>
      </c>
      <c r="J201" s="725">
        <f t="shared" si="15"/>
        <v>32563.389059729205</v>
      </c>
      <c r="K201" s="704"/>
      <c r="L201" s="828"/>
    </row>
    <row r="202" spans="3:12" hidden="1" outlineLevel="1" x14ac:dyDescent="0.25">
      <c r="C202" s="712">
        <v>189</v>
      </c>
      <c r="D202" s="716">
        <v>7.0144662433318669E-2</v>
      </c>
      <c r="E202" s="715">
        <f t="shared" si="16"/>
        <v>5.6654749327083032E-3</v>
      </c>
      <c r="F202" s="725">
        <f t="shared" si="17"/>
        <v>32563.389059729205</v>
      </c>
      <c r="G202" s="725">
        <f t="shared" si="12"/>
        <v>724.74476112562502</v>
      </c>
      <c r="H202" s="725">
        <f t="shared" si="13"/>
        <v>184.48706444192362</v>
      </c>
      <c r="I202" s="725">
        <f t="shared" si="14"/>
        <v>540.2576966837014</v>
      </c>
      <c r="J202" s="725">
        <f t="shared" si="15"/>
        <v>32023.131363045504</v>
      </c>
      <c r="K202" s="704"/>
      <c r="L202" s="828"/>
    </row>
    <row r="203" spans="3:12" hidden="1" outlineLevel="1" x14ac:dyDescent="0.25">
      <c r="C203" s="712">
        <v>190</v>
      </c>
      <c r="D203" s="716">
        <v>7.023067768182846E-2</v>
      </c>
      <c r="E203" s="715">
        <f t="shared" si="16"/>
        <v>5.6722107338129657E-3</v>
      </c>
      <c r="F203" s="725">
        <f t="shared" si="17"/>
        <v>32023.131363045504</v>
      </c>
      <c r="G203" s="725">
        <f t="shared" si="12"/>
        <v>724.86504366128554</v>
      </c>
      <c r="H203" s="725">
        <f t="shared" si="13"/>
        <v>181.64194944776935</v>
      </c>
      <c r="I203" s="725">
        <f t="shared" si="14"/>
        <v>543.22309421351622</v>
      </c>
      <c r="J203" s="725">
        <f t="shared" si="15"/>
        <v>31479.908268831987</v>
      </c>
      <c r="K203" s="704"/>
      <c r="L203" s="828"/>
    </row>
    <row r="204" spans="3:12" hidden="1" outlineLevel="1" x14ac:dyDescent="0.25">
      <c r="C204" s="712">
        <v>191</v>
      </c>
      <c r="D204" s="716">
        <v>6.9752032950732429E-2</v>
      </c>
      <c r="E204" s="715">
        <f t="shared" si="16"/>
        <v>5.6347220554715527E-3</v>
      </c>
      <c r="F204" s="725">
        <f t="shared" si="17"/>
        <v>31479.908268831987</v>
      </c>
      <c r="G204" s="725">
        <f t="shared" si="12"/>
        <v>724.20797598915112</v>
      </c>
      <c r="H204" s="725">
        <f t="shared" si="13"/>
        <v>177.38053342660891</v>
      </c>
      <c r="I204" s="725">
        <f t="shared" si="14"/>
        <v>546.82744256254227</v>
      </c>
      <c r="J204" s="725">
        <f t="shared" si="15"/>
        <v>30933.080826269445</v>
      </c>
      <c r="K204" s="704"/>
      <c r="L204" s="828"/>
    </row>
    <row r="205" spans="3:12" hidden="1" outlineLevel="1" x14ac:dyDescent="0.25">
      <c r="C205" s="712">
        <v>192</v>
      </c>
      <c r="D205" s="716">
        <v>6.9677020778925111E-2</v>
      </c>
      <c r="E205" s="715">
        <f t="shared" si="16"/>
        <v>5.6288455168969076E-3</v>
      </c>
      <c r="F205" s="725">
        <f t="shared" si="17"/>
        <v>30933.080826269445</v>
      </c>
      <c r="G205" s="725">
        <f t="shared" si="12"/>
        <v>724.10693036053362</v>
      </c>
      <c r="H205" s="725">
        <f t="shared" si="13"/>
        <v>174.11753333275647</v>
      </c>
      <c r="I205" s="725">
        <f t="shared" si="14"/>
        <v>549.98939702777716</v>
      </c>
      <c r="J205" s="725">
        <f t="shared" si="15"/>
        <v>30383.091429241667</v>
      </c>
      <c r="K205" s="704"/>
      <c r="L205" s="828"/>
    </row>
    <row r="206" spans="3:12" hidden="1" outlineLevel="1" x14ac:dyDescent="0.25">
      <c r="C206" s="712">
        <v>193</v>
      </c>
      <c r="D206" s="716">
        <v>7.0381279585529755E-2</v>
      </c>
      <c r="E206" s="715">
        <f t="shared" si="16"/>
        <v>5.6840030811013964E-3</v>
      </c>
      <c r="F206" s="725">
        <f t="shared" si="17"/>
        <v>30383.091429241667</v>
      </c>
      <c r="G206" s="725">
        <f t="shared" ref="G206:G269" si="18">-PMT(E206,($E$6*12+1-C206),F206)</f>
        <v>725.03761395583172</v>
      </c>
      <c r="H206" s="725">
        <f t="shared" ref="H206:H253" si="19">F206*E206</f>
        <v>172.69758529719508</v>
      </c>
      <c r="I206" s="725">
        <f t="shared" ref="I206:I269" si="20">G206-H206</f>
        <v>552.34002865863658</v>
      </c>
      <c r="J206" s="725">
        <f t="shared" ref="J206:J269" si="21">F206-I206</f>
        <v>29830.751400583031</v>
      </c>
      <c r="K206" s="704"/>
      <c r="L206" s="828"/>
    </row>
    <row r="207" spans="3:12" hidden="1" outlineLevel="1" x14ac:dyDescent="0.25">
      <c r="C207" s="712">
        <v>194</v>
      </c>
      <c r="D207" s="716">
        <v>6.9557178447376841E-2</v>
      </c>
      <c r="E207" s="715">
        <f t="shared" ref="E207:E253" si="22">(1+D207)^(1/12)-1</f>
        <v>5.6194561488802641E-3</v>
      </c>
      <c r="F207" s="725">
        <f t="shared" ref="F207:F270" si="23">J206</f>
        <v>29830.751400583031</v>
      </c>
      <c r="G207" s="725">
        <f t="shared" si="18"/>
        <v>723.96973942544355</v>
      </c>
      <c r="H207" s="725">
        <f t="shared" si="19"/>
        <v>167.63259938372485</v>
      </c>
      <c r="I207" s="725">
        <f t="shared" si="20"/>
        <v>556.33714004171873</v>
      </c>
      <c r="J207" s="725">
        <f t="shared" si="21"/>
        <v>29274.414260541311</v>
      </c>
      <c r="K207" s="704"/>
      <c r="L207" s="828"/>
    </row>
    <row r="208" spans="3:12" hidden="1" outlineLevel="1" x14ac:dyDescent="0.25">
      <c r="C208" s="712">
        <v>195</v>
      </c>
      <c r="D208" s="716">
        <v>6.807915708649144E-2</v>
      </c>
      <c r="E208" s="715">
        <f t="shared" si="22"/>
        <v>5.5035772524982818E-3</v>
      </c>
      <c r="F208" s="725">
        <f t="shared" si="23"/>
        <v>29274.414260541311</v>
      </c>
      <c r="G208" s="725">
        <f t="shared" si="18"/>
        <v>722.09306205247219</v>
      </c>
      <c r="H208" s="725">
        <f t="shared" si="19"/>
        <v>161.11400040452648</v>
      </c>
      <c r="I208" s="725">
        <f t="shared" si="20"/>
        <v>560.97906164794574</v>
      </c>
      <c r="J208" s="725">
        <f t="shared" si="21"/>
        <v>28713.435198893367</v>
      </c>
      <c r="K208" s="704"/>
      <c r="L208" s="828"/>
    </row>
    <row r="209" spans="3:12" hidden="1" outlineLevel="1" x14ac:dyDescent="0.25">
      <c r="C209" s="712">
        <v>196</v>
      </c>
      <c r="D209" s="716">
        <v>6.9521512159873664E-2</v>
      </c>
      <c r="E209" s="715">
        <f t="shared" si="22"/>
        <v>5.6166615919708285E-3</v>
      </c>
      <c r="F209" s="725">
        <f t="shared" si="23"/>
        <v>28713.435198893367</v>
      </c>
      <c r="G209" s="725">
        <f t="shared" si="18"/>
        <v>723.88715714789203</v>
      </c>
      <c r="H209" s="725">
        <f t="shared" si="19"/>
        <v>161.27364865516765</v>
      </c>
      <c r="I209" s="725">
        <f t="shared" si="20"/>
        <v>562.61350849272435</v>
      </c>
      <c r="J209" s="725">
        <f t="shared" si="21"/>
        <v>28150.821690400644</v>
      </c>
      <c r="K209" s="704"/>
      <c r="L209" s="828"/>
    </row>
    <row r="210" spans="3:12" hidden="1" outlineLevel="1" x14ac:dyDescent="0.25">
      <c r="C210" s="712">
        <v>197</v>
      </c>
      <c r="D210" s="716">
        <v>6.7963273174238295E-2</v>
      </c>
      <c r="E210" s="715">
        <f t="shared" si="22"/>
        <v>5.4944855821588146E-3</v>
      </c>
      <c r="F210" s="725">
        <f t="shared" si="23"/>
        <v>28150.821690400644</v>
      </c>
      <c r="G210" s="725">
        <f t="shared" si="18"/>
        <v>721.9892024394245</v>
      </c>
      <c r="H210" s="725">
        <f t="shared" si="19"/>
        <v>154.67428390382997</v>
      </c>
      <c r="I210" s="725">
        <f t="shared" si="20"/>
        <v>567.31491853559453</v>
      </c>
      <c r="J210" s="725">
        <f t="shared" si="21"/>
        <v>27583.50677186505</v>
      </c>
      <c r="K210" s="704"/>
      <c r="L210" s="828"/>
    </row>
    <row r="211" spans="3:12" hidden="1" outlineLevel="1" x14ac:dyDescent="0.25">
      <c r="C211" s="712">
        <v>198</v>
      </c>
      <c r="D211" s="716">
        <v>6.8584366000907407E-2</v>
      </c>
      <c r="E211" s="715">
        <f t="shared" si="22"/>
        <v>5.5432028482162998E-3</v>
      </c>
      <c r="F211" s="725">
        <f t="shared" si="23"/>
        <v>27583.50677186505</v>
      </c>
      <c r="G211" s="725">
        <f t="shared" si="18"/>
        <v>722.72952768189873</v>
      </c>
      <c r="H211" s="725">
        <f t="shared" si="19"/>
        <v>152.90097330159594</v>
      </c>
      <c r="I211" s="725">
        <f t="shared" si="20"/>
        <v>569.82855438030276</v>
      </c>
      <c r="J211" s="725">
        <f t="shared" si="21"/>
        <v>27013.678217484747</v>
      </c>
      <c r="K211" s="704"/>
      <c r="L211" s="828"/>
    </row>
    <row r="212" spans="3:12" hidden="1" outlineLevel="1" x14ac:dyDescent="0.25">
      <c r="C212" s="712">
        <v>199</v>
      </c>
      <c r="D212" s="716">
        <v>6.8886055097682572E-2</v>
      </c>
      <c r="E212" s="715">
        <f t="shared" si="22"/>
        <v>5.566857365864708E-3</v>
      </c>
      <c r="F212" s="725">
        <f t="shared" si="23"/>
        <v>27013.678217484747</v>
      </c>
      <c r="G212" s="725">
        <f t="shared" si="18"/>
        <v>723.08131843773754</v>
      </c>
      <c r="H212" s="725">
        <f t="shared" si="19"/>
        <v>150.38129356410397</v>
      </c>
      <c r="I212" s="725">
        <f t="shared" si="20"/>
        <v>572.70002487363354</v>
      </c>
      <c r="J212" s="725">
        <f t="shared" si="21"/>
        <v>26440.978192611114</v>
      </c>
      <c r="K212" s="704"/>
      <c r="L212" s="828"/>
    </row>
    <row r="213" spans="3:12" hidden="1" outlineLevel="1" x14ac:dyDescent="0.25">
      <c r="C213" s="712">
        <v>200</v>
      </c>
      <c r="D213" s="716">
        <v>6.6923529877901206E-2</v>
      </c>
      <c r="E213" s="715">
        <f t="shared" si="22"/>
        <v>5.4128720587536261E-3</v>
      </c>
      <c r="F213" s="725">
        <f t="shared" si="23"/>
        <v>26440.978192611114</v>
      </c>
      <c r="G213" s="725">
        <f t="shared" si="18"/>
        <v>720.84413652903345</v>
      </c>
      <c r="H213" s="725">
        <f t="shared" si="19"/>
        <v>143.12163206489865</v>
      </c>
      <c r="I213" s="725">
        <f t="shared" si="20"/>
        <v>577.72250446413477</v>
      </c>
      <c r="J213" s="725">
        <f t="shared" si="21"/>
        <v>25863.255688146979</v>
      </c>
      <c r="K213" s="704"/>
      <c r="L213" s="828"/>
    </row>
    <row r="214" spans="3:12" hidden="1" outlineLevel="1" x14ac:dyDescent="0.25">
      <c r="C214" s="712">
        <v>201</v>
      </c>
      <c r="D214" s="716">
        <v>6.6880353537526346E-2</v>
      </c>
      <c r="E214" s="715">
        <f t="shared" si="22"/>
        <v>5.4094814023202265E-3</v>
      </c>
      <c r="F214" s="725">
        <f t="shared" si="23"/>
        <v>25863.255688146979</v>
      </c>
      <c r="G214" s="725">
        <f t="shared" si="18"/>
        <v>720.79604978595103</v>
      </c>
      <c r="H214" s="725">
        <f t="shared" si="19"/>
        <v>139.90680064848388</v>
      </c>
      <c r="I214" s="725">
        <f t="shared" si="20"/>
        <v>580.88924913746712</v>
      </c>
      <c r="J214" s="725">
        <f t="shared" si="21"/>
        <v>25282.366439009511</v>
      </c>
      <c r="K214" s="704"/>
      <c r="L214" s="828"/>
    </row>
    <row r="215" spans="3:12" hidden="1" outlineLevel="1" x14ac:dyDescent="0.25">
      <c r="C215" s="712">
        <v>202</v>
      </c>
      <c r="D215" s="716">
        <v>6.8725133675644937E-2</v>
      </c>
      <c r="E215" s="715">
        <f t="shared" si="22"/>
        <v>5.5542407719570974E-3</v>
      </c>
      <c r="F215" s="725">
        <f t="shared" si="23"/>
        <v>25282.366439009511</v>
      </c>
      <c r="G215" s="725">
        <f t="shared" si="18"/>
        <v>722.80249388582342</v>
      </c>
      <c r="H215" s="725">
        <f t="shared" si="19"/>
        <v>140.42435048710641</v>
      </c>
      <c r="I215" s="725">
        <f t="shared" si="20"/>
        <v>582.37814339871704</v>
      </c>
      <c r="J215" s="725">
        <f t="shared" si="21"/>
        <v>24699.988295610794</v>
      </c>
      <c r="K215" s="704"/>
      <c r="L215" s="828"/>
    </row>
    <row r="216" spans="3:12" hidden="1" outlineLevel="1" x14ac:dyDescent="0.25">
      <c r="C216" s="712">
        <v>203</v>
      </c>
      <c r="D216" s="716">
        <v>7.0553691792991827E-2</v>
      </c>
      <c r="E216" s="715">
        <f t="shared" si="22"/>
        <v>5.6975013396740604E-3</v>
      </c>
      <c r="F216" s="725">
        <f t="shared" si="23"/>
        <v>24699.988295610794</v>
      </c>
      <c r="G216" s="725">
        <f t="shared" si="18"/>
        <v>724.74359443134654</v>
      </c>
      <c r="H216" s="725">
        <f t="shared" si="19"/>
        <v>140.72821640417612</v>
      </c>
      <c r="I216" s="725">
        <f t="shared" si="20"/>
        <v>584.01537802717041</v>
      </c>
      <c r="J216" s="725">
        <f t="shared" si="21"/>
        <v>24115.972917583622</v>
      </c>
      <c r="K216" s="704"/>
      <c r="L216" s="828"/>
    </row>
    <row r="217" spans="3:12" hidden="1" outlineLevel="1" x14ac:dyDescent="0.25">
      <c r="C217" s="712">
        <v>204</v>
      </c>
      <c r="D217" s="716">
        <v>7.0820764434043129E-2</v>
      </c>
      <c r="E217" s="715">
        <f t="shared" si="22"/>
        <v>5.7184066885731522E-3</v>
      </c>
      <c r="F217" s="725">
        <f t="shared" si="23"/>
        <v>24115.972917583622</v>
      </c>
      <c r="G217" s="725">
        <f t="shared" si="18"/>
        <v>725.02011486667334</v>
      </c>
      <c r="H217" s="725">
        <f t="shared" si="19"/>
        <v>137.90494083335918</v>
      </c>
      <c r="I217" s="725">
        <f t="shared" si="20"/>
        <v>587.11517403331413</v>
      </c>
      <c r="J217" s="725">
        <f t="shared" si="21"/>
        <v>23528.857743550307</v>
      </c>
      <c r="K217" s="704"/>
      <c r="L217" s="828"/>
    </row>
    <row r="218" spans="3:12" hidden="1" outlineLevel="1" x14ac:dyDescent="0.25">
      <c r="C218" s="712">
        <v>205</v>
      </c>
      <c r="D218" s="716">
        <v>7.1010721020391659E-2</v>
      </c>
      <c r="E218" s="715">
        <f t="shared" si="22"/>
        <v>5.7332728011436629E-3</v>
      </c>
      <c r="F218" s="725">
        <f t="shared" si="23"/>
        <v>23528.857743550307</v>
      </c>
      <c r="G218" s="725">
        <f t="shared" si="18"/>
        <v>725.21180369014883</v>
      </c>
      <c r="H218" s="725">
        <f t="shared" si="19"/>
        <v>134.89736014307542</v>
      </c>
      <c r="I218" s="725">
        <f t="shared" si="20"/>
        <v>590.31444354707344</v>
      </c>
      <c r="J218" s="725">
        <f t="shared" si="21"/>
        <v>22938.543300003232</v>
      </c>
      <c r="K218" s="704"/>
      <c r="L218" s="828"/>
    </row>
    <row r="219" spans="3:12" hidden="1" outlineLevel="1" x14ac:dyDescent="0.25">
      <c r="C219" s="712">
        <v>206</v>
      </c>
      <c r="D219" s="716">
        <v>7.1918830946625087E-2</v>
      </c>
      <c r="E219" s="715">
        <f t="shared" si="22"/>
        <v>5.804308631182975E-3</v>
      </c>
      <c r="F219" s="725">
        <f t="shared" si="23"/>
        <v>22938.543300003232</v>
      </c>
      <c r="G219" s="725">
        <f t="shared" si="18"/>
        <v>726.10429004841387</v>
      </c>
      <c r="H219" s="725">
        <f t="shared" si="19"/>
        <v>133.14238486297316</v>
      </c>
      <c r="I219" s="725">
        <f t="shared" si="20"/>
        <v>592.96190518544074</v>
      </c>
      <c r="J219" s="725">
        <f t="shared" si="21"/>
        <v>22345.581394817789</v>
      </c>
      <c r="K219" s="704"/>
      <c r="L219" s="828"/>
    </row>
    <row r="220" spans="3:12" hidden="1" outlineLevel="1" x14ac:dyDescent="0.25">
      <c r="C220" s="712">
        <v>207</v>
      </c>
      <c r="D220" s="716">
        <v>7.0774183797689294E-2</v>
      </c>
      <c r="E220" s="715">
        <f t="shared" si="22"/>
        <v>5.7147608918963755E-3</v>
      </c>
      <c r="F220" s="725">
        <f t="shared" si="23"/>
        <v>22345.581394817789</v>
      </c>
      <c r="G220" s="725">
        <f t="shared" si="18"/>
        <v>725.00947764139164</v>
      </c>
      <c r="H220" s="725">
        <f t="shared" si="19"/>
        <v>127.69965466179197</v>
      </c>
      <c r="I220" s="725">
        <f t="shared" si="20"/>
        <v>597.30982297959963</v>
      </c>
      <c r="J220" s="725">
        <f t="shared" si="21"/>
        <v>21748.271571838188</v>
      </c>
      <c r="K220" s="704"/>
      <c r="L220" s="828"/>
    </row>
    <row r="221" spans="3:12" hidden="1" outlineLevel="1" x14ac:dyDescent="0.25">
      <c r="C221" s="712">
        <v>208</v>
      </c>
      <c r="D221" s="716">
        <v>7.202962010351012E-2</v>
      </c>
      <c r="E221" s="715">
        <f t="shared" si="22"/>
        <v>5.812971206632378E-3</v>
      </c>
      <c r="F221" s="725">
        <f t="shared" si="23"/>
        <v>21748.271571838188</v>
      </c>
      <c r="G221" s="725">
        <f t="shared" si="18"/>
        <v>726.17706918827321</v>
      </c>
      <c r="H221" s="725">
        <f t="shared" si="19"/>
        <v>126.42207644111687</v>
      </c>
      <c r="I221" s="725">
        <f t="shared" si="20"/>
        <v>599.75499274715639</v>
      </c>
      <c r="J221" s="725">
        <f t="shared" si="21"/>
        <v>21148.516579091032</v>
      </c>
      <c r="K221" s="704"/>
      <c r="L221" s="828"/>
    </row>
    <row r="222" spans="3:12" hidden="1" outlineLevel="1" x14ac:dyDescent="0.25">
      <c r="C222" s="712">
        <v>209</v>
      </c>
      <c r="D222" s="716">
        <v>7.3791417801781237E-2</v>
      </c>
      <c r="E222" s="715">
        <f t="shared" si="22"/>
        <v>5.9506155389130733E-3</v>
      </c>
      <c r="F222" s="725">
        <f t="shared" si="23"/>
        <v>21148.516579091032</v>
      </c>
      <c r="G222" s="725">
        <f t="shared" si="18"/>
        <v>727.76875977320867</v>
      </c>
      <c r="H222" s="725">
        <f t="shared" si="19"/>
        <v>125.84669138049985</v>
      </c>
      <c r="I222" s="725">
        <f t="shared" si="20"/>
        <v>601.92206839270887</v>
      </c>
      <c r="J222" s="725">
        <f t="shared" si="21"/>
        <v>20546.594510698324</v>
      </c>
      <c r="K222" s="704"/>
      <c r="L222" s="828"/>
    </row>
    <row r="223" spans="3:12" hidden="1" outlineLevel="1" x14ac:dyDescent="0.25">
      <c r="C223" s="712">
        <v>210</v>
      </c>
      <c r="D223" s="716">
        <v>7.2693199689842045E-2</v>
      </c>
      <c r="E223" s="715">
        <f t="shared" si="22"/>
        <v>5.8648391511835207E-3</v>
      </c>
      <c r="F223" s="725">
        <f t="shared" si="23"/>
        <v>20546.594510698324</v>
      </c>
      <c r="G223" s="725">
        <f t="shared" si="18"/>
        <v>726.80568511497302</v>
      </c>
      <c r="H223" s="725">
        <f t="shared" si="19"/>
        <v>120.50247190983595</v>
      </c>
      <c r="I223" s="725">
        <f t="shared" si="20"/>
        <v>606.30321320513713</v>
      </c>
      <c r="J223" s="725">
        <f t="shared" si="21"/>
        <v>19940.291297493186</v>
      </c>
      <c r="K223" s="704"/>
      <c r="L223" s="828"/>
    </row>
    <row r="224" spans="3:12" hidden="1" outlineLevel="1" x14ac:dyDescent="0.25">
      <c r="C224" s="712">
        <v>211</v>
      </c>
      <c r="D224" s="716">
        <v>7.450082800129619E-2</v>
      </c>
      <c r="E224" s="715">
        <f t="shared" si="22"/>
        <v>6.0059813217072655E-3</v>
      </c>
      <c r="F224" s="725">
        <f t="shared" si="23"/>
        <v>19940.291297493186</v>
      </c>
      <c r="G224" s="725">
        <f t="shared" si="18"/>
        <v>728.34277413019856</v>
      </c>
      <c r="H224" s="725">
        <f t="shared" si="19"/>
        <v>119.76101708214601</v>
      </c>
      <c r="I224" s="725">
        <f t="shared" si="20"/>
        <v>608.58175704805251</v>
      </c>
      <c r="J224" s="725">
        <f t="shared" si="21"/>
        <v>19331.709540445132</v>
      </c>
      <c r="K224" s="704"/>
      <c r="L224" s="828"/>
    </row>
    <row r="225" spans="3:12" hidden="1" outlineLevel="1" x14ac:dyDescent="0.25">
      <c r="C225" s="712">
        <v>212</v>
      </c>
      <c r="D225" s="716">
        <v>7.506031818063931E-2</v>
      </c>
      <c r="E225" s="715">
        <f t="shared" si="22"/>
        <v>6.0496229962785364E-3</v>
      </c>
      <c r="F225" s="725">
        <f t="shared" si="23"/>
        <v>19331.709540445132</v>
      </c>
      <c r="G225" s="725">
        <f t="shared" si="18"/>
        <v>728.8035696140181</v>
      </c>
      <c r="H225" s="725">
        <f t="shared" si="19"/>
        <v>116.94955459325405</v>
      </c>
      <c r="I225" s="725">
        <f t="shared" si="20"/>
        <v>611.85401502076411</v>
      </c>
      <c r="J225" s="725">
        <f t="shared" si="21"/>
        <v>18719.855525424369</v>
      </c>
      <c r="K225" s="704"/>
      <c r="L225" s="828"/>
    </row>
    <row r="226" spans="3:12" hidden="1" outlineLevel="1" x14ac:dyDescent="0.25">
      <c r="C226" s="712">
        <v>213</v>
      </c>
      <c r="D226" s="716">
        <v>7.6258596513299068E-2</v>
      </c>
      <c r="E226" s="715">
        <f t="shared" si="22"/>
        <v>6.1430217898641448E-3</v>
      </c>
      <c r="F226" s="725">
        <f t="shared" si="23"/>
        <v>18719.855525424369</v>
      </c>
      <c r="G226" s="725">
        <f t="shared" si="18"/>
        <v>729.75840158618905</v>
      </c>
      <c r="H226" s="725">
        <f t="shared" si="19"/>
        <v>114.99648039579061</v>
      </c>
      <c r="I226" s="725">
        <f t="shared" si="20"/>
        <v>614.76192119039843</v>
      </c>
      <c r="J226" s="725">
        <f t="shared" si="21"/>
        <v>18105.093604233971</v>
      </c>
      <c r="K226" s="704"/>
      <c r="L226" s="828"/>
    </row>
    <row r="227" spans="3:12" hidden="1" outlineLevel="1" x14ac:dyDescent="0.25">
      <c r="C227" s="712">
        <v>214</v>
      </c>
      <c r="D227" s="716">
        <v>7.5789418907169004E-2</v>
      </c>
      <c r="E227" s="715">
        <f t="shared" si="22"/>
        <v>6.1064634973084786E-3</v>
      </c>
      <c r="F227" s="725">
        <f t="shared" si="23"/>
        <v>18105.093604233971</v>
      </c>
      <c r="G227" s="725">
        <f t="shared" si="18"/>
        <v>729.39708075159376</v>
      </c>
      <c r="H227" s="725">
        <f t="shared" si="19"/>
        <v>110.55809320960795</v>
      </c>
      <c r="I227" s="725">
        <f t="shared" si="20"/>
        <v>618.83898754198583</v>
      </c>
      <c r="J227" s="725">
        <f t="shared" si="21"/>
        <v>17486.254616691986</v>
      </c>
      <c r="K227" s="704"/>
      <c r="L227" s="828"/>
    </row>
    <row r="228" spans="3:12" hidden="1" outlineLevel="1" x14ac:dyDescent="0.25">
      <c r="C228" s="712">
        <v>215</v>
      </c>
      <c r="D228" s="716">
        <v>7.5136775391443283E-2</v>
      </c>
      <c r="E228" s="715">
        <f t="shared" si="22"/>
        <v>6.0555852385535403E-3</v>
      </c>
      <c r="F228" s="725">
        <f t="shared" si="23"/>
        <v>17486.254616691986</v>
      </c>
      <c r="G228" s="725">
        <f t="shared" si="18"/>
        <v>728.9118529904888</v>
      </c>
      <c r="H228" s="725">
        <f t="shared" si="19"/>
        <v>105.88950533442868</v>
      </c>
      <c r="I228" s="725">
        <f t="shared" si="20"/>
        <v>623.02234765606011</v>
      </c>
      <c r="J228" s="725">
        <f t="shared" si="21"/>
        <v>16863.232269035925</v>
      </c>
      <c r="K228" s="704"/>
      <c r="L228" s="828"/>
    </row>
    <row r="229" spans="3:12" hidden="1" outlineLevel="1" x14ac:dyDescent="0.25">
      <c r="C229" s="712">
        <v>216</v>
      </c>
      <c r="D229" s="716">
        <v>7.3777331475696248E-2</v>
      </c>
      <c r="E229" s="715">
        <f t="shared" si="22"/>
        <v>5.949515834836383E-3</v>
      </c>
      <c r="F229" s="725">
        <f t="shared" si="23"/>
        <v>16863.232269035925</v>
      </c>
      <c r="G229" s="725">
        <f t="shared" si="18"/>
        <v>727.93731197325224</v>
      </c>
      <c r="H229" s="725">
        <f t="shared" si="19"/>
        <v>100.3280674111531</v>
      </c>
      <c r="I229" s="725">
        <f t="shared" si="20"/>
        <v>627.60924456209909</v>
      </c>
      <c r="J229" s="725">
        <f t="shared" si="21"/>
        <v>16235.623024473825</v>
      </c>
      <c r="K229" s="704"/>
      <c r="L229" s="828"/>
    </row>
    <row r="230" spans="3:12" hidden="1" outlineLevel="1" x14ac:dyDescent="0.25">
      <c r="C230" s="712">
        <v>217</v>
      </c>
      <c r="D230" s="716">
        <v>7.4201682938939056E-2</v>
      </c>
      <c r="E230" s="715">
        <f t="shared" si="22"/>
        <v>5.9826386896617567E-3</v>
      </c>
      <c r="F230" s="725">
        <f t="shared" si="23"/>
        <v>16235.623024473825</v>
      </c>
      <c r="G230" s="725">
        <f t="shared" si="18"/>
        <v>728.23014615507429</v>
      </c>
      <c r="H230" s="725">
        <f t="shared" si="19"/>
        <v>97.131866456980333</v>
      </c>
      <c r="I230" s="725">
        <f t="shared" si="20"/>
        <v>631.09827969809396</v>
      </c>
      <c r="J230" s="725">
        <f t="shared" si="21"/>
        <v>15604.524744775732</v>
      </c>
      <c r="K230" s="704"/>
      <c r="L230" s="828"/>
    </row>
    <row r="231" spans="3:12" hidden="1" outlineLevel="1" x14ac:dyDescent="0.25">
      <c r="C231" s="712">
        <v>218</v>
      </c>
      <c r="D231" s="716">
        <v>7.4829324998712199E-2</v>
      </c>
      <c r="E231" s="715">
        <f t="shared" si="22"/>
        <v>6.0316074573194545E-3</v>
      </c>
      <c r="F231" s="725">
        <f t="shared" si="23"/>
        <v>15604.524744775732</v>
      </c>
      <c r="G231" s="725">
        <f t="shared" si="18"/>
        <v>728.64629786642922</v>
      </c>
      <c r="H231" s="725">
        <f t="shared" si="19"/>
        <v>94.120367818515263</v>
      </c>
      <c r="I231" s="725">
        <f t="shared" si="20"/>
        <v>634.52593004791402</v>
      </c>
      <c r="J231" s="725">
        <f t="shared" si="21"/>
        <v>14969.998814727818</v>
      </c>
      <c r="K231" s="704"/>
      <c r="L231" s="828"/>
    </row>
    <row r="232" spans="3:12" hidden="1" outlineLevel="1" x14ac:dyDescent="0.25">
      <c r="C232" s="712">
        <v>219</v>
      </c>
      <c r="D232" s="716">
        <v>7.6193678555957406E-2</v>
      </c>
      <c r="E232" s="715">
        <f t="shared" si="22"/>
        <v>6.1379642572394477E-3</v>
      </c>
      <c r="F232" s="725">
        <f t="shared" si="23"/>
        <v>14969.998814727818</v>
      </c>
      <c r="G232" s="725">
        <f t="shared" si="18"/>
        <v>729.51383118132026</v>
      </c>
      <c r="H232" s="725">
        <f t="shared" si="19"/>
        <v>91.88531765571625</v>
      </c>
      <c r="I232" s="725">
        <f t="shared" si="20"/>
        <v>637.62851352560403</v>
      </c>
      <c r="J232" s="725">
        <f t="shared" si="21"/>
        <v>14332.370301202214</v>
      </c>
      <c r="K232" s="704"/>
      <c r="L232" s="828"/>
    </row>
    <row r="233" spans="3:12" hidden="1" outlineLevel="1" x14ac:dyDescent="0.25">
      <c r="C233" s="712">
        <v>220</v>
      </c>
      <c r="D233" s="716">
        <v>7.5182108284416918E-2</v>
      </c>
      <c r="E233" s="715">
        <f t="shared" si="22"/>
        <v>6.0591201786228677E-3</v>
      </c>
      <c r="F233" s="725">
        <f t="shared" si="23"/>
        <v>14332.370301202214</v>
      </c>
      <c r="G233" s="725">
        <f t="shared" si="18"/>
        <v>728.89797160870773</v>
      </c>
      <c r="H233" s="725">
        <f t="shared" si="19"/>
        <v>86.841554099509437</v>
      </c>
      <c r="I233" s="725">
        <f t="shared" si="20"/>
        <v>642.05641750919835</v>
      </c>
      <c r="J233" s="725">
        <f t="shared" si="21"/>
        <v>13690.313883693016</v>
      </c>
      <c r="K233" s="704"/>
      <c r="L233" s="828"/>
    </row>
    <row r="234" spans="3:12" hidden="1" outlineLevel="1" x14ac:dyDescent="0.25">
      <c r="C234" s="712">
        <v>221</v>
      </c>
      <c r="D234" s="716">
        <v>7.3821710377092259E-2</v>
      </c>
      <c r="E234" s="715">
        <f t="shared" si="22"/>
        <v>5.9529804023514821E-3</v>
      </c>
      <c r="F234" s="725">
        <f t="shared" si="23"/>
        <v>13690.313883693016</v>
      </c>
      <c r="G234" s="725">
        <f t="shared" si="18"/>
        <v>728.10622654929159</v>
      </c>
      <c r="H234" s="725">
        <f t="shared" si="19"/>
        <v>81.498170251664931</v>
      </c>
      <c r="I234" s="725">
        <f t="shared" si="20"/>
        <v>646.60805629762672</v>
      </c>
      <c r="J234" s="725">
        <f t="shared" si="21"/>
        <v>13043.705827395388</v>
      </c>
      <c r="K234" s="704"/>
      <c r="L234" s="828"/>
    </row>
    <row r="235" spans="3:12" hidden="1" outlineLevel="1" x14ac:dyDescent="0.25">
      <c r="C235" s="712">
        <v>222</v>
      </c>
      <c r="D235" s="716">
        <v>7.4173346455317091E-2</v>
      </c>
      <c r="E235" s="715">
        <f t="shared" si="22"/>
        <v>5.9804272524246471E-3</v>
      </c>
      <c r="F235" s="725">
        <f t="shared" si="23"/>
        <v>13043.705827395388</v>
      </c>
      <c r="G235" s="725">
        <f t="shared" si="18"/>
        <v>728.30136493444161</v>
      </c>
      <c r="H235" s="725">
        <f t="shared" si="19"/>
        <v>78.006933802765559</v>
      </c>
      <c r="I235" s="725">
        <f t="shared" si="20"/>
        <v>650.29443113167599</v>
      </c>
      <c r="J235" s="725">
        <f t="shared" si="21"/>
        <v>12393.411396263713</v>
      </c>
      <c r="K235" s="704"/>
      <c r="L235" s="828"/>
    </row>
    <row r="236" spans="3:12" hidden="1" outlineLevel="1" x14ac:dyDescent="0.25">
      <c r="C236" s="712">
        <v>223</v>
      </c>
      <c r="D236" s="716">
        <v>7.244427581816569E-2</v>
      </c>
      <c r="E236" s="715">
        <f t="shared" si="22"/>
        <v>5.8453857476206128E-3</v>
      </c>
      <c r="F236" s="725">
        <f t="shared" si="23"/>
        <v>12393.411396263713</v>
      </c>
      <c r="G236" s="725">
        <f t="shared" si="18"/>
        <v>727.38860821079152</v>
      </c>
      <c r="H236" s="725">
        <f t="shared" si="19"/>
        <v>72.444270340118791</v>
      </c>
      <c r="I236" s="725">
        <f t="shared" si="20"/>
        <v>654.94433787067271</v>
      </c>
      <c r="J236" s="725">
        <f t="shared" si="21"/>
        <v>11738.46705839304</v>
      </c>
      <c r="K236" s="704"/>
      <c r="L236" s="828"/>
    </row>
    <row r="237" spans="3:12" hidden="1" outlineLevel="1" x14ac:dyDescent="0.25">
      <c r="C237" s="712">
        <v>224</v>
      </c>
      <c r="D237" s="716">
        <v>7.2634284613630473E-2</v>
      </c>
      <c r="E237" s="715">
        <f t="shared" si="22"/>
        <v>5.860235311094808E-3</v>
      </c>
      <c r="F237" s="725">
        <f t="shared" si="23"/>
        <v>11738.46705839304</v>
      </c>
      <c r="G237" s="725">
        <f t="shared" si="18"/>
        <v>727.48375763430897</v>
      </c>
      <c r="H237" s="725">
        <f t="shared" si="19"/>
        <v>68.7901791537181</v>
      </c>
      <c r="I237" s="725">
        <f t="shared" si="20"/>
        <v>658.69357848059087</v>
      </c>
      <c r="J237" s="725">
        <f t="shared" si="21"/>
        <v>11079.77347991245</v>
      </c>
      <c r="K237" s="704"/>
      <c r="L237" s="828"/>
    </row>
    <row r="238" spans="3:12" hidden="1" outlineLevel="1" x14ac:dyDescent="0.25">
      <c r="C238" s="712">
        <v>225</v>
      </c>
      <c r="D238" s="716">
        <v>7.133555972040484E-2</v>
      </c>
      <c r="E238" s="715">
        <f t="shared" si="22"/>
        <v>5.7586892664496236E-3</v>
      </c>
      <c r="F238" s="725">
        <f t="shared" si="23"/>
        <v>11079.77347991245</v>
      </c>
      <c r="G238" s="725">
        <f t="shared" si="18"/>
        <v>726.86876271337894</v>
      </c>
      <c r="H238" s="725">
        <f t="shared" si="19"/>
        <v>63.804972613465019</v>
      </c>
      <c r="I238" s="725">
        <f t="shared" si="20"/>
        <v>663.06379009991394</v>
      </c>
      <c r="J238" s="725">
        <f t="shared" si="21"/>
        <v>10416.709689812536</v>
      </c>
      <c r="K238" s="704"/>
      <c r="L238" s="828"/>
    </row>
    <row r="239" spans="3:12" hidden="1" outlineLevel="1" x14ac:dyDescent="0.25">
      <c r="C239" s="712">
        <v>226</v>
      </c>
      <c r="D239" s="716">
        <v>7.277701681657428E-2</v>
      </c>
      <c r="E239" s="715">
        <f t="shared" si="22"/>
        <v>5.8713885293855128E-3</v>
      </c>
      <c r="F239" s="725">
        <f t="shared" si="23"/>
        <v>10416.709689812536</v>
      </c>
      <c r="G239" s="725">
        <f t="shared" si="18"/>
        <v>727.51178495402883</v>
      </c>
      <c r="H239" s="725">
        <f t="shared" si="19"/>
        <v>61.160549786704252</v>
      </c>
      <c r="I239" s="725">
        <f t="shared" si="20"/>
        <v>666.3512351673246</v>
      </c>
      <c r="J239" s="725">
        <f t="shared" si="21"/>
        <v>9750.3584546452112</v>
      </c>
      <c r="K239" s="704"/>
      <c r="L239" s="828"/>
    </row>
    <row r="240" spans="3:12" hidden="1" outlineLevel="1" x14ac:dyDescent="0.25">
      <c r="C240" s="712">
        <v>227</v>
      </c>
      <c r="D240" s="716">
        <v>7.2863465438725045E-2</v>
      </c>
      <c r="E240" s="715">
        <f t="shared" si="22"/>
        <v>5.8781430383791911E-3</v>
      </c>
      <c r="F240" s="725">
        <f t="shared" si="23"/>
        <v>9750.3584546452112</v>
      </c>
      <c r="G240" s="725">
        <f t="shared" si="18"/>
        <v>727.54796053433176</v>
      </c>
      <c r="H240" s="725">
        <f t="shared" si="19"/>
        <v>57.314001671874436</v>
      </c>
      <c r="I240" s="725">
        <f t="shared" si="20"/>
        <v>670.23395886245737</v>
      </c>
      <c r="J240" s="725">
        <f t="shared" si="21"/>
        <v>9080.124495782753</v>
      </c>
      <c r="K240" s="704"/>
      <c r="L240" s="828"/>
    </row>
    <row r="241" spans="3:12" hidden="1" outlineLevel="1" x14ac:dyDescent="0.25">
      <c r="C241" s="712">
        <v>228</v>
      </c>
      <c r="D241" s="716">
        <v>7.1044527986394851E-2</v>
      </c>
      <c r="E241" s="715">
        <f t="shared" si="22"/>
        <v>5.7359183005456504E-3</v>
      </c>
      <c r="F241" s="725">
        <f t="shared" si="23"/>
        <v>9080.124495782753</v>
      </c>
      <c r="G241" s="725">
        <f t="shared" si="18"/>
        <v>726.83650212799841</v>
      </c>
      <c r="H241" s="725">
        <f t="shared" si="19"/>
        <v>52.082852266593143</v>
      </c>
      <c r="I241" s="725">
        <f t="shared" si="20"/>
        <v>674.75364986140528</v>
      </c>
      <c r="J241" s="725">
        <f t="shared" si="21"/>
        <v>8405.3708459213485</v>
      </c>
      <c r="K241" s="704"/>
      <c r="L241" s="828"/>
    </row>
    <row r="242" spans="3:12" hidden="1" outlineLevel="1" x14ac:dyDescent="0.25">
      <c r="C242" s="712">
        <v>229</v>
      </c>
      <c r="D242" s="716">
        <v>6.9285272765358077E-2</v>
      </c>
      <c r="E242" s="715">
        <f t="shared" si="22"/>
        <v>5.5981493941705818E-3</v>
      </c>
      <c r="F242" s="725">
        <f t="shared" si="23"/>
        <v>8405.3708459213485</v>
      </c>
      <c r="G242" s="725">
        <f t="shared" si="18"/>
        <v>726.19627623770384</v>
      </c>
      <c r="H242" s="725">
        <f t="shared" si="19"/>
        <v>47.054521708873665</v>
      </c>
      <c r="I242" s="725">
        <f t="shared" si="20"/>
        <v>679.14175452883023</v>
      </c>
      <c r="J242" s="725">
        <f t="shared" si="21"/>
        <v>7726.2290913925181</v>
      </c>
      <c r="K242" s="704"/>
      <c r="L242" s="828"/>
    </row>
    <row r="243" spans="3:12" hidden="1" outlineLevel="1" x14ac:dyDescent="0.25">
      <c r="C243" s="712">
        <v>230</v>
      </c>
      <c r="D243" s="716">
        <v>6.7696199340580604E-2</v>
      </c>
      <c r="E243" s="715">
        <f t="shared" si="22"/>
        <v>5.4735288649374603E-3</v>
      </c>
      <c r="F243" s="725">
        <f t="shared" si="23"/>
        <v>7726.2290913925181</v>
      </c>
      <c r="G243" s="725">
        <f t="shared" si="18"/>
        <v>725.66143712488361</v>
      </c>
      <c r="H243" s="725">
        <f t="shared" si="19"/>
        <v>42.289737948856477</v>
      </c>
      <c r="I243" s="725">
        <f t="shared" si="20"/>
        <v>683.37169917602716</v>
      </c>
      <c r="J243" s="725">
        <f t="shared" si="21"/>
        <v>7042.8573922164906</v>
      </c>
      <c r="K243" s="704"/>
      <c r="L243" s="828"/>
    </row>
    <row r="244" spans="3:12" hidden="1" outlineLevel="1" x14ac:dyDescent="0.25">
      <c r="C244" s="712">
        <v>231</v>
      </c>
      <c r="D244" s="716">
        <v>6.8018628384936428E-2</v>
      </c>
      <c r="E244" s="715">
        <f t="shared" si="22"/>
        <v>5.4988285870691822E-3</v>
      </c>
      <c r="F244" s="725">
        <f t="shared" si="23"/>
        <v>7042.8573922164906</v>
      </c>
      <c r="G244" s="725">
        <f t="shared" si="18"/>
        <v>725.76104358414693</v>
      </c>
      <c r="H244" s="725">
        <f t="shared" si="19"/>
        <v>38.727465562971553</v>
      </c>
      <c r="I244" s="725">
        <f t="shared" si="20"/>
        <v>687.03357802117534</v>
      </c>
      <c r="J244" s="725">
        <f t="shared" si="21"/>
        <v>6355.8238141953152</v>
      </c>
      <c r="K244" s="704"/>
      <c r="L244" s="828"/>
    </row>
    <row r="245" spans="3:12" hidden="1" outlineLevel="1" x14ac:dyDescent="0.25">
      <c r="C245" s="712">
        <v>232</v>
      </c>
      <c r="D245" s="716">
        <v>6.9634262993810758E-2</v>
      </c>
      <c r="E245" s="715">
        <f t="shared" si="22"/>
        <v>5.6254956545060963E-3</v>
      </c>
      <c r="F245" s="725">
        <f t="shared" si="23"/>
        <v>6355.8238141953152</v>
      </c>
      <c r="G245" s="725">
        <f t="shared" si="18"/>
        <v>726.21491257980858</v>
      </c>
      <c r="H245" s="725">
        <f t="shared" si="19"/>
        <v>35.75465924756211</v>
      </c>
      <c r="I245" s="725">
        <f t="shared" si="20"/>
        <v>690.46025333224645</v>
      </c>
      <c r="J245" s="725">
        <f t="shared" si="21"/>
        <v>5665.3635608630684</v>
      </c>
      <c r="K245" s="704"/>
      <c r="L245" s="828"/>
    </row>
    <row r="246" spans="3:12" hidden="1" outlineLevel="1" x14ac:dyDescent="0.25">
      <c r="C246" s="712">
        <v>233</v>
      </c>
      <c r="D246" s="716">
        <v>6.9254637034647362E-2</v>
      </c>
      <c r="E246" s="715">
        <f t="shared" si="22"/>
        <v>5.5957484416022663E-3</v>
      </c>
      <c r="F246" s="725">
        <f t="shared" si="23"/>
        <v>5665.3635608630684</v>
      </c>
      <c r="G246" s="725">
        <f t="shared" si="18"/>
        <v>726.11887938735617</v>
      </c>
      <c r="H246" s="725">
        <f t="shared" si="19"/>
        <v>31.701949316809781</v>
      </c>
      <c r="I246" s="725">
        <f t="shared" si="20"/>
        <v>694.41693007054641</v>
      </c>
      <c r="J246" s="725">
        <f t="shared" si="21"/>
        <v>4970.9466307925222</v>
      </c>
      <c r="K246" s="704"/>
      <c r="L246" s="828"/>
    </row>
    <row r="247" spans="3:12" hidden="1" outlineLevel="1" x14ac:dyDescent="0.25">
      <c r="C247" s="712">
        <v>234</v>
      </c>
      <c r="D247" s="716">
        <v>7.1082596825231673E-2</v>
      </c>
      <c r="E247" s="715">
        <f t="shared" si="22"/>
        <v>5.7388972130207883E-3</v>
      </c>
      <c r="F247" s="725">
        <f t="shared" si="23"/>
        <v>4970.9466307925222</v>
      </c>
      <c r="G247" s="725">
        <f t="shared" si="18"/>
        <v>726.53008848784111</v>
      </c>
      <c r="H247" s="725">
        <f t="shared" si="19"/>
        <v>28.527751765530283</v>
      </c>
      <c r="I247" s="725">
        <f t="shared" si="20"/>
        <v>698.00233672231082</v>
      </c>
      <c r="J247" s="725">
        <f t="shared" si="21"/>
        <v>4272.9442940702111</v>
      </c>
      <c r="K247" s="704"/>
      <c r="L247" s="828"/>
    </row>
    <row r="248" spans="3:12" hidden="1" outlineLevel="1" x14ac:dyDescent="0.25">
      <c r="C248" s="712">
        <v>235</v>
      </c>
      <c r="D248" s="716">
        <v>7.1554845772256181E-2</v>
      </c>
      <c r="E248" s="715">
        <f t="shared" si="22"/>
        <v>5.7758429461296501E-3</v>
      </c>
      <c r="F248" s="725">
        <f t="shared" si="23"/>
        <v>4272.9442940702111</v>
      </c>
      <c r="G248" s="725">
        <f t="shared" si="18"/>
        <v>726.62305742579679</v>
      </c>
      <c r="H248" s="725">
        <f t="shared" si="19"/>
        <v>24.679855160110368</v>
      </c>
      <c r="I248" s="725">
        <f t="shared" si="20"/>
        <v>701.94320226568641</v>
      </c>
      <c r="J248" s="725">
        <f t="shared" si="21"/>
        <v>3571.0010918045245</v>
      </c>
      <c r="K248" s="704"/>
      <c r="L248" s="828"/>
    </row>
    <row r="249" spans="3:12" collapsed="1" x14ac:dyDescent="0.25">
      <c r="C249" s="712">
        <v>236</v>
      </c>
      <c r="D249" s="716">
        <v>7.1893159768606538E-2</v>
      </c>
      <c r="E249" s="715">
        <f t="shared" si="22"/>
        <v>5.8023012913130945E-3</v>
      </c>
      <c r="F249" s="725">
        <f t="shared" si="23"/>
        <v>3571.0010918045245</v>
      </c>
      <c r="G249" s="725">
        <f t="shared" si="18"/>
        <v>726.68018276490602</v>
      </c>
      <c r="H249" s="725">
        <f t="shared" si="19"/>
        <v>20.720024246257864</v>
      </c>
      <c r="I249" s="725">
        <f t="shared" si="20"/>
        <v>705.9601585186482</v>
      </c>
      <c r="J249" s="725">
        <f t="shared" si="21"/>
        <v>2865.0409332858762</v>
      </c>
      <c r="K249" s="704"/>
      <c r="L249" s="828"/>
    </row>
    <row r="250" spans="3:12" x14ac:dyDescent="0.25">
      <c r="C250" s="712">
        <v>237</v>
      </c>
      <c r="D250" s="716">
        <v>7.058880500789165E-2</v>
      </c>
      <c r="E250" s="715">
        <f t="shared" si="22"/>
        <v>5.7002501307830133E-3</v>
      </c>
      <c r="F250" s="725">
        <f t="shared" si="23"/>
        <v>2865.0409332858762</v>
      </c>
      <c r="G250" s="725">
        <f t="shared" si="18"/>
        <v>726.49639834822392</v>
      </c>
      <c r="H250" s="725">
        <f t="shared" si="19"/>
        <v>16.331449954661501</v>
      </c>
      <c r="I250" s="725">
        <f t="shared" si="20"/>
        <v>710.16494839356244</v>
      </c>
      <c r="J250" s="725">
        <f t="shared" si="21"/>
        <v>2154.8759848923137</v>
      </c>
      <c r="K250" s="704"/>
      <c r="L250" s="828"/>
    </row>
    <row r="251" spans="3:12" x14ac:dyDescent="0.25">
      <c r="C251" s="712">
        <v>238</v>
      </c>
      <c r="D251" s="716">
        <v>6.9402739796408375E-2</v>
      </c>
      <c r="E251" s="715">
        <f t="shared" si="22"/>
        <v>5.6073548173964927E-3</v>
      </c>
      <c r="F251" s="725">
        <f t="shared" si="23"/>
        <v>2154.8759848923137</v>
      </c>
      <c r="G251" s="725">
        <f t="shared" si="18"/>
        <v>726.36244554869222</v>
      </c>
      <c r="H251" s="725">
        <f t="shared" si="19"/>
        <v>12.083154234777927</v>
      </c>
      <c r="I251" s="725">
        <f t="shared" si="20"/>
        <v>714.27929131391431</v>
      </c>
      <c r="J251" s="725">
        <f t="shared" si="21"/>
        <v>1440.5966935783995</v>
      </c>
      <c r="K251" s="704"/>
      <c r="L251" s="828"/>
    </row>
    <row r="252" spans="3:12" x14ac:dyDescent="0.25">
      <c r="C252" s="712">
        <v>239</v>
      </c>
      <c r="D252" s="716">
        <v>6.8144068408591774E-2</v>
      </c>
      <c r="E252" s="715">
        <f t="shared" si="22"/>
        <v>5.5086694740640318E-3</v>
      </c>
      <c r="F252" s="725">
        <f t="shared" si="23"/>
        <v>1440.5966935783995</v>
      </c>
      <c r="G252" s="725">
        <f t="shared" si="18"/>
        <v>726.25562449485562</v>
      </c>
      <c r="H252" s="725">
        <f t="shared" si="19"/>
        <v>7.935771030352905</v>
      </c>
      <c r="I252" s="725">
        <f t="shared" si="20"/>
        <v>718.31985346450267</v>
      </c>
      <c r="J252" s="725">
        <f t="shared" si="21"/>
        <v>722.27684011389681</v>
      </c>
      <c r="K252" s="704"/>
      <c r="L252" s="828"/>
    </row>
    <row r="253" spans="3:12" x14ac:dyDescent="0.25">
      <c r="C253" s="712">
        <v>240</v>
      </c>
      <c r="D253" s="716">
        <v>6.7714350106288471E-2</v>
      </c>
      <c r="E253" s="715">
        <f t="shared" si="22"/>
        <v>5.4749532692033309E-3</v>
      </c>
      <c r="F253" s="725">
        <f t="shared" si="23"/>
        <v>722.27684011389681</v>
      </c>
      <c r="G253" s="725">
        <f t="shared" si="18"/>
        <v>726.23127206094841</v>
      </c>
      <c r="H253" s="725">
        <f t="shared" si="19"/>
        <v>3.9544319470514311</v>
      </c>
      <c r="I253" s="725">
        <f t="shared" si="20"/>
        <v>722.27684011389704</v>
      </c>
      <c r="J253" s="725">
        <f t="shared" si="21"/>
        <v>0</v>
      </c>
      <c r="K253" s="704"/>
      <c r="L253" s="828"/>
    </row>
    <row r="254" spans="3:12" hidden="1" outlineLevel="1" x14ac:dyDescent="0.25">
      <c r="C254" s="712">
        <v>241</v>
      </c>
      <c r="D254" s="715" t="e">
        <f t="shared" ref="D254:D285" ca="1" si="24">D253+(RAND()/$L$12*IF(RAND()&gt;0.5,1,-1))</f>
        <v>#DIV/0!</v>
      </c>
      <c r="E254" s="715" t="e">
        <f t="shared" ref="E254:E269" ca="1" si="25">D254/12</f>
        <v>#DIV/0!</v>
      </c>
      <c r="F254" s="729">
        <f t="shared" si="23"/>
        <v>0</v>
      </c>
      <c r="G254" s="729" t="e">
        <f t="shared" ca="1" si="18"/>
        <v>#DIV/0!</v>
      </c>
      <c r="H254" s="729">
        <f t="shared" ref="H254:H285" si="26">$E$7/12*F254</f>
        <v>0</v>
      </c>
      <c r="I254" s="729" t="e">
        <f t="shared" ca="1" si="20"/>
        <v>#DIV/0!</v>
      </c>
      <c r="J254" s="729" t="e">
        <f t="shared" ca="1" si="21"/>
        <v>#DIV/0!</v>
      </c>
      <c r="K254" s="704"/>
      <c r="L254" s="828"/>
    </row>
    <row r="255" spans="3:12" hidden="1" outlineLevel="1" x14ac:dyDescent="0.25">
      <c r="C255" s="712">
        <v>242</v>
      </c>
      <c r="D255" s="715" t="e">
        <f t="shared" ca="1" si="24"/>
        <v>#DIV/0!</v>
      </c>
      <c r="E255" s="715" t="e">
        <f t="shared" ca="1" si="25"/>
        <v>#DIV/0!</v>
      </c>
      <c r="F255" s="729" t="e">
        <f t="shared" ca="1" si="23"/>
        <v>#DIV/0!</v>
      </c>
      <c r="G255" s="729" t="e">
        <f t="shared" ca="1" si="18"/>
        <v>#DIV/0!</v>
      </c>
      <c r="H255" s="729" t="e">
        <f t="shared" ca="1" si="26"/>
        <v>#DIV/0!</v>
      </c>
      <c r="I255" s="729" t="e">
        <f t="shared" ca="1" si="20"/>
        <v>#DIV/0!</v>
      </c>
      <c r="J255" s="729" t="e">
        <f t="shared" ca="1" si="21"/>
        <v>#DIV/0!</v>
      </c>
      <c r="K255" s="704"/>
      <c r="L255" s="828"/>
    </row>
    <row r="256" spans="3:12" hidden="1" outlineLevel="1" x14ac:dyDescent="0.25">
      <c r="C256" s="712">
        <v>243</v>
      </c>
      <c r="D256" s="715" t="e">
        <f t="shared" ca="1" si="24"/>
        <v>#DIV/0!</v>
      </c>
      <c r="E256" s="715" t="e">
        <f t="shared" ca="1" si="25"/>
        <v>#DIV/0!</v>
      </c>
      <c r="F256" s="729" t="e">
        <f t="shared" ca="1" si="23"/>
        <v>#DIV/0!</v>
      </c>
      <c r="G256" s="729" t="e">
        <f t="shared" ca="1" si="18"/>
        <v>#DIV/0!</v>
      </c>
      <c r="H256" s="729" t="e">
        <f t="shared" ca="1" si="26"/>
        <v>#DIV/0!</v>
      </c>
      <c r="I256" s="729" t="e">
        <f t="shared" ca="1" si="20"/>
        <v>#DIV/0!</v>
      </c>
      <c r="J256" s="729" t="e">
        <f t="shared" ca="1" si="21"/>
        <v>#DIV/0!</v>
      </c>
      <c r="K256" s="704"/>
      <c r="L256" s="828"/>
    </row>
    <row r="257" spans="3:12" hidden="1" outlineLevel="1" x14ac:dyDescent="0.25">
      <c r="C257" s="712">
        <v>244</v>
      </c>
      <c r="D257" s="715" t="e">
        <f t="shared" ca="1" si="24"/>
        <v>#DIV/0!</v>
      </c>
      <c r="E257" s="715" t="e">
        <f t="shared" ca="1" si="25"/>
        <v>#DIV/0!</v>
      </c>
      <c r="F257" s="729" t="e">
        <f t="shared" ca="1" si="23"/>
        <v>#DIV/0!</v>
      </c>
      <c r="G257" s="729" t="e">
        <f t="shared" ca="1" si="18"/>
        <v>#DIV/0!</v>
      </c>
      <c r="H257" s="729" t="e">
        <f t="shared" ca="1" si="26"/>
        <v>#DIV/0!</v>
      </c>
      <c r="I257" s="729" t="e">
        <f t="shared" ca="1" si="20"/>
        <v>#DIV/0!</v>
      </c>
      <c r="J257" s="729" t="e">
        <f t="shared" ca="1" si="21"/>
        <v>#DIV/0!</v>
      </c>
      <c r="K257" s="704"/>
      <c r="L257" s="828"/>
    </row>
    <row r="258" spans="3:12" hidden="1" outlineLevel="1" x14ac:dyDescent="0.25">
      <c r="C258" s="712">
        <v>245</v>
      </c>
      <c r="D258" s="715" t="e">
        <f t="shared" ca="1" si="24"/>
        <v>#DIV/0!</v>
      </c>
      <c r="E258" s="715" t="e">
        <f t="shared" ca="1" si="25"/>
        <v>#DIV/0!</v>
      </c>
      <c r="F258" s="729" t="e">
        <f t="shared" ca="1" si="23"/>
        <v>#DIV/0!</v>
      </c>
      <c r="G258" s="729" t="e">
        <f t="shared" ca="1" si="18"/>
        <v>#DIV/0!</v>
      </c>
      <c r="H258" s="729" t="e">
        <f t="shared" ca="1" si="26"/>
        <v>#DIV/0!</v>
      </c>
      <c r="I258" s="729" t="e">
        <f t="shared" ca="1" si="20"/>
        <v>#DIV/0!</v>
      </c>
      <c r="J258" s="729" t="e">
        <f t="shared" ca="1" si="21"/>
        <v>#DIV/0!</v>
      </c>
      <c r="K258" s="704"/>
      <c r="L258" s="828"/>
    </row>
    <row r="259" spans="3:12" hidden="1" outlineLevel="1" x14ac:dyDescent="0.25">
      <c r="C259" s="712">
        <v>246</v>
      </c>
      <c r="D259" s="715" t="e">
        <f t="shared" ca="1" si="24"/>
        <v>#DIV/0!</v>
      </c>
      <c r="E259" s="715" t="e">
        <f t="shared" ca="1" si="25"/>
        <v>#DIV/0!</v>
      </c>
      <c r="F259" s="729" t="e">
        <f t="shared" ca="1" si="23"/>
        <v>#DIV/0!</v>
      </c>
      <c r="G259" s="729" t="e">
        <f t="shared" ca="1" si="18"/>
        <v>#DIV/0!</v>
      </c>
      <c r="H259" s="729" t="e">
        <f t="shared" ca="1" si="26"/>
        <v>#DIV/0!</v>
      </c>
      <c r="I259" s="729" t="e">
        <f t="shared" ca="1" si="20"/>
        <v>#DIV/0!</v>
      </c>
      <c r="J259" s="729" t="e">
        <f t="shared" ca="1" si="21"/>
        <v>#DIV/0!</v>
      </c>
      <c r="K259" s="704"/>
      <c r="L259" s="828"/>
    </row>
    <row r="260" spans="3:12" hidden="1" outlineLevel="1" x14ac:dyDescent="0.25">
      <c r="C260" s="712">
        <v>247</v>
      </c>
      <c r="D260" s="715" t="e">
        <f t="shared" ca="1" si="24"/>
        <v>#DIV/0!</v>
      </c>
      <c r="E260" s="715" t="e">
        <f t="shared" ca="1" si="25"/>
        <v>#DIV/0!</v>
      </c>
      <c r="F260" s="729" t="e">
        <f t="shared" ca="1" si="23"/>
        <v>#DIV/0!</v>
      </c>
      <c r="G260" s="729" t="e">
        <f t="shared" ca="1" si="18"/>
        <v>#DIV/0!</v>
      </c>
      <c r="H260" s="729" t="e">
        <f t="shared" ca="1" si="26"/>
        <v>#DIV/0!</v>
      </c>
      <c r="I260" s="729" t="e">
        <f t="shared" ca="1" si="20"/>
        <v>#DIV/0!</v>
      </c>
      <c r="J260" s="729" t="e">
        <f t="shared" ca="1" si="21"/>
        <v>#DIV/0!</v>
      </c>
      <c r="K260" s="704"/>
      <c r="L260" s="828"/>
    </row>
    <row r="261" spans="3:12" hidden="1" outlineLevel="1" x14ac:dyDescent="0.25">
      <c r="C261" s="712">
        <v>248</v>
      </c>
      <c r="D261" s="715" t="e">
        <f t="shared" ca="1" si="24"/>
        <v>#DIV/0!</v>
      </c>
      <c r="E261" s="715" t="e">
        <f t="shared" ca="1" si="25"/>
        <v>#DIV/0!</v>
      </c>
      <c r="F261" s="729" t="e">
        <f t="shared" ca="1" si="23"/>
        <v>#DIV/0!</v>
      </c>
      <c r="G261" s="729" t="e">
        <f t="shared" ca="1" si="18"/>
        <v>#DIV/0!</v>
      </c>
      <c r="H261" s="729" t="e">
        <f t="shared" ca="1" si="26"/>
        <v>#DIV/0!</v>
      </c>
      <c r="I261" s="729" t="e">
        <f t="shared" ca="1" si="20"/>
        <v>#DIV/0!</v>
      </c>
      <c r="J261" s="729" t="e">
        <f t="shared" ca="1" si="21"/>
        <v>#DIV/0!</v>
      </c>
      <c r="K261" s="704"/>
      <c r="L261" s="828"/>
    </row>
    <row r="262" spans="3:12" hidden="1" outlineLevel="1" x14ac:dyDescent="0.25">
      <c r="C262" s="712">
        <v>249</v>
      </c>
      <c r="D262" s="715" t="e">
        <f t="shared" ca="1" si="24"/>
        <v>#DIV/0!</v>
      </c>
      <c r="E262" s="715" t="e">
        <f t="shared" ca="1" si="25"/>
        <v>#DIV/0!</v>
      </c>
      <c r="F262" s="729" t="e">
        <f t="shared" ca="1" si="23"/>
        <v>#DIV/0!</v>
      </c>
      <c r="G262" s="729" t="e">
        <f t="shared" ca="1" si="18"/>
        <v>#DIV/0!</v>
      </c>
      <c r="H262" s="729" t="e">
        <f t="shared" ca="1" si="26"/>
        <v>#DIV/0!</v>
      </c>
      <c r="I262" s="729" t="e">
        <f t="shared" ca="1" si="20"/>
        <v>#DIV/0!</v>
      </c>
      <c r="J262" s="729" t="e">
        <f t="shared" ca="1" si="21"/>
        <v>#DIV/0!</v>
      </c>
      <c r="K262" s="704"/>
      <c r="L262" s="828"/>
    </row>
    <row r="263" spans="3:12" hidden="1" outlineLevel="1" x14ac:dyDescent="0.25">
      <c r="C263" s="712">
        <v>250</v>
      </c>
      <c r="D263" s="715" t="e">
        <f t="shared" ca="1" si="24"/>
        <v>#DIV/0!</v>
      </c>
      <c r="E263" s="715" t="e">
        <f t="shared" ca="1" si="25"/>
        <v>#DIV/0!</v>
      </c>
      <c r="F263" s="729" t="e">
        <f t="shared" ca="1" si="23"/>
        <v>#DIV/0!</v>
      </c>
      <c r="G263" s="729" t="e">
        <f t="shared" ca="1" si="18"/>
        <v>#DIV/0!</v>
      </c>
      <c r="H263" s="729" t="e">
        <f t="shared" ca="1" si="26"/>
        <v>#DIV/0!</v>
      </c>
      <c r="I263" s="729" t="e">
        <f t="shared" ca="1" si="20"/>
        <v>#DIV/0!</v>
      </c>
      <c r="J263" s="729" t="e">
        <f t="shared" ca="1" si="21"/>
        <v>#DIV/0!</v>
      </c>
      <c r="K263" s="704"/>
      <c r="L263" s="828"/>
    </row>
    <row r="264" spans="3:12" hidden="1" outlineLevel="1" x14ac:dyDescent="0.25">
      <c r="C264" s="712">
        <v>251</v>
      </c>
      <c r="D264" s="715" t="e">
        <f t="shared" ca="1" si="24"/>
        <v>#DIV/0!</v>
      </c>
      <c r="E264" s="715" t="e">
        <f t="shared" ca="1" si="25"/>
        <v>#DIV/0!</v>
      </c>
      <c r="F264" s="729" t="e">
        <f t="shared" ca="1" si="23"/>
        <v>#DIV/0!</v>
      </c>
      <c r="G264" s="729" t="e">
        <f t="shared" ca="1" si="18"/>
        <v>#DIV/0!</v>
      </c>
      <c r="H264" s="729" t="e">
        <f t="shared" ca="1" si="26"/>
        <v>#DIV/0!</v>
      </c>
      <c r="I264" s="729" t="e">
        <f t="shared" ca="1" si="20"/>
        <v>#DIV/0!</v>
      </c>
      <c r="J264" s="729" t="e">
        <f t="shared" ca="1" si="21"/>
        <v>#DIV/0!</v>
      </c>
      <c r="K264" s="704"/>
      <c r="L264" s="828"/>
    </row>
    <row r="265" spans="3:12" hidden="1" outlineLevel="1" x14ac:dyDescent="0.25">
      <c r="C265" s="712">
        <v>252</v>
      </c>
      <c r="D265" s="715" t="e">
        <f t="shared" ca="1" si="24"/>
        <v>#DIV/0!</v>
      </c>
      <c r="E265" s="715" t="e">
        <f t="shared" ca="1" si="25"/>
        <v>#DIV/0!</v>
      </c>
      <c r="F265" s="729" t="e">
        <f t="shared" ca="1" si="23"/>
        <v>#DIV/0!</v>
      </c>
      <c r="G265" s="729" t="e">
        <f t="shared" ca="1" si="18"/>
        <v>#DIV/0!</v>
      </c>
      <c r="H265" s="729" t="e">
        <f t="shared" ca="1" si="26"/>
        <v>#DIV/0!</v>
      </c>
      <c r="I265" s="729" t="e">
        <f t="shared" ca="1" si="20"/>
        <v>#DIV/0!</v>
      </c>
      <c r="J265" s="729" t="e">
        <f t="shared" ca="1" si="21"/>
        <v>#DIV/0!</v>
      </c>
      <c r="K265" s="704"/>
      <c r="L265" s="828"/>
    </row>
    <row r="266" spans="3:12" ht="14.25" hidden="1" customHeight="1" outlineLevel="1" x14ac:dyDescent="0.25">
      <c r="C266" s="712">
        <v>253</v>
      </c>
      <c r="D266" s="715" t="e">
        <f t="shared" ca="1" si="24"/>
        <v>#DIV/0!</v>
      </c>
      <c r="E266" s="715" t="e">
        <f t="shared" ca="1" si="25"/>
        <v>#DIV/0!</v>
      </c>
      <c r="F266" s="729" t="e">
        <f t="shared" ca="1" si="23"/>
        <v>#DIV/0!</v>
      </c>
      <c r="G266" s="729" t="e">
        <f t="shared" ca="1" si="18"/>
        <v>#DIV/0!</v>
      </c>
      <c r="H266" s="729" t="e">
        <f t="shared" ca="1" si="26"/>
        <v>#DIV/0!</v>
      </c>
      <c r="I266" s="729" t="e">
        <f t="shared" ca="1" si="20"/>
        <v>#DIV/0!</v>
      </c>
      <c r="J266" s="729" t="e">
        <f t="shared" ca="1" si="21"/>
        <v>#DIV/0!</v>
      </c>
      <c r="K266" s="704"/>
      <c r="L266" s="828"/>
    </row>
    <row r="267" spans="3:12" hidden="1" outlineLevel="1" x14ac:dyDescent="0.25">
      <c r="C267" s="712">
        <v>254</v>
      </c>
      <c r="D267" s="715" t="e">
        <f t="shared" ca="1" si="24"/>
        <v>#DIV/0!</v>
      </c>
      <c r="E267" s="715" t="e">
        <f t="shared" ca="1" si="25"/>
        <v>#DIV/0!</v>
      </c>
      <c r="F267" s="729" t="e">
        <f t="shared" ca="1" si="23"/>
        <v>#DIV/0!</v>
      </c>
      <c r="G267" s="729" t="e">
        <f t="shared" ca="1" si="18"/>
        <v>#DIV/0!</v>
      </c>
      <c r="H267" s="729" t="e">
        <f t="shared" ca="1" si="26"/>
        <v>#DIV/0!</v>
      </c>
      <c r="I267" s="729" t="e">
        <f t="shared" ca="1" si="20"/>
        <v>#DIV/0!</v>
      </c>
      <c r="J267" s="729" t="e">
        <f t="shared" ca="1" si="21"/>
        <v>#DIV/0!</v>
      </c>
      <c r="K267" s="704"/>
      <c r="L267" s="828"/>
    </row>
    <row r="268" spans="3:12" hidden="1" outlineLevel="1" x14ac:dyDescent="0.25">
      <c r="C268" s="712">
        <v>255</v>
      </c>
      <c r="D268" s="715" t="e">
        <f t="shared" ca="1" si="24"/>
        <v>#DIV/0!</v>
      </c>
      <c r="E268" s="715" t="e">
        <f t="shared" ca="1" si="25"/>
        <v>#DIV/0!</v>
      </c>
      <c r="F268" s="729" t="e">
        <f t="shared" ca="1" si="23"/>
        <v>#DIV/0!</v>
      </c>
      <c r="G268" s="729" t="e">
        <f t="shared" ca="1" si="18"/>
        <v>#DIV/0!</v>
      </c>
      <c r="H268" s="729" t="e">
        <f t="shared" ca="1" si="26"/>
        <v>#DIV/0!</v>
      </c>
      <c r="I268" s="729" t="e">
        <f t="shared" ca="1" si="20"/>
        <v>#DIV/0!</v>
      </c>
      <c r="J268" s="729" t="e">
        <f t="shared" ca="1" si="21"/>
        <v>#DIV/0!</v>
      </c>
      <c r="K268" s="704"/>
      <c r="L268" s="828"/>
    </row>
    <row r="269" spans="3:12" hidden="1" outlineLevel="1" x14ac:dyDescent="0.25">
      <c r="C269" s="712">
        <v>256</v>
      </c>
      <c r="D269" s="715" t="e">
        <f t="shared" ca="1" si="24"/>
        <v>#DIV/0!</v>
      </c>
      <c r="E269" s="715" t="e">
        <f t="shared" ca="1" si="25"/>
        <v>#DIV/0!</v>
      </c>
      <c r="F269" s="729" t="e">
        <f t="shared" ca="1" si="23"/>
        <v>#DIV/0!</v>
      </c>
      <c r="G269" s="729" t="e">
        <f t="shared" ca="1" si="18"/>
        <v>#DIV/0!</v>
      </c>
      <c r="H269" s="729" t="e">
        <f t="shared" ca="1" si="26"/>
        <v>#DIV/0!</v>
      </c>
      <c r="I269" s="729" t="e">
        <f t="shared" ca="1" si="20"/>
        <v>#DIV/0!</v>
      </c>
      <c r="J269" s="729" t="e">
        <f t="shared" ca="1" si="21"/>
        <v>#DIV/0!</v>
      </c>
      <c r="K269" s="704"/>
      <c r="L269" s="828"/>
    </row>
    <row r="270" spans="3:12" hidden="1" outlineLevel="1" x14ac:dyDescent="0.25">
      <c r="C270" s="712">
        <v>257</v>
      </c>
      <c r="D270" s="715" t="e">
        <f t="shared" ca="1" si="24"/>
        <v>#DIV/0!</v>
      </c>
      <c r="E270" s="715" t="e">
        <f t="shared" ref="E270:E333" ca="1" si="27">D270/12</f>
        <v>#DIV/0!</v>
      </c>
      <c r="F270" s="729" t="e">
        <f t="shared" ca="1" si="23"/>
        <v>#DIV/0!</v>
      </c>
      <c r="G270" s="729" t="e">
        <f t="shared" ref="G270:G333" ca="1" si="28">-PMT(E270,($E$6*12+1-C270),F270)</f>
        <v>#DIV/0!</v>
      </c>
      <c r="H270" s="729" t="e">
        <f t="shared" ca="1" si="26"/>
        <v>#DIV/0!</v>
      </c>
      <c r="I270" s="729" t="e">
        <f t="shared" ref="I270:I333" ca="1" si="29">G270-H270</f>
        <v>#DIV/0!</v>
      </c>
      <c r="J270" s="729" t="e">
        <f t="shared" ref="J270:J333" ca="1" si="30">F270-I270</f>
        <v>#DIV/0!</v>
      </c>
      <c r="K270" s="704"/>
      <c r="L270" s="828"/>
    </row>
    <row r="271" spans="3:12" hidden="1" outlineLevel="1" x14ac:dyDescent="0.25">
      <c r="C271" s="712">
        <v>258</v>
      </c>
      <c r="D271" s="715" t="e">
        <f t="shared" ca="1" si="24"/>
        <v>#DIV/0!</v>
      </c>
      <c r="E271" s="715" t="e">
        <f t="shared" ca="1" si="27"/>
        <v>#DIV/0!</v>
      </c>
      <c r="F271" s="729" t="e">
        <f t="shared" ref="F271:F334" ca="1" si="31">J270</f>
        <v>#DIV/0!</v>
      </c>
      <c r="G271" s="729" t="e">
        <f t="shared" ca="1" si="28"/>
        <v>#DIV/0!</v>
      </c>
      <c r="H271" s="729" t="e">
        <f t="shared" ca="1" si="26"/>
        <v>#DIV/0!</v>
      </c>
      <c r="I271" s="729" t="e">
        <f t="shared" ca="1" si="29"/>
        <v>#DIV/0!</v>
      </c>
      <c r="J271" s="729" t="e">
        <f t="shared" ca="1" si="30"/>
        <v>#DIV/0!</v>
      </c>
      <c r="K271" s="704"/>
      <c r="L271" s="828"/>
    </row>
    <row r="272" spans="3:12" hidden="1" outlineLevel="1" x14ac:dyDescent="0.25">
      <c r="C272" s="712">
        <v>259</v>
      </c>
      <c r="D272" s="715" t="e">
        <f t="shared" ca="1" si="24"/>
        <v>#DIV/0!</v>
      </c>
      <c r="E272" s="715" t="e">
        <f t="shared" ca="1" si="27"/>
        <v>#DIV/0!</v>
      </c>
      <c r="F272" s="729" t="e">
        <f t="shared" ca="1" si="31"/>
        <v>#DIV/0!</v>
      </c>
      <c r="G272" s="729" t="e">
        <f t="shared" ca="1" si="28"/>
        <v>#DIV/0!</v>
      </c>
      <c r="H272" s="729" t="e">
        <f t="shared" ca="1" si="26"/>
        <v>#DIV/0!</v>
      </c>
      <c r="I272" s="729" t="e">
        <f t="shared" ca="1" si="29"/>
        <v>#DIV/0!</v>
      </c>
      <c r="J272" s="729" t="e">
        <f t="shared" ca="1" si="30"/>
        <v>#DIV/0!</v>
      </c>
      <c r="K272" s="704"/>
      <c r="L272" s="828"/>
    </row>
    <row r="273" spans="3:12" hidden="1" outlineLevel="1" x14ac:dyDescent="0.25">
      <c r="C273" s="712">
        <v>260</v>
      </c>
      <c r="D273" s="715" t="e">
        <f t="shared" ca="1" si="24"/>
        <v>#DIV/0!</v>
      </c>
      <c r="E273" s="715" t="e">
        <f t="shared" ca="1" si="27"/>
        <v>#DIV/0!</v>
      </c>
      <c r="F273" s="729" t="e">
        <f t="shared" ca="1" si="31"/>
        <v>#DIV/0!</v>
      </c>
      <c r="G273" s="729" t="e">
        <f t="shared" ca="1" si="28"/>
        <v>#DIV/0!</v>
      </c>
      <c r="H273" s="729" t="e">
        <f t="shared" ca="1" si="26"/>
        <v>#DIV/0!</v>
      </c>
      <c r="I273" s="729" t="e">
        <f t="shared" ca="1" si="29"/>
        <v>#DIV/0!</v>
      </c>
      <c r="J273" s="729" t="e">
        <f t="shared" ca="1" si="30"/>
        <v>#DIV/0!</v>
      </c>
      <c r="K273" s="704"/>
      <c r="L273" s="828"/>
    </row>
    <row r="274" spans="3:12" hidden="1" outlineLevel="1" x14ac:dyDescent="0.25">
      <c r="C274" s="712">
        <v>261</v>
      </c>
      <c r="D274" s="715" t="e">
        <f t="shared" ca="1" si="24"/>
        <v>#DIV/0!</v>
      </c>
      <c r="E274" s="715" t="e">
        <f t="shared" ca="1" si="27"/>
        <v>#DIV/0!</v>
      </c>
      <c r="F274" s="729" t="e">
        <f t="shared" ca="1" si="31"/>
        <v>#DIV/0!</v>
      </c>
      <c r="G274" s="729" t="e">
        <f t="shared" ca="1" si="28"/>
        <v>#DIV/0!</v>
      </c>
      <c r="H274" s="729" t="e">
        <f t="shared" ca="1" si="26"/>
        <v>#DIV/0!</v>
      </c>
      <c r="I274" s="729" t="e">
        <f t="shared" ca="1" si="29"/>
        <v>#DIV/0!</v>
      </c>
      <c r="J274" s="729" t="e">
        <f t="shared" ca="1" si="30"/>
        <v>#DIV/0!</v>
      </c>
      <c r="K274" s="704"/>
      <c r="L274" s="828"/>
    </row>
    <row r="275" spans="3:12" hidden="1" outlineLevel="1" x14ac:dyDescent="0.25">
      <c r="C275" s="712">
        <v>262</v>
      </c>
      <c r="D275" s="715" t="e">
        <f t="shared" ca="1" si="24"/>
        <v>#DIV/0!</v>
      </c>
      <c r="E275" s="715" t="e">
        <f t="shared" ca="1" si="27"/>
        <v>#DIV/0!</v>
      </c>
      <c r="F275" s="729" t="e">
        <f t="shared" ca="1" si="31"/>
        <v>#DIV/0!</v>
      </c>
      <c r="G275" s="729" t="e">
        <f t="shared" ca="1" si="28"/>
        <v>#DIV/0!</v>
      </c>
      <c r="H275" s="729" t="e">
        <f t="shared" ca="1" si="26"/>
        <v>#DIV/0!</v>
      </c>
      <c r="I275" s="729" t="e">
        <f t="shared" ca="1" si="29"/>
        <v>#DIV/0!</v>
      </c>
      <c r="J275" s="729" t="e">
        <f t="shared" ca="1" si="30"/>
        <v>#DIV/0!</v>
      </c>
      <c r="K275" s="704"/>
      <c r="L275" s="828"/>
    </row>
    <row r="276" spans="3:12" hidden="1" outlineLevel="1" x14ac:dyDescent="0.25">
      <c r="C276" s="712">
        <v>263</v>
      </c>
      <c r="D276" s="715" t="e">
        <f t="shared" ca="1" si="24"/>
        <v>#DIV/0!</v>
      </c>
      <c r="E276" s="715" t="e">
        <f t="shared" ca="1" si="27"/>
        <v>#DIV/0!</v>
      </c>
      <c r="F276" s="729" t="e">
        <f t="shared" ca="1" si="31"/>
        <v>#DIV/0!</v>
      </c>
      <c r="G276" s="729" t="e">
        <f t="shared" ca="1" si="28"/>
        <v>#DIV/0!</v>
      </c>
      <c r="H276" s="729" t="e">
        <f t="shared" ca="1" si="26"/>
        <v>#DIV/0!</v>
      </c>
      <c r="I276" s="729" t="e">
        <f t="shared" ca="1" si="29"/>
        <v>#DIV/0!</v>
      </c>
      <c r="J276" s="729" t="e">
        <f t="shared" ca="1" si="30"/>
        <v>#DIV/0!</v>
      </c>
      <c r="K276" s="704"/>
      <c r="L276" s="828"/>
    </row>
    <row r="277" spans="3:12" hidden="1" outlineLevel="1" x14ac:dyDescent="0.25">
      <c r="C277" s="712">
        <v>264</v>
      </c>
      <c r="D277" s="715" t="e">
        <f t="shared" ca="1" si="24"/>
        <v>#DIV/0!</v>
      </c>
      <c r="E277" s="715" t="e">
        <f t="shared" ca="1" si="27"/>
        <v>#DIV/0!</v>
      </c>
      <c r="F277" s="729" t="e">
        <f t="shared" ca="1" si="31"/>
        <v>#DIV/0!</v>
      </c>
      <c r="G277" s="729" t="e">
        <f t="shared" ca="1" si="28"/>
        <v>#DIV/0!</v>
      </c>
      <c r="H277" s="729" t="e">
        <f t="shared" ca="1" si="26"/>
        <v>#DIV/0!</v>
      </c>
      <c r="I277" s="729" t="e">
        <f t="shared" ca="1" si="29"/>
        <v>#DIV/0!</v>
      </c>
      <c r="J277" s="729" t="e">
        <f t="shared" ca="1" si="30"/>
        <v>#DIV/0!</v>
      </c>
      <c r="K277" s="704"/>
      <c r="L277" s="828"/>
    </row>
    <row r="278" spans="3:12" hidden="1" outlineLevel="1" x14ac:dyDescent="0.25">
      <c r="C278" s="712">
        <v>265</v>
      </c>
      <c r="D278" s="715" t="e">
        <f t="shared" ca="1" si="24"/>
        <v>#DIV/0!</v>
      </c>
      <c r="E278" s="715" t="e">
        <f t="shared" ca="1" si="27"/>
        <v>#DIV/0!</v>
      </c>
      <c r="F278" s="729" t="e">
        <f t="shared" ca="1" si="31"/>
        <v>#DIV/0!</v>
      </c>
      <c r="G278" s="729" t="e">
        <f t="shared" ca="1" si="28"/>
        <v>#DIV/0!</v>
      </c>
      <c r="H278" s="729" t="e">
        <f t="shared" ca="1" si="26"/>
        <v>#DIV/0!</v>
      </c>
      <c r="I278" s="729" t="e">
        <f t="shared" ca="1" si="29"/>
        <v>#DIV/0!</v>
      </c>
      <c r="J278" s="729" t="e">
        <f t="shared" ca="1" si="30"/>
        <v>#DIV/0!</v>
      </c>
      <c r="K278" s="704"/>
      <c r="L278" s="828"/>
    </row>
    <row r="279" spans="3:12" hidden="1" outlineLevel="1" x14ac:dyDescent="0.25">
      <c r="C279" s="712">
        <v>266</v>
      </c>
      <c r="D279" s="715" t="e">
        <f t="shared" ca="1" si="24"/>
        <v>#DIV/0!</v>
      </c>
      <c r="E279" s="715" t="e">
        <f t="shared" ca="1" si="27"/>
        <v>#DIV/0!</v>
      </c>
      <c r="F279" s="729" t="e">
        <f t="shared" ca="1" si="31"/>
        <v>#DIV/0!</v>
      </c>
      <c r="G279" s="729" t="e">
        <f t="shared" ca="1" si="28"/>
        <v>#DIV/0!</v>
      </c>
      <c r="H279" s="729" t="e">
        <f t="shared" ca="1" si="26"/>
        <v>#DIV/0!</v>
      </c>
      <c r="I279" s="729" t="e">
        <f t="shared" ca="1" si="29"/>
        <v>#DIV/0!</v>
      </c>
      <c r="J279" s="729" t="e">
        <f t="shared" ca="1" si="30"/>
        <v>#DIV/0!</v>
      </c>
      <c r="K279" s="704"/>
      <c r="L279" s="828"/>
    </row>
    <row r="280" spans="3:12" hidden="1" outlineLevel="1" x14ac:dyDescent="0.25">
      <c r="C280" s="712">
        <v>267</v>
      </c>
      <c r="D280" s="715" t="e">
        <f t="shared" ca="1" si="24"/>
        <v>#DIV/0!</v>
      </c>
      <c r="E280" s="715" t="e">
        <f t="shared" ca="1" si="27"/>
        <v>#DIV/0!</v>
      </c>
      <c r="F280" s="729" t="e">
        <f t="shared" ca="1" si="31"/>
        <v>#DIV/0!</v>
      </c>
      <c r="G280" s="729" t="e">
        <f t="shared" ca="1" si="28"/>
        <v>#DIV/0!</v>
      </c>
      <c r="H280" s="729" t="e">
        <f t="shared" ca="1" si="26"/>
        <v>#DIV/0!</v>
      </c>
      <c r="I280" s="729" t="e">
        <f t="shared" ca="1" si="29"/>
        <v>#DIV/0!</v>
      </c>
      <c r="J280" s="729" t="e">
        <f t="shared" ca="1" si="30"/>
        <v>#DIV/0!</v>
      </c>
      <c r="K280" s="704"/>
      <c r="L280" s="828"/>
    </row>
    <row r="281" spans="3:12" hidden="1" outlineLevel="1" x14ac:dyDescent="0.25">
      <c r="C281" s="712">
        <v>268</v>
      </c>
      <c r="D281" s="715" t="e">
        <f t="shared" ca="1" si="24"/>
        <v>#DIV/0!</v>
      </c>
      <c r="E281" s="715" t="e">
        <f t="shared" ca="1" si="27"/>
        <v>#DIV/0!</v>
      </c>
      <c r="F281" s="729" t="e">
        <f t="shared" ca="1" si="31"/>
        <v>#DIV/0!</v>
      </c>
      <c r="G281" s="729" t="e">
        <f t="shared" ca="1" si="28"/>
        <v>#DIV/0!</v>
      </c>
      <c r="H281" s="729" t="e">
        <f t="shared" ca="1" si="26"/>
        <v>#DIV/0!</v>
      </c>
      <c r="I281" s="729" t="e">
        <f t="shared" ca="1" si="29"/>
        <v>#DIV/0!</v>
      </c>
      <c r="J281" s="729" t="e">
        <f t="shared" ca="1" si="30"/>
        <v>#DIV/0!</v>
      </c>
      <c r="K281" s="704"/>
      <c r="L281" s="828"/>
    </row>
    <row r="282" spans="3:12" hidden="1" outlineLevel="1" x14ac:dyDescent="0.25">
      <c r="C282" s="712">
        <v>269</v>
      </c>
      <c r="D282" s="715" t="e">
        <f t="shared" ca="1" si="24"/>
        <v>#DIV/0!</v>
      </c>
      <c r="E282" s="715" t="e">
        <f t="shared" ca="1" si="27"/>
        <v>#DIV/0!</v>
      </c>
      <c r="F282" s="729" t="e">
        <f t="shared" ca="1" si="31"/>
        <v>#DIV/0!</v>
      </c>
      <c r="G282" s="729" t="e">
        <f t="shared" ca="1" si="28"/>
        <v>#DIV/0!</v>
      </c>
      <c r="H282" s="729" t="e">
        <f t="shared" ca="1" si="26"/>
        <v>#DIV/0!</v>
      </c>
      <c r="I282" s="729" t="e">
        <f t="shared" ca="1" si="29"/>
        <v>#DIV/0!</v>
      </c>
      <c r="J282" s="729" t="e">
        <f t="shared" ca="1" si="30"/>
        <v>#DIV/0!</v>
      </c>
      <c r="K282" s="704"/>
      <c r="L282" s="828"/>
    </row>
    <row r="283" spans="3:12" hidden="1" outlineLevel="1" x14ac:dyDescent="0.25">
      <c r="C283" s="712">
        <v>270</v>
      </c>
      <c r="D283" s="715" t="e">
        <f t="shared" ca="1" si="24"/>
        <v>#DIV/0!</v>
      </c>
      <c r="E283" s="715" t="e">
        <f t="shared" ca="1" si="27"/>
        <v>#DIV/0!</v>
      </c>
      <c r="F283" s="729" t="e">
        <f t="shared" ca="1" si="31"/>
        <v>#DIV/0!</v>
      </c>
      <c r="G283" s="729" t="e">
        <f t="shared" ca="1" si="28"/>
        <v>#DIV/0!</v>
      </c>
      <c r="H283" s="729" t="e">
        <f t="shared" ca="1" si="26"/>
        <v>#DIV/0!</v>
      </c>
      <c r="I283" s="729" t="e">
        <f t="shared" ca="1" si="29"/>
        <v>#DIV/0!</v>
      </c>
      <c r="J283" s="729" t="e">
        <f t="shared" ca="1" si="30"/>
        <v>#DIV/0!</v>
      </c>
      <c r="K283" s="704"/>
      <c r="L283" s="828"/>
    </row>
    <row r="284" spans="3:12" hidden="1" outlineLevel="1" x14ac:dyDescent="0.25">
      <c r="C284" s="712">
        <v>271</v>
      </c>
      <c r="D284" s="715" t="e">
        <f t="shared" ca="1" si="24"/>
        <v>#DIV/0!</v>
      </c>
      <c r="E284" s="715" t="e">
        <f t="shared" ca="1" si="27"/>
        <v>#DIV/0!</v>
      </c>
      <c r="F284" s="729" t="e">
        <f t="shared" ca="1" si="31"/>
        <v>#DIV/0!</v>
      </c>
      <c r="G284" s="729" t="e">
        <f t="shared" ca="1" si="28"/>
        <v>#DIV/0!</v>
      </c>
      <c r="H284" s="729" t="e">
        <f t="shared" ca="1" si="26"/>
        <v>#DIV/0!</v>
      </c>
      <c r="I284" s="729" t="e">
        <f t="shared" ca="1" si="29"/>
        <v>#DIV/0!</v>
      </c>
      <c r="J284" s="729" t="e">
        <f t="shared" ca="1" si="30"/>
        <v>#DIV/0!</v>
      </c>
      <c r="K284" s="704"/>
      <c r="L284" s="828"/>
    </row>
    <row r="285" spans="3:12" hidden="1" outlineLevel="1" x14ac:dyDescent="0.25">
      <c r="C285" s="712">
        <v>272</v>
      </c>
      <c r="D285" s="715" t="e">
        <f t="shared" ca="1" si="24"/>
        <v>#DIV/0!</v>
      </c>
      <c r="E285" s="715" t="e">
        <f t="shared" ca="1" si="27"/>
        <v>#DIV/0!</v>
      </c>
      <c r="F285" s="729" t="e">
        <f t="shared" ca="1" si="31"/>
        <v>#DIV/0!</v>
      </c>
      <c r="G285" s="729" t="e">
        <f t="shared" ca="1" si="28"/>
        <v>#DIV/0!</v>
      </c>
      <c r="H285" s="729" t="e">
        <f t="shared" ca="1" si="26"/>
        <v>#DIV/0!</v>
      </c>
      <c r="I285" s="729" t="e">
        <f t="shared" ca="1" si="29"/>
        <v>#DIV/0!</v>
      </c>
      <c r="J285" s="729" t="e">
        <f t="shared" ca="1" si="30"/>
        <v>#DIV/0!</v>
      </c>
      <c r="K285" s="704"/>
      <c r="L285" s="828"/>
    </row>
    <row r="286" spans="3:12" hidden="1" outlineLevel="1" x14ac:dyDescent="0.25">
      <c r="C286" s="712">
        <v>273</v>
      </c>
      <c r="D286" s="715" t="e">
        <f t="shared" ref="D286:D317" ca="1" si="32">D285+(RAND()/$L$12*IF(RAND()&gt;0.5,1,-1))</f>
        <v>#DIV/0!</v>
      </c>
      <c r="E286" s="715" t="e">
        <f t="shared" ca="1" si="27"/>
        <v>#DIV/0!</v>
      </c>
      <c r="F286" s="729" t="e">
        <f t="shared" ca="1" si="31"/>
        <v>#DIV/0!</v>
      </c>
      <c r="G286" s="729" t="e">
        <f t="shared" ca="1" si="28"/>
        <v>#DIV/0!</v>
      </c>
      <c r="H286" s="729" t="e">
        <f t="shared" ref="H286:H317" ca="1" si="33">$E$7/12*F286</f>
        <v>#DIV/0!</v>
      </c>
      <c r="I286" s="729" t="e">
        <f t="shared" ca="1" si="29"/>
        <v>#DIV/0!</v>
      </c>
      <c r="J286" s="729" t="e">
        <f t="shared" ca="1" si="30"/>
        <v>#DIV/0!</v>
      </c>
      <c r="K286" s="704"/>
      <c r="L286" s="828"/>
    </row>
    <row r="287" spans="3:12" hidden="1" outlineLevel="1" x14ac:dyDescent="0.25">
      <c r="C287" s="712">
        <v>274</v>
      </c>
      <c r="D287" s="715" t="e">
        <f t="shared" ca="1" si="32"/>
        <v>#DIV/0!</v>
      </c>
      <c r="E287" s="715" t="e">
        <f t="shared" ca="1" si="27"/>
        <v>#DIV/0!</v>
      </c>
      <c r="F287" s="729" t="e">
        <f t="shared" ca="1" si="31"/>
        <v>#DIV/0!</v>
      </c>
      <c r="G287" s="729" t="e">
        <f t="shared" ca="1" si="28"/>
        <v>#DIV/0!</v>
      </c>
      <c r="H287" s="729" t="e">
        <f t="shared" ca="1" si="33"/>
        <v>#DIV/0!</v>
      </c>
      <c r="I287" s="729" t="e">
        <f t="shared" ca="1" si="29"/>
        <v>#DIV/0!</v>
      </c>
      <c r="J287" s="729" t="e">
        <f t="shared" ca="1" si="30"/>
        <v>#DIV/0!</v>
      </c>
      <c r="K287" s="704"/>
      <c r="L287" s="828"/>
    </row>
    <row r="288" spans="3:12" hidden="1" outlineLevel="1" x14ac:dyDescent="0.25">
      <c r="C288" s="712">
        <v>275</v>
      </c>
      <c r="D288" s="715" t="e">
        <f t="shared" ca="1" si="32"/>
        <v>#DIV/0!</v>
      </c>
      <c r="E288" s="715" t="e">
        <f t="shared" ca="1" si="27"/>
        <v>#DIV/0!</v>
      </c>
      <c r="F288" s="729" t="e">
        <f t="shared" ca="1" si="31"/>
        <v>#DIV/0!</v>
      </c>
      <c r="G288" s="729" t="e">
        <f t="shared" ca="1" si="28"/>
        <v>#DIV/0!</v>
      </c>
      <c r="H288" s="729" t="e">
        <f t="shared" ca="1" si="33"/>
        <v>#DIV/0!</v>
      </c>
      <c r="I288" s="729" t="e">
        <f t="shared" ca="1" si="29"/>
        <v>#DIV/0!</v>
      </c>
      <c r="J288" s="729" t="e">
        <f t="shared" ca="1" si="30"/>
        <v>#DIV/0!</v>
      </c>
      <c r="K288" s="704"/>
      <c r="L288" s="828"/>
    </row>
    <row r="289" spans="3:12" hidden="1" outlineLevel="1" x14ac:dyDescent="0.25">
      <c r="C289" s="712">
        <v>276</v>
      </c>
      <c r="D289" s="715" t="e">
        <f t="shared" ca="1" si="32"/>
        <v>#DIV/0!</v>
      </c>
      <c r="E289" s="715" t="e">
        <f t="shared" ca="1" si="27"/>
        <v>#DIV/0!</v>
      </c>
      <c r="F289" s="729" t="e">
        <f t="shared" ca="1" si="31"/>
        <v>#DIV/0!</v>
      </c>
      <c r="G289" s="729" t="e">
        <f t="shared" ca="1" si="28"/>
        <v>#DIV/0!</v>
      </c>
      <c r="H289" s="729" t="e">
        <f t="shared" ca="1" si="33"/>
        <v>#DIV/0!</v>
      </c>
      <c r="I289" s="729" t="e">
        <f t="shared" ca="1" si="29"/>
        <v>#DIV/0!</v>
      </c>
      <c r="J289" s="729" t="e">
        <f t="shared" ca="1" si="30"/>
        <v>#DIV/0!</v>
      </c>
      <c r="K289" s="704"/>
      <c r="L289" s="828"/>
    </row>
    <row r="290" spans="3:12" hidden="1" outlineLevel="1" x14ac:dyDescent="0.25">
      <c r="C290" s="712">
        <v>277</v>
      </c>
      <c r="D290" s="715" t="e">
        <f t="shared" ca="1" si="32"/>
        <v>#DIV/0!</v>
      </c>
      <c r="E290" s="715" t="e">
        <f t="shared" ca="1" si="27"/>
        <v>#DIV/0!</v>
      </c>
      <c r="F290" s="729" t="e">
        <f t="shared" ca="1" si="31"/>
        <v>#DIV/0!</v>
      </c>
      <c r="G290" s="729" t="e">
        <f t="shared" ca="1" si="28"/>
        <v>#DIV/0!</v>
      </c>
      <c r="H290" s="729" t="e">
        <f t="shared" ca="1" si="33"/>
        <v>#DIV/0!</v>
      </c>
      <c r="I290" s="729" t="e">
        <f t="shared" ca="1" si="29"/>
        <v>#DIV/0!</v>
      </c>
      <c r="J290" s="729" t="e">
        <f t="shared" ca="1" si="30"/>
        <v>#DIV/0!</v>
      </c>
      <c r="K290" s="704"/>
      <c r="L290" s="828"/>
    </row>
    <row r="291" spans="3:12" hidden="1" outlineLevel="1" x14ac:dyDescent="0.25">
      <c r="C291" s="712">
        <v>278</v>
      </c>
      <c r="D291" s="715" t="e">
        <f t="shared" ca="1" si="32"/>
        <v>#DIV/0!</v>
      </c>
      <c r="E291" s="715" t="e">
        <f t="shared" ca="1" si="27"/>
        <v>#DIV/0!</v>
      </c>
      <c r="F291" s="729" t="e">
        <f t="shared" ca="1" si="31"/>
        <v>#DIV/0!</v>
      </c>
      <c r="G291" s="729" t="e">
        <f t="shared" ca="1" si="28"/>
        <v>#DIV/0!</v>
      </c>
      <c r="H291" s="729" t="e">
        <f t="shared" ca="1" si="33"/>
        <v>#DIV/0!</v>
      </c>
      <c r="I291" s="729" t="e">
        <f t="shared" ca="1" si="29"/>
        <v>#DIV/0!</v>
      </c>
      <c r="J291" s="729" t="e">
        <f t="shared" ca="1" si="30"/>
        <v>#DIV/0!</v>
      </c>
      <c r="K291" s="704"/>
      <c r="L291" s="828"/>
    </row>
    <row r="292" spans="3:12" hidden="1" outlineLevel="1" x14ac:dyDescent="0.25">
      <c r="C292" s="712">
        <v>279</v>
      </c>
      <c r="D292" s="715" t="e">
        <f t="shared" ca="1" si="32"/>
        <v>#DIV/0!</v>
      </c>
      <c r="E292" s="715" t="e">
        <f t="shared" ca="1" si="27"/>
        <v>#DIV/0!</v>
      </c>
      <c r="F292" s="729" t="e">
        <f t="shared" ca="1" si="31"/>
        <v>#DIV/0!</v>
      </c>
      <c r="G292" s="729" t="e">
        <f t="shared" ca="1" si="28"/>
        <v>#DIV/0!</v>
      </c>
      <c r="H292" s="729" t="e">
        <f t="shared" ca="1" si="33"/>
        <v>#DIV/0!</v>
      </c>
      <c r="I292" s="729" t="e">
        <f t="shared" ca="1" si="29"/>
        <v>#DIV/0!</v>
      </c>
      <c r="J292" s="729" t="e">
        <f t="shared" ca="1" si="30"/>
        <v>#DIV/0!</v>
      </c>
      <c r="K292" s="704"/>
      <c r="L292" s="828"/>
    </row>
    <row r="293" spans="3:12" hidden="1" outlineLevel="1" x14ac:dyDescent="0.25">
      <c r="C293" s="712">
        <v>280</v>
      </c>
      <c r="D293" s="715" t="e">
        <f t="shared" ca="1" si="32"/>
        <v>#DIV/0!</v>
      </c>
      <c r="E293" s="715" t="e">
        <f t="shared" ca="1" si="27"/>
        <v>#DIV/0!</v>
      </c>
      <c r="F293" s="729" t="e">
        <f t="shared" ca="1" si="31"/>
        <v>#DIV/0!</v>
      </c>
      <c r="G293" s="729" t="e">
        <f t="shared" ca="1" si="28"/>
        <v>#DIV/0!</v>
      </c>
      <c r="H293" s="729" t="e">
        <f t="shared" ca="1" si="33"/>
        <v>#DIV/0!</v>
      </c>
      <c r="I293" s="729" t="e">
        <f t="shared" ca="1" si="29"/>
        <v>#DIV/0!</v>
      </c>
      <c r="J293" s="729" t="e">
        <f t="shared" ca="1" si="30"/>
        <v>#DIV/0!</v>
      </c>
      <c r="K293" s="704"/>
      <c r="L293" s="828"/>
    </row>
    <row r="294" spans="3:12" hidden="1" outlineLevel="1" x14ac:dyDescent="0.25">
      <c r="C294" s="712">
        <v>281</v>
      </c>
      <c r="D294" s="715" t="e">
        <f t="shared" ca="1" si="32"/>
        <v>#DIV/0!</v>
      </c>
      <c r="E294" s="715" t="e">
        <f t="shared" ca="1" si="27"/>
        <v>#DIV/0!</v>
      </c>
      <c r="F294" s="729" t="e">
        <f t="shared" ca="1" si="31"/>
        <v>#DIV/0!</v>
      </c>
      <c r="G294" s="729" t="e">
        <f t="shared" ca="1" si="28"/>
        <v>#DIV/0!</v>
      </c>
      <c r="H294" s="729" t="e">
        <f t="shared" ca="1" si="33"/>
        <v>#DIV/0!</v>
      </c>
      <c r="I294" s="729" t="e">
        <f t="shared" ca="1" si="29"/>
        <v>#DIV/0!</v>
      </c>
      <c r="J294" s="729" t="e">
        <f t="shared" ca="1" si="30"/>
        <v>#DIV/0!</v>
      </c>
      <c r="K294" s="704"/>
      <c r="L294" s="828"/>
    </row>
    <row r="295" spans="3:12" hidden="1" outlineLevel="1" x14ac:dyDescent="0.25">
      <c r="C295" s="712">
        <v>282</v>
      </c>
      <c r="D295" s="715" t="e">
        <f t="shared" ca="1" si="32"/>
        <v>#DIV/0!</v>
      </c>
      <c r="E295" s="715" t="e">
        <f t="shared" ca="1" si="27"/>
        <v>#DIV/0!</v>
      </c>
      <c r="F295" s="729" t="e">
        <f t="shared" ca="1" si="31"/>
        <v>#DIV/0!</v>
      </c>
      <c r="G295" s="729" t="e">
        <f t="shared" ca="1" si="28"/>
        <v>#DIV/0!</v>
      </c>
      <c r="H295" s="729" t="e">
        <f t="shared" ca="1" si="33"/>
        <v>#DIV/0!</v>
      </c>
      <c r="I295" s="729" t="e">
        <f t="shared" ca="1" si="29"/>
        <v>#DIV/0!</v>
      </c>
      <c r="J295" s="729" t="e">
        <f t="shared" ca="1" si="30"/>
        <v>#DIV/0!</v>
      </c>
      <c r="K295" s="704"/>
      <c r="L295" s="828"/>
    </row>
    <row r="296" spans="3:12" hidden="1" outlineLevel="1" x14ac:dyDescent="0.25">
      <c r="C296" s="712">
        <v>283</v>
      </c>
      <c r="D296" s="715" t="e">
        <f t="shared" ca="1" si="32"/>
        <v>#DIV/0!</v>
      </c>
      <c r="E296" s="715" t="e">
        <f t="shared" ca="1" si="27"/>
        <v>#DIV/0!</v>
      </c>
      <c r="F296" s="729" t="e">
        <f t="shared" ca="1" si="31"/>
        <v>#DIV/0!</v>
      </c>
      <c r="G296" s="729" t="e">
        <f t="shared" ca="1" si="28"/>
        <v>#DIV/0!</v>
      </c>
      <c r="H296" s="729" t="e">
        <f t="shared" ca="1" si="33"/>
        <v>#DIV/0!</v>
      </c>
      <c r="I296" s="729" t="e">
        <f t="shared" ca="1" si="29"/>
        <v>#DIV/0!</v>
      </c>
      <c r="J296" s="729" t="e">
        <f t="shared" ca="1" si="30"/>
        <v>#DIV/0!</v>
      </c>
      <c r="K296" s="704"/>
      <c r="L296" s="828"/>
    </row>
    <row r="297" spans="3:12" hidden="1" outlineLevel="1" x14ac:dyDescent="0.25">
      <c r="C297" s="712">
        <v>284</v>
      </c>
      <c r="D297" s="715" t="e">
        <f t="shared" ca="1" si="32"/>
        <v>#DIV/0!</v>
      </c>
      <c r="E297" s="715" t="e">
        <f t="shared" ca="1" si="27"/>
        <v>#DIV/0!</v>
      </c>
      <c r="F297" s="729" t="e">
        <f t="shared" ca="1" si="31"/>
        <v>#DIV/0!</v>
      </c>
      <c r="G297" s="729" t="e">
        <f t="shared" ca="1" si="28"/>
        <v>#DIV/0!</v>
      </c>
      <c r="H297" s="729" t="e">
        <f t="shared" ca="1" si="33"/>
        <v>#DIV/0!</v>
      </c>
      <c r="I297" s="729" t="e">
        <f t="shared" ca="1" si="29"/>
        <v>#DIV/0!</v>
      </c>
      <c r="J297" s="729" t="e">
        <f t="shared" ca="1" si="30"/>
        <v>#DIV/0!</v>
      </c>
      <c r="K297" s="704"/>
      <c r="L297" s="828"/>
    </row>
    <row r="298" spans="3:12" hidden="1" outlineLevel="1" x14ac:dyDescent="0.25">
      <c r="C298" s="712">
        <v>285</v>
      </c>
      <c r="D298" s="715" t="e">
        <f t="shared" ca="1" si="32"/>
        <v>#DIV/0!</v>
      </c>
      <c r="E298" s="715" t="e">
        <f t="shared" ca="1" si="27"/>
        <v>#DIV/0!</v>
      </c>
      <c r="F298" s="729" t="e">
        <f t="shared" ca="1" si="31"/>
        <v>#DIV/0!</v>
      </c>
      <c r="G298" s="729" t="e">
        <f t="shared" ca="1" si="28"/>
        <v>#DIV/0!</v>
      </c>
      <c r="H298" s="729" t="e">
        <f t="shared" ca="1" si="33"/>
        <v>#DIV/0!</v>
      </c>
      <c r="I298" s="729" t="e">
        <f t="shared" ca="1" si="29"/>
        <v>#DIV/0!</v>
      </c>
      <c r="J298" s="729" t="e">
        <f t="shared" ca="1" si="30"/>
        <v>#DIV/0!</v>
      </c>
      <c r="K298" s="704"/>
      <c r="L298" s="828"/>
    </row>
    <row r="299" spans="3:12" hidden="1" outlineLevel="1" x14ac:dyDescent="0.25">
      <c r="C299" s="712">
        <v>286</v>
      </c>
      <c r="D299" s="715" t="e">
        <f t="shared" ca="1" si="32"/>
        <v>#DIV/0!</v>
      </c>
      <c r="E299" s="715" t="e">
        <f t="shared" ca="1" si="27"/>
        <v>#DIV/0!</v>
      </c>
      <c r="F299" s="729" t="e">
        <f t="shared" ca="1" si="31"/>
        <v>#DIV/0!</v>
      </c>
      <c r="G299" s="729" t="e">
        <f t="shared" ca="1" si="28"/>
        <v>#DIV/0!</v>
      </c>
      <c r="H299" s="729" t="e">
        <f t="shared" ca="1" si="33"/>
        <v>#DIV/0!</v>
      </c>
      <c r="I299" s="729" t="e">
        <f t="shared" ca="1" si="29"/>
        <v>#DIV/0!</v>
      </c>
      <c r="J299" s="729" t="e">
        <f t="shared" ca="1" si="30"/>
        <v>#DIV/0!</v>
      </c>
      <c r="K299" s="704"/>
      <c r="L299" s="828"/>
    </row>
    <row r="300" spans="3:12" hidden="1" outlineLevel="1" x14ac:dyDescent="0.25">
      <c r="C300" s="712">
        <v>287</v>
      </c>
      <c r="D300" s="715" t="e">
        <f t="shared" ca="1" si="32"/>
        <v>#DIV/0!</v>
      </c>
      <c r="E300" s="715" t="e">
        <f t="shared" ca="1" si="27"/>
        <v>#DIV/0!</v>
      </c>
      <c r="F300" s="729" t="e">
        <f t="shared" ca="1" si="31"/>
        <v>#DIV/0!</v>
      </c>
      <c r="G300" s="729" t="e">
        <f t="shared" ca="1" si="28"/>
        <v>#DIV/0!</v>
      </c>
      <c r="H300" s="729" t="e">
        <f t="shared" ca="1" si="33"/>
        <v>#DIV/0!</v>
      </c>
      <c r="I300" s="729" t="e">
        <f t="shared" ca="1" si="29"/>
        <v>#DIV/0!</v>
      </c>
      <c r="J300" s="729" t="e">
        <f t="shared" ca="1" si="30"/>
        <v>#DIV/0!</v>
      </c>
      <c r="K300" s="704"/>
      <c r="L300" s="828"/>
    </row>
    <row r="301" spans="3:12" hidden="1" outlineLevel="1" x14ac:dyDescent="0.25">
      <c r="C301" s="712">
        <v>288</v>
      </c>
      <c r="D301" s="715" t="e">
        <f t="shared" ca="1" si="32"/>
        <v>#DIV/0!</v>
      </c>
      <c r="E301" s="715" t="e">
        <f t="shared" ca="1" si="27"/>
        <v>#DIV/0!</v>
      </c>
      <c r="F301" s="729" t="e">
        <f t="shared" ca="1" si="31"/>
        <v>#DIV/0!</v>
      </c>
      <c r="G301" s="729" t="e">
        <f t="shared" ca="1" si="28"/>
        <v>#DIV/0!</v>
      </c>
      <c r="H301" s="729" t="e">
        <f t="shared" ca="1" si="33"/>
        <v>#DIV/0!</v>
      </c>
      <c r="I301" s="729" t="e">
        <f t="shared" ca="1" si="29"/>
        <v>#DIV/0!</v>
      </c>
      <c r="J301" s="729" t="e">
        <f t="shared" ca="1" si="30"/>
        <v>#DIV/0!</v>
      </c>
      <c r="K301" s="704"/>
      <c r="L301" s="828"/>
    </row>
    <row r="302" spans="3:12" hidden="1" outlineLevel="1" x14ac:dyDescent="0.25">
      <c r="C302" s="712">
        <v>289</v>
      </c>
      <c r="D302" s="715" t="e">
        <f t="shared" ca="1" si="32"/>
        <v>#DIV/0!</v>
      </c>
      <c r="E302" s="715" t="e">
        <f t="shared" ca="1" si="27"/>
        <v>#DIV/0!</v>
      </c>
      <c r="F302" s="729" t="e">
        <f t="shared" ca="1" si="31"/>
        <v>#DIV/0!</v>
      </c>
      <c r="G302" s="729" t="e">
        <f t="shared" ca="1" si="28"/>
        <v>#DIV/0!</v>
      </c>
      <c r="H302" s="729" t="e">
        <f t="shared" ca="1" si="33"/>
        <v>#DIV/0!</v>
      </c>
      <c r="I302" s="729" t="e">
        <f t="shared" ca="1" si="29"/>
        <v>#DIV/0!</v>
      </c>
      <c r="J302" s="729" t="e">
        <f t="shared" ca="1" si="30"/>
        <v>#DIV/0!</v>
      </c>
      <c r="K302" s="704"/>
      <c r="L302" s="828"/>
    </row>
    <row r="303" spans="3:12" hidden="1" outlineLevel="1" x14ac:dyDescent="0.25">
      <c r="C303" s="712">
        <v>290</v>
      </c>
      <c r="D303" s="715" t="e">
        <f t="shared" ca="1" si="32"/>
        <v>#DIV/0!</v>
      </c>
      <c r="E303" s="715" t="e">
        <f t="shared" ca="1" si="27"/>
        <v>#DIV/0!</v>
      </c>
      <c r="F303" s="729" t="e">
        <f t="shared" ca="1" si="31"/>
        <v>#DIV/0!</v>
      </c>
      <c r="G303" s="729" t="e">
        <f t="shared" ca="1" si="28"/>
        <v>#DIV/0!</v>
      </c>
      <c r="H303" s="729" t="e">
        <f t="shared" ca="1" si="33"/>
        <v>#DIV/0!</v>
      </c>
      <c r="I303" s="729" t="e">
        <f t="shared" ca="1" si="29"/>
        <v>#DIV/0!</v>
      </c>
      <c r="J303" s="729" t="e">
        <f t="shared" ca="1" si="30"/>
        <v>#DIV/0!</v>
      </c>
      <c r="K303" s="704"/>
      <c r="L303" s="828"/>
    </row>
    <row r="304" spans="3:12" hidden="1" outlineLevel="1" x14ac:dyDescent="0.25">
      <c r="C304" s="712">
        <v>291</v>
      </c>
      <c r="D304" s="715" t="e">
        <f t="shared" ca="1" si="32"/>
        <v>#DIV/0!</v>
      </c>
      <c r="E304" s="715" t="e">
        <f t="shared" ca="1" si="27"/>
        <v>#DIV/0!</v>
      </c>
      <c r="F304" s="729" t="e">
        <f t="shared" ca="1" si="31"/>
        <v>#DIV/0!</v>
      </c>
      <c r="G304" s="729" t="e">
        <f t="shared" ca="1" si="28"/>
        <v>#DIV/0!</v>
      </c>
      <c r="H304" s="729" t="e">
        <f t="shared" ca="1" si="33"/>
        <v>#DIV/0!</v>
      </c>
      <c r="I304" s="729" t="e">
        <f t="shared" ca="1" si="29"/>
        <v>#DIV/0!</v>
      </c>
      <c r="J304" s="729" t="e">
        <f t="shared" ca="1" si="30"/>
        <v>#DIV/0!</v>
      </c>
      <c r="K304" s="704"/>
      <c r="L304" s="828"/>
    </row>
    <row r="305" spans="3:12" hidden="1" outlineLevel="1" x14ac:dyDescent="0.25">
      <c r="C305" s="712">
        <v>292</v>
      </c>
      <c r="D305" s="715" t="e">
        <f t="shared" ca="1" si="32"/>
        <v>#DIV/0!</v>
      </c>
      <c r="E305" s="715" t="e">
        <f t="shared" ca="1" si="27"/>
        <v>#DIV/0!</v>
      </c>
      <c r="F305" s="729" t="e">
        <f t="shared" ca="1" si="31"/>
        <v>#DIV/0!</v>
      </c>
      <c r="G305" s="729" t="e">
        <f t="shared" ca="1" si="28"/>
        <v>#DIV/0!</v>
      </c>
      <c r="H305" s="729" t="e">
        <f t="shared" ca="1" si="33"/>
        <v>#DIV/0!</v>
      </c>
      <c r="I305" s="729" t="e">
        <f t="shared" ca="1" si="29"/>
        <v>#DIV/0!</v>
      </c>
      <c r="J305" s="729" t="e">
        <f t="shared" ca="1" si="30"/>
        <v>#DIV/0!</v>
      </c>
      <c r="K305" s="704"/>
      <c r="L305" s="828"/>
    </row>
    <row r="306" spans="3:12" hidden="1" outlineLevel="1" x14ac:dyDescent="0.25">
      <c r="C306" s="712">
        <v>293</v>
      </c>
      <c r="D306" s="715" t="e">
        <f t="shared" ca="1" si="32"/>
        <v>#DIV/0!</v>
      </c>
      <c r="E306" s="715" t="e">
        <f t="shared" ca="1" si="27"/>
        <v>#DIV/0!</v>
      </c>
      <c r="F306" s="729" t="e">
        <f t="shared" ca="1" si="31"/>
        <v>#DIV/0!</v>
      </c>
      <c r="G306" s="729" t="e">
        <f t="shared" ca="1" si="28"/>
        <v>#DIV/0!</v>
      </c>
      <c r="H306" s="729" t="e">
        <f t="shared" ca="1" si="33"/>
        <v>#DIV/0!</v>
      </c>
      <c r="I306" s="729" t="e">
        <f t="shared" ca="1" si="29"/>
        <v>#DIV/0!</v>
      </c>
      <c r="J306" s="729" t="e">
        <f t="shared" ca="1" si="30"/>
        <v>#DIV/0!</v>
      </c>
      <c r="K306" s="704"/>
      <c r="L306" s="828"/>
    </row>
    <row r="307" spans="3:12" hidden="1" outlineLevel="1" x14ac:dyDescent="0.25">
      <c r="C307" s="712">
        <v>294</v>
      </c>
      <c r="D307" s="715" t="e">
        <f t="shared" ca="1" si="32"/>
        <v>#DIV/0!</v>
      </c>
      <c r="E307" s="715" t="e">
        <f t="shared" ca="1" si="27"/>
        <v>#DIV/0!</v>
      </c>
      <c r="F307" s="729" t="e">
        <f t="shared" ca="1" si="31"/>
        <v>#DIV/0!</v>
      </c>
      <c r="G307" s="729" t="e">
        <f t="shared" ca="1" si="28"/>
        <v>#DIV/0!</v>
      </c>
      <c r="H307" s="729" t="e">
        <f t="shared" ca="1" si="33"/>
        <v>#DIV/0!</v>
      </c>
      <c r="I307" s="729" t="e">
        <f t="shared" ca="1" si="29"/>
        <v>#DIV/0!</v>
      </c>
      <c r="J307" s="729" t="e">
        <f t="shared" ca="1" si="30"/>
        <v>#DIV/0!</v>
      </c>
      <c r="K307" s="704"/>
      <c r="L307" s="828"/>
    </row>
    <row r="308" spans="3:12" hidden="1" outlineLevel="1" x14ac:dyDescent="0.25">
      <c r="C308" s="712">
        <v>295</v>
      </c>
      <c r="D308" s="715" t="e">
        <f t="shared" ca="1" si="32"/>
        <v>#DIV/0!</v>
      </c>
      <c r="E308" s="715" t="e">
        <f t="shared" ca="1" si="27"/>
        <v>#DIV/0!</v>
      </c>
      <c r="F308" s="729" t="e">
        <f t="shared" ca="1" si="31"/>
        <v>#DIV/0!</v>
      </c>
      <c r="G308" s="729" t="e">
        <f t="shared" ca="1" si="28"/>
        <v>#DIV/0!</v>
      </c>
      <c r="H308" s="729" t="e">
        <f t="shared" ca="1" si="33"/>
        <v>#DIV/0!</v>
      </c>
      <c r="I308" s="729" t="e">
        <f t="shared" ca="1" si="29"/>
        <v>#DIV/0!</v>
      </c>
      <c r="J308" s="729" t="e">
        <f t="shared" ca="1" si="30"/>
        <v>#DIV/0!</v>
      </c>
      <c r="K308" s="704"/>
      <c r="L308" s="828"/>
    </row>
    <row r="309" spans="3:12" hidden="1" outlineLevel="1" x14ac:dyDescent="0.25">
      <c r="C309" s="712">
        <v>296</v>
      </c>
      <c r="D309" s="715" t="e">
        <f t="shared" ca="1" si="32"/>
        <v>#DIV/0!</v>
      </c>
      <c r="E309" s="715" t="e">
        <f t="shared" ca="1" si="27"/>
        <v>#DIV/0!</v>
      </c>
      <c r="F309" s="729" t="e">
        <f t="shared" ca="1" si="31"/>
        <v>#DIV/0!</v>
      </c>
      <c r="G309" s="729" t="e">
        <f t="shared" ca="1" si="28"/>
        <v>#DIV/0!</v>
      </c>
      <c r="H309" s="729" t="e">
        <f t="shared" ca="1" si="33"/>
        <v>#DIV/0!</v>
      </c>
      <c r="I309" s="729" t="e">
        <f t="shared" ca="1" si="29"/>
        <v>#DIV/0!</v>
      </c>
      <c r="J309" s="729" t="e">
        <f t="shared" ca="1" si="30"/>
        <v>#DIV/0!</v>
      </c>
      <c r="K309" s="704"/>
      <c r="L309" s="828"/>
    </row>
    <row r="310" spans="3:12" hidden="1" outlineLevel="1" x14ac:dyDescent="0.25">
      <c r="C310" s="712">
        <v>297</v>
      </c>
      <c r="D310" s="715" t="e">
        <f t="shared" ca="1" si="32"/>
        <v>#DIV/0!</v>
      </c>
      <c r="E310" s="715" t="e">
        <f t="shared" ca="1" si="27"/>
        <v>#DIV/0!</v>
      </c>
      <c r="F310" s="729" t="e">
        <f t="shared" ca="1" si="31"/>
        <v>#DIV/0!</v>
      </c>
      <c r="G310" s="729" t="e">
        <f t="shared" ca="1" si="28"/>
        <v>#DIV/0!</v>
      </c>
      <c r="H310" s="729" t="e">
        <f t="shared" ca="1" si="33"/>
        <v>#DIV/0!</v>
      </c>
      <c r="I310" s="729" t="e">
        <f t="shared" ca="1" si="29"/>
        <v>#DIV/0!</v>
      </c>
      <c r="J310" s="729" t="e">
        <f t="shared" ca="1" si="30"/>
        <v>#DIV/0!</v>
      </c>
      <c r="K310" s="704"/>
      <c r="L310" s="828"/>
    </row>
    <row r="311" spans="3:12" hidden="1" outlineLevel="1" x14ac:dyDescent="0.25">
      <c r="C311" s="712">
        <v>298</v>
      </c>
      <c r="D311" s="715" t="e">
        <f t="shared" ca="1" si="32"/>
        <v>#DIV/0!</v>
      </c>
      <c r="E311" s="715" t="e">
        <f t="shared" ca="1" si="27"/>
        <v>#DIV/0!</v>
      </c>
      <c r="F311" s="729" t="e">
        <f t="shared" ca="1" si="31"/>
        <v>#DIV/0!</v>
      </c>
      <c r="G311" s="729" t="e">
        <f t="shared" ca="1" si="28"/>
        <v>#DIV/0!</v>
      </c>
      <c r="H311" s="729" t="e">
        <f t="shared" ca="1" si="33"/>
        <v>#DIV/0!</v>
      </c>
      <c r="I311" s="729" t="e">
        <f t="shared" ca="1" si="29"/>
        <v>#DIV/0!</v>
      </c>
      <c r="J311" s="729" t="e">
        <f t="shared" ca="1" si="30"/>
        <v>#DIV/0!</v>
      </c>
      <c r="K311" s="704"/>
      <c r="L311" s="828"/>
    </row>
    <row r="312" spans="3:12" hidden="1" outlineLevel="1" x14ac:dyDescent="0.25">
      <c r="C312" s="712">
        <v>299</v>
      </c>
      <c r="D312" s="715" t="e">
        <f t="shared" ca="1" si="32"/>
        <v>#DIV/0!</v>
      </c>
      <c r="E312" s="715" t="e">
        <f t="shared" ca="1" si="27"/>
        <v>#DIV/0!</v>
      </c>
      <c r="F312" s="729" t="e">
        <f t="shared" ca="1" si="31"/>
        <v>#DIV/0!</v>
      </c>
      <c r="G312" s="729" t="e">
        <f t="shared" ca="1" si="28"/>
        <v>#DIV/0!</v>
      </c>
      <c r="H312" s="729" t="e">
        <f t="shared" ca="1" si="33"/>
        <v>#DIV/0!</v>
      </c>
      <c r="I312" s="729" t="e">
        <f t="shared" ca="1" si="29"/>
        <v>#DIV/0!</v>
      </c>
      <c r="J312" s="729" t="e">
        <f t="shared" ca="1" si="30"/>
        <v>#DIV/0!</v>
      </c>
      <c r="K312" s="704"/>
      <c r="L312" s="828"/>
    </row>
    <row r="313" spans="3:12" hidden="1" outlineLevel="1" x14ac:dyDescent="0.25">
      <c r="C313" s="712">
        <v>300</v>
      </c>
      <c r="D313" s="715" t="e">
        <f t="shared" ca="1" si="32"/>
        <v>#DIV/0!</v>
      </c>
      <c r="E313" s="715" t="e">
        <f t="shared" ca="1" si="27"/>
        <v>#DIV/0!</v>
      </c>
      <c r="F313" s="729" t="e">
        <f t="shared" ca="1" si="31"/>
        <v>#DIV/0!</v>
      </c>
      <c r="G313" s="729" t="e">
        <f t="shared" ca="1" si="28"/>
        <v>#DIV/0!</v>
      </c>
      <c r="H313" s="729" t="e">
        <f t="shared" ca="1" si="33"/>
        <v>#DIV/0!</v>
      </c>
      <c r="I313" s="729" t="e">
        <f t="shared" ca="1" si="29"/>
        <v>#DIV/0!</v>
      </c>
      <c r="J313" s="729" t="e">
        <f t="shared" ca="1" si="30"/>
        <v>#DIV/0!</v>
      </c>
      <c r="K313" s="704"/>
      <c r="L313" s="828"/>
    </row>
    <row r="314" spans="3:12" hidden="1" outlineLevel="1" x14ac:dyDescent="0.25">
      <c r="C314" s="712">
        <v>301</v>
      </c>
      <c r="D314" s="715" t="e">
        <f t="shared" ca="1" si="32"/>
        <v>#DIV/0!</v>
      </c>
      <c r="E314" s="715" t="e">
        <f t="shared" ca="1" si="27"/>
        <v>#DIV/0!</v>
      </c>
      <c r="F314" s="729" t="e">
        <f t="shared" ca="1" si="31"/>
        <v>#DIV/0!</v>
      </c>
      <c r="G314" s="729" t="e">
        <f t="shared" ca="1" si="28"/>
        <v>#DIV/0!</v>
      </c>
      <c r="H314" s="729" t="e">
        <f t="shared" ca="1" si="33"/>
        <v>#DIV/0!</v>
      </c>
      <c r="I314" s="729" t="e">
        <f t="shared" ca="1" si="29"/>
        <v>#DIV/0!</v>
      </c>
      <c r="J314" s="729" t="e">
        <f t="shared" ca="1" si="30"/>
        <v>#DIV/0!</v>
      </c>
      <c r="K314" s="704"/>
      <c r="L314" s="828"/>
    </row>
    <row r="315" spans="3:12" hidden="1" outlineLevel="1" x14ac:dyDescent="0.25">
      <c r="C315" s="712">
        <v>302</v>
      </c>
      <c r="D315" s="715" t="e">
        <f t="shared" ca="1" si="32"/>
        <v>#DIV/0!</v>
      </c>
      <c r="E315" s="715" t="e">
        <f t="shared" ca="1" si="27"/>
        <v>#DIV/0!</v>
      </c>
      <c r="F315" s="729" t="e">
        <f t="shared" ca="1" si="31"/>
        <v>#DIV/0!</v>
      </c>
      <c r="G315" s="729" t="e">
        <f t="shared" ca="1" si="28"/>
        <v>#DIV/0!</v>
      </c>
      <c r="H315" s="729" t="e">
        <f t="shared" ca="1" si="33"/>
        <v>#DIV/0!</v>
      </c>
      <c r="I315" s="729" t="e">
        <f t="shared" ca="1" si="29"/>
        <v>#DIV/0!</v>
      </c>
      <c r="J315" s="729" t="e">
        <f t="shared" ca="1" si="30"/>
        <v>#DIV/0!</v>
      </c>
      <c r="K315" s="704"/>
      <c r="L315" s="828"/>
    </row>
    <row r="316" spans="3:12" hidden="1" outlineLevel="1" x14ac:dyDescent="0.25">
      <c r="C316" s="712">
        <v>303</v>
      </c>
      <c r="D316" s="715" t="e">
        <f t="shared" ca="1" si="32"/>
        <v>#DIV/0!</v>
      </c>
      <c r="E316" s="715" t="e">
        <f t="shared" ca="1" si="27"/>
        <v>#DIV/0!</v>
      </c>
      <c r="F316" s="729" t="e">
        <f t="shared" ca="1" si="31"/>
        <v>#DIV/0!</v>
      </c>
      <c r="G316" s="729" t="e">
        <f t="shared" ca="1" si="28"/>
        <v>#DIV/0!</v>
      </c>
      <c r="H316" s="729" t="e">
        <f t="shared" ca="1" si="33"/>
        <v>#DIV/0!</v>
      </c>
      <c r="I316" s="729" t="e">
        <f t="shared" ca="1" si="29"/>
        <v>#DIV/0!</v>
      </c>
      <c r="J316" s="729" t="e">
        <f t="shared" ca="1" si="30"/>
        <v>#DIV/0!</v>
      </c>
      <c r="K316" s="704"/>
      <c r="L316" s="828"/>
    </row>
    <row r="317" spans="3:12" hidden="1" outlineLevel="1" x14ac:dyDescent="0.25">
      <c r="C317" s="712">
        <v>304</v>
      </c>
      <c r="D317" s="715" t="e">
        <f t="shared" ca="1" si="32"/>
        <v>#DIV/0!</v>
      </c>
      <c r="E317" s="715" t="e">
        <f t="shared" ca="1" si="27"/>
        <v>#DIV/0!</v>
      </c>
      <c r="F317" s="729" t="e">
        <f t="shared" ca="1" si="31"/>
        <v>#DIV/0!</v>
      </c>
      <c r="G317" s="729" t="e">
        <f t="shared" ca="1" si="28"/>
        <v>#DIV/0!</v>
      </c>
      <c r="H317" s="729" t="e">
        <f t="shared" ca="1" si="33"/>
        <v>#DIV/0!</v>
      </c>
      <c r="I317" s="729" t="e">
        <f t="shared" ca="1" si="29"/>
        <v>#DIV/0!</v>
      </c>
      <c r="J317" s="729" t="e">
        <f t="shared" ca="1" si="30"/>
        <v>#DIV/0!</v>
      </c>
      <c r="K317" s="704"/>
      <c r="L317" s="828"/>
    </row>
    <row r="318" spans="3:12" hidden="1" outlineLevel="1" x14ac:dyDescent="0.25">
      <c r="C318" s="712">
        <v>305</v>
      </c>
      <c r="D318" s="715" t="e">
        <f t="shared" ref="D318:D349" ca="1" si="34">D317+(RAND()/$L$12*IF(RAND()&gt;0.5,1,-1))</f>
        <v>#DIV/0!</v>
      </c>
      <c r="E318" s="715" t="e">
        <f t="shared" ca="1" si="27"/>
        <v>#DIV/0!</v>
      </c>
      <c r="F318" s="729" t="e">
        <f t="shared" ca="1" si="31"/>
        <v>#DIV/0!</v>
      </c>
      <c r="G318" s="729" t="e">
        <f t="shared" ca="1" si="28"/>
        <v>#DIV/0!</v>
      </c>
      <c r="H318" s="729" t="e">
        <f t="shared" ref="H318:H349" ca="1" si="35">$E$7/12*F318</f>
        <v>#DIV/0!</v>
      </c>
      <c r="I318" s="729" t="e">
        <f t="shared" ca="1" si="29"/>
        <v>#DIV/0!</v>
      </c>
      <c r="J318" s="729" t="e">
        <f t="shared" ca="1" si="30"/>
        <v>#DIV/0!</v>
      </c>
      <c r="K318" s="704"/>
      <c r="L318" s="828"/>
    </row>
    <row r="319" spans="3:12" hidden="1" outlineLevel="1" x14ac:dyDescent="0.25">
      <c r="C319" s="712">
        <v>306</v>
      </c>
      <c r="D319" s="715" t="e">
        <f t="shared" ca="1" si="34"/>
        <v>#DIV/0!</v>
      </c>
      <c r="E319" s="715" t="e">
        <f t="shared" ca="1" si="27"/>
        <v>#DIV/0!</v>
      </c>
      <c r="F319" s="729" t="e">
        <f t="shared" ca="1" si="31"/>
        <v>#DIV/0!</v>
      </c>
      <c r="G319" s="729" t="e">
        <f t="shared" ca="1" si="28"/>
        <v>#DIV/0!</v>
      </c>
      <c r="H319" s="729" t="e">
        <f t="shared" ca="1" si="35"/>
        <v>#DIV/0!</v>
      </c>
      <c r="I319" s="729" t="e">
        <f t="shared" ca="1" si="29"/>
        <v>#DIV/0!</v>
      </c>
      <c r="J319" s="729" t="e">
        <f t="shared" ca="1" si="30"/>
        <v>#DIV/0!</v>
      </c>
      <c r="K319" s="704"/>
      <c r="L319" s="828"/>
    </row>
    <row r="320" spans="3:12" hidden="1" outlineLevel="1" x14ac:dyDescent="0.25">
      <c r="C320" s="712">
        <v>307</v>
      </c>
      <c r="D320" s="715" t="e">
        <f t="shared" ca="1" si="34"/>
        <v>#DIV/0!</v>
      </c>
      <c r="E320" s="715" t="e">
        <f t="shared" ca="1" si="27"/>
        <v>#DIV/0!</v>
      </c>
      <c r="F320" s="729" t="e">
        <f t="shared" ca="1" si="31"/>
        <v>#DIV/0!</v>
      </c>
      <c r="G320" s="729" t="e">
        <f t="shared" ca="1" si="28"/>
        <v>#DIV/0!</v>
      </c>
      <c r="H320" s="729" t="e">
        <f t="shared" ca="1" si="35"/>
        <v>#DIV/0!</v>
      </c>
      <c r="I320" s="729" t="e">
        <f t="shared" ca="1" si="29"/>
        <v>#DIV/0!</v>
      </c>
      <c r="J320" s="729" t="e">
        <f t="shared" ca="1" si="30"/>
        <v>#DIV/0!</v>
      </c>
      <c r="K320" s="704"/>
      <c r="L320" s="828"/>
    </row>
    <row r="321" spans="3:12" hidden="1" outlineLevel="1" x14ac:dyDescent="0.25">
      <c r="C321" s="712">
        <v>308</v>
      </c>
      <c r="D321" s="715" t="e">
        <f t="shared" ca="1" si="34"/>
        <v>#DIV/0!</v>
      </c>
      <c r="E321" s="715" t="e">
        <f t="shared" ca="1" si="27"/>
        <v>#DIV/0!</v>
      </c>
      <c r="F321" s="729" t="e">
        <f t="shared" ca="1" si="31"/>
        <v>#DIV/0!</v>
      </c>
      <c r="G321" s="729" t="e">
        <f t="shared" ca="1" si="28"/>
        <v>#DIV/0!</v>
      </c>
      <c r="H321" s="729" t="e">
        <f t="shared" ca="1" si="35"/>
        <v>#DIV/0!</v>
      </c>
      <c r="I321" s="729" t="e">
        <f t="shared" ca="1" si="29"/>
        <v>#DIV/0!</v>
      </c>
      <c r="J321" s="729" t="e">
        <f t="shared" ca="1" si="30"/>
        <v>#DIV/0!</v>
      </c>
      <c r="K321" s="704"/>
      <c r="L321" s="828"/>
    </row>
    <row r="322" spans="3:12" hidden="1" outlineLevel="1" x14ac:dyDescent="0.25">
      <c r="C322" s="712">
        <v>309</v>
      </c>
      <c r="D322" s="715" t="e">
        <f t="shared" ca="1" si="34"/>
        <v>#DIV/0!</v>
      </c>
      <c r="E322" s="715" t="e">
        <f t="shared" ca="1" si="27"/>
        <v>#DIV/0!</v>
      </c>
      <c r="F322" s="729" t="e">
        <f t="shared" ca="1" si="31"/>
        <v>#DIV/0!</v>
      </c>
      <c r="G322" s="729" t="e">
        <f t="shared" ca="1" si="28"/>
        <v>#DIV/0!</v>
      </c>
      <c r="H322" s="729" t="e">
        <f t="shared" ca="1" si="35"/>
        <v>#DIV/0!</v>
      </c>
      <c r="I322" s="729" t="e">
        <f t="shared" ca="1" si="29"/>
        <v>#DIV/0!</v>
      </c>
      <c r="J322" s="729" t="e">
        <f t="shared" ca="1" si="30"/>
        <v>#DIV/0!</v>
      </c>
      <c r="K322" s="704"/>
      <c r="L322" s="828"/>
    </row>
    <row r="323" spans="3:12" hidden="1" outlineLevel="1" x14ac:dyDescent="0.25">
      <c r="C323" s="712">
        <v>310</v>
      </c>
      <c r="D323" s="715" t="e">
        <f t="shared" ca="1" si="34"/>
        <v>#DIV/0!</v>
      </c>
      <c r="E323" s="715" t="e">
        <f t="shared" ca="1" si="27"/>
        <v>#DIV/0!</v>
      </c>
      <c r="F323" s="729" t="e">
        <f t="shared" ca="1" si="31"/>
        <v>#DIV/0!</v>
      </c>
      <c r="G323" s="729" t="e">
        <f t="shared" ca="1" si="28"/>
        <v>#DIV/0!</v>
      </c>
      <c r="H323" s="729" t="e">
        <f t="shared" ca="1" si="35"/>
        <v>#DIV/0!</v>
      </c>
      <c r="I323" s="729" t="e">
        <f t="shared" ca="1" si="29"/>
        <v>#DIV/0!</v>
      </c>
      <c r="J323" s="729" t="e">
        <f t="shared" ca="1" si="30"/>
        <v>#DIV/0!</v>
      </c>
      <c r="K323" s="704"/>
      <c r="L323" s="828"/>
    </row>
    <row r="324" spans="3:12" hidden="1" outlineLevel="1" x14ac:dyDescent="0.25">
      <c r="C324" s="712">
        <v>311</v>
      </c>
      <c r="D324" s="715" t="e">
        <f t="shared" ca="1" si="34"/>
        <v>#DIV/0!</v>
      </c>
      <c r="E324" s="715" t="e">
        <f t="shared" ca="1" si="27"/>
        <v>#DIV/0!</v>
      </c>
      <c r="F324" s="729" t="e">
        <f t="shared" ca="1" si="31"/>
        <v>#DIV/0!</v>
      </c>
      <c r="G324" s="729" t="e">
        <f t="shared" ca="1" si="28"/>
        <v>#DIV/0!</v>
      </c>
      <c r="H324" s="729" t="e">
        <f t="shared" ca="1" si="35"/>
        <v>#DIV/0!</v>
      </c>
      <c r="I324" s="729" t="e">
        <f t="shared" ca="1" si="29"/>
        <v>#DIV/0!</v>
      </c>
      <c r="J324" s="729" t="e">
        <f t="shared" ca="1" si="30"/>
        <v>#DIV/0!</v>
      </c>
      <c r="K324" s="704"/>
      <c r="L324" s="828"/>
    </row>
    <row r="325" spans="3:12" hidden="1" outlineLevel="1" x14ac:dyDescent="0.25">
      <c r="C325" s="712">
        <v>312</v>
      </c>
      <c r="D325" s="715" t="e">
        <f t="shared" ca="1" si="34"/>
        <v>#DIV/0!</v>
      </c>
      <c r="E325" s="715" t="e">
        <f t="shared" ca="1" si="27"/>
        <v>#DIV/0!</v>
      </c>
      <c r="F325" s="729" t="e">
        <f t="shared" ca="1" si="31"/>
        <v>#DIV/0!</v>
      </c>
      <c r="G325" s="729" t="e">
        <f t="shared" ca="1" si="28"/>
        <v>#DIV/0!</v>
      </c>
      <c r="H325" s="729" t="e">
        <f t="shared" ca="1" si="35"/>
        <v>#DIV/0!</v>
      </c>
      <c r="I325" s="729" t="e">
        <f t="shared" ca="1" si="29"/>
        <v>#DIV/0!</v>
      </c>
      <c r="J325" s="729" t="e">
        <f t="shared" ca="1" si="30"/>
        <v>#DIV/0!</v>
      </c>
      <c r="K325" s="704"/>
      <c r="L325" s="828"/>
    </row>
    <row r="326" spans="3:12" hidden="1" outlineLevel="1" x14ac:dyDescent="0.25">
      <c r="C326" s="712">
        <v>313</v>
      </c>
      <c r="D326" s="715" t="e">
        <f t="shared" ca="1" si="34"/>
        <v>#DIV/0!</v>
      </c>
      <c r="E326" s="715" t="e">
        <f t="shared" ca="1" si="27"/>
        <v>#DIV/0!</v>
      </c>
      <c r="F326" s="729" t="e">
        <f t="shared" ca="1" si="31"/>
        <v>#DIV/0!</v>
      </c>
      <c r="G326" s="729" t="e">
        <f t="shared" ca="1" si="28"/>
        <v>#DIV/0!</v>
      </c>
      <c r="H326" s="729" t="e">
        <f t="shared" ca="1" si="35"/>
        <v>#DIV/0!</v>
      </c>
      <c r="I326" s="729" t="e">
        <f t="shared" ca="1" si="29"/>
        <v>#DIV/0!</v>
      </c>
      <c r="J326" s="729" t="e">
        <f t="shared" ca="1" si="30"/>
        <v>#DIV/0!</v>
      </c>
      <c r="K326" s="704"/>
      <c r="L326" s="828"/>
    </row>
    <row r="327" spans="3:12" hidden="1" outlineLevel="1" x14ac:dyDescent="0.25">
      <c r="C327" s="712">
        <v>314</v>
      </c>
      <c r="D327" s="715" t="e">
        <f t="shared" ca="1" si="34"/>
        <v>#DIV/0!</v>
      </c>
      <c r="E327" s="715" t="e">
        <f t="shared" ca="1" si="27"/>
        <v>#DIV/0!</v>
      </c>
      <c r="F327" s="729" t="e">
        <f t="shared" ca="1" si="31"/>
        <v>#DIV/0!</v>
      </c>
      <c r="G327" s="729" t="e">
        <f t="shared" ca="1" si="28"/>
        <v>#DIV/0!</v>
      </c>
      <c r="H327" s="729" t="e">
        <f t="shared" ca="1" si="35"/>
        <v>#DIV/0!</v>
      </c>
      <c r="I327" s="729" t="e">
        <f t="shared" ca="1" si="29"/>
        <v>#DIV/0!</v>
      </c>
      <c r="J327" s="729" t="e">
        <f t="shared" ca="1" si="30"/>
        <v>#DIV/0!</v>
      </c>
      <c r="K327" s="704"/>
      <c r="L327" s="828"/>
    </row>
    <row r="328" spans="3:12" hidden="1" outlineLevel="1" x14ac:dyDescent="0.25">
      <c r="C328" s="712">
        <v>315</v>
      </c>
      <c r="D328" s="715" t="e">
        <f t="shared" ca="1" si="34"/>
        <v>#DIV/0!</v>
      </c>
      <c r="E328" s="715" t="e">
        <f t="shared" ca="1" si="27"/>
        <v>#DIV/0!</v>
      </c>
      <c r="F328" s="729" t="e">
        <f t="shared" ca="1" si="31"/>
        <v>#DIV/0!</v>
      </c>
      <c r="G328" s="729" t="e">
        <f t="shared" ca="1" si="28"/>
        <v>#DIV/0!</v>
      </c>
      <c r="H328" s="729" t="e">
        <f t="shared" ca="1" si="35"/>
        <v>#DIV/0!</v>
      </c>
      <c r="I328" s="729" t="e">
        <f t="shared" ca="1" si="29"/>
        <v>#DIV/0!</v>
      </c>
      <c r="J328" s="729" t="e">
        <f t="shared" ca="1" si="30"/>
        <v>#DIV/0!</v>
      </c>
      <c r="K328" s="704"/>
      <c r="L328" s="828"/>
    </row>
    <row r="329" spans="3:12" hidden="1" outlineLevel="1" x14ac:dyDescent="0.25">
      <c r="C329" s="712">
        <v>316</v>
      </c>
      <c r="D329" s="715" t="e">
        <f t="shared" ca="1" si="34"/>
        <v>#DIV/0!</v>
      </c>
      <c r="E329" s="715" t="e">
        <f t="shared" ca="1" si="27"/>
        <v>#DIV/0!</v>
      </c>
      <c r="F329" s="729" t="e">
        <f t="shared" ca="1" si="31"/>
        <v>#DIV/0!</v>
      </c>
      <c r="G329" s="729" t="e">
        <f t="shared" ca="1" si="28"/>
        <v>#DIV/0!</v>
      </c>
      <c r="H329" s="729" t="e">
        <f t="shared" ca="1" si="35"/>
        <v>#DIV/0!</v>
      </c>
      <c r="I329" s="729" t="e">
        <f t="shared" ca="1" si="29"/>
        <v>#DIV/0!</v>
      </c>
      <c r="J329" s="729" t="e">
        <f t="shared" ca="1" si="30"/>
        <v>#DIV/0!</v>
      </c>
      <c r="K329" s="704"/>
      <c r="L329" s="828"/>
    </row>
    <row r="330" spans="3:12" hidden="1" outlineLevel="1" x14ac:dyDescent="0.25">
      <c r="C330" s="712">
        <v>317</v>
      </c>
      <c r="D330" s="715" t="e">
        <f t="shared" ca="1" si="34"/>
        <v>#DIV/0!</v>
      </c>
      <c r="E330" s="715" t="e">
        <f t="shared" ca="1" si="27"/>
        <v>#DIV/0!</v>
      </c>
      <c r="F330" s="729" t="e">
        <f t="shared" ca="1" si="31"/>
        <v>#DIV/0!</v>
      </c>
      <c r="G330" s="729" t="e">
        <f t="shared" ca="1" si="28"/>
        <v>#DIV/0!</v>
      </c>
      <c r="H330" s="729" t="e">
        <f t="shared" ca="1" si="35"/>
        <v>#DIV/0!</v>
      </c>
      <c r="I330" s="729" t="e">
        <f t="shared" ca="1" si="29"/>
        <v>#DIV/0!</v>
      </c>
      <c r="J330" s="729" t="e">
        <f t="shared" ca="1" si="30"/>
        <v>#DIV/0!</v>
      </c>
      <c r="K330" s="704"/>
      <c r="L330" s="828"/>
    </row>
    <row r="331" spans="3:12" hidden="1" outlineLevel="1" x14ac:dyDescent="0.25">
      <c r="C331" s="712">
        <v>318</v>
      </c>
      <c r="D331" s="715" t="e">
        <f t="shared" ca="1" si="34"/>
        <v>#DIV/0!</v>
      </c>
      <c r="E331" s="715" t="e">
        <f t="shared" ca="1" si="27"/>
        <v>#DIV/0!</v>
      </c>
      <c r="F331" s="729" t="e">
        <f t="shared" ca="1" si="31"/>
        <v>#DIV/0!</v>
      </c>
      <c r="G331" s="729" t="e">
        <f t="shared" ca="1" si="28"/>
        <v>#DIV/0!</v>
      </c>
      <c r="H331" s="729" t="e">
        <f t="shared" ca="1" si="35"/>
        <v>#DIV/0!</v>
      </c>
      <c r="I331" s="729" t="e">
        <f t="shared" ca="1" si="29"/>
        <v>#DIV/0!</v>
      </c>
      <c r="J331" s="729" t="e">
        <f t="shared" ca="1" si="30"/>
        <v>#DIV/0!</v>
      </c>
      <c r="K331" s="704"/>
      <c r="L331" s="828"/>
    </row>
    <row r="332" spans="3:12" hidden="1" outlineLevel="1" x14ac:dyDescent="0.25">
      <c r="C332" s="712">
        <v>319</v>
      </c>
      <c r="D332" s="715" t="e">
        <f t="shared" ca="1" si="34"/>
        <v>#DIV/0!</v>
      </c>
      <c r="E332" s="715" t="e">
        <f t="shared" ca="1" si="27"/>
        <v>#DIV/0!</v>
      </c>
      <c r="F332" s="729" t="e">
        <f t="shared" ca="1" si="31"/>
        <v>#DIV/0!</v>
      </c>
      <c r="G332" s="729" t="e">
        <f t="shared" ca="1" si="28"/>
        <v>#DIV/0!</v>
      </c>
      <c r="H332" s="729" t="e">
        <f t="shared" ca="1" si="35"/>
        <v>#DIV/0!</v>
      </c>
      <c r="I332" s="729" t="e">
        <f t="shared" ca="1" si="29"/>
        <v>#DIV/0!</v>
      </c>
      <c r="J332" s="729" t="e">
        <f t="shared" ca="1" si="30"/>
        <v>#DIV/0!</v>
      </c>
      <c r="K332" s="704"/>
      <c r="L332" s="828"/>
    </row>
    <row r="333" spans="3:12" hidden="1" outlineLevel="1" x14ac:dyDescent="0.25">
      <c r="C333" s="712">
        <v>320</v>
      </c>
      <c r="D333" s="715" t="e">
        <f t="shared" ca="1" si="34"/>
        <v>#DIV/0!</v>
      </c>
      <c r="E333" s="715" t="e">
        <f t="shared" ca="1" si="27"/>
        <v>#DIV/0!</v>
      </c>
      <c r="F333" s="729" t="e">
        <f t="shared" ca="1" si="31"/>
        <v>#DIV/0!</v>
      </c>
      <c r="G333" s="729" t="e">
        <f t="shared" ca="1" si="28"/>
        <v>#DIV/0!</v>
      </c>
      <c r="H333" s="729" t="e">
        <f t="shared" ca="1" si="35"/>
        <v>#DIV/0!</v>
      </c>
      <c r="I333" s="729" t="e">
        <f t="shared" ca="1" si="29"/>
        <v>#DIV/0!</v>
      </c>
      <c r="J333" s="729" t="e">
        <f t="shared" ca="1" si="30"/>
        <v>#DIV/0!</v>
      </c>
      <c r="K333" s="704"/>
      <c r="L333" s="828"/>
    </row>
    <row r="334" spans="3:12" hidden="1" outlineLevel="1" x14ac:dyDescent="0.25">
      <c r="C334" s="712">
        <v>321</v>
      </c>
      <c r="D334" s="715" t="e">
        <f t="shared" ca="1" si="34"/>
        <v>#DIV/0!</v>
      </c>
      <c r="E334" s="715" t="e">
        <f t="shared" ref="E334:E373" ca="1" si="36">D334/12</f>
        <v>#DIV/0!</v>
      </c>
      <c r="F334" s="729" t="e">
        <f t="shared" ca="1" si="31"/>
        <v>#DIV/0!</v>
      </c>
      <c r="G334" s="729" t="e">
        <f t="shared" ref="G334:G373" ca="1" si="37">-PMT(E334,($E$6*12+1-C334),F334)</f>
        <v>#DIV/0!</v>
      </c>
      <c r="H334" s="729" t="e">
        <f t="shared" ca="1" si="35"/>
        <v>#DIV/0!</v>
      </c>
      <c r="I334" s="729" t="e">
        <f t="shared" ref="I334:I373" ca="1" si="38">G334-H334</f>
        <v>#DIV/0!</v>
      </c>
      <c r="J334" s="729" t="e">
        <f t="shared" ref="J334:J373" ca="1" si="39">F334-I334</f>
        <v>#DIV/0!</v>
      </c>
      <c r="K334" s="704"/>
      <c r="L334" s="828"/>
    </row>
    <row r="335" spans="3:12" hidden="1" outlineLevel="1" x14ac:dyDescent="0.25">
      <c r="C335" s="712">
        <v>322</v>
      </c>
      <c r="D335" s="715" t="e">
        <f t="shared" ca="1" si="34"/>
        <v>#DIV/0!</v>
      </c>
      <c r="E335" s="715" t="e">
        <f t="shared" ca="1" si="36"/>
        <v>#DIV/0!</v>
      </c>
      <c r="F335" s="729" t="e">
        <f t="shared" ref="F335:F373" ca="1" si="40">J334</f>
        <v>#DIV/0!</v>
      </c>
      <c r="G335" s="729" t="e">
        <f t="shared" ca="1" si="37"/>
        <v>#DIV/0!</v>
      </c>
      <c r="H335" s="729" t="e">
        <f t="shared" ca="1" si="35"/>
        <v>#DIV/0!</v>
      </c>
      <c r="I335" s="729" t="e">
        <f t="shared" ca="1" si="38"/>
        <v>#DIV/0!</v>
      </c>
      <c r="J335" s="729" t="e">
        <f t="shared" ca="1" si="39"/>
        <v>#DIV/0!</v>
      </c>
      <c r="K335" s="704"/>
      <c r="L335" s="828"/>
    </row>
    <row r="336" spans="3:12" hidden="1" outlineLevel="1" x14ac:dyDescent="0.25">
      <c r="C336" s="712">
        <v>323</v>
      </c>
      <c r="D336" s="715" t="e">
        <f t="shared" ca="1" si="34"/>
        <v>#DIV/0!</v>
      </c>
      <c r="E336" s="715" t="e">
        <f t="shared" ca="1" si="36"/>
        <v>#DIV/0!</v>
      </c>
      <c r="F336" s="729" t="e">
        <f t="shared" ca="1" si="40"/>
        <v>#DIV/0!</v>
      </c>
      <c r="G336" s="729" t="e">
        <f t="shared" ca="1" si="37"/>
        <v>#DIV/0!</v>
      </c>
      <c r="H336" s="729" t="e">
        <f t="shared" ca="1" si="35"/>
        <v>#DIV/0!</v>
      </c>
      <c r="I336" s="729" t="e">
        <f t="shared" ca="1" si="38"/>
        <v>#DIV/0!</v>
      </c>
      <c r="J336" s="729" t="e">
        <f t="shared" ca="1" si="39"/>
        <v>#DIV/0!</v>
      </c>
      <c r="K336" s="704"/>
      <c r="L336" s="828"/>
    </row>
    <row r="337" spans="3:12" hidden="1" outlineLevel="1" x14ac:dyDescent="0.25">
      <c r="C337" s="712">
        <v>324</v>
      </c>
      <c r="D337" s="715" t="e">
        <f t="shared" ca="1" si="34"/>
        <v>#DIV/0!</v>
      </c>
      <c r="E337" s="715" t="e">
        <f t="shared" ca="1" si="36"/>
        <v>#DIV/0!</v>
      </c>
      <c r="F337" s="729" t="e">
        <f t="shared" ca="1" si="40"/>
        <v>#DIV/0!</v>
      </c>
      <c r="G337" s="729" t="e">
        <f t="shared" ca="1" si="37"/>
        <v>#DIV/0!</v>
      </c>
      <c r="H337" s="729" t="e">
        <f t="shared" ca="1" si="35"/>
        <v>#DIV/0!</v>
      </c>
      <c r="I337" s="729" t="e">
        <f t="shared" ca="1" si="38"/>
        <v>#DIV/0!</v>
      </c>
      <c r="J337" s="729" t="e">
        <f t="shared" ca="1" si="39"/>
        <v>#DIV/0!</v>
      </c>
      <c r="K337" s="704"/>
      <c r="L337" s="828"/>
    </row>
    <row r="338" spans="3:12" hidden="1" outlineLevel="1" x14ac:dyDescent="0.25">
      <c r="C338" s="712">
        <v>325</v>
      </c>
      <c r="D338" s="715" t="e">
        <f t="shared" ca="1" si="34"/>
        <v>#DIV/0!</v>
      </c>
      <c r="E338" s="715" t="e">
        <f t="shared" ca="1" si="36"/>
        <v>#DIV/0!</v>
      </c>
      <c r="F338" s="729" t="e">
        <f t="shared" ca="1" si="40"/>
        <v>#DIV/0!</v>
      </c>
      <c r="G338" s="729" t="e">
        <f t="shared" ca="1" si="37"/>
        <v>#DIV/0!</v>
      </c>
      <c r="H338" s="729" t="e">
        <f t="shared" ca="1" si="35"/>
        <v>#DIV/0!</v>
      </c>
      <c r="I338" s="729" t="e">
        <f t="shared" ca="1" si="38"/>
        <v>#DIV/0!</v>
      </c>
      <c r="J338" s="729" t="e">
        <f t="shared" ca="1" si="39"/>
        <v>#DIV/0!</v>
      </c>
      <c r="K338" s="704"/>
      <c r="L338" s="828"/>
    </row>
    <row r="339" spans="3:12" hidden="1" outlineLevel="1" x14ac:dyDescent="0.25">
      <c r="C339" s="712">
        <v>326</v>
      </c>
      <c r="D339" s="715" t="e">
        <f t="shared" ca="1" si="34"/>
        <v>#DIV/0!</v>
      </c>
      <c r="E339" s="715" t="e">
        <f t="shared" ca="1" si="36"/>
        <v>#DIV/0!</v>
      </c>
      <c r="F339" s="729" t="e">
        <f t="shared" ca="1" si="40"/>
        <v>#DIV/0!</v>
      </c>
      <c r="G339" s="729" t="e">
        <f t="shared" ca="1" si="37"/>
        <v>#DIV/0!</v>
      </c>
      <c r="H339" s="729" t="e">
        <f t="shared" ca="1" si="35"/>
        <v>#DIV/0!</v>
      </c>
      <c r="I339" s="729" t="e">
        <f t="shared" ca="1" si="38"/>
        <v>#DIV/0!</v>
      </c>
      <c r="J339" s="729" t="e">
        <f t="shared" ca="1" si="39"/>
        <v>#DIV/0!</v>
      </c>
      <c r="K339" s="704"/>
      <c r="L339" s="828"/>
    </row>
    <row r="340" spans="3:12" hidden="1" outlineLevel="1" x14ac:dyDescent="0.25">
      <c r="C340" s="712">
        <v>327</v>
      </c>
      <c r="D340" s="715" t="e">
        <f t="shared" ca="1" si="34"/>
        <v>#DIV/0!</v>
      </c>
      <c r="E340" s="715" t="e">
        <f t="shared" ca="1" si="36"/>
        <v>#DIV/0!</v>
      </c>
      <c r="F340" s="729" t="e">
        <f t="shared" ca="1" si="40"/>
        <v>#DIV/0!</v>
      </c>
      <c r="G340" s="729" t="e">
        <f t="shared" ca="1" si="37"/>
        <v>#DIV/0!</v>
      </c>
      <c r="H340" s="729" t="e">
        <f t="shared" ca="1" si="35"/>
        <v>#DIV/0!</v>
      </c>
      <c r="I340" s="729" t="e">
        <f t="shared" ca="1" si="38"/>
        <v>#DIV/0!</v>
      </c>
      <c r="J340" s="729" t="e">
        <f t="shared" ca="1" si="39"/>
        <v>#DIV/0!</v>
      </c>
      <c r="K340" s="704"/>
      <c r="L340" s="828"/>
    </row>
    <row r="341" spans="3:12" hidden="1" outlineLevel="1" x14ac:dyDescent="0.25">
      <c r="C341" s="712">
        <v>328</v>
      </c>
      <c r="D341" s="715" t="e">
        <f t="shared" ca="1" si="34"/>
        <v>#DIV/0!</v>
      </c>
      <c r="E341" s="715" t="e">
        <f t="shared" ca="1" si="36"/>
        <v>#DIV/0!</v>
      </c>
      <c r="F341" s="729" t="e">
        <f t="shared" ca="1" si="40"/>
        <v>#DIV/0!</v>
      </c>
      <c r="G341" s="729" t="e">
        <f t="shared" ca="1" si="37"/>
        <v>#DIV/0!</v>
      </c>
      <c r="H341" s="729" t="e">
        <f t="shared" ca="1" si="35"/>
        <v>#DIV/0!</v>
      </c>
      <c r="I341" s="729" t="e">
        <f t="shared" ca="1" si="38"/>
        <v>#DIV/0!</v>
      </c>
      <c r="J341" s="729" t="e">
        <f t="shared" ca="1" si="39"/>
        <v>#DIV/0!</v>
      </c>
      <c r="K341" s="704"/>
      <c r="L341" s="828"/>
    </row>
    <row r="342" spans="3:12" hidden="1" outlineLevel="1" x14ac:dyDescent="0.25">
      <c r="C342" s="712">
        <v>329</v>
      </c>
      <c r="D342" s="715" t="e">
        <f t="shared" ca="1" si="34"/>
        <v>#DIV/0!</v>
      </c>
      <c r="E342" s="715" t="e">
        <f t="shared" ca="1" si="36"/>
        <v>#DIV/0!</v>
      </c>
      <c r="F342" s="729" t="e">
        <f t="shared" ca="1" si="40"/>
        <v>#DIV/0!</v>
      </c>
      <c r="G342" s="729" t="e">
        <f t="shared" ca="1" si="37"/>
        <v>#DIV/0!</v>
      </c>
      <c r="H342" s="729" t="e">
        <f t="shared" ca="1" si="35"/>
        <v>#DIV/0!</v>
      </c>
      <c r="I342" s="729" t="e">
        <f t="shared" ca="1" si="38"/>
        <v>#DIV/0!</v>
      </c>
      <c r="J342" s="729" t="e">
        <f t="shared" ca="1" si="39"/>
        <v>#DIV/0!</v>
      </c>
      <c r="K342" s="704"/>
      <c r="L342" s="828"/>
    </row>
    <row r="343" spans="3:12" hidden="1" outlineLevel="1" x14ac:dyDescent="0.25">
      <c r="C343" s="712">
        <v>330</v>
      </c>
      <c r="D343" s="715" t="e">
        <f t="shared" ca="1" si="34"/>
        <v>#DIV/0!</v>
      </c>
      <c r="E343" s="715" t="e">
        <f t="shared" ca="1" si="36"/>
        <v>#DIV/0!</v>
      </c>
      <c r="F343" s="729" t="e">
        <f t="shared" ca="1" si="40"/>
        <v>#DIV/0!</v>
      </c>
      <c r="G343" s="729" t="e">
        <f t="shared" ca="1" si="37"/>
        <v>#DIV/0!</v>
      </c>
      <c r="H343" s="729" t="e">
        <f t="shared" ca="1" si="35"/>
        <v>#DIV/0!</v>
      </c>
      <c r="I343" s="729" t="e">
        <f t="shared" ca="1" si="38"/>
        <v>#DIV/0!</v>
      </c>
      <c r="J343" s="729" t="e">
        <f t="shared" ca="1" si="39"/>
        <v>#DIV/0!</v>
      </c>
      <c r="K343" s="704"/>
      <c r="L343" s="828"/>
    </row>
    <row r="344" spans="3:12" hidden="1" outlineLevel="1" x14ac:dyDescent="0.25">
      <c r="C344" s="712">
        <v>331</v>
      </c>
      <c r="D344" s="715" t="e">
        <f t="shared" ca="1" si="34"/>
        <v>#DIV/0!</v>
      </c>
      <c r="E344" s="715" t="e">
        <f t="shared" ca="1" si="36"/>
        <v>#DIV/0!</v>
      </c>
      <c r="F344" s="729" t="e">
        <f t="shared" ca="1" si="40"/>
        <v>#DIV/0!</v>
      </c>
      <c r="G344" s="729" t="e">
        <f t="shared" ca="1" si="37"/>
        <v>#DIV/0!</v>
      </c>
      <c r="H344" s="729" t="e">
        <f t="shared" ca="1" si="35"/>
        <v>#DIV/0!</v>
      </c>
      <c r="I344" s="729" t="e">
        <f t="shared" ca="1" si="38"/>
        <v>#DIV/0!</v>
      </c>
      <c r="J344" s="729" t="e">
        <f t="shared" ca="1" si="39"/>
        <v>#DIV/0!</v>
      </c>
      <c r="K344" s="704"/>
      <c r="L344" s="828"/>
    </row>
    <row r="345" spans="3:12" hidden="1" outlineLevel="1" x14ac:dyDescent="0.25">
      <c r="C345" s="712">
        <v>332</v>
      </c>
      <c r="D345" s="715" t="e">
        <f t="shared" ca="1" si="34"/>
        <v>#DIV/0!</v>
      </c>
      <c r="E345" s="715" t="e">
        <f t="shared" ca="1" si="36"/>
        <v>#DIV/0!</v>
      </c>
      <c r="F345" s="729" t="e">
        <f t="shared" ca="1" si="40"/>
        <v>#DIV/0!</v>
      </c>
      <c r="G345" s="729" t="e">
        <f t="shared" ca="1" si="37"/>
        <v>#DIV/0!</v>
      </c>
      <c r="H345" s="729" t="e">
        <f t="shared" ca="1" si="35"/>
        <v>#DIV/0!</v>
      </c>
      <c r="I345" s="729" t="e">
        <f t="shared" ca="1" si="38"/>
        <v>#DIV/0!</v>
      </c>
      <c r="J345" s="729" t="e">
        <f t="shared" ca="1" si="39"/>
        <v>#DIV/0!</v>
      </c>
      <c r="K345" s="704"/>
      <c r="L345" s="828"/>
    </row>
    <row r="346" spans="3:12" hidden="1" outlineLevel="1" x14ac:dyDescent="0.25">
      <c r="C346" s="712">
        <v>333</v>
      </c>
      <c r="D346" s="715" t="e">
        <f t="shared" ca="1" si="34"/>
        <v>#DIV/0!</v>
      </c>
      <c r="E346" s="715" t="e">
        <f t="shared" ca="1" si="36"/>
        <v>#DIV/0!</v>
      </c>
      <c r="F346" s="729" t="e">
        <f t="shared" ca="1" si="40"/>
        <v>#DIV/0!</v>
      </c>
      <c r="G346" s="729" t="e">
        <f t="shared" ca="1" si="37"/>
        <v>#DIV/0!</v>
      </c>
      <c r="H346" s="729" t="e">
        <f t="shared" ca="1" si="35"/>
        <v>#DIV/0!</v>
      </c>
      <c r="I346" s="729" t="e">
        <f t="shared" ca="1" si="38"/>
        <v>#DIV/0!</v>
      </c>
      <c r="J346" s="729" t="e">
        <f t="shared" ca="1" si="39"/>
        <v>#DIV/0!</v>
      </c>
      <c r="K346" s="704"/>
      <c r="L346" s="828"/>
    </row>
    <row r="347" spans="3:12" hidden="1" outlineLevel="1" x14ac:dyDescent="0.25">
      <c r="C347" s="712">
        <v>334</v>
      </c>
      <c r="D347" s="715" t="e">
        <f t="shared" ca="1" si="34"/>
        <v>#DIV/0!</v>
      </c>
      <c r="E347" s="715" t="e">
        <f t="shared" ca="1" si="36"/>
        <v>#DIV/0!</v>
      </c>
      <c r="F347" s="729" t="e">
        <f t="shared" ca="1" si="40"/>
        <v>#DIV/0!</v>
      </c>
      <c r="G347" s="729" t="e">
        <f t="shared" ca="1" si="37"/>
        <v>#DIV/0!</v>
      </c>
      <c r="H347" s="729" t="e">
        <f t="shared" ca="1" si="35"/>
        <v>#DIV/0!</v>
      </c>
      <c r="I347" s="729" t="e">
        <f t="shared" ca="1" si="38"/>
        <v>#DIV/0!</v>
      </c>
      <c r="J347" s="729" t="e">
        <f t="shared" ca="1" si="39"/>
        <v>#DIV/0!</v>
      </c>
      <c r="K347" s="704"/>
      <c r="L347" s="828"/>
    </row>
    <row r="348" spans="3:12" hidden="1" outlineLevel="1" x14ac:dyDescent="0.25">
      <c r="C348" s="712">
        <v>335</v>
      </c>
      <c r="D348" s="715" t="e">
        <f t="shared" ca="1" si="34"/>
        <v>#DIV/0!</v>
      </c>
      <c r="E348" s="715" t="e">
        <f t="shared" ca="1" si="36"/>
        <v>#DIV/0!</v>
      </c>
      <c r="F348" s="729" t="e">
        <f t="shared" ca="1" si="40"/>
        <v>#DIV/0!</v>
      </c>
      <c r="G348" s="729" t="e">
        <f t="shared" ca="1" si="37"/>
        <v>#DIV/0!</v>
      </c>
      <c r="H348" s="729" t="e">
        <f t="shared" ca="1" si="35"/>
        <v>#DIV/0!</v>
      </c>
      <c r="I348" s="729" t="e">
        <f t="shared" ca="1" si="38"/>
        <v>#DIV/0!</v>
      </c>
      <c r="J348" s="729" t="e">
        <f t="shared" ca="1" si="39"/>
        <v>#DIV/0!</v>
      </c>
      <c r="K348" s="704"/>
      <c r="L348" s="828"/>
    </row>
    <row r="349" spans="3:12" hidden="1" outlineLevel="1" x14ac:dyDescent="0.25">
      <c r="C349" s="712">
        <v>336</v>
      </c>
      <c r="D349" s="715" t="e">
        <f t="shared" ca="1" si="34"/>
        <v>#DIV/0!</v>
      </c>
      <c r="E349" s="715" t="e">
        <f t="shared" ca="1" si="36"/>
        <v>#DIV/0!</v>
      </c>
      <c r="F349" s="729" t="e">
        <f t="shared" ca="1" si="40"/>
        <v>#DIV/0!</v>
      </c>
      <c r="G349" s="729" t="e">
        <f t="shared" ca="1" si="37"/>
        <v>#DIV/0!</v>
      </c>
      <c r="H349" s="729" t="e">
        <f t="shared" ca="1" si="35"/>
        <v>#DIV/0!</v>
      </c>
      <c r="I349" s="729" t="e">
        <f t="shared" ca="1" si="38"/>
        <v>#DIV/0!</v>
      </c>
      <c r="J349" s="729" t="e">
        <f t="shared" ca="1" si="39"/>
        <v>#DIV/0!</v>
      </c>
      <c r="K349" s="704"/>
      <c r="L349" s="828"/>
    </row>
    <row r="350" spans="3:12" hidden="1" outlineLevel="1" x14ac:dyDescent="0.25">
      <c r="C350" s="712">
        <v>337</v>
      </c>
      <c r="D350" s="715" t="e">
        <f t="shared" ref="D350:D373" ca="1" si="41">D349+(RAND()/$L$12*IF(RAND()&gt;0.5,1,-1))</f>
        <v>#DIV/0!</v>
      </c>
      <c r="E350" s="715" t="e">
        <f t="shared" ca="1" si="36"/>
        <v>#DIV/0!</v>
      </c>
      <c r="F350" s="729" t="e">
        <f t="shared" ca="1" si="40"/>
        <v>#DIV/0!</v>
      </c>
      <c r="G350" s="729" t="e">
        <f t="shared" ca="1" si="37"/>
        <v>#DIV/0!</v>
      </c>
      <c r="H350" s="729" t="e">
        <f t="shared" ref="H350:H373" ca="1" si="42">$E$7/12*F350</f>
        <v>#DIV/0!</v>
      </c>
      <c r="I350" s="729" t="e">
        <f t="shared" ca="1" si="38"/>
        <v>#DIV/0!</v>
      </c>
      <c r="J350" s="729" t="e">
        <f t="shared" ca="1" si="39"/>
        <v>#DIV/0!</v>
      </c>
      <c r="K350" s="704"/>
      <c r="L350" s="828"/>
    </row>
    <row r="351" spans="3:12" hidden="1" outlineLevel="1" x14ac:dyDescent="0.25">
      <c r="C351" s="712">
        <v>338</v>
      </c>
      <c r="D351" s="715" t="e">
        <f t="shared" ca="1" si="41"/>
        <v>#DIV/0!</v>
      </c>
      <c r="E351" s="715" t="e">
        <f t="shared" ca="1" si="36"/>
        <v>#DIV/0!</v>
      </c>
      <c r="F351" s="729" t="e">
        <f t="shared" ca="1" si="40"/>
        <v>#DIV/0!</v>
      </c>
      <c r="G351" s="729" t="e">
        <f t="shared" ca="1" si="37"/>
        <v>#DIV/0!</v>
      </c>
      <c r="H351" s="729" t="e">
        <f t="shared" ca="1" si="42"/>
        <v>#DIV/0!</v>
      </c>
      <c r="I351" s="729" t="e">
        <f t="shared" ca="1" si="38"/>
        <v>#DIV/0!</v>
      </c>
      <c r="J351" s="729" t="e">
        <f t="shared" ca="1" si="39"/>
        <v>#DIV/0!</v>
      </c>
      <c r="K351" s="704"/>
      <c r="L351" s="828"/>
    </row>
    <row r="352" spans="3:12" hidden="1" outlineLevel="1" x14ac:dyDescent="0.25">
      <c r="C352" s="712">
        <v>339</v>
      </c>
      <c r="D352" s="715" t="e">
        <f t="shared" ca="1" si="41"/>
        <v>#DIV/0!</v>
      </c>
      <c r="E352" s="715" t="e">
        <f t="shared" ca="1" si="36"/>
        <v>#DIV/0!</v>
      </c>
      <c r="F352" s="729" t="e">
        <f t="shared" ca="1" si="40"/>
        <v>#DIV/0!</v>
      </c>
      <c r="G352" s="729" t="e">
        <f t="shared" ca="1" si="37"/>
        <v>#DIV/0!</v>
      </c>
      <c r="H352" s="729" t="e">
        <f t="shared" ca="1" si="42"/>
        <v>#DIV/0!</v>
      </c>
      <c r="I352" s="729" t="e">
        <f t="shared" ca="1" si="38"/>
        <v>#DIV/0!</v>
      </c>
      <c r="J352" s="729" t="e">
        <f t="shared" ca="1" si="39"/>
        <v>#DIV/0!</v>
      </c>
      <c r="K352" s="704"/>
      <c r="L352" s="828"/>
    </row>
    <row r="353" spans="3:12" hidden="1" outlineLevel="1" x14ac:dyDescent="0.25">
      <c r="C353" s="712">
        <v>340</v>
      </c>
      <c r="D353" s="715" t="e">
        <f t="shared" ca="1" si="41"/>
        <v>#DIV/0!</v>
      </c>
      <c r="E353" s="715" t="e">
        <f t="shared" ca="1" si="36"/>
        <v>#DIV/0!</v>
      </c>
      <c r="F353" s="729" t="e">
        <f t="shared" ca="1" si="40"/>
        <v>#DIV/0!</v>
      </c>
      <c r="G353" s="729" t="e">
        <f t="shared" ca="1" si="37"/>
        <v>#DIV/0!</v>
      </c>
      <c r="H353" s="729" t="e">
        <f t="shared" ca="1" si="42"/>
        <v>#DIV/0!</v>
      </c>
      <c r="I353" s="729" t="e">
        <f t="shared" ca="1" si="38"/>
        <v>#DIV/0!</v>
      </c>
      <c r="J353" s="729" t="e">
        <f t="shared" ca="1" si="39"/>
        <v>#DIV/0!</v>
      </c>
      <c r="K353" s="704"/>
      <c r="L353" s="828"/>
    </row>
    <row r="354" spans="3:12" hidden="1" outlineLevel="1" x14ac:dyDescent="0.25">
      <c r="C354" s="712">
        <v>341</v>
      </c>
      <c r="D354" s="715" t="e">
        <f t="shared" ca="1" si="41"/>
        <v>#DIV/0!</v>
      </c>
      <c r="E354" s="715" t="e">
        <f t="shared" ca="1" si="36"/>
        <v>#DIV/0!</v>
      </c>
      <c r="F354" s="729" t="e">
        <f t="shared" ca="1" si="40"/>
        <v>#DIV/0!</v>
      </c>
      <c r="G354" s="729" t="e">
        <f t="shared" ca="1" si="37"/>
        <v>#DIV/0!</v>
      </c>
      <c r="H354" s="729" t="e">
        <f t="shared" ca="1" si="42"/>
        <v>#DIV/0!</v>
      </c>
      <c r="I354" s="729" t="e">
        <f t="shared" ca="1" si="38"/>
        <v>#DIV/0!</v>
      </c>
      <c r="J354" s="729" t="e">
        <f t="shared" ca="1" si="39"/>
        <v>#DIV/0!</v>
      </c>
      <c r="K354" s="704"/>
      <c r="L354" s="828"/>
    </row>
    <row r="355" spans="3:12" hidden="1" outlineLevel="1" x14ac:dyDescent="0.25">
      <c r="C355" s="712">
        <v>342</v>
      </c>
      <c r="D355" s="715" t="e">
        <f t="shared" ca="1" si="41"/>
        <v>#DIV/0!</v>
      </c>
      <c r="E355" s="715" t="e">
        <f t="shared" ca="1" si="36"/>
        <v>#DIV/0!</v>
      </c>
      <c r="F355" s="729" t="e">
        <f t="shared" ca="1" si="40"/>
        <v>#DIV/0!</v>
      </c>
      <c r="G355" s="729" t="e">
        <f t="shared" ca="1" si="37"/>
        <v>#DIV/0!</v>
      </c>
      <c r="H355" s="729" t="e">
        <f t="shared" ca="1" si="42"/>
        <v>#DIV/0!</v>
      </c>
      <c r="I355" s="729" t="e">
        <f t="shared" ca="1" si="38"/>
        <v>#DIV/0!</v>
      </c>
      <c r="J355" s="729" t="e">
        <f t="shared" ca="1" si="39"/>
        <v>#DIV/0!</v>
      </c>
      <c r="K355" s="704"/>
      <c r="L355" s="828"/>
    </row>
    <row r="356" spans="3:12" hidden="1" outlineLevel="1" x14ac:dyDescent="0.25">
      <c r="C356" s="712">
        <v>343</v>
      </c>
      <c r="D356" s="715" t="e">
        <f t="shared" ca="1" si="41"/>
        <v>#DIV/0!</v>
      </c>
      <c r="E356" s="715" t="e">
        <f t="shared" ca="1" si="36"/>
        <v>#DIV/0!</v>
      </c>
      <c r="F356" s="729" t="e">
        <f t="shared" ca="1" si="40"/>
        <v>#DIV/0!</v>
      </c>
      <c r="G356" s="729" t="e">
        <f t="shared" ca="1" si="37"/>
        <v>#DIV/0!</v>
      </c>
      <c r="H356" s="729" t="e">
        <f t="shared" ca="1" si="42"/>
        <v>#DIV/0!</v>
      </c>
      <c r="I356" s="729" t="e">
        <f t="shared" ca="1" si="38"/>
        <v>#DIV/0!</v>
      </c>
      <c r="J356" s="729" t="e">
        <f t="shared" ca="1" si="39"/>
        <v>#DIV/0!</v>
      </c>
      <c r="K356" s="704"/>
      <c r="L356" s="828"/>
    </row>
    <row r="357" spans="3:12" hidden="1" outlineLevel="1" x14ac:dyDescent="0.25">
      <c r="C357" s="712">
        <v>344</v>
      </c>
      <c r="D357" s="715" t="e">
        <f t="shared" ca="1" si="41"/>
        <v>#DIV/0!</v>
      </c>
      <c r="E357" s="715" t="e">
        <f t="shared" ca="1" si="36"/>
        <v>#DIV/0!</v>
      </c>
      <c r="F357" s="729" t="e">
        <f t="shared" ca="1" si="40"/>
        <v>#DIV/0!</v>
      </c>
      <c r="G357" s="729" t="e">
        <f t="shared" ca="1" si="37"/>
        <v>#DIV/0!</v>
      </c>
      <c r="H357" s="729" t="e">
        <f t="shared" ca="1" si="42"/>
        <v>#DIV/0!</v>
      </c>
      <c r="I357" s="729" t="e">
        <f t="shared" ca="1" si="38"/>
        <v>#DIV/0!</v>
      </c>
      <c r="J357" s="729" t="e">
        <f t="shared" ca="1" si="39"/>
        <v>#DIV/0!</v>
      </c>
      <c r="K357" s="704"/>
      <c r="L357" s="828"/>
    </row>
    <row r="358" spans="3:12" hidden="1" outlineLevel="1" x14ac:dyDescent="0.25">
      <c r="C358" s="712">
        <v>345</v>
      </c>
      <c r="D358" s="715" t="e">
        <f t="shared" ca="1" si="41"/>
        <v>#DIV/0!</v>
      </c>
      <c r="E358" s="715" t="e">
        <f t="shared" ca="1" si="36"/>
        <v>#DIV/0!</v>
      </c>
      <c r="F358" s="729" t="e">
        <f t="shared" ca="1" si="40"/>
        <v>#DIV/0!</v>
      </c>
      <c r="G358" s="729" t="e">
        <f t="shared" ca="1" si="37"/>
        <v>#DIV/0!</v>
      </c>
      <c r="H358" s="729" t="e">
        <f t="shared" ca="1" si="42"/>
        <v>#DIV/0!</v>
      </c>
      <c r="I358" s="729" t="e">
        <f t="shared" ca="1" si="38"/>
        <v>#DIV/0!</v>
      </c>
      <c r="J358" s="729" t="e">
        <f t="shared" ca="1" si="39"/>
        <v>#DIV/0!</v>
      </c>
      <c r="K358" s="704"/>
      <c r="L358" s="828"/>
    </row>
    <row r="359" spans="3:12" hidden="1" outlineLevel="1" x14ac:dyDescent="0.25">
      <c r="C359" s="712">
        <v>346</v>
      </c>
      <c r="D359" s="715" t="e">
        <f t="shared" ca="1" si="41"/>
        <v>#DIV/0!</v>
      </c>
      <c r="E359" s="715" t="e">
        <f t="shared" ca="1" si="36"/>
        <v>#DIV/0!</v>
      </c>
      <c r="F359" s="729" t="e">
        <f t="shared" ca="1" si="40"/>
        <v>#DIV/0!</v>
      </c>
      <c r="G359" s="729" t="e">
        <f t="shared" ca="1" si="37"/>
        <v>#DIV/0!</v>
      </c>
      <c r="H359" s="729" t="e">
        <f t="shared" ca="1" si="42"/>
        <v>#DIV/0!</v>
      </c>
      <c r="I359" s="729" t="e">
        <f t="shared" ca="1" si="38"/>
        <v>#DIV/0!</v>
      </c>
      <c r="J359" s="729" t="e">
        <f t="shared" ca="1" si="39"/>
        <v>#DIV/0!</v>
      </c>
      <c r="K359" s="704"/>
      <c r="L359" s="828"/>
    </row>
    <row r="360" spans="3:12" hidden="1" outlineLevel="1" x14ac:dyDescent="0.25">
      <c r="C360" s="712">
        <v>347</v>
      </c>
      <c r="D360" s="715" t="e">
        <f t="shared" ca="1" si="41"/>
        <v>#DIV/0!</v>
      </c>
      <c r="E360" s="715" t="e">
        <f t="shared" ca="1" si="36"/>
        <v>#DIV/0!</v>
      </c>
      <c r="F360" s="729" t="e">
        <f t="shared" ca="1" si="40"/>
        <v>#DIV/0!</v>
      </c>
      <c r="G360" s="729" t="e">
        <f t="shared" ca="1" si="37"/>
        <v>#DIV/0!</v>
      </c>
      <c r="H360" s="729" t="e">
        <f t="shared" ca="1" si="42"/>
        <v>#DIV/0!</v>
      </c>
      <c r="I360" s="729" t="e">
        <f t="shared" ca="1" si="38"/>
        <v>#DIV/0!</v>
      </c>
      <c r="J360" s="729" t="e">
        <f t="shared" ca="1" si="39"/>
        <v>#DIV/0!</v>
      </c>
      <c r="K360" s="704"/>
      <c r="L360" s="828"/>
    </row>
    <row r="361" spans="3:12" hidden="1" outlineLevel="1" x14ac:dyDescent="0.25">
      <c r="C361" s="712">
        <v>348</v>
      </c>
      <c r="D361" s="715" t="e">
        <f t="shared" ca="1" si="41"/>
        <v>#DIV/0!</v>
      </c>
      <c r="E361" s="715" t="e">
        <f t="shared" ca="1" si="36"/>
        <v>#DIV/0!</v>
      </c>
      <c r="F361" s="729" t="e">
        <f t="shared" ca="1" si="40"/>
        <v>#DIV/0!</v>
      </c>
      <c r="G361" s="729" t="e">
        <f t="shared" ca="1" si="37"/>
        <v>#DIV/0!</v>
      </c>
      <c r="H361" s="729" t="e">
        <f t="shared" ca="1" si="42"/>
        <v>#DIV/0!</v>
      </c>
      <c r="I361" s="729" t="e">
        <f t="shared" ca="1" si="38"/>
        <v>#DIV/0!</v>
      </c>
      <c r="J361" s="729" t="e">
        <f t="shared" ca="1" si="39"/>
        <v>#DIV/0!</v>
      </c>
      <c r="K361" s="704"/>
      <c r="L361" s="828"/>
    </row>
    <row r="362" spans="3:12" hidden="1" outlineLevel="1" x14ac:dyDescent="0.25">
      <c r="C362" s="712">
        <v>349</v>
      </c>
      <c r="D362" s="715" t="e">
        <f t="shared" ca="1" si="41"/>
        <v>#DIV/0!</v>
      </c>
      <c r="E362" s="715" t="e">
        <f t="shared" ca="1" si="36"/>
        <v>#DIV/0!</v>
      </c>
      <c r="F362" s="729" t="e">
        <f t="shared" ca="1" si="40"/>
        <v>#DIV/0!</v>
      </c>
      <c r="G362" s="729" t="e">
        <f t="shared" ca="1" si="37"/>
        <v>#DIV/0!</v>
      </c>
      <c r="H362" s="729" t="e">
        <f t="shared" ca="1" si="42"/>
        <v>#DIV/0!</v>
      </c>
      <c r="I362" s="729" t="e">
        <f t="shared" ca="1" si="38"/>
        <v>#DIV/0!</v>
      </c>
      <c r="J362" s="729" t="e">
        <f t="shared" ca="1" si="39"/>
        <v>#DIV/0!</v>
      </c>
      <c r="K362" s="704"/>
      <c r="L362" s="828"/>
    </row>
    <row r="363" spans="3:12" hidden="1" outlineLevel="1" x14ac:dyDescent="0.25">
      <c r="C363" s="712">
        <v>350</v>
      </c>
      <c r="D363" s="715" t="e">
        <f t="shared" ca="1" si="41"/>
        <v>#DIV/0!</v>
      </c>
      <c r="E363" s="715" t="e">
        <f t="shared" ca="1" si="36"/>
        <v>#DIV/0!</v>
      </c>
      <c r="F363" s="729" t="e">
        <f t="shared" ca="1" si="40"/>
        <v>#DIV/0!</v>
      </c>
      <c r="G363" s="729" t="e">
        <f t="shared" ca="1" si="37"/>
        <v>#DIV/0!</v>
      </c>
      <c r="H363" s="729" t="e">
        <f t="shared" ca="1" si="42"/>
        <v>#DIV/0!</v>
      </c>
      <c r="I363" s="729" t="e">
        <f t="shared" ca="1" si="38"/>
        <v>#DIV/0!</v>
      </c>
      <c r="J363" s="729" t="e">
        <f t="shared" ca="1" si="39"/>
        <v>#DIV/0!</v>
      </c>
      <c r="K363" s="704"/>
      <c r="L363" s="828"/>
    </row>
    <row r="364" spans="3:12" hidden="1" outlineLevel="1" x14ac:dyDescent="0.25">
      <c r="C364" s="712">
        <v>351</v>
      </c>
      <c r="D364" s="715" t="e">
        <f t="shared" ca="1" si="41"/>
        <v>#DIV/0!</v>
      </c>
      <c r="E364" s="715" t="e">
        <f t="shared" ca="1" si="36"/>
        <v>#DIV/0!</v>
      </c>
      <c r="F364" s="729" t="e">
        <f t="shared" ca="1" si="40"/>
        <v>#DIV/0!</v>
      </c>
      <c r="G364" s="729" t="e">
        <f t="shared" ca="1" si="37"/>
        <v>#DIV/0!</v>
      </c>
      <c r="H364" s="729" t="e">
        <f t="shared" ca="1" si="42"/>
        <v>#DIV/0!</v>
      </c>
      <c r="I364" s="729" t="e">
        <f t="shared" ca="1" si="38"/>
        <v>#DIV/0!</v>
      </c>
      <c r="J364" s="729" t="e">
        <f t="shared" ca="1" si="39"/>
        <v>#DIV/0!</v>
      </c>
      <c r="K364" s="704"/>
      <c r="L364" s="828"/>
    </row>
    <row r="365" spans="3:12" hidden="1" outlineLevel="1" x14ac:dyDescent="0.25">
      <c r="C365" s="712">
        <v>352</v>
      </c>
      <c r="D365" s="715" t="e">
        <f t="shared" ca="1" si="41"/>
        <v>#DIV/0!</v>
      </c>
      <c r="E365" s="715" t="e">
        <f t="shared" ca="1" si="36"/>
        <v>#DIV/0!</v>
      </c>
      <c r="F365" s="729" t="e">
        <f t="shared" ca="1" si="40"/>
        <v>#DIV/0!</v>
      </c>
      <c r="G365" s="729" t="e">
        <f t="shared" ca="1" si="37"/>
        <v>#DIV/0!</v>
      </c>
      <c r="H365" s="729" t="e">
        <f t="shared" ca="1" si="42"/>
        <v>#DIV/0!</v>
      </c>
      <c r="I365" s="729" t="e">
        <f t="shared" ca="1" si="38"/>
        <v>#DIV/0!</v>
      </c>
      <c r="J365" s="729" t="e">
        <f t="shared" ca="1" si="39"/>
        <v>#DIV/0!</v>
      </c>
      <c r="K365" s="704"/>
      <c r="L365" s="828"/>
    </row>
    <row r="366" spans="3:12" hidden="1" outlineLevel="1" x14ac:dyDescent="0.25">
      <c r="C366" s="712">
        <v>353</v>
      </c>
      <c r="D366" s="715" t="e">
        <f t="shared" ca="1" si="41"/>
        <v>#DIV/0!</v>
      </c>
      <c r="E366" s="715" t="e">
        <f t="shared" ca="1" si="36"/>
        <v>#DIV/0!</v>
      </c>
      <c r="F366" s="729" t="e">
        <f t="shared" ca="1" si="40"/>
        <v>#DIV/0!</v>
      </c>
      <c r="G366" s="729" t="e">
        <f t="shared" ca="1" si="37"/>
        <v>#DIV/0!</v>
      </c>
      <c r="H366" s="729" t="e">
        <f t="shared" ca="1" si="42"/>
        <v>#DIV/0!</v>
      </c>
      <c r="I366" s="729" t="e">
        <f t="shared" ca="1" si="38"/>
        <v>#DIV/0!</v>
      </c>
      <c r="J366" s="729" t="e">
        <f t="shared" ca="1" si="39"/>
        <v>#DIV/0!</v>
      </c>
      <c r="K366" s="704"/>
      <c r="L366" s="828"/>
    </row>
    <row r="367" spans="3:12" hidden="1" outlineLevel="1" x14ac:dyDescent="0.25">
      <c r="C367" s="712">
        <v>354</v>
      </c>
      <c r="D367" s="715" t="e">
        <f t="shared" ca="1" si="41"/>
        <v>#DIV/0!</v>
      </c>
      <c r="E367" s="715" t="e">
        <f t="shared" ca="1" si="36"/>
        <v>#DIV/0!</v>
      </c>
      <c r="F367" s="729" t="e">
        <f t="shared" ca="1" si="40"/>
        <v>#DIV/0!</v>
      </c>
      <c r="G367" s="729" t="e">
        <f t="shared" ca="1" si="37"/>
        <v>#DIV/0!</v>
      </c>
      <c r="H367" s="729" t="e">
        <f t="shared" ca="1" si="42"/>
        <v>#DIV/0!</v>
      </c>
      <c r="I367" s="729" t="e">
        <f t="shared" ca="1" si="38"/>
        <v>#DIV/0!</v>
      </c>
      <c r="J367" s="729" t="e">
        <f t="shared" ca="1" si="39"/>
        <v>#DIV/0!</v>
      </c>
      <c r="K367" s="704"/>
      <c r="L367" s="828"/>
    </row>
    <row r="368" spans="3:12" hidden="1" outlineLevel="1" x14ac:dyDescent="0.25">
      <c r="C368" s="712">
        <v>355</v>
      </c>
      <c r="D368" s="715" t="e">
        <f t="shared" ca="1" si="41"/>
        <v>#DIV/0!</v>
      </c>
      <c r="E368" s="715" t="e">
        <f t="shared" ca="1" si="36"/>
        <v>#DIV/0!</v>
      </c>
      <c r="F368" s="729" t="e">
        <f t="shared" ca="1" si="40"/>
        <v>#DIV/0!</v>
      </c>
      <c r="G368" s="729" t="e">
        <f t="shared" ca="1" si="37"/>
        <v>#DIV/0!</v>
      </c>
      <c r="H368" s="729" t="e">
        <f t="shared" ca="1" si="42"/>
        <v>#DIV/0!</v>
      </c>
      <c r="I368" s="729" t="e">
        <f t="shared" ca="1" si="38"/>
        <v>#DIV/0!</v>
      </c>
      <c r="J368" s="729" t="e">
        <f t="shared" ca="1" si="39"/>
        <v>#DIV/0!</v>
      </c>
      <c r="K368" s="704"/>
      <c r="L368" s="828"/>
    </row>
    <row r="369" spans="1:12" hidden="1" outlineLevel="1" x14ac:dyDescent="0.25">
      <c r="C369" s="712">
        <v>356</v>
      </c>
      <c r="D369" s="715" t="e">
        <f t="shared" ca="1" si="41"/>
        <v>#DIV/0!</v>
      </c>
      <c r="E369" s="715" t="e">
        <f t="shared" ca="1" si="36"/>
        <v>#DIV/0!</v>
      </c>
      <c r="F369" s="729" t="e">
        <f t="shared" ca="1" si="40"/>
        <v>#DIV/0!</v>
      </c>
      <c r="G369" s="729" t="e">
        <f t="shared" ca="1" si="37"/>
        <v>#DIV/0!</v>
      </c>
      <c r="H369" s="729" t="e">
        <f t="shared" ca="1" si="42"/>
        <v>#DIV/0!</v>
      </c>
      <c r="I369" s="729" t="e">
        <f t="shared" ca="1" si="38"/>
        <v>#DIV/0!</v>
      </c>
      <c r="J369" s="729" t="e">
        <f t="shared" ca="1" si="39"/>
        <v>#DIV/0!</v>
      </c>
      <c r="K369" s="704"/>
      <c r="L369" s="828"/>
    </row>
    <row r="370" spans="1:12" hidden="1" outlineLevel="1" x14ac:dyDescent="0.25">
      <c r="C370" s="712">
        <v>357</v>
      </c>
      <c r="D370" s="715" t="e">
        <f t="shared" ca="1" si="41"/>
        <v>#DIV/0!</v>
      </c>
      <c r="E370" s="715" t="e">
        <f t="shared" ca="1" si="36"/>
        <v>#DIV/0!</v>
      </c>
      <c r="F370" s="729" t="e">
        <f t="shared" ca="1" si="40"/>
        <v>#DIV/0!</v>
      </c>
      <c r="G370" s="729" t="e">
        <f t="shared" ca="1" si="37"/>
        <v>#DIV/0!</v>
      </c>
      <c r="H370" s="729" t="e">
        <f t="shared" ca="1" si="42"/>
        <v>#DIV/0!</v>
      </c>
      <c r="I370" s="729" t="e">
        <f t="shared" ca="1" si="38"/>
        <v>#DIV/0!</v>
      </c>
      <c r="J370" s="729" t="e">
        <f t="shared" ca="1" si="39"/>
        <v>#DIV/0!</v>
      </c>
      <c r="K370" s="704"/>
      <c r="L370" s="828"/>
    </row>
    <row r="371" spans="1:12" hidden="1" outlineLevel="1" x14ac:dyDescent="0.25">
      <c r="C371" s="712">
        <v>358</v>
      </c>
      <c r="D371" s="715" t="e">
        <f t="shared" ca="1" si="41"/>
        <v>#DIV/0!</v>
      </c>
      <c r="E371" s="715" t="e">
        <f t="shared" ca="1" si="36"/>
        <v>#DIV/0!</v>
      </c>
      <c r="F371" s="729" t="e">
        <f t="shared" ca="1" si="40"/>
        <v>#DIV/0!</v>
      </c>
      <c r="G371" s="729" t="e">
        <f t="shared" ca="1" si="37"/>
        <v>#DIV/0!</v>
      </c>
      <c r="H371" s="729" t="e">
        <f t="shared" ca="1" si="42"/>
        <v>#DIV/0!</v>
      </c>
      <c r="I371" s="729" t="e">
        <f t="shared" ca="1" si="38"/>
        <v>#DIV/0!</v>
      </c>
      <c r="J371" s="729" t="e">
        <f t="shared" ca="1" si="39"/>
        <v>#DIV/0!</v>
      </c>
      <c r="K371" s="704"/>
      <c r="L371" s="828"/>
    </row>
    <row r="372" spans="1:12" s="696" customFormat="1" hidden="1" outlineLevel="1" x14ac:dyDescent="0.25">
      <c r="A372" s="695"/>
      <c r="C372" s="732">
        <v>359</v>
      </c>
      <c r="D372" s="730" t="e">
        <f t="shared" ca="1" si="41"/>
        <v>#DIV/0!</v>
      </c>
      <c r="E372" s="715" t="e">
        <f t="shared" ca="1" si="36"/>
        <v>#DIV/0!</v>
      </c>
      <c r="F372" s="729" t="e">
        <f t="shared" ca="1" si="40"/>
        <v>#DIV/0!</v>
      </c>
      <c r="G372" s="729" t="e">
        <f t="shared" ca="1" si="37"/>
        <v>#DIV/0!</v>
      </c>
      <c r="H372" s="729" t="e">
        <f t="shared" ca="1" si="42"/>
        <v>#DIV/0!</v>
      </c>
      <c r="I372" s="729" t="e">
        <f t="shared" ca="1" si="38"/>
        <v>#DIV/0!</v>
      </c>
      <c r="J372" s="729" t="e">
        <f t="shared" ca="1" si="39"/>
        <v>#DIV/0!</v>
      </c>
      <c r="K372" s="705"/>
      <c r="L372" s="829"/>
    </row>
    <row r="373" spans="1:12" s="696" customFormat="1" hidden="1" outlineLevel="1" x14ac:dyDescent="0.25">
      <c r="A373" s="695"/>
      <c r="C373" s="732">
        <v>360</v>
      </c>
      <c r="D373" s="730" t="e">
        <f t="shared" ca="1" si="41"/>
        <v>#DIV/0!</v>
      </c>
      <c r="E373" s="715" t="e">
        <f t="shared" ca="1" si="36"/>
        <v>#DIV/0!</v>
      </c>
      <c r="F373" s="729" t="e">
        <f t="shared" ca="1" si="40"/>
        <v>#DIV/0!</v>
      </c>
      <c r="G373" s="729" t="e">
        <f t="shared" ca="1" si="37"/>
        <v>#DIV/0!</v>
      </c>
      <c r="H373" s="729" t="e">
        <f t="shared" ca="1" si="42"/>
        <v>#DIV/0!</v>
      </c>
      <c r="I373" s="729" t="e">
        <f t="shared" ca="1" si="38"/>
        <v>#DIV/0!</v>
      </c>
      <c r="J373" s="729" t="e">
        <f t="shared" ca="1" si="39"/>
        <v>#DIV/0!</v>
      </c>
      <c r="K373" s="705"/>
      <c r="L373" s="829"/>
    </row>
    <row r="374" spans="1:12" s="696" customFormat="1" ht="7.5" customHeight="1" collapsed="1" thickBot="1" x14ac:dyDescent="0.3">
      <c r="A374" s="695"/>
      <c r="C374" s="731"/>
      <c r="D374" s="731"/>
      <c r="E374" s="731"/>
      <c r="F374" s="731"/>
      <c r="G374" s="731"/>
      <c r="H374" s="731"/>
      <c r="I374" s="731"/>
      <c r="J374" s="731"/>
      <c r="L374" s="829"/>
    </row>
    <row r="375" spans="1:12" s="696" customFormat="1" x14ac:dyDescent="0.25">
      <c r="A375" s="695"/>
      <c r="D375" s="732"/>
      <c r="E375" s="732"/>
      <c r="F375" s="732"/>
      <c r="G375" s="732"/>
      <c r="H375" s="732"/>
      <c r="I375" s="732"/>
      <c r="J375" s="732"/>
    </row>
  </sheetData>
  <sheetProtection algorithmName="SHA-512" hashValue="fDlCjhn/ZSs7Hgv7PMg3j+7hR13E0AYkAjLzWav63GMACmAW5iVKNmuRGrAOf0X1p51Ga4dmf/PNE+MilZKCIw==" saltValue="xun5uACZ23QWHhmH4Eo1Y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K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E14:K253 E8 L8:AL8 L7:AL7" unlockedFormula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75"/>
  <sheetViews>
    <sheetView showGridLines="0" zoomScaleNormal="100" workbookViewId="0">
      <selection activeCell="B2" sqref="B2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19.28515625" style="687" customWidth="1"/>
    <col min="4" max="4" width="11" style="687" customWidth="1"/>
    <col min="5" max="5" width="14.140625" style="687" bestFit="1" customWidth="1"/>
    <col min="6" max="6" width="10" style="687" bestFit="1" customWidth="1"/>
    <col min="7" max="7" width="14" style="687" bestFit="1" customWidth="1"/>
    <col min="8" max="8" width="17.85546875" style="687" bestFit="1" customWidth="1"/>
    <col min="9" max="9" width="8.7109375" style="687" bestFit="1" customWidth="1"/>
    <col min="10" max="10" width="11" style="687" bestFit="1" customWidth="1"/>
    <col min="11" max="11" width="13" style="687" bestFit="1" customWidth="1"/>
    <col min="12" max="12" width="8" style="687" bestFit="1" customWidth="1"/>
    <col min="13" max="13" width="7.140625" style="687" bestFit="1" customWidth="1"/>
    <col min="14" max="14" width="6.42578125" style="687" bestFit="1" customWidth="1"/>
    <col min="15" max="17" width="7.140625" style="687" bestFit="1" customWidth="1"/>
    <col min="18" max="18" width="6.85546875" style="687" bestFit="1" customWidth="1"/>
    <col min="19" max="19" width="7.140625" style="687" bestFit="1" customWidth="1"/>
    <col min="20" max="20" width="6.42578125" style="687" bestFit="1" customWidth="1"/>
    <col min="21" max="22" width="7.140625" style="687" bestFit="1" customWidth="1"/>
    <col min="23" max="25" width="6.42578125" style="687" bestFit="1" customWidth="1"/>
    <col min="26" max="28" width="7.140625" style="687" bestFit="1" customWidth="1"/>
    <col min="29" max="29" width="6.85546875" style="687" bestFit="1" customWidth="1"/>
    <col min="30" max="31" width="7.140625" style="687" bestFit="1" customWidth="1"/>
    <col min="32" max="32" width="6.42578125" style="687" bestFit="1" customWidth="1"/>
    <col min="33" max="33" width="6.85546875" style="687" bestFit="1" customWidth="1"/>
    <col min="34" max="34" width="7.140625" style="687" bestFit="1" customWidth="1"/>
    <col min="35" max="36" width="6.85546875" style="687" bestFit="1" customWidth="1"/>
    <col min="37" max="38" width="6.42578125" style="687" bestFit="1" customWidth="1"/>
    <col min="39" max="41" width="7.140625" style="687" bestFit="1" customWidth="1"/>
    <col min="42" max="42" width="6.85546875" style="687" bestFit="1" customWidth="1"/>
    <col min="43" max="43" width="7.140625" style="687" bestFit="1" customWidth="1"/>
    <col min="44" max="44" width="6.85546875" style="687" bestFit="1" customWidth="1"/>
    <col min="45" max="46" width="6.42578125" style="687" bestFit="1" customWidth="1"/>
    <col min="47" max="48" width="7.140625" style="687" bestFit="1" customWidth="1"/>
    <col min="49" max="49" width="6.42578125" style="687" bestFit="1" customWidth="1"/>
    <col min="50" max="51" width="7.140625" style="687" bestFit="1" customWidth="1"/>
    <col min="52" max="54" width="6.85546875" style="687" bestFit="1" customWidth="1"/>
    <col min="55" max="55" width="7.140625" style="687" bestFit="1" customWidth="1"/>
    <col min="56" max="56" width="6.85546875" style="687" bestFit="1" customWidth="1"/>
    <col min="57" max="57" width="6.42578125" style="687" bestFit="1" customWidth="1"/>
    <col min="58" max="58" width="7.140625" style="687" bestFit="1" customWidth="1"/>
    <col min="59" max="61" width="6.42578125" style="687" bestFit="1" customWidth="1"/>
    <col min="62" max="62" width="6.85546875" style="687" bestFit="1" customWidth="1"/>
    <col min="63" max="63" width="7.140625" style="687" bestFit="1" customWidth="1"/>
    <col min="64" max="64" width="6.85546875" style="687" bestFit="1" customWidth="1"/>
    <col min="65" max="66" width="7.140625" style="687" bestFit="1" customWidth="1"/>
    <col min="67" max="67" width="6.42578125" style="687" bestFit="1" customWidth="1"/>
    <col min="68" max="69" width="7.140625" style="687" bestFit="1" customWidth="1"/>
    <col min="70" max="70" width="6.42578125" style="687" bestFit="1" customWidth="1"/>
    <col min="71" max="71" width="7.140625" style="687" bestFit="1" customWidth="1"/>
    <col min="72" max="72" width="6.42578125" style="687" bestFit="1" customWidth="1"/>
    <col min="73" max="73" width="7.140625" style="687" bestFit="1" customWidth="1"/>
    <col min="74" max="74" width="6.85546875" style="687" bestFit="1" customWidth="1"/>
    <col min="75" max="75" width="6.42578125" style="687" bestFit="1" customWidth="1"/>
    <col min="76" max="76" width="7.140625" style="687" bestFit="1" customWidth="1"/>
    <col min="77" max="77" width="6.85546875" style="687" bestFit="1" customWidth="1"/>
    <col min="78" max="79" width="7.140625" style="687" bestFit="1" customWidth="1"/>
    <col min="80" max="81" width="6.42578125" style="687" bestFit="1" customWidth="1"/>
    <col min="82" max="84" width="7.140625" style="687" bestFit="1" customWidth="1"/>
    <col min="85" max="86" width="6.42578125" style="687" bestFit="1" customWidth="1"/>
    <col min="87" max="87" width="6.85546875" style="687" bestFit="1" customWidth="1"/>
    <col min="88" max="88" width="6.42578125" style="687" bestFit="1" customWidth="1"/>
    <col min="89" max="89" width="6.85546875" style="687" bestFit="1" customWidth="1"/>
    <col min="90" max="91" width="7.140625" style="687" bestFit="1" customWidth="1"/>
    <col min="92" max="92" width="6.85546875" style="687" bestFit="1" customWidth="1"/>
    <col min="93" max="94" width="6.42578125" style="687" bestFit="1" customWidth="1"/>
    <col min="95" max="95" width="7.140625" style="687" bestFit="1" customWidth="1"/>
    <col min="96" max="96" width="6.42578125" style="687" bestFit="1" customWidth="1"/>
    <col min="97" max="98" width="7.140625" style="687" bestFit="1" customWidth="1"/>
    <col min="99" max="99" width="6.42578125" style="687" bestFit="1" customWidth="1"/>
    <col min="100" max="100" width="7.140625" style="687" bestFit="1" customWidth="1"/>
    <col min="101" max="102" width="6.85546875" style="687" bestFit="1" customWidth="1"/>
    <col min="103" max="103" width="6.42578125" style="687" bestFit="1" customWidth="1"/>
    <col min="104" max="105" width="7.140625" style="687" bestFit="1" customWidth="1"/>
    <col min="106" max="107" width="6.85546875" style="687" bestFit="1" customWidth="1"/>
    <col min="108" max="108" width="6.42578125" style="687" bestFit="1" customWidth="1"/>
    <col min="109" max="109" width="6.85546875" style="687" bestFit="1" customWidth="1"/>
    <col min="110" max="110" width="7.140625" style="687" bestFit="1" customWidth="1"/>
    <col min="111" max="112" width="6.42578125" style="687" bestFit="1" customWidth="1"/>
    <col min="113" max="113" width="7.140625" style="687" bestFit="1" customWidth="1"/>
    <col min="114" max="115" width="6.42578125" style="687" bestFit="1" customWidth="1"/>
    <col min="116" max="116" width="7.140625" style="687" bestFit="1" customWidth="1"/>
    <col min="117" max="117" width="6.85546875" style="687" bestFit="1" customWidth="1"/>
    <col min="118" max="119" width="7.140625" style="687" bestFit="1" customWidth="1"/>
    <col min="120" max="120" width="6.85546875" style="687" bestFit="1" customWidth="1"/>
    <col min="121" max="122" width="7.140625" style="687" bestFit="1" customWidth="1"/>
    <col min="123" max="123" width="6.85546875" style="687" bestFit="1" customWidth="1"/>
    <col min="124" max="125" width="7.140625" style="687" bestFit="1" customWidth="1"/>
    <col min="126" max="126" width="6.85546875" style="687" bestFit="1" customWidth="1"/>
    <col min="127" max="128" width="6.42578125" style="687" bestFit="1" customWidth="1"/>
    <col min="129" max="134" width="7.140625" style="687" bestFit="1" customWidth="1"/>
    <col min="135" max="135" width="6.42578125" style="687" bestFit="1" customWidth="1"/>
    <col min="136" max="136" width="7.140625" style="687" bestFit="1" customWidth="1"/>
    <col min="137" max="137" width="6.42578125" style="687" bestFit="1" customWidth="1"/>
    <col min="138" max="138" width="7.140625" style="687" bestFit="1" customWidth="1"/>
    <col min="139" max="139" width="6.85546875" style="687" bestFit="1" customWidth="1"/>
    <col min="140" max="140" width="6.42578125" style="687" bestFit="1" customWidth="1"/>
    <col min="141" max="141" width="6.85546875" style="687" bestFit="1" customWidth="1"/>
    <col min="142" max="144" width="7.140625" style="687" bestFit="1" customWidth="1"/>
    <col min="145" max="145" width="6.42578125" style="687" bestFit="1" customWidth="1"/>
    <col min="146" max="147" width="7.140625" style="687" bestFit="1" customWidth="1"/>
    <col min="148" max="148" width="6.85546875" style="687" bestFit="1" customWidth="1"/>
    <col min="149" max="149" width="7.140625" style="687" bestFit="1" customWidth="1"/>
    <col min="150" max="151" width="6.42578125" style="687" bestFit="1" customWidth="1"/>
    <col min="152" max="153" width="6.85546875" style="687" bestFit="1" customWidth="1"/>
    <col min="154" max="155" width="7.140625" style="687" bestFit="1" customWidth="1"/>
    <col min="156" max="156" width="6.85546875" style="687" bestFit="1" customWidth="1"/>
    <col min="157" max="157" width="6.42578125" style="687" bestFit="1" customWidth="1"/>
    <col min="158" max="159" width="7.140625" style="687" bestFit="1" customWidth="1"/>
    <col min="160" max="161" width="6.85546875" style="687" bestFit="1" customWidth="1"/>
    <col min="162" max="162" width="6.42578125" style="687" bestFit="1" customWidth="1"/>
    <col min="163" max="166" width="7.140625" style="687" bestFit="1" customWidth="1"/>
    <col min="167" max="167" width="6.85546875" style="687" bestFit="1" customWidth="1"/>
    <col min="168" max="168" width="6.42578125" style="687" bestFit="1" customWidth="1"/>
    <col min="169" max="171" width="6.85546875" style="687" bestFit="1" customWidth="1"/>
    <col min="172" max="172" width="6.42578125" style="687" bestFit="1" customWidth="1"/>
    <col min="173" max="173" width="6.85546875" style="687" bestFit="1" customWidth="1"/>
    <col min="174" max="174" width="7.140625" style="687" bestFit="1" customWidth="1"/>
    <col min="175" max="175" width="6.42578125" style="687" bestFit="1" customWidth="1"/>
    <col min="176" max="176" width="6.85546875" style="687" bestFit="1" customWidth="1"/>
    <col min="177" max="177" width="7.140625" style="687" bestFit="1" customWidth="1"/>
    <col min="178" max="178" width="6.42578125" style="687" bestFit="1" customWidth="1"/>
    <col min="179" max="181" width="7.140625" style="687" bestFit="1" customWidth="1"/>
    <col min="182" max="182" width="6.85546875" style="687" bestFit="1" customWidth="1"/>
    <col min="183" max="185" width="7.140625" style="687" bestFit="1" customWidth="1"/>
    <col min="186" max="186" width="6.42578125" style="687" bestFit="1" customWidth="1"/>
    <col min="187" max="189" width="7.140625" style="687" bestFit="1" customWidth="1"/>
    <col min="190" max="190" width="6.85546875" style="687" bestFit="1" customWidth="1"/>
    <col min="191" max="191" width="6.42578125" style="687" bestFit="1" customWidth="1"/>
    <col min="192" max="192" width="7.140625" style="687" bestFit="1" customWidth="1"/>
    <col min="193" max="193" width="6.85546875" style="687" bestFit="1" customWidth="1"/>
    <col min="194" max="194" width="7.140625" style="687" bestFit="1" customWidth="1"/>
    <col min="195" max="195" width="6.85546875" style="687" bestFit="1" customWidth="1"/>
    <col min="196" max="197" width="7.140625" style="687" bestFit="1" customWidth="1"/>
    <col min="198" max="199" width="6.42578125" style="687" bestFit="1" customWidth="1"/>
    <col min="200" max="201" width="6.85546875" style="687" bestFit="1" customWidth="1"/>
    <col min="202" max="202" width="6.42578125" style="687" bestFit="1" customWidth="1"/>
    <col min="203" max="205" width="6.85546875" style="687" bestFit="1" customWidth="1"/>
    <col min="206" max="206" width="7.140625" style="687" bestFit="1" customWidth="1"/>
    <col min="207" max="207" width="6.42578125" style="687" bestFit="1" customWidth="1"/>
    <col min="208" max="208" width="6.85546875" style="687" bestFit="1" customWidth="1"/>
    <col min="209" max="212" width="7.140625" style="687" bestFit="1" customWidth="1"/>
    <col min="213" max="213" width="6.42578125" style="687" bestFit="1" customWidth="1"/>
    <col min="214" max="217" width="7.140625" style="687" bestFit="1" customWidth="1"/>
    <col min="218" max="218" width="6.42578125" style="687" bestFit="1" customWidth="1"/>
    <col min="219" max="219" width="6.85546875" style="687" bestFit="1" customWidth="1"/>
    <col min="220" max="221" width="7.140625" style="687" bestFit="1" customWidth="1"/>
    <col min="222" max="223" width="6.85546875" style="687" bestFit="1" customWidth="1"/>
    <col min="224" max="224" width="7.140625" style="687" bestFit="1" customWidth="1"/>
    <col min="225" max="225" width="6.42578125" style="687" bestFit="1" customWidth="1"/>
    <col min="226" max="229" width="7.140625" style="687" bestFit="1" customWidth="1"/>
    <col min="230" max="230" width="6.42578125" style="687" bestFit="1" customWidth="1"/>
    <col min="231" max="232" width="7.140625" style="687" bestFit="1" customWidth="1"/>
    <col min="233" max="233" width="6.85546875" style="687" bestFit="1" customWidth="1"/>
    <col min="234" max="240" width="7.140625" style="687" bestFit="1" customWidth="1"/>
    <col min="241" max="242" width="6.85546875" style="687" bestFit="1" customWidth="1"/>
    <col min="243" max="245" width="7.140625" style="687" bestFit="1" customWidth="1"/>
    <col min="246" max="246" width="6.42578125" style="687" bestFit="1" customWidth="1"/>
    <col min="247" max="247" width="7.140625" style="687" bestFit="1" customWidth="1"/>
    <col min="248" max="248" width="6.85546875" style="687" bestFit="1" customWidth="1"/>
    <col min="249" max="249" width="7.140625" style="687" bestFit="1" customWidth="1"/>
    <col min="250" max="250" width="6.42578125" style="687" bestFit="1" customWidth="1"/>
    <col min="251" max="255" width="7.140625" style="687" bestFit="1" customWidth="1"/>
    <col min="256" max="256" width="6.42578125" style="687" bestFit="1" customWidth="1"/>
    <col min="257" max="258" width="7.140625" style="687" bestFit="1" customWidth="1"/>
    <col min="259" max="259" width="6.85546875" style="687" bestFit="1" customWidth="1"/>
    <col min="260" max="261" width="7.140625" style="687" bestFit="1" customWidth="1"/>
    <col min="262" max="262" width="6.42578125" style="687" bestFit="1" customWidth="1"/>
    <col min="263" max="264" width="7.140625" style="687" bestFit="1" customWidth="1"/>
    <col min="265" max="265" width="6.42578125" style="687" bestFit="1" customWidth="1"/>
    <col min="266" max="267" width="7.140625" style="687" bestFit="1" customWidth="1"/>
    <col min="268" max="268" width="6.85546875" style="687" bestFit="1" customWidth="1"/>
    <col min="269" max="269" width="7.140625" style="687" bestFit="1" customWidth="1"/>
    <col min="270" max="271" width="6.85546875" style="687" bestFit="1" customWidth="1"/>
    <col min="272" max="273" width="7.140625" style="687" bestFit="1" customWidth="1"/>
    <col min="274" max="274" width="6.42578125" style="687" bestFit="1" customWidth="1"/>
    <col min="275" max="277" width="7.140625" style="687" bestFit="1" customWidth="1"/>
    <col min="278" max="278" width="6.42578125" style="687" bestFit="1" customWidth="1"/>
    <col min="279" max="279" width="7.140625" style="687" bestFit="1" customWidth="1"/>
    <col min="280" max="280" width="6.85546875" style="687" bestFit="1" customWidth="1"/>
    <col min="281" max="281" width="6.42578125" style="687" bestFit="1" customWidth="1"/>
    <col min="282" max="282" width="6.85546875" style="687" bestFit="1" customWidth="1"/>
    <col min="283" max="284" width="7.140625" style="687" bestFit="1" customWidth="1"/>
    <col min="285" max="286" width="6.42578125" style="687" bestFit="1" customWidth="1"/>
    <col min="287" max="291" width="7.140625" style="687" bestFit="1" customWidth="1"/>
    <col min="292" max="292" width="6.85546875" style="687" bestFit="1" customWidth="1"/>
    <col min="293" max="293" width="6.42578125" style="687" bestFit="1" customWidth="1"/>
    <col min="294" max="296" width="6.85546875" style="687" bestFit="1" customWidth="1"/>
    <col min="297" max="297" width="7.140625" style="687" bestFit="1" customWidth="1"/>
    <col min="298" max="298" width="6.42578125" style="687" bestFit="1" customWidth="1"/>
    <col min="299" max="301" width="6.85546875" style="687" bestFit="1" customWidth="1"/>
    <col min="302" max="302" width="6.42578125" style="687" bestFit="1" customWidth="1"/>
    <col min="303" max="308" width="6.85546875" style="687" bestFit="1" customWidth="1"/>
    <col min="309" max="309" width="6.42578125" style="687" bestFit="1" customWidth="1"/>
    <col min="310" max="310" width="6.85546875" style="687" bestFit="1" customWidth="1"/>
    <col min="311" max="311" width="7.140625" style="687" bestFit="1" customWidth="1"/>
    <col min="312" max="312" width="6.42578125" style="687" bestFit="1" customWidth="1"/>
    <col min="313" max="313" width="6.85546875" style="687" bestFit="1" customWidth="1"/>
    <col min="314" max="315" width="7.140625" style="687" bestFit="1" customWidth="1"/>
    <col min="316" max="316" width="6.85546875" style="687" bestFit="1" customWidth="1"/>
    <col min="317" max="319" width="7.140625" style="687" bestFit="1" customWidth="1"/>
    <col min="320" max="322" width="6.85546875" style="687" bestFit="1" customWidth="1"/>
    <col min="323" max="324" width="7.140625" style="687" bestFit="1" customWidth="1"/>
    <col min="325" max="325" width="6.42578125" style="687" bestFit="1" customWidth="1"/>
    <col min="326" max="326" width="7.140625" style="687" bestFit="1" customWidth="1"/>
    <col min="327" max="327" width="6.42578125" style="687" bestFit="1" customWidth="1"/>
    <col min="328" max="328" width="7.140625" style="687" bestFit="1" customWidth="1"/>
    <col min="329" max="329" width="6.85546875" style="687" bestFit="1" customWidth="1"/>
    <col min="330" max="330" width="6.42578125" style="687" bestFit="1" customWidth="1"/>
    <col min="331" max="332" width="7.140625" style="687" bestFit="1" customWidth="1"/>
    <col min="333" max="333" width="6.85546875" style="687" bestFit="1" customWidth="1"/>
    <col min="334" max="334" width="6.42578125" style="687" bestFit="1" customWidth="1"/>
    <col min="335" max="335" width="7.140625" style="687" bestFit="1" customWidth="1"/>
    <col min="336" max="336" width="6.85546875" style="687" bestFit="1" customWidth="1"/>
    <col min="337" max="338" width="7.140625" style="687" bestFit="1" customWidth="1"/>
    <col min="339" max="340" width="6.42578125" style="687" bestFit="1" customWidth="1"/>
    <col min="341" max="341" width="7.140625" style="687" bestFit="1" customWidth="1"/>
    <col min="342" max="343" width="6.42578125" style="687" bestFit="1" customWidth="1"/>
    <col min="344" max="344" width="7.140625" style="687" bestFit="1" customWidth="1"/>
    <col min="345" max="345" width="6.85546875" style="687" bestFit="1" customWidth="1"/>
    <col min="346" max="347" width="7.140625" style="687" bestFit="1" customWidth="1"/>
    <col min="348" max="348" width="6.42578125" style="687" bestFit="1" customWidth="1"/>
    <col min="349" max="352" width="7.140625" style="687" bestFit="1" customWidth="1"/>
    <col min="353" max="355" width="6.42578125" style="687" bestFit="1" customWidth="1"/>
    <col min="356" max="356" width="6.85546875" style="687" bestFit="1" customWidth="1"/>
    <col min="357" max="357" width="7.140625" style="687" bestFit="1" customWidth="1"/>
    <col min="358" max="358" width="6.42578125" style="687" bestFit="1" customWidth="1"/>
    <col min="359" max="360" width="7.140625" style="687" bestFit="1" customWidth="1"/>
    <col min="361" max="361" width="6.85546875" style="687" bestFit="1" customWidth="1"/>
    <col min="362" max="362" width="6.42578125" style="687" bestFit="1" customWidth="1"/>
    <col min="363" max="363" width="7.140625" style="687" bestFit="1" customWidth="1"/>
    <col min="364" max="364" width="6.42578125" style="687" bestFit="1" customWidth="1"/>
    <col min="365" max="369" width="7.140625" style="687" bestFit="1" customWidth="1"/>
    <col min="370" max="372" width="6.85546875" style="687" bestFit="1" customWidth="1"/>
    <col min="373" max="375" width="7.140625" style="687" bestFit="1" customWidth="1"/>
    <col min="376" max="376" width="6.85546875" style="687" bestFit="1" customWidth="1"/>
    <col min="377" max="380" width="7.140625" style="687" bestFit="1" customWidth="1"/>
    <col min="381" max="381" width="6.42578125" style="687" bestFit="1" customWidth="1"/>
    <col min="382" max="382" width="7.140625" style="687" bestFit="1" customWidth="1"/>
    <col min="383" max="387" width="6.85546875" style="687" bestFit="1" customWidth="1"/>
    <col min="388" max="388" width="6.42578125" style="687" bestFit="1" customWidth="1"/>
    <col min="389" max="390" width="6.85546875" style="687" bestFit="1" customWidth="1"/>
    <col min="391" max="391" width="7.140625" style="687" bestFit="1" customWidth="1"/>
    <col min="392" max="395" width="6.85546875" style="687" bestFit="1" customWidth="1"/>
    <col min="396" max="399" width="7.140625" style="687" bestFit="1" customWidth="1"/>
    <col min="400" max="400" width="6.42578125" style="687" bestFit="1" customWidth="1"/>
    <col min="401" max="401" width="7.140625" style="687" bestFit="1" customWidth="1"/>
    <col min="402" max="402" width="6.85546875" style="687" bestFit="1" customWidth="1"/>
    <col min="403" max="403" width="6.42578125" style="687" bestFit="1" customWidth="1"/>
    <col min="404" max="404" width="6.85546875" style="687" bestFit="1" customWidth="1"/>
    <col min="405" max="405" width="6.42578125" style="687" bestFit="1" customWidth="1"/>
    <col min="406" max="406" width="6.85546875" style="687" bestFit="1" customWidth="1"/>
    <col min="407" max="407" width="7.140625" style="687" bestFit="1" customWidth="1"/>
    <col min="408" max="408" width="6.42578125" style="687" bestFit="1" customWidth="1"/>
    <col min="409" max="412" width="6.85546875" style="687" bestFit="1" customWidth="1"/>
    <col min="413" max="415" width="7.140625" style="687" bestFit="1" customWidth="1"/>
    <col min="416" max="417" width="6.85546875" style="687" bestFit="1" customWidth="1"/>
    <col min="418" max="420" width="7.140625" style="687" bestFit="1" customWidth="1"/>
    <col min="421" max="421" width="6.85546875" style="687" bestFit="1" customWidth="1"/>
    <col min="422" max="422" width="6.42578125" style="687" bestFit="1" customWidth="1"/>
    <col min="423" max="425" width="7.140625" style="687" bestFit="1" customWidth="1"/>
    <col min="426" max="426" width="6.42578125" style="687" bestFit="1" customWidth="1"/>
    <col min="427" max="427" width="6.85546875" style="687" bestFit="1" customWidth="1"/>
    <col min="428" max="430" width="7.140625" style="687" bestFit="1" customWidth="1"/>
    <col min="431" max="431" width="6.85546875" style="687" bestFit="1" customWidth="1"/>
    <col min="432" max="432" width="6.42578125" style="687" bestFit="1" customWidth="1"/>
    <col min="433" max="433" width="7.140625" style="687" bestFit="1" customWidth="1"/>
    <col min="434" max="435" width="6.42578125" style="687" bestFit="1" customWidth="1"/>
    <col min="436" max="436" width="7.140625" style="687" bestFit="1" customWidth="1"/>
    <col min="437" max="437" width="6.85546875" style="687" bestFit="1" customWidth="1"/>
    <col min="438" max="438" width="7.140625" style="687" bestFit="1" customWidth="1"/>
    <col min="439" max="439" width="6.85546875" style="687" bestFit="1" customWidth="1"/>
    <col min="440" max="440" width="7.140625" style="687" bestFit="1" customWidth="1"/>
    <col min="441" max="441" width="6.42578125" style="687" bestFit="1" customWidth="1"/>
    <col min="442" max="442" width="7.140625" style="687" bestFit="1" customWidth="1"/>
    <col min="443" max="446" width="6.85546875" style="687" bestFit="1" customWidth="1"/>
    <col min="447" max="447" width="6.42578125" style="687" bestFit="1" customWidth="1"/>
    <col min="448" max="448" width="6.85546875" style="687" bestFit="1" customWidth="1"/>
    <col min="449" max="449" width="7.140625" style="687" bestFit="1" customWidth="1"/>
    <col min="450" max="450" width="6.85546875" style="687" bestFit="1" customWidth="1"/>
    <col min="451" max="453" width="7.140625" style="687" bestFit="1" customWidth="1"/>
    <col min="454" max="457" width="6.42578125" style="687" bestFit="1" customWidth="1"/>
    <col min="458" max="461" width="7.140625" style="687" bestFit="1" customWidth="1"/>
    <col min="462" max="463" width="6.85546875" style="687" bestFit="1" customWidth="1"/>
    <col min="464" max="464" width="7.140625" style="687" bestFit="1" customWidth="1"/>
    <col min="465" max="465" width="6.42578125" style="687" bestFit="1" customWidth="1"/>
    <col min="466" max="466" width="6.85546875" style="687" bestFit="1" customWidth="1"/>
    <col min="467" max="468" width="6.42578125" style="687" bestFit="1" customWidth="1"/>
    <col min="469" max="470" width="7.140625" style="687" bestFit="1" customWidth="1"/>
    <col min="471" max="471" width="6.85546875" style="687" bestFit="1" customWidth="1"/>
    <col min="472" max="472" width="6.42578125" style="687" bestFit="1" customWidth="1"/>
    <col min="473" max="473" width="7.140625" style="687" bestFit="1" customWidth="1"/>
    <col min="474" max="474" width="6.85546875" style="687" bestFit="1" customWidth="1"/>
    <col min="475" max="476" width="6.42578125" style="687" bestFit="1" customWidth="1"/>
    <col min="477" max="477" width="7.140625" style="687" bestFit="1" customWidth="1"/>
    <col min="478" max="478" width="6.42578125" style="687" bestFit="1" customWidth="1"/>
    <col min="479" max="482" width="7.140625" style="687" bestFit="1" customWidth="1"/>
    <col min="483" max="483" width="6.85546875" style="687" bestFit="1" customWidth="1"/>
    <col min="484" max="484" width="6.42578125" style="687" bestFit="1" customWidth="1"/>
    <col min="485" max="487" width="7.140625" style="687" bestFit="1" customWidth="1"/>
    <col min="488" max="488" width="6.85546875" style="687" bestFit="1" customWidth="1"/>
    <col min="489" max="489" width="6.42578125" style="687" bestFit="1" customWidth="1"/>
    <col min="490" max="492" width="7.140625" style="687" bestFit="1" customWidth="1"/>
    <col min="493" max="493" width="6.42578125" style="687" bestFit="1" customWidth="1"/>
    <col min="494" max="494" width="7.140625" style="687" bestFit="1" customWidth="1"/>
    <col min="495" max="495" width="6.42578125" style="687" bestFit="1" customWidth="1"/>
    <col min="496" max="496" width="6.85546875" style="687" bestFit="1" customWidth="1"/>
    <col min="497" max="497" width="6.42578125" style="687" bestFit="1" customWidth="1"/>
    <col min="498" max="498" width="6.85546875" style="687" bestFit="1" customWidth="1"/>
    <col min="499" max="499" width="6.42578125" style="687" bestFit="1" customWidth="1"/>
    <col min="500" max="500" width="7.140625" style="687" bestFit="1" customWidth="1"/>
    <col min="501" max="501" width="6.85546875" style="687" bestFit="1" customWidth="1"/>
    <col min="502" max="507" width="7.140625" style="687" bestFit="1" customWidth="1"/>
    <col min="508" max="508" width="6.42578125" style="687" bestFit="1" customWidth="1"/>
    <col min="509" max="510" width="6.85546875" style="687" bestFit="1" customWidth="1"/>
    <col min="511" max="511" width="7.140625" style="687" bestFit="1" customWidth="1"/>
    <col min="512" max="512" width="6.85546875" style="687" bestFit="1" customWidth="1"/>
    <col min="513" max="513" width="6.42578125" style="687" bestFit="1" customWidth="1"/>
    <col min="514" max="514" width="6.85546875" style="687" bestFit="1" customWidth="1"/>
    <col min="515" max="515" width="6.42578125" style="687" bestFit="1" customWidth="1"/>
    <col min="516" max="517" width="6.85546875" style="687" bestFit="1" customWidth="1"/>
    <col min="518" max="523" width="7.140625" style="687" bestFit="1" customWidth="1"/>
    <col min="524" max="524" width="6.42578125" style="687" bestFit="1" customWidth="1"/>
    <col min="525" max="525" width="7.140625" style="687" bestFit="1" customWidth="1"/>
    <col min="526" max="526" width="6.85546875" style="687" bestFit="1" customWidth="1"/>
    <col min="527" max="528" width="7.140625" style="687" bestFit="1" customWidth="1"/>
    <col min="529" max="529" width="6.85546875" style="687" bestFit="1" customWidth="1"/>
    <col min="530" max="530" width="7.140625" style="687" bestFit="1" customWidth="1"/>
    <col min="531" max="532" width="6.42578125" style="687" bestFit="1" customWidth="1"/>
    <col min="533" max="533" width="7.140625" style="687" bestFit="1" customWidth="1"/>
    <col min="534" max="536" width="6.85546875" style="687" bestFit="1" customWidth="1"/>
    <col min="537" max="539" width="7.140625" style="687" bestFit="1" customWidth="1"/>
    <col min="540" max="540" width="6.85546875" style="687" bestFit="1" customWidth="1"/>
    <col min="541" max="541" width="7.140625" style="687" bestFit="1" customWidth="1"/>
    <col min="542" max="542" width="6.85546875" style="687" bestFit="1" customWidth="1"/>
    <col min="543" max="546" width="7.140625" style="687" bestFit="1" customWidth="1"/>
    <col min="547" max="547" width="6.85546875" style="687" bestFit="1" customWidth="1"/>
    <col min="548" max="550" width="7.140625" style="687" bestFit="1" customWidth="1"/>
    <col min="551" max="551" width="6.42578125" style="687" bestFit="1" customWidth="1"/>
    <col min="552" max="563" width="7.140625" style="687" bestFit="1" customWidth="1"/>
    <col min="564" max="564" width="6.42578125" style="687" bestFit="1" customWidth="1"/>
    <col min="565" max="565" width="7.140625" style="687" bestFit="1" customWidth="1"/>
    <col min="566" max="566" width="6.85546875" style="687" bestFit="1" customWidth="1"/>
    <col min="567" max="567" width="6.42578125" style="687" bestFit="1" customWidth="1"/>
    <col min="568" max="571" width="6.85546875" style="687" bestFit="1" customWidth="1"/>
    <col min="572" max="573" width="6.42578125" style="687" bestFit="1" customWidth="1"/>
    <col min="574" max="575" width="6.85546875" style="687" bestFit="1" customWidth="1"/>
    <col min="576" max="577" width="6.42578125" style="687" bestFit="1" customWidth="1"/>
    <col min="578" max="578" width="6.85546875" style="687" bestFit="1" customWidth="1"/>
    <col min="579" max="579" width="6.42578125" style="687" bestFit="1" customWidth="1"/>
    <col min="580" max="582" width="7.140625" style="687" bestFit="1" customWidth="1"/>
    <col min="583" max="583" width="6.85546875" style="687" bestFit="1" customWidth="1"/>
    <col min="584" max="587" width="7.140625" style="687" bestFit="1" customWidth="1"/>
    <col min="588" max="589" width="6.85546875" style="687" bestFit="1" customWidth="1"/>
    <col min="590" max="592" width="7.140625" style="687" bestFit="1" customWidth="1"/>
    <col min="593" max="593" width="6.42578125" style="687" bestFit="1" customWidth="1"/>
    <col min="594" max="595" width="7.140625" style="687" bestFit="1" customWidth="1"/>
    <col min="596" max="596" width="6.85546875" style="687" bestFit="1" customWidth="1"/>
    <col min="597" max="597" width="7.140625" style="687" bestFit="1" customWidth="1"/>
    <col min="598" max="598" width="6.85546875" style="687" bestFit="1" customWidth="1"/>
    <col min="599" max="600" width="7.140625" style="687" bestFit="1" customWidth="1"/>
    <col min="601" max="603" width="6.85546875" style="687" bestFit="1" customWidth="1"/>
    <col min="604" max="604" width="7.140625" style="687" bestFit="1" customWidth="1"/>
    <col min="605" max="605" width="6.85546875" style="687" bestFit="1" customWidth="1"/>
    <col min="606" max="606" width="7.140625" style="687" bestFit="1" customWidth="1"/>
    <col min="607" max="607" width="6.85546875" style="687" bestFit="1" customWidth="1"/>
    <col min="608" max="608" width="6.42578125" style="687" bestFit="1" customWidth="1"/>
    <col min="609" max="612" width="7.140625" style="687" bestFit="1" customWidth="1"/>
    <col min="613" max="613" width="6.85546875" style="687" bestFit="1" customWidth="1"/>
    <col min="614" max="615" width="6.42578125" style="687" bestFit="1" customWidth="1"/>
    <col min="616" max="616" width="7.140625" style="687" bestFit="1" customWidth="1"/>
    <col min="617" max="617" width="6.85546875" style="687" bestFit="1" customWidth="1"/>
    <col min="618" max="618" width="6.42578125" style="687" bestFit="1" customWidth="1"/>
    <col min="619" max="621" width="7.140625" style="687" bestFit="1" customWidth="1"/>
    <col min="622" max="623" width="6.42578125" style="687" bestFit="1" customWidth="1"/>
    <col min="624" max="624" width="6.85546875" style="687" bestFit="1" customWidth="1"/>
    <col min="625" max="625" width="6.42578125" style="687" bestFit="1" customWidth="1"/>
    <col min="626" max="629" width="7.140625" style="687" bestFit="1" customWidth="1"/>
    <col min="630" max="630" width="6.85546875" style="687" bestFit="1" customWidth="1"/>
    <col min="631" max="631" width="7.140625" style="687" bestFit="1" customWidth="1"/>
    <col min="632" max="632" width="6.42578125" style="687" bestFit="1" customWidth="1"/>
    <col min="633" max="634" width="7.140625" style="687" bestFit="1" customWidth="1"/>
    <col min="635" max="635" width="6.85546875" style="687" bestFit="1" customWidth="1"/>
    <col min="636" max="636" width="7.140625" style="687" bestFit="1" customWidth="1"/>
    <col min="637" max="637" width="6.85546875" style="687" bestFit="1" customWidth="1"/>
    <col min="638" max="638" width="6.42578125" style="687" bestFit="1" customWidth="1"/>
    <col min="639" max="639" width="6.85546875" style="687" bestFit="1" customWidth="1"/>
    <col min="640" max="640" width="6.42578125" style="687" bestFit="1" customWidth="1"/>
    <col min="641" max="641" width="6.85546875" style="687" bestFit="1" customWidth="1"/>
    <col min="642" max="642" width="7.140625" style="687" bestFit="1" customWidth="1"/>
    <col min="643" max="643" width="6.42578125" style="687" bestFit="1" customWidth="1"/>
    <col min="644" max="644" width="7.140625" style="687" bestFit="1" customWidth="1"/>
    <col min="645" max="645" width="6.85546875" style="687" bestFit="1" customWidth="1"/>
    <col min="646" max="649" width="7.140625" style="687" bestFit="1" customWidth="1"/>
    <col min="650" max="650" width="6.85546875" style="687" bestFit="1" customWidth="1"/>
    <col min="651" max="651" width="7.140625" style="687" bestFit="1" customWidth="1"/>
    <col min="652" max="654" width="6.42578125" style="687" bestFit="1" customWidth="1"/>
    <col min="655" max="655" width="6.85546875" style="687" bestFit="1" customWidth="1"/>
    <col min="656" max="657" width="7.140625" style="687" bestFit="1" customWidth="1"/>
    <col min="658" max="658" width="6.42578125" style="687" bestFit="1" customWidth="1"/>
    <col min="659" max="659" width="7.140625" style="687" bestFit="1" customWidth="1"/>
    <col min="660" max="660" width="6.85546875" style="687" bestFit="1" customWidth="1"/>
    <col min="661" max="661" width="6.42578125" style="687" bestFit="1" customWidth="1"/>
    <col min="662" max="663" width="7.140625" style="687" bestFit="1" customWidth="1"/>
    <col min="664" max="664" width="6.85546875" style="687" bestFit="1" customWidth="1"/>
    <col min="665" max="666" width="7.140625" style="687" bestFit="1" customWidth="1"/>
    <col min="667" max="667" width="6.42578125" style="687" bestFit="1" customWidth="1"/>
    <col min="668" max="668" width="7.140625" style="687" bestFit="1" customWidth="1"/>
    <col min="669" max="669" width="6.42578125" style="687" bestFit="1" customWidth="1"/>
    <col min="670" max="670" width="7.140625" style="687" bestFit="1" customWidth="1"/>
    <col min="671" max="671" width="6.85546875" style="687" bestFit="1" customWidth="1"/>
    <col min="672" max="672" width="7.140625" style="687" bestFit="1" customWidth="1"/>
    <col min="673" max="673" width="6.42578125" style="687" bestFit="1" customWidth="1"/>
    <col min="674" max="674" width="6.85546875" style="687" bestFit="1" customWidth="1"/>
    <col min="675" max="675" width="6.42578125" style="687" bestFit="1" customWidth="1"/>
    <col min="676" max="676" width="7.140625" style="687" bestFit="1" customWidth="1"/>
    <col min="677" max="677" width="6.85546875" style="687" bestFit="1" customWidth="1"/>
    <col min="678" max="678" width="7.140625" style="687" bestFit="1" customWidth="1"/>
    <col min="679" max="679" width="6.85546875" style="687" bestFit="1" customWidth="1"/>
    <col min="680" max="682" width="7.140625" style="687" bestFit="1" customWidth="1"/>
    <col min="683" max="683" width="6.85546875" style="687" bestFit="1" customWidth="1"/>
    <col min="684" max="684" width="6.42578125" style="687" bestFit="1" customWidth="1"/>
    <col min="685" max="686" width="6.85546875" style="687" bestFit="1" customWidth="1"/>
    <col min="687" max="687" width="7.140625" style="687" bestFit="1" customWidth="1"/>
    <col min="688" max="688" width="6.85546875" style="687" bestFit="1" customWidth="1"/>
    <col min="689" max="689" width="7.140625" style="687" bestFit="1" customWidth="1"/>
    <col min="690" max="691" width="6.42578125" style="687" bestFit="1" customWidth="1"/>
    <col min="692" max="693" width="7.140625" style="687" bestFit="1" customWidth="1"/>
    <col min="694" max="694" width="6.85546875" style="687" bestFit="1" customWidth="1"/>
    <col min="695" max="696" width="7.140625" style="687" bestFit="1" customWidth="1"/>
    <col min="697" max="697" width="6.85546875" style="687" bestFit="1" customWidth="1"/>
    <col min="698" max="700" width="7.140625" style="687" bestFit="1" customWidth="1"/>
    <col min="701" max="701" width="6.42578125" style="687" bestFit="1" customWidth="1"/>
    <col min="702" max="702" width="7.140625" style="687" bestFit="1" customWidth="1"/>
    <col min="703" max="703" width="6.85546875" style="687" bestFit="1" customWidth="1"/>
    <col min="704" max="704" width="7.140625" style="687" bestFit="1" customWidth="1"/>
    <col min="705" max="705" width="6.85546875" style="687" bestFit="1" customWidth="1"/>
    <col min="706" max="706" width="7.140625" style="687" bestFit="1" customWidth="1"/>
    <col min="707" max="707" width="6.42578125" style="687" bestFit="1" customWidth="1"/>
    <col min="708" max="709" width="7.140625" style="687" bestFit="1" customWidth="1"/>
    <col min="710" max="710" width="6.42578125" style="687" bestFit="1" customWidth="1"/>
    <col min="711" max="711" width="6.85546875" style="687" bestFit="1" customWidth="1"/>
    <col min="712" max="714" width="7.140625" style="687" bestFit="1" customWidth="1"/>
    <col min="715" max="716" width="6.85546875" style="687" bestFit="1" customWidth="1"/>
    <col min="717" max="717" width="7.140625" style="687" bestFit="1" customWidth="1"/>
    <col min="718" max="718" width="6.85546875" style="687" bestFit="1" customWidth="1"/>
    <col min="719" max="721" width="7.140625" style="687" bestFit="1" customWidth="1"/>
    <col min="722" max="722" width="6.42578125" style="687" bestFit="1" customWidth="1"/>
    <col min="723" max="725" width="6.85546875" style="687" bestFit="1" customWidth="1"/>
    <col min="726" max="726" width="7.140625" style="687" bestFit="1" customWidth="1"/>
    <col min="727" max="727" width="6.85546875" style="687" bestFit="1" customWidth="1"/>
    <col min="728" max="728" width="6.42578125" style="687" bestFit="1" customWidth="1"/>
    <col min="729" max="729" width="6.85546875" style="687" bestFit="1" customWidth="1"/>
    <col min="730" max="732" width="7.140625" style="687" bestFit="1" customWidth="1"/>
    <col min="733" max="733" width="6.42578125" style="687" bestFit="1" customWidth="1"/>
    <col min="734" max="734" width="6.85546875" style="687" bestFit="1" customWidth="1"/>
    <col min="735" max="735" width="7.140625" style="687" bestFit="1" customWidth="1"/>
    <col min="736" max="736" width="6.42578125" style="687" bestFit="1" customWidth="1"/>
    <col min="737" max="737" width="7.140625" style="687" bestFit="1" customWidth="1"/>
    <col min="738" max="738" width="6.42578125" style="687" bestFit="1" customWidth="1"/>
    <col min="739" max="740" width="7.140625" style="687" bestFit="1" customWidth="1"/>
    <col min="741" max="741" width="6.85546875" style="687" bestFit="1" customWidth="1"/>
    <col min="742" max="742" width="7.140625" style="687" bestFit="1" customWidth="1"/>
    <col min="743" max="745" width="6.42578125" style="687" bestFit="1" customWidth="1"/>
    <col min="746" max="747" width="6.85546875" style="687" bestFit="1" customWidth="1"/>
    <col min="748" max="748" width="6.42578125" style="687" bestFit="1" customWidth="1"/>
    <col min="749" max="753" width="7.140625" style="687" bestFit="1" customWidth="1"/>
    <col min="754" max="754" width="6.42578125" style="687" bestFit="1" customWidth="1"/>
    <col min="755" max="755" width="7.140625" style="687" bestFit="1" customWidth="1"/>
    <col min="756" max="756" width="6.42578125" style="687" bestFit="1" customWidth="1"/>
    <col min="757" max="757" width="7.140625" style="687" bestFit="1" customWidth="1"/>
    <col min="758" max="758" width="6.85546875" style="687" bestFit="1" customWidth="1"/>
    <col min="759" max="759" width="6.42578125" style="687" bestFit="1" customWidth="1"/>
    <col min="760" max="762" width="6.85546875" style="687" bestFit="1" customWidth="1"/>
    <col min="763" max="763" width="6.42578125" style="687" bestFit="1" customWidth="1"/>
    <col min="764" max="765" width="6.85546875" style="687" bestFit="1" customWidth="1"/>
    <col min="766" max="767" width="7.140625" style="687" bestFit="1" customWidth="1"/>
    <col min="768" max="769" width="6.85546875" style="687" bestFit="1" customWidth="1"/>
    <col min="770" max="771" width="7.140625" style="687" bestFit="1" customWidth="1"/>
    <col min="772" max="772" width="6.42578125" style="687" bestFit="1" customWidth="1"/>
    <col min="773" max="773" width="7.140625" style="687" bestFit="1" customWidth="1"/>
    <col min="774" max="776" width="6.85546875" style="687" bestFit="1" customWidth="1"/>
    <col min="777" max="777" width="7.140625" style="687" bestFit="1" customWidth="1"/>
    <col min="778" max="778" width="6.85546875" style="687" bestFit="1" customWidth="1"/>
    <col min="779" max="779" width="7.140625" style="687" bestFit="1" customWidth="1"/>
    <col min="780" max="780" width="6.85546875" style="687" bestFit="1" customWidth="1"/>
    <col min="781" max="782" width="7.140625" style="687" bestFit="1" customWidth="1"/>
    <col min="783" max="784" width="6.42578125" style="687" bestFit="1" customWidth="1"/>
    <col min="785" max="786" width="7.140625" style="687" bestFit="1" customWidth="1"/>
    <col min="787" max="788" width="6.85546875" style="687" bestFit="1" customWidth="1"/>
    <col min="789" max="789" width="7.140625" style="687" bestFit="1" customWidth="1"/>
    <col min="790" max="790" width="6.42578125" style="687" bestFit="1" customWidth="1"/>
    <col min="791" max="795" width="7.140625" style="687" bestFit="1" customWidth="1"/>
    <col min="796" max="796" width="6.42578125" style="687" bestFit="1" customWidth="1"/>
    <col min="797" max="797" width="6.85546875" style="687" bestFit="1" customWidth="1"/>
    <col min="798" max="799" width="7.140625" style="687" bestFit="1" customWidth="1"/>
    <col min="800" max="801" width="6.42578125" style="687" bestFit="1" customWidth="1"/>
    <col min="802" max="803" width="7.140625" style="687" bestFit="1" customWidth="1"/>
    <col min="804" max="805" width="6.42578125" style="687" bestFit="1" customWidth="1"/>
    <col min="806" max="806" width="6.85546875" style="687" bestFit="1" customWidth="1"/>
    <col min="807" max="807" width="7.140625" style="687" bestFit="1" customWidth="1"/>
    <col min="808" max="808" width="6.42578125" style="687" bestFit="1" customWidth="1"/>
    <col min="809" max="810" width="7.140625" style="687" bestFit="1" customWidth="1"/>
    <col min="811" max="811" width="6.85546875" style="687" bestFit="1" customWidth="1"/>
    <col min="812" max="813" width="7.140625" style="687" bestFit="1" customWidth="1"/>
    <col min="814" max="814" width="6.85546875" style="687" bestFit="1" customWidth="1"/>
    <col min="815" max="815" width="6.42578125" style="687" bestFit="1" customWidth="1"/>
    <col min="816" max="817" width="7.140625" style="687" bestFit="1" customWidth="1"/>
    <col min="818" max="819" width="6.42578125" style="687" bestFit="1" customWidth="1"/>
    <col min="820" max="822" width="7.140625" style="687" bestFit="1" customWidth="1"/>
    <col min="823" max="825" width="6.85546875" style="687" bestFit="1" customWidth="1"/>
    <col min="826" max="827" width="7.140625" style="687" bestFit="1" customWidth="1"/>
    <col min="828" max="828" width="6.85546875" style="687" bestFit="1" customWidth="1"/>
    <col min="829" max="832" width="7.140625" style="687" bestFit="1" customWidth="1"/>
    <col min="833" max="833" width="6.85546875" style="687" bestFit="1" customWidth="1"/>
    <col min="834" max="834" width="6.42578125" style="687" bestFit="1" customWidth="1"/>
    <col min="835" max="836" width="6.85546875" style="687" bestFit="1" customWidth="1"/>
    <col min="837" max="837" width="6.42578125" style="687" bestFit="1" customWidth="1"/>
    <col min="838" max="838" width="6.85546875" style="687" bestFit="1" customWidth="1"/>
    <col min="839" max="840" width="7.140625" style="687" bestFit="1" customWidth="1"/>
    <col min="841" max="842" width="6.85546875" style="687" bestFit="1" customWidth="1"/>
    <col min="843" max="843" width="7.140625" style="687" bestFit="1" customWidth="1"/>
    <col min="844" max="844" width="6.85546875" style="687" bestFit="1" customWidth="1"/>
    <col min="845" max="845" width="7.140625" style="687" bestFit="1" customWidth="1"/>
    <col min="846" max="846" width="6.85546875" style="687" bestFit="1" customWidth="1"/>
    <col min="847" max="847" width="6.42578125" style="687" bestFit="1" customWidth="1"/>
    <col min="848" max="848" width="6.85546875" style="687" bestFit="1" customWidth="1"/>
    <col min="849" max="849" width="6.42578125" style="687" bestFit="1" customWidth="1"/>
    <col min="850" max="850" width="6.85546875" style="687" bestFit="1" customWidth="1"/>
    <col min="851" max="852" width="7.140625" style="687" bestFit="1" customWidth="1"/>
    <col min="853" max="854" width="6.42578125" style="687" bestFit="1" customWidth="1"/>
    <col min="855" max="857" width="7.140625" style="687" bestFit="1" customWidth="1"/>
    <col min="858" max="860" width="6.42578125" style="687" bestFit="1" customWidth="1"/>
    <col min="861" max="861" width="7.140625" style="687" bestFit="1" customWidth="1"/>
    <col min="862" max="862" width="6.42578125" style="687" bestFit="1" customWidth="1"/>
    <col min="863" max="863" width="7.140625" style="687" bestFit="1" customWidth="1"/>
    <col min="864" max="864" width="6.42578125" style="687" bestFit="1" customWidth="1"/>
    <col min="865" max="867" width="7.140625" style="687" bestFit="1" customWidth="1"/>
    <col min="868" max="869" width="6.85546875" style="687" bestFit="1" customWidth="1"/>
    <col min="870" max="870" width="6.42578125" style="687" bestFit="1" customWidth="1"/>
    <col min="871" max="871" width="7.140625" style="687" bestFit="1" customWidth="1"/>
    <col min="872" max="873" width="6.42578125" style="687" bestFit="1" customWidth="1"/>
    <col min="874" max="875" width="7.140625" style="687" bestFit="1" customWidth="1"/>
    <col min="876" max="876" width="6.42578125" style="687" bestFit="1" customWidth="1"/>
    <col min="877" max="880" width="7.140625" style="687" bestFit="1" customWidth="1"/>
    <col min="881" max="881" width="6.42578125" style="687" bestFit="1" customWidth="1"/>
    <col min="882" max="882" width="7.140625" style="687" bestFit="1" customWidth="1"/>
    <col min="883" max="885" width="6.42578125" style="687" bestFit="1" customWidth="1"/>
    <col min="886" max="886" width="7.140625" style="687" bestFit="1" customWidth="1"/>
    <col min="887" max="887" width="6.42578125" style="687" bestFit="1" customWidth="1"/>
    <col min="888" max="888" width="6.85546875" style="687" bestFit="1" customWidth="1"/>
    <col min="889" max="890" width="6.42578125" style="687" bestFit="1" customWidth="1"/>
    <col min="891" max="893" width="7.140625" style="687" bestFit="1" customWidth="1"/>
    <col min="894" max="895" width="6.85546875" style="687" bestFit="1" customWidth="1"/>
    <col min="896" max="899" width="7.140625" style="687" bestFit="1" customWidth="1"/>
    <col min="900" max="900" width="6.85546875" style="687" bestFit="1" customWidth="1"/>
    <col min="901" max="901" width="6.42578125" style="687" bestFit="1" customWidth="1"/>
    <col min="902" max="902" width="7.140625" style="687" bestFit="1" customWidth="1"/>
    <col min="903" max="903" width="6.85546875" style="687" bestFit="1" customWidth="1"/>
    <col min="904" max="904" width="6.42578125" style="687" bestFit="1" customWidth="1"/>
    <col min="905" max="905" width="6.85546875" style="687" bestFit="1" customWidth="1"/>
    <col min="906" max="907" width="6.42578125" style="687" bestFit="1" customWidth="1"/>
    <col min="908" max="909" width="6.85546875" style="687" bestFit="1" customWidth="1"/>
    <col min="910" max="910" width="7.140625" style="687" bestFit="1" customWidth="1"/>
    <col min="911" max="911" width="6.85546875" style="687" bestFit="1" customWidth="1"/>
    <col min="912" max="913" width="7.140625" style="687" bestFit="1" customWidth="1"/>
    <col min="914" max="914" width="6.42578125" style="687" bestFit="1" customWidth="1"/>
    <col min="915" max="919" width="7.140625" style="687" bestFit="1" customWidth="1"/>
    <col min="920" max="920" width="6.85546875" style="687" bestFit="1" customWidth="1"/>
    <col min="921" max="922" width="7.140625" style="687" bestFit="1" customWidth="1"/>
    <col min="923" max="924" width="6.85546875" style="687" bestFit="1" customWidth="1"/>
    <col min="925" max="925" width="6.42578125" style="687" bestFit="1" customWidth="1"/>
    <col min="926" max="926" width="6.85546875" style="687" bestFit="1" customWidth="1"/>
    <col min="927" max="927" width="6.42578125" style="687" bestFit="1" customWidth="1"/>
    <col min="928" max="928" width="6.85546875" style="687" bestFit="1" customWidth="1"/>
    <col min="929" max="930" width="6.42578125" style="687" bestFit="1" customWidth="1"/>
    <col min="931" max="931" width="6.85546875" style="687" bestFit="1" customWidth="1"/>
    <col min="932" max="933" width="7.140625" style="687" bestFit="1" customWidth="1"/>
    <col min="934" max="934" width="6.42578125" style="687" bestFit="1" customWidth="1"/>
    <col min="935" max="935" width="7.140625" style="687" bestFit="1" customWidth="1"/>
    <col min="936" max="937" width="6.42578125" style="687" bestFit="1" customWidth="1"/>
    <col min="938" max="938" width="6.85546875" style="687" bestFit="1" customWidth="1"/>
    <col min="939" max="941" width="7.140625" style="687" bestFit="1" customWidth="1"/>
    <col min="942" max="944" width="6.42578125" style="687" bestFit="1" customWidth="1"/>
    <col min="945" max="947" width="6.85546875" style="687" bestFit="1" customWidth="1"/>
    <col min="948" max="948" width="7.140625" style="687" bestFit="1" customWidth="1"/>
    <col min="949" max="949" width="6.42578125" style="687" bestFit="1" customWidth="1"/>
    <col min="950" max="951" width="7.140625" style="687" bestFit="1" customWidth="1"/>
    <col min="952" max="952" width="6.85546875" style="687" bestFit="1" customWidth="1"/>
    <col min="953" max="953" width="7.140625" style="687" bestFit="1" customWidth="1"/>
    <col min="954" max="954" width="6.85546875" style="687" bestFit="1" customWidth="1"/>
    <col min="955" max="958" width="7.140625" style="687" bestFit="1" customWidth="1"/>
    <col min="959" max="959" width="6.42578125" style="687" bestFit="1" customWidth="1"/>
    <col min="960" max="960" width="7.140625" style="687" bestFit="1" customWidth="1"/>
    <col min="961" max="962" width="6.85546875" style="687" bestFit="1" customWidth="1"/>
    <col min="963" max="966" width="6.42578125" style="687" bestFit="1" customWidth="1"/>
    <col min="967" max="967" width="7.140625" style="687" bestFit="1" customWidth="1"/>
    <col min="968" max="969" width="6.85546875" style="687" bestFit="1" customWidth="1"/>
    <col min="970" max="970" width="7.140625" style="687" bestFit="1" customWidth="1"/>
    <col min="971" max="972" width="6.85546875" style="687" bestFit="1" customWidth="1"/>
    <col min="973" max="973" width="7.140625" style="687" bestFit="1" customWidth="1"/>
    <col min="974" max="974" width="6.42578125" style="687" bestFit="1" customWidth="1"/>
    <col min="975" max="975" width="7.140625" style="687" bestFit="1" customWidth="1"/>
    <col min="976" max="976" width="6.42578125" style="687" bestFit="1" customWidth="1"/>
    <col min="977" max="980" width="7.140625" style="687" bestFit="1" customWidth="1"/>
    <col min="981" max="983" width="6.85546875" style="687" bestFit="1" customWidth="1"/>
    <col min="984" max="984" width="6.42578125" style="687" bestFit="1" customWidth="1"/>
    <col min="985" max="986" width="6.85546875" style="687" bestFit="1" customWidth="1"/>
    <col min="987" max="989" width="7.140625" style="687" bestFit="1" customWidth="1"/>
    <col min="990" max="990" width="6.85546875" style="687" bestFit="1" customWidth="1"/>
    <col min="991" max="991" width="7.140625" style="687" bestFit="1" customWidth="1"/>
    <col min="992" max="992" width="6.42578125" style="687" bestFit="1" customWidth="1"/>
    <col min="993" max="993" width="6.85546875" style="687" bestFit="1" customWidth="1"/>
    <col min="994" max="994" width="7.140625" style="687" bestFit="1" customWidth="1"/>
    <col min="995" max="995" width="6.42578125" style="687" bestFit="1" customWidth="1"/>
    <col min="996" max="996" width="7.140625" style="687" bestFit="1" customWidth="1"/>
    <col min="997" max="997" width="6.42578125" style="687" bestFit="1" customWidth="1"/>
    <col min="998" max="998" width="6.85546875" style="687" bestFit="1" customWidth="1"/>
    <col min="999" max="999" width="7.140625" style="687" bestFit="1" customWidth="1"/>
    <col min="1000" max="1001" width="6.42578125" style="687" bestFit="1" customWidth="1"/>
    <col min="1002" max="1004" width="7.140625" style="687" bestFit="1" customWidth="1"/>
    <col min="1005" max="1005" width="6.85546875" style="687" bestFit="1" customWidth="1"/>
    <col min="1006" max="1006" width="6.42578125" style="687" bestFit="1" customWidth="1"/>
    <col min="1007" max="1007" width="7.140625" style="687" bestFit="1" customWidth="1"/>
    <col min="1008" max="1008" width="6.85546875" style="687" bestFit="1" customWidth="1"/>
    <col min="1009" max="1010" width="7.140625" style="687" bestFit="1" customWidth="1"/>
    <col min="1011" max="1011" width="6.42578125" style="687" bestFit="1" customWidth="1"/>
    <col min="1012" max="1012" width="7.140625" style="687" bestFit="1" customWidth="1"/>
    <col min="1013" max="1013" width="6.42578125" style="687" bestFit="1" customWidth="1"/>
    <col min="1014" max="1014" width="7.140625" style="687" bestFit="1" customWidth="1"/>
    <col min="1015" max="1015" width="6.85546875" style="687" bestFit="1" customWidth="1"/>
    <col min="1016" max="1017" width="7.140625" style="687" bestFit="1" customWidth="1"/>
    <col min="1018" max="1018" width="6.42578125" style="687" bestFit="1" customWidth="1"/>
    <col min="1019" max="1019" width="6.85546875" style="687" bestFit="1" customWidth="1"/>
    <col min="1020" max="1021" width="6.42578125" style="687" bestFit="1" customWidth="1"/>
    <col min="1022" max="1022" width="6.85546875" style="687" bestFit="1" customWidth="1"/>
    <col min="1023" max="1025" width="7.140625" style="687" bestFit="1" customWidth="1"/>
    <col min="1026" max="1026" width="6.42578125" style="687" bestFit="1" customWidth="1"/>
    <col min="1027" max="1027" width="7.140625" style="687" bestFit="1" customWidth="1"/>
    <col min="1028" max="1028" width="6.85546875" style="687" bestFit="1" customWidth="1"/>
    <col min="1029" max="1031" width="6.42578125" style="687" bestFit="1" customWidth="1"/>
    <col min="1032" max="1032" width="7.140625" style="687" bestFit="1" customWidth="1"/>
    <col min="1033" max="1033" width="6.42578125" style="687" bestFit="1" customWidth="1"/>
    <col min="1034" max="1035" width="7.140625" style="687" bestFit="1" customWidth="1"/>
    <col min="1036" max="1036" width="6.85546875" style="687" bestFit="1" customWidth="1"/>
    <col min="1037" max="1037" width="6.42578125" style="687" bestFit="1" customWidth="1"/>
    <col min="1038" max="1038" width="7.140625" style="687" bestFit="1" customWidth="1"/>
    <col min="1039" max="1039" width="6.85546875" style="687" bestFit="1" customWidth="1"/>
    <col min="1040" max="1040" width="7.140625" style="687" bestFit="1" customWidth="1"/>
    <col min="1041" max="1041" width="6.42578125" style="687" bestFit="1" customWidth="1"/>
    <col min="1042" max="1042" width="7.140625" style="687" bestFit="1" customWidth="1"/>
    <col min="1043" max="1046" width="6.42578125" style="687" bestFit="1" customWidth="1"/>
    <col min="1047" max="1047" width="6.85546875" style="687" bestFit="1" customWidth="1"/>
    <col min="1048" max="1048" width="7.140625" style="687" bestFit="1" customWidth="1"/>
    <col min="1049" max="1049" width="6.42578125" style="687" bestFit="1" customWidth="1"/>
    <col min="1050" max="1050" width="6.85546875" style="687" bestFit="1" customWidth="1"/>
    <col min="1051" max="1051" width="7.140625" style="687" bestFit="1" customWidth="1"/>
    <col min="1052" max="1053" width="6.42578125" style="687" bestFit="1" customWidth="1"/>
    <col min="1054" max="1054" width="7.140625" style="687" bestFit="1" customWidth="1"/>
    <col min="1055" max="1057" width="6.42578125" style="687" bestFit="1" customWidth="1"/>
    <col min="1058" max="1058" width="7.140625" style="687" bestFit="1" customWidth="1"/>
    <col min="1059" max="1059" width="6.85546875" style="687" bestFit="1" customWidth="1"/>
    <col min="1060" max="1060" width="6.42578125" style="687" bestFit="1" customWidth="1"/>
    <col min="1061" max="1061" width="7.140625" style="687" bestFit="1" customWidth="1"/>
    <col min="1062" max="1063" width="6.85546875" style="687" bestFit="1" customWidth="1"/>
    <col min="1064" max="1064" width="6.42578125" style="687" bestFit="1" customWidth="1"/>
    <col min="1065" max="1068" width="7.140625" style="687" bestFit="1" customWidth="1"/>
    <col min="1069" max="1076" width="6.85546875" style="687" bestFit="1" customWidth="1"/>
    <col min="1077" max="1078" width="7.140625" style="687" bestFit="1" customWidth="1"/>
    <col min="1079" max="1079" width="6.85546875" style="687" bestFit="1" customWidth="1"/>
    <col min="1080" max="1081" width="7.140625" style="687" bestFit="1" customWidth="1"/>
    <col min="1082" max="1083" width="6.85546875" style="687" bestFit="1" customWidth="1"/>
    <col min="1084" max="1084" width="6.42578125" style="687" bestFit="1" customWidth="1"/>
    <col min="1085" max="1085" width="7.140625" style="687" bestFit="1" customWidth="1"/>
    <col min="1086" max="1086" width="6.85546875" style="687" bestFit="1" customWidth="1"/>
    <col min="1087" max="1091" width="7.140625" style="687" bestFit="1" customWidth="1"/>
    <col min="1092" max="1092" width="6.42578125" style="687" bestFit="1" customWidth="1"/>
    <col min="1093" max="1093" width="6.85546875" style="687" bestFit="1" customWidth="1"/>
    <col min="1094" max="1094" width="7.140625" style="687" bestFit="1" customWidth="1"/>
    <col min="1095" max="1095" width="6.42578125" style="687" bestFit="1" customWidth="1"/>
    <col min="1096" max="1096" width="6.85546875" style="687" bestFit="1" customWidth="1"/>
    <col min="1097" max="1097" width="7.140625" style="687" bestFit="1" customWidth="1"/>
    <col min="1098" max="1098" width="6.42578125" style="687" bestFit="1" customWidth="1"/>
    <col min="1099" max="1104" width="7.140625" style="687" bestFit="1" customWidth="1"/>
    <col min="1105" max="1105" width="6.42578125" style="687" bestFit="1" customWidth="1"/>
    <col min="1106" max="1106" width="7.140625" style="687" bestFit="1" customWidth="1"/>
    <col min="1107" max="1107" width="6.85546875" style="687" bestFit="1" customWidth="1"/>
    <col min="1108" max="1108" width="7.140625" style="687" bestFit="1" customWidth="1"/>
    <col min="1109" max="1109" width="6.42578125" style="687" bestFit="1" customWidth="1"/>
    <col min="1110" max="1111" width="6.85546875" style="687" bestFit="1" customWidth="1"/>
    <col min="1112" max="1112" width="7.140625" style="687" bestFit="1" customWidth="1"/>
    <col min="1113" max="1114" width="6.85546875" style="687" bestFit="1" customWidth="1"/>
    <col min="1115" max="1116" width="7.140625" style="687" bestFit="1" customWidth="1"/>
    <col min="1117" max="1119" width="6.42578125" style="687" bestFit="1" customWidth="1"/>
    <col min="1120" max="1120" width="7.140625" style="687" bestFit="1" customWidth="1"/>
    <col min="1121" max="1121" width="6.85546875" style="687" bestFit="1" customWidth="1"/>
    <col min="1122" max="1122" width="6.42578125" style="687" bestFit="1" customWidth="1"/>
    <col min="1123" max="1123" width="7.140625" style="687" bestFit="1" customWidth="1"/>
    <col min="1124" max="1124" width="6.85546875" style="687" bestFit="1" customWidth="1"/>
    <col min="1125" max="1125" width="6.42578125" style="687" bestFit="1" customWidth="1"/>
    <col min="1126" max="1126" width="7.140625" style="687" bestFit="1" customWidth="1"/>
    <col min="1127" max="1129" width="6.42578125" style="687" bestFit="1" customWidth="1"/>
    <col min="1130" max="1130" width="6.85546875" style="687" bestFit="1" customWidth="1"/>
    <col min="1131" max="1131" width="7.140625" style="687" bestFit="1" customWidth="1"/>
    <col min="1132" max="1132" width="6.85546875" style="687" bestFit="1" customWidth="1"/>
    <col min="1133" max="1133" width="7.140625" style="687" bestFit="1" customWidth="1"/>
    <col min="1134" max="1134" width="6.42578125" style="687" bestFit="1" customWidth="1"/>
    <col min="1135" max="1135" width="6.85546875" style="687" bestFit="1" customWidth="1"/>
    <col min="1136" max="1137" width="6.42578125" style="687" bestFit="1" customWidth="1"/>
    <col min="1138" max="1138" width="7.140625" style="687" bestFit="1" customWidth="1"/>
    <col min="1139" max="1140" width="6.85546875" style="687" bestFit="1" customWidth="1"/>
    <col min="1141" max="1142" width="6.42578125" style="687" bestFit="1" customWidth="1"/>
    <col min="1143" max="1145" width="7.140625" style="687" bestFit="1" customWidth="1"/>
    <col min="1146" max="1146" width="6.42578125" style="687" bestFit="1" customWidth="1"/>
    <col min="1147" max="1147" width="7.140625" style="687" bestFit="1" customWidth="1"/>
    <col min="1148" max="1148" width="6.85546875" style="687" bestFit="1" customWidth="1"/>
    <col min="1149" max="1149" width="7.140625" style="687" bestFit="1" customWidth="1"/>
    <col min="1150" max="1151" width="6.85546875" style="687" bestFit="1" customWidth="1"/>
    <col min="1152" max="1152" width="7.140625" style="687" bestFit="1" customWidth="1"/>
    <col min="1153" max="1154" width="6.85546875" style="687" bestFit="1" customWidth="1"/>
    <col min="1155" max="1155" width="7.140625" style="687" bestFit="1" customWidth="1"/>
    <col min="1156" max="1156" width="6.42578125" style="687" bestFit="1" customWidth="1"/>
    <col min="1157" max="1157" width="7.140625" style="687" bestFit="1" customWidth="1"/>
    <col min="1158" max="1160" width="6.42578125" style="687" bestFit="1" customWidth="1"/>
    <col min="1161" max="1166" width="7.140625" style="687" bestFit="1" customWidth="1"/>
    <col min="1167" max="1167" width="6.85546875" style="687" bestFit="1" customWidth="1"/>
    <col min="1168" max="1170" width="6.42578125" style="687" bestFit="1" customWidth="1"/>
    <col min="1171" max="1171" width="7.140625" style="687" bestFit="1" customWidth="1"/>
    <col min="1172" max="1173" width="6.42578125" style="687" bestFit="1" customWidth="1"/>
    <col min="1174" max="1175" width="7.140625" style="687" bestFit="1" customWidth="1"/>
    <col min="1176" max="1176" width="6.85546875" style="687" bestFit="1" customWidth="1"/>
    <col min="1177" max="1177" width="7.140625" style="687" bestFit="1" customWidth="1"/>
    <col min="1178" max="1179" width="6.42578125" style="687" bestFit="1" customWidth="1"/>
    <col min="1180" max="1180" width="7.140625" style="687" bestFit="1" customWidth="1"/>
    <col min="1181" max="1181" width="6.42578125" style="687" bestFit="1" customWidth="1"/>
    <col min="1182" max="1182" width="7.140625" style="687" bestFit="1" customWidth="1"/>
    <col min="1183" max="1183" width="6.85546875" style="687" bestFit="1" customWidth="1"/>
    <col min="1184" max="1187" width="7.140625" style="687" bestFit="1" customWidth="1"/>
    <col min="1188" max="1188" width="6.42578125" style="687" bestFit="1" customWidth="1"/>
    <col min="1189" max="1189" width="7.140625" style="687" bestFit="1" customWidth="1"/>
    <col min="1190" max="1190" width="6.85546875" style="687" bestFit="1" customWidth="1"/>
    <col min="1191" max="1192" width="7.140625" style="687" bestFit="1" customWidth="1"/>
    <col min="1193" max="1193" width="6.42578125" style="687" bestFit="1" customWidth="1"/>
    <col min="1194" max="1194" width="7.140625" style="687" bestFit="1" customWidth="1"/>
    <col min="1195" max="1195" width="6.85546875" style="687" bestFit="1" customWidth="1"/>
    <col min="1196" max="1197" width="6.42578125" style="687" bestFit="1" customWidth="1"/>
    <col min="1198" max="1198" width="7.140625" style="687" bestFit="1" customWidth="1"/>
    <col min="1199" max="1199" width="6.42578125" style="687" bestFit="1" customWidth="1"/>
    <col min="1200" max="1200" width="7.140625" style="687" bestFit="1" customWidth="1"/>
    <col min="1201" max="1201" width="6.85546875" style="687" bestFit="1" customWidth="1"/>
    <col min="1202" max="1202" width="7.140625" style="687" bestFit="1" customWidth="1"/>
    <col min="1203" max="1203" width="6.42578125" style="687" bestFit="1" customWidth="1"/>
    <col min="1204" max="1204" width="6.85546875" style="687" bestFit="1" customWidth="1"/>
    <col min="1205" max="1205" width="6.42578125" style="687" bestFit="1" customWidth="1"/>
    <col min="1206" max="1209" width="7.140625" style="687" bestFit="1" customWidth="1"/>
    <col min="1210" max="1213" width="6.85546875" style="687" bestFit="1" customWidth="1"/>
    <col min="1214" max="1214" width="6.42578125" style="687" bestFit="1" customWidth="1"/>
    <col min="1215" max="1215" width="7.140625" style="687" bestFit="1" customWidth="1"/>
    <col min="1216" max="1216" width="6.85546875" style="687" bestFit="1" customWidth="1"/>
    <col min="1217" max="1218" width="7.140625" style="687" bestFit="1" customWidth="1"/>
    <col min="1219" max="1219" width="6.85546875" style="687" bestFit="1" customWidth="1"/>
    <col min="1220" max="1220" width="6.42578125" style="687" bestFit="1" customWidth="1"/>
    <col min="1221" max="1224" width="7.140625" style="687" bestFit="1" customWidth="1"/>
    <col min="1225" max="1225" width="6.42578125" style="687" bestFit="1" customWidth="1"/>
    <col min="1226" max="1226" width="7.140625" style="687" bestFit="1" customWidth="1"/>
    <col min="1227" max="1228" width="6.85546875" style="687" bestFit="1" customWidth="1"/>
    <col min="1229" max="1230" width="7.140625" style="687" bestFit="1" customWidth="1"/>
    <col min="1231" max="1231" width="6.42578125" style="687" bestFit="1" customWidth="1"/>
    <col min="1232" max="1232" width="6.85546875" style="687" bestFit="1" customWidth="1"/>
    <col min="1233" max="1234" width="7.140625" style="687" bestFit="1" customWidth="1"/>
    <col min="1235" max="1236" width="6.42578125" style="687" bestFit="1" customWidth="1"/>
    <col min="1237" max="1237" width="7.140625" style="687" bestFit="1" customWidth="1"/>
    <col min="1238" max="1240" width="6.42578125" style="687" bestFit="1" customWidth="1"/>
    <col min="1241" max="1242" width="7.140625" style="687" bestFit="1" customWidth="1"/>
    <col min="1243" max="1243" width="6.85546875" style="687" bestFit="1" customWidth="1"/>
    <col min="1244" max="1245" width="7.140625" style="687" bestFit="1" customWidth="1"/>
    <col min="1246" max="1248" width="6.42578125" style="687" bestFit="1" customWidth="1"/>
    <col min="1249" max="1249" width="7.140625" style="687" bestFit="1" customWidth="1"/>
    <col min="1250" max="1250" width="6.85546875" style="687" bestFit="1" customWidth="1"/>
    <col min="1251" max="1253" width="7.140625" style="687" bestFit="1" customWidth="1"/>
    <col min="1254" max="1256" width="6.42578125" style="687" bestFit="1" customWidth="1"/>
    <col min="1257" max="1259" width="7.140625" style="687" bestFit="1" customWidth="1"/>
    <col min="1260" max="1261" width="6.85546875" style="687" bestFit="1" customWidth="1"/>
    <col min="1262" max="1264" width="7.140625" style="687" bestFit="1" customWidth="1"/>
    <col min="1265" max="1265" width="6.42578125" style="687" bestFit="1" customWidth="1"/>
    <col min="1266" max="1267" width="6.85546875" style="687" bestFit="1" customWidth="1"/>
    <col min="1268" max="1273" width="7.140625" style="687" bestFit="1" customWidth="1"/>
    <col min="1274" max="1274" width="6.85546875" style="687" bestFit="1" customWidth="1"/>
    <col min="1275" max="1275" width="6.42578125" style="687" bestFit="1" customWidth="1"/>
    <col min="1276" max="1280" width="7.140625" style="687" bestFit="1" customWidth="1"/>
    <col min="1281" max="1282" width="6.42578125" style="687" bestFit="1" customWidth="1"/>
    <col min="1283" max="1287" width="7.140625" style="687" bestFit="1" customWidth="1"/>
    <col min="1288" max="1288" width="6.42578125" style="687" bestFit="1" customWidth="1"/>
    <col min="1289" max="1289" width="7.140625" style="687" bestFit="1" customWidth="1"/>
    <col min="1290" max="1290" width="6.42578125" style="687" bestFit="1" customWidth="1"/>
    <col min="1291" max="1291" width="7.140625" style="687" bestFit="1" customWidth="1"/>
    <col min="1292" max="1292" width="6.85546875" style="687" bestFit="1" customWidth="1"/>
    <col min="1293" max="1293" width="7.140625" style="687" bestFit="1" customWidth="1"/>
    <col min="1294" max="1294" width="6.42578125" style="687" bestFit="1" customWidth="1"/>
    <col min="1295" max="1296" width="7.140625" style="687" bestFit="1" customWidth="1"/>
    <col min="1297" max="1297" width="6.42578125" style="687" bestFit="1" customWidth="1"/>
    <col min="1298" max="1298" width="7.140625" style="687" bestFit="1" customWidth="1"/>
    <col min="1299" max="1300" width="6.42578125" style="687" bestFit="1" customWidth="1"/>
    <col min="1301" max="1301" width="6.85546875" style="687" bestFit="1" customWidth="1"/>
    <col min="1302" max="1306" width="7.140625" style="687" bestFit="1" customWidth="1"/>
    <col min="1307" max="1307" width="6.42578125" style="687" bestFit="1" customWidth="1"/>
    <col min="1308" max="1308" width="6.85546875" style="687" bestFit="1" customWidth="1"/>
    <col min="1309" max="1313" width="7.140625" style="687" bestFit="1" customWidth="1"/>
    <col min="1314" max="1314" width="6.85546875" style="687" bestFit="1" customWidth="1"/>
    <col min="1315" max="1316" width="7.140625" style="687" bestFit="1" customWidth="1"/>
    <col min="1317" max="1317" width="6.85546875" style="687" bestFit="1" customWidth="1"/>
    <col min="1318" max="1318" width="6.42578125" style="687" bestFit="1" customWidth="1"/>
    <col min="1319" max="1319" width="6.85546875" style="687" bestFit="1" customWidth="1"/>
    <col min="1320" max="1320" width="6.42578125" style="687" bestFit="1" customWidth="1"/>
    <col min="1321" max="1323" width="7.140625" style="687" bestFit="1" customWidth="1"/>
    <col min="1324" max="1324" width="6.42578125" style="687" bestFit="1" customWidth="1"/>
    <col min="1325" max="1327" width="7.140625" style="687" bestFit="1" customWidth="1"/>
    <col min="1328" max="1328" width="6.42578125" style="687" bestFit="1" customWidth="1"/>
    <col min="1329" max="1329" width="6.85546875" style="687" bestFit="1" customWidth="1"/>
    <col min="1330" max="1333" width="6.42578125" style="687" bestFit="1" customWidth="1"/>
    <col min="1334" max="1334" width="6.85546875" style="687" bestFit="1" customWidth="1"/>
    <col min="1335" max="1335" width="7.140625" style="687" bestFit="1" customWidth="1"/>
    <col min="1336" max="1337" width="6.42578125" style="687" bestFit="1" customWidth="1"/>
    <col min="1338" max="1339" width="7.140625" style="687" bestFit="1" customWidth="1"/>
    <col min="1340" max="1341" width="6.85546875" style="687" bestFit="1" customWidth="1"/>
    <col min="1342" max="1342" width="6.42578125" style="687" bestFit="1" customWidth="1"/>
    <col min="1343" max="1343" width="6.85546875" style="687" bestFit="1" customWidth="1"/>
    <col min="1344" max="1344" width="7.140625" style="687" bestFit="1" customWidth="1"/>
    <col min="1345" max="1345" width="6.85546875" style="687" bestFit="1" customWidth="1"/>
    <col min="1346" max="1347" width="7.140625" style="687" bestFit="1" customWidth="1"/>
    <col min="1348" max="1348" width="6.42578125" style="687" bestFit="1" customWidth="1"/>
    <col min="1349" max="1349" width="7.140625" style="687" bestFit="1" customWidth="1"/>
    <col min="1350" max="1351" width="6.42578125" style="687" bestFit="1" customWidth="1"/>
    <col min="1352" max="1352" width="6.85546875" style="687" bestFit="1" customWidth="1"/>
    <col min="1353" max="1353" width="6.42578125" style="687" bestFit="1" customWidth="1"/>
    <col min="1354" max="1355" width="7.140625" style="687" bestFit="1" customWidth="1"/>
    <col min="1356" max="1356" width="6.42578125" style="687" bestFit="1" customWidth="1"/>
    <col min="1357" max="1358" width="6.85546875" style="687" bestFit="1" customWidth="1"/>
    <col min="1359" max="1360" width="7.140625" style="687" bestFit="1" customWidth="1"/>
    <col min="1361" max="1361" width="6.85546875" style="687" bestFit="1" customWidth="1"/>
    <col min="1362" max="1362" width="6.42578125" style="687" bestFit="1" customWidth="1"/>
    <col min="1363" max="1363" width="7.140625" style="687" bestFit="1" customWidth="1"/>
    <col min="1364" max="1364" width="6.85546875" style="687" bestFit="1" customWidth="1"/>
    <col min="1365" max="1366" width="7.140625" style="687" bestFit="1" customWidth="1"/>
    <col min="1367" max="1367" width="6.85546875" style="687" bestFit="1" customWidth="1"/>
    <col min="1368" max="1370" width="7.140625" style="687" bestFit="1" customWidth="1"/>
    <col min="1371" max="1372" width="6.42578125" style="687" bestFit="1" customWidth="1"/>
    <col min="1373" max="1379" width="7.140625" style="687" bestFit="1" customWidth="1"/>
    <col min="1380" max="1380" width="6.85546875" style="687" bestFit="1" customWidth="1"/>
    <col min="1381" max="1381" width="7.140625" style="687" bestFit="1" customWidth="1"/>
    <col min="1382" max="1382" width="6.85546875" style="687" bestFit="1" customWidth="1"/>
    <col min="1383" max="1385" width="7.140625" style="687" bestFit="1" customWidth="1"/>
    <col min="1386" max="1386" width="6.42578125" style="687" bestFit="1" customWidth="1"/>
    <col min="1387" max="1388" width="6.85546875" style="687" bestFit="1" customWidth="1"/>
    <col min="1389" max="1391" width="7.140625" style="687" bestFit="1" customWidth="1"/>
    <col min="1392" max="1392" width="6.85546875" style="687" bestFit="1" customWidth="1"/>
    <col min="1393" max="1399" width="7.140625" style="687" bestFit="1" customWidth="1"/>
    <col min="1400" max="1400" width="6.42578125" style="687" bestFit="1" customWidth="1"/>
    <col min="1401" max="1403" width="7.140625" style="687" bestFit="1" customWidth="1"/>
    <col min="1404" max="1406" width="6.85546875" style="687" bestFit="1" customWidth="1"/>
    <col min="1407" max="1408" width="6.42578125" style="687" bestFit="1" customWidth="1"/>
    <col min="1409" max="1409" width="7.140625" style="687" bestFit="1" customWidth="1"/>
    <col min="1410" max="1410" width="6.42578125" style="687" bestFit="1" customWidth="1"/>
    <col min="1411" max="1411" width="7.140625" style="687" bestFit="1" customWidth="1"/>
    <col min="1412" max="1412" width="6.42578125" style="687" bestFit="1" customWidth="1"/>
    <col min="1413" max="1413" width="6.85546875" style="687" bestFit="1" customWidth="1"/>
    <col min="1414" max="1415" width="7.140625" style="687" bestFit="1" customWidth="1"/>
    <col min="1416" max="1416" width="6.85546875" style="687" bestFit="1" customWidth="1"/>
    <col min="1417" max="1417" width="7.140625" style="687" bestFit="1" customWidth="1"/>
    <col min="1418" max="1418" width="6.85546875" style="687" bestFit="1" customWidth="1"/>
    <col min="1419" max="1419" width="7.140625" style="687" bestFit="1" customWidth="1"/>
    <col min="1420" max="1420" width="6.85546875" style="687" bestFit="1" customWidth="1"/>
    <col min="1421" max="1421" width="7.140625" style="687" bestFit="1" customWidth="1"/>
    <col min="1422" max="1422" width="6.42578125" style="687" bestFit="1" customWidth="1"/>
    <col min="1423" max="1423" width="6.85546875" style="687" bestFit="1" customWidth="1"/>
    <col min="1424" max="1424" width="6.42578125" style="687" bestFit="1" customWidth="1"/>
    <col min="1425" max="1425" width="6.85546875" style="687" bestFit="1" customWidth="1"/>
    <col min="1426" max="1426" width="7.140625" style="687" bestFit="1" customWidth="1"/>
    <col min="1427" max="1428" width="6.42578125" style="687" bestFit="1" customWidth="1"/>
    <col min="1429" max="1429" width="7.140625" style="687" bestFit="1" customWidth="1"/>
    <col min="1430" max="1430" width="6.42578125" style="687" bestFit="1" customWidth="1"/>
    <col min="1431" max="1431" width="7.140625" style="687" bestFit="1" customWidth="1"/>
    <col min="1432" max="1433" width="6.85546875" style="687" bestFit="1" customWidth="1"/>
    <col min="1434" max="1434" width="7.140625" style="687" bestFit="1" customWidth="1"/>
    <col min="1435" max="1435" width="6.85546875" style="687" bestFit="1" customWidth="1"/>
    <col min="1436" max="1437" width="7.140625" style="687" bestFit="1" customWidth="1"/>
    <col min="1438" max="1438" width="6.42578125" style="687" bestFit="1" customWidth="1"/>
    <col min="1439" max="1440" width="7.140625" style="687" bestFit="1" customWidth="1"/>
    <col min="1441" max="1441" width="6.42578125" style="687" bestFit="1" customWidth="1"/>
    <col min="1442" max="1442" width="7.140625" style="687" bestFit="1" customWidth="1"/>
    <col min="1443" max="1443" width="6.42578125" style="687" bestFit="1" customWidth="1"/>
    <col min="1444" max="1444" width="6.85546875" style="687" bestFit="1" customWidth="1"/>
    <col min="1445" max="1445" width="7.140625" style="687" bestFit="1" customWidth="1"/>
    <col min="1446" max="1446" width="6.85546875" style="687" bestFit="1" customWidth="1"/>
    <col min="1447" max="1448" width="7.140625" style="687" bestFit="1" customWidth="1"/>
    <col min="1449" max="1450" width="6.42578125" style="687" bestFit="1" customWidth="1"/>
    <col min="1451" max="1451" width="7.140625" style="687" bestFit="1" customWidth="1"/>
    <col min="1452" max="1453" width="6.85546875" style="687" bestFit="1" customWidth="1"/>
    <col min="1454" max="1454" width="7.140625" style="687" bestFit="1" customWidth="1"/>
    <col min="1455" max="1455" width="6.85546875" style="687" bestFit="1" customWidth="1"/>
    <col min="1456" max="1456" width="6.42578125" style="687" bestFit="1" customWidth="1"/>
    <col min="1457" max="1457" width="6.85546875" style="687" bestFit="1" customWidth="1"/>
    <col min="1458" max="1459" width="7.140625" style="687" bestFit="1" customWidth="1"/>
    <col min="1460" max="1460" width="6.42578125" style="687" bestFit="1" customWidth="1"/>
    <col min="1461" max="1461" width="7.140625" style="687" bestFit="1" customWidth="1"/>
    <col min="1462" max="1465" width="6.85546875" style="687" bestFit="1" customWidth="1"/>
    <col min="1466" max="1466" width="7.140625" style="687" bestFit="1" customWidth="1"/>
    <col min="1467" max="1467" width="6.42578125" style="687" bestFit="1" customWidth="1"/>
    <col min="1468" max="1469" width="7.140625" style="687" bestFit="1" customWidth="1"/>
    <col min="1470" max="1472" width="6.42578125" style="687" bestFit="1" customWidth="1"/>
    <col min="1473" max="1473" width="6.85546875" style="687" bestFit="1" customWidth="1"/>
    <col min="1474" max="1475" width="7.140625" style="687" bestFit="1" customWidth="1"/>
    <col min="1476" max="1476" width="6.85546875" style="687" bestFit="1" customWidth="1"/>
    <col min="1477" max="1477" width="7.140625" style="687" bestFit="1" customWidth="1"/>
    <col min="1478" max="1478" width="6.85546875" style="687" bestFit="1" customWidth="1"/>
    <col min="1479" max="1479" width="7.140625" style="687" bestFit="1" customWidth="1"/>
    <col min="1480" max="1481" width="6.85546875" style="687" bestFit="1" customWidth="1"/>
    <col min="1482" max="1482" width="6.42578125" style="687" bestFit="1" customWidth="1"/>
    <col min="1483" max="1484" width="7.140625" style="687" bestFit="1" customWidth="1"/>
    <col min="1485" max="1485" width="6.42578125" style="687" bestFit="1" customWidth="1"/>
    <col min="1486" max="1486" width="6.85546875" style="687" bestFit="1" customWidth="1"/>
    <col min="1487" max="1488" width="7.140625" style="687" bestFit="1" customWidth="1"/>
    <col min="1489" max="1489" width="6.85546875" style="687" bestFit="1" customWidth="1"/>
    <col min="1490" max="1490" width="7.140625" style="687" bestFit="1" customWidth="1"/>
    <col min="1491" max="1491" width="6.42578125" style="687" bestFit="1" customWidth="1"/>
    <col min="1492" max="1492" width="7.140625" style="687" bestFit="1" customWidth="1"/>
    <col min="1493" max="1494" width="6.85546875" style="687" bestFit="1" customWidth="1"/>
    <col min="1495" max="1495" width="7.140625" style="687" bestFit="1" customWidth="1"/>
    <col min="1496" max="1498" width="6.42578125" style="687" bestFit="1" customWidth="1"/>
    <col min="1499" max="1503" width="7.140625" style="687" bestFit="1" customWidth="1"/>
    <col min="1504" max="1506" width="6.85546875" style="687" bestFit="1" customWidth="1"/>
    <col min="1507" max="1510" width="7.140625" style="687" bestFit="1" customWidth="1"/>
    <col min="1511" max="1511" width="6.85546875" style="687" bestFit="1" customWidth="1"/>
    <col min="1512" max="1513" width="7.140625" style="687" bestFit="1" customWidth="1"/>
    <col min="1514" max="1515" width="6.42578125" style="687" bestFit="1" customWidth="1"/>
    <col min="1516" max="1518" width="7.140625" style="687" bestFit="1" customWidth="1"/>
    <col min="1519" max="1519" width="6.42578125" style="687" bestFit="1" customWidth="1"/>
    <col min="1520" max="1520" width="6.85546875" style="687" bestFit="1" customWidth="1"/>
    <col min="1521" max="1523" width="6.42578125" style="687" bestFit="1" customWidth="1"/>
    <col min="1524" max="1524" width="6.85546875" style="687" bestFit="1" customWidth="1"/>
    <col min="1525" max="1528" width="7.140625" style="687" bestFit="1" customWidth="1"/>
    <col min="1529" max="1529" width="6.85546875" style="687" bestFit="1" customWidth="1"/>
    <col min="1530" max="1531" width="6.42578125" style="687" bestFit="1" customWidth="1"/>
    <col min="1532" max="1532" width="7.140625" style="687" bestFit="1" customWidth="1"/>
    <col min="1533" max="1533" width="6.85546875" style="687" bestFit="1" customWidth="1"/>
    <col min="1534" max="1534" width="7.140625" style="687" bestFit="1" customWidth="1"/>
    <col min="1535" max="1538" width="6.42578125" style="687" bestFit="1" customWidth="1"/>
    <col min="1539" max="1539" width="7.140625" style="687" bestFit="1" customWidth="1"/>
    <col min="1540" max="1540" width="6.42578125" style="687" bestFit="1" customWidth="1"/>
    <col min="1541" max="1541" width="7.140625" style="687" bestFit="1" customWidth="1"/>
    <col min="1542" max="1542" width="6.85546875" style="687" bestFit="1" customWidth="1"/>
    <col min="1543" max="1544" width="7.140625" style="687" bestFit="1" customWidth="1"/>
    <col min="1545" max="1549" width="6.85546875" style="687" bestFit="1" customWidth="1"/>
    <col min="1550" max="1550" width="7.140625" style="687" bestFit="1" customWidth="1"/>
    <col min="1551" max="1552" width="6.85546875" style="687" bestFit="1" customWidth="1"/>
    <col min="1553" max="1553" width="7.140625" style="687" bestFit="1" customWidth="1"/>
    <col min="1554" max="1554" width="6.42578125" style="687" bestFit="1" customWidth="1"/>
    <col min="1555" max="1555" width="7.140625" style="687" bestFit="1" customWidth="1"/>
    <col min="1556" max="1556" width="6.85546875" style="687" bestFit="1" customWidth="1"/>
    <col min="1557" max="1557" width="6.42578125" style="687" bestFit="1" customWidth="1"/>
    <col min="1558" max="1558" width="7.140625" style="687" bestFit="1" customWidth="1"/>
    <col min="1559" max="1560" width="6.42578125" style="687" bestFit="1" customWidth="1"/>
    <col min="1561" max="1562" width="6.85546875" style="687" bestFit="1" customWidth="1"/>
    <col min="1563" max="1563" width="7.140625" style="687" bestFit="1" customWidth="1"/>
    <col min="1564" max="1564" width="6.85546875" style="687" bestFit="1" customWidth="1"/>
    <col min="1565" max="1569" width="7.140625" style="687" bestFit="1" customWidth="1"/>
    <col min="1570" max="1572" width="6.85546875" style="687" bestFit="1" customWidth="1"/>
    <col min="1573" max="1574" width="6.42578125" style="687" bestFit="1" customWidth="1"/>
    <col min="1575" max="1576" width="7.140625" style="687" bestFit="1" customWidth="1"/>
    <col min="1577" max="1578" width="6.85546875" style="687" bestFit="1" customWidth="1"/>
    <col min="1579" max="1582" width="7.140625" style="687" bestFit="1" customWidth="1"/>
    <col min="1583" max="1583" width="6.42578125" style="687" bestFit="1" customWidth="1"/>
    <col min="1584" max="1584" width="7.140625" style="687" bestFit="1" customWidth="1"/>
    <col min="1585" max="1585" width="6.85546875" style="687" bestFit="1" customWidth="1"/>
    <col min="1586" max="1587" width="6.42578125" style="687" bestFit="1" customWidth="1"/>
    <col min="1588" max="1588" width="6.85546875" style="687" bestFit="1" customWidth="1"/>
    <col min="1589" max="1589" width="7.140625" style="687" bestFit="1" customWidth="1"/>
    <col min="1590" max="1590" width="6.85546875" style="687" bestFit="1" customWidth="1"/>
    <col min="1591" max="1591" width="7.140625" style="687" bestFit="1" customWidth="1"/>
    <col min="1592" max="1592" width="6.42578125" style="687" bestFit="1" customWidth="1"/>
    <col min="1593" max="1593" width="6.85546875" style="687" bestFit="1" customWidth="1"/>
    <col min="1594" max="1595" width="6.42578125" style="687" bestFit="1" customWidth="1"/>
    <col min="1596" max="1596" width="7.140625" style="687" bestFit="1" customWidth="1"/>
    <col min="1597" max="1597" width="6.42578125" style="687" bestFit="1" customWidth="1"/>
    <col min="1598" max="1598" width="7.140625" style="687" bestFit="1" customWidth="1"/>
    <col min="1599" max="1601" width="6.85546875" style="687" bestFit="1" customWidth="1"/>
    <col min="1602" max="1603" width="6.42578125" style="687" bestFit="1" customWidth="1"/>
    <col min="1604" max="1606" width="7.140625" style="687" bestFit="1" customWidth="1"/>
    <col min="1607" max="1607" width="6.85546875" style="687" bestFit="1" customWidth="1"/>
    <col min="1608" max="1610" width="7.140625" style="687" bestFit="1" customWidth="1"/>
    <col min="1611" max="1611" width="6.85546875" style="687" bestFit="1" customWidth="1"/>
    <col min="1612" max="1616" width="7.140625" style="687" bestFit="1" customWidth="1"/>
    <col min="1617" max="1617" width="6.85546875" style="687" bestFit="1" customWidth="1"/>
    <col min="1618" max="1618" width="7.140625" style="687" bestFit="1" customWidth="1"/>
    <col min="1619" max="1620" width="6.85546875" style="687" bestFit="1" customWidth="1"/>
    <col min="1621" max="1622" width="7.140625" style="687" bestFit="1" customWidth="1"/>
    <col min="1623" max="1624" width="6.85546875" style="687" bestFit="1" customWidth="1"/>
    <col min="1625" max="1626" width="7.140625" style="687" bestFit="1" customWidth="1"/>
    <col min="1627" max="1628" width="6.42578125" style="687" bestFit="1" customWidth="1"/>
    <col min="1629" max="1629" width="7.140625" style="687" bestFit="1" customWidth="1"/>
    <col min="1630" max="1631" width="6.42578125" style="687" bestFit="1" customWidth="1"/>
    <col min="1632" max="1632" width="6.85546875" style="687" bestFit="1" customWidth="1"/>
    <col min="1633" max="1634" width="7.140625" style="687" bestFit="1" customWidth="1"/>
    <col min="1635" max="1639" width="6.85546875" style="687" bestFit="1" customWidth="1"/>
    <col min="1640" max="1640" width="7.140625" style="687" bestFit="1" customWidth="1"/>
    <col min="1641" max="1644" width="6.42578125" style="687" bestFit="1" customWidth="1"/>
    <col min="1645" max="1645" width="7.140625" style="687" bestFit="1" customWidth="1"/>
    <col min="1646" max="1647" width="6.42578125" style="687" bestFit="1" customWidth="1"/>
    <col min="1648" max="1648" width="7.140625" style="687" bestFit="1" customWidth="1"/>
    <col min="1649" max="1649" width="6.85546875" style="687" bestFit="1" customWidth="1"/>
    <col min="1650" max="1651" width="6.42578125" style="687" bestFit="1" customWidth="1"/>
    <col min="1652" max="1652" width="6.85546875" style="687" bestFit="1" customWidth="1"/>
    <col min="1653" max="1654" width="6.42578125" style="687" bestFit="1" customWidth="1"/>
    <col min="1655" max="1655" width="6.85546875" style="687" bestFit="1" customWidth="1"/>
    <col min="1656" max="1657" width="7.140625" style="687" bestFit="1" customWidth="1"/>
    <col min="1658" max="1658" width="6.42578125" style="687" bestFit="1" customWidth="1"/>
    <col min="1659" max="1661" width="6.85546875" style="687" bestFit="1" customWidth="1"/>
    <col min="1662" max="1662" width="6.42578125" style="687" bestFit="1" customWidth="1"/>
    <col min="1663" max="1664" width="6.85546875" style="687" bestFit="1" customWidth="1"/>
    <col min="1665" max="1665" width="6.42578125" style="687" bestFit="1" customWidth="1"/>
    <col min="1666" max="1666" width="6.85546875" style="687" bestFit="1" customWidth="1"/>
    <col min="1667" max="1668" width="7.140625" style="687" bestFit="1" customWidth="1"/>
    <col min="1669" max="1670" width="6.42578125" style="687" bestFit="1" customWidth="1"/>
    <col min="1671" max="1674" width="7.140625" style="687" bestFit="1" customWidth="1"/>
    <col min="1675" max="1676" width="6.42578125" style="687" bestFit="1" customWidth="1"/>
    <col min="1677" max="1677" width="7.140625" style="687" bestFit="1" customWidth="1"/>
    <col min="1678" max="1679" width="6.42578125" style="687" bestFit="1" customWidth="1"/>
    <col min="1680" max="1680" width="6.85546875" style="687" bestFit="1" customWidth="1"/>
    <col min="1681" max="1682" width="7.140625" style="687" bestFit="1" customWidth="1"/>
    <col min="1683" max="1683" width="6.42578125" style="687" bestFit="1" customWidth="1"/>
    <col min="1684" max="1684" width="7.140625" style="687" bestFit="1" customWidth="1"/>
    <col min="1685" max="1686" width="6.42578125" style="687" bestFit="1" customWidth="1"/>
    <col min="1687" max="1688" width="6.85546875" style="687" bestFit="1" customWidth="1"/>
    <col min="1689" max="1690" width="7.140625" style="687" bestFit="1" customWidth="1"/>
    <col min="1691" max="1691" width="6.42578125" style="687" bestFit="1" customWidth="1"/>
    <col min="1692" max="1692" width="7.140625" style="687" bestFit="1" customWidth="1"/>
    <col min="1693" max="1693" width="6.42578125" style="687" bestFit="1" customWidth="1"/>
    <col min="1694" max="1694" width="6.85546875" style="687" bestFit="1" customWidth="1"/>
    <col min="1695" max="1697" width="7.140625" style="687" bestFit="1" customWidth="1"/>
    <col min="1698" max="1698" width="6.85546875" style="687" bestFit="1" customWidth="1"/>
    <col min="1699" max="1700" width="6.42578125" style="687" bestFit="1" customWidth="1"/>
    <col min="1701" max="1701" width="6.85546875" style="687" bestFit="1" customWidth="1"/>
    <col min="1702" max="1703" width="6.42578125" style="687" bestFit="1" customWidth="1"/>
    <col min="1704" max="1707" width="7.140625" style="687" bestFit="1" customWidth="1"/>
    <col min="1708" max="1708" width="6.42578125" style="687" bestFit="1" customWidth="1"/>
    <col min="1709" max="1709" width="7.140625" style="687" bestFit="1" customWidth="1"/>
    <col min="1710" max="1711" width="6.85546875" style="687" bestFit="1" customWidth="1"/>
    <col min="1712" max="1713" width="7.140625" style="687" bestFit="1" customWidth="1"/>
    <col min="1714" max="1714" width="6.85546875" style="687" bestFit="1" customWidth="1"/>
    <col min="1715" max="1716" width="7.140625" style="687" bestFit="1" customWidth="1"/>
    <col min="1717" max="1717" width="6.85546875" style="687" bestFit="1" customWidth="1"/>
    <col min="1718" max="1718" width="7.140625" style="687" bestFit="1" customWidth="1"/>
    <col min="1719" max="1720" width="6.42578125" style="687" bestFit="1" customWidth="1"/>
    <col min="1721" max="1728" width="7.140625" style="687" bestFit="1" customWidth="1"/>
    <col min="1729" max="1730" width="6.85546875" style="687" bestFit="1" customWidth="1"/>
    <col min="1731" max="1731" width="6.42578125" style="687" bestFit="1" customWidth="1"/>
    <col min="1732" max="1732" width="7.140625" style="687" bestFit="1" customWidth="1"/>
    <col min="1733" max="1734" width="6.85546875" style="687" bestFit="1" customWidth="1"/>
    <col min="1735" max="1735" width="7.140625" style="687" bestFit="1" customWidth="1"/>
    <col min="1736" max="1736" width="6.42578125" style="687" bestFit="1" customWidth="1"/>
    <col min="1737" max="1738" width="7.140625" style="687" bestFit="1" customWidth="1"/>
    <col min="1739" max="1739" width="6.85546875" style="687" bestFit="1" customWidth="1"/>
    <col min="1740" max="1743" width="7.140625" style="687" bestFit="1" customWidth="1"/>
    <col min="1744" max="1745" width="6.42578125" style="687" bestFit="1" customWidth="1"/>
    <col min="1746" max="1746" width="6.85546875" style="687" bestFit="1" customWidth="1"/>
    <col min="1747" max="1749" width="7.140625" style="687" bestFit="1" customWidth="1"/>
    <col min="1750" max="1751" width="6.42578125" style="687" bestFit="1" customWidth="1"/>
    <col min="1752" max="1752" width="7.140625" style="687" bestFit="1" customWidth="1"/>
    <col min="1753" max="1754" width="6.42578125" style="687" bestFit="1" customWidth="1"/>
    <col min="1755" max="1755" width="6.85546875" style="687" bestFit="1" customWidth="1"/>
    <col min="1756" max="1757" width="7.140625" style="687" bestFit="1" customWidth="1"/>
    <col min="1758" max="1758" width="6.85546875" style="687" bestFit="1" customWidth="1"/>
    <col min="1759" max="1759" width="7.140625" style="687" bestFit="1" customWidth="1"/>
    <col min="1760" max="1760" width="6.42578125" style="687" bestFit="1" customWidth="1"/>
    <col min="1761" max="1763" width="7.140625" style="687" bestFit="1" customWidth="1"/>
    <col min="1764" max="1765" width="6.42578125" style="687" bestFit="1" customWidth="1"/>
    <col min="1766" max="1766" width="6.85546875" style="687" bestFit="1" customWidth="1"/>
    <col min="1767" max="1767" width="7.140625" style="687" bestFit="1" customWidth="1"/>
    <col min="1768" max="1768" width="6.42578125" style="687" bestFit="1" customWidth="1"/>
    <col min="1769" max="1769" width="6.85546875" style="687" bestFit="1" customWidth="1"/>
    <col min="1770" max="1771" width="6.42578125" style="687" bestFit="1" customWidth="1"/>
    <col min="1772" max="1772" width="6.85546875" style="687" bestFit="1" customWidth="1"/>
    <col min="1773" max="1773" width="7.140625" style="687" bestFit="1" customWidth="1"/>
    <col min="1774" max="1775" width="6.42578125" style="687" bestFit="1" customWidth="1"/>
    <col min="1776" max="1781" width="7.140625" style="687" bestFit="1" customWidth="1"/>
    <col min="1782" max="1782" width="6.85546875" style="687" bestFit="1" customWidth="1"/>
    <col min="1783" max="1783" width="7.140625" style="687" bestFit="1" customWidth="1"/>
    <col min="1784" max="1784" width="6.42578125" style="687" bestFit="1" customWidth="1"/>
    <col min="1785" max="1785" width="6.85546875" style="687" bestFit="1" customWidth="1"/>
    <col min="1786" max="1786" width="7.140625" style="687" bestFit="1" customWidth="1"/>
    <col min="1787" max="1787" width="6.42578125" style="687" bestFit="1" customWidth="1"/>
    <col min="1788" max="1788" width="7.140625" style="687" bestFit="1" customWidth="1"/>
    <col min="1789" max="1789" width="6.42578125" style="687" bestFit="1" customWidth="1"/>
    <col min="1790" max="1790" width="7.140625" style="687" bestFit="1" customWidth="1"/>
    <col min="1791" max="1792" width="6.42578125" style="687" bestFit="1" customWidth="1"/>
    <col min="1793" max="1793" width="7.140625" style="687" bestFit="1" customWidth="1"/>
    <col min="1794" max="1794" width="6.42578125" style="687" bestFit="1" customWidth="1"/>
    <col min="1795" max="1797" width="7.140625" style="687" bestFit="1" customWidth="1"/>
    <col min="1798" max="1798" width="6.85546875" style="687" bestFit="1" customWidth="1"/>
    <col min="1799" max="1799" width="6.42578125" style="687" bestFit="1" customWidth="1"/>
    <col min="1800" max="1802" width="7.140625" style="687" bestFit="1" customWidth="1"/>
    <col min="1803" max="1804" width="6.85546875" style="687" bestFit="1" customWidth="1"/>
    <col min="1805" max="1807" width="7.140625" style="687" bestFit="1" customWidth="1"/>
    <col min="1808" max="1809" width="6.85546875" style="687" bestFit="1" customWidth="1"/>
    <col min="1810" max="1813" width="7.140625" style="687" bestFit="1" customWidth="1"/>
    <col min="1814" max="1814" width="6.85546875" style="687" bestFit="1" customWidth="1"/>
    <col min="1815" max="1817" width="6.42578125" style="687" bestFit="1" customWidth="1"/>
    <col min="1818" max="1818" width="7.140625" style="687" bestFit="1" customWidth="1"/>
    <col min="1819" max="1819" width="6.85546875" style="687" bestFit="1" customWidth="1"/>
    <col min="1820" max="1821" width="6.42578125" style="687" bestFit="1" customWidth="1"/>
    <col min="1822" max="1822" width="7.140625" style="687" bestFit="1" customWidth="1"/>
    <col min="1823" max="1824" width="6.85546875" style="687" bestFit="1" customWidth="1"/>
    <col min="1825" max="1825" width="6.42578125" style="687" bestFit="1" customWidth="1"/>
    <col min="1826" max="1826" width="6.85546875" style="687" bestFit="1" customWidth="1"/>
    <col min="1827" max="1831" width="7.140625" style="687" bestFit="1" customWidth="1"/>
    <col min="1832" max="1832" width="6.42578125" style="687" bestFit="1" customWidth="1"/>
    <col min="1833" max="1835" width="6.85546875" style="687" bestFit="1" customWidth="1"/>
    <col min="1836" max="1838" width="7.140625" style="687" bestFit="1" customWidth="1"/>
    <col min="1839" max="1839" width="6.85546875" style="687" bestFit="1" customWidth="1"/>
    <col min="1840" max="1840" width="6.42578125" style="687" bestFit="1" customWidth="1"/>
    <col min="1841" max="1849" width="7.140625" style="687" bestFit="1" customWidth="1"/>
    <col min="1850" max="1850" width="6.42578125" style="687" bestFit="1" customWidth="1"/>
    <col min="1851" max="1851" width="7.140625" style="687" bestFit="1" customWidth="1"/>
    <col min="1852" max="1853" width="6.42578125" style="687" bestFit="1" customWidth="1"/>
    <col min="1854" max="1855" width="6.85546875" style="687" bestFit="1" customWidth="1"/>
    <col min="1856" max="1856" width="7.140625" style="687" bestFit="1" customWidth="1"/>
    <col min="1857" max="1857" width="6.42578125" style="687" bestFit="1" customWidth="1"/>
    <col min="1858" max="1858" width="7.140625" style="687" bestFit="1" customWidth="1"/>
    <col min="1859" max="1862" width="6.42578125" style="687" bestFit="1" customWidth="1"/>
    <col min="1863" max="1866" width="7.140625" style="687" bestFit="1" customWidth="1"/>
    <col min="1867" max="1868" width="6.85546875" style="687" bestFit="1" customWidth="1"/>
    <col min="1869" max="1870" width="6.42578125" style="687" bestFit="1" customWidth="1"/>
    <col min="1871" max="1871" width="6.85546875" style="687" bestFit="1" customWidth="1"/>
    <col min="1872" max="1872" width="7.140625" style="687" bestFit="1" customWidth="1"/>
    <col min="1873" max="1873" width="6.85546875" style="687" bestFit="1" customWidth="1"/>
    <col min="1874" max="1875" width="7.140625" style="687" bestFit="1" customWidth="1"/>
    <col min="1876" max="1876" width="6.42578125" style="687" bestFit="1" customWidth="1"/>
    <col min="1877" max="1877" width="7.140625" style="687" bestFit="1" customWidth="1"/>
    <col min="1878" max="1878" width="6.85546875" style="687" bestFit="1" customWidth="1"/>
    <col min="1879" max="1883" width="7.140625" style="687" bestFit="1" customWidth="1"/>
    <col min="1884" max="1884" width="6.42578125" style="687" bestFit="1" customWidth="1"/>
    <col min="1885" max="1885" width="6.85546875" style="687" bestFit="1" customWidth="1"/>
    <col min="1886" max="1886" width="7.140625" style="687" bestFit="1" customWidth="1"/>
    <col min="1887" max="1888" width="6.85546875" style="687" bestFit="1" customWidth="1"/>
    <col min="1889" max="1889" width="7.140625" style="687" bestFit="1" customWidth="1"/>
    <col min="1890" max="1890" width="6.42578125" style="687" bestFit="1" customWidth="1"/>
    <col min="1891" max="1891" width="6.85546875" style="687" bestFit="1" customWidth="1"/>
    <col min="1892" max="1892" width="7.140625" style="687" bestFit="1" customWidth="1"/>
    <col min="1893" max="1893" width="6.42578125" style="687" bestFit="1" customWidth="1"/>
    <col min="1894" max="1894" width="7.140625" style="687" bestFit="1" customWidth="1"/>
    <col min="1895" max="1896" width="6.85546875" style="687" bestFit="1" customWidth="1"/>
    <col min="1897" max="1898" width="6.42578125" style="687" bestFit="1" customWidth="1"/>
    <col min="1899" max="1902" width="7.140625" style="687" bestFit="1" customWidth="1"/>
    <col min="1903" max="1903" width="6.85546875" style="687" bestFit="1" customWidth="1"/>
    <col min="1904" max="1904" width="7.140625" style="687" bestFit="1" customWidth="1"/>
    <col min="1905" max="1905" width="6.42578125" style="687" bestFit="1" customWidth="1"/>
    <col min="1906" max="1906" width="6.85546875" style="687" bestFit="1" customWidth="1"/>
    <col min="1907" max="1907" width="7.140625" style="687" bestFit="1" customWidth="1"/>
    <col min="1908" max="1909" width="6.85546875" style="687" bestFit="1" customWidth="1"/>
    <col min="1910" max="1911" width="7.140625" style="687" bestFit="1" customWidth="1"/>
    <col min="1912" max="1912" width="6.85546875" style="687" bestFit="1" customWidth="1"/>
    <col min="1913" max="1913" width="7.140625" style="687" bestFit="1" customWidth="1"/>
    <col min="1914" max="1914" width="6.85546875" style="687" bestFit="1" customWidth="1"/>
    <col min="1915" max="1916" width="7.140625" style="687" bestFit="1" customWidth="1"/>
    <col min="1917" max="1917" width="6.85546875" style="687" bestFit="1" customWidth="1"/>
    <col min="1918" max="1920" width="7.140625" style="687" bestFit="1" customWidth="1"/>
    <col min="1921" max="1921" width="6.42578125" style="687" bestFit="1" customWidth="1"/>
    <col min="1922" max="1923" width="7.140625" style="687" bestFit="1" customWidth="1"/>
    <col min="1924" max="1924" width="6.42578125" style="687" bestFit="1" customWidth="1"/>
    <col min="1925" max="1925" width="6.85546875" style="687" bestFit="1" customWidth="1"/>
    <col min="1926" max="1926" width="6.42578125" style="687" bestFit="1" customWidth="1"/>
    <col min="1927" max="1927" width="6.85546875" style="687" bestFit="1" customWidth="1"/>
    <col min="1928" max="1928" width="7.140625" style="687" bestFit="1" customWidth="1"/>
    <col min="1929" max="1930" width="6.42578125" style="687" bestFit="1" customWidth="1"/>
    <col min="1931" max="1931" width="7.140625" style="687" bestFit="1" customWidth="1"/>
    <col min="1932" max="1932" width="6.42578125" style="687" bestFit="1" customWidth="1"/>
    <col min="1933" max="1933" width="7.140625" style="687" bestFit="1" customWidth="1"/>
    <col min="1934" max="1934" width="6.85546875" style="687" bestFit="1" customWidth="1"/>
    <col min="1935" max="1935" width="7.140625" style="687" bestFit="1" customWidth="1"/>
    <col min="1936" max="1936" width="6.42578125" style="687" bestFit="1" customWidth="1"/>
    <col min="1937" max="1939" width="7.140625" style="687" bestFit="1" customWidth="1"/>
    <col min="1940" max="1940" width="6.85546875" style="687" bestFit="1" customWidth="1"/>
    <col min="1941" max="1943" width="7.140625" style="687" bestFit="1" customWidth="1"/>
    <col min="1944" max="1944" width="6.85546875" style="687" bestFit="1" customWidth="1"/>
    <col min="1945" max="1946" width="7.140625" style="687" bestFit="1" customWidth="1"/>
    <col min="1947" max="1947" width="6.42578125" style="687" bestFit="1" customWidth="1"/>
    <col min="1948" max="1948" width="7.140625" style="687" bestFit="1" customWidth="1"/>
    <col min="1949" max="1950" width="6.42578125" style="687" bestFit="1" customWidth="1"/>
    <col min="1951" max="1951" width="7.140625" style="687" bestFit="1" customWidth="1"/>
    <col min="1952" max="1952" width="6.85546875" style="687" bestFit="1" customWidth="1"/>
    <col min="1953" max="1954" width="7.140625" style="687" bestFit="1" customWidth="1"/>
    <col min="1955" max="1955" width="6.42578125" style="687" bestFit="1" customWidth="1"/>
    <col min="1956" max="1956" width="6.85546875" style="687" bestFit="1" customWidth="1"/>
    <col min="1957" max="1957" width="7.140625" style="687" bestFit="1" customWidth="1"/>
    <col min="1958" max="1958" width="6.85546875" style="687" bestFit="1" customWidth="1"/>
    <col min="1959" max="1959" width="6.42578125" style="687" bestFit="1" customWidth="1"/>
    <col min="1960" max="1961" width="7.140625" style="687" bestFit="1" customWidth="1"/>
    <col min="1962" max="1962" width="6.42578125" style="687" bestFit="1" customWidth="1"/>
    <col min="1963" max="1963" width="6.85546875" style="687" bestFit="1" customWidth="1"/>
    <col min="1964" max="1964" width="7.140625" style="687" bestFit="1" customWidth="1"/>
    <col min="1965" max="1966" width="6.85546875" style="687" bestFit="1" customWidth="1"/>
    <col min="1967" max="1967" width="7.140625" style="687" bestFit="1" customWidth="1"/>
    <col min="1968" max="1968" width="6.42578125" style="687" bestFit="1" customWidth="1"/>
    <col min="1969" max="1970" width="7.140625" style="687" bestFit="1" customWidth="1"/>
    <col min="1971" max="1974" width="6.42578125" style="687" bestFit="1" customWidth="1"/>
    <col min="1975" max="1976" width="7.140625" style="687" bestFit="1" customWidth="1"/>
    <col min="1977" max="1977" width="6.85546875" style="687" bestFit="1" customWidth="1"/>
    <col min="1978" max="1979" width="7.140625" style="687" bestFit="1" customWidth="1"/>
    <col min="1980" max="1981" width="6.85546875" style="687" bestFit="1" customWidth="1"/>
    <col min="1982" max="1986" width="7.140625" style="687" bestFit="1" customWidth="1"/>
    <col min="1987" max="1987" width="6.85546875" style="687" bestFit="1" customWidth="1"/>
    <col min="1988" max="1990" width="7.140625" style="687" bestFit="1" customWidth="1"/>
    <col min="1991" max="1991" width="6.85546875" style="687" bestFit="1" customWidth="1"/>
    <col min="1992" max="1992" width="7.140625" style="687" bestFit="1" customWidth="1"/>
    <col min="1993" max="1993" width="6.85546875" style="687" bestFit="1" customWidth="1"/>
    <col min="1994" max="1996" width="7.140625" style="687" bestFit="1" customWidth="1"/>
    <col min="1997" max="1997" width="6.42578125" style="687" bestFit="1" customWidth="1"/>
    <col min="1998" max="2000" width="7.140625" style="687" bestFit="1" customWidth="1"/>
    <col min="2001" max="2001" width="6.85546875" style="687" bestFit="1" customWidth="1"/>
    <col min="2002" max="2002" width="7.140625" style="687" bestFit="1" customWidth="1"/>
    <col min="2003" max="2003" width="6.42578125" style="687" bestFit="1" customWidth="1"/>
    <col min="2004" max="2005" width="6.85546875" style="687" bestFit="1" customWidth="1"/>
    <col min="2006" max="2006" width="7.140625" style="687" bestFit="1" customWidth="1"/>
    <col min="2007" max="2008" width="6.42578125" style="687" bestFit="1" customWidth="1"/>
    <col min="2009" max="2010" width="6.85546875" style="687" bestFit="1" customWidth="1"/>
    <col min="2011" max="2013" width="7.140625" style="687" bestFit="1" customWidth="1"/>
    <col min="2014" max="2016" width="6.42578125" style="687" bestFit="1" customWidth="1"/>
    <col min="2017" max="2017" width="7.140625" style="687" bestFit="1" customWidth="1"/>
    <col min="2018" max="2018" width="6.42578125" style="687" bestFit="1" customWidth="1"/>
    <col min="2019" max="2020" width="6.85546875" style="687" bestFit="1" customWidth="1"/>
    <col min="2021" max="2023" width="7.140625" style="687" bestFit="1" customWidth="1"/>
    <col min="2024" max="2024" width="6.42578125" style="687" bestFit="1" customWidth="1"/>
    <col min="2025" max="2025" width="7.140625" style="687" bestFit="1" customWidth="1"/>
    <col min="2026" max="2026" width="6.42578125" style="687" bestFit="1" customWidth="1"/>
    <col min="2027" max="2027" width="7.140625" style="687" bestFit="1" customWidth="1"/>
    <col min="2028" max="2028" width="6.42578125" style="687" bestFit="1" customWidth="1"/>
    <col min="2029" max="2030" width="6.85546875" style="687" bestFit="1" customWidth="1"/>
    <col min="2031" max="2031" width="6.42578125" style="687" bestFit="1" customWidth="1"/>
    <col min="2032" max="2032" width="7.140625" style="687" bestFit="1" customWidth="1"/>
    <col min="2033" max="2033" width="6.85546875" style="687" bestFit="1" customWidth="1"/>
    <col min="2034" max="2034" width="6.42578125" style="687" bestFit="1" customWidth="1"/>
    <col min="2035" max="2035" width="7.140625" style="687" bestFit="1" customWidth="1"/>
    <col min="2036" max="2036" width="6.42578125" style="687" bestFit="1" customWidth="1"/>
    <col min="2037" max="2037" width="6.85546875" style="687" bestFit="1" customWidth="1"/>
    <col min="2038" max="2038" width="7.140625" style="687" bestFit="1" customWidth="1"/>
    <col min="2039" max="2039" width="6.42578125" style="687" bestFit="1" customWidth="1"/>
    <col min="2040" max="2040" width="6.85546875" style="687" bestFit="1" customWidth="1"/>
    <col min="2041" max="2041" width="6.42578125" style="687" bestFit="1" customWidth="1"/>
    <col min="2042" max="2043" width="6.85546875" style="687" bestFit="1" customWidth="1"/>
    <col min="2044" max="2045" width="6.42578125" style="687" bestFit="1" customWidth="1"/>
    <col min="2046" max="2046" width="7.140625" style="687" bestFit="1" customWidth="1"/>
    <col min="2047" max="2049" width="6.42578125" style="687" bestFit="1" customWidth="1"/>
    <col min="2050" max="2050" width="7.140625" style="687" bestFit="1" customWidth="1"/>
    <col min="2051" max="2051" width="6.85546875" style="687" bestFit="1" customWidth="1"/>
    <col min="2052" max="2053" width="7.140625" style="687" bestFit="1" customWidth="1"/>
    <col min="2054" max="2055" width="6.42578125" style="687" bestFit="1" customWidth="1"/>
    <col min="2056" max="2056" width="7.140625" style="687" bestFit="1" customWidth="1"/>
    <col min="2057" max="2057" width="6.42578125" style="687" bestFit="1" customWidth="1"/>
    <col min="2058" max="2058" width="6.85546875" style="687" bestFit="1" customWidth="1"/>
    <col min="2059" max="2059" width="6.42578125" style="687" bestFit="1" customWidth="1"/>
    <col min="2060" max="2062" width="7.140625" style="687" bestFit="1" customWidth="1"/>
    <col min="2063" max="2063" width="6.85546875" style="687" bestFit="1" customWidth="1"/>
    <col min="2064" max="2064" width="7.140625" style="687" bestFit="1" customWidth="1"/>
    <col min="2065" max="2065" width="6.42578125" style="687" bestFit="1" customWidth="1"/>
    <col min="2066" max="2071" width="7.140625" style="687" bestFit="1" customWidth="1"/>
    <col min="2072" max="2072" width="6.42578125" style="687" bestFit="1" customWidth="1"/>
    <col min="2073" max="2073" width="6.85546875" style="687" bestFit="1" customWidth="1"/>
    <col min="2074" max="2075" width="7.140625" style="687" bestFit="1" customWidth="1"/>
    <col min="2076" max="2076" width="6.85546875" style="687" bestFit="1" customWidth="1"/>
    <col min="2077" max="2077" width="7.140625" style="687" bestFit="1" customWidth="1"/>
    <col min="2078" max="2078" width="6.42578125" style="687" bestFit="1" customWidth="1"/>
    <col min="2079" max="2079" width="7.140625" style="687" bestFit="1" customWidth="1"/>
    <col min="2080" max="2080" width="6.85546875" style="687" bestFit="1" customWidth="1"/>
    <col min="2081" max="2081" width="6.42578125" style="687" bestFit="1" customWidth="1"/>
    <col min="2082" max="2083" width="7.140625" style="687" bestFit="1" customWidth="1"/>
    <col min="2084" max="2084" width="6.85546875" style="687" bestFit="1" customWidth="1"/>
    <col min="2085" max="2085" width="7.140625" style="687" bestFit="1" customWidth="1"/>
    <col min="2086" max="2086" width="6.42578125" style="687" bestFit="1" customWidth="1"/>
    <col min="2087" max="2088" width="6.85546875" style="687" bestFit="1" customWidth="1"/>
    <col min="2089" max="2089" width="6.42578125" style="687" bestFit="1" customWidth="1"/>
    <col min="2090" max="2090" width="7.140625" style="687" bestFit="1" customWidth="1"/>
    <col min="2091" max="2091" width="6.85546875" style="687" bestFit="1" customWidth="1"/>
    <col min="2092" max="2093" width="7.140625" style="687" bestFit="1" customWidth="1"/>
    <col min="2094" max="2094" width="6.85546875" style="687" bestFit="1" customWidth="1"/>
    <col min="2095" max="2096" width="7.140625" style="687" bestFit="1" customWidth="1"/>
    <col min="2097" max="2097" width="6.85546875" style="687" bestFit="1" customWidth="1"/>
    <col min="2098" max="2099" width="7.140625" style="687" bestFit="1" customWidth="1"/>
    <col min="2100" max="2100" width="6.42578125" style="687" bestFit="1" customWidth="1"/>
    <col min="2101" max="2104" width="7.140625" style="687" bestFit="1" customWidth="1"/>
    <col min="2105" max="2105" width="6.85546875" style="687" bestFit="1" customWidth="1"/>
    <col min="2106" max="2106" width="6.42578125" style="687" bestFit="1" customWidth="1"/>
    <col min="2107" max="2112" width="7.140625" style="687" bestFit="1" customWidth="1"/>
    <col min="2113" max="2113" width="6.85546875" style="687" bestFit="1" customWidth="1"/>
    <col min="2114" max="2114" width="6.42578125" style="687" bestFit="1" customWidth="1"/>
    <col min="2115" max="2115" width="7.140625" style="687" bestFit="1" customWidth="1"/>
    <col min="2116" max="2116" width="6.42578125" style="687" bestFit="1" customWidth="1"/>
    <col min="2117" max="2118" width="7.140625" style="687" bestFit="1" customWidth="1"/>
    <col min="2119" max="2119" width="6.85546875" style="687" bestFit="1" customWidth="1"/>
    <col min="2120" max="2121" width="7.140625" style="687" bestFit="1" customWidth="1"/>
    <col min="2122" max="2122" width="6.85546875" style="687" bestFit="1" customWidth="1"/>
    <col min="2123" max="2123" width="6.42578125" style="687" bestFit="1" customWidth="1"/>
    <col min="2124" max="2124" width="7.140625" style="687" bestFit="1" customWidth="1"/>
    <col min="2125" max="2125" width="6.85546875" style="687" bestFit="1" customWidth="1"/>
    <col min="2126" max="2127" width="7.140625" style="687" bestFit="1" customWidth="1"/>
    <col min="2128" max="2130" width="6.85546875" style="687" bestFit="1" customWidth="1"/>
    <col min="2131" max="2135" width="7.140625" style="687" bestFit="1" customWidth="1"/>
    <col min="2136" max="2136" width="6.85546875" style="687" bestFit="1" customWidth="1"/>
    <col min="2137" max="2137" width="7.140625" style="687" bestFit="1" customWidth="1"/>
    <col min="2138" max="2138" width="6.42578125" style="687" bestFit="1" customWidth="1"/>
    <col min="2139" max="2139" width="7.140625" style="687" bestFit="1" customWidth="1"/>
    <col min="2140" max="2141" width="6.42578125" style="687" bestFit="1" customWidth="1"/>
    <col min="2142" max="2142" width="6.85546875" style="687" bestFit="1" customWidth="1"/>
    <col min="2143" max="2145" width="7.140625" style="687" bestFit="1" customWidth="1"/>
    <col min="2146" max="2146" width="6.85546875" style="687" bestFit="1" customWidth="1"/>
    <col min="2147" max="2147" width="7.140625" style="687" bestFit="1" customWidth="1"/>
    <col min="2148" max="2148" width="6.85546875" style="687" bestFit="1" customWidth="1"/>
    <col min="2149" max="2151" width="7.140625" style="687" bestFit="1" customWidth="1"/>
    <col min="2152" max="2152" width="6.85546875" style="687" bestFit="1" customWidth="1"/>
    <col min="2153" max="2155" width="6.42578125" style="687" bestFit="1" customWidth="1"/>
    <col min="2156" max="2156" width="6.85546875" style="687" bestFit="1" customWidth="1"/>
    <col min="2157" max="2160" width="7.140625" style="687" bestFit="1" customWidth="1"/>
    <col min="2161" max="2162" width="6.42578125" style="687" bestFit="1" customWidth="1"/>
    <col min="2163" max="2163" width="7.140625" style="687" bestFit="1" customWidth="1"/>
    <col min="2164" max="2167" width="6.85546875" style="687" bestFit="1" customWidth="1"/>
    <col min="2168" max="2168" width="7.140625" style="687" bestFit="1" customWidth="1"/>
    <col min="2169" max="2170" width="6.85546875" style="687" bestFit="1" customWidth="1"/>
    <col min="2171" max="2172" width="7.140625" style="687" bestFit="1" customWidth="1"/>
    <col min="2173" max="2175" width="6.85546875" style="687" bestFit="1" customWidth="1"/>
    <col min="2176" max="2176" width="6.42578125" style="687" bestFit="1" customWidth="1"/>
    <col min="2177" max="2177" width="7.140625" style="687" bestFit="1" customWidth="1"/>
    <col min="2178" max="2178" width="6.85546875" style="687" bestFit="1" customWidth="1"/>
    <col min="2179" max="2179" width="7.140625" style="687" bestFit="1" customWidth="1"/>
    <col min="2180" max="2182" width="6.42578125" style="687" bestFit="1" customWidth="1"/>
    <col min="2183" max="2183" width="7.140625" style="687" bestFit="1" customWidth="1"/>
    <col min="2184" max="2184" width="6.85546875" style="687" bestFit="1" customWidth="1"/>
    <col min="2185" max="2185" width="6.42578125" style="687" bestFit="1" customWidth="1"/>
    <col min="2186" max="2186" width="6.85546875" style="687" bestFit="1" customWidth="1"/>
    <col min="2187" max="2187" width="7.140625" style="687" bestFit="1" customWidth="1"/>
    <col min="2188" max="2188" width="6.85546875" style="687" bestFit="1" customWidth="1"/>
    <col min="2189" max="2189" width="7.140625" style="687" bestFit="1" customWidth="1"/>
    <col min="2190" max="2192" width="6.42578125" style="687" bestFit="1" customWidth="1"/>
    <col min="2193" max="2193" width="6.85546875" style="687" bestFit="1" customWidth="1"/>
    <col min="2194" max="2196" width="7.140625" style="687" bestFit="1" customWidth="1"/>
    <col min="2197" max="2198" width="6.85546875" style="687" bestFit="1" customWidth="1"/>
    <col min="2199" max="2200" width="7.140625" style="687" bestFit="1" customWidth="1"/>
    <col min="2201" max="2202" width="6.85546875" style="687" bestFit="1" customWidth="1"/>
    <col min="2203" max="2203" width="7.140625" style="687" bestFit="1" customWidth="1"/>
    <col min="2204" max="2204" width="6.85546875" style="687" bestFit="1" customWidth="1"/>
    <col min="2205" max="2209" width="7.140625" style="687" bestFit="1" customWidth="1"/>
    <col min="2210" max="2210" width="6.42578125" style="687" bestFit="1" customWidth="1"/>
    <col min="2211" max="2214" width="7.140625" style="687" bestFit="1" customWidth="1"/>
    <col min="2215" max="2217" width="6.85546875" style="687" bestFit="1" customWidth="1"/>
    <col min="2218" max="2222" width="7.140625" style="687" bestFit="1" customWidth="1"/>
    <col min="2223" max="2223" width="6.85546875" style="687" bestFit="1" customWidth="1"/>
    <col min="2224" max="2224" width="7.140625" style="687" bestFit="1" customWidth="1"/>
    <col min="2225" max="2225" width="6.85546875" style="687" bestFit="1" customWidth="1"/>
    <col min="2226" max="2229" width="7.140625" style="687" bestFit="1" customWidth="1"/>
    <col min="2230" max="2230" width="6.85546875" style="687" bestFit="1" customWidth="1"/>
    <col min="2231" max="2231" width="7.140625" style="687" bestFit="1" customWidth="1"/>
    <col min="2232" max="2233" width="6.42578125" style="687" bestFit="1" customWidth="1"/>
    <col min="2234" max="2234" width="6.85546875" style="687" bestFit="1" customWidth="1"/>
    <col min="2235" max="2235" width="6.42578125" style="687" bestFit="1" customWidth="1"/>
    <col min="2236" max="2239" width="7.140625" style="687" bestFit="1" customWidth="1"/>
    <col min="2240" max="2242" width="6.42578125" style="687" bestFit="1" customWidth="1"/>
    <col min="2243" max="2245" width="6.85546875" style="687" bestFit="1" customWidth="1"/>
    <col min="2246" max="2251" width="7.140625" style="687" bestFit="1" customWidth="1"/>
    <col min="2252" max="2253" width="6.85546875" style="687" bestFit="1" customWidth="1"/>
    <col min="2254" max="2258" width="6.42578125" style="687" bestFit="1" customWidth="1"/>
    <col min="2259" max="2260" width="6.85546875" style="687" bestFit="1" customWidth="1"/>
    <col min="2261" max="2261" width="7.140625" style="687" bestFit="1" customWidth="1"/>
    <col min="2262" max="2262" width="6.42578125" style="687" bestFit="1" customWidth="1"/>
    <col min="2263" max="2263" width="7.140625" style="687" bestFit="1" customWidth="1"/>
    <col min="2264" max="2264" width="6.85546875" style="687" bestFit="1" customWidth="1"/>
    <col min="2265" max="2265" width="7.140625" style="687" bestFit="1" customWidth="1"/>
    <col min="2266" max="2266" width="6.42578125" style="687" bestFit="1" customWidth="1"/>
    <col min="2267" max="2267" width="6.85546875" style="687" bestFit="1" customWidth="1"/>
    <col min="2268" max="2268" width="6.42578125" style="687" bestFit="1" customWidth="1"/>
    <col min="2269" max="2269" width="7.140625" style="687" bestFit="1" customWidth="1"/>
    <col min="2270" max="2271" width="6.85546875" style="687" bestFit="1" customWidth="1"/>
    <col min="2272" max="2272" width="7.140625" style="687" bestFit="1" customWidth="1"/>
    <col min="2273" max="2273" width="6.42578125" style="687" bestFit="1" customWidth="1"/>
    <col min="2274" max="2274" width="6.85546875" style="687" bestFit="1" customWidth="1"/>
    <col min="2275" max="2277" width="6.42578125" style="687" bestFit="1" customWidth="1"/>
    <col min="2278" max="2278" width="6.85546875" style="687" bestFit="1" customWidth="1"/>
    <col min="2279" max="2279" width="7.140625" style="687" bestFit="1" customWidth="1"/>
    <col min="2280" max="2280" width="6.85546875" style="687" bestFit="1" customWidth="1"/>
    <col min="2281" max="2282" width="7.140625" style="687" bestFit="1" customWidth="1"/>
    <col min="2283" max="2283" width="6.42578125" style="687" bestFit="1" customWidth="1"/>
    <col min="2284" max="2285" width="7.140625" style="687" bestFit="1" customWidth="1"/>
    <col min="2286" max="2286" width="6.85546875" style="687" bestFit="1" customWidth="1"/>
    <col min="2287" max="2287" width="7.140625" style="687" bestFit="1" customWidth="1"/>
    <col min="2288" max="2289" width="6.42578125" style="687" bestFit="1" customWidth="1"/>
    <col min="2290" max="2290" width="7.140625" style="687" bestFit="1" customWidth="1"/>
    <col min="2291" max="2291" width="6.42578125" style="687" bestFit="1" customWidth="1"/>
    <col min="2292" max="2292" width="6.85546875" style="687" bestFit="1" customWidth="1"/>
    <col min="2293" max="2296" width="7.140625" style="687" bestFit="1" customWidth="1"/>
    <col min="2297" max="2300" width="6.42578125" style="687" bestFit="1" customWidth="1"/>
    <col min="2301" max="2301" width="6.85546875" style="687" bestFit="1" customWidth="1"/>
    <col min="2302" max="2302" width="7.140625" style="687" bestFit="1" customWidth="1"/>
    <col min="2303" max="2303" width="6.42578125" style="687" bestFit="1" customWidth="1"/>
    <col min="2304" max="2305" width="7.140625" style="687" bestFit="1" customWidth="1"/>
    <col min="2306" max="2306" width="6.42578125" style="687" bestFit="1" customWidth="1"/>
    <col min="2307" max="2307" width="6.85546875" style="687" bestFit="1" customWidth="1"/>
    <col min="2308" max="2309" width="6.42578125" style="687" bestFit="1" customWidth="1"/>
    <col min="2310" max="2310" width="7.140625" style="687" bestFit="1" customWidth="1"/>
    <col min="2311" max="2311" width="6.85546875" style="687" bestFit="1" customWidth="1"/>
    <col min="2312" max="2313" width="6.42578125" style="687" bestFit="1" customWidth="1"/>
    <col min="2314" max="2314" width="6.85546875" style="687" bestFit="1" customWidth="1"/>
    <col min="2315" max="2316" width="7.140625" style="687" bestFit="1" customWidth="1"/>
    <col min="2317" max="2318" width="6.85546875" style="687" bestFit="1" customWidth="1"/>
    <col min="2319" max="2319" width="6.42578125" style="687" bestFit="1" customWidth="1"/>
    <col min="2320" max="2323" width="7.140625" style="687" bestFit="1" customWidth="1"/>
    <col min="2324" max="2325" width="6.85546875" style="687" bestFit="1" customWidth="1"/>
    <col min="2326" max="2327" width="7.140625" style="687" bestFit="1" customWidth="1"/>
    <col min="2328" max="2328" width="6.42578125" style="687" bestFit="1" customWidth="1"/>
    <col min="2329" max="2329" width="6.85546875" style="687" bestFit="1" customWidth="1"/>
    <col min="2330" max="2330" width="7.140625" style="687" bestFit="1" customWidth="1"/>
    <col min="2331" max="2331" width="6.42578125" style="687" bestFit="1" customWidth="1"/>
    <col min="2332" max="2333" width="7.140625" style="687" bestFit="1" customWidth="1"/>
    <col min="2334" max="2334" width="6.85546875" style="687" bestFit="1" customWidth="1"/>
    <col min="2335" max="2335" width="7.140625" style="687" bestFit="1" customWidth="1"/>
    <col min="2336" max="2336" width="6.42578125" style="687" bestFit="1" customWidth="1"/>
    <col min="2337" max="2341" width="7.140625" style="687" bestFit="1" customWidth="1"/>
    <col min="2342" max="2342" width="6.85546875" style="687" bestFit="1" customWidth="1"/>
    <col min="2343" max="2343" width="7.140625" style="687" bestFit="1" customWidth="1"/>
    <col min="2344" max="2344" width="6.85546875" style="687" bestFit="1" customWidth="1"/>
    <col min="2345" max="2345" width="7.140625" style="687" bestFit="1" customWidth="1"/>
    <col min="2346" max="2346" width="6.42578125" style="687" bestFit="1" customWidth="1"/>
    <col min="2347" max="2347" width="7.140625" style="687" bestFit="1" customWidth="1"/>
    <col min="2348" max="2348" width="6.42578125" style="687" bestFit="1" customWidth="1"/>
    <col min="2349" max="2349" width="7.140625" style="687" bestFit="1" customWidth="1"/>
    <col min="2350" max="2350" width="6.85546875" style="687" bestFit="1" customWidth="1"/>
    <col min="2351" max="2351" width="7.140625" style="687" bestFit="1" customWidth="1"/>
    <col min="2352" max="2352" width="6.42578125" style="687" bestFit="1" customWidth="1"/>
    <col min="2353" max="2353" width="7.140625" style="687" bestFit="1" customWidth="1"/>
    <col min="2354" max="2354" width="6.42578125" style="687" bestFit="1" customWidth="1"/>
    <col min="2355" max="2355" width="6.85546875" style="687" bestFit="1" customWidth="1"/>
    <col min="2356" max="2359" width="7.140625" style="687" bestFit="1" customWidth="1"/>
    <col min="2360" max="2360" width="6.42578125" style="687" bestFit="1" customWidth="1"/>
    <col min="2361" max="2364" width="7.140625" style="687" bestFit="1" customWidth="1"/>
    <col min="2365" max="2366" width="6.42578125" style="687" bestFit="1" customWidth="1"/>
    <col min="2367" max="2368" width="7.140625" style="687" bestFit="1" customWidth="1"/>
    <col min="2369" max="2369" width="6.42578125" style="687" bestFit="1" customWidth="1"/>
    <col min="2370" max="2370" width="7.140625" style="687" bestFit="1" customWidth="1"/>
    <col min="2371" max="2371" width="6.85546875" style="687" bestFit="1" customWidth="1"/>
    <col min="2372" max="2374" width="7.140625" style="687" bestFit="1" customWidth="1"/>
    <col min="2375" max="2375" width="6.42578125" style="687" bestFit="1" customWidth="1"/>
    <col min="2376" max="2376" width="7.140625" style="687" bestFit="1" customWidth="1"/>
    <col min="2377" max="2378" width="6.42578125" style="687" bestFit="1" customWidth="1"/>
    <col min="2379" max="2380" width="6.85546875" style="687" bestFit="1" customWidth="1"/>
    <col min="2381" max="2383" width="7.140625" style="687" bestFit="1" customWidth="1"/>
    <col min="2384" max="2385" width="6.42578125" style="687" bestFit="1" customWidth="1"/>
    <col min="2386" max="2386" width="6.85546875" style="687" bestFit="1" customWidth="1"/>
    <col min="2387" max="2389" width="7.140625" style="687" bestFit="1" customWidth="1"/>
    <col min="2390" max="2390" width="6.42578125" style="687" bestFit="1" customWidth="1"/>
    <col min="2391" max="2391" width="6.85546875" style="687" bestFit="1" customWidth="1"/>
    <col min="2392" max="2392" width="7.140625" style="687" bestFit="1" customWidth="1"/>
    <col min="2393" max="2393" width="6.85546875" style="687" bestFit="1" customWidth="1"/>
    <col min="2394" max="2395" width="7.140625" style="687" bestFit="1" customWidth="1"/>
    <col min="2396" max="2396" width="6.85546875" style="687" bestFit="1" customWidth="1"/>
    <col min="2397" max="2398" width="7.140625" style="687" bestFit="1" customWidth="1"/>
    <col min="2399" max="2399" width="6.85546875" style="687" bestFit="1" customWidth="1"/>
    <col min="2400" max="2400" width="7.140625" style="687" bestFit="1" customWidth="1"/>
    <col min="2401" max="2402" width="6.42578125" style="687" bestFit="1" customWidth="1"/>
    <col min="2403" max="2403" width="7.140625" style="687" bestFit="1" customWidth="1"/>
    <col min="2404" max="2405" width="6.85546875" style="687" bestFit="1" customWidth="1"/>
    <col min="2406" max="2406" width="6.42578125" style="687" bestFit="1" customWidth="1"/>
    <col min="2407" max="2410" width="6.85546875" style="687" bestFit="1" customWidth="1"/>
    <col min="2411" max="2411" width="7.140625" style="687" bestFit="1" customWidth="1"/>
    <col min="2412" max="2412" width="6.85546875" style="687" bestFit="1" customWidth="1"/>
    <col min="2413" max="2413" width="7.140625" style="687" bestFit="1" customWidth="1"/>
    <col min="2414" max="2415" width="6.42578125" style="687" bestFit="1" customWidth="1"/>
    <col min="2416" max="2418" width="7.140625" style="687" bestFit="1" customWidth="1"/>
    <col min="2419" max="2419" width="6.42578125" style="687" bestFit="1" customWidth="1"/>
    <col min="2420" max="2420" width="6.85546875" style="687" bestFit="1" customWidth="1"/>
    <col min="2421" max="2421" width="6.42578125" style="687" bestFit="1" customWidth="1"/>
    <col min="2422" max="2422" width="6.85546875" style="687" bestFit="1" customWidth="1"/>
    <col min="2423" max="2424" width="7.140625" style="687" bestFit="1" customWidth="1"/>
    <col min="2425" max="2425" width="6.42578125" style="687" bestFit="1" customWidth="1"/>
    <col min="2426" max="2426" width="6.85546875" style="687" bestFit="1" customWidth="1"/>
    <col min="2427" max="2427" width="6.42578125" style="687" bestFit="1" customWidth="1"/>
    <col min="2428" max="2429" width="7.140625" style="687" bestFit="1" customWidth="1"/>
    <col min="2430" max="2430" width="6.85546875" style="687" bestFit="1" customWidth="1"/>
    <col min="2431" max="2433" width="7.140625" style="687" bestFit="1" customWidth="1"/>
    <col min="2434" max="2434" width="6.85546875" style="687" bestFit="1" customWidth="1"/>
    <col min="2435" max="2436" width="7.140625" style="687" bestFit="1" customWidth="1"/>
    <col min="2437" max="2437" width="6.85546875" style="687" bestFit="1" customWidth="1"/>
    <col min="2438" max="2438" width="7.140625" style="687" bestFit="1" customWidth="1"/>
    <col min="2439" max="2439" width="6.42578125" style="687" bestFit="1" customWidth="1"/>
    <col min="2440" max="2440" width="7.140625" style="687" bestFit="1" customWidth="1"/>
    <col min="2441" max="2441" width="6.42578125" style="687" bestFit="1" customWidth="1"/>
    <col min="2442" max="2442" width="6.85546875" style="687" bestFit="1" customWidth="1"/>
    <col min="2443" max="2444" width="7.140625" style="687" bestFit="1" customWidth="1"/>
    <col min="2445" max="2445" width="6.42578125" style="687" bestFit="1" customWidth="1"/>
    <col min="2446" max="2446" width="6.85546875" style="687" bestFit="1" customWidth="1"/>
    <col min="2447" max="2448" width="7.140625" style="687" bestFit="1" customWidth="1"/>
    <col min="2449" max="2449" width="6.85546875" style="687" bestFit="1" customWidth="1"/>
    <col min="2450" max="2451" width="7.140625" style="687" bestFit="1" customWidth="1"/>
    <col min="2452" max="2452" width="6.85546875" style="687" bestFit="1" customWidth="1"/>
    <col min="2453" max="2453" width="7.140625" style="687" bestFit="1" customWidth="1"/>
    <col min="2454" max="2457" width="6.85546875" style="687" bestFit="1" customWidth="1"/>
    <col min="2458" max="2458" width="6.42578125" style="687" bestFit="1" customWidth="1"/>
    <col min="2459" max="2459" width="7.140625" style="687" bestFit="1" customWidth="1"/>
    <col min="2460" max="2460" width="6.85546875" style="687" bestFit="1" customWidth="1"/>
    <col min="2461" max="2464" width="7.140625" style="687" bestFit="1" customWidth="1"/>
    <col min="2465" max="2465" width="6.42578125" style="687" bestFit="1" customWidth="1"/>
    <col min="2466" max="2467" width="7.140625" style="687" bestFit="1" customWidth="1"/>
    <col min="2468" max="2468" width="6.85546875" style="687" bestFit="1" customWidth="1"/>
    <col min="2469" max="2469" width="7.140625" style="687" bestFit="1" customWidth="1"/>
    <col min="2470" max="2470" width="6.85546875" style="687" bestFit="1" customWidth="1"/>
    <col min="2471" max="2471" width="7.140625" style="687" bestFit="1" customWidth="1"/>
    <col min="2472" max="2472" width="6.42578125" style="687" bestFit="1" customWidth="1"/>
    <col min="2473" max="2473" width="7.140625" style="687" bestFit="1" customWidth="1"/>
    <col min="2474" max="2474" width="6.85546875" style="687" bestFit="1" customWidth="1"/>
    <col min="2475" max="2475" width="7.140625" style="687" bestFit="1" customWidth="1"/>
    <col min="2476" max="2476" width="6.85546875" style="687" bestFit="1" customWidth="1"/>
    <col min="2477" max="2484" width="7.140625" style="687" bestFit="1" customWidth="1"/>
    <col min="2485" max="2485" width="6.85546875" style="687" bestFit="1" customWidth="1"/>
    <col min="2486" max="2486" width="7.140625" style="687" bestFit="1" customWidth="1"/>
    <col min="2487" max="2487" width="6.42578125" style="687" bestFit="1" customWidth="1"/>
    <col min="2488" max="2488" width="6.85546875" style="687" bestFit="1" customWidth="1"/>
    <col min="2489" max="2489" width="6.42578125" style="687" bestFit="1" customWidth="1"/>
    <col min="2490" max="2493" width="7.140625" style="687" bestFit="1" customWidth="1"/>
    <col min="2494" max="2495" width="6.42578125" style="687" bestFit="1" customWidth="1"/>
    <col min="2496" max="2496" width="7.140625" style="687" bestFit="1" customWidth="1"/>
    <col min="2497" max="2497" width="6.42578125" style="687" bestFit="1" customWidth="1"/>
    <col min="2498" max="2498" width="6.85546875" style="687" bestFit="1" customWidth="1"/>
    <col min="2499" max="2499" width="6.42578125" style="687" bestFit="1" customWidth="1"/>
    <col min="2500" max="2500" width="7.140625" style="687" bestFit="1" customWidth="1"/>
    <col min="2501" max="2501" width="6.42578125" style="687" bestFit="1" customWidth="1"/>
    <col min="2502" max="2505" width="6.85546875" style="687" bestFit="1" customWidth="1"/>
    <col min="2506" max="2506" width="7.140625" style="687" bestFit="1" customWidth="1"/>
    <col min="2507" max="2507" width="6.42578125" style="687" bestFit="1" customWidth="1"/>
    <col min="2508" max="2509" width="7.140625" style="687" bestFit="1" customWidth="1"/>
    <col min="2510" max="2510" width="6.85546875" style="687" bestFit="1" customWidth="1"/>
    <col min="2511" max="2512" width="7.140625" style="687" bestFit="1" customWidth="1"/>
    <col min="2513" max="2513" width="6.42578125" style="687" bestFit="1" customWidth="1"/>
    <col min="2514" max="2514" width="6.85546875" style="687" bestFit="1" customWidth="1"/>
    <col min="2515" max="2515" width="7.140625" style="687" bestFit="1" customWidth="1"/>
    <col min="2516" max="2516" width="6.85546875" style="687" bestFit="1" customWidth="1"/>
    <col min="2517" max="2517" width="7.140625" style="687" bestFit="1" customWidth="1"/>
    <col min="2518" max="2518" width="6.85546875" style="687" bestFit="1" customWidth="1"/>
    <col min="2519" max="2520" width="7.140625" style="687" bestFit="1" customWidth="1"/>
    <col min="2521" max="2521" width="6.85546875" style="687" bestFit="1" customWidth="1"/>
    <col min="2522" max="2523" width="7.140625" style="687" bestFit="1" customWidth="1"/>
    <col min="2524" max="2525" width="6.42578125" style="687" bestFit="1" customWidth="1"/>
    <col min="2526" max="2526" width="7.140625" style="687" bestFit="1" customWidth="1"/>
    <col min="2527" max="2527" width="6.85546875" style="687" bestFit="1" customWidth="1"/>
    <col min="2528" max="2529" width="7.140625" style="687" bestFit="1" customWidth="1"/>
    <col min="2530" max="2531" width="6.85546875" style="687" bestFit="1" customWidth="1"/>
    <col min="2532" max="2532" width="7.140625" style="687" bestFit="1" customWidth="1"/>
    <col min="2533" max="2533" width="6.85546875" style="687" bestFit="1" customWidth="1"/>
    <col min="2534" max="2538" width="7.140625" style="687" bestFit="1" customWidth="1"/>
    <col min="2539" max="2539" width="6.42578125" style="687" bestFit="1" customWidth="1"/>
    <col min="2540" max="2540" width="6.85546875" style="687" bestFit="1" customWidth="1"/>
    <col min="2541" max="2541" width="6.42578125" style="687" bestFit="1" customWidth="1"/>
    <col min="2542" max="2543" width="7.140625" style="687" bestFit="1" customWidth="1"/>
    <col min="2544" max="2545" width="6.42578125" style="687" bestFit="1" customWidth="1"/>
    <col min="2546" max="2547" width="7.140625" style="687" bestFit="1" customWidth="1"/>
    <col min="2548" max="2548" width="6.85546875" style="687" bestFit="1" customWidth="1"/>
    <col min="2549" max="2551" width="7.140625" style="687" bestFit="1" customWidth="1"/>
    <col min="2552" max="2552" width="6.42578125" style="687" bestFit="1" customWidth="1"/>
    <col min="2553" max="2554" width="7.140625" style="687" bestFit="1" customWidth="1"/>
    <col min="2555" max="2555" width="6.85546875" style="687" bestFit="1" customWidth="1"/>
    <col min="2556" max="2558" width="6.42578125" style="687" bestFit="1" customWidth="1"/>
    <col min="2559" max="2559" width="6.85546875" style="687" bestFit="1" customWidth="1"/>
    <col min="2560" max="2560" width="7.140625" style="687" bestFit="1" customWidth="1"/>
    <col min="2561" max="2561" width="6.42578125" style="687" bestFit="1" customWidth="1"/>
    <col min="2562" max="2562" width="7.140625" style="687" bestFit="1" customWidth="1"/>
    <col min="2563" max="2563" width="6.85546875" style="687" bestFit="1" customWidth="1"/>
    <col min="2564" max="2569" width="7.140625" style="687" bestFit="1" customWidth="1"/>
    <col min="2570" max="2570" width="6.85546875" style="687" bestFit="1" customWidth="1"/>
    <col min="2571" max="2571" width="7.140625" style="687" bestFit="1" customWidth="1"/>
    <col min="2572" max="2572" width="6.42578125" style="687" bestFit="1" customWidth="1"/>
    <col min="2573" max="2574" width="7.140625" style="687" bestFit="1" customWidth="1"/>
    <col min="2575" max="2575" width="6.42578125" style="687" bestFit="1" customWidth="1"/>
    <col min="2576" max="2576" width="7.140625" style="687" bestFit="1" customWidth="1"/>
    <col min="2577" max="2577" width="6.85546875" style="687" bestFit="1" customWidth="1"/>
    <col min="2578" max="2579" width="7.140625" style="687" bestFit="1" customWidth="1"/>
    <col min="2580" max="2580" width="6.42578125" style="687" bestFit="1" customWidth="1"/>
    <col min="2581" max="2582" width="7.140625" style="687" bestFit="1" customWidth="1"/>
    <col min="2583" max="2583" width="6.85546875" style="687" bestFit="1" customWidth="1"/>
    <col min="2584" max="2584" width="7.140625" style="687" bestFit="1" customWidth="1"/>
    <col min="2585" max="2585" width="6.85546875" style="687" bestFit="1" customWidth="1"/>
    <col min="2586" max="2586" width="7.140625" style="687" bestFit="1" customWidth="1"/>
    <col min="2587" max="2587" width="6.85546875" style="687" bestFit="1" customWidth="1"/>
    <col min="2588" max="2589" width="7.140625" style="687" bestFit="1" customWidth="1"/>
    <col min="2590" max="2590" width="6.42578125" style="687" bestFit="1" customWidth="1"/>
    <col min="2591" max="2592" width="6.85546875" style="687" bestFit="1" customWidth="1"/>
    <col min="2593" max="2593" width="6.42578125" style="687" bestFit="1" customWidth="1"/>
    <col min="2594" max="2595" width="7.140625" style="687" bestFit="1" customWidth="1"/>
    <col min="2596" max="2596" width="6.42578125" style="687" bestFit="1" customWidth="1"/>
    <col min="2597" max="2597" width="7.140625" style="687" bestFit="1" customWidth="1"/>
    <col min="2598" max="2599" width="6.42578125" style="687" bestFit="1" customWidth="1"/>
    <col min="2600" max="2600" width="7.140625" style="687" bestFit="1" customWidth="1"/>
    <col min="2601" max="2601" width="6.85546875" style="687" bestFit="1" customWidth="1"/>
    <col min="2602" max="2602" width="7.140625" style="687" bestFit="1" customWidth="1"/>
    <col min="2603" max="2604" width="6.85546875" style="687" bestFit="1" customWidth="1"/>
    <col min="2605" max="2613" width="7.140625" style="687" bestFit="1" customWidth="1"/>
    <col min="2614" max="2614" width="6.85546875" style="687" bestFit="1" customWidth="1"/>
    <col min="2615" max="2616" width="7.140625" style="687" bestFit="1" customWidth="1"/>
    <col min="2617" max="2617" width="6.42578125" style="687" bestFit="1" customWidth="1"/>
    <col min="2618" max="2621" width="7.140625" style="687" bestFit="1" customWidth="1"/>
    <col min="2622" max="2622" width="6.42578125" style="687" bestFit="1" customWidth="1"/>
    <col min="2623" max="2623" width="6.85546875" style="687" bestFit="1" customWidth="1"/>
    <col min="2624" max="2624" width="6.42578125" style="687" bestFit="1" customWidth="1"/>
    <col min="2625" max="2625" width="7.140625" style="687" bestFit="1" customWidth="1"/>
    <col min="2626" max="2626" width="6.42578125" style="687" bestFit="1" customWidth="1"/>
    <col min="2627" max="2627" width="7.140625" style="687" bestFit="1" customWidth="1"/>
    <col min="2628" max="2628" width="6.85546875" style="687" bestFit="1" customWidth="1"/>
    <col min="2629" max="2629" width="7.140625" style="687" bestFit="1" customWidth="1"/>
    <col min="2630" max="2631" width="6.42578125" style="687" bestFit="1" customWidth="1"/>
    <col min="2632" max="2633" width="7.140625" style="687" bestFit="1" customWidth="1"/>
    <col min="2634" max="2634" width="6.42578125" style="687" bestFit="1" customWidth="1"/>
    <col min="2635" max="2635" width="7.140625" style="687" bestFit="1" customWidth="1"/>
    <col min="2636" max="2637" width="6.85546875" style="687" bestFit="1" customWidth="1"/>
    <col min="2638" max="2638" width="7.140625" style="687" bestFit="1" customWidth="1"/>
    <col min="2639" max="2639" width="6.42578125" style="687" bestFit="1" customWidth="1"/>
    <col min="2640" max="2640" width="7.140625" style="687" bestFit="1" customWidth="1"/>
    <col min="2641" max="2641" width="6.85546875" style="687" bestFit="1" customWidth="1"/>
    <col min="2642" max="2642" width="6.42578125" style="687" bestFit="1" customWidth="1"/>
    <col min="2643" max="2644" width="7.140625" style="687" bestFit="1" customWidth="1"/>
    <col min="2645" max="2645" width="6.42578125" style="687" bestFit="1" customWidth="1"/>
    <col min="2646" max="2647" width="6.85546875" style="687" bestFit="1" customWidth="1"/>
    <col min="2648" max="2648" width="7.140625" style="687" bestFit="1" customWidth="1"/>
    <col min="2649" max="2649" width="6.42578125" style="687" bestFit="1" customWidth="1"/>
    <col min="2650" max="2655" width="7.140625" style="687" bestFit="1" customWidth="1"/>
    <col min="2656" max="2656" width="6.42578125" style="687" bestFit="1" customWidth="1"/>
    <col min="2657" max="2657" width="6.85546875" style="687" bestFit="1" customWidth="1"/>
    <col min="2658" max="2661" width="7.140625" style="687" bestFit="1" customWidth="1"/>
    <col min="2662" max="2663" width="6.42578125" style="687" bestFit="1" customWidth="1"/>
    <col min="2664" max="2664" width="6.85546875" style="687" bestFit="1" customWidth="1"/>
    <col min="2665" max="2665" width="6.42578125" style="687" bestFit="1" customWidth="1"/>
    <col min="2666" max="2666" width="6.85546875" style="687" bestFit="1" customWidth="1"/>
    <col min="2667" max="2667" width="7.140625" style="687" bestFit="1" customWidth="1"/>
    <col min="2668" max="2668" width="6.85546875" style="687" bestFit="1" customWidth="1"/>
    <col min="2669" max="2674" width="6.42578125" style="687" bestFit="1" customWidth="1"/>
    <col min="2675" max="2677" width="7.140625" style="687" bestFit="1" customWidth="1"/>
    <col min="2678" max="2679" width="6.85546875" style="687" bestFit="1" customWidth="1"/>
    <col min="2680" max="2680" width="7.140625" style="687" bestFit="1" customWidth="1"/>
    <col min="2681" max="2682" width="6.85546875" style="687" bestFit="1" customWidth="1"/>
    <col min="2683" max="2683" width="6.42578125" style="687" bestFit="1" customWidth="1"/>
    <col min="2684" max="2684" width="6.85546875" style="687" bestFit="1" customWidth="1"/>
    <col min="2685" max="2685" width="6.42578125" style="687" bestFit="1" customWidth="1"/>
    <col min="2686" max="2686" width="7.140625" style="687" bestFit="1" customWidth="1"/>
    <col min="2687" max="2688" width="6.42578125" style="687" bestFit="1" customWidth="1"/>
    <col min="2689" max="2690" width="7.140625" style="687" bestFit="1" customWidth="1"/>
    <col min="2691" max="2692" width="6.42578125" style="687" bestFit="1" customWidth="1"/>
    <col min="2693" max="2694" width="7.140625" style="687" bestFit="1" customWidth="1"/>
    <col min="2695" max="2696" width="6.85546875" style="687" bestFit="1" customWidth="1"/>
    <col min="2697" max="2697" width="6.42578125" style="687" bestFit="1" customWidth="1"/>
    <col min="2698" max="2698" width="6.85546875" style="687" bestFit="1" customWidth="1"/>
    <col min="2699" max="2699" width="7.140625" style="687" bestFit="1" customWidth="1"/>
    <col min="2700" max="2700" width="6.85546875" style="687" bestFit="1" customWidth="1"/>
    <col min="2701" max="2701" width="7.140625" style="687" bestFit="1" customWidth="1"/>
    <col min="2702" max="2702" width="6.42578125" style="687" bestFit="1" customWidth="1"/>
    <col min="2703" max="2703" width="6.85546875" style="687" bestFit="1" customWidth="1"/>
    <col min="2704" max="2704" width="7.140625" style="687" bestFit="1" customWidth="1"/>
    <col min="2705" max="2706" width="6.85546875" style="687" bestFit="1" customWidth="1"/>
    <col min="2707" max="2708" width="7.140625" style="687" bestFit="1" customWidth="1"/>
    <col min="2709" max="2709" width="6.85546875" style="687" bestFit="1" customWidth="1"/>
    <col min="2710" max="2712" width="7.140625" style="687" bestFit="1" customWidth="1"/>
    <col min="2713" max="2713" width="6.85546875" style="687" bestFit="1" customWidth="1"/>
    <col min="2714" max="2714" width="6.42578125" style="687" bestFit="1" customWidth="1"/>
    <col min="2715" max="2715" width="7.140625" style="687" bestFit="1" customWidth="1"/>
    <col min="2716" max="2716" width="6.85546875" style="687" bestFit="1" customWidth="1"/>
    <col min="2717" max="2717" width="6.42578125" style="687" bestFit="1" customWidth="1"/>
    <col min="2718" max="2718" width="6.85546875" style="687" bestFit="1" customWidth="1"/>
    <col min="2719" max="2722" width="7.140625" style="687" bestFit="1" customWidth="1"/>
    <col min="2723" max="2723" width="6.42578125" style="687" bestFit="1" customWidth="1"/>
    <col min="2724" max="2725" width="7.140625" style="687" bestFit="1" customWidth="1"/>
    <col min="2726" max="2726" width="6.42578125" style="687" bestFit="1" customWidth="1"/>
    <col min="2727" max="2727" width="7.140625" style="687" bestFit="1" customWidth="1"/>
    <col min="2728" max="2728" width="6.42578125" style="687" bestFit="1" customWidth="1"/>
    <col min="2729" max="2729" width="6.85546875" style="687" bestFit="1" customWidth="1"/>
    <col min="2730" max="2733" width="7.140625" style="687" bestFit="1" customWidth="1"/>
    <col min="2734" max="2734" width="6.42578125" style="687" bestFit="1" customWidth="1"/>
    <col min="2735" max="2735" width="6.85546875" style="687" bestFit="1" customWidth="1"/>
    <col min="2736" max="2738" width="7.140625" style="687" bestFit="1" customWidth="1"/>
    <col min="2739" max="2739" width="6.85546875" style="687" bestFit="1" customWidth="1"/>
    <col min="2740" max="2740" width="7.140625" style="687" bestFit="1" customWidth="1"/>
    <col min="2741" max="2742" width="6.42578125" style="687" bestFit="1" customWidth="1"/>
    <col min="2743" max="2747" width="7.140625" style="687" bestFit="1" customWidth="1"/>
    <col min="2748" max="2748" width="6.85546875" style="687" bestFit="1" customWidth="1"/>
    <col min="2749" max="2750" width="7.140625" style="687" bestFit="1" customWidth="1"/>
    <col min="2751" max="2751" width="6.42578125" style="687" bestFit="1" customWidth="1"/>
    <col min="2752" max="2753" width="6.85546875" style="687" bestFit="1" customWidth="1"/>
    <col min="2754" max="2755" width="7.140625" style="687" bestFit="1" customWidth="1"/>
    <col min="2756" max="2757" width="6.85546875" style="687" bestFit="1" customWidth="1"/>
    <col min="2758" max="2759" width="7.140625" style="687" bestFit="1" customWidth="1"/>
    <col min="2760" max="2763" width="6.42578125" style="687" bestFit="1" customWidth="1"/>
    <col min="2764" max="2764" width="6.85546875" style="687" bestFit="1" customWidth="1"/>
    <col min="2765" max="2767" width="7.140625" style="687" bestFit="1" customWidth="1"/>
    <col min="2768" max="2768" width="6.42578125" style="687" bestFit="1" customWidth="1"/>
    <col min="2769" max="2771" width="7.140625" style="687" bestFit="1" customWidth="1"/>
    <col min="2772" max="2772" width="6.42578125" style="687" bestFit="1" customWidth="1"/>
    <col min="2773" max="2773" width="7.140625" style="687" bestFit="1" customWidth="1"/>
    <col min="2774" max="2774" width="6.42578125" style="687" bestFit="1" customWidth="1"/>
    <col min="2775" max="2776" width="7.140625" style="687" bestFit="1" customWidth="1"/>
    <col min="2777" max="2779" width="6.85546875" style="687" bestFit="1" customWidth="1"/>
    <col min="2780" max="2782" width="7.140625" style="687" bestFit="1" customWidth="1"/>
    <col min="2783" max="2783" width="6.42578125" style="687" bestFit="1" customWidth="1"/>
    <col min="2784" max="2784" width="6.85546875" style="687" bestFit="1" customWidth="1"/>
    <col min="2785" max="2785" width="7.140625" style="687" bestFit="1" customWidth="1"/>
    <col min="2786" max="2786" width="6.85546875" style="687" bestFit="1" customWidth="1"/>
    <col min="2787" max="2787" width="6.42578125" style="687" bestFit="1" customWidth="1"/>
    <col min="2788" max="2788" width="7.140625" style="687" bestFit="1" customWidth="1"/>
    <col min="2789" max="2789" width="6.85546875" style="687" bestFit="1" customWidth="1"/>
    <col min="2790" max="2791" width="7.140625" style="687" bestFit="1" customWidth="1"/>
    <col min="2792" max="2793" width="6.42578125" style="687" bestFit="1" customWidth="1"/>
    <col min="2794" max="2794" width="7.140625" style="687" bestFit="1" customWidth="1"/>
    <col min="2795" max="2795" width="6.42578125" style="687" bestFit="1" customWidth="1"/>
    <col min="2796" max="2797" width="6.85546875" style="687" bestFit="1" customWidth="1"/>
    <col min="2798" max="2799" width="7.140625" style="687" bestFit="1" customWidth="1"/>
    <col min="2800" max="2800" width="6.85546875" style="687" bestFit="1" customWidth="1"/>
    <col min="2801" max="2801" width="7.140625" style="687" bestFit="1" customWidth="1"/>
    <col min="2802" max="2803" width="6.85546875" style="687" bestFit="1" customWidth="1"/>
    <col min="2804" max="2804" width="7.140625" style="687" bestFit="1" customWidth="1"/>
    <col min="2805" max="2805" width="6.85546875" style="687" bestFit="1" customWidth="1"/>
    <col min="2806" max="2806" width="7.140625" style="687" bestFit="1" customWidth="1"/>
    <col min="2807" max="2807" width="6.85546875" style="687" bestFit="1" customWidth="1"/>
    <col min="2808" max="2808" width="7.140625" style="687" bestFit="1" customWidth="1"/>
    <col min="2809" max="2810" width="6.85546875" style="687" bestFit="1" customWidth="1"/>
    <col min="2811" max="2811" width="6.42578125" style="687" bestFit="1" customWidth="1"/>
    <col min="2812" max="2813" width="7.140625" style="687" bestFit="1" customWidth="1"/>
    <col min="2814" max="2818" width="6.42578125" style="687" bestFit="1" customWidth="1"/>
    <col min="2819" max="2819" width="6.85546875" style="687" bestFit="1" customWidth="1"/>
    <col min="2820" max="2822" width="7.140625" style="687" bestFit="1" customWidth="1"/>
    <col min="2823" max="2823" width="6.85546875" style="687" bestFit="1" customWidth="1"/>
    <col min="2824" max="2824" width="7.140625" style="687" bestFit="1" customWidth="1"/>
    <col min="2825" max="2825" width="6.42578125" style="687" bestFit="1" customWidth="1"/>
    <col min="2826" max="2826" width="7.140625" style="687" bestFit="1" customWidth="1"/>
    <col min="2827" max="2828" width="6.42578125" style="687" bestFit="1" customWidth="1"/>
    <col min="2829" max="2830" width="7.140625" style="687" bestFit="1" customWidth="1"/>
    <col min="2831" max="2831" width="6.85546875" style="687" bestFit="1" customWidth="1"/>
    <col min="2832" max="2832" width="7.140625" style="687" bestFit="1" customWidth="1"/>
    <col min="2833" max="2833" width="6.42578125" style="687" bestFit="1" customWidth="1"/>
    <col min="2834" max="2834" width="7.140625" style="687" bestFit="1" customWidth="1"/>
    <col min="2835" max="2835" width="6.42578125" style="687" bestFit="1" customWidth="1"/>
    <col min="2836" max="2838" width="7.140625" style="687" bestFit="1" customWidth="1"/>
    <col min="2839" max="2839" width="6.42578125" style="687" bestFit="1" customWidth="1"/>
    <col min="2840" max="2840" width="7.140625" style="687" bestFit="1" customWidth="1"/>
    <col min="2841" max="2844" width="6.85546875" style="687" bestFit="1" customWidth="1"/>
    <col min="2845" max="2845" width="7.140625" style="687" bestFit="1" customWidth="1"/>
    <col min="2846" max="2846" width="6.85546875" style="687" bestFit="1" customWidth="1"/>
    <col min="2847" max="2849" width="7.140625" style="687" bestFit="1" customWidth="1"/>
    <col min="2850" max="2850" width="6.42578125" style="687" bestFit="1" customWidth="1"/>
    <col min="2851" max="2853" width="7.140625" style="687" bestFit="1" customWidth="1"/>
    <col min="2854" max="2855" width="6.85546875" style="687" bestFit="1" customWidth="1"/>
    <col min="2856" max="2856" width="7.140625" style="687" bestFit="1" customWidth="1"/>
    <col min="2857" max="2858" width="6.85546875" style="687" bestFit="1" customWidth="1"/>
    <col min="2859" max="2859" width="7.140625" style="687" bestFit="1" customWidth="1"/>
    <col min="2860" max="2860" width="6.85546875" style="687" bestFit="1" customWidth="1"/>
    <col min="2861" max="2861" width="7.140625" style="687" bestFit="1" customWidth="1"/>
    <col min="2862" max="2862" width="6.85546875" style="687" bestFit="1" customWidth="1"/>
    <col min="2863" max="2866" width="7.140625" style="687" bestFit="1" customWidth="1"/>
    <col min="2867" max="2867" width="6.85546875" style="687" bestFit="1" customWidth="1"/>
    <col min="2868" max="2869" width="7.140625" style="687" bestFit="1" customWidth="1"/>
    <col min="2870" max="2870" width="6.42578125" style="687" bestFit="1" customWidth="1"/>
    <col min="2871" max="2871" width="7.140625" style="687" bestFit="1" customWidth="1"/>
    <col min="2872" max="2872" width="6.85546875" style="687" bestFit="1" customWidth="1"/>
    <col min="2873" max="2875" width="6.42578125" style="687" bestFit="1" customWidth="1"/>
    <col min="2876" max="2878" width="7.140625" style="687" bestFit="1" customWidth="1"/>
    <col min="2879" max="2879" width="6.85546875" style="687" bestFit="1" customWidth="1"/>
    <col min="2880" max="2880" width="7.140625" style="687" bestFit="1" customWidth="1"/>
    <col min="2881" max="2881" width="6.85546875" style="687" bestFit="1" customWidth="1"/>
    <col min="2882" max="2883" width="7.140625" style="687" bestFit="1" customWidth="1"/>
    <col min="2884" max="2885" width="6.85546875" style="687" bestFit="1" customWidth="1"/>
    <col min="2886" max="2886" width="7.140625" style="687" bestFit="1" customWidth="1"/>
    <col min="2887" max="2887" width="6.42578125" style="687" bestFit="1" customWidth="1"/>
    <col min="2888" max="2891" width="7.140625" style="687" bestFit="1" customWidth="1"/>
    <col min="2892" max="2892" width="6.85546875" style="687" bestFit="1" customWidth="1"/>
    <col min="2893" max="2893" width="7.140625" style="687" bestFit="1" customWidth="1"/>
    <col min="2894" max="2894" width="6.85546875" style="687" bestFit="1" customWidth="1"/>
    <col min="2895" max="2895" width="7.140625" style="687" bestFit="1" customWidth="1"/>
    <col min="2896" max="2896" width="6.42578125" style="687" bestFit="1" customWidth="1"/>
    <col min="2897" max="2897" width="7.140625" style="687" bestFit="1" customWidth="1"/>
    <col min="2898" max="2898" width="6.42578125" style="687" bestFit="1" customWidth="1"/>
    <col min="2899" max="2899" width="7.140625" style="687" bestFit="1" customWidth="1"/>
    <col min="2900" max="2900" width="6.85546875" style="687" bestFit="1" customWidth="1"/>
    <col min="2901" max="2901" width="6.42578125" style="687" bestFit="1" customWidth="1"/>
    <col min="2902" max="2902" width="6.85546875" style="687" bestFit="1" customWidth="1"/>
    <col min="2903" max="2903" width="6.42578125" style="687" bestFit="1" customWidth="1"/>
    <col min="2904" max="2904" width="6.85546875" style="687" bestFit="1" customWidth="1"/>
    <col min="2905" max="2905" width="6.42578125" style="687" bestFit="1" customWidth="1"/>
    <col min="2906" max="2908" width="7.140625" style="687" bestFit="1" customWidth="1"/>
    <col min="2909" max="2909" width="6.42578125" style="687" bestFit="1" customWidth="1"/>
    <col min="2910" max="2910" width="6.85546875" style="687" bestFit="1" customWidth="1"/>
    <col min="2911" max="2911" width="7.140625" style="687" bestFit="1" customWidth="1"/>
    <col min="2912" max="2912" width="6.85546875" style="687" bestFit="1" customWidth="1"/>
    <col min="2913" max="2913" width="7.140625" style="687" bestFit="1" customWidth="1"/>
    <col min="2914" max="2914" width="6.42578125" style="687" bestFit="1" customWidth="1"/>
    <col min="2915" max="2915" width="7.140625" style="687" bestFit="1" customWidth="1"/>
    <col min="2916" max="2917" width="6.42578125" style="687" bestFit="1" customWidth="1"/>
    <col min="2918" max="2919" width="7.140625" style="687" bestFit="1" customWidth="1"/>
    <col min="2920" max="2920" width="6.85546875" style="687" bestFit="1" customWidth="1"/>
    <col min="2921" max="2921" width="6.42578125" style="687" bestFit="1" customWidth="1"/>
    <col min="2922" max="2923" width="7.140625" style="687" bestFit="1" customWidth="1"/>
    <col min="2924" max="2924" width="6.85546875" style="687" bestFit="1" customWidth="1"/>
    <col min="2925" max="2925" width="7.140625" style="687" bestFit="1" customWidth="1"/>
    <col min="2926" max="2927" width="6.85546875" style="687" bestFit="1" customWidth="1"/>
    <col min="2928" max="2930" width="7.140625" style="687" bestFit="1" customWidth="1"/>
    <col min="2931" max="2931" width="6.85546875" style="687" bestFit="1" customWidth="1"/>
    <col min="2932" max="2937" width="7.140625" style="687" bestFit="1" customWidth="1"/>
    <col min="2938" max="2938" width="6.42578125" style="687" bestFit="1" customWidth="1"/>
    <col min="2939" max="2939" width="6.85546875" style="687" bestFit="1" customWidth="1"/>
    <col min="2940" max="2940" width="7.140625" style="687" bestFit="1" customWidth="1"/>
    <col min="2941" max="2941" width="6.42578125" style="687" bestFit="1" customWidth="1"/>
    <col min="2942" max="2943" width="7.140625" style="687" bestFit="1" customWidth="1"/>
    <col min="2944" max="2945" width="6.42578125" style="687" bestFit="1" customWidth="1"/>
    <col min="2946" max="2946" width="7.140625" style="687" bestFit="1" customWidth="1"/>
    <col min="2947" max="2947" width="6.85546875" style="687" bestFit="1" customWidth="1"/>
    <col min="2948" max="2950" width="7.140625" style="687" bestFit="1" customWidth="1"/>
    <col min="2951" max="2951" width="6.85546875" style="687" bestFit="1" customWidth="1"/>
    <col min="2952" max="2952" width="6.42578125" style="687" bestFit="1" customWidth="1"/>
    <col min="2953" max="2953" width="7.140625" style="687" bestFit="1" customWidth="1"/>
    <col min="2954" max="2954" width="6.42578125" style="687" bestFit="1" customWidth="1"/>
    <col min="2955" max="2956" width="7.140625" style="687" bestFit="1" customWidth="1"/>
    <col min="2957" max="2957" width="6.42578125" style="687" bestFit="1" customWidth="1"/>
    <col min="2958" max="2959" width="6.85546875" style="687" bestFit="1" customWidth="1"/>
    <col min="2960" max="2962" width="7.140625" style="687" bestFit="1" customWidth="1"/>
    <col min="2963" max="2963" width="6.42578125" style="687" bestFit="1" customWidth="1"/>
    <col min="2964" max="2965" width="7.140625" style="687" bestFit="1" customWidth="1"/>
    <col min="2966" max="2966" width="6.85546875" style="687" bestFit="1" customWidth="1"/>
    <col min="2967" max="2968" width="7.140625" style="687" bestFit="1" customWidth="1"/>
    <col min="2969" max="2970" width="6.42578125" style="687" bestFit="1" customWidth="1"/>
    <col min="2971" max="2972" width="7.140625" style="687" bestFit="1" customWidth="1"/>
    <col min="2973" max="2973" width="6.85546875" style="687" bestFit="1" customWidth="1"/>
    <col min="2974" max="2974" width="6.42578125" style="687" bestFit="1" customWidth="1"/>
    <col min="2975" max="2978" width="7.140625" style="687" bestFit="1" customWidth="1"/>
    <col min="2979" max="2979" width="6.85546875" style="687" bestFit="1" customWidth="1"/>
    <col min="2980" max="2981" width="7.140625" style="687" bestFit="1" customWidth="1"/>
    <col min="2982" max="2982" width="6.42578125" style="687" bestFit="1" customWidth="1"/>
    <col min="2983" max="2983" width="7.140625" style="687" bestFit="1" customWidth="1"/>
    <col min="2984" max="2985" width="6.42578125" style="687" bestFit="1" customWidth="1"/>
    <col min="2986" max="2986" width="7.140625" style="687" bestFit="1" customWidth="1"/>
    <col min="2987" max="2987" width="6.85546875" style="687" bestFit="1" customWidth="1"/>
    <col min="2988" max="2988" width="7.140625" style="687" bestFit="1" customWidth="1"/>
    <col min="2989" max="2989" width="6.85546875" style="687" bestFit="1" customWidth="1"/>
    <col min="2990" max="2990" width="7.140625" style="687" bestFit="1" customWidth="1"/>
    <col min="2991" max="2991" width="6.42578125" style="687" bestFit="1" customWidth="1"/>
    <col min="2992" max="2992" width="6.85546875" style="687" bestFit="1" customWidth="1"/>
    <col min="2993" max="2993" width="7.140625" style="687" bestFit="1" customWidth="1"/>
    <col min="2994" max="2994" width="6.85546875" style="687" bestFit="1" customWidth="1"/>
    <col min="2995" max="2995" width="6.42578125" style="687" bestFit="1" customWidth="1"/>
    <col min="2996" max="2996" width="7.140625" style="687" bestFit="1" customWidth="1"/>
    <col min="2997" max="2997" width="6.42578125" style="687" bestFit="1" customWidth="1"/>
    <col min="2998" max="2999" width="7.140625" style="687" bestFit="1" customWidth="1"/>
    <col min="3000" max="3000" width="6.85546875" style="687" bestFit="1" customWidth="1"/>
    <col min="3001" max="3001" width="7.140625" style="687" bestFit="1" customWidth="1"/>
    <col min="3002" max="3002" width="6.42578125" style="687" bestFit="1" customWidth="1"/>
    <col min="3003" max="3004" width="7.140625" style="687" bestFit="1" customWidth="1"/>
    <col min="3005" max="3005" width="6.42578125" style="687" bestFit="1" customWidth="1"/>
    <col min="3006" max="3006" width="7.140625" style="687" bestFit="1" customWidth="1"/>
    <col min="3007" max="3007" width="6.42578125" style="687" bestFit="1" customWidth="1"/>
    <col min="3008" max="3008" width="7.140625" style="687" bestFit="1" customWidth="1"/>
    <col min="3009" max="3009" width="6.42578125" style="687" bestFit="1" customWidth="1"/>
    <col min="3010" max="3010" width="6.85546875" style="687" bestFit="1" customWidth="1"/>
    <col min="3011" max="3011" width="6.42578125" style="687" bestFit="1" customWidth="1"/>
    <col min="3012" max="3012" width="7.140625" style="687" bestFit="1" customWidth="1"/>
    <col min="3013" max="3013" width="6.42578125" style="687" bestFit="1" customWidth="1"/>
    <col min="3014" max="3014" width="7.140625" style="687" bestFit="1" customWidth="1"/>
    <col min="3015" max="3016" width="6.85546875" style="687" bestFit="1" customWidth="1"/>
    <col min="3017" max="3017" width="6.42578125" style="687" bestFit="1" customWidth="1"/>
    <col min="3018" max="3019" width="7.140625" style="687" bestFit="1" customWidth="1"/>
    <col min="3020" max="3020" width="6.42578125" style="687" bestFit="1" customWidth="1"/>
    <col min="3021" max="3023" width="6.85546875" style="687" bestFit="1" customWidth="1"/>
    <col min="3024" max="3024" width="7.140625" style="687" bestFit="1" customWidth="1"/>
    <col min="3025" max="3026" width="6.42578125" style="687" bestFit="1" customWidth="1"/>
    <col min="3027" max="3027" width="6.85546875" style="687" bestFit="1" customWidth="1"/>
    <col min="3028" max="3031" width="7.140625" style="687" bestFit="1" customWidth="1"/>
    <col min="3032" max="3032" width="6.85546875" style="687" bestFit="1" customWidth="1"/>
    <col min="3033" max="3033" width="6.42578125" style="687" bestFit="1" customWidth="1"/>
    <col min="3034" max="3035" width="7.140625" style="687" bestFit="1" customWidth="1"/>
    <col min="3036" max="3036" width="6.85546875" style="687" bestFit="1" customWidth="1"/>
    <col min="3037" max="3037" width="6.42578125" style="687" bestFit="1" customWidth="1"/>
    <col min="3038" max="3038" width="7.140625" style="687" bestFit="1" customWidth="1"/>
    <col min="3039" max="3039" width="6.85546875" style="687" bestFit="1" customWidth="1"/>
    <col min="3040" max="3040" width="6.42578125" style="687" bestFit="1" customWidth="1"/>
    <col min="3041" max="3042" width="7.140625" style="687" bestFit="1" customWidth="1"/>
    <col min="3043" max="3044" width="6.85546875" style="687" bestFit="1" customWidth="1"/>
    <col min="3045" max="3046" width="7.140625" style="687" bestFit="1" customWidth="1"/>
    <col min="3047" max="3047" width="6.42578125" style="687" bestFit="1" customWidth="1"/>
    <col min="3048" max="3048" width="6.85546875" style="687" bestFit="1" customWidth="1"/>
    <col min="3049" max="3049" width="7.140625" style="687" bestFit="1" customWidth="1"/>
    <col min="3050" max="3050" width="6.42578125" style="687" bestFit="1" customWidth="1"/>
    <col min="3051" max="3053" width="6.85546875" style="687" bestFit="1" customWidth="1"/>
    <col min="3054" max="3054" width="6.42578125" style="687" bestFit="1" customWidth="1"/>
    <col min="3055" max="3055" width="7.140625" style="687" bestFit="1" customWidth="1"/>
    <col min="3056" max="3057" width="6.85546875" style="687" bestFit="1" customWidth="1"/>
    <col min="3058" max="3058" width="7.140625" style="687" bestFit="1" customWidth="1"/>
    <col min="3059" max="3060" width="6.85546875" style="687" bestFit="1" customWidth="1"/>
    <col min="3061" max="3061" width="7.140625" style="687" bestFit="1" customWidth="1"/>
    <col min="3062" max="3062" width="6.42578125" style="687" bestFit="1" customWidth="1"/>
    <col min="3063" max="3063" width="7.140625" style="687" bestFit="1" customWidth="1"/>
    <col min="3064" max="3064" width="6.42578125" style="687" bestFit="1" customWidth="1"/>
    <col min="3065" max="3065" width="6.85546875" style="687" bestFit="1" customWidth="1"/>
    <col min="3066" max="3066" width="6.42578125" style="687" bestFit="1" customWidth="1"/>
    <col min="3067" max="3067" width="6.85546875" style="687" bestFit="1" customWidth="1"/>
    <col min="3068" max="3068" width="7.140625" style="687" bestFit="1" customWidth="1"/>
    <col min="3069" max="3069" width="6.42578125" style="687" bestFit="1" customWidth="1"/>
    <col min="3070" max="3070" width="7.140625" style="687" bestFit="1" customWidth="1"/>
    <col min="3071" max="3071" width="6.42578125" style="687" bestFit="1" customWidth="1"/>
    <col min="3072" max="3072" width="6.85546875" style="687" bestFit="1" customWidth="1"/>
    <col min="3073" max="3074" width="6.42578125" style="687" bestFit="1" customWidth="1"/>
    <col min="3075" max="3075" width="7.140625" style="687" bestFit="1" customWidth="1"/>
    <col min="3076" max="3077" width="6.85546875" style="687" bestFit="1" customWidth="1"/>
    <col min="3078" max="3079" width="7.140625" style="687" bestFit="1" customWidth="1"/>
    <col min="3080" max="3080" width="6.42578125" style="687" bestFit="1" customWidth="1"/>
    <col min="3081" max="3081" width="7.140625" style="687" bestFit="1" customWidth="1"/>
    <col min="3082" max="3082" width="6.42578125" style="687" bestFit="1" customWidth="1"/>
    <col min="3083" max="3084" width="6.85546875" style="687" bestFit="1" customWidth="1"/>
    <col min="3085" max="3085" width="7.140625" style="687" bestFit="1" customWidth="1"/>
    <col min="3086" max="3086" width="6.85546875" style="687" bestFit="1" customWidth="1"/>
    <col min="3087" max="3087" width="7.140625" style="687" bestFit="1" customWidth="1"/>
    <col min="3088" max="3089" width="6.42578125" style="687" bestFit="1" customWidth="1"/>
    <col min="3090" max="3090" width="7.140625" style="687" bestFit="1" customWidth="1"/>
    <col min="3091" max="3092" width="6.42578125" style="687" bestFit="1" customWidth="1"/>
    <col min="3093" max="3093" width="6.85546875" style="687" bestFit="1" customWidth="1"/>
    <col min="3094" max="3095" width="6.42578125" style="687" bestFit="1" customWidth="1"/>
    <col min="3096" max="3096" width="6.85546875" style="687" bestFit="1" customWidth="1"/>
    <col min="3097" max="3098" width="7.140625" style="687" bestFit="1" customWidth="1"/>
    <col min="3099" max="3099" width="6.85546875" style="687" bestFit="1" customWidth="1"/>
    <col min="3100" max="3101" width="7.140625" style="687" bestFit="1" customWidth="1"/>
    <col min="3102" max="3102" width="6.42578125" style="687" bestFit="1" customWidth="1"/>
    <col min="3103" max="3104" width="6.85546875" style="687" bestFit="1" customWidth="1"/>
    <col min="3105" max="3106" width="7.140625" style="687" bestFit="1" customWidth="1"/>
    <col min="3107" max="3107" width="6.85546875" style="687" bestFit="1" customWidth="1"/>
    <col min="3108" max="3108" width="7.140625" style="687" bestFit="1" customWidth="1"/>
    <col min="3109" max="3109" width="6.85546875" style="687" bestFit="1" customWidth="1"/>
    <col min="3110" max="3111" width="7.140625" style="687" bestFit="1" customWidth="1"/>
    <col min="3112" max="3113" width="6.42578125" style="687" bestFit="1" customWidth="1"/>
    <col min="3114" max="3120" width="7.140625" style="687" bestFit="1" customWidth="1"/>
    <col min="3121" max="3122" width="6.42578125" style="687" bestFit="1" customWidth="1"/>
    <col min="3123" max="3123" width="6.85546875" style="687" bestFit="1" customWidth="1"/>
    <col min="3124" max="3124" width="7.140625" style="687" bestFit="1" customWidth="1"/>
    <col min="3125" max="3125" width="6.42578125" style="687" bestFit="1" customWidth="1"/>
    <col min="3126" max="3126" width="7.140625" style="687" bestFit="1" customWidth="1"/>
    <col min="3127" max="3128" width="6.42578125" style="687" bestFit="1" customWidth="1"/>
    <col min="3129" max="3129" width="6.85546875" style="687" bestFit="1" customWidth="1"/>
    <col min="3130" max="3130" width="7.140625" style="687" bestFit="1" customWidth="1"/>
    <col min="3131" max="3131" width="6.42578125" style="687" bestFit="1" customWidth="1"/>
    <col min="3132" max="3132" width="6.85546875" style="687" bestFit="1" customWidth="1"/>
    <col min="3133" max="3133" width="7.140625" style="687" bestFit="1" customWidth="1"/>
    <col min="3134" max="3134" width="6.85546875" style="687" bestFit="1" customWidth="1"/>
    <col min="3135" max="3135" width="7.140625" style="687" bestFit="1" customWidth="1"/>
    <col min="3136" max="3136" width="6.42578125" style="687" bestFit="1" customWidth="1"/>
    <col min="3137" max="3137" width="6.85546875" style="687" bestFit="1" customWidth="1"/>
    <col min="3138" max="3138" width="7.140625" style="687" bestFit="1" customWidth="1"/>
    <col min="3139" max="3139" width="6.42578125" style="687" bestFit="1" customWidth="1"/>
    <col min="3140" max="3142" width="7.140625" style="687" bestFit="1" customWidth="1"/>
    <col min="3143" max="3144" width="6.85546875" style="687" bestFit="1" customWidth="1"/>
    <col min="3145" max="3146" width="6.42578125" style="687" bestFit="1" customWidth="1"/>
    <col min="3147" max="3147" width="6.85546875" style="687" bestFit="1" customWidth="1"/>
    <col min="3148" max="3148" width="6.42578125" style="687" bestFit="1" customWidth="1"/>
    <col min="3149" max="3149" width="6.85546875" style="687" bestFit="1" customWidth="1"/>
    <col min="3150" max="3151" width="6.42578125" style="687" bestFit="1" customWidth="1"/>
    <col min="3152" max="3152" width="7.140625" style="687" bestFit="1" customWidth="1"/>
    <col min="3153" max="3154" width="6.85546875" style="687" bestFit="1" customWidth="1"/>
    <col min="3155" max="3155" width="7.140625" style="687" bestFit="1" customWidth="1"/>
    <col min="3156" max="3156" width="6.85546875" style="687" bestFit="1" customWidth="1"/>
    <col min="3157" max="3157" width="7.140625" style="687" bestFit="1" customWidth="1"/>
    <col min="3158" max="3159" width="6.85546875" style="687" bestFit="1" customWidth="1"/>
    <col min="3160" max="3160" width="7.140625" style="687" bestFit="1" customWidth="1"/>
    <col min="3161" max="3161" width="6.42578125" style="687" bestFit="1" customWidth="1"/>
    <col min="3162" max="3162" width="6.85546875" style="687" bestFit="1" customWidth="1"/>
    <col min="3163" max="3164" width="6.42578125" style="687" bestFit="1" customWidth="1"/>
    <col min="3165" max="3165" width="6.85546875" style="687" bestFit="1" customWidth="1"/>
    <col min="3166" max="3166" width="6.42578125" style="687" bestFit="1" customWidth="1"/>
    <col min="3167" max="3167" width="7.140625" style="687" bestFit="1" customWidth="1"/>
    <col min="3168" max="3168" width="6.85546875" style="687" bestFit="1" customWidth="1"/>
    <col min="3169" max="3170" width="7.140625" style="687" bestFit="1" customWidth="1"/>
    <col min="3171" max="3171" width="6.42578125" style="687" bestFit="1" customWidth="1"/>
    <col min="3172" max="3174" width="7.140625" style="687" bestFit="1" customWidth="1"/>
    <col min="3175" max="3175" width="6.42578125" style="687" bestFit="1" customWidth="1"/>
    <col min="3176" max="3176" width="7.140625" style="687" bestFit="1" customWidth="1"/>
    <col min="3177" max="3177" width="6.85546875" style="687" bestFit="1" customWidth="1"/>
    <col min="3178" max="3178" width="7.140625" style="687" bestFit="1" customWidth="1"/>
    <col min="3179" max="3179" width="6.42578125" style="687" bestFit="1" customWidth="1"/>
    <col min="3180" max="3181" width="7.140625" style="687" bestFit="1" customWidth="1"/>
    <col min="3182" max="3182" width="6.42578125" style="687" bestFit="1" customWidth="1"/>
    <col min="3183" max="3183" width="6.85546875" style="687" bestFit="1" customWidth="1"/>
    <col min="3184" max="3185" width="7.140625" style="687" bestFit="1" customWidth="1"/>
    <col min="3186" max="3186" width="6.85546875" style="687" bestFit="1" customWidth="1"/>
    <col min="3187" max="3187" width="7.140625" style="687" bestFit="1" customWidth="1"/>
    <col min="3188" max="3188" width="6.42578125" style="687" bestFit="1" customWidth="1"/>
    <col min="3189" max="3190" width="6.85546875" style="687" bestFit="1" customWidth="1"/>
    <col min="3191" max="3191" width="7.140625" style="687" bestFit="1" customWidth="1"/>
    <col min="3192" max="3192" width="6.42578125" style="687" bestFit="1" customWidth="1"/>
    <col min="3193" max="3194" width="7.140625" style="687" bestFit="1" customWidth="1"/>
    <col min="3195" max="3195" width="6.42578125" style="687" bestFit="1" customWidth="1"/>
    <col min="3196" max="3196" width="6.85546875" style="687" bestFit="1" customWidth="1"/>
    <col min="3197" max="3197" width="6.42578125" style="687" bestFit="1" customWidth="1"/>
    <col min="3198" max="3198" width="7.140625" style="687" bestFit="1" customWidth="1"/>
    <col min="3199" max="3200" width="6.42578125" style="687" bestFit="1" customWidth="1"/>
    <col min="3201" max="3201" width="6.85546875" style="687" bestFit="1" customWidth="1"/>
    <col min="3202" max="3203" width="6.42578125" style="687" bestFit="1" customWidth="1"/>
    <col min="3204" max="3204" width="7.140625" style="687" bestFit="1" customWidth="1"/>
    <col min="3205" max="3205" width="6.42578125" style="687" bestFit="1" customWidth="1"/>
    <col min="3206" max="3208" width="7.140625" style="687" bestFit="1" customWidth="1"/>
    <col min="3209" max="3209" width="6.42578125" style="687" bestFit="1" customWidth="1"/>
    <col min="3210" max="3211" width="7.140625" style="687" bestFit="1" customWidth="1"/>
    <col min="3212" max="3212" width="6.85546875" style="687" bestFit="1" customWidth="1"/>
    <col min="3213" max="3213" width="6.42578125" style="687" bestFit="1" customWidth="1"/>
    <col min="3214" max="3214" width="7.140625" style="687" bestFit="1" customWidth="1"/>
    <col min="3215" max="3215" width="6.85546875" style="687" bestFit="1" customWidth="1"/>
    <col min="3216" max="3216" width="7.140625" style="687" bestFit="1" customWidth="1"/>
    <col min="3217" max="3217" width="6.42578125" style="687" bestFit="1" customWidth="1"/>
    <col min="3218" max="3218" width="7.140625" style="687" bestFit="1" customWidth="1"/>
    <col min="3219" max="3219" width="6.85546875" style="687" bestFit="1" customWidth="1"/>
    <col min="3220" max="3220" width="7.140625" style="687" bestFit="1" customWidth="1"/>
    <col min="3221" max="3221" width="6.85546875" style="687" bestFit="1" customWidth="1"/>
    <col min="3222" max="3222" width="7.140625" style="687" bestFit="1" customWidth="1"/>
    <col min="3223" max="3223" width="6.85546875" style="687" bestFit="1" customWidth="1"/>
    <col min="3224" max="3224" width="7.140625" style="687" bestFit="1" customWidth="1"/>
    <col min="3225" max="3225" width="6.85546875" style="687" bestFit="1" customWidth="1"/>
    <col min="3226" max="3226" width="7.140625" style="687" bestFit="1" customWidth="1"/>
    <col min="3227" max="3229" width="6.42578125" style="687" bestFit="1" customWidth="1"/>
    <col min="3230" max="3230" width="7.140625" style="687" bestFit="1" customWidth="1"/>
    <col min="3231" max="3231" width="6.42578125" style="687" bestFit="1" customWidth="1"/>
    <col min="3232" max="3237" width="7.140625" style="687" bestFit="1" customWidth="1"/>
    <col min="3238" max="3239" width="6.85546875" style="687" bestFit="1" customWidth="1"/>
    <col min="3240" max="3240" width="7.140625" style="687" bestFit="1" customWidth="1"/>
    <col min="3241" max="3242" width="6.42578125" style="687" bestFit="1" customWidth="1"/>
    <col min="3243" max="3243" width="7.140625" style="687" bestFit="1" customWidth="1"/>
    <col min="3244" max="3245" width="6.42578125" style="687" bestFit="1" customWidth="1"/>
    <col min="3246" max="3246" width="7.140625" style="687" bestFit="1" customWidth="1"/>
    <col min="3247" max="3247" width="6.85546875" style="687" bestFit="1" customWidth="1"/>
    <col min="3248" max="3249" width="7.140625" style="687" bestFit="1" customWidth="1"/>
    <col min="3250" max="3250" width="6.42578125" style="687" bestFit="1" customWidth="1"/>
    <col min="3251" max="3251" width="6.85546875" style="687" bestFit="1" customWidth="1"/>
    <col min="3252" max="3252" width="7.140625" style="687" bestFit="1" customWidth="1"/>
    <col min="3253" max="3253" width="6.85546875" style="687" bestFit="1" customWidth="1"/>
    <col min="3254" max="3254" width="7.140625" style="687" bestFit="1" customWidth="1"/>
    <col min="3255" max="3255" width="6.42578125" style="687" bestFit="1" customWidth="1"/>
    <col min="3256" max="3258" width="7.140625" style="687" bestFit="1" customWidth="1"/>
    <col min="3259" max="3260" width="6.85546875" style="687" bestFit="1" customWidth="1"/>
    <col min="3261" max="3262" width="6.42578125" style="687" bestFit="1" customWidth="1"/>
    <col min="3263" max="3265" width="7.140625" style="687" bestFit="1" customWidth="1"/>
    <col min="3266" max="3266" width="6.85546875" style="687" bestFit="1" customWidth="1"/>
    <col min="3267" max="3269" width="7.140625" style="687" bestFit="1" customWidth="1"/>
    <col min="3270" max="3270" width="6.42578125" style="687" bestFit="1" customWidth="1"/>
    <col min="3271" max="3271" width="7.140625" style="687" bestFit="1" customWidth="1"/>
    <col min="3272" max="3272" width="6.85546875" style="687" bestFit="1" customWidth="1"/>
    <col min="3273" max="3273" width="7.140625" style="687" bestFit="1" customWidth="1"/>
    <col min="3274" max="3275" width="6.42578125" style="687" bestFit="1" customWidth="1"/>
    <col min="3276" max="3276" width="6.85546875" style="687" bestFit="1" customWidth="1"/>
    <col min="3277" max="3278" width="7.140625" style="687" bestFit="1" customWidth="1"/>
    <col min="3279" max="3279" width="6.42578125" style="687" bestFit="1" customWidth="1"/>
    <col min="3280" max="3280" width="7.140625" style="687" bestFit="1" customWidth="1"/>
    <col min="3281" max="3281" width="6.85546875" style="687" bestFit="1" customWidth="1"/>
    <col min="3282" max="3282" width="6.42578125" style="687" bestFit="1" customWidth="1"/>
    <col min="3283" max="3283" width="7.140625" style="687" bestFit="1" customWidth="1"/>
    <col min="3284" max="3284" width="6.42578125" style="687" bestFit="1" customWidth="1"/>
    <col min="3285" max="3286" width="6.85546875" style="687" bestFit="1" customWidth="1"/>
    <col min="3287" max="3287" width="6.42578125" style="687" bestFit="1" customWidth="1"/>
    <col min="3288" max="3288" width="7.140625" style="687" bestFit="1" customWidth="1"/>
    <col min="3289" max="3289" width="6.85546875" style="687" bestFit="1" customWidth="1"/>
    <col min="3290" max="3292" width="7.140625" style="687" bestFit="1" customWidth="1"/>
    <col min="3293" max="3293" width="6.85546875" style="687" bestFit="1" customWidth="1"/>
    <col min="3294" max="3294" width="7.140625" style="687" bestFit="1" customWidth="1"/>
    <col min="3295" max="3298" width="6.85546875" style="687" bestFit="1" customWidth="1"/>
    <col min="3299" max="3299" width="6.42578125" style="687" bestFit="1" customWidth="1"/>
    <col min="3300" max="3300" width="6.85546875" style="687" bestFit="1" customWidth="1"/>
    <col min="3301" max="3301" width="6.42578125" style="687" bestFit="1" customWidth="1"/>
    <col min="3302" max="3302" width="7.140625" style="687" bestFit="1" customWidth="1"/>
    <col min="3303" max="3304" width="6.85546875" style="687" bestFit="1" customWidth="1"/>
    <col min="3305" max="3309" width="7.140625" style="687" bestFit="1" customWidth="1"/>
    <col min="3310" max="3310" width="6.42578125" style="687" bestFit="1" customWidth="1"/>
    <col min="3311" max="3311" width="6.85546875" style="687" bestFit="1" customWidth="1"/>
    <col min="3312" max="3313" width="6.42578125" style="687" bestFit="1" customWidth="1"/>
    <col min="3314" max="3316" width="7.140625" style="687" bestFit="1" customWidth="1"/>
    <col min="3317" max="3319" width="6.85546875" style="687" bestFit="1" customWidth="1"/>
    <col min="3320" max="3320" width="7.140625" style="687" bestFit="1" customWidth="1"/>
    <col min="3321" max="3322" width="6.42578125" style="687" bestFit="1" customWidth="1"/>
    <col min="3323" max="3323" width="6.85546875" style="687" bestFit="1" customWidth="1"/>
    <col min="3324" max="3324" width="7.140625" style="687" bestFit="1" customWidth="1"/>
    <col min="3325" max="3325" width="6.85546875" style="687" bestFit="1" customWidth="1"/>
    <col min="3326" max="3326" width="7.140625" style="687" bestFit="1" customWidth="1"/>
    <col min="3327" max="3327" width="6.42578125" style="687" bestFit="1" customWidth="1"/>
    <col min="3328" max="3328" width="6.85546875" style="687" bestFit="1" customWidth="1"/>
    <col min="3329" max="3331" width="7.140625" style="687" bestFit="1" customWidth="1"/>
    <col min="3332" max="3332" width="6.42578125" style="687" bestFit="1" customWidth="1"/>
    <col min="3333" max="3333" width="7.140625" style="687" bestFit="1" customWidth="1"/>
    <col min="3334" max="3334" width="6.85546875" style="687" bestFit="1" customWidth="1"/>
    <col min="3335" max="3335" width="6.42578125" style="687" bestFit="1" customWidth="1"/>
    <col min="3336" max="3338" width="7.140625" style="687" bestFit="1" customWidth="1"/>
    <col min="3339" max="3339" width="6.85546875" style="687" bestFit="1" customWidth="1"/>
    <col min="3340" max="3340" width="7.140625" style="687" bestFit="1" customWidth="1"/>
    <col min="3341" max="3341" width="6.42578125" style="687" bestFit="1" customWidth="1"/>
    <col min="3342" max="3343" width="7.140625" style="687" bestFit="1" customWidth="1"/>
    <col min="3344" max="3344" width="6.42578125" style="687" bestFit="1" customWidth="1"/>
    <col min="3345" max="3345" width="6.85546875" style="687" bestFit="1" customWidth="1"/>
    <col min="3346" max="3351" width="7.140625" style="687" bestFit="1" customWidth="1"/>
    <col min="3352" max="3352" width="6.85546875" style="687" bestFit="1" customWidth="1"/>
    <col min="3353" max="3353" width="6.42578125" style="687" bestFit="1" customWidth="1"/>
    <col min="3354" max="3355" width="7.140625" style="687" bestFit="1" customWidth="1"/>
    <col min="3356" max="3357" width="6.42578125" style="687" bestFit="1" customWidth="1"/>
    <col min="3358" max="3358" width="6.85546875" style="687" bestFit="1" customWidth="1"/>
    <col min="3359" max="3359" width="7.140625" style="687" bestFit="1" customWidth="1"/>
    <col min="3360" max="3360" width="6.42578125" style="687" bestFit="1" customWidth="1"/>
    <col min="3361" max="3361" width="6.85546875" style="687" bestFit="1" customWidth="1"/>
    <col min="3362" max="3362" width="7.140625" style="687" bestFit="1" customWidth="1"/>
    <col min="3363" max="3363" width="6.42578125" style="687" bestFit="1" customWidth="1"/>
    <col min="3364" max="3366" width="7.140625" style="687" bestFit="1" customWidth="1"/>
    <col min="3367" max="3367" width="6.42578125" style="687" bestFit="1" customWidth="1"/>
    <col min="3368" max="3368" width="6.85546875" style="687" bestFit="1" customWidth="1"/>
    <col min="3369" max="3375" width="7.140625" style="687" bestFit="1" customWidth="1"/>
    <col min="3376" max="3377" width="6.42578125" style="687" bestFit="1" customWidth="1"/>
    <col min="3378" max="3378" width="7.140625" style="687" bestFit="1" customWidth="1"/>
    <col min="3379" max="3380" width="6.85546875" style="687" bestFit="1" customWidth="1"/>
    <col min="3381" max="3381" width="7.140625" style="687" bestFit="1" customWidth="1"/>
    <col min="3382" max="3382" width="6.42578125" style="687" bestFit="1" customWidth="1"/>
    <col min="3383" max="3383" width="7.140625" style="687" bestFit="1" customWidth="1"/>
    <col min="3384" max="3385" width="6.42578125" style="687" bestFit="1" customWidth="1"/>
    <col min="3386" max="3390" width="7.140625" style="687" bestFit="1" customWidth="1"/>
    <col min="3391" max="3391" width="6.85546875" style="687" bestFit="1" customWidth="1"/>
    <col min="3392" max="3393" width="7.140625" style="687" bestFit="1" customWidth="1"/>
    <col min="3394" max="3397" width="6.85546875" style="687" bestFit="1" customWidth="1"/>
    <col min="3398" max="3398" width="6.42578125" style="687" bestFit="1" customWidth="1"/>
    <col min="3399" max="3400" width="7.140625" style="687" bestFit="1" customWidth="1"/>
    <col min="3401" max="3401" width="6.85546875" style="687" bestFit="1" customWidth="1"/>
    <col min="3402" max="3405" width="7.140625" style="687" bestFit="1" customWidth="1"/>
    <col min="3406" max="3406" width="6.42578125" style="687" bestFit="1" customWidth="1"/>
    <col min="3407" max="3407" width="7.140625" style="687" bestFit="1" customWidth="1"/>
    <col min="3408" max="3408" width="6.42578125" style="687" bestFit="1" customWidth="1"/>
    <col min="3409" max="3409" width="7.140625" style="687" bestFit="1" customWidth="1"/>
    <col min="3410" max="3410" width="6.42578125" style="687" bestFit="1" customWidth="1"/>
    <col min="3411" max="3411" width="7.140625" style="687" bestFit="1" customWidth="1"/>
    <col min="3412" max="3412" width="6.42578125" style="687" bestFit="1" customWidth="1"/>
    <col min="3413" max="3413" width="7.140625" style="687" bestFit="1" customWidth="1"/>
    <col min="3414" max="3415" width="6.42578125" style="687" bestFit="1" customWidth="1"/>
    <col min="3416" max="3419" width="7.140625" style="687" bestFit="1" customWidth="1"/>
    <col min="3420" max="3420" width="6.85546875" style="687" bestFit="1" customWidth="1"/>
    <col min="3421" max="3422" width="6.42578125" style="687" bestFit="1" customWidth="1"/>
    <col min="3423" max="3423" width="6.85546875" style="687" bestFit="1" customWidth="1"/>
    <col min="3424" max="3427" width="7.140625" style="687" bestFit="1" customWidth="1"/>
    <col min="3428" max="3428" width="6.85546875" style="687" bestFit="1" customWidth="1"/>
    <col min="3429" max="3430" width="7.140625" style="687" bestFit="1" customWidth="1"/>
    <col min="3431" max="3431" width="6.42578125" style="687" bestFit="1" customWidth="1"/>
    <col min="3432" max="3433" width="6.85546875" style="687" bestFit="1" customWidth="1"/>
    <col min="3434" max="3436" width="6.42578125" style="687" bestFit="1" customWidth="1"/>
    <col min="3437" max="3437" width="7.140625" style="687" bestFit="1" customWidth="1"/>
    <col min="3438" max="3439" width="6.85546875" style="687" bestFit="1" customWidth="1"/>
    <col min="3440" max="3440" width="6.42578125" style="687" bestFit="1" customWidth="1"/>
    <col min="3441" max="3441" width="6.85546875" style="687" bestFit="1" customWidth="1"/>
    <col min="3442" max="3443" width="7.140625" style="687" bestFit="1" customWidth="1"/>
    <col min="3444" max="3444" width="6.85546875" style="687" bestFit="1" customWidth="1"/>
    <col min="3445" max="3445" width="7.140625" style="687" bestFit="1" customWidth="1"/>
    <col min="3446" max="3447" width="6.42578125" style="687" bestFit="1" customWidth="1"/>
    <col min="3448" max="3448" width="7.140625" style="687" bestFit="1" customWidth="1"/>
    <col min="3449" max="3449" width="6.85546875" style="687" bestFit="1" customWidth="1"/>
    <col min="3450" max="3451" width="7.140625" style="687" bestFit="1" customWidth="1"/>
    <col min="3452" max="3452" width="6.85546875" style="687" bestFit="1" customWidth="1"/>
    <col min="3453" max="3453" width="6.42578125" style="687" bestFit="1" customWidth="1"/>
    <col min="3454" max="3454" width="7.140625" style="687" bestFit="1" customWidth="1"/>
    <col min="3455" max="3455" width="6.85546875" style="687" bestFit="1" customWidth="1"/>
    <col min="3456" max="3456" width="7.140625" style="687" bestFit="1" customWidth="1"/>
    <col min="3457" max="3457" width="6.42578125" style="687" bestFit="1" customWidth="1"/>
    <col min="3458" max="3458" width="7.140625" style="687" bestFit="1" customWidth="1"/>
    <col min="3459" max="3459" width="6.85546875" style="687" bestFit="1" customWidth="1"/>
    <col min="3460" max="3461" width="6.42578125" style="687" bestFit="1" customWidth="1"/>
    <col min="3462" max="3464" width="7.140625" style="687" bestFit="1" customWidth="1"/>
    <col min="3465" max="3465" width="6.85546875" style="687" bestFit="1" customWidth="1"/>
    <col min="3466" max="3466" width="6.42578125" style="687" bestFit="1" customWidth="1"/>
    <col min="3467" max="3467" width="7.140625" style="687" bestFit="1" customWidth="1"/>
    <col min="3468" max="3468" width="6.85546875" style="687" bestFit="1" customWidth="1"/>
    <col min="3469" max="3470" width="7.140625" style="687" bestFit="1" customWidth="1"/>
    <col min="3471" max="3472" width="6.85546875" style="687" bestFit="1" customWidth="1"/>
    <col min="3473" max="3474" width="7.140625" style="687" bestFit="1" customWidth="1"/>
    <col min="3475" max="3475" width="6.42578125" style="687" bestFit="1" customWidth="1"/>
    <col min="3476" max="3478" width="7.140625" style="687" bestFit="1" customWidth="1"/>
    <col min="3479" max="3479" width="6.42578125" style="687" bestFit="1" customWidth="1"/>
    <col min="3480" max="3480" width="7.140625" style="687" bestFit="1" customWidth="1"/>
    <col min="3481" max="3481" width="6.42578125" style="687" bestFit="1" customWidth="1"/>
    <col min="3482" max="3482" width="6.85546875" style="687" bestFit="1" customWidth="1"/>
    <col min="3483" max="3484" width="6.42578125" style="687" bestFit="1" customWidth="1"/>
    <col min="3485" max="3486" width="7.140625" style="687" bestFit="1" customWidth="1"/>
    <col min="3487" max="3487" width="6.42578125" style="687" bestFit="1" customWidth="1"/>
    <col min="3488" max="3488" width="7.140625" style="687" bestFit="1" customWidth="1"/>
    <col min="3489" max="3489" width="6.42578125" style="687" bestFit="1" customWidth="1"/>
    <col min="3490" max="3490" width="6.85546875" style="687" bestFit="1" customWidth="1"/>
    <col min="3491" max="3491" width="6.42578125" style="687" bestFit="1" customWidth="1"/>
    <col min="3492" max="3493" width="7.140625" style="687" bestFit="1" customWidth="1"/>
    <col min="3494" max="3494" width="6.85546875" style="687" bestFit="1" customWidth="1"/>
    <col min="3495" max="3495" width="7.140625" style="687" bestFit="1" customWidth="1"/>
    <col min="3496" max="3497" width="6.42578125" style="687" bestFit="1" customWidth="1"/>
    <col min="3498" max="3499" width="7.140625" style="687" bestFit="1" customWidth="1"/>
    <col min="3500" max="3500" width="6.42578125" style="687" bestFit="1" customWidth="1"/>
    <col min="3501" max="3501" width="6.85546875" style="687" bestFit="1" customWidth="1"/>
    <col min="3502" max="3503" width="7.140625" style="687" bestFit="1" customWidth="1"/>
    <col min="3504" max="3505" width="6.42578125" style="687" bestFit="1" customWidth="1"/>
    <col min="3506" max="3506" width="6.85546875" style="687" bestFit="1" customWidth="1"/>
    <col min="3507" max="3507" width="6.42578125" style="687" bestFit="1" customWidth="1"/>
    <col min="3508" max="3508" width="7.140625" style="687" bestFit="1" customWidth="1"/>
    <col min="3509" max="3511" width="6.42578125" style="687" bestFit="1" customWidth="1"/>
    <col min="3512" max="3513" width="7.140625" style="687" bestFit="1" customWidth="1"/>
    <col min="3514" max="3514" width="6.85546875" style="687" bestFit="1" customWidth="1"/>
    <col min="3515" max="3517" width="7.140625" style="687" bestFit="1" customWidth="1"/>
    <col min="3518" max="3518" width="6.85546875" style="687" bestFit="1" customWidth="1"/>
    <col min="3519" max="3519" width="7.140625" style="687" bestFit="1" customWidth="1"/>
    <col min="3520" max="3520" width="6.85546875" style="687" bestFit="1" customWidth="1"/>
    <col min="3521" max="3521" width="6.42578125" style="687" bestFit="1" customWidth="1"/>
    <col min="3522" max="3522" width="6.85546875" style="687" bestFit="1" customWidth="1"/>
    <col min="3523" max="3523" width="6.42578125" style="687" bestFit="1" customWidth="1"/>
    <col min="3524" max="3525" width="6.85546875" style="687" bestFit="1" customWidth="1"/>
    <col min="3526" max="3526" width="7.140625" style="687" bestFit="1" customWidth="1"/>
    <col min="3527" max="3527" width="6.85546875" style="687" bestFit="1" customWidth="1"/>
    <col min="3528" max="3528" width="7.140625" style="687" bestFit="1" customWidth="1"/>
    <col min="3529" max="3531" width="6.85546875" style="687" bestFit="1" customWidth="1"/>
    <col min="3532" max="3535" width="6.42578125" style="687" bestFit="1" customWidth="1"/>
    <col min="3536" max="3536" width="6.85546875" style="687" bestFit="1" customWidth="1"/>
    <col min="3537" max="3537" width="6.42578125" style="687" bestFit="1" customWidth="1"/>
    <col min="3538" max="3538" width="7.140625" style="687" bestFit="1" customWidth="1"/>
    <col min="3539" max="3539" width="6.42578125" style="687" bestFit="1" customWidth="1"/>
    <col min="3540" max="3540" width="6.85546875" style="687" bestFit="1" customWidth="1"/>
    <col min="3541" max="3541" width="7.140625" style="687" bestFit="1" customWidth="1"/>
    <col min="3542" max="3542" width="6.85546875" style="687" bestFit="1" customWidth="1"/>
    <col min="3543" max="3544" width="6.42578125" style="687" bestFit="1" customWidth="1"/>
    <col min="3545" max="3546" width="6.85546875" style="687" bestFit="1" customWidth="1"/>
    <col min="3547" max="3547" width="7.140625" style="687" bestFit="1" customWidth="1"/>
    <col min="3548" max="3548" width="6.85546875" style="687" bestFit="1" customWidth="1"/>
    <col min="3549" max="3550" width="6.42578125" style="687" bestFit="1" customWidth="1"/>
    <col min="3551" max="3551" width="7.140625" style="687" bestFit="1" customWidth="1"/>
    <col min="3552" max="3552" width="6.42578125" style="687" bestFit="1" customWidth="1"/>
    <col min="3553" max="3553" width="6.85546875" style="687" bestFit="1" customWidth="1"/>
    <col min="3554" max="3554" width="7.140625" style="687" bestFit="1" customWidth="1"/>
    <col min="3555" max="3555" width="6.42578125" style="687" bestFit="1" customWidth="1"/>
    <col min="3556" max="3556" width="7.140625" style="687" bestFit="1" customWidth="1"/>
    <col min="3557" max="3557" width="6.42578125" style="687" bestFit="1" customWidth="1"/>
    <col min="3558" max="3558" width="7.140625" style="687" bestFit="1" customWidth="1"/>
    <col min="3559" max="3559" width="6.85546875" style="687" bestFit="1" customWidth="1"/>
    <col min="3560" max="3565" width="7.140625" style="687" bestFit="1" customWidth="1"/>
    <col min="3566" max="3566" width="6.42578125" style="687" bestFit="1" customWidth="1"/>
    <col min="3567" max="3568" width="6.85546875" style="687" bestFit="1" customWidth="1"/>
    <col min="3569" max="3569" width="6.42578125" style="687" bestFit="1" customWidth="1"/>
    <col min="3570" max="3570" width="7.140625" style="687" bestFit="1" customWidth="1"/>
    <col min="3571" max="3571" width="6.85546875" style="687" bestFit="1" customWidth="1"/>
    <col min="3572" max="3572" width="6.42578125" style="687" bestFit="1" customWidth="1"/>
    <col min="3573" max="3574" width="6.85546875" style="687" bestFit="1" customWidth="1"/>
    <col min="3575" max="3576" width="6.42578125" style="687" bestFit="1" customWidth="1"/>
    <col min="3577" max="3577" width="7.140625" style="687" bestFit="1" customWidth="1"/>
    <col min="3578" max="3578" width="6.85546875" style="687" bestFit="1" customWidth="1"/>
    <col min="3579" max="3579" width="7.140625" style="687" bestFit="1" customWidth="1"/>
    <col min="3580" max="3580" width="6.42578125" style="687" bestFit="1" customWidth="1"/>
    <col min="3581" max="3581" width="6.85546875" style="687" bestFit="1" customWidth="1"/>
    <col min="3582" max="3582" width="6.42578125" style="687" bestFit="1" customWidth="1"/>
    <col min="3583" max="3584" width="7.140625" style="687" bestFit="1" customWidth="1"/>
    <col min="3585" max="3585" width="6.85546875" style="687" bestFit="1" customWidth="1"/>
    <col min="3586" max="3586" width="7.140625" style="687" bestFit="1" customWidth="1"/>
    <col min="3587" max="3587" width="6.42578125" style="687" bestFit="1" customWidth="1"/>
    <col min="3588" max="3589" width="7.140625" style="687" bestFit="1" customWidth="1"/>
    <col min="3590" max="3590" width="6.42578125" style="687" bestFit="1" customWidth="1"/>
    <col min="3591" max="3591" width="7.140625" style="687" bestFit="1" customWidth="1"/>
    <col min="3592" max="3592" width="6.42578125" style="687" bestFit="1" customWidth="1"/>
    <col min="3593" max="3593" width="7.140625" style="687" bestFit="1" customWidth="1"/>
    <col min="3594" max="3596" width="6.42578125" style="687" bestFit="1" customWidth="1"/>
    <col min="3597" max="3597" width="6.85546875" style="687" bestFit="1" customWidth="1"/>
    <col min="3598" max="3598" width="7.140625" style="687" bestFit="1" customWidth="1"/>
    <col min="3599" max="3599" width="6.42578125" style="687" bestFit="1" customWidth="1"/>
    <col min="3600" max="3600" width="7.140625" style="687" bestFit="1" customWidth="1"/>
    <col min="3601" max="3601" width="6.42578125" style="687" bestFit="1" customWidth="1"/>
    <col min="3602" max="3606" width="7.140625" style="687" bestFit="1" customWidth="1"/>
    <col min="3607" max="3608" width="6.42578125" style="687" bestFit="1" customWidth="1"/>
    <col min="3609" max="3609" width="7.140625" style="687" bestFit="1" customWidth="1"/>
    <col min="3610" max="3611" width="6.85546875" style="687" bestFit="1" customWidth="1"/>
    <col min="3612" max="3612" width="6.42578125" style="687" bestFit="1" customWidth="1"/>
    <col min="3613" max="3613" width="7.140625" style="687" bestFit="1" customWidth="1"/>
    <col min="3614" max="3616" width="6.42578125" style="687" bestFit="1" customWidth="1"/>
    <col min="3617" max="3617" width="6.85546875" style="687" bestFit="1" customWidth="1"/>
    <col min="3618" max="3618" width="7.140625" style="687" bestFit="1" customWidth="1"/>
    <col min="3619" max="3619" width="6.85546875" style="687" bestFit="1" customWidth="1"/>
    <col min="3620" max="3620" width="7.140625" style="687" bestFit="1" customWidth="1"/>
    <col min="3621" max="3621" width="6.42578125" style="687" bestFit="1" customWidth="1"/>
    <col min="3622" max="3623" width="6.85546875" style="687" bestFit="1" customWidth="1"/>
    <col min="3624" max="3624" width="6.42578125" style="687" bestFit="1" customWidth="1"/>
    <col min="3625" max="3625" width="7.140625" style="687" bestFit="1" customWidth="1"/>
    <col min="3626" max="3626" width="6.42578125" style="687" bestFit="1" customWidth="1"/>
    <col min="3627" max="3627" width="7.140625" style="687" bestFit="1" customWidth="1"/>
    <col min="3628" max="3628" width="6.42578125" style="687" bestFit="1" customWidth="1"/>
    <col min="3629" max="3629" width="7.140625" style="687" bestFit="1" customWidth="1"/>
    <col min="3630" max="3633" width="6.85546875" style="687" bestFit="1" customWidth="1"/>
    <col min="3634" max="3635" width="7.140625" style="687" bestFit="1" customWidth="1"/>
    <col min="3636" max="3636" width="6.85546875" style="687" bestFit="1" customWidth="1"/>
    <col min="3637" max="3638" width="6.42578125" style="687" bestFit="1" customWidth="1"/>
    <col min="3639" max="3640" width="7.140625" style="687" bestFit="1" customWidth="1"/>
    <col min="3641" max="3641" width="6.42578125" style="687" bestFit="1" customWidth="1"/>
    <col min="3642" max="3647" width="7.140625" style="687" bestFit="1" customWidth="1"/>
    <col min="3648" max="3648" width="6.85546875" style="687" bestFit="1" customWidth="1"/>
    <col min="3649" max="3649" width="6.42578125" style="687" bestFit="1" customWidth="1"/>
    <col min="3650" max="3650" width="6.85546875" style="687" bestFit="1" customWidth="1"/>
    <col min="3651" max="3651" width="6.42578125" style="687" bestFit="1" customWidth="1"/>
    <col min="3652" max="3652" width="7.140625" style="687" bestFit="1" customWidth="1"/>
    <col min="3653" max="3653" width="6.85546875" style="687" bestFit="1" customWidth="1"/>
    <col min="3654" max="3655" width="7.140625" style="687" bestFit="1" customWidth="1"/>
    <col min="3656" max="3657" width="6.85546875" style="687" bestFit="1" customWidth="1"/>
    <col min="3658" max="3658" width="7.140625" style="687" bestFit="1" customWidth="1"/>
    <col min="3659" max="3659" width="6.42578125" style="687" bestFit="1" customWidth="1"/>
    <col min="3660" max="3660" width="7.140625" style="687" bestFit="1" customWidth="1"/>
    <col min="3661" max="3661" width="6.42578125" style="687" bestFit="1" customWidth="1"/>
    <col min="3662" max="3662" width="6.85546875" style="687" bestFit="1" customWidth="1"/>
    <col min="3663" max="3664" width="7.140625" style="687" bestFit="1" customWidth="1"/>
    <col min="3665" max="3666" width="6.42578125" style="687" bestFit="1" customWidth="1"/>
    <col min="3667" max="3667" width="6.85546875" style="687" bestFit="1" customWidth="1"/>
    <col min="3668" max="3669" width="6.42578125" style="687" bestFit="1" customWidth="1"/>
    <col min="3670" max="3673" width="7.140625" style="687" bestFit="1" customWidth="1"/>
    <col min="3674" max="3674" width="6.42578125" style="687" bestFit="1" customWidth="1"/>
    <col min="3675" max="3675" width="7.140625" style="687" bestFit="1" customWidth="1"/>
    <col min="3676" max="3676" width="6.42578125" style="687" bestFit="1" customWidth="1"/>
    <col min="3677" max="3678" width="6.85546875" style="687" bestFit="1" customWidth="1"/>
    <col min="3679" max="3681" width="7.140625" style="687" bestFit="1" customWidth="1"/>
    <col min="3682" max="3685" width="6.85546875" style="687" bestFit="1" customWidth="1"/>
    <col min="3686" max="3687" width="7.140625" style="687" bestFit="1" customWidth="1"/>
    <col min="3688" max="3689" width="6.85546875" style="687" bestFit="1" customWidth="1"/>
    <col min="3690" max="3690" width="6.42578125" style="687" bestFit="1" customWidth="1"/>
    <col min="3691" max="3692" width="6.85546875" style="687" bestFit="1" customWidth="1"/>
    <col min="3693" max="3693" width="6.42578125" style="687" bestFit="1" customWidth="1"/>
    <col min="3694" max="3694" width="7.140625" style="687" bestFit="1" customWidth="1"/>
    <col min="3695" max="3696" width="6.85546875" style="687" bestFit="1" customWidth="1"/>
    <col min="3697" max="3697" width="7.140625" style="687" bestFit="1" customWidth="1"/>
    <col min="3698" max="3699" width="6.85546875" style="687" bestFit="1" customWidth="1"/>
    <col min="3700" max="3701" width="7.140625" style="687" bestFit="1" customWidth="1"/>
    <col min="3702" max="3703" width="6.42578125" style="687" bestFit="1" customWidth="1"/>
    <col min="3704" max="3707" width="7.140625" style="687" bestFit="1" customWidth="1"/>
    <col min="3708" max="3709" width="6.85546875" style="687" bestFit="1" customWidth="1"/>
    <col min="3710" max="3710" width="7.140625" style="687" bestFit="1" customWidth="1"/>
    <col min="3711" max="3712" width="6.85546875" style="687" bestFit="1" customWidth="1"/>
    <col min="3713" max="3713" width="7.140625" style="687" bestFit="1" customWidth="1"/>
    <col min="3714" max="3714" width="6.42578125" style="687" bestFit="1" customWidth="1"/>
    <col min="3715" max="3716" width="7.140625" style="687" bestFit="1" customWidth="1"/>
    <col min="3717" max="3717" width="6.85546875" style="687" bestFit="1" customWidth="1"/>
    <col min="3718" max="3718" width="7.140625" style="687" bestFit="1" customWidth="1"/>
    <col min="3719" max="3719" width="6.85546875" style="687" bestFit="1" customWidth="1"/>
    <col min="3720" max="3724" width="6.42578125" style="687" bestFit="1" customWidth="1"/>
    <col min="3725" max="3726" width="7.140625" style="687" bestFit="1" customWidth="1"/>
    <col min="3727" max="3728" width="6.42578125" style="687" bestFit="1" customWidth="1"/>
    <col min="3729" max="3729" width="7.140625" style="687" bestFit="1" customWidth="1"/>
    <col min="3730" max="3730" width="6.85546875" style="687" bestFit="1" customWidth="1"/>
    <col min="3731" max="3732" width="7.140625" style="687" bestFit="1" customWidth="1"/>
    <col min="3733" max="3733" width="6.42578125" style="687" bestFit="1" customWidth="1"/>
    <col min="3734" max="3736" width="7.140625" style="687" bestFit="1" customWidth="1"/>
    <col min="3737" max="3738" width="6.85546875" style="687" bestFit="1" customWidth="1"/>
    <col min="3739" max="3739" width="6.42578125" style="687" bestFit="1" customWidth="1"/>
    <col min="3740" max="3742" width="7.140625" style="687" bestFit="1" customWidth="1"/>
    <col min="3743" max="3743" width="6.85546875" style="687" bestFit="1" customWidth="1"/>
    <col min="3744" max="3744" width="7.140625" style="687" bestFit="1" customWidth="1"/>
    <col min="3745" max="3746" width="6.85546875" style="687" bestFit="1" customWidth="1"/>
    <col min="3747" max="3747" width="6.42578125" style="687" bestFit="1" customWidth="1"/>
    <col min="3748" max="3749" width="7.140625" style="687" bestFit="1" customWidth="1"/>
    <col min="3750" max="3750" width="6.42578125" style="687" bestFit="1" customWidth="1"/>
    <col min="3751" max="3752" width="7.140625" style="687" bestFit="1" customWidth="1"/>
    <col min="3753" max="3753" width="6.85546875" style="687" bestFit="1" customWidth="1"/>
    <col min="3754" max="3756" width="7.140625" style="687" bestFit="1" customWidth="1"/>
    <col min="3757" max="3758" width="6.85546875" style="687" bestFit="1" customWidth="1"/>
    <col min="3759" max="3759" width="6.42578125" style="687" bestFit="1" customWidth="1"/>
    <col min="3760" max="3760" width="7.140625" style="687" bestFit="1" customWidth="1"/>
    <col min="3761" max="3761" width="6.85546875" style="687" bestFit="1" customWidth="1"/>
    <col min="3762" max="3762" width="7.140625" style="687" bestFit="1" customWidth="1"/>
    <col min="3763" max="3763" width="6.42578125" style="687" bestFit="1" customWidth="1"/>
    <col min="3764" max="3764" width="6.85546875" style="687" bestFit="1" customWidth="1"/>
    <col min="3765" max="3767" width="6.42578125" style="687" bestFit="1" customWidth="1"/>
    <col min="3768" max="3768" width="7.140625" style="687" bestFit="1" customWidth="1"/>
    <col min="3769" max="3769" width="6.85546875" style="687" bestFit="1" customWidth="1"/>
    <col min="3770" max="3774" width="7.140625" style="687" bestFit="1" customWidth="1"/>
    <col min="3775" max="3775" width="6.42578125" style="687" bestFit="1" customWidth="1"/>
    <col min="3776" max="3776" width="6.85546875" style="687" bestFit="1" customWidth="1"/>
    <col min="3777" max="3778" width="6.42578125" style="687" bestFit="1" customWidth="1"/>
    <col min="3779" max="3779" width="7.140625" style="687" bestFit="1" customWidth="1"/>
    <col min="3780" max="3781" width="6.42578125" style="687" bestFit="1" customWidth="1"/>
    <col min="3782" max="3782" width="7.140625" style="687" bestFit="1" customWidth="1"/>
    <col min="3783" max="3783" width="6.42578125" style="687" bestFit="1" customWidth="1"/>
    <col min="3784" max="3784" width="6.85546875" style="687" bestFit="1" customWidth="1"/>
    <col min="3785" max="3788" width="7.140625" style="687" bestFit="1" customWidth="1"/>
    <col min="3789" max="3789" width="6.42578125" style="687" bestFit="1" customWidth="1"/>
    <col min="3790" max="3790" width="7.140625" style="687" bestFit="1" customWidth="1"/>
    <col min="3791" max="3792" width="6.42578125" style="687" bestFit="1" customWidth="1"/>
    <col min="3793" max="3793" width="7.140625" style="687" bestFit="1" customWidth="1"/>
    <col min="3794" max="3794" width="6.85546875" style="687" bestFit="1" customWidth="1"/>
    <col min="3795" max="3795" width="6.42578125" style="687" bestFit="1" customWidth="1"/>
    <col min="3796" max="3798" width="7.140625" style="687" bestFit="1" customWidth="1"/>
    <col min="3799" max="3800" width="6.42578125" style="687" bestFit="1" customWidth="1"/>
    <col min="3801" max="3801" width="7.140625" style="687" bestFit="1" customWidth="1"/>
    <col min="3802" max="3802" width="6.42578125" style="687" bestFit="1" customWidth="1"/>
    <col min="3803" max="3805" width="7.140625" style="687" bestFit="1" customWidth="1"/>
    <col min="3806" max="3806" width="6.42578125" style="687" bestFit="1" customWidth="1"/>
    <col min="3807" max="3807" width="6.85546875" style="687" bestFit="1" customWidth="1"/>
    <col min="3808" max="3810" width="7.140625" style="687" bestFit="1" customWidth="1"/>
    <col min="3811" max="3811" width="6.85546875" style="687" bestFit="1" customWidth="1"/>
    <col min="3812" max="3812" width="7.140625" style="687" bestFit="1" customWidth="1"/>
    <col min="3813" max="3813" width="6.85546875" style="687" bestFit="1" customWidth="1"/>
    <col min="3814" max="3817" width="7.140625" style="687" bestFit="1" customWidth="1"/>
    <col min="3818" max="3818" width="6.85546875" style="687" bestFit="1" customWidth="1"/>
    <col min="3819" max="3819" width="7.140625" style="687" bestFit="1" customWidth="1"/>
    <col min="3820" max="3820" width="6.42578125" style="687" bestFit="1" customWidth="1"/>
    <col min="3821" max="3821" width="7.140625" style="687" bestFit="1" customWidth="1"/>
    <col min="3822" max="3822" width="6.85546875" style="687" bestFit="1" customWidth="1"/>
    <col min="3823" max="3823" width="7.140625" style="687" bestFit="1" customWidth="1"/>
    <col min="3824" max="3824" width="6.85546875" style="687" bestFit="1" customWidth="1"/>
    <col min="3825" max="3825" width="6.42578125" style="687" bestFit="1" customWidth="1"/>
    <col min="3826" max="3827" width="7.140625" style="687" bestFit="1" customWidth="1"/>
    <col min="3828" max="3828" width="6.42578125" style="687" bestFit="1" customWidth="1"/>
    <col min="3829" max="3829" width="7.140625" style="687" bestFit="1" customWidth="1"/>
    <col min="3830" max="3830" width="6.85546875" style="687" bestFit="1" customWidth="1"/>
    <col min="3831" max="3833" width="7.140625" style="687" bestFit="1" customWidth="1"/>
    <col min="3834" max="3836" width="6.85546875" style="687" bestFit="1" customWidth="1"/>
    <col min="3837" max="3839" width="7.140625" style="687" bestFit="1" customWidth="1"/>
    <col min="3840" max="3840" width="6.85546875" style="687" bestFit="1" customWidth="1"/>
    <col min="3841" max="3842" width="7.140625" style="687" bestFit="1" customWidth="1"/>
    <col min="3843" max="3843" width="6.42578125" style="687" bestFit="1" customWidth="1"/>
    <col min="3844" max="3844" width="7.140625" style="687" bestFit="1" customWidth="1"/>
    <col min="3845" max="3845" width="6.85546875" style="687" bestFit="1" customWidth="1"/>
    <col min="3846" max="3846" width="7.140625" style="687" bestFit="1" customWidth="1"/>
    <col min="3847" max="3847" width="6.85546875" style="687" bestFit="1" customWidth="1"/>
    <col min="3848" max="3848" width="7.140625" style="687" bestFit="1" customWidth="1"/>
    <col min="3849" max="3849" width="6.85546875" style="687" bestFit="1" customWidth="1"/>
    <col min="3850" max="3850" width="6.42578125" style="687" bestFit="1" customWidth="1"/>
    <col min="3851" max="3851" width="7.140625" style="687" bestFit="1" customWidth="1"/>
    <col min="3852" max="3852" width="6.42578125" style="687" bestFit="1" customWidth="1"/>
    <col min="3853" max="3854" width="7.140625" style="687" bestFit="1" customWidth="1"/>
    <col min="3855" max="3855" width="6.85546875" style="687" bestFit="1" customWidth="1"/>
    <col min="3856" max="3857" width="7.140625" style="687" bestFit="1" customWidth="1"/>
    <col min="3858" max="3859" width="6.85546875" style="687" bestFit="1" customWidth="1"/>
    <col min="3860" max="3862" width="7.140625" style="687" bestFit="1" customWidth="1"/>
    <col min="3863" max="3863" width="6.42578125" style="687" bestFit="1" customWidth="1"/>
    <col min="3864" max="3864" width="7.140625" style="687" bestFit="1" customWidth="1"/>
    <col min="3865" max="3865" width="6.85546875" style="687" bestFit="1" customWidth="1"/>
    <col min="3866" max="3866" width="7.140625" style="687" bestFit="1" customWidth="1"/>
    <col min="3867" max="3868" width="6.85546875" style="687" bestFit="1" customWidth="1"/>
    <col min="3869" max="3870" width="6.42578125" style="687" bestFit="1" customWidth="1"/>
    <col min="3871" max="3871" width="7.140625" style="687" bestFit="1" customWidth="1"/>
    <col min="3872" max="3872" width="6.85546875" style="687" bestFit="1" customWidth="1"/>
    <col min="3873" max="3873" width="7.140625" style="687" bestFit="1" customWidth="1"/>
    <col min="3874" max="3875" width="6.42578125" style="687" bestFit="1" customWidth="1"/>
    <col min="3876" max="3877" width="7.140625" style="687" bestFit="1" customWidth="1"/>
    <col min="3878" max="3878" width="6.42578125" style="687" bestFit="1" customWidth="1"/>
    <col min="3879" max="3879" width="6.85546875" style="687" bestFit="1" customWidth="1"/>
    <col min="3880" max="3880" width="7.140625" style="687" bestFit="1" customWidth="1"/>
    <col min="3881" max="3881" width="6.85546875" style="687" bestFit="1" customWidth="1"/>
    <col min="3882" max="3882" width="7.140625" style="687" bestFit="1" customWidth="1"/>
    <col min="3883" max="3883" width="6.85546875" style="687" bestFit="1" customWidth="1"/>
    <col min="3884" max="3886" width="7.140625" style="687" bestFit="1" customWidth="1"/>
    <col min="3887" max="3887" width="6.85546875" style="687" bestFit="1" customWidth="1"/>
    <col min="3888" max="3888" width="7.140625" style="687" bestFit="1" customWidth="1"/>
    <col min="3889" max="3892" width="6.42578125" style="687" bestFit="1" customWidth="1"/>
    <col min="3893" max="3893" width="7.140625" style="687" bestFit="1" customWidth="1"/>
    <col min="3894" max="3894" width="6.85546875" style="687" bestFit="1" customWidth="1"/>
    <col min="3895" max="3895" width="7.140625" style="687" bestFit="1" customWidth="1"/>
    <col min="3896" max="3896" width="6.42578125" style="687" bestFit="1" customWidth="1"/>
    <col min="3897" max="3898" width="7.140625" style="687" bestFit="1" customWidth="1"/>
    <col min="3899" max="3899" width="6.42578125" style="687" bestFit="1" customWidth="1"/>
    <col min="3900" max="3900" width="7.140625" style="687" bestFit="1" customWidth="1"/>
    <col min="3901" max="3901" width="6.85546875" style="687" bestFit="1" customWidth="1"/>
    <col min="3902" max="3902" width="6.42578125" style="687" bestFit="1" customWidth="1"/>
    <col min="3903" max="3903" width="6.85546875" style="687" bestFit="1" customWidth="1"/>
    <col min="3904" max="3904" width="7.140625" style="687" bestFit="1" customWidth="1"/>
    <col min="3905" max="3906" width="6.85546875" style="687" bestFit="1" customWidth="1"/>
    <col min="3907" max="3907" width="6.42578125" style="687" bestFit="1" customWidth="1"/>
    <col min="3908" max="3910" width="6.85546875" style="687" bestFit="1" customWidth="1"/>
    <col min="3911" max="3911" width="7.140625" style="687" bestFit="1" customWidth="1"/>
    <col min="3912" max="3912" width="6.42578125" style="687" bestFit="1" customWidth="1"/>
    <col min="3913" max="3913" width="6.85546875" style="687" bestFit="1" customWidth="1"/>
    <col min="3914" max="3915" width="7.140625" style="687" bestFit="1" customWidth="1"/>
    <col min="3916" max="3916" width="6.42578125" style="687" bestFit="1" customWidth="1"/>
    <col min="3917" max="3917" width="7.140625" style="687" bestFit="1" customWidth="1"/>
    <col min="3918" max="3918" width="6.85546875" style="687" bestFit="1" customWidth="1"/>
    <col min="3919" max="3920" width="7.140625" style="687" bestFit="1" customWidth="1"/>
    <col min="3921" max="3921" width="6.42578125" style="687" bestFit="1" customWidth="1"/>
    <col min="3922" max="3922" width="7.140625" style="687" bestFit="1" customWidth="1"/>
    <col min="3923" max="3925" width="6.42578125" style="687" bestFit="1" customWidth="1"/>
    <col min="3926" max="3927" width="7.140625" style="687" bestFit="1" customWidth="1"/>
    <col min="3928" max="3928" width="6.42578125" style="687" bestFit="1" customWidth="1"/>
    <col min="3929" max="3930" width="7.140625" style="687" bestFit="1" customWidth="1"/>
    <col min="3931" max="3931" width="6.85546875" style="687" bestFit="1" customWidth="1"/>
    <col min="3932" max="3933" width="7.140625" style="687" bestFit="1" customWidth="1"/>
    <col min="3934" max="3934" width="6.42578125" style="687" bestFit="1" customWidth="1"/>
    <col min="3935" max="3935" width="7.140625" style="687" bestFit="1" customWidth="1"/>
    <col min="3936" max="3936" width="6.42578125" style="687" bestFit="1" customWidth="1"/>
    <col min="3937" max="3937" width="7.140625" style="687" bestFit="1" customWidth="1"/>
    <col min="3938" max="3938" width="6.42578125" style="687" bestFit="1" customWidth="1"/>
    <col min="3939" max="3939" width="7.140625" style="687" bestFit="1" customWidth="1"/>
    <col min="3940" max="3940" width="6.85546875" style="687" bestFit="1" customWidth="1"/>
    <col min="3941" max="3941" width="6.42578125" style="687" bestFit="1" customWidth="1"/>
    <col min="3942" max="3942" width="6.85546875" style="687" bestFit="1" customWidth="1"/>
    <col min="3943" max="3944" width="7.140625" style="687" bestFit="1" customWidth="1"/>
    <col min="3945" max="3945" width="6.85546875" style="687" bestFit="1" customWidth="1"/>
    <col min="3946" max="3947" width="7.140625" style="687" bestFit="1" customWidth="1"/>
    <col min="3948" max="3950" width="6.85546875" style="687" bestFit="1" customWidth="1"/>
    <col min="3951" max="3951" width="6.42578125" style="687" bestFit="1" customWidth="1"/>
    <col min="3952" max="3952" width="7.140625" style="687" bestFit="1" customWidth="1"/>
    <col min="3953" max="3953" width="6.85546875" style="687" bestFit="1" customWidth="1"/>
    <col min="3954" max="3954" width="6.42578125" style="687" bestFit="1" customWidth="1"/>
    <col min="3955" max="3955" width="6.85546875" style="687" bestFit="1" customWidth="1"/>
    <col min="3956" max="3957" width="7.140625" style="687" bestFit="1" customWidth="1"/>
    <col min="3958" max="3958" width="6.85546875" style="687" bestFit="1" customWidth="1"/>
    <col min="3959" max="3962" width="6.42578125" style="687" bestFit="1" customWidth="1"/>
    <col min="3963" max="3967" width="7.140625" style="687" bestFit="1" customWidth="1"/>
    <col min="3968" max="3968" width="6.85546875" style="687" bestFit="1" customWidth="1"/>
    <col min="3969" max="3970" width="7.140625" style="687" bestFit="1" customWidth="1"/>
    <col min="3971" max="3971" width="6.85546875" style="687" bestFit="1" customWidth="1"/>
    <col min="3972" max="3973" width="6.42578125" style="687" bestFit="1" customWidth="1"/>
    <col min="3974" max="3975" width="7.140625" style="687" bestFit="1" customWidth="1"/>
    <col min="3976" max="3978" width="6.85546875" style="687" bestFit="1" customWidth="1"/>
    <col min="3979" max="3979" width="7.140625" style="687" bestFit="1" customWidth="1"/>
    <col min="3980" max="3980" width="6.42578125" style="687" bestFit="1" customWidth="1"/>
    <col min="3981" max="3981" width="6.85546875" style="687" bestFit="1" customWidth="1"/>
    <col min="3982" max="3982" width="6.42578125" style="687" bestFit="1" customWidth="1"/>
    <col min="3983" max="3983" width="7.140625" style="687" bestFit="1" customWidth="1"/>
    <col min="3984" max="3984" width="6.42578125" style="687" bestFit="1" customWidth="1"/>
    <col min="3985" max="3985" width="7.140625" style="687" bestFit="1" customWidth="1"/>
    <col min="3986" max="3987" width="6.42578125" style="687" bestFit="1" customWidth="1"/>
    <col min="3988" max="3988" width="6.85546875" style="687" bestFit="1" customWidth="1"/>
    <col min="3989" max="3990" width="7.140625" style="687" bestFit="1" customWidth="1"/>
    <col min="3991" max="3993" width="6.85546875" style="687" bestFit="1" customWidth="1"/>
    <col min="3994" max="3994" width="6.42578125" style="687" bestFit="1" customWidth="1"/>
    <col min="3995" max="3996" width="7.140625" style="687" bestFit="1" customWidth="1"/>
    <col min="3997" max="3998" width="6.42578125" style="687" bestFit="1" customWidth="1"/>
    <col min="3999" max="4001" width="7.140625" style="687" bestFit="1" customWidth="1"/>
    <col min="4002" max="4002" width="6.42578125" style="687" bestFit="1" customWidth="1"/>
    <col min="4003" max="4004" width="6.85546875" style="687" bestFit="1" customWidth="1"/>
    <col min="4005" max="4008" width="7.140625" style="687" bestFit="1" customWidth="1"/>
    <col min="4009" max="4009" width="6.42578125" style="687" bestFit="1" customWidth="1"/>
    <col min="4010" max="4011" width="7.140625" style="687" bestFit="1" customWidth="1"/>
    <col min="4012" max="4012" width="6.42578125" style="687" bestFit="1" customWidth="1"/>
    <col min="4013" max="4015" width="7.140625" style="687" bestFit="1" customWidth="1"/>
    <col min="4016" max="4016" width="6.42578125" style="687" bestFit="1" customWidth="1"/>
    <col min="4017" max="4017" width="7.140625" style="687" bestFit="1" customWidth="1"/>
    <col min="4018" max="4018" width="6.85546875" style="687" bestFit="1" customWidth="1"/>
    <col min="4019" max="4019" width="7.140625" style="687" bestFit="1" customWidth="1"/>
    <col min="4020" max="4020" width="6.42578125" style="687" bestFit="1" customWidth="1"/>
    <col min="4021" max="4021" width="6.85546875" style="687" bestFit="1" customWidth="1"/>
    <col min="4022" max="4022" width="7.140625" style="687" bestFit="1" customWidth="1"/>
    <col min="4023" max="4024" width="6.85546875" style="687" bestFit="1" customWidth="1"/>
    <col min="4025" max="4027" width="6.42578125" style="687" bestFit="1" customWidth="1"/>
    <col min="4028" max="4028" width="6.85546875" style="687" bestFit="1" customWidth="1"/>
    <col min="4029" max="4031" width="7.140625" style="687" bestFit="1" customWidth="1"/>
    <col min="4032" max="4033" width="6.42578125" style="687" bestFit="1" customWidth="1"/>
    <col min="4034" max="4035" width="7.140625" style="687" bestFit="1" customWidth="1"/>
    <col min="4036" max="4036" width="6.42578125" style="687" bestFit="1" customWidth="1"/>
    <col min="4037" max="4040" width="7.140625" style="687" bestFit="1" customWidth="1"/>
    <col min="4041" max="4041" width="6.42578125" style="687" bestFit="1" customWidth="1"/>
    <col min="4042" max="4046" width="7.140625" style="687" bestFit="1" customWidth="1"/>
    <col min="4047" max="4047" width="6.42578125" style="687" bestFit="1" customWidth="1"/>
    <col min="4048" max="4050" width="7.140625" style="687" bestFit="1" customWidth="1"/>
    <col min="4051" max="4052" width="6.42578125" style="687" bestFit="1" customWidth="1"/>
    <col min="4053" max="4054" width="7.140625" style="687" bestFit="1" customWidth="1"/>
    <col min="4055" max="4055" width="6.85546875" style="687" bestFit="1" customWidth="1"/>
    <col min="4056" max="4059" width="7.140625" style="687" bestFit="1" customWidth="1"/>
    <col min="4060" max="4060" width="6.42578125" style="687" bestFit="1" customWidth="1"/>
    <col min="4061" max="4061" width="7.140625" style="687" bestFit="1" customWidth="1"/>
    <col min="4062" max="4063" width="6.42578125" style="687" bestFit="1" customWidth="1"/>
    <col min="4064" max="4064" width="7.140625" style="687" bestFit="1" customWidth="1"/>
    <col min="4065" max="4067" width="6.85546875" style="687" bestFit="1" customWidth="1"/>
    <col min="4068" max="4068" width="7.140625" style="687" bestFit="1" customWidth="1"/>
    <col min="4069" max="4069" width="6.85546875" style="687" bestFit="1" customWidth="1"/>
    <col min="4070" max="4070" width="7.140625" style="687" bestFit="1" customWidth="1"/>
    <col min="4071" max="4071" width="6.85546875" style="687" bestFit="1" customWidth="1"/>
    <col min="4072" max="4072" width="6.42578125" style="687" bestFit="1" customWidth="1"/>
    <col min="4073" max="4073" width="7.140625" style="687" bestFit="1" customWidth="1"/>
    <col min="4074" max="4074" width="6.85546875" style="687" bestFit="1" customWidth="1"/>
    <col min="4075" max="4075" width="6.42578125" style="687" bestFit="1" customWidth="1"/>
    <col min="4076" max="4077" width="7.140625" style="687" bestFit="1" customWidth="1"/>
    <col min="4078" max="4078" width="6.85546875" style="687" bestFit="1" customWidth="1"/>
    <col min="4079" max="4079" width="7.140625" style="687" bestFit="1" customWidth="1"/>
    <col min="4080" max="4080" width="6.42578125" style="687" bestFit="1" customWidth="1"/>
    <col min="4081" max="4081" width="7.140625" style="687" bestFit="1" customWidth="1"/>
    <col min="4082" max="4083" width="6.42578125" style="687" bestFit="1" customWidth="1"/>
    <col min="4084" max="4087" width="7.140625" style="687" bestFit="1" customWidth="1"/>
    <col min="4088" max="4089" width="6.85546875" style="687" bestFit="1" customWidth="1"/>
    <col min="4090" max="4092" width="6.42578125" style="687" bestFit="1" customWidth="1"/>
    <col min="4093" max="4094" width="6.85546875" style="687" bestFit="1" customWidth="1"/>
    <col min="4095" max="4095" width="7.140625" style="687" bestFit="1" customWidth="1"/>
    <col min="4096" max="4096" width="6.85546875" style="687" bestFit="1" customWidth="1"/>
    <col min="4097" max="4098" width="6.42578125" style="687" bestFit="1" customWidth="1"/>
    <col min="4099" max="4099" width="7.140625" style="687" bestFit="1" customWidth="1"/>
    <col min="4100" max="4100" width="6.42578125" style="687" bestFit="1" customWidth="1"/>
    <col min="4101" max="4102" width="7.140625" style="687" bestFit="1" customWidth="1"/>
    <col min="4103" max="4106" width="6.85546875" style="687" bestFit="1" customWidth="1"/>
    <col min="4107" max="4107" width="7.140625" style="687" bestFit="1" customWidth="1"/>
    <col min="4108" max="4108" width="6.85546875" style="687" bestFit="1" customWidth="1"/>
    <col min="4109" max="4109" width="7.140625" style="687" bestFit="1" customWidth="1"/>
    <col min="4110" max="4110" width="6.85546875" style="687" bestFit="1" customWidth="1"/>
    <col min="4111" max="4111" width="7.140625" style="687" bestFit="1" customWidth="1"/>
    <col min="4112" max="4113" width="6.42578125" style="687" bestFit="1" customWidth="1"/>
    <col min="4114" max="4114" width="7.140625" style="687" bestFit="1" customWidth="1"/>
    <col min="4115" max="4115" width="6.85546875" style="687" bestFit="1" customWidth="1"/>
    <col min="4116" max="4116" width="7.140625" style="687" bestFit="1" customWidth="1"/>
    <col min="4117" max="4117" width="6.85546875" style="687" bestFit="1" customWidth="1"/>
    <col min="4118" max="4119" width="7.140625" style="687" bestFit="1" customWidth="1"/>
    <col min="4120" max="4120" width="6.85546875" style="687" bestFit="1" customWidth="1"/>
    <col min="4121" max="4121" width="6.42578125" style="687" bestFit="1" customWidth="1"/>
    <col min="4122" max="4123" width="7.140625" style="687" bestFit="1" customWidth="1"/>
    <col min="4124" max="4124" width="6.42578125" style="687" bestFit="1" customWidth="1"/>
    <col min="4125" max="4125" width="7.140625" style="687" bestFit="1" customWidth="1"/>
    <col min="4126" max="4126" width="6.85546875" style="687" bestFit="1" customWidth="1"/>
    <col min="4127" max="4127" width="6.42578125" style="687" bestFit="1" customWidth="1"/>
    <col min="4128" max="4128" width="6.85546875" style="687" bestFit="1" customWidth="1"/>
    <col min="4129" max="4134" width="7.140625" style="687" bestFit="1" customWidth="1"/>
    <col min="4135" max="4135" width="6.85546875" style="687" bestFit="1" customWidth="1"/>
    <col min="4136" max="4138" width="7.140625" style="687" bestFit="1" customWidth="1"/>
    <col min="4139" max="4139" width="6.85546875" style="687" bestFit="1" customWidth="1"/>
    <col min="4140" max="4141" width="7.140625" style="687" bestFit="1" customWidth="1"/>
    <col min="4142" max="4143" width="6.42578125" style="687" bestFit="1" customWidth="1"/>
    <col min="4144" max="4144" width="7.140625" style="687" bestFit="1" customWidth="1"/>
    <col min="4145" max="4145" width="6.42578125" style="687" bestFit="1" customWidth="1"/>
    <col min="4146" max="4147" width="7.140625" style="687" bestFit="1" customWidth="1"/>
    <col min="4148" max="4148" width="6.85546875" style="687" bestFit="1" customWidth="1"/>
    <col min="4149" max="4149" width="7.140625" style="687" bestFit="1" customWidth="1"/>
    <col min="4150" max="4151" width="6.85546875" style="687" bestFit="1" customWidth="1"/>
    <col min="4152" max="4155" width="7.140625" style="687" bestFit="1" customWidth="1"/>
    <col min="4156" max="4157" width="6.85546875" style="687" bestFit="1" customWidth="1"/>
    <col min="4158" max="4158" width="7.140625" style="687" bestFit="1" customWidth="1"/>
    <col min="4159" max="4159" width="6.85546875" style="687" bestFit="1" customWidth="1"/>
    <col min="4160" max="4160" width="7.140625" style="687" bestFit="1" customWidth="1"/>
    <col min="4161" max="4161" width="6.85546875" style="687" bestFit="1" customWidth="1"/>
    <col min="4162" max="4162" width="7.140625" style="687" bestFit="1" customWidth="1"/>
    <col min="4163" max="4163" width="6.85546875" style="687" bestFit="1" customWidth="1"/>
    <col min="4164" max="4165" width="7.140625" style="687" bestFit="1" customWidth="1"/>
    <col min="4166" max="4166" width="6.85546875" style="687" bestFit="1" customWidth="1"/>
    <col min="4167" max="4169" width="7.140625" style="687" bestFit="1" customWidth="1"/>
    <col min="4170" max="4171" width="6.85546875" style="687" bestFit="1" customWidth="1"/>
    <col min="4172" max="4172" width="7.140625" style="687" bestFit="1" customWidth="1"/>
    <col min="4173" max="4173" width="6.85546875" style="687" bestFit="1" customWidth="1"/>
    <col min="4174" max="4174" width="7.140625" style="687" bestFit="1" customWidth="1"/>
    <col min="4175" max="4177" width="6.42578125" style="687" bestFit="1" customWidth="1"/>
    <col min="4178" max="4178" width="6.85546875" style="687" bestFit="1" customWidth="1"/>
    <col min="4179" max="4179" width="6.42578125" style="687" bestFit="1" customWidth="1"/>
    <col min="4180" max="4181" width="7.140625" style="687" bestFit="1" customWidth="1"/>
    <col min="4182" max="4182" width="6.42578125" style="687" bestFit="1" customWidth="1"/>
    <col min="4183" max="4183" width="7.140625" style="687" bestFit="1" customWidth="1"/>
    <col min="4184" max="4184" width="6.42578125" style="687" bestFit="1" customWidth="1"/>
    <col min="4185" max="4185" width="6.85546875" style="687" bestFit="1" customWidth="1"/>
    <col min="4186" max="4186" width="7.140625" style="687" bestFit="1" customWidth="1"/>
    <col min="4187" max="4188" width="6.85546875" style="687" bestFit="1" customWidth="1"/>
    <col min="4189" max="4189" width="7.140625" style="687" bestFit="1" customWidth="1"/>
    <col min="4190" max="4191" width="6.85546875" style="687" bestFit="1" customWidth="1"/>
    <col min="4192" max="4192" width="7.140625" style="687" bestFit="1" customWidth="1"/>
    <col min="4193" max="4193" width="6.85546875" style="687" bestFit="1" customWidth="1"/>
    <col min="4194" max="4194" width="7.140625" style="687" bestFit="1" customWidth="1"/>
    <col min="4195" max="4195" width="6.85546875" style="687" bestFit="1" customWidth="1"/>
    <col min="4196" max="4196" width="6.42578125" style="687" bestFit="1" customWidth="1"/>
    <col min="4197" max="4198" width="6.85546875" style="687" bestFit="1" customWidth="1"/>
    <col min="4199" max="4199" width="6.42578125" style="687" bestFit="1" customWidth="1"/>
    <col min="4200" max="4203" width="7.140625" style="687" bestFit="1" customWidth="1"/>
    <col min="4204" max="4204" width="6.42578125" style="687" bestFit="1" customWidth="1"/>
    <col min="4205" max="4207" width="7.140625" style="687" bestFit="1" customWidth="1"/>
    <col min="4208" max="4208" width="6.85546875" style="687" bestFit="1" customWidth="1"/>
    <col min="4209" max="4210" width="7.140625" style="687" bestFit="1" customWidth="1"/>
    <col min="4211" max="4211" width="6.42578125" style="687" bestFit="1" customWidth="1"/>
    <col min="4212" max="4214" width="7.140625" style="687" bestFit="1" customWidth="1"/>
    <col min="4215" max="4215" width="6.42578125" style="687" bestFit="1" customWidth="1"/>
    <col min="4216" max="4216" width="7.140625" style="687" bestFit="1" customWidth="1"/>
    <col min="4217" max="4217" width="6.42578125" style="687" bestFit="1" customWidth="1"/>
    <col min="4218" max="4221" width="7.140625" style="687" bestFit="1" customWidth="1"/>
    <col min="4222" max="4222" width="6.85546875" style="687" bestFit="1" customWidth="1"/>
    <col min="4223" max="4223" width="7.140625" style="687" bestFit="1" customWidth="1"/>
    <col min="4224" max="4224" width="6.42578125" style="687" bestFit="1" customWidth="1"/>
    <col min="4225" max="4225" width="6.85546875" style="687" bestFit="1" customWidth="1"/>
    <col min="4226" max="4226" width="7.140625" style="687" bestFit="1" customWidth="1"/>
    <col min="4227" max="4227" width="6.42578125" style="687" bestFit="1" customWidth="1"/>
    <col min="4228" max="4228" width="7.140625" style="687" bestFit="1" customWidth="1"/>
    <col min="4229" max="4230" width="6.42578125" style="687" bestFit="1" customWidth="1"/>
    <col min="4231" max="4232" width="7.140625" style="687" bestFit="1" customWidth="1"/>
    <col min="4233" max="4233" width="6.85546875" style="687" bestFit="1" customWidth="1"/>
    <col min="4234" max="4234" width="7.140625" style="687" bestFit="1" customWidth="1"/>
    <col min="4235" max="4235" width="6.85546875" style="687" bestFit="1" customWidth="1"/>
    <col min="4236" max="4236" width="6.42578125" style="687" bestFit="1" customWidth="1"/>
    <col min="4237" max="4237" width="6.85546875" style="687" bestFit="1" customWidth="1"/>
    <col min="4238" max="4238" width="7.140625" style="687" bestFit="1" customWidth="1"/>
    <col min="4239" max="4239" width="6.85546875" style="687" bestFit="1" customWidth="1"/>
    <col min="4240" max="4240" width="7.140625" style="687" bestFit="1" customWidth="1"/>
    <col min="4241" max="4242" width="6.85546875" style="687" bestFit="1" customWidth="1"/>
    <col min="4243" max="4243" width="7.140625" style="687" bestFit="1" customWidth="1"/>
    <col min="4244" max="4244" width="6.85546875" style="687" bestFit="1" customWidth="1"/>
    <col min="4245" max="4245" width="7.140625" style="687" bestFit="1" customWidth="1"/>
    <col min="4246" max="4246" width="6.85546875" style="687" bestFit="1" customWidth="1"/>
    <col min="4247" max="4249" width="7.140625" style="687" bestFit="1" customWidth="1"/>
    <col min="4250" max="4250" width="6.85546875" style="687" bestFit="1" customWidth="1"/>
    <col min="4251" max="4253" width="7.140625" style="687" bestFit="1" customWidth="1"/>
    <col min="4254" max="4254" width="6.85546875" style="687" bestFit="1" customWidth="1"/>
    <col min="4255" max="4255" width="6.42578125" style="687" bestFit="1" customWidth="1"/>
    <col min="4256" max="4256" width="7.140625" style="687" bestFit="1" customWidth="1"/>
    <col min="4257" max="4257" width="6.42578125" style="687" bestFit="1" customWidth="1"/>
    <col min="4258" max="4258" width="7.140625" style="687" bestFit="1" customWidth="1"/>
    <col min="4259" max="4260" width="6.85546875" style="687" bestFit="1" customWidth="1"/>
    <col min="4261" max="4261" width="7.140625" style="687" bestFit="1" customWidth="1"/>
    <col min="4262" max="4262" width="6.85546875" style="687" bestFit="1" customWidth="1"/>
    <col min="4263" max="4265" width="6.42578125" style="687" bestFit="1" customWidth="1"/>
    <col min="4266" max="4266" width="7.140625" style="687" bestFit="1" customWidth="1"/>
    <col min="4267" max="4268" width="6.85546875" style="687" bestFit="1" customWidth="1"/>
    <col min="4269" max="4269" width="6.42578125" style="687" bestFit="1" customWidth="1"/>
    <col min="4270" max="4270" width="6.85546875" style="687" bestFit="1" customWidth="1"/>
    <col min="4271" max="4274" width="7.140625" style="687" bestFit="1" customWidth="1"/>
    <col min="4275" max="4275" width="6.85546875" style="687" bestFit="1" customWidth="1"/>
    <col min="4276" max="4276" width="7.140625" style="687" bestFit="1" customWidth="1"/>
    <col min="4277" max="4278" width="6.85546875" style="687" bestFit="1" customWidth="1"/>
    <col min="4279" max="4282" width="7.140625" style="687" bestFit="1" customWidth="1"/>
    <col min="4283" max="4284" width="6.42578125" style="687" bestFit="1" customWidth="1"/>
    <col min="4285" max="4285" width="6.85546875" style="687" bestFit="1" customWidth="1"/>
    <col min="4286" max="4288" width="6.42578125" style="687" bestFit="1" customWidth="1"/>
    <col min="4289" max="4289" width="7.140625" style="687" bestFit="1" customWidth="1"/>
    <col min="4290" max="4290" width="6.85546875" style="687" bestFit="1" customWidth="1"/>
    <col min="4291" max="4292" width="6.42578125" style="687" bestFit="1" customWidth="1"/>
    <col min="4293" max="4296" width="7.140625" style="687" bestFit="1" customWidth="1"/>
    <col min="4297" max="4300" width="6.42578125" style="687" bestFit="1" customWidth="1"/>
    <col min="4301" max="4301" width="6.85546875" style="687" bestFit="1" customWidth="1"/>
    <col min="4302" max="4302" width="7.140625" style="687" bestFit="1" customWidth="1"/>
    <col min="4303" max="4303" width="6.85546875" style="687" bestFit="1" customWidth="1"/>
    <col min="4304" max="4309" width="7.140625" style="687" bestFit="1" customWidth="1"/>
    <col min="4310" max="4310" width="6.85546875" style="687" bestFit="1" customWidth="1"/>
    <col min="4311" max="4311" width="7.140625" style="687" bestFit="1" customWidth="1"/>
    <col min="4312" max="4312" width="6.85546875" style="687" bestFit="1" customWidth="1"/>
    <col min="4313" max="4313" width="6.42578125" style="687" bestFit="1" customWidth="1"/>
    <col min="4314" max="4314" width="6.85546875" style="687" bestFit="1" customWidth="1"/>
    <col min="4315" max="4315" width="6.42578125" style="687" bestFit="1" customWidth="1"/>
    <col min="4316" max="4317" width="6.85546875" style="687" bestFit="1" customWidth="1"/>
    <col min="4318" max="4318" width="6.42578125" style="687" bestFit="1" customWidth="1"/>
    <col min="4319" max="4319" width="7.140625" style="687" bestFit="1" customWidth="1"/>
    <col min="4320" max="4320" width="6.42578125" style="687" bestFit="1" customWidth="1"/>
    <col min="4321" max="4321" width="6.85546875" style="687" bestFit="1" customWidth="1"/>
    <col min="4322" max="4323" width="6.42578125" style="687" bestFit="1" customWidth="1"/>
    <col min="4324" max="4325" width="7.140625" style="687" bestFit="1" customWidth="1"/>
    <col min="4326" max="4326" width="6.85546875" style="687" bestFit="1" customWidth="1"/>
    <col min="4327" max="4327" width="7.140625" style="687" bestFit="1" customWidth="1"/>
    <col min="4328" max="4329" width="6.85546875" style="687" bestFit="1" customWidth="1"/>
    <col min="4330" max="4331" width="7.140625" style="687" bestFit="1" customWidth="1"/>
    <col min="4332" max="4332" width="6.42578125" style="687" bestFit="1" customWidth="1"/>
    <col min="4333" max="4333" width="7.140625" style="687" bestFit="1" customWidth="1"/>
    <col min="4334" max="4334" width="6.85546875" style="687" bestFit="1" customWidth="1"/>
    <col min="4335" max="4337" width="7.140625" style="687" bestFit="1" customWidth="1"/>
    <col min="4338" max="4339" width="6.85546875" style="687" bestFit="1" customWidth="1"/>
    <col min="4340" max="4340" width="6.42578125" style="687" bestFit="1" customWidth="1"/>
    <col min="4341" max="4342" width="7.140625" style="687" bestFit="1" customWidth="1"/>
    <col min="4343" max="4343" width="6.85546875" style="687" bestFit="1" customWidth="1"/>
    <col min="4344" max="4348" width="7.140625" style="687" bestFit="1" customWidth="1"/>
    <col min="4349" max="4349" width="6.85546875" style="687" bestFit="1" customWidth="1"/>
    <col min="4350" max="4350" width="7.140625" style="687" bestFit="1" customWidth="1"/>
    <col min="4351" max="4351" width="6.42578125" style="687" bestFit="1" customWidth="1"/>
    <col min="4352" max="4352" width="7.140625" style="687" bestFit="1" customWidth="1"/>
    <col min="4353" max="4353" width="6.85546875" style="687" bestFit="1" customWidth="1"/>
    <col min="4354" max="4356" width="7.140625" style="687" bestFit="1" customWidth="1"/>
    <col min="4357" max="4357" width="6.42578125" style="687" bestFit="1" customWidth="1"/>
    <col min="4358" max="4358" width="7.140625" style="687" bestFit="1" customWidth="1"/>
    <col min="4359" max="4359" width="6.85546875" style="687" bestFit="1" customWidth="1"/>
    <col min="4360" max="4360" width="7.140625" style="687" bestFit="1" customWidth="1"/>
    <col min="4361" max="4362" width="6.85546875" style="687" bestFit="1" customWidth="1"/>
    <col min="4363" max="4364" width="6.42578125" style="687" bestFit="1" customWidth="1"/>
    <col min="4365" max="4365" width="6.85546875" style="687" bestFit="1" customWidth="1"/>
    <col min="4366" max="4371" width="7.140625" style="687" bestFit="1" customWidth="1"/>
    <col min="4372" max="4373" width="6.85546875" style="687" bestFit="1" customWidth="1"/>
    <col min="4374" max="4376" width="6.42578125" style="687" bestFit="1" customWidth="1"/>
    <col min="4377" max="4378" width="6.85546875" style="687" bestFit="1" customWidth="1"/>
    <col min="4379" max="4379" width="6.42578125" style="687" bestFit="1" customWidth="1"/>
    <col min="4380" max="4380" width="6.85546875" style="687" bestFit="1" customWidth="1"/>
    <col min="4381" max="4383" width="6.42578125" style="687" bestFit="1" customWidth="1"/>
    <col min="4384" max="4384" width="7.140625" style="687" bestFit="1" customWidth="1"/>
    <col min="4385" max="4387" width="6.85546875" style="687" bestFit="1" customWidth="1"/>
    <col min="4388" max="4388" width="7.140625" style="687" bestFit="1" customWidth="1"/>
    <col min="4389" max="4390" width="6.85546875" style="687" bestFit="1" customWidth="1"/>
    <col min="4391" max="4392" width="6.42578125" style="687" bestFit="1" customWidth="1"/>
    <col min="4393" max="4395" width="7.140625" style="687" bestFit="1" customWidth="1"/>
    <col min="4396" max="4396" width="6.42578125" style="687" bestFit="1" customWidth="1"/>
    <col min="4397" max="4398" width="6.85546875" style="687" bestFit="1" customWidth="1"/>
    <col min="4399" max="4399" width="7.140625" style="687" bestFit="1" customWidth="1"/>
    <col min="4400" max="4400" width="6.85546875" style="687" bestFit="1" customWidth="1"/>
    <col min="4401" max="4401" width="6.42578125" style="687" bestFit="1" customWidth="1"/>
    <col min="4402" max="4402" width="7.140625" style="687" bestFit="1" customWidth="1"/>
    <col min="4403" max="4404" width="6.85546875" style="687" bestFit="1" customWidth="1"/>
    <col min="4405" max="4405" width="6.42578125" style="687" bestFit="1" customWidth="1"/>
    <col min="4406" max="4407" width="7.140625" style="687" bestFit="1" customWidth="1"/>
    <col min="4408" max="4408" width="6.42578125" style="687" bestFit="1" customWidth="1"/>
    <col min="4409" max="4409" width="7.140625" style="687" bestFit="1" customWidth="1"/>
    <col min="4410" max="4411" width="6.42578125" style="687" bestFit="1" customWidth="1"/>
    <col min="4412" max="4412" width="6.85546875" style="687" bestFit="1" customWidth="1"/>
    <col min="4413" max="4413" width="6.42578125" style="687" bestFit="1" customWidth="1"/>
    <col min="4414" max="4414" width="7.140625" style="687" bestFit="1" customWidth="1"/>
    <col min="4415" max="4415" width="6.85546875" style="687" bestFit="1" customWidth="1"/>
    <col min="4416" max="4416" width="7.140625" style="687" bestFit="1" customWidth="1"/>
    <col min="4417" max="4417" width="6.85546875" style="687" bestFit="1" customWidth="1"/>
    <col min="4418" max="4419" width="7.140625" style="687" bestFit="1" customWidth="1"/>
    <col min="4420" max="4420" width="6.85546875" style="687" bestFit="1" customWidth="1"/>
    <col min="4421" max="4421" width="7.140625" style="687" bestFit="1" customWidth="1"/>
    <col min="4422" max="4422" width="6.85546875" style="687" bestFit="1" customWidth="1"/>
    <col min="4423" max="4423" width="6.42578125" style="687" bestFit="1" customWidth="1"/>
    <col min="4424" max="4424" width="6.85546875" style="687" bestFit="1" customWidth="1"/>
    <col min="4425" max="4425" width="7.140625" style="687" bestFit="1" customWidth="1"/>
    <col min="4426" max="4426" width="6.42578125" style="687" bestFit="1" customWidth="1"/>
    <col min="4427" max="4427" width="7.140625" style="687" bestFit="1" customWidth="1"/>
    <col min="4428" max="4428" width="6.85546875" style="687" bestFit="1" customWidth="1"/>
    <col min="4429" max="4436" width="7.140625" style="687" bestFit="1" customWidth="1"/>
    <col min="4437" max="4438" width="6.85546875" style="687" bestFit="1" customWidth="1"/>
    <col min="4439" max="4439" width="6.42578125" style="687" bestFit="1" customWidth="1"/>
    <col min="4440" max="4440" width="7.140625" style="687" bestFit="1" customWidth="1"/>
    <col min="4441" max="4442" width="6.85546875" style="687" bestFit="1" customWidth="1"/>
    <col min="4443" max="4443" width="7.140625" style="687" bestFit="1" customWidth="1"/>
    <col min="4444" max="4448" width="6.85546875" style="687" bestFit="1" customWidth="1"/>
    <col min="4449" max="4449" width="6.42578125" style="687" bestFit="1" customWidth="1"/>
    <col min="4450" max="4450" width="7.140625" style="687" bestFit="1" customWidth="1"/>
    <col min="4451" max="4451" width="6.42578125" style="687" bestFit="1" customWidth="1"/>
    <col min="4452" max="4452" width="7.140625" style="687" bestFit="1" customWidth="1"/>
    <col min="4453" max="4453" width="6.85546875" style="687" bestFit="1" customWidth="1"/>
    <col min="4454" max="4455" width="7.140625" style="687" bestFit="1" customWidth="1"/>
    <col min="4456" max="4456" width="6.85546875" style="687" bestFit="1" customWidth="1"/>
    <col min="4457" max="4457" width="7.140625" style="687" bestFit="1" customWidth="1"/>
    <col min="4458" max="4458" width="6.85546875" style="687" bestFit="1" customWidth="1"/>
    <col min="4459" max="4459" width="7.140625" style="687" bestFit="1" customWidth="1"/>
    <col min="4460" max="4460" width="6.42578125" style="687" bestFit="1" customWidth="1"/>
    <col min="4461" max="4461" width="6.85546875" style="687" bestFit="1" customWidth="1"/>
    <col min="4462" max="4462" width="7.140625" style="687" bestFit="1" customWidth="1"/>
    <col min="4463" max="4463" width="6.42578125" style="687" bestFit="1" customWidth="1"/>
    <col min="4464" max="4465" width="6.85546875" style="687" bestFit="1" customWidth="1"/>
    <col min="4466" max="4466" width="6.42578125" style="687" bestFit="1" customWidth="1"/>
    <col min="4467" max="4471" width="7.140625" style="687" bestFit="1" customWidth="1"/>
    <col min="4472" max="4472" width="6.42578125" style="687" bestFit="1" customWidth="1"/>
    <col min="4473" max="4474" width="7.140625" style="687" bestFit="1" customWidth="1"/>
    <col min="4475" max="4476" width="6.42578125" style="687" bestFit="1" customWidth="1"/>
    <col min="4477" max="4477" width="7.140625" style="687" bestFit="1" customWidth="1"/>
    <col min="4478" max="4479" width="6.85546875" style="687" bestFit="1" customWidth="1"/>
    <col min="4480" max="4480" width="7.140625" style="687" bestFit="1" customWidth="1"/>
    <col min="4481" max="4481" width="6.42578125" style="687" bestFit="1" customWidth="1"/>
    <col min="4482" max="4482" width="6.85546875" style="687" bestFit="1" customWidth="1"/>
    <col min="4483" max="4483" width="6.42578125" style="687" bestFit="1" customWidth="1"/>
    <col min="4484" max="4485" width="7.140625" style="687" bestFit="1" customWidth="1"/>
    <col min="4486" max="4487" width="6.42578125" style="687" bestFit="1" customWidth="1"/>
    <col min="4488" max="4490" width="7.140625" style="687" bestFit="1" customWidth="1"/>
    <col min="4491" max="4491" width="6.85546875" style="687" bestFit="1" customWidth="1"/>
    <col min="4492" max="4499" width="7.140625" style="687" bestFit="1" customWidth="1"/>
    <col min="4500" max="4500" width="6.42578125" style="687" bestFit="1" customWidth="1"/>
    <col min="4501" max="4503" width="7.140625" style="687" bestFit="1" customWidth="1"/>
    <col min="4504" max="4505" width="6.42578125" style="687" bestFit="1" customWidth="1"/>
    <col min="4506" max="4507" width="7.140625" style="687" bestFit="1" customWidth="1"/>
    <col min="4508" max="4508" width="6.85546875" style="687" bestFit="1" customWidth="1"/>
    <col min="4509" max="4509" width="7.140625" style="687" bestFit="1" customWidth="1"/>
    <col min="4510" max="4515" width="6.42578125" style="687" bestFit="1" customWidth="1"/>
    <col min="4516" max="4517" width="7.140625" style="687" bestFit="1" customWidth="1"/>
    <col min="4518" max="4519" width="6.85546875" style="687" bestFit="1" customWidth="1"/>
    <col min="4520" max="4520" width="6.42578125" style="687" bestFit="1" customWidth="1"/>
    <col min="4521" max="4521" width="7.140625" style="687" bestFit="1" customWidth="1"/>
    <col min="4522" max="4522" width="6.85546875" style="687" bestFit="1" customWidth="1"/>
    <col min="4523" max="4524" width="7.140625" style="687" bestFit="1" customWidth="1"/>
    <col min="4525" max="4525" width="6.42578125" style="687" bestFit="1" customWidth="1"/>
    <col min="4526" max="4526" width="7.140625" style="687" bestFit="1" customWidth="1"/>
    <col min="4527" max="4527" width="6.85546875" style="687" bestFit="1" customWidth="1"/>
    <col min="4528" max="4528" width="6.42578125" style="687" bestFit="1" customWidth="1"/>
    <col min="4529" max="4532" width="7.140625" style="687" bestFit="1" customWidth="1"/>
    <col min="4533" max="4534" width="6.42578125" style="687" bestFit="1" customWidth="1"/>
    <col min="4535" max="4538" width="7.140625" style="687" bestFit="1" customWidth="1"/>
    <col min="4539" max="4539" width="6.42578125" style="687" bestFit="1" customWidth="1"/>
    <col min="4540" max="4542" width="7.140625" style="687" bestFit="1" customWidth="1"/>
    <col min="4543" max="4543" width="6.42578125" style="687" bestFit="1" customWidth="1"/>
    <col min="4544" max="4544" width="6.85546875" style="687" bestFit="1" customWidth="1"/>
    <col min="4545" max="4546" width="7.140625" style="687" bestFit="1" customWidth="1"/>
    <col min="4547" max="4548" width="6.42578125" style="687" bestFit="1" customWidth="1"/>
    <col min="4549" max="4550" width="6.85546875" style="687" bestFit="1" customWidth="1"/>
    <col min="4551" max="4551" width="7.140625" style="687" bestFit="1" customWidth="1"/>
    <col min="4552" max="4552" width="6.85546875" style="687" bestFit="1" customWidth="1"/>
    <col min="4553" max="4553" width="7.140625" style="687" bestFit="1" customWidth="1"/>
    <col min="4554" max="4554" width="6.85546875" style="687" bestFit="1" customWidth="1"/>
    <col min="4555" max="4558" width="7.140625" style="687" bestFit="1" customWidth="1"/>
    <col min="4559" max="4559" width="6.85546875" style="687" bestFit="1" customWidth="1"/>
    <col min="4560" max="4560" width="7.140625" style="687" bestFit="1" customWidth="1"/>
    <col min="4561" max="4561" width="6.85546875" style="687" bestFit="1" customWidth="1"/>
    <col min="4562" max="4563" width="7.140625" style="687" bestFit="1" customWidth="1"/>
    <col min="4564" max="4564" width="6.42578125" style="687" bestFit="1" customWidth="1"/>
    <col min="4565" max="4566" width="7.140625" style="687" bestFit="1" customWidth="1"/>
    <col min="4567" max="4567" width="6.42578125" style="687" bestFit="1" customWidth="1"/>
    <col min="4568" max="4569" width="7.140625" style="687" bestFit="1" customWidth="1"/>
    <col min="4570" max="4570" width="6.85546875" style="687" bestFit="1" customWidth="1"/>
    <col min="4571" max="4572" width="6.42578125" style="687" bestFit="1" customWidth="1"/>
    <col min="4573" max="4574" width="7.140625" style="687" bestFit="1" customWidth="1"/>
    <col min="4575" max="4575" width="6.85546875" style="687" bestFit="1" customWidth="1"/>
    <col min="4576" max="4577" width="7.140625" style="687" bestFit="1" customWidth="1"/>
    <col min="4578" max="4579" width="6.42578125" style="687" bestFit="1" customWidth="1"/>
    <col min="4580" max="4580" width="7.140625" style="687" bestFit="1" customWidth="1"/>
    <col min="4581" max="4581" width="6.42578125" style="687" bestFit="1" customWidth="1"/>
    <col min="4582" max="4582" width="7.140625" style="687" bestFit="1" customWidth="1"/>
    <col min="4583" max="4583" width="6.42578125" style="687" bestFit="1" customWidth="1"/>
    <col min="4584" max="4584" width="7.140625" style="687" bestFit="1" customWidth="1"/>
    <col min="4585" max="4585" width="6.42578125" style="687" bestFit="1" customWidth="1"/>
    <col min="4586" max="4586" width="6.85546875" style="687" bestFit="1" customWidth="1"/>
    <col min="4587" max="4587" width="7.140625" style="687" bestFit="1" customWidth="1"/>
    <col min="4588" max="4588" width="6.42578125" style="687" bestFit="1" customWidth="1"/>
    <col min="4589" max="4591" width="7.140625" style="687" bestFit="1" customWidth="1"/>
    <col min="4592" max="4592" width="6.85546875" style="687" bestFit="1" customWidth="1"/>
    <col min="4593" max="4595" width="7.140625" style="687" bestFit="1" customWidth="1"/>
    <col min="4596" max="4597" width="6.42578125" style="687" bestFit="1" customWidth="1"/>
    <col min="4598" max="4598" width="6.85546875" style="687" bestFit="1" customWidth="1"/>
    <col min="4599" max="4601" width="7.140625" style="687" bestFit="1" customWidth="1"/>
    <col min="4602" max="4602" width="6.42578125" style="687" bestFit="1" customWidth="1"/>
    <col min="4603" max="4604" width="7.140625" style="687" bestFit="1" customWidth="1"/>
    <col min="4605" max="4605" width="6.85546875" style="687" bestFit="1" customWidth="1"/>
    <col min="4606" max="4606" width="6.42578125" style="687" bestFit="1" customWidth="1"/>
    <col min="4607" max="4610" width="7.140625" style="687" bestFit="1" customWidth="1"/>
    <col min="4611" max="4611" width="6.42578125" style="687" bestFit="1" customWidth="1"/>
    <col min="4612" max="4613" width="7.140625" style="687" bestFit="1" customWidth="1"/>
    <col min="4614" max="4614" width="6.42578125" style="687" bestFit="1" customWidth="1"/>
    <col min="4615" max="4618" width="7.140625" style="687" bestFit="1" customWidth="1"/>
    <col min="4619" max="4622" width="6.42578125" style="687" bestFit="1" customWidth="1"/>
    <col min="4623" max="4623" width="7.140625" style="687" bestFit="1" customWidth="1"/>
    <col min="4624" max="4625" width="6.42578125" style="687" bestFit="1" customWidth="1"/>
    <col min="4626" max="4626" width="7.140625" style="687" bestFit="1" customWidth="1"/>
    <col min="4627" max="4627" width="6.42578125" style="687" bestFit="1" customWidth="1"/>
    <col min="4628" max="4628" width="7.140625" style="687" bestFit="1" customWidth="1"/>
    <col min="4629" max="4630" width="6.42578125" style="687" bestFit="1" customWidth="1"/>
    <col min="4631" max="4632" width="7.140625" style="687" bestFit="1" customWidth="1"/>
    <col min="4633" max="4634" width="6.42578125" style="687" bestFit="1" customWidth="1"/>
    <col min="4635" max="4635" width="7.140625" style="687" bestFit="1" customWidth="1"/>
    <col min="4636" max="4637" width="6.42578125" style="687" bestFit="1" customWidth="1"/>
    <col min="4638" max="4638" width="6.85546875" style="687" bestFit="1" customWidth="1"/>
    <col min="4639" max="4640" width="7.140625" style="687" bestFit="1" customWidth="1"/>
    <col min="4641" max="4641" width="6.85546875" style="687" bestFit="1" customWidth="1"/>
    <col min="4642" max="4644" width="7.140625" style="687" bestFit="1" customWidth="1"/>
    <col min="4645" max="4645" width="6.42578125" style="687" bestFit="1" customWidth="1"/>
    <col min="4646" max="4646" width="6.85546875" style="687" bestFit="1" customWidth="1"/>
    <col min="4647" max="4648" width="7.140625" style="687" bestFit="1" customWidth="1"/>
    <col min="4649" max="4649" width="6.85546875" style="687" bestFit="1" customWidth="1"/>
    <col min="4650" max="4650" width="7.140625" style="687" bestFit="1" customWidth="1"/>
    <col min="4651" max="4652" width="6.85546875" style="687" bestFit="1" customWidth="1"/>
    <col min="4653" max="4653" width="7.140625" style="687" bestFit="1" customWidth="1"/>
    <col min="4654" max="4654" width="6.42578125" style="687" bestFit="1" customWidth="1"/>
    <col min="4655" max="4655" width="7.140625" style="687" bestFit="1" customWidth="1"/>
    <col min="4656" max="4656" width="6.42578125" style="687" bestFit="1" customWidth="1"/>
    <col min="4657" max="4657" width="7.140625" style="687" bestFit="1" customWidth="1"/>
    <col min="4658" max="4658" width="6.42578125" style="687" bestFit="1" customWidth="1"/>
    <col min="4659" max="4659" width="7.140625" style="687" bestFit="1" customWidth="1"/>
    <col min="4660" max="4660" width="6.85546875" style="687" bestFit="1" customWidth="1"/>
    <col min="4661" max="4661" width="6.42578125" style="687" bestFit="1" customWidth="1"/>
    <col min="4662" max="4662" width="6.85546875" style="687" bestFit="1" customWidth="1"/>
    <col min="4663" max="4663" width="7.140625" style="687" bestFit="1" customWidth="1"/>
    <col min="4664" max="4665" width="6.85546875" style="687" bestFit="1" customWidth="1"/>
    <col min="4666" max="4667" width="7.140625" style="687" bestFit="1" customWidth="1"/>
    <col min="4668" max="4669" width="6.42578125" style="687" bestFit="1" customWidth="1"/>
    <col min="4670" max="4670" width="7.140625" style="687" bestFit="1" customWidth="1"/>
    <col min="4671" max="4671" width="6.42578125" style="687" bestFit="1" customWidth="1"/>
    <col min="4672" max="4674" width="6.85546875" style="687" bestFit="1" customWidth="1"/>
    <col min="4675" max="4676" width="6.42578125" style="687" bestFit="1" customWidth="1"/>
    <col min="4677" max="4678" width="6.85546875" style="687" bestFit="1" customWidth="1"/>
    <col min="4679" max="4679" width="6.42578125" style="687" bestFit="1" customWidth="1"/>
    <col min="4680" max="4680" width="7.140625" style="687" bestFit="1" customWidth="1"/>
    <col min="4681" max="4681" width="6.42578125" style="687" bestFit="1" customWidth="1"/>
    <col min="4682" max="4682" width="7.140625" style="687" bestFit="1" customWidth="1"/>
    <col min="4683" max="4684" width="6.42578125" style="687" bestFit="1" customWidth="1"/>
    <col min="4685" max="4686" width="7.140625" style="687" bestFit="1" customWidth="1"/>
    <col min="4687" max="4687" width="6.42578125" style="687" bestFit="1" customWidth="1"/>
    <col min="4688" max="4688" width="6.85546875" style="687" bestFit="1" customWidth="1"/>
    <col min="4689" max="4689" width="6.42578125" style="687" bestFit="1" customWidth="1"/>
    <col min="4690" max="4690" width="7.140625" style="687" bestFit="1" customWidth="1"/>
    <col min="4691" max="4691" width="6.42578125" style="687" bestFit="1" customWidth="1"/>
    <col min="4692" max="4692" width="6.85546875" style="687" bestFit="1" customWidth="1"/>
    <col min="4693" max="4693" width="7.140625" style="687" bestFit="1" customWidth="1"/>
    <col min="4694" max="4695" width="6.42578125" style="687" bestFit="1" customWidth="1"/>
    <col min="4696" max="4696" width="6.85546875" style="687" bestFit="1" customWidth="1"/>
    <col min="4697" max="4698" width="6.42578125" style="687" bestFit="1" customWidth="1"/>
    <col min="4699" max="4700" width="7.140625" style="687" bestFit="1" customWidth="1"/>
    <col min="4701" max="4701" width="6.42578125" style="687" bestFit="1" customWidth="1"/>
    <col min="4702" max="4702" width="6.85546875" style="687" bestFit="1" customWidth="1"/>
    <col min="4703" max="4703" width="7.140625" style="687" bestFit="1" customWidth="1"/>
    <col min="4704" max="4704" width="6.42578125" style="687" bestFit="1" customWidth="1"/>
    <col min="4705" max="4705" width="6.85546875" style="687" bestFit="1" customWidth="1"/>
    <col min="4706" max="4708" width="7.140625" style="687" bestFit="1" customWidth="1"/>
    <col min="4709" max="4709" width="6.85546875" style="687" bestFit="1" customWidth="1"/>
    <col min="4710" max="4710" width="7.140625" style="687" bestFit="1" customWidth="1"/>
    <col min="4711" max="4711" width="6.85546875" style="687" bestFit="1" customWidth="1"/>
    <col min="4712" max="4716" width="7.140625" style="687" bestFit="1" customWidth="1"/>
    <col min="4717" max="4717" width="6.85546875" style="687" bestFit="1" customWidth="1"/>
    <col min="4718" max="4718" width="6.42578125" style="687" bestFit="1" customWidth="1"/>
    <col min="4719" max="4723" width="7.140625" style="687" bestFit="1" customWidth="1"/>
    <col min="4724" max="4724" width="6.42578125" style="687" bestFit="1" customWidth="1"/>
    <col min="4725" max="4725" width="7.140625" style="687" bestFit="1" customWidth="1"/>
    <col min="4726" max="4726" width="6.85546875" style="687" bestFit="1" customWidth="1"/>
    <col min="4727" max="4730" width="7.140625" style="687" bestFit="1" customWidth="1"/>
    <col min="4731" max="4731" width="6.85546875" style="687" bestFit="1" customWidth="1"/>
    <col min="4732" max="4732" width="6.42578125" style="687" bestFit="1" customWidth="1"/>
    <col min="4733" max="4733" width="6.85546875" style="687" bestFit="1" customWidth="1"/>
    <col min="4734" max="4734" width="6.42578125" style="687" bestFit="1" customWidth="1"/>
    <col min="4735" max="4735" width="6.85546875" style="687" bestFit="1" customWidth="1"/>
    <col min="4736" max="4741" width="7.140625" style="687" bestFit="1" customWidth="1"/>
    <col min="4742" max="4742" width="6.42578125" style="687" bestFit="1" customWidth="1"/>
    <col min="4743" max="4743" width="7.140625" style="687" bestFit="1" customWidth="1"/>
    <col min="4744" max="4744" width="6.85546875" style="687" bestFit="1" customWidth="1"/>
    <col min="4745" max="4745" width="6.42578125" style="687" bestFit="1" customWidth="1"/>
    <col min="4746" max="4747" width="7.140625" style="687" bestFit="1" customWidth="1"/>
    <col min="4748" max="4750" width="6.42578125" style="687" bestFit="1" customWidth="1"/>
    <col min="4751" max="4752" width="7.140625" style="687" bestFit="1" customWidth="1"/>
    <col min="4753" max="4753" width="6.42578125" style="687" bestFit="1" customWidth="1"/>
    <col min="4754" max="4754" width="6.85546875" style="687" bestFit="1" customWidth="1"/>
    <col min="4755" max="4755" width="6.42578125" style="687" bestFit="1" customWidth="1"/>
    <col min="4756" max="4756" width="7.140625" style="687" bestFit="1" customWidth="1"/>
    <col min="4757" max="4757" width="6.42578125" style="687" bestFit="1" customWidth="1"/>
    <col min="4758" max="4758" width="7.140625" style="687" bestFit="1" customWidth="1"/>
    <col min="4759" max="4759" width="6.85546875" style="687" bestFit="1" customWidth="1"/>
    <col min="4760" max="4761" width="7.140625" style="687" bestFit="1" customWidth="1"/>
    <col min="4762" max="4762" width="6.85546875" style="687" bestFit="1" customWidth="1"/>
    <col min="4763" max="4763" width="7.140625" style="687" bestFit="1" customWidth="1"/>
    <col min="4764" max="4764" width="6.42578125" style="687" bestFit="1" customWidth="1"/>
    <col min="4765" max="4765" width="7.140625" style="687" bestFit="1" customWidth="1"/>
    <col min="4766" max="4767" width="6.85546875" style="687" bestFit="1" customWidth="1"/>
    <col min="4768" max="4768" width="7.140625" style="687" bestFit="1" customWidth="1"/>
    <col min="4769" max="4770" width="6.42578125" style="687" bestFit="1" customWidth="1"/>
    <col min="4771" max="4772" width="7.140625" style="687" bestFit="1" customWidth="1"/>
    <col min="4773" max="4775" width="6.85546875" style="687" bestFit="1" customWidth="1"/>
    <col min="4776" max="4776" width="6.42578125" style="687" bestFit="1" customWidth="1"/>
    <col min="4777" max="4777" width="6.85546875" style="687" bestFit="1" customWidth="1"/>
    <col min="4778" max="4778" width="7.140625" style="687" bestFit="1" customWidth="1"/>
    <col min="4779" max="4779" width="6.85546875" style="687" bestFit="1" customWidth="1"/>
    <col min="4780" max="4780" width="7.140625" style="687" bestFit="1" customWidth="1"/>
    <col min="4781" max="4781" width="6.85546875" style="687" bestFit="1" customWidth="1"/>
    <col min="4782" max="4782" width="7.140625" style="687" bestFit="1" customWidth="1"/>
    <col min="4783" max="4783" width="6.42578125" style="687" bestFit="1" customWidth="1"/>
    <col min="4784" max="4785" width="7.140625" style="687" bestFit="1" customWidth="1"/>
    <col min="4786" max="4786" width="6.42578125" style="687" bestFit="1" customWidth="1"/>
    <col min="4787" max="4790" width="7.140625" style="687" bestFit="1" customWidth="1"/>
    <col min="4791" max="4791" width="6.85546875" style="687" bestFit="1" customWidth="1"/>
    <col min="4792" max="4795" width="7.140625" style="687" bestFit="1" customWidth="1"/>
    <col min="4796" max="4796" width="6.85546875" style="687" bestFit="1" customWidth="1"/>
    <col min="4797" max="4797" width="6.42578125" style="687" bestFit="1" customWidth="1"/>
    <col min="4798" max="4798" width="7.140625" style="687" bestFit="1" customWidth="1"/>
    <col min="4799" max="4799" width="6.42578125" style="687" bestFit="1" customWidth="1"/>
    <col min="4800" max="4800" width="6.85546875" style="687" bestFit="1" customWidth="1"/>
    <col min="4801" max="4801" width="7.140625" style="687" bestFit="1" customWidth="1"/>
    <col min="4802" max="4803" width="6.85546875" style="687" bestFit="1" customWidth="1"/>
    <col min="4804" max="4804" width="7.140625" style="687" bestFit="1" customWidth="1"/>
    <col min="4805" max="4807" width="6.85546875" style="687" bestFit="1" customWidth="1"/>
    <col min="4808" max="4808" width="7.140625" style="687" bestFit="1" customWidth="1"/>
    <col min="4809" max="4809" width="6.85546875" style="687" bestFit="1" customWidth="1"/>
    <col min="4810" max="4811" width="6.42578125" style="687" bestFit="1" customWidth="1"/>
    <col min="4812" max="4816" width="7.140625" style="687" bestFit="1" customWidth="1"/>
    <col min="4817" max="4817" width="6.42578125" style="687" bestFit="1" customWidth="1"/>
    <col min="4818" max="4820" width="7.140625" style="687" bestFit="1" customWidth="1"/>
    <col min="4821" max="4822" width="6.42578125" style="687" bestFit="1" customWidth="1"/>
    <col min="4823" max="4823" width="6.85546875" style="687" bestFit="1" customWidth="1"/>
    <col min="4824" max="4826" width="7.140625" style="687" bestFit="1" customWidth="1"/>
    <col min="4827" max="4828" width="6.42578125" style="687" bestFit="1" customWidth="1"/>
    <col min="4829" max="4830" width="6.85546875" style="687" bestFit="1" customWidth="1"/>
    <col min="4831" max="4831" width="6.42578125" style="687" bestFit="1" customWidth="1"/>
    <col min="4832" max="4832" width="7.140625" style="687" bestFit="1" customWidth="1"/>
    <col min="4833" max="4833" width="6.42578125" style="687" bestFit="1" customWidth="1"/>
    <col min="4834" max="4835" width="6.85546875" style="687" bestFit="1" customWidth="1"/>
    <col min="4836" max="4837" width="6.42578125" style="687" bestFit="1" customWidth="1"/>
    <col min="4838" max="4839" width="7.140625" style="687" bestFit="1" customWidth="1"/>
    <col min="4840" max="4841" width="6.42578125" style="687" bestFit="1" customWidth="1"/>
    <col min="4842" max="4844" width="7.140625" style="687" bestFit="1" customWidth="1"/>
    <col min="4845" max="4845" width="6.85546875" style="687" bestFit="1" customWidth="1"/>
    <col min="4846" max="4847" width="7.140625" style="687" bestFit="1" customWidth="1"/>
    <col min="4848" max="4848" width="6.42578125" style="687" bestFit="1" customWidth="1"/>
    <col min="4849" max="4851" width="7.140625" style="687" bestFit="1" customWidth="1"/>
    <col min="4852" max="4852" width="6.85546875" style="687" bestFit="1" customWidth="1"/>
    <col min="4853" max="4855" width="7.140625" style="687" bestFit="1" customWidth="1"/>
    <col min="4856" max="4857" width="6.42578125" style="687" bestFit="1" customWidth="1"/>
    <col min="4858" max="4861" width="7.140625" style="687" bestFit="1" customWidth="1"/>
    <col min="4862" max="4863" width="6.42578125" style="687" bestFit="1" customWidth="1"/>
    <col min="4864" max="4864" width="6.85546875" style="687" bestFit="1" customWidth="1"/>
    <col min="4865" max="4865" width="6.42578125" style="687" bestFit="1" customWidth="1"/>
    <col min="4866" max="4869" width="7.140625" style="687" bestFit="1" customWidth="1"/>
    <col min="4870" max="4870" width="6.85546875" style="687" bestFit="1" customWidth="1"/>
    <col min="4871" max="4876" width="7.140625" style="687" bestFit="1" customWidth="1"/>
    <col min="4877" max="4878" width="6.42578125" style="687" bestFit="1" customWidth="1"/>
    <col min="4879" max="4879" width="7.140625" style="687" bestFit="1" customWidth="1"/>
    <col min="4880" max="4881" width="6.42578125" style="687" bestFit="1" customWidth="1"/>
    <col min="4882" max="4883" width="7.140625" style="687" bestFit="1" customWidth="1"/>
    <col min="4884" max="4884" width="6.42578125" style="687" bestFit="1" customWidth="1"/>
    <col min="4885" max="4885" width="7.140625" style="687" bestFit="1" customWidth="1"/>
    <col min="4886" max="4886" width="6.42578125" style="687" bestFit="1" customWidth="1"/>
    <col min="4887" max="4889" width="7.140625" style="687" bestFit="1" customWidth="1"/>
    <col min="4890" max="4890" width="6.42578125" style="687" bestFit="1" customWidth="1"/>
    <col min="4891" max="4891" width="6.85546875" style="687" bestFit="1" customWidth="1"/>
    <col min="4892" max="4894" width="7.140625" style="687" bestFit="1" customWidth="1"/>
    <col min="4895" max="4896" width="6.85546875" style="687" bestFit="1" customWidth="1"/>
    <col min="4897" max="4897" width="6.42578125" style="687" bestFit="1" customWidth="1"/>
    <col min="4898" max="4898" width="6.85546875" style="687" bestFit="1" customWidth="1"/>
    <col min="4899" max="4899" width="7.140625" style="687" bestFit="1" customWidth="1"/>
    <col min="4900" max="4900" width="6.42578125" style="687" bestFit="1" customWidth="1"/>
    <col min="4901" max="4901" width="6.85546875" style="687" bestFit="1" customWidth="1"/>
    <col min="4902" max="4902" width="7.140625" style="687" bestFit="1" customWidth="1"/>
    <col min="4903" max="4903" width="6.42578125" style="687" bestFit="1" customWidth="1"/>
    <col min="4904" max="4904" width="7.140625" style="687" bestFit="1" customWidth="1"/>
    <col min="4905" max="4905" width="6.42578125" style="687" bestFit="1" customWidth="1"/>
    <col min="4906" max="4906" width="6.85546875" style="687" bestFit="1" customWidth="1"/>
    <col min="4907" max="4909" width="7.140625" style="687" bestFit="1" customWidth="1"/>
    <col min="4910" max="4910" width="6.85546875" style="687" bestFit="1" customWidth="1"/>
    <col min="4911" max="4911" width="6.42578125" style="687" bestFit="1" customWidth="1"/>
    <col min="4912" max="4912" width="7.140625" style="687" bestFit="1" customWidth="1"/>
    <col min="4913" max="4916" width="6.85546875" style="687" bestFit="1" customWidth="1"/>
    <col min="4917" max="4919" width="6.42578125" style="687" bestFit="1" customWidth="1"/>
    <col min="4920" max="4920" width="7.140625" style="687" bestFit="1" customWidth="1"/>
    <col min="4921" max="4921" width="6.85546875" style="687" bestFit="1" customWidth="1"/>
    <col min="4922" max="4922" width="7.140625" style="687" bestFit="1" customWidth="1"/>
    <col min="4923" max="4923" width="6.42578125" style="687" bestFit="1" customWidth="1"/>
    <col min="4924" max="4924" width="6.85546875" style="687" bestFit="1" customWidth="1"/>
    <col min="4925" max="4925" width="7.140625" style="687" bestFit="1" customWidth="1"/>
    <col min="4926" max="4926" width="6.42578125" style="687" bestFit="1" customWidth="1"/>
    <col min="4927" max="4927" width="7.140625" style="687" bestFit="1" customWidth="1"/>
    <col min="4928" max="4928" width="6.42578125" style="687" bestFit="1" customWidth="1"/>
    <col min="4929" max="4929" width="7.140625" style="687" bestFit="1" customWidth="1"/>
    <col min="4930" max="4930" width="6.85546875" style="687" bestFit="1" customWidth="1"/>
    <col min="4931" max="4932" width="7.140625" style="687" bestFit="1" customWidth="1"/>
    <col min="4933" max="4933" width="6.85546875" style="687" bestFit="1" customWidth="1"/>
    <col min="4934" max="4934" width="6.42578125" style="687" bestFit="1" customWidth="1"/>
    <col min="4935" max="4935" width="6.85546875" style="687" bestFit="1" customWidth="1"/>
    <col min="4936" max="4936" width="6.42578125" style="687" bestFit="1" customWidth="1"/>
    <col min="4937" max="4937" width="7.140625" style="687" bestFit="1" customWidth="1"/>
    <col min="4938" max="4938" width="6.85546875" style="687" bestFit="1" customWidth="1"/>
    <col min="4939" max="4939" width="7.140625" style="687" bestFit="1" customWidth="1"/>
    <col min="4940" max="4940" width="6.42578125" style="687" bestFit="1" customWidth="1"/>
    <col min="4941" max="4941" width="7.140625" style="687" bestFit="1" customWidth="1"/>
    <col min="4942" max="4943" width="6.42578125" style="687" bestFit="1" customWidth="1"/>
    <col min="4944" max="4944" width="7.140625" style="687" bestFit="1" customWidth="1"/>
    <col min="4945" max="4946" width="6.42578125" style="687" bestFit="1" customWidth="1"/>
    <col min="4947" max="4948" width="7.140625" style="687" bestFit="1" customWidth="1"/>
    <col min="4949" max="4951" width="6.42578125" style="687" bestFit="1" customWidth="1"/>
    <col min="4952" max="4952" width="6.85546875" style="687" bestFit="1" customWidth="1"/>
    <col min="4953" max="4953" width="7.140625" style="687" bestFit="1" customWidth="1"/>
    <col min="4954" max="4954" width="6.42578125" style="687" bestFit="1" customWidth="1"/>
    <col min="4955" max="4955" width="6.85546875" style="687" bestFit="1" customWidth="1"/>
    <col min="4956" max="4956" width="7.140625" style="687" bestFit="1" customWidth="1"/>
    <col min="4957" max="4958" width="6.85546875" style="687" bestFit="1" customWidth="1"/>
    <col min="4959" max="4959" width="7.140625" style="687" bestFit="1" customWidth="1"/>
    <col min="4960" max="4961" width="6.42578125" style="687" bestFit="1" customWidth="1"/>
    <col min="4962" max="4962" width="6.85546875" style="687" bestFit="1" customWidth="1"/>
    <col min="4963" max="4963" width="6.42578125" style="687" bestFit="1" customWidth="1"/>
    <col min="4964" max="4964" width="6.85546875" style="687" bestFit="1" customWidth="1"/>
    <col min="4965" max="4967" width="7.140625" style="687" bestFit="1" customWidth="1"/>
    <col min="4968" max="4971" width="6.85546875" style="687" bestFit="1" customWidth="1"/>
    <col min="4972" max="4972" width="6.42578125" style="687" bestFit="1" customWidth="1"/>
    <col min="4973" max="4973" width="7.140625" style="687" bestFit="1" customWidth="1"/>
    <col min="4974" max="4974" width="6.42578125" style="687" bestFit="1" customWidth="1"/>
    <col min="4975" max="4976" width="7.140625" style="687" bestFit="1" customWidth="1"/>
    <col min="4977" max="4978" width="6.42578125" style="687" bestFit="1" customWidth="1"/>
    <col min="4979" max="4979" width="7.140625" style="687" bestFit="1" customWidth="1"/>
    <col min="4980" max="4980" width="6.42578125" style="687" bestFit="1" customWidth="1"/>
    <col min="4981" max="4982" width="7.140625" style="687" bestFit="1" customWidth="1"/>
    <col min="4983" max="4983" width="6.42578125" style="687" bestFit="1" customWidth="1"/>
    <col min="4984" max="4985" width="7.140625" style="687" bestFit="1" customWidth="1"/>
    <col min="4986" max="4986" width="6.85546875" style="687" bestFit="1" customWidth="1"/>
    <col min="4987" max="4988" width="7.140625" style="687" bestFit="1" customWidth="1"/>
    <col min="4989" max="4990" width="6.85546875" style="687" bestFit="1" customWidth="1"/>
    <col min="4991" max="4992" width="7.140625" style="687" bestFit="1" customWidth="1"/>
    <col min="4993" max="4993" width="6.85546875" style="687" bestFit="1" customWidth="1"/>
    <col min="4994" max="4994" width="7.140625" style="687" bestFit="1" customWidth="1"/>
    <col min="4995" max="4995" width="6.85546875" style="687" bestFit="1" customWidth="1"/>
    <col min="4996" max="4996" width="7.140625" style="687" bestFit="1" customWidth="1"/>
    <col min="4997" max="4997" width="6.85546875" style="687" bestFit="1" customWidth="1"/>
    <col min="4998" max="4998" width="6.42578125" style="687" bestFit="1" customWidth="1"/>
    <col min="4999" max="5000" width="6.85546875" style="687" bestFit="1" customWidth="1"/>
    <col min="5001" max="5002" width="7.140625" style="687" bestFit="1" customWidth="1"/>
    <col min="5003" max="5005" width="6.42578125" style="687" bestFit="1" customWidth="1"/>
    <col min="5006" max="5006" width="7.140625" style="687" bestFit="1" customWidth="1"/>
    <col min="5007" max="5007" width="6.85546875" style="687" bestFit="1" customWidth="1"/>
    <col min="5008" max="5010" width="7.140625" style="687" bestFit="1" customWidth="1"/>
    <col min="5011" max="5011" width="6.85546875" style="687" bestFit="1" customWidth="1"/>
    <col min="5012" max="5015" width="7.140625" style="687" bestFit="1" customWidth="1"/>
    <col min="5016" max="5016" width="6.42578125" style="687" bestFit="1" customWidth="1"/>
    <col min="5017" max="5018" width="7.140625" style="687" bestFit="1" customWidth="1"/>
    <col min="5019" max="5020" width="6.42578125" style="687" bestFit="1" customWidth="1"/>
    <col min="5021" max="5022" width="7.140625" style="687" bestFit="1" customWidth="1"/>
    <col min="5023" max="5023" width="6.85546875" style="687" bestFit="1" customWidth="1"/>
    <col min="5024" max="5025" width="6.42578125" style="687" bestFit="1" customWidth="1"/>
    <col min="5026" max="5026" width="6.85546875" style="687" bestFit="1" customWidth="1"/>
    <col min="5027" max="5028" width="7.140625" style="687" bestFit="1" customWidth="1"/>
    <col min="5029" max="5030" width="6.85546875" style="687" bestFit="1" customWidth="1"/>
    <col min="5031" max="5032" width="6.42578125" style="687" bestFit="1" customWidth="1"/>
    <col min="5033" max="5033" width="7.140625" style="687" bestFit="1" customWidth="1"/>
    <col min="5034" max="5035" width="6.42578125" style="687" bestFit="1" customWidth="1"/>
    <col min="5036" max="5036" width="6.85546875" style="687" bestFit="1" customWidth="1"/>
    <col min="5037" max="5038" width="7.140625" style="687" bestFit="1" customWidth="1"/>
    <col min="5039" max="5040" width="6.85546875" style="687" bestFit="1" customWidth="1"/>
    <col min="5041" max="5041" width="7.140625" style="687" bestFit="1" customWidth="1"/>
    <col min="5042" max="5043" width="6.42578125" style="687" bestFit="1" customWidth="1"/>
    <col min="5044" max="5044" width="6.85546875" style="687" bestFit="1" customWidth="1"/>
    <col min="5045" max="5045" width="6.42578125" style="687" bestFit="1" customWidth="1"/>
    <col min="5046" max="5052" width="7.140625" style="687" bestFit="1" customWidth="1"/>
    <col min="5053" max="5053" width="6.85546875" style="687" bestFit="1" customWidth="1"/>
    <col min="5054" max="5055" width="7.140625" style="687" bestFit="1" customWidth="1"/>
    <col min="5056" max="5056" width="6.85546875" style="687" bestFit="1" customWidth="1"/>
    <col min="5057" max="5058" width="7.140625" style="687" bestFit="1" customWidth="1"/>
    <col min="5059" max="5059" width="6.85546875" style="687" bestFit="1" customWidth="1"/>
    <col min="5060" max="5060" width="7.140625" style="687" bestFit="1" customWidth="1"/>
    <col min="5061" max="5062" width="6.85546875" style="687" bestFit="1" customWidth="1"/>
    <col min="5063" max="5063" width="6.42578125" style="687" bestFit="1" customWidth="1"/>
    <col min="5064" max="5064" width="7.140625" style="687" bestFit="1" customWidth="1"/>
    <col min="5065" max="5065" width="6.85546875" style="687" bestFit="1" customWidth="1"/>
    <col min="5066" max="5066" width="7.140625" style="687" bestFit="1" customWidth="1"/>
    <col min="5067" max="5067" width="6.85546875" style="687" bestFit="1" customWidth="1"/>
    <col min="5068" max="5068" width="7.140625" style="687" bestFit="1" customWidth="1"/>
    <col min="5069" max="5069" width="6.42578125" style="687" bestFit="1" customWidth="1"/>
    <col min="5070" max="5072" width="7.140625" style="687" bestFit="1" customWidth="1"/>
    <col min="5073" max="5073" width="6.42578125" style="687" bestFit="1" customWidth="1"/>
    <col min="5074" max="5074" width="7.140625" style="687" bestFit="1" customWidth="1"/>
    <col min="5075" max="5077" width="6.42578125" style="687" bestFit="1" customWidth="1"/>
    <col min="5078" max="5080" width="7.140625" style="687" bestFit="1" customWidth="1"/>
    <col min="5081" max="5081" width="6.85546875" style="687" bestFit="1" customWidth="1"/>
    <col min="5082" max="5086" width="7.140625" style="687" bestFit="1" customWidth="1"/>
    <col min="5087" max="5087" width="6.42578125" style="687" bestFit="1" customWidth="1"/>
    <col min="5088" max="5088" width="7.140625" style="687" bestFit="1" customWidth="1"/>
    <col min="5089" max="5089" width="6.42578125" style="687" bestFit="1" customWidth="1"/>
    <col min="5090" max="5090" width="6.85546875" style="687" bestFit="1" customWidth="1"/>
    <col min="5091" max="5092" width="7.140625" style="687" bestFit="1" customWidth="1"/>
    <col min="5093" max="5095" width="6.42578125" style="687" bestFit="1" customWidth="1"/>
    <col min="5096" max="5097" width="6.85546875" style="687" bestFit="1" customWidth="1"/>
    <col min="5098" max="5098" width="7.140625" style="687" bestFit="1" customWidth="1"/>
    <col min="5099" max="5099" width="6.85546875" style="687" bestFit="1" customWidth="1"/>
    <col min="5100" max="5100" width="6.42578125" style="687" bestFit="1" customWidth="1"/>
    <col min="5101" max="5101" width="7.140625" style="687" bestFit="1" customWidth="1"/>
    <col min="5102" max="5103" width="6.85546875" style="687" bestFit="1" customWidth="1"/>
    <col min="5104" max="5104" width="6.42578125" style="687" bestFit="1" customWidth="1"/>
    <col min="5105" max="5105" width="6.85546875" style="687" bestFit="1" customWidth="1"/>
    <col min="5106" max="5112" width="7.140625" style="687" bestFit="1" customWidth="1"/>
    <col min="5113" max="5113" width="6.85546875" style="687" bestFit="1" customWidth="1"/>
    <col min="5114" max="5114" width="7.140625" style="687" bestFit="1" customWidth="1"/>
    <col min="5115" max="5115" width="6.42578125" style="687" bestFit="1" customWidth="1"/>
    <col min="5116" max="5117" width="7.140625" style="687" bestFit="1" customWidth="1"/>
    <col min="5118" max="5118" width="6.42578125" style="687" bestFit="1" customWidth="1"/>
    <col min="5119" max="5119" width="7.140625" style="687" bestFit="1" customWidth="1"/>
    <col min="5120" max="5122" width="6.42578125" style="687" bestFit="1" customWidth="1"/>
    <col min="5123" max="5126" width="7.140625" style="687" bestFit="1" customWidth="1"/>
    <col min="5127" max="5129" width="6.42578125" style="687" bestFit="1" customWidth="1"/>
    <col min="5130" max="5133" width="6.85546875" style="687" bestFit="1" customWidth="1"/>
    <col min="5134" max="5134" width="7.140625" style="687" bestFit="1" customWidth="1"/>
    <col min="5135" max="5135" width="6.42578125" style="687" bestFit="1" customWidth="1"/>
    <col min="5136" max="5136" width="7.140625" style="687" bestFit="1" customWidth="1"/>
    <col min="5137" max="5137" width="6.85546875" style="687" bestFit="1" customWidth="1"/>
    <col min="5138" max="5138" width="7.140625" style="687" bestFit="1" customWidth="1"/>
    <col min="5139" max="5140" width="6.85546875" style="687" bestFit="1" customWidth="1"/>
    <col min="5141" max="5141" width="7.140625" style="687" bestFit="1" customWidth="1"/>
    <col min="5142" max="5143" width="6.42578125" style="687" bestFit="1" customWidth="1"/>
    <col min="5144" max="5145" width="6.85546875" style="687" bestFit="1" customWidth="1"/>
    <col min="5146" max="5146" width="7.140625" style="687" bestFit="1" customWidth="1"/>
    <col min="5147" max="5147" width="6.85546875" style="687" bestFit="1" customWidth="1"/>
    <col min="5148" max="5148" width="6.42578125" style="687" bestFit="1" customWidth="1"/>
    <col min="5149" max="5149" width="6.85546875" style="687" bestFit="1" customWidth="1"/>
    <col min="5150" max="5150" width="6.42578125" style="687" bestFit="1" customWidth="1"/>
    <col min="5151" max="5151" width="7.140625" style="687" bestFit="1" customWidth="1"/>
    <col min="5152" max="5152" width="6.85546875" style="687" bestFit="1" customWidth="1"/>
    <col min="5153" max="5154" width="7.140625" style="687" bestFit="1" customWidth="1"/>
    <col min="5155" max="5155" width="6.85546875" style="687" bestFit="1" customWidth="1"/>
    <col min="5156" max="5156" width="6.42578125" style="687" bestFit="1" customWidth="1"/>
    <col min="5157" max="5157" width="6.85546875" style="687" bestFit="1" customWidth="1"/>
    <col min="5158" max="5158" width="6.42578125" style="687" bestFit="1" customWidth="1"/>
    <col min="5159" max="5159" width="7.140625" style="687" bestFit="1" customWidth="1"/>
    <col min="5160" max="5160" width="6.85546875" style="687" bestFit="1" customWidth="1"/>
    <col min="5161" max="5161" width="7.140625" style="687" bestFit="1" customWidth="1"/>
    <col min="5162" max="5162" width="6.42578125" style="687" bestFit="1" customWidth="1"/>
    <col min="5163" max="5163" width="6.85546875" style="687" bestFit="1" customWidth="1"/>
    <col min="5164" max="5164" width="7.140625" style="687" bestFit="1" customWidth="1"/>
    <col min="5165" max="5165" width="6.42578125" style="687" bestFit="1" customWidth="1"/>
    <col min="5166" max="5166" width="6.85546875" style="687" bestFit="1" customWidth="1"/>
    <col min="5167" max="5167" width="6.42578125" style="687" bestFit="1" customWidth="1"/>
    <col min="5168" max="5168" width="6.85546875" style="687" bestFit="1" customWidth="1"/>
    <col min="5169" max="5170" width="6.42578125" style="687" bestFit="1" customWidth="1"/>
    <col min="5171" max="5171" width="7.140625" style="687" bestFit="1" customWidth="1"/>
    <col min="5172" max="5173" width="6.85546875" style="687" bestFit="1" customWidth="1"/>
    <col min="5174" max="5174" width="7.140625" style="687" bestFit="1" customWidth="1"/>
    <col min="5175" max="5175" width="6.42578125" style="687" bestFit="1" customWidth="1"/>
    <col min="5176" max="5177" width="6.85546875" style="687" bestFit="1" customWidth="1"/>
    <col min="5178" max="5178" width="6.42578125" style="687" bestFit="1" customWidth="1"/>
    <col min="5179" max="5179" width="7.140625" style="687" bestFit="1" customWidth="1"/>
    <col min="5180" max="5184" width="6.42578125" style="687" bestFit="1" customWidth="1"/>
    <col min="5185" max="5186" width="6.85546875" style="687" bestFit="1" customWidth="1"/>
    <col min="5187" max="5187" width="7.140625" style="687" bestFit="1" customWidth="1"/>
    <col min="5188" max="5188" width="6.85546875" style="687" bestFit="1" customWidth="1"/>
    <col min="5189" max="5190" width="6.42578125" style="687" bestFit="1" customWidth="1"/>
    <col min="5191" max="5192" width="6.85546875" style="687" bestFit="1" customWidth="1"/>
    <col min="5193" max="5193" width="7.140625" style="687" bestFit="1" customWidth="1"/>
    <col min="5194" max="5194" width="6.85546875" style="687" bestFit="1" customWidth="1"/>
    <col min="5195" max="5195" width="7.140625" style="687" bestFit="1" customWidth="1"/>
    <col min="5196" max="5196" width="6.42578125" style="687" bestFit="1" customWidth="1"/>
    <col min="5197" max="5197" width="6.85546875" style="687" bestFit="1" customWidth="1"/>
    <col min="5198" max="5198" width="7.140625" style="687" bestFit="1" customWidth="1"/>
    <col min="5199" max="5199" width="6.42578125" style="687" bestFit="1" customWidth="1"/>
    <col min="5200" max="5200" width="6.85546875" style="687" bestFit="1" customWidth="1"/>
    <col min="5201" max="5202" width="7.140625" style="687" bestFit="1" customWidth="1"/>
    <col min="5203" max="5203" width="6.85546875" style="687" bestFit="1" customWidth="1"/>
    <col min="5204" max="5205" width="6.42578125" style="687" bestFit="1" customWidth="1"/>
    <col min="5206" max="5208" width="7.140625" style="687" bestFit="1" customWidth="1"/>
    <col min="5209" max="5209" width="6.42578125" style="687" bestFit="1" customWidth="1"/>
    <col min="5210" max="5210" width="6.85546875" style="687" bestFit="1" customWidth="1"/>
    <col min="5211" max="5211" width="7.140625" style="687" bestFit="1" customWidth="1"/>
    <col min="5212" max="5213" width="6.85546875" style="687" bestFit="1" customWidth="1"/>
    <col min="5214" max="5215" width="7.140625" style="687" bestFit="1" customWidth="1"/>
    <col min="5216" max="5216" width="6.85546875" style="687" bestFit="1" customWidth="1"/>
    <col min="5217" max="5220" width="7.140625" style="687" bestFit="1" customWidth="1"/>
    <col min="5221" max="5222" width="6.42578125" style="687" bestFit="1" customWidth="1"/>
    <col min="5223" max="5223" width="6.85546875" style="687" bestFit="1" customWidth="1"/>
    <col min="5224" max="5224" width="7.140625" style="687" bestFit="1" customWidth="1"/>
    <col min="5225" max="5225" width="6.85546875" style="687" bestFit="1" customWidth="1"/>
    <col min="5226" max="5226" width="6.42578125" style="687" bestFit="1" customWidth="1"/>
    <col min="5227" max="5231" width="7.140625" style="687" bestFit="1" customWidth="1"/>
    <col min="5232" max="5237" width="6.85546875" style="687" bestFit="1" customWidth="1"/>
    <col min="5238" max="5238" width="6.42578125" style="687" bestFit="1" customWidth="1"/>
    <col min="5239" max="5242" width="7.140625" style="687" bestFit="1" customWidth="1"/>
    <col min="5243" max="5243" width="6.42578125" style="687" bestFit="1" customWidth="1"/>
    <col min="5244" max="5247" width="7.140625" style="687" bestFit="1" customWidth="1"/>
    <col min="5248" max="5248" width="6.42578125" style="687" bestFit="1" customWidth="1"/>
    <col min="5249" max="5249" width="7.140625" style="687" bestFit="1" customWidth="1"/>
    <col min="5250" max="5253" width="6.42578125" style="687" bestFit="1" customWidth="1"/>
    <col min="5254" max="5255" width="6.85546875" style="687" bestFit="1" customWidth="1"/>
    <col min="5256" max="5256" width="7.140625" style="687" bestFit="1" customWidth="1"/>
    <col min="5257" max="5258" width="6.42578125" style="687" bestFit="1" customWidth="1"/>
    <col min="5259" max="5261" width="7.140625" style="687" bestFit="1" customWidth="1"/>
    <col min="5262" max="5262" width="6.42578125" style="687" bestFit="1" customWidth="1"/>
    <col min="5263" max="5263" width="7.140625" style="687" bestFit="1" customWidth="1"/>
    <col min="5264" max="5265" width="6.42578125" style="687" bestFit="1" customWidth="1"/>
    <col min="5266" max="5266" width="6.85546875" style="687" bestFit="1" customWidth="1"/>
    <col min="5267" max="5267" width="6.42578125" style="687" bestFit="1" customWidth="1"/>
    <col min="5268" max="5268" width="6.85546875" style="687" bestFit="1" customWidth="1"/>
    <col min="5269" max="5269" width="7.140625" style="687" bestFit="1" customWidth="1"/>
    <col min="5270" max="5270" width="6.42578125" style="687" bestFit="1" customWidth="1"/>
    <col min="5271" max="5271" width="6.85546875" style="687" bestFit="1" customWidth="1"/>
    <col min="5272" max="5273" width="7.140625" style="687" bestFit="1" customWidth="1"/>
    <col min="5274" max="5274" width="6.42578125" style="687" bestFit="1" customWidth="1"/>
    <col min="5275" max="5275" width="7.140625" style="687" bestFit="1" customWidth="1"/>
    <col min="5276" max="5276" width="6.42578125" style="687" bestFit="1" customWidth="1"/>
    <col min="5277" max="5278" width="7.140625" style="687" bestFit="1" customWidth="1"/>
    <col min="5279" max="5280" width="6.42578125" style="687" bestFit="1" customWidth="1"/>
    <col min="5281" max="5281" width="7.140625" style="687" bestFit="1" customWidth="1"/>
    <col min="5282" max="5282" width="6.42578125" style="687" bestFit="1" customWidth="1"/>
    <col min="5283" max="5283" width="6.85546875" style="687" bestFit="1" customWidth="1"/>
    <col min="5284" max="5285" width="6.42578125" style="687" bestFit="1" customWidth="1"/>
    <col min="5286" max="5286" width="6.85546875" style="687" bestFit="1" customWidth="1"/>
    <col min="5287" max="5288" width="7.140625" style="687" bestFit="1" customWidth="1"/>
    <col min="5289" max="5290" width="6.42578125" style="687" bestFit="1" customWidth="1"/>
    <col min="5291" max="5292" width="7.140625" style="687" bestFit="1" customWidth="1"/>
    <col min="5293" max="5293" width="6.85546875" style="687" bestFit="1" customWidth="1"/>
    <col min="5294" max="5296" width="7.140625" style="687" bestFit="1" customWidth="1"/>
    <col min="5297" max="5298" width="6.85546875" style="687" bestFit="1" customWidth="1"/>
    <col min="5299" max="5299" width="7.140625" style="687" bestFit="1" customWidth="1"/>
    <col min="5300" max="5300" width="6.42578125" style="687" bestFit="1" customWidth="1"/>
    <col min="5301" max="5301" width="7.140625" style="687" bestFit="1" customWidth="1"/>
    <col min="5302" max="5302" width="6.85546875" style="687" bestFit="1" customWidth="1"/>
    <col min="5303" max="5304" width="7.140625" style="687" bestFit="1" customWidth="1"/>
    <col min="5305" max="5307" width="6.85546875" style="687" bestFit="1" customWidth="1"/>
    <col min="5308" max="5308" width="7.140625" style="687" bestFit="1" customWidth="1"/>
    <col min="5309" max="5311" width="6.85546875" style="687" bestFit="1" customWidth="1"/>
    <col min="5312" max="5312" width="6.42578125" style="687" bestFit="1" customWidth="1"/>
    <col min="5313" max="5314" width="7.140625" style="687" bestFit="1" customWidth="1"/>
    <col min="5315" max="5316" width="6.85546875" style="687" bestFit="1" customWidth="1"/>
    <col min="5317" max="5317" width="7.140625" style="687" bestFit="1" customWidth="1"/>
    <col min="5318" max="5318" width="6.42578125" style="687" bestFit="1" customWidth="1"/>
    <col min="5319" max="5320" width="6.85546875" style="687" bestFit="1" customWidth="1"/>
    <col min="5321" max="5321" width="6.42578125" style="687" bestFit="1" customWidth="1"/>
    <col min="5322" max="5323" width="6.85546875" style="687" bestFit="1" customWidth="1"/>
    <col min="5324" max="5324" width="6.42578125" style="687" bestFit="1" customWidth="1"/>
    <col min="5325" max="5326" width="7.140625" style="687" bestFit="1" customWidth="1"/>
    <col min="5327" max="5328" width="6.85546875" style="687" bestFit="1" customWidth="1"/>
    <col min="5329" max="5329" width="6.42578125" style="687" bestFit="1" customWidth="1"/>
    <col min="5330" max="5331" width="7.140625" style="687" bestFit="1" customWidth="1"/>
    <col min="5332" max="5332" width="6.85546875" style="687" bestFit="1" customWidth="1"/>
    <col min="5333" max="5333" width="6.42578125" style="687" bestFit="1" customWidth="1"/>
    <col min="5334" max="5338" width="7.140625" style="687" bestFit="1" customWidth="1"/>
    <col min="5339" max="5339" width="6.42578125" style="687" bestFit="1" customWidth="1"/>
    <col min="5340" max="5341" width="7.140625" style="687" bestFit="1" customWidth="1"/>
    <col min="5342" max="5342" width="6.42578125" style="687" bestFit="1" customWidth="1"/>
    <col min="5343" max="5343" width="6.85546875" style="687" bestFit="1" customWidth="1"/>
    <col min="5344" max="5344" width="7.140625" style="687" bestFit="1" customWidth="1"/>
    <col min="5345" max="5345" width="6.85546875" style="687" bestFit="1" customWidth="1"/>
    <col min="5346" max="5347" width="7.140625" style="687" bestFit="1" customWidth="1"/>
    <col min="5348" max="5348" width="6.85546875" style="687" bestFit="1" customWidth="1"/>
    <col min="5349" max="5350" width="7.140625" style="687" bestFit="1" customWidth="1"/>
    <col min="5351" max="5351" width="6.42578125" style="687" bestFit="1" customWidth="1"/>
    <col min="5352" max="5352" width="6.85546875" style="687" bestFit="1" customWidth="1"/>
    <col min="5353" max="5353" width="6.42578125" style="687" bestFit="1" customWidth="1"/>
    <col min="5354" max="5355" width="6.85546875" style="687" bestFit="1" customWidth="1"/>
    <col min="5356" max="5356" width="7.140625" style="687" bestFit="1" customWidth="1"/>
    <col min="5357" max="5357" width="6.42578125" style="687" bestFit="1" customWidth="1"/>
    <col min="5358" max="5358" width="7.140625" style="687" bestFit="1" customWidth="1"/>
    <col min="5359" max="5359" width="6.85546875" style="687" bestFit="1" customWidth="1"/>
    <col min="5360" max="5360" width="6.42578125" style="687" bestFit="1" customWidth="1"/>
    <col min="5361" max="5361" width="7.140625" style="687" bestFit="1" customWidth="1"/>
    <col min="5362" max="5363" width="6.85546875" style="687" bestFit="1" customWidth="1"/>
    <col min="5364" max="5364" width="7.140625" style="687" bestFit="1" customWidth="1"/>
    <col min="5365" max="5368" width="6.42578125" style="687" bestFit="1" customWidth="1"/>
    <col min="5369" max="5369" width="7.140625" style="687" bestFit="1" customWidth="1"/>
    <col min="5370" max="5370" width="6.42578125" style="687" bestFit="1" customWidth="1"/>
    <col min="5371" max="5372" width="7.140625" style="687" bestFit="1" customWidth="1"/>
    <col min="5373" max="5374" width="6.85546875" style="687" bestFit="1" customWidth="1"/>
    <col min="5375" max="5375" width="7.140625" style="687" bestFit="1" customWidth="1"/>
    <col min="5376" max="5377" width="6.42578125" style="687" bestFit="1" customWidth="1"/>
    <col min="5378" max="5378" width="7.140625" style="687" bestFit="1" customWidth="1"/>
    <col min="5379" max="5380" width="6.42578125" style="687" bestFit="1" customWidth="1"/>
    <col min="5381" max="5382" width="7.140625" style="687" bestFit="1" customWidth="1"/>
    <col min="5383" max="5383" width="6.42578125" style="687" bestFit="1" customWidth="1"/>
    <col min="5384" max="5384" width="7.140625" style="687" bestFit="1" customWidth="1"/>
    <col min="5385" max="5385" width="6.42578125" style="687" bestFit="1" customWidth="1"/>
    <col min="5386" max="5386" width="6.85546875" style="687" bestFit="1" customWidth="1"/>
    <col min="5387" max="5389" width="7.140625" style="687" bestFit="1" customWidth="1"/>
    <col min="5390" max="5390" width="6.42578125" style="687" bestFit="1" customWidth="1"/>
    <col min="5391" max="5393" width="7.140625" style="687" bestFit="1" customWidth="1"/>
    <col min="5394" max="5398" width="6.85546875" style="687" bestFit="1" customWidth="1"/>
    <col min="5399" max="5399" width="7.140625" style="687" bestFit="1" customWidth="1"/>
    <col min="5400" max="5401" width="6.85546875" style="687" bestFit="1" customWidth="1"/>
    <col min="5402" max="5404" width="6.42578125" style="687" bestFit="1" customWidth="1"/>
    <col min="5405" max="5405" width="6.85546875" style="687" bestFit="1" customWidth="1"/>
    <col min="5406" max="5406" width="6.42578125" style="687" bestFit="1" customWidth="1"/>
    <col min="5407" max="5408" width="6.85546875" style="687" bestFit="1" customWidth="1"/>
    <col min="5409" max="5409" width="6.42578125" style="687" bestFit="1" customWidth="1"/>
    <col min="5410" max="5410" width="6.85546875" style="687" bestFit="1" customWidth="1"/>
    <col min="5411" max="5411" width="7.140625" style="687" bestFit="1" customWidth="1"/>
    <col min="5412" max="5412" width="6.85546875" style="687" bestFit="1" customWidth="1"/>
    <col min="5413" max="5414" width="7.140625" style="687" bestFit="1" customWidth="1"/>
    <col min="5415" max="5415" width="6.42578125" style="687" bestFit="1" customWidth="1"/>
    <col min="5416" max="5416" width="6.85546875" style="687" bestFit="1" customWidth="1"/>
    <col min="5417" max="5419" width="6.42578125" style="687" bestFit="1" customWidth="1"/>
    <col min="5420" max="5421" width="7.140625" style="687" bestFit="1" customWidth="1"/>
    <col min="5422" max="5422" width="6.42578125" style="687" bestFit="1" customWidth="1"/>
    <col min="5423" max="5423" width="6.85546875" style="687" bestFit="1" customWidth="1"/>
    <col min="5424" max="5426" width="7.140625" style="687" bestFit="1" customWidth="1"/>
    <col min="5427" max="5428" width="6.85546875" style="687" bestFit="1" customWidth="1"/>
    <col min="5429" max="5429" width="7.140625" style="687" bestFit="1" customWidth="1"/>
    <col min="5430" max="5430" width="6.85546875" style="687" bestFit="1" customWidth="1"/>
    <col min="5431" max="5431" width="7.140625" style="687" bestFit="1" customWidth="1"/>
    <col min="5432" max="5432" width="6.42578125" style="687" bestFit="1" customWidth="1"/>
    <col min="5433" max="5433" width="6.85546875" style="687" bestFit="1" customWidth="1"/>
    <col min="5434" max="5435" width="7.140625" style="687" bestFit="1" customWidth="1"/>
    <col min="5436" max="5436" width="6.85546875" style="687" bestFit="1" customWidth="1"/>
    <col min="5437" max="5437" width="6.42578125" style="687" bestFit="1" customWidth="1"/>
    <col min="5438" max="5439" width="7.140625" style="687" bestFit="1" customWidth="1"/>
    <col min="5440" max="5440" width="6.85546875" style="687" bestFit="1" customWidth="1"/>
    <col min="5441" max="5443" width="6.42578125" style="687" bestFit="1" customWidth="1"/>
    <col min="5444" max="5444" width="6.85546875" style="687" bestFit="1" customWidth="1"/>
    <col min="5445" max="5445" width="7.140625" style="687" bestFit="1" customWidth="1"/>
    <col min="5446" max="5447" width="6.42578125" style="687" bestFit="1" customWidth="1"/>
    <col min="5448" max="5452" width="7.140625" style="687" bestFit="1" customWidth="1"/>
    <col min="5453" max="5453" width="6.85546875" style="687" bestFit="1" customWidth="1"/>
    <col min="5454" max="5457" width="7.140625" style="687" bestFit="1" customWidth="1"/>
    <col min="5458" max="5458" width="6.42578125" style="687" bestFit="1" customWidth="1"/>
    <col min="5459" max="5459" width="7.140625" style="687" bestFit="1" customWidth="1"/>
    <col min="5460" max="5460" width="6.85546875" style="687" bestFit="1" customWidth="1"/>
    <col min="5461" max="5461" width="6.42578125" style="687" bestFit="1" customWidth="1"/>
    <col min="5462" max="5462" width="7.140625" style="687" bestFit="1" customWidth="1"/>
    <col min="5463" max="5465" width="6.42578125" style="687" bestFit="1" customWidth="1"/>
    <col min="5466" max="5466" width="7.140625" style="687" bestFit="1" customWidth="1"/>
    <col min="5467" max="5467" width="6.42578125" style="687" bestFit="1" customWidth="1"/>
    <col min="5468" max="5468" width="7.140625" style="687" bestFit="1" customWidth="1"/>
    <col min="5469" max="5471" width="6.85546875" style="687" bestFit="1" customWidth="1"/>
    <col min="5472" max="5472" width="6.42578125" style="687" bestFit="1" customWidth="1"/>
    <col min="5473" max="5474" width="7.140625" style="687" bestFit="1" customWidth="1"/>
    <col min="5475" max="5477" width="6.85546875" style="687" bestFit="1" customWidth="1"/>
    <col min="5478" max="5478" width="6.42578125" style="687" bestFit="1" customWidth="1"/>
    <col min="5479" max="5481" width="6.85546875" style="687" bestFit="1" customWidth="1"/>
    <col min="5482" max="5484" width="7.140625" style="687" bestFit="1" customWidth="1"/>
    <col min="5485" max="5487" width="6.42578125" style="687" bestFit="1" customWidth="1"/>
    <col min="5488" max="5488" width="6.85546875" style="687" bestFit="1" customWidth="1"/>
    <col min="5489" max="5489" width="6.42578125" style="687" bestFit="1" customWidth="1"/>
    <col min="5490" max="5493" width="6.85546875" style="687" bestFit="1" customWidth="1"/>
    <col min="5494" max="5494" width="6.42578125" style="687" bestFit="1" customWidth="1"/>
    <col min="5495" max="5495" width="6.85546875" style="687" bestFit="1" customWidth="1"/>
    <col min="5496" max="5497" width="7.140625" style="687" bestFit="1" customWidth="1"/>
    <col min="5498" max="5499" width="6.85546875" style="687" bestFit="1" customWidth="1"/>
    <col min="5500" max="5500" width="7.140625" style="687" bestFit="1" customWidth="1"/>
    <col min="5501" max="5502" width="6.42578125" style="687" bestFit="1" customWidth="1"/>
    <col min="5503" max="5503" width="7.140625" style="687" bestFit="1" customWidth="1"/>
    <col min="5504" max="5504" width="6.42578125" style="687" bestFit="1" customWidth="1"/>
    <col min="5505" max="5505" width="7.140625" style="687" bestFit="1" customWidth="1"/>
    <col min="5506" max="5506" width="6.85546875" style="687" bestFit="1" customWidth="1"/>
    <col min="5507" max="5510" width="7.140625" style="687" bestFit="1" customWidth="1"/>
    <col min="5511" max="5512" width="6.42578125" style="687" bestFit="1" customWidth="1"/>
    <col min="5513" max="5513" width="7.140625" style="687" bestFit="1" customWidth="1"/>
    <col min="5514" max="5514" width="6.42578125" style="687" bestFit="1" customWidth="1"/>
    <col min="5515" max="5515" width="7.140625" style="687" bestFit="1" customWidth="1"/>
    <col min="5516" max="5516" width="6.85546875" style="687" bestFit="1" customWidth="1"/>
    <col min="5517" max="5517" width="7.140625" style="687" bestFit="1" customWidth="1"/>
    <col min="5518" max="5518" width="6.85546875" style="687" bestFit="1" customWidth="1"/>
    <col min="5519" max="5528" width="7.140625" style="687" bestFit="1" customWidth="1"/>
    <col min="5529" max="5530" width="6.42578125" style="687" bestFit="1" customWidth="1"/>
    <col min="5531" max="5535" width="7.140625" style="687" bestFit="1" customWidth="1"/>
    <col min="5536" max="5536" width="6.42578125" style="687" bestFit="1" customWidth="1"/>
    <col min="5537" max="5538" width="7.140625" style="687" bestFit="1" customWidth="1"/>
    <col min="5539" max="5539" width="6.85546875" style="687" bestFit="1" customWidth="1"/>
    <col min="5540" max="5540" width="6.42578125" style="687" bestFit="1" customWidth="1"/>
    <col min="5541" max="5541" width="7.140625" style="687" bestFit="1" customWidth="1"/>
    <col min="5542" max="5542" width="6.42578125" style="687" bestFit="1" customWidth="1"/>
    <col min="5543" max="5543" width="7.140625" style="687" bestFit="1" customWidth="1"/>
    <col min="5544" max="5544" width="6.85546875" style="687" bestFit="1" customWidth="1"/>
    <col min="5545" max="5546" width="7.140625" style="687" bestFit="1" customWidth="1"/>
    <col min="5547" max="5547" width="6.42578125" style="687" bestFit="1" customWidth="1"/>
    <col min="5548" max="5549" width="7.140625" style="687" bestFit="1" customWidth="1"/>
    <col min="5550" max="5550" width="6.85546875" style="687" bestFit="1" customWidth="1"/>
    <col min="5551" max="5555" width="7.140625" style="687" bestFit="1" customWidth="1"/>
    <col min="5556" max="5556" width="6.42578125" style="687" bestFit="1" customWidth="1"/>
    <col min="5557" max="5558" width="7.140625" style="687" bestFit="1" customWidth="1"/>
    <col min="5559" max="5559" width="6.42578125" style="687" bestFit="1" customWidth="1"/>
    <col min="5560" max="5560" width="7.140625" style="687" bestFit="1" customWidth="1"/>
    <col min="5561" max="5561" width="6.85546875" style="687" bestFit="1" customWidth="1"/>
    <col min="5562" max="5562" width="7.140625" style="687" bestFit="1" customWidth="1"/>
    <col min="5563" max="5563" width="6.85546875" style="687" bestFit="1" customWidth="1"/>
    <col min="5564" max="5564" width="7.140625" style="687" bestFit="1" customWidth="1"/>
    <col min="5565" max="5566" width="6.85546875" style="687" bestFit="1" customWidth="1"/>
    <col min="5567" max="5567" width="7.140625" style="687" bestFit="1" customWidth="1"/>
    <col min="5568" max="5568" width="6.42578125" style="687" bestFit="1" customWidth="1"/>
    <col min="5569" max="5569" width="6.85546875" style="687" bestFit="1" customWidth="1"/>
    <col min="5570" max="5570" width="7.140625" style="687" bestFit="1" customWidth="1"/>
    <col min="5571" max="5571" width="6.42578125" style="687" bestFit="1" customWidth="1"/>
    <col min="5572" max="5572" width="7.140625" style="687" bestFit="1" customWidth="1"/>
    <col min="5573" max="5574" width="6.85546875" style="687" bestFit="1" customWidth="1"/>
    <col min="5575" max="5575" width="6.42578125" style="687" bestFit="1" customWidth="1"/>
    <col min="5576" max="5578" width="7.140625" style="687" bestFit="1" customWidth="1"/>
    <col min="5579" max="5579" width="6.85546875" style="687" bestFit="1" customWidth="1"/>
    <col min="5580" max="5580" width="6.42578125" style="687" bestFit="1" customWidth="1"/>
    <col min="5581" max="5582" width="7.140625" style="687" bestFit="1" customWidth="1"/>
    <col min="5583" max="5585" width="6.42578125" style="687" bestFit="1" customWidth="1"/>
    <col min="5586" max="5587" width="7.140625" style="687" bestFit="1" customWidth="1"/>
    <col min="5588" max="5589" width="6.85546875" style="687" bestFit="1" customWidth="1"/>
    <col min="5590" max="5590" width="6.42578125" style="687" bestFit="1" customWidth="1"/>
    <col min="5591" max="5591" width="6.85546875" style="687" bestFit="1" customWidth="1"/>
    <col min="5592" max="5593" width="6.42578125" style="687" bestFit="1" customWidth="1"/>
    <col min="5594" max="5595" width="7.140625" style="687" bestFit="1" customWidth="1"/>
    <col min="5596" max="5596" width="6.42578125" style="687" bestFit="1" customWidth="1"/>
    <col min="5597" max="5597" width="6.85546875" style="687" bestFit="1" customWidth="1"/>
    <col min="5598" max="5598" width="6.42578125" style="687" bestFit="1" customWidth="1"/>
    <col min="5599" max="5600" width="7.140625" style="687" bestFit="1" customWidth="1"/>
    <col min="5601" max="5601" width="6.85546875" style="687" bestFit="1" customWidth="1"/>
    <col min="5602" max="5603" width="7.140625" style="687" bestFit="1" customWidth="1"/>
    <col min="5604" max="5604" width="6.42578125" style="687" bestFit="1" customWidth="1"/>
    <col min="5605" max="5605" width="7.140625" style="687" bestFit="1" customWidth="1"/>
    <col min="5606" max="5606" width="6.42578125" style="687" bestFit="1" customWidth="1"/>
    <col min="5607" max="5608" width="7.140625" style="687" bestFit="1" customWidth="1"/>
    <col min="5609" max="5609" width="6.42578125" style="687" bestFit="1" customWidth="1"/>
    <col min="5610" max="5610" width="7.140625" style="687" bestFit="1" customWidth="1"/>
    <col min="5611" max="5611" width="6.42578125" style="687" bestFit="1" customWidth="1"/>
    <col min="5612" max="5613" width="7.140625" style="687" bestFit="1" customWidth="1"/>
    <col min="5614" max="5614" width="6.85546875" style="687" bestFit="1" customWidth="1"/>
    <col min="5615" max="5617" width="7.140625" style="687" bestFit="1" customWidth="1"/>
    <col min="5618" max="5618" width="6.85546875" style="687" bestFit="1" customWidth="1"/>
    <col min="5619" max="5619" width="7.140625" style="687" bestFit="1" customWidth="1"/>
    <col min="5620" max="5623" width="6.42578125" style="687" bestFit="1" customWidth="1"/>
    <col min="5624" max="5628" width="7.140625" style="687" bestFit="1" customWidth="1"/>
    <col min="5629" max="5629" width="6.85546875" style="687" bestFit="1" customWidth="1"/>
    <col min="5630" max="5632" width="6.42578125" style="687" bestFit="1" customWidth="1"/>
    <col min="5633" max="5635" width="7.140625" style="687" bestFit="1" customWidth="1"/>
    <col min="5636" max="5636" width="6.85546875" style="687" bestFit="1" customWidth="1"/>
    <col min="5637" max="5639" width="7.140625" style="687" bestFit="1" customWidth="1"/>
    <col min="5640" max="5641" width="6.85546875" style="687" bestFit="1" customWidth="1"/>
    <col min="5642" max="5642" width="7.140625" style="687" bestFit="1" customWidth="1"/>
    <col min="5643" max="5643" width="6.42578125" style="687" bestFit="1" customWidth="1"/>
    <col min="5644" max="5644" width="6.85546875" style="687" bestFit="1" customWidth="1"/>
    <col min="5645" max="5645" width="6.42578125" style="687" bestFit="1" customWidth="1"/>
    <col min="5646" max="5647" width="7.140625" style="687" bestFit="1" customWidth="1"/>
    <col min="5648" max="5648" width="6.85546875" style="687" bestFit="1" customWidth="1"/>
    <col min="5649" max="5649" width="6.42578125" style="687" bestFit="1" customWidth="1"/>
    <col min="5650" max="5652" width="7.140625" style="687" bestFit="1" customWidth="1"/>
    <col min="5653" max="5653" width="6.42578125" style="687" bestFit="1" customWidth="1"/>
    <col min="5654" max="5655" width="7.140625" style="687" bestFit="1" customWidth="1"/>
    <col min="5656" max="5656" width="6.42578125" style="687" bestFit="1" customWidth="1"/>
    <col min="5657" max="5659" width="7.140625" style="687" bestFit="1" customWidth="1"/>
    <col min="5660" max="5660" width="6.85546875" style="687" bestFit="1" customWidth="1"/>
    <col min="5661" max="5661" width="6.42578125" style="687" bestFit="1" customWidth="1"/>
    <col min="5662" max="5662" width="7.140625" style="687" bestFit="1" customWidth="1"/>
    <col min="5663" max="5663" width="6.85546875" style="687" bestFit="1" customWidth="1"/>
    <col min="5664" max="5667" width="7.140625" style="687" bestFit="1" customWidth="1"/>
    <col min="5668" max="5668" width="6.85546875" style="687" bestFit="1" customWidth="1"/>
    <col min="5669" max="5669" width="6.42578125" style="687" bestFit="1" customWidth="1"/>
    <col min="5670" max="5674" width="7.140625" style="687" bestFit="1" customWidth="1"/>
    <col min="5675" max="5677" width="6.42578125" style="687" bestFit="1" customWidth="1"/>
    <col min="5678" max="5678" width="7.140625" style="687" bestFit="1" customWidth="1"/>
    <col min="5679" max="5679" width="6.42578125" style="687" bestFit="1" customWidth="1"/>
    <col min="5680" max="5681" width="7.140625" style="687" bestFit="1" customWidth="1"/>
    <col min="5682" max="5682" width="6.85546875" style="687" bestFit="1" customWidth="1"/>
    <col min="5683" max="5684" width="7.140625" style="687" bestFit="1" customWidth="1"/>
    <col min="5685" max="5685" width="6.85546875" style="687" bestFit="1" customWidth="1"/>
    <col min="5686" max="5686" width="6.42578125" style="687" bestFit="1" customWidth="1"/>
    <col min="5687" max="5688" width="6.85546875" style="687" bestFit="1" customWidth="1"/>
    <col min="5689" max="5689" width="6.42578125" style="687" bestFit="1" customWidth="1"/>
    <col min="5690" max="5690" width="6.85546875" style="687" bestFit="1" customWidth="1"/>
    <col min="5691" max="5691" width="7.140625" style="687" bestFit="1" customWidth="1"/>
    <col min="5692" max="5692" width="6.85546875" style="687" bestFit="1" customWidth="1"/>
    <col min="5693" max="5694" width="7.140625" style="687" bestFit="1" customWidth="1"/>
    <col min="5695" max="5695" width="6.42578125" style="687" bestFit="1" customWidth="1"/>
    <col min="5696" max="5696" width="7.140625" style="687" bestFit="1" customWidth="1"/>
    <col min="5697" max="5697" width="6.85546875" style="687" bestFit="1" customWidth="1"/>
    <col min="5698" max="5699" width="6.42578125" style="687" bestFit="1" customWidth="1"/>
    <col min="5700" max="5700" width="7.140625" style="687" bestFit="1" customWidth="1"/>
    <col min="5701" max="5701" width="6.85546875" style="687" bestFit="1" customWidth="1"/>
    <col min="5702" max="5702" width="6.42578125" style="687" bestFit="1" customWidth="1"/>
    <col min="5703" max="5706" width="7.140625" style="687" bestFit="1" customWidth="1"/>
    <col min="5707" max="5707" width="6.42578125" style="687" bestFit="1" customWidth="1"/>
    <col min="5708" max="5710" width="7.140625" style="687" bestFit="1" customWidth="1"/>
    <col min="5711" max="5711" width="6.85546875" style="687" bestFit="1" customWidth="1"/>
    <col min="5712" max="5712" width="7.140625" style="687" bestFit="1" customWidth="1"/>
    <col min="5713" max="5714" width="6.85546875" style="687" bestFit="1" customWidth="1"/>
    <col min="5715" max="5716" width="7.140625" style="687" bestFit="1" customWidth="1"/>
    <col min="5717" max="5717" width="6.42578125" style="687" bestFit="1" customWidth="1"/>
    <col min="5718" max="5718" width="6.85546875" style="687" bestFit="1" customWidth="1"/>
    <col min="5719" max="5719" width="6.42578125" style="687" bestFit="1" customWidth="1"/>
    <col min="5720" max="5721" width="6.85546875" style="687" bestFit="1" customWidth="1"/>
    <col min="5722" max="5723" width="7.140625" style="687" bestFit="1" customWidth="1"/>
    <col min="5724" max="5724" width="6.85546875" style="687" bestFit="1" customWidth="1"/>
    <col min="5725" max="5726" width="6.42578125" style="687" bestFit="1" customWidth="1"/>
    <col min="5727" max="5727" width="7.140625" style="687" bestFit="1" customWidth="1"/>
    <col min="5728" max="5728" width="6.85546875" style="687" bestFit="1" customWidth="1"/>
    <col min="5729" max="5729" width="7.140625" style="687" bestFit="1" customWidth="1"/>
    <col min="5730" max="5730" width="6.85546875" style="687" bestFit="1" customWidth="1"/>
    <col min="5731" max="5732" width="7.140625" style="687" bestFit="1" customWidth="1"/>
    <col min="5733" max="5733" width="6.85546875" style="687" bestFit="1" customWidth="1"/>
    <col min="5734" max="5738" width="7.140625" style="687" bestFit="1" customWidth="1"/>
    <col min="5739" max="5740" width="6.42578125" style="687" bestFit="1" customWidth="1"/>
    <col min="5741" max="5741" width="7.140625" style="687" bestFit="1" customWidth="1"/>
    <col min="5742" max="5743" width="6.85546875" style="687" bestFit="1" customWidth="1"/>
    <col min="5744" max="5745" width="7.140625" style="687" bestFit="1" customWidth="1"/>
    <col min="5746" max="5747" width="6.85546875" style="687" bestFit="1" customWidth="1"/>
    <col min="5748" max="5751" width="7.140625" style="687" bestFit="1" customWidth="1"/>
    <col min="5752" max="5752" width="6.42578125" style="687" bestFit="1" customWidth="1"/>
    <col min="5753" max="5755" width="7.140625" style="687" bestFit="1" customWidth="1"/>
    <col min="5756" max="5756" width="6.42578125" style="687" bestFit="1" customWidth="1"/>
    <col min="5757" max="5757" width="7.140625" style="687" bestFit="1" customWidth="1"/>
    <col min="5758" max="5758" width="6.42578125" style="687" bestFit="1" customWidth="1"/>
    <col min="5759" max="5759" width="7.140625" style="687" bestFit="1" customWidth="1"/>
    <col min="5760" max="5760" width="6.42578125" style="687" bestFit="1" customWidth="1"/>
    <col min="5761" max="5762" width="7.140625" style="687" bestFit="1" customWidth="1"/>
    <col min="5763" max="5763" width="6.42578125" style="687" bestFit="1" customWidth="1"/>
    <col min="5764" max="5765" width="7.140625" style="687" bestFit="1" customWidth="1"/>
    <col min="5766" max="5767" width="6.42578125" style="687" bestFit="1" customWidth="1"/>
    <col min="5768" max="5768" width="6.85546875" style="687" bestFit="1" customWidth="1"/>
    <col min="5769" max="5770" width="7.140625" style="687" bestFit="1" customWidth="1"/>
    <col min="5771" max="5771" width="6.42578125" style="687" bestFit="1" customWidth="1"/>
    <col min="5772" max="5774" width="7.140625" style="687" bestFit="1" customWidth="1"/>
    <col min="5775" max="5775" width="6.42578125" style="687" bestFit="1" customWidth="1"/>
    <col min="5776" max="5776" width="7.140625" style="687" bestFit="1" customWidth="1"/>
    <col min="5777" max="5777" width="6.42578125" style="687" bestFit="1" customWidth="1"/>
    <col min="5778" max="5778" width="6.85546875" style="687" bestFit="1" customWidth="1"/>
    <col min="5779" max="5779" width="7.140625" style="687" bestFit="1" customWidth="1"/>
    <col min="5780" max="5780" width="6.42578125" style="687" bestFit="1" customWidth="1"/>
    <col min="5781" max="5783" width="7.140625" style="687" bestFit="1" customWidth="1"/>
    <col min="5784" max="5785" width="6.85546875" style="687" bestFit="1" customWidth="1"/>
    <col min="5786" max="5787" width="7.140625" style="687" bestFit="1" customWidth="1"/>
    <col min="5788" max="5790" width="6.85546875" style="687" bestFit="1" customWidth="1"/>
    <col min="5791" max="5792" width="6.42578125" style="687" bestFit="1" customWidth="1"/>
    <col min="5793" max="5795" width="7.140625" style="687" bestFit="1" customWidth="1"/>
    <col min="5796" max="5796" width="6.85546875" style="687" bestFit="1" customWidth="1"/>
    <col min="5797" max="5797" width="7.140625" style="687" bestFit="1" customWidth="1"/>
    <col min="5798" max="5798" width="6.42578125" style="687" bestFit="1" customWidth="1"/>
    <col min="5799" max="5801" width="7.140625" style="687" bestFit="1" customWidth="1"/>
    <col min="5802" max="5802" width="6.85546875" style="687" bestFit="1" customWidth="1"/>
    <col min="5803" max="5804" width="7.140625" style="687" bestFit="1" customWidth="1"/>
    <col min="5805" max="5806" width="6.42578125" style="687" bestFit="1" customWidth="1"/>
    <col min="5807" max="5808" width="7.140625" style="687" bestFit="1" customWidth="1"/>
    <col min="5809" max="5809" width="6.42578125" style="687" bestFit="1" customWidth="1"/>
    <col min="5810" max="5810" width="7.140625" style="687" bestFit="1" customWidth="1"/>
    <col min="5811" max="5814" width="6.42578125" style="687" bestFit="1" customWidth="1"/>
    <col min="5815" max="5818" width="6.85546875" style="687" bestFit="1" customWidth="1"/>
    <col min="5819" max="5821" width="7.140625" style="687" bestFit="1" customWidth="1"/>
    <col min="5822" max="5822" width="6.85546875" style="687" bestFit="1" customWidth="1"/>
    <col min="5823" max="5823" width="7.140625" style="687" bestFit="1" customWidth="1"/>
    <col min="5824" max="5824" width="6.85546875" style="687" bestFit="1" customWidth="1"/>
    <col min="5825" max="5825" width="7.140625" style="687" bestFit="1" customWidth="1"/>
    <col min="5826" max="5826" width="6.85546875" style="687" bestFit="1" customWidth="1"/>
    <col min="5827" max="5829" width="7.140625" style="687" bestFit="1" customWidth="1"/>
    <col min="5830" max="5830" width="6.42578125" style="687" bestFit="1" customWidth="1"/>
    <col min="5831" max="5835" width="7.140625" style="687" bestFit="1" customWidth="1"/>
    <col min="5836" max="5837" width="6.85546875" style="687" bestFit="1" customWidth="1"/>
    <col min="5838" max="5838" width="7.140625" style="687" bestFit="1" customWidth="1"/>
    <col min="5839" max="5839" width="6.42578125" style="687" bestFit="1" customWidth="1"/>
    <col min="5840" max="5840" width="6.85546875" style="687" bestFit="1" customWidth="1"/>
    <col min="5841" max="5841" width="7.140625" style="687" bestFit="1" customWidth="1"/>
    <col min="5842" max="5843" width="6.85546875" style="687" bestFit="1" customWidth="1"/>
    <col min="5844" max="5844" width="7.140625" style="687" bestFit="1" customWidth="1"/>
    <col min="5845" max="5845" width="6.85546875" style="687" bestFit="1" customWidth="1"/>
    <col min="5846" max="5846" width="6.42578125" style="687" bestFit="1" customWidth="1"/>
    <col min="5847" max="5851" width="7.140625" style="687" bestFit="1" customWidth="1"/>
    <col min="5852" max="5853" width="6.85546875" style="687" bestFit="1" customWidth="1"/>
    <col min="5854" max="5856" width="7.140625" style="687" bestFit="1" customWidth="1"/>
    <col min="5857" max="5858" width="6.42578125" style="687" bestFit="1" customWidth="1"/>
    <col min="5859" max="5859" width="6.85546875" style="687" bestFit="1" customWidth="1"/>
    <col min="5860" max="5860" width="7.140625" style="687" bestFit="1" customWidth="1"/>
    <col min="5861" max="5861" width="6.42578125" style="687" bestFit="1" customWidth="1"/>
    <col min="5862" max="5863" width="6.85546875" style="687" bestFit="1" customWidth="1"/>
    <col min="5864" max="5864" width="6.42578125" style="687" bestFit="1" customWidth="1"/>
    <col min="5865" max="5865" width="7.140625" style="687" bestFit="1" customWidth="1"/>
    <col min="5866" max="5866" width="6.42578125" style="687" bestFit="1" customWidth="1"/>
    <col min="5867" max="5867" width="7.140625" style="687" bestFit="1" customWidth="1"/>
    <col min="5868" max="5868" width="6.42578125" style="687" bestFit="1" customWidth="1"/>
    <col min="5869" max="5869" width="7.140625" style="687" bestFit="1" customWidth="1"/>
    <col min="5870" max="5870" width="6.85546875" style="687" bestFit="1" customWidth="1"/>
    <col min="5871" max="5871" width="7.140625" style="687" bestFit="1" customWidth="1"/>
    <col min="5872" max="5872" width="6.42578125" style="687" bestFit="1" customWidth="1"/>
    <col min="5873" max="5873" width="6.85546875" style="687" bestFit="1" customWidth="1"/>
    <col min="5874" max="5874" width="7.140625" style="687" bestFit="1" customWidth="1"/>
    <col min="5875" max="5875" width="6.42578125" style="687" bestFit="1" customWidth="1"/>
    <col min="5876" max="5876" width="7.140625" style="687" bestFit="1" customWidth="1"/>
    <col min="5877" max="5878" width="6.85546875" style="687" bestFit="1" customWidth="1"/>
    <col min="5879" max="5881" width="6.42578125" style="687" bestFit="1" customWidth="1"/>
    <col min="5882" max="5882" width="6.85546875" style="687" bestFit="1" customWidth="1"/>
    <col min="5883" max="5883" width="7.140625" style="687" bestFit="1" customWidth="1"/>
    <col min="5884" max="5884" width="6.85546875" style="687" bestFit="1" customWidth="1"/>
    <col min="5885" max="5886" width="7.140625" style="687" bestFit="1" customWidth="1"/>
    <col min="5887" max="5887" width="6.42578125" style="687" bestFit="1" customWidth="1"/>
    <col min="5888" max="5888" width="6.85546875" style="687" bestFit="1" customWidth="1"/>
    <col min="5889" max="5893" width="7.140625" style="687" bestFit="1" customWidth="1"/>
    <col min="5894" max="5894" width="6.42578125" style="687" bestFit="1" customWidth="1"/>
    <col min="5895" max="5895" width="7.140625" style="687" bestFit="1" customWidth="1"/>
    <col min="5896" max="5896" width="6.42578125" style="687" bestFit="1" customWidth="1"/>
    <col min="5897" max="5897" width="7.140625" style="687" bestFit="1" customWidth="1"/>
    <col min="5898" max="5898" width="6.85546875" style="687" bestFit="1" customWidth="1"/>
    <col min="5899" max="5899" width="7.140625" style="687" bestFit="1" customWidth="1"/>
    <col min="5900" max="5900" width="6.85546875" style="687" bestFit="1" customWidth="1"/>
    <col min="5901" max="5904" width="7.140625" style="687" bestFit="1" customWidth="1"/>
    <col min="5905" max="5905" width="6.42578125" style="687" bestFit="1" customWidth="1"/>
    <col min="5906" max="5906" width="6.85546875" style="687" bestFit="1" customWidth="1"/>
    <col min="5907" max="5908" width="7.140625" style="687" bestFit="1" customWidth="1"/>
    <col min="5909" max="5909" width="6.85546875" style="687" bestFit="1" customWidth="1"/>
    <col min="5910" max="5910" width="6.42578125" style="687" bestFit="1" customWidth="1"/>
    <col min="5911" max="5911" width="7.140625" style="687" bestFit="1" customWidth="1"/>
    <col min="5912" max="5912" width="6.85546875" style="687" bestFit="1" customWidth="1"/>
    <col min="5913" max="5915" width="7.140625" style="687" bestFit="1" customWidth="1"/>
    <col min="5916" max="5916" width="6.85546875" style="687" bestFit="1" customWidth="1"/>
    <col min="5917" max="5920" width="7.140625" style="687" bestFit="1" customWidth="1"/>
    <col min="5921" max="5922" width="6.85546875" style="687" bestFit="1" customWidth="1"/>
    <col min="5923" max="5923" width="7.140625" style="687" bestFit="1" customWidth="1"/>
    <col min="5924" max="5924" width="6.42578125" style="687" bestFit="1" customWidth="1"/>
    <col min="5925" max="5927" width="7.140625" style="687" bestFit="1" customWidth="1"/>
    <col min="5928" max="5928" width="6.42578125" style="687" bestFit="1" customWidth="1"/>
    <col min="5929" max="5930" width="6.85546875" style="687" bestFit="1" customWidth="1"/>
    <col min="5931" max="5931" width="7.140625" style="687" bestFit="1" customWidth="1"/>
    <col min="5932" max="5932" width="6.85546875" style="687" bestFit="1" customWidth="1"/>
    <col min="5933" max="5933" width="7.140625" style="687" bestFit="1" customWidth="1"/>
    <col min="5934" max="5934" width="6.85546875" style="687" bestFit="1" customWidth="1"/>
    <col min="5935" max="5936" width="7.140625" style="687" bestFit="1" customWidth="1"/>
    <col min="5937" max="5937" width="6.42578125" style="687" bestFit="1" customWidth="1"/>
    <col min="5938" max="5938" width="6.85546875" style="687" bestFit="1" customWidth="1"/>
    <col min="5939" max="5940" width="7.140625" style="687" bestFit="1" customWidth="1"/>
    <col min="5941" max="5941" width="6.85546875" style="687" bestFit="1" customWidth="1"/>
    <col min="5942" max="5942" width="7.140625" style="687" bestFit="1" customWidth="1"/>
    <col min="5943" max="5943" width="6.85546875" style="687" bestFit="1" customWidth="1"/>
    <col min="5944" max="5946" width="7.140625" style="687" bestFit="1" customWidth="1"/>
    <col min="5947" max="5948" width="6.85546875" style="687" bestFit="1" customWidth="1"/>
    <col min="5949" max="5949" width="7.140625" style="687" bestFit="1" customWidth="1"/>
    <col min="5950" max="5950" width="6.42578125" style="687" bestFit="1" customWidth="1"/>
    <col min="5951" max="5953" width="7.140625" style="687" bestFit="1" customWidth="1"/>
    <col min="5954" max="5954" width="6.42578125" style="687" bestFit="1" customWidth="1"/>
    <col min="5955" max="5956" width="7.140625" style="687" bestFit="1" customWidth="1"/>
    <col min="5957" max="5957" width="6.42578125" style="687" bestFit="1" customWidth="1"/>
    <col min="5958" max="5960" width="7.140625" style="687" bestFit="1" customWidth="1"/>
    <col min="5961" max="5961" width="6.42578125" style="687" bestFit="1" customWidth="1"/>
    <col min="5962" max="5962" width="6.85546875" style="687" bestFit="1" customWidth="1"/>
    <col min="5963" max="5966" width="7.140625" style="687" bestFit="1" customWidth="1"/>
    <col min="5967" max="5967" width="6.85546875" style="687" bestFit="1" customWidth="1"/>
    <col min="5968" max="5968" width="7.140625" style="687" bestFit="1" customWidth="1"/>
    <col min="5969" max="5969" width="6.42578125" style="687" bestFit="1" customWidth="1"/>
    <col min="5970" max="5971" width="7.140625" style="687" bestFit="1" customWidth="1"/>
    <col min="5972" max="5972" width="6.85546875" style="687" bestFit="1" customWidth="1"/>
    <col min="5973" max="5973" width="6.42578125" style="687" bestFit="1" customWidth="1"/>
    <col min="5974" max="5974" width="6.85546875" style="687" bestFit="1" customWidth="1"/>
    <col min="5975" max="5975" width="6.42578125" style="687" bestFit="1" customWidth="1"/>
    <col min="5976" max="5978" width="7.140625" style="687" bestFit="1" customWidth="1"/>
    <col min="5979" max="5979" width="6.85546875" style="687" bestFit="1" customWidth="1"/>
    <col min="5980" max="5984" width="7.140625" style="687" bestFit="1" customWidth="1"/>
    <col min="5985" max="5985" width="6.85546875" style="687" bestFit="1" customWidth="1"/>
    <col min="5986" max="5986" width="7.140625" style="687" bestFit="1" customWidth="1"/>
    <col min="5987" max="5988" width="6.85546875" style="687" bestFit="1" customWidth="1"/>
    <col min="5989" max="5989" width="7.140625" style="687" bestFit="1" customWidth="1"/>
    <col min="5990" max="5990" width="6.42578125" style="687" bestFit="1" customWidth="1"/>
    <col min="5991" max="5991" width="6.85546875" style="687" bestFit="1" customWidth="1"/>
    <col min="5992" max="5992" width="6.42578125" style="687" bestFit="1" customWidth="1"/>
    <col min="5993" max="5993" width="6.85546875" style="687" bestFit="1" customWidth="1"/>
    <col min="5994" max="5994" width="7.140625" style="687" bestFit="1" customWidth="1"/>
    <col min="5995" max="5995" width="6.42578125" style="687" bestFit="1" customWidth="1"/>
    <col min="5996" max="5998" width="7.140625" style="687" bestFit="1" customWidth="1"/>
    <col min="5999" max="5999" width="6.85546875" style="687" bestFit="1" customWidth="1"/>
    <col min="6000" max="6001" width="6.42578125" style="687" bestFit="1" customWidth="1"/>
    <col min="6002" max="6002" width="7.140625" style="687" bestFit="1" customWidth="1"/>
    <col min="6003" max="6003" width="6.42578125" style="687" bestFit="1" customWidth="1"/>
    <col min="6004" max="6004" width="6.85546875" style="687" bestFit="1" customWidth="1"/>
    <col min="6005" max="6009" width="7.140625" style="687" bestFit="1" customWidth="1"/>
    <col min="6010" max="6010" width="6.42578125" style="687" bestFit="1" customWidth="1"/>
    <col min="6011" max="6011" width="7.140625" style="687" bestFit="1" customWidth="1"/>
    <col min="6012" max="6012" width="6.42578125" style="687" bestFit="1" customWidth="1"/>
    <col min="6013" max="6013" width="7.140625" style="687" bestFit="1" customWidth="1"/>
    <col min="6014" max="6014" width="6.42578125" style="687" bestFit="1" customWidth="1"/>
    <col min="6015" max="6016" width="6.85546875" style="687" bestFit="1" customWidth="1"/>
    <col min="6017" max="6017" width="6.42578125" style="687" bestFit="1" customWidth="1"/>
    <col min="6018" max="6019" width="7.140625" style="687" bestFit="1" customWidth="1"/>
    <col min="6020" max="6020" width="6.42578125" style="687" bestFit="1" customWidth="1"/>
    <col min="6021" max="6025" width="7.140625" style="687" bestFit="1" customWidth="1"/>
    <col min="6026" max="6030" width="6.42578125" style="687" bestFit="1" customWidth="1"/>
    <col min="6031" max="6031" width="7.140625" style="687" bestFit="1" customWidth="1"/>
    <col min="6032" max="6032" width="6.42578125" style="687" bestFit="1" customWidth="1"/>
    <col min="6033" max="6033" width="7.140625" style="687" bestFit="1" customWidth="1"/>
    <col min="6034" max="6034" width="6.85546875" style="687" bestFit="1" customWidth="1"/>
    <col min="6035" max="6036" width="6.42578125" style="687" bestFit="1" customWidth="1"/>
    <col min="6037" max="6037" width="7.140625" style="687" bestFit="1" customWidth="1"/>
    <col min="6038" max="6038" width="6.85546875" style="687" bestFit="1" customWidth="1"/>
    <col min="6039" max="6040" width="7.140625" style="687" bestFit="1" customWidth="1"/>
    <col min="6041" max="6042" width="6.42578125" style="687" bestFit="1" customWidth="1"/>
    <col min="6043" max="6043" width="7.140625" style="687" bestFit="1" customWidth="1"/>
    <col min="6044" max="6044" width="6.85546875" style="687" bestFit="1" customWidth="1"/>
    <col min="6045" max="6045" width="6.42578125" style="687" bestFit="1" customWidth="1"/>
    <col min="6046" max="6046" width="7.140625" style="687" bestFit="1" customWidth="1"/>
    <col min="6047" max="6047" width="6.85546875" style="687" bestFit="1" customWidth="1"/>
    <col min="6048" max="6048" width="7.140625" style="687" bestFit="1" customWidth="1"/>
    <col min="6049" max="6049" width="6.42578125" style="687" bestFit="1" customWidth="1"/>
    <col min="6050" max="6051" width="7.140625" style="687" bestFit="1" customWidth="1"/>
    <col min="6052" max="6052" width="6.42578125" style="687" bestFit="1" customWidth="1"/>
    <col min="6053" max="6053" width="7.140625" style="687" bestFit="1" customWidth="1"/>
    <col min="6054" max="6054" width="6.42578125" style="687" bestFit="1" customWidth="1"/>
    <col min="6055" max="6055" width="6.85546875" style="687" bestFit="1" customWidth="1"/>
    <col min="6056" max="6056" width="6.42578125" style="687" bestFit="1" customWidth="1"/>
    <col min="6057" max="6057" width="7.140625" style="687" bestFit="1" customWidth="1"/>
    <col min="6058" max="6058" width="6.85546875" style="687" bestFit="1" customWidth="1"/>
    <col min="6059" max="6059" width="6.42578125" style="687" bestFit="1" customWidth="1"/>
    <col min="6060" max="6060" width="7.140625" style="687" bestFit="1" customWidth="1"/>
    <col min="6061" max="6061" width="6.85546875" style="687" bestFit="1" customWidth="1"/>
    <col min="6062" max="6062" width="7.140625" style="687" bestFit="1" customWidth="1"/>
    <col min="6063" max="6063" width="6.42578125" style="687" bestFit="1" customWidth="1"/>
    <col min="6064" max="6064" width="6.85546875" style="687" bestFit="1" customWidth="1"/>
    <col min="6065" max="6066" width="6.42578125" style="687" bestFit="1" customWidth="1"/>
    <col min="6067" max="6072" width="7.140625" style="687" bestFit="1" customWidth="1"/>
    <col min="6073" max="6073" width="6.42578125" style="687" bestFit="1" customWidth="1"/>
    <col min="6074" max="6074" width="7.140625" style="687" bestFit="1" customWidth="1"/>
    <col min="6075" max="6075" width="6.42578125" style="687" bestFit="1" customWidth="1"/>
    <col min="6076" max="6076" width="6.85546875" style="687" bestFit="1" customWidth="1"/>
    <col min="6077" max="6078" width="7.140625" style="687" bestFit="1" customWidth="1"/>
    <col min="6079" max="6079" width="6.42578125" style="687" bestFit="1" customWidth="1"/>
    <col min="6080" max="6084" width="7.140625" style="687" bestFit="1" customWidth="1"/>
    <col min="6085" max="6087" width="6.42578125" style="687" bestFit="1" customWidth="1"/>
    <col min="6088" max="6090" width="7.140625" style="687" bestFit="1" customWidth="1"/>
    <col min="6091" max="6091" width="6.85546875" style="687" bestFit="1" customWidth="1"/>
    <col min="6092" max="6095" width="7.140625" style="687" bestFit="1" customWidth="1"/>
    <col min="6096" max="6097" width="6.85546875" style="687" bestFit="1" customWidth="1"/>
    <col min="6098" max="6098" width="7.140625" style="687" bestFit="1" customWidth="1"/>
    <col min="6099" max="6100" width="6.85546875" style="687" bestFit="1" customWidth="1"/>
    <col min="6101" max="6102" width="6.42578125" style="687" bestFit="1" customWidth="1"/>
    <col min="6103" max="6104" width="6.85546875" style="687" bestFit="1" customWidth="1"/>
    <col min="6105" max="6107" width="7.140625" style="687" bestFit="1" customWidth="1"/>
    <col min="6108" max="6110" width="6.85546875" style="687" bestFit="1" customWidth="1"/>
    <col min="6111" max="6111" width="7.140625" style="687" bestFit="1" customWidth="1"/>
    <col min="6112" max="6112" width="6.85546875" style="687" bestFit="1" customWidth="1"/>
    <col min="6113" max="6114" width="6.42578125" style="687" bestFit="1" customWidth="1"/>
    <col min="6115" max="6117" width="7.140625" style="687" bestFit="1" customWidth="1"/>
    <col min="6118" max="6118" width="6.42578125" style="687" bestFit="1" customWidth="1"/>
    <col min="6119" max="6121" width="7.140625" style="687" bestFit="1" customWidth="1"/>
    <col min="6122" max="6123" width="6.85546875" style="687" bestFit="1" customWidth="1"/>
    <col min="6124" max="6124" width="7.140625" style="687" bestFit="1" customWidth="1"/>
    <col min="6125" max="6127" width="6.42578125" style="687" bestFit="1" customWidth="1"/>
    <col min="6128" max="6128" width="7.140625" style="687" bestFit="1" customWidth="1"/>
    <col min="6129" max="6129" width="6.85546875" style="687" bestFit="1" customWidth="1"/>
    <col min="6130" max="6130" width="7.140625" style="687" bestFit="1" customWidth="1"/>
    <col min="6131" max="6131" width="6.42578125" style="687" bestFit="1" customWidth="1"/>
    <col min="6132" max="6132" width="7.140625" style="687" bestFit="1" customWidth="1"/>
    <col min="6133" max="6133" width="6.85546875" style="687" bestFit="1" customWidth="1"/>
    <col min="6134" max="6134" width="6.42578125" style="687" bestFit="1" customWidth="1"/>
    <col min="6135" max="6135" width="6.85546875" style="687" bestFit="1" customWidth="1"/>
    <col min="6136" max="6138" width="6.42578125" style="687" bestFit="1" customWidth="1"/>
    <col min="6139" max="6140" width="6.85546875" style="687" bestFit="1" customWidth="1"/>
    <col min="6141" max="6142" width="6.42578125" style="687" bestFit="1" customWidth="1"/>
    <col min="6143" max="6147" width="7.140625" style="687" bestFit="1" customWidth="1"/>
    <col min="6148" max="6149" width="6.85546875" style="687" bestFit="1" customWidth="1"/>
    <col min="6150" max="6150" width="7.140625" style="687" bestFit="1" customWidth="1"/>
    <col min="6151" max="6151" width="6.85546875" style="687" bestFit="1" customWidth="1"/>
    <col min="6152" max="6152" width="7.140625" style="687" bestFit="1" customWidth="1"/>
    <col min="6153" max="6153" width="6.85546875" style="687" bestFit="1" customWidth="1"/>
    <col min="6154" max="6154" width="7.140625" style="687" bestFit="1" customWidth="1"/>
    <col min="6155" max="6157" width="6.42578125" style="687" bestFit="1" customWidth="1"/>
    <col min="6158" max="6158" width="6.85546875" style="687" bestFit="1" customWidth="1"/>
    <col min="6159" max="6159" width="7.140625" style="687" bestFit="1" customWidth="1"/>
    <col min="6160" max="6160" width="6.85546875" style="687" bestFit="1" customWidth="1"/>
    <col min="6161" max="6161" width="6.42578125" style="687" bestFit="1" customWidth="1"/>
    <col min="6162" max="6162" width="7.140625" style="687" bestFit="1" customWidth="1"/>
    <col min="6163" max="6163" width="6.42578125" style="687" bestFit="1" customWidth="1"/>
    <col min="6164" max="6164" width="6.85546875" style="687" bestFit="1" customWidth="1"/>
    <col min="6165" max="6166" width="6.42578125" style="687" bestFit="1" customWidth="1"/>
    <col min="6167" max="6167" width="7.140625" style="687" bestFit="1" customWidth="1"/>
    <col min="6168" max="6169" width="6.42578125" style="687" bestFit="1" customWidth="1"/>
    <col min="6170" max="6171" width="6.85546875" style="687" bestFit="1" customWidth="1"/>
    <col min="6172" max="6175" width="7.140625" style="687" bestFit="1" customWidth="1"/>
    <col min="6176" max="6176" width="6.85546875" style="687" bestFit="1" customWidth="1"/>
    <col min="6177" max="6177" width="7.140625" style="687" bestFit="1" customWidth="1"/>
    <col min="6178" max="6181" width="6.42578125" style="687" bestFit="1" customWidth="1"/>
    <col min="6182" max="6184" width="7.140625" style="687" bestFit="1" customWidth="1"/>
    <col min="6185" max="6185" width="6.42578125" style="687" bestFit="1" customWidth="1"/>
    <col min="6186" max="6186" width="7.140625" style="687" bestFit="1" customWidth="1"/>
    <col min="6187" max="6188" width="6.85546875" style="687" bestFit="1" customWidth="1"/>
    <col min="6189" max="6194" width="7.140625" style="687" bestFit="1" customWidth="1"/>
    <col min="6195" max="6195" width="6.42578125" style="687" bestFit="1" customWidth="1"/>
    <col min="6196" max="6196" width="7.140625" style="687" bestFit="1" customWidth="1"/>
    <col min="6197" max="6197" width="6.42578125" style="687" bestFit="1" customWidth="1"/>
    <col min="6198" max="6198" width="7.140625" style="687" bestFit="1" customWidth="1"/>
    <col min="6199" max="6199" width="6.85546875" style="687" bestFit="1" customWidth="1"/>
    <col min="6200" max="6201" width="6.42578125" style="687" bestFit="1" customWidth="1"/>
    <col min="6202" max="6204" width="7.140625" style="687" bestFit="1" customWidth="1"/>
    <col min="6205" max="6205" width="6.42578125" style="687" bestFit="1" customWidth="1"/>
    <col min="6206" max="6206" width="7.140625" style="687" bestFit="1" customWidth="1"/>
    <col min="6207" max="6207" width="6.85546875" style="687" bestFit="1" customWidth="1"/>
    <col min="6208" max="6210" width="7.140625" style="687" bestFit="1" customWidth="1"/>
    <col min="6211" max="6211" width="6.42578125" style="687" bestFit="1" customWidth="1"/>
    <col min="6212" max="6213" width="6.85546875" style="687" bestFit="1" customWidth="1"/>
    <col min="6214" max="6215" width="6.42578125" style="687" bestFit="1" customWidth="1"/>
    <col min="6216" max="6216" width="6.85546875" style="687" bestFit="1" customWidth="1"/>
    <col min="6217" max="6217" width="6.42578125" style="687" bestFit="1" customWidth="1"/>
    <col min="6218" max="6221" width="6.85546875" style="687" bestFit="1" customWidth="1"/>
    <col min="6222" max="6222" width="6.42578125" style="687" bestFit="1" customWidth="1"/>
    <col min="6223" max="6223" width="7.140625" style="687" bestFit="1" customWidth="1"/>
    <col min="6224" max="6224" width="6.85546875" style="687" bestFit="1" customWidth="1"/>
    <col min="6225" max="6225" width="7.140625" style="687" bestFit="1" customWidth="1"/>
    <col min="6226" max="6226" width="6.85546875" style="687" bestFit="1" customWidth="1"/>
    <col min="6227" max="6228" width="7.140625" style="687" bestFit="1" customWidth="1"/>
    <col min="6229" max="6229" width="6.42578125" style="687" bestFit="1" customWidth="1"/>
    <col min="6230" max="6231" width="7.140625" style="687" bestFit="1" customWidth="1"/>
    <col min="6232" max="6232" width="6.42578125" style="687" bestFit="1" customWidth="1"/>
    <col min="6233" max="6235" width="6.85546875" style="687" bestFit="1" customWidth="1"/>
    <col min="6236" max="6236" width="6.42578125" style="687" bestFit="1" customWidth="1"/>
    <col min="6237" max="6237" width="6.85546875" style="687" bestFit="1" customWidth="1"/>
    <col min="6238" max="6238" width="7.140625" style="687" bestFit="1" customWidth="1"/>
    <col min="6239" max="6239" width="6.85546875" style="687" bestFit="1" customWidth="1"/>
    <col min="6240" max="6241" width="6.42578125" style="687" bestFit="1" customWidth="1"/>
    <col min="6242" max="6243" width="7.140625" style="687" bestFit="1" customWidth="1"/>
    <col min="6244" max="6244" width="6.85546875" style="687" bestFit="1" customWidth="1"/>
    <col min="6245" max="6245" width="6.42578125" style="687" bestFit="1" customWidth="1"/>
    <col min="6246" max="6246" width="6.85546875" style="687" bestFit="1" customWidth="1"/>
    <col min="6247" max="6247" width="7.140625" style="687" bestFit="1" customWidth="1"/>
    <col min="6248" max="6249" width="6.85546875" style="687" bestFit="1" customWidth="1"/>
    <col min="6250" max="6250" width="6.42578125" style="687" bestFit="1" customWidth="1"/>
    <col min="6251" max="6253" width="7.140625" style="687" bestFit="1" customWidth="1"/>
    <col min="6254" max="6256" width="6.85546875" style="687" bestFit="1" customWidth="1"/>
    <col min="6257" max="6257" width="6.42578125" style="687" bestFit="1" customWidth="1"/>
    <col min="6258" max="6258" width="7.140625" style="687" bestFit="1" customWidth="1"/>
    <col min="6259" max="6259" width="6.42578125" style="687" bestFit="1" customWidth="1"/>
    <col min="6260" max="6264" width="7.140625" style="687" bestFit="1" customWidth="1"/>
    <col min="6265" max="6265" width="6.85546875" style="687" bestFit="1" customWidth="1"/>
    <col min="6266" max="6266" width="7.140625" style="687" bestFit="1" customWidth="1"/>
    <col min="6267" max="6267" width="6.85546875" style="687" bestFit="1" customWidth="1"/>
    <col min="6268" max="6270" width="7.140625" style="687" bestFit="1" customWidth="1"/>
    <col min="6271" max="6271" width="6.85546875" style="687" bestFit="1" customWidth="1"/>
    <col min="6272" max="6272" width="7.140625" style="687" bestFit="1" customWidth="1"/>
    <col min="6273" max="6274" width="6.42578125" style="687" bestFit="1" customWidth="1"/>
    <col min="6275" max="6275" width="7.140625" style="687" bestFit="1" customWidth="1"/>
    <col min="6276" max="6276" width="6.85546875" style="687" bestFit="1" customWidth="1"/>
    <col min="6277" max="6277" width="6.42578125" style="687" bestFit="1" customWidth="1"/>
    <col min="6278" max="6279" width="6.85546875" style="687" bestFit="1" customWidth="1"/>
    <col min="6280" max="6283" width="7.140625" style="687" bestFit="1" customWidth="1"/>
    <col min="6284" max="6284" width="6.85546875" style="687" bestFit="1" customWidth="1"/>
    <col min="6285" max="6285" width="6.42578125" style="687" bestFit="1" customWidth="1"/>
    <col min="6286" max="6287" width="7.140625" style="687" bestFit="1" customWidth="1"/>
    <col min="6288" max="6288" width="6.42578125" style="687" bestFit="1" customWidth="1"/>
    <col min="6289" max="6289" width="6.85546875" style="687" bestFit="1" customWidth="1"/>
    <col min="6290" max="6290" width="6.42578125" style="687" bestFit="1" customWidth="1"/>
    <col min="6291" max="6291" width="6.85546875" style="687" bestFit="1" customWidth="1"/>
    <col min="6292" max="6292" width="7.140625" style="687" bestFit="1" customWidth="1"/>
    <col min="6293" max="6293" width="6.42578125" style="687" bestFit="1" customWidth="1"/>
    <col min="6294" max="6294" width="7.140625" style="687" bestFit="1" customWidth="1"/>
    <col min="6295" max="6295" width="6.42578125" style="687" bestFit="1" customWidth="1"/>
    <col min="6296" max="6296" width="6.85546875" style="687" bestFit="1" customWidth="1"/>
    <col min="6297" max="6298" width="7.140625" style="687" bestFit="1" customWidth="1"/>
    <col min="6299" max="6300" width="6.85546875" style="687" bestFit="1" customWidth="1"/>
    <col min="6301" max="6301" width="7.140625" style="687" bestFit="1" customWidth="1"/>
    <col min="6302" max="6302" width="6.85546875" style="687" bestFit="1" customWidth="1"/>
    <col min="6303" max="6303" width="7.140625" style="687" bestFit="1" customWidth="1"/>
    <col min="6304" max="6304" width="6.85546875" style="687" bestFit="1" customWidth="1"/>
    <col min="6305" max="6306" width="6.42578125" style="687" bestFit="1" customWidth="1"/>
    <col min="6307" max="6307" width="7.140625" style="687" bestFit="1" customWidth="1"/>
    <col min="6308" max="6309" width="6.42578125" style="687" bestFit="1" customWidth="1"/>
    <col min="6310" max="6311" width="7.140625" style="687" bestFit="1" customWidth="1"/>
    <col min="6312" max="6312" width="6.42578125" style="687" bestFit="1" customWidth="1"/>
    <col min="6313" max="6313" width="7.140625" style="687" bestFit="1" customWidth="1"/>
    <col min="6314" max="6315" width="6.42578125" style="687" bestFit="1" customWidth="1"/>
    <col min="6316" max="6316" width="6.85546875" style="687" bestFit="1" customWidth="1"/>
    <col min="6317" max="6317" width="7.140625" style="687" bestFit="1" customWidth="1"/>
    <col min="6318" max="6318" width="6.42578125" style="687" bestFit="1" customWidth="1"/>
    <col min="6319" max="6319" width="6.85546875" style="687" bestFit="1" customWidth="1"/>
    <col min="6320" max="6320" width="7.140625" style="687" bestFit="1" customWidth="1"/>
    <col min="6321" max="6321" width="6.85546875" style="687" bestFit="1" customWidth="1"/>
    <col min="6322" max="6322" width="7.140625" style="687" bestFit="1" customWidth="1"/>
    <col min="6323" max="6324" width="6.85546875" style="687" bestFit="1" customWidth="1"/>
    <col min="6325" max="6328" width="7.140625" style="687" bestFit="1" customWidth="1"/>
    <col min="6329" max="6329" width="6.42578125" style="687" bestFit="1" customWidth="1"/>
    <col min="6330" max="6331" width="7.140625" style="687" bestFit="1" customWidth="1"/>
    <col min="6332" max="6333" width="6.85546875" style="687" bestFit="1" customWidth="1"/>
    <col min="6334" max="6334" width="7.140625" style="687" bestFit="1" customWidth="1"/>
    <col min="6335" max="6335" width="6.85546875" style="687" bestFit="1" customWidth="1"/>
    <col min="6336" max="6338" width="7.140625" style="687" bestFit="1" customWidth="1"/>
    <col min="6339" max="6339" width="6.85546875" style="687" bestFit="1" customWidth="1"/>
    <col min="6340" max="6340" width="7.140625" style="687" bestFit="1" customWidth="1"/>
    <col min="6341" max="6341" width="6.42578125" style="687" bestFit="1" customWidth="1"/>
    <col min="6342" max="6342" width="6.85546875" style="687" bestFit="1" customWidth="1"/>
    <col min="6343" max="6343" width="7.140625" style="687" bestFit="1" customWidth="1"/>
    <col min="6344" max="6344" width="6.85546875" style="687" bestFit="1" customWidth="1"/>
    <col min="6345" max="6346" width="7.140625" style="687" bestFit="1" customWidth="1"/>
    <col min="6347" max="6348" width="6.85546875" style="687" bestFit="1" customWidth="1"/>
    <col min="6349" max="6349" width="7.140625" style="687" bestFit="1" customWidth="1"/>
    <col min="6350" max="6350" width="6.85546875" style="687" bestFit="1" customWidth="1"/>
    <col min="6351" max="6351" width="6.42578125" style="687" bestFit="1" customWidth="1"/>
    <col min="6352" max="6354" width="6.85546875" style="687" bestFit="1" customWidth="1"/>
    <col min="6355" max="6355" width="7.140625" style="687" bestFit="1" customWidth="1"/>
    <col min="6356" max="6356" width="6.42578125" style="687" bestFit="1" customWidth="1"/>
    <col min="6357" max="6357" width="6.85546875" style="687" bestFit="1" customWidth="1"/>
    <col min="6358" max="6358" width="7.140625" style="687" bestFit="1" customWidth="1"/>
    <col min="6359" max="6359" width="6.42578125" style="687" bestFit="1" customWidth="1"/>
    <col min="6360" max="6360" width="7.140625" style="687" bestFit="1" customWidth="1"/>
    <col min="6361" max="6361" width="6.85546875" style="687" bestFit="1" customWidth="1"/>
    <col min="6362" max="6362" width="6.42578125" style="687" bestFit="1" customWidth="1"/>
    <col min="6363" max="6363" width="7.140625" style="687" bestFit="1" customWidth="1"/>
    <col min="6364" max="6364" width="6.42578125" style="687" bestFit="1" customWidth="1"/>
    <col min="6365" max="6366" width="7.140625" style="687" bestFit="1" customWidth="1"/>
    <col min="6367" max="6367" width="6.85546875" style="687" bestFit="1" customWidth="1"/>
    <col min="6368" max="6368" width="6.42578125" style="687" bestFit="1" customWidth="1"/>
    <col min="6369" max="6371" width="7.140625" style="687" bestFit="1" customWidth="1"/>
    <col min="6372" max="6373" width="6.42578125" style="687" bestFit="1" customWidth="1"/>
    <col min="6374" max="6375" width="7.140625" style="687" bestFit="1" customWidth="1"/>
    <col min="6376" max="6376" width="6.85546875" style="687" bestFit="1" customWidth="1"/>
    <col min="6377" max="6377" width="6.42578125" style="687" bestFit="1" customWidth="1"/>
    <col min="6378" max="6379" width="7.140625" style="687" bestFit="1" customWidth="1"/>
    <col min="6380" max="6382" width="6.42578125" style="687" bestFit="1" customWidth="1"/>
    <col min="6383" max="6384" width="7.140625" style="687" bestFit="1" customWidth="1"/>
    <col min="6385" max="6386" width="6.42578125" style="687" bestFit="1" customWidth="1"/>
    <col min="6387" max="6387" width="6.85546875" style="687" bestFit="1" customWidth="1"/>
    <col min="6388" max="6388" width="7.140625" style="687" bestFit="1" customWidth="1"/>
    <col min="6389" max="6389" width="6.85546875" style="687" bestFit="1" customWidth="1"/>
    <col min="6390" max="6390" width="6.42578125" style="687" bestFit="1" customWidth="1"/>
    <col min="6391" max="6391" width="6.85546875" style="687" bestFit="1" customWidth="1"/>
    <col min="6392" max="6393" width="7.140625" style="687" bestFit="1" customWidth="1"/>
    <col min="6394" max="6394" width="6.42578125" style="687" bestFit="1" customWidth="1"/>
    <col min="6395" max="6395" width="6.85546875" style="687" bestFit="1" customWidth="1"/>
    <col min="6396" max="6396" width="6.42578125" style="687" bestFit="1" customWidth="1"/>
    <col min="6397" max="6409" width="7.140625" style="687" bestFit="1" customWidth="1"/>
    <col min="6410" max="6410" width="6.42578125" style="687" bestFit="1" customWidth="1"/>
    <col min="6411" max="6411" width="7.140625" style="687" bestFit="1" customWidth="1"/>
    <col min="6412" max="6412" width="6.42578125" style="687" bestFit="1" customWidth="1"/>
    <col min="6413" max="6413" width="7.140625" style="687" bestFit="1" customWidth="1"/>
    <col min="6414" max="6415" width="6.42578125" style="687" bestFit="1" customWidth="1"/>
    <col min="6416" max="6416" width="7.140625" style="687" bestFit="1" customWidth="1"/>
    <col min="6417" max="6418" width="6.42578125" style="687" bestFit="1" customWidth="1"/>
    <col min="6419" max="6419" width="7.140625" style="687" bestFit="1" customWidth="1"/>
    <col min="6420" max="6421" width="6.42578125" style="687" bestFit="1" customWidth="1"/>
    <col min="6422" max="6423" width="7.140625" style="687" bestFit="1" customWidth="1"/>
    <col min="6424" max="6424" width="6.42578125" style="687" bestFit="1" customWidth="1"/>
    <col min="6425" max="6425" width="7.140625" style="687" bestFit="1" customWidth="1"/>
    <col min="6426" max="6426" width="6.42578125" style="687" bestFit="1" customWidth="1"/>
    <col min="6427" max="6428" width="6.85546875" style="687" bestFit="1" customWidth="1"/>
    <col min="6429" max="6430" width="7.140625" style="687" bestFit="1" customWidth="1"/>
    <col min="6431" max="6431" width="6.42578125" style="687" bestFit="1" customWidth="1"/>
    <col min="6432" max="6432" width="6.85546875" style="687" bestFit="1" customWidth="1"/>
    <col min="6433" max="6433" width="7.140625" style="687" bestFit="1" customWidth="1"/>
    <col min="6434" max="6434" width="6.85546875" style="687" bestFit="1" customWidth="1"/>
    <col min="6435" max="6435" width="6.42578125" style="687" bestFit="1" customWidth="1"/>
    <col min="6436" max="6436" width="7.140625" style="687" bestFit="1" customWidth="1"/>
    <col min="6437" max="6437" width="6.42578125" style="687" bestFit="1" customWidth="1"/>
    <col min="6438" max="6442" width="7.140625" style="687" bestFit="1" customWidth="1"/>
    <col min="6443" max="6443" width="6.42578125" style="687" bestFit="1" customWidth="1"/>
    <col min="6444" max="6446" width="6.85546875" style="687" bestFit="1" customWidth="1"/>
    <col min="6447" max="6448" width="7.140625" style="687" bestFit="1" customWidth="1"/>
    <col min="6449" max="6449" width="6.42578125" style="687" bestFit="1" customWidth="1"/>
    <col min="6450" max="6451" width="7.140625" style="687" bestFit="1" customWidth="1"/>
    <col min="6452" max="6452" width="6.85546875" style="687" bestFit="1" customWidth="1"/>
    <col min="6453" max="6456" width="7.140625" style="687" bestFit="1" customWidth="1"/>
    <col min="6457" max="6458" width="6.42578125" style="687" bestFit="1" customWidth="1"/>
    <col min="6459" max="6459" width="7.140625" style="687" bestFit="1" customWidth="1"/>
    <col min="6460" max="6461" width="6.42578125" style="687" bestFit="1" customWidth="1"/>
    <col min="6462" max="6462" width="7.140625" style="687" bestFit="1" customWidth="1"/>
    <col min="6463" max="6463" width="6.42578125" style="687" bestFit="1" customWidth="1"/>
    <col min="6464" max="6466" width="6.85546875" style="687" bestFit="1" customWidth="1"/>
    <col min="6467" max="6468" width="6.42578125" style="687" bestFit="1" customWidth="1"/>
    <col min="6469" max="6469" width="7.140625" style="687" bestFit="1" customWidth="1"/>
    <col min="6470" max="6471" width="6.42578125" style="687" bestFit="1" customWidth="1"/>
    <col min="6472" max="6472" width="7.140625" style="687" bestFit="1" customWidth="1"/>
    <col min="6473" max="6473" width="6.42578125" style="687" bestFit="1" customWidth="1"/>
    <col min="6474" max="6474" width="6.85546875" style="687" bestFit="1" customWidth="1"/>
    <col min="6475" max="6475" width="7.140625" style="687" bestFit="1" customWidth="1"/>
    <col min="6476" max="6476" width="6.85546875" style="687" bestFit="1" customWidth="1"/>
    <col min="6477" max="6477" width="6.42578125" style="687" bestFit="1" customWidth="1"/>
    <col min="6478" max="6478" width="7.140625" style="687" bestFit="1" customWidth="1"/>
    <col min="6479" max="6479" width="6.42578125" style="687" bestFit="1" customWidth="1"/>
    <col min="6480" max="6482" width="7.140625" style="687" bestFit="1" customWidth="1"/>
    <col min="6483" max="6483" width="6.85546875" style="687" bestFit="1" customWidth="1"/>
    <col min="6484" max="6484" width="6.42578125" style="687" bestFit="1" customWidth="1"/>
    <col min="6485" max="6485" width="7.140625" style="687" bestFit="1" customWidth="1"/>
    <col min="6486" max="6487" width="6.85546875" style="687" bestFit="1" customWidth="1"/>
    <col min="6488" max="6490" width="7.140625" style="687" bestFit="1" customWidth="1"/>
    <col min="6491" max="6491" width="6.42578125" style="687" bestFit="1" customWidth="1"/>
    <col min="6492" max="6492" width="7.140625" style="687" bestFit="1" customWidth="1"/>
    <col min="6493" max="6493" width="6.85546875" style="687" bestFit="1" customWidth="1"/>
    <col min="6494" max="6494" width="7.140625" style="687" bestFit="1" customWidth="1"/>
    <col min="6495" max="6495" width="6.42578125" style="687" bestFit="1" customWidth="1"/>
    <col min="6496" max="6496" width="7.140625" style="687" bestFit="1" customWidth="1"/>
    <col min="6497" max="6497" width="6.85546875" style="687" bestFit="1" customWidth="1"/>
    <col min="6498" max="6498" width="6.42578125" style="687" bestFit="1" customWidth="1"/>
    <col min="6499" max="6499" width="6.85546875" style="687" bestFit="1" customWidth="1"/>
    <col min="6500" max="6501" width="6.42578125" style="687" bestFit="1" customWidth="1"/>
    <col min="6502" max="6502" width="7.140625" style="687" bestFit="1" customWidth="1"/>
    <col min="6503" max="6503" width="6.85546875" style="687" bestFit="1" customWidth="1"/>
    <col min="6504" max="6504" width="6.42578125" style="687" bestFit="1" customWidth="1"/>
    <col min="6505" max="6507" width="7.140625" style="687" bestFit="1" customWidth="1"/>
    <col min="6508" max="6508" width="6.85546875" style="687" bestFit="1" customWidth="1"/>
    <col min="6509" max="6509" width="6.42578125" style="687" bestFit="1" customWidth="1"/>
    <col min="6510" max="6510" width="7.140625" style="687" bestFit="1" customWidth="1"/>
    <col min="6511" max="6512" width="6.85546875" style="687" bestFit="1" customWidth="1"/>
    <col min="6513" max="6514" width="7.140625" style="687" bestFit="1" customWidth="1"/>
    <col min="6515" max="6515" width="6.42578125" style="687" bestFit="1" customWidth="1"/>
    <col min="6516" max="6516" width="6.85546875" style="687" bestFit="1" customWidth="1"/>
    <col min="6517" max="6517" width="6.42578125" style="687" bestFit="1" customWidth="1"/>
    <col min="6518" max="6518" width="6.85546875" style="687" bestFit="1" customWidth="1"/>
    <col min="6519" max="6519" width="6.42578125" style="687" bestFit="1" customWidth="1"/>
    <col min="6520" max="6521" width="7.140625" style="687" bestFit="1" customWidth="1"/>
    <col min="6522" max="6522" width="6.42578125" style="687" bestFit="1" customWidth="1"/>
    <col min="6523" max="6524" width="7.140625" style="687" bestFit="1" customWidth="1"/>
    <col min="6525" max="6528" width="6.42578125" style="687" bestFit="1" customWidth="1"/>
    <col min="6529" max="6529" width="7.140625" style="687" bestFit="1" customWidth="1"/>
    <col min="6530" max="6530" width="6.42578125" style="687" bestFit="1" customWidth="1"/>
    <col min="6531" max="6532" width="7.140625" style="687" bestFit="1" customWidth="1"/>
    <col min="6533" max="6533" width="6.85546875" style="687" bestFit="1" customWidth="1"/>
    <col min="6534" max="6534" width="6.42578125" style="687" bestFit="1" customWidth="1"/>
    <col min="6535" max="6536" width="7.140625" style="687" bestFit="1" customWidth="1"/>
    <col min="6537" max="6537" width="6.42578125" style="687" bestFit="1" customWidth="1"/>
    <col min="6538" max="6539" width="7.140625" style="687" bestFit="1" customWidth="1"/>
    <col min="6540" max="6542" width="6.85546875" style="687" bestFit="1" customWidth="1"/>
    <col min="6543" max="6543" width="6.42578125" style="687" bestFit="1" customWidth="1"/>
    <col min="6544" max="6545" width="7.140625" style="687" bestFit="1" customWidth="1"/>
    <col min="6546" max="6546" width="6.42578125" style="687" bestFit="1" customWidth="1"/>
    <col min="6547" max="6548" width="7.140625" style="687" bestFit="1" customWidth="1"/>
    <col min="6549" max="6549" width="6.85546875" style="687" bestFit="1" customWidth="1"/>
    <col min="6550" max="6550" width="7.140625" style="687" bestFit="1" customWidth="1"/>
    <col min="6551" max="6551" width="6.85546875" style="687" bestFit="1" customWidth="1"/>
    <col min="6552" max="6553" width="7.140625" style="687" bestFit="1" customWidth="1"/>
    <col min="6554" max="6554" width="6.85546875" style="687" bestFit="1" customWidth="1"/>
    <col min="6555" max="6555" width="6.42578125" style="687" bestFit="1" customWidth="1"/>
    <col min="6556" max="6559" width="7.140625" style="687" bestFit="1" customWidth="1"/>
    <col min="6560" max="6561" width="6.42578125" style="687" bestFit="1" customWidth="1"/>
    <col min="6562" max="6564" width="7.140625" style="687" bestFit="1" customWidth="1"/>
    <col min="6565" max="6565" width="6.42578125" style="687" bestFit="1" customWidth="1"/>
    <col min="6566" max="6566" width="6.85546875" style="687" bestFit="1" customWidth="1"/>
    <col min="6567" max="6568" width="6.42578125" style="687" bestFit="1" customWidth="1"/>
    <col min="6569" max="6572" width="7.140625" style="687" bestFit="1" customWidth="1"/>
    <col min="6573" max="6573" width="6.42578125" style="687" bestFit="1" customWidth="1"/>
    <col min="6574" max="6574" width="6.85546875" style="687" bestFit="1" customWidth="1"/>
    <col min="6575" max="6575" width="7.140625" style="687" bestFit="1" customWidth="1"/>
    <col min="6576" max="6576" width="6.42578125" style="687" bestFit="1" customWidth="1"/>
    <col min="6577" max="6577" width="6.85546875" style="687" bestFit="1" customWidth="1"/>
    <col min="6578" max="6578" width="6.42578125" style="687" bestFit="1" customWidth="1"/>
    <col min="6579" max="6580" width="6.85546875" style="687" bestFit="1" customWidth="1"/>
    <col min="6581" max="6581" width="6.42578125" style="687" bestFit="1" customWidth="1"/>
    <col min="6582" max="6582" width="6.85546875" style="687" bestFit="1" customWidth="1"/>
    <col min="6583" max="6583" width="7.140625" style="687" bestFit="1" customWidth="1"/>
    <col min="6584" max="6585" width="6.42578125" style="687" bestFit="1" customWidth="1"/>
    <col min="6586" max="6586" width="6.85546875" style="687" bestFit="1" customWidth="1"/>
    <col min="6587" max="6587" width="6.42578125" style="687" bestFit="1" customWidth="1"/>
    <col min="6588" max="6593" width="7.140625" style="687" bestFit="1" customWidth="1"/>
    <col min="6594" max="6594" width="6.42578125" style="687" bestFit="1" customWidth="1"/>
    <col min="6595" max="6595" width="7.140625" style="687" bestFit="1" customWidth="1"/>
    <col min="6596" max="6598" width="6.85546875" style="687" bestFit="1" customWidth="1"/>
    <col min="6599" max="6599" width="7.140625" style="687" bestFit="1" customWidth="1"/>
    <col min="6600" max="6600" width="6.42578125" style="687" bestFit="1" customWidth="1"/>
    <col min="6601" max="6602" width="7.140625" style="687" bestFit="1" customWidth="1"/>
    <col min="6603" max="6604" width="6.42578125" style="687" bestFit="1" customWidth="1"/>
    <col min="6605" max="6605" width="7.140625" style="687" bestFit="1" customWidth="1"/>
    <col min="6606" max="6606" width="6.42578125" style="687" bestFit="1" customWidth="1"/>
    <col min="6607" max="6607" width="7.140625" style="687" bestFit="1" customWidth="1"/>
    <col min="6608" max="6609" width="6.85546875" style="687" bestFit="1" customWidth="1"/>
    <col min="6610" max="6611" width="7.140625" style="687" bestFit="1" customWidth="1"/>
    <col min="6612" max="6612" width="6.42578125" style="687" bestFit="1" customWidth="1"/>
    <col min="6613" max="6613" width="6.85546875" style="687" bestFit="1" customWidth="1"/>
    <col min="6614" max="6615" width="6.42578125" style="687" bestFit="1" customWidth="1"/>
    <col min="6616" max="6618" width="7.140625" style="687" bestFit="1" customWidth="1"/>
    <col min="6619" max="6619" width="6.42578125" style="687" bestFit="1" customWidth="1"/>
    <col min="6620" max="6620" width="6.85546875" style="687" bestFit="1" customWidth="1"/>
    <col min="6621" max="6622" width="7.140625" style="687" bestFit="1" customWidth="1"/>
    <col min="6623" max="6623" width="6.42578125" style="687" bestFit="1" customWidth="1"/>
    <col min="6624" max="6627" width="7.140625" style="687" bestFit="1" customWidth="1"/>
    <col min="6628" max="6628" width="6.42578125" style="687" bestFit="1" customWidth="1"/>
    <col min="6629" max="6629" width="6.85546875" style="687" bestFit="1" customWidth="1"/>
    <col min="6630" max="6630" width="6.42578125" style="687" bestFit="1" customWidth="1"/>
    <col min="6631" max="6631" width="7.140625" style="687" bestFit="1" customWidth="1"/>
    <col min="6632" max="6633" width="6.85546875" style="687" bestFit="1" customWidth="1"/>
    <col min="6634" max="6635" width="7.140625" style="687" bestFit="1" customWidth="1"/>
    <col min="6636" max="6636" width="6.42578125" style="687" bestFit="1" customWidth="1"/>
    <col min="6637" max="6637" width="7.140625" style="687" bestFit="1" customWidth="1"/>
    <col min="6638" max="6638" width="6.85546875" style="687" bestFit="1" customWidth="1"/>
    <col min="6639" max="6639" width="6.42578125" style="687" bestFit="1" customWidth="1"/>
    <col min="6640" max="6640" width="6.85546875" style="687" bestFit="1" customWidth="1"/>
    <col min="6641" max="6641" width="6.42578125" style="687" bestFit="1" customWidth="1"/>
    <col min="6642" max="6642" width="6.85546875" style="687" bestFit="1" customWidth="1"/>
    <col min="6643" max="6644" width="7.140625" style="687" bestFit="1" customWidth="1"/>
    <col min="6645" max="6645" width="6.42578125" style="687" bestFit="1" customWidth="1"/>
    <col min="6646" max="6647" width="7.140625" style="687" bestFit="1" customWidth="1"/>
    <col min="6648" max="6648" width="6.85546875" style="687" bestFit="1" customWidth="1"/>
    <col min="6649" max="6652" width="7.140625" style="687" bestFit="1" customWidth="1"/>
    <col min="6653" max="6654" width="6.42578125" style="687" bestFit="1" customWidth="1"/>
    <col min="6655" max="6656" width="6.85546875" style="687" bestFit="1" customWidth="1"/>
    <col min="6657" max="6659" width="7.140625" style="687" bestFit="1" customWidth="1"/>
    <col min="6660" max="6660" width="6.42578125" style="687" bestFit="1" customWidth="1"/>
    <col min="6661" max="6661" width="6.85546875" style="687" bestFit="1" customWidth="1"/>
    <col min="6662" max="6662" width="7.140625" style="687" bestFit="1" customWidth="1"/>
    <col min="6663" max="6663" width="6.85546875" style="687" bestFit="1" customWidth="1"/>
    <col min="6664" max="6665" width="7.140625" style="687" bestFit="1" customWidth="1"/>
    <col min="6666" max="6666" width="6.85546875" style="687" bestFit="1" customWidth="1"/>
    <col min="6667" max="6667" width="6.42578125" style="687" bestFit="1" customWidth="1"/>
    <col min="6668" max="6670" width="7.140625" style="687" bestFit="1" customWidth="1"/>
    <col min="6671" max="6671" width="6.85546875" style="687" bestFit="1" customWidth="1"/>
    <col min="6672" max="6674" width="7.140625" style="687" bestFit="1" customWidth="1"/>
    <col min="6675" max="6675" width="6.42578125" style="687" bestFit="1" customWidth="1"/>
    <col min="6676" max="6676" width="7.140625" style="687" bestFit="1" customWidth="1"/>
    <col min="6677" max="6677" width="6.42578125" style="687" bestFit="1" customWidth="1"/>
    <col min="6678" max="6678" width="6.85546875" style="687" bestFit="1" customWidth="1"/>
    <col min="6679" max="6682" width="6.42578125" style="687" bestFit="1" customWidth="1"/>
    <col min="6683" max="6683" width="7.140625" style="687" bestFit="1" customWidth="1"/>
    <col min="6684" max="6684" width="6.85546875" style="687" bestFit="1" customWidth="1"/>
    <col min="6685" max="6685" width="7.140625" style="687" bestFit="1" customWidth="1"/>
    <col min="6686" max="6686" width="6.85546875" style="687" bestFit="1" customWidth="1"/>
    <col min="6687" max="6690" width="7.140625" style="687" bestFit="1" customWidth="1"/>
    <col min="6691" max="6691" width="6.42578125" style="687" bestFit="1" customWidth="1"/>
    <col min="6692" max="6693" width="7.140625" style="687" bestFit="1" customWidth="1"/>
    <col min="6694" max="6694" width="6.85546875" style="687" bestFit="1" customWidth="1"/>
    <col min="6695" max="6697" width="7.140625" style="687" bestFit="1" customWidth="1"/>
    <col min="6698" max="6698" width="6.85546875" style="687" bestFit="1" customWidth="1"/>
    <col min="6699" max="6700" width="6.42578125" style="687" bestFit="1" customWidth="1"/>
    <col min="6701" max="6703" width="7.140625" style="687" bestFit="1" customWidth="1"/>
    <col min="6704" max="6704" width="6.85546875" style="687" bestFit="1" customWidth="1"/>
    <col min="6705" max="6707" width="7.140625" style="687" bestFit="1" customWidth="1"/>
    <col min="6708" max="6708" width="6.85546875" style="687" bestFit="1" customWidth="1"/>
    <col min="6709" max="6709" width="6.42578125" style="687" bestFit="1" customWidth="1"/>
    <col min="6710" max="6711" width="7.140625" style="687" bestFit="1" customWidth="1"/>
    <col min="6712" max="6713" width="6.42578125" style="687" bestFit="1" customWidth="1"/>
    <col min="6714" max="6714" width="7.140625" style="687" bestFit="1" customWidth="1"/>
    <col min="6715" max="6715" width="6.85546875" style="687" bestFit="1" customWidth="1"/>
    <col min="6716" max="6718" width="6.42578125" style="687" bestFit="1" customWidth="1"/>
    <col min="6719" max="6719" width="6.85546875" style="687" bestFit="1" customWidth="1"/>
    <col min="6720" max="6720" width="6.42578125" style="687" bestFit="1" customWidth="1"/>
    <col min="6721" max="6721" width="7.140625" style="687" bestFit="1" customWidth="1"/>
    <col min="6722" max="6722" width="6.42578125" style="687" bestFit="1" customWidth="1"/>
    <col min="6723" max="6724" width="7.140625" style="687" bestFit="1" customWidth="1"/>
    <col min="6725" max="6726" width="6.85546875" style="687" bestFit="1" customWidth="1"/>
    <col min="6727" max="6727" width="6.42578125" style="687" bestFit="1" customWidth="1"/>
    <col min="6728" max="6728" width="6.85546875" style="687" bestFit="1" customWidth="1"/>
    <col min="6729" max="6731" width="7.140625" style="687" bestFit="1" customWidth="1"/>
    <col min="6732" max="6733" width="6.42578125" style="687" bestFit="1" customWidth="1"/>
    <col min="6734" max="6735" width="7.140625" style="687" bestFit="1" customWidth="1"/>
    <col min="6736" max="6736" width="6.42578125" style="687" bestFit="1" customWidth="1"/>
    <col min="6737" max="6737" width="6.85546875" style="687" bestFit="1" customWidth="1"/>
    <col min="6738" max="6740" width="7.140625" style="687" bestFit="1" customWidth="1"/>
    <col min="6741" max="6742" width="6.85546875" style="687" bestFit="1" customWidth="1"/>
    <col min="6743" max="6743" width="7.140625" style="687" bestFit="1" customWidth="1"/>
    <col min="6744" max="6744" width="6.42578125" style="687" bestFit="1" customWidth="1"/>
    <col min="6745" max="6746" width="7.140625" style="687" bestFit="1" customWidth="1"/>
    <col min="6747" max="6747" width="6.85546875" style="687" bestFit="1" customWidth="1"/>
    <col min="6748" max="6748" width="7.140625" style="687" bestFit="1" customWidth="1"/>
    <col min="6749" max="6749" width="6.85546875" style="687" bestFit="1" customWidth="1"/>
    <col min="6750" max="6751" width="7.140625" style="687" bestFit="1" customWidth="1"/>
    <col min="6752" max="6752" width="6.42578125" style="687" bestFit="1" customWidth="1"/>
    <col min="6753" max="6753" width="7.140625" style="687" bestFit="1" customWidth="1"/>
    <col min="6754" max="6754" width="6.42578125" style="687" bestFit="1" customWidth="1"/>
    <col min="6755" max="6755" width="6.85546875" style="687" bestFit="1" customWidth="1"/>
    <col min="6756" max="6757" width="6.42578125" style="687" bestFit="1" customWidth="1"/>
    <col min="6758" max="6759" width="7.140625" style="687" bestFit="1" customWidth="1"/>
    <col min="6760" max="6760" width="6.85546875" style="687" bestFit="1" customWidth="1"/>
    <col min="6761" max="6762" width="6.42578125" style="687" bestFit="1" customWidth="1"/>
    <col min="6763" max="6763" width="6.85546875" style="687" bestFit="1" customWidth="1"/>
    <col min="6764" max="6767" width="7.140625" style="687" bestFit="1" customWidth="1"/>
    <col min="6768" max="6768" width="6.85546875" style="687" bestFit="1" customWidth="1"/>
    <col min="6769" max="6773" width="7.140625" style="687" bestFit="1" customWidth="1"/>
    <col min="6774" max="6774" width="6.85546875" style="687" bestFit="1" customWidth="1"/>
    <col min="6775" max="6775" width="7.140625" style="687" bestFit="1" customWidth="1"/>
    <col min="6776" max="6776" width="6.42578125" style="687" bestFit="1" customWidth="1"/>
    <col min="6777" max="6777" width="7.140625" style="687" bestFit="1" customWidth="1"/>
    <col min="6778" max="6778" width="6.42578125" style="687" bestFit="1" customWidth="1"/>
    <col min="6779" max="6780" width="7.140625" style="687" bestFit="1" customWidth="1"/>
    <col min="6781" max="6781" width="6.85546875" style="687" bestFit="1" customWidth="1"/>
    <col min="6782" max="6782" width="7.140625" style="687" bestFit="1" customWidth="1"/>
    <col min="6783" max="6783" width="6.42578125" style="687" bestFit="1" customWidth="1"/>
    <col min="6784" max="6784" width="6.85546875" style="687" bestFit="1" customWidth="1"/>
    <col min="6785" max="6785" width="6.42578125" style="687" bestFit="1" customWidth="1"/>
    <col min="6786" max="6787" width="6.85546875" style="687" bestFit="1" customWidth="1"/>
    <col min="6788" max="6788" width="6.42578125" style="687" bestFit="1" customWidth="1"/>
    <col min="6789" max="6789" width="6.85546875" style="687" bestFit="1" customWidth="1"/>
    <col min="6790" max="6790" width="7.140625" style="687" bestFit="1" customWidth="1"/>
    <col min="6791" max="6792" width="6.85546875" style="687" bestFit="1" customWidth="1"/>
    <col min="6793" max="6793" width="6.42578125" style="687" bestFit="1" customWidth="1"/>
    <col min="6794" max="6794" width="7.140625" style="687" bestFit="1" customWidth="1"/>
    <col min="6795" max="6795" width="6.42578125" style="687" bestFit="1" customWidth="1"/>
    <col min="6796" max="6796" width="6.85546875" style="687" bestFit="1" customWidth="1"/>
    <col min="6797" max="6797" width="6.42578125" style="687" bestFit="1" customWidth="1"/>
    <col min="6798" max="6798" width="6.85546875" style="687" bestFit="1" customWidth="1"/>
    <col min="6799" max="6799" width="7.140625" style="687" bestFit="1" customWidth="1"/>
    <col min="6800" max="6800" width="6.42578125" style="687" bestFit="1" customWidth="1"/>
    <col min="6801" max="6802" width="7.140625" style="687" bestFit="1" customWidth="1"/>
    <col min="6803" max="6804" width="6.85546875" style="687" bestFit="1" customWidth="1"/>
    <col min="6805" max="6805" width="6.42578125" style="687" bestFit="1" customWidth="1"/>
    <col min="6806" max="6806" width="7.140625" style="687" bestFit="1" customWidth="1"/>
    <col min="6807" max="6808" width="6.42578125" style="687" bestFit="1" customWidth="1"/>
    <col min="6809" max="6809" width="6.85546875" style="687" bestFit="1" customWidth="1"/>
    <col min="6810" max="6810" width="6.42578125" style="687" bestFit="1" customWidth="1"/>
    <col min="6811" max="6812" width="7.140625" style="687" bestFit="1" customWidth="1"/>
    <col min="6813" max="6813" width="6.85546875" style="687" bestFit="1" customWidth="1"/>
    <col min="6814" max="6814" width="6.42578125" style="687" bestFit="1" customWidth="1"/>
    <col min="6815" max="6816" width="7.140625" style="687" bestFit="1" customWidth="1"/>
    <col min="6817" max="6817" width="6.85546875" style="687" bestFit="1" customWidth="1"/>
    <col min="6818" max="6819" width="7.140625" style="687" bestFit="1" customWidth="1"/>
    <col min="6820" max="6824" width="6.42578125" style="687" bestFit="1" customWidth="1"/>
    <col min="6825" max="6825" width="6.85546875" style="687" bestFit="1" customWidth="1"/>
    <col min="6826" max="6826" width="7.140625" style="687" bestFit="1" customWidth="1"/>
    <col min="6827" max="6827" width="6.42578125" style="687" bestFit="1" customWidth="1"/>
    <col min="6828" max="6828" width="7.140625" style="687" bestFit="1" customWidth="1"/>
    <col min="6829" max="6829" width="6.85546875" style="687" bestFit="1" customWidth="1"/>
    <col min="6830" max="6830" width="6.42578125" style="687" bestFit="1" customWidth="1"/>
    <col min="6831" max="6831" width="7.140625" style="687" bestFit="1" customWidth="1"/>
    <col min="6832" max="6832" width="6.85546875" style="687" bestFit="1" customWidth="1"/>
    <col min="6833" max="6834" width="7.140625" style="687" bestFit="1" customWidth="1"/>
    <col min="6835" max="6835" width="6.42578125" style="687" bestFit="1" customWidth="1"/>
    <col min="6836" max="6836" width="6.85546875" style="687" bestFit="1" customWidth="1"/>
    <col min="6837" max="6839" width="7.140625" style="687" bestFit="1" customWidth="1"/>
    <col min="6840" max="6841" width="6.85546875" style="687" bestFit="1" customWidth="1"/>
    <col min="6842" max="6842" width="7.140625" style="687" bestFit="1" customWidth="1"/>
    <col min="6843" max="6843" width="6.42578125" style="687" bestFit="1" customWidth="1"/>
    <col min="6844" max="6844" width="7.140625" style="687" bestFit="1" customWidth="1"/>
    <col min="6845" max="6846" width="6.85546875" style="687" bestFit="1" customWidth="1"/>
    <col min="6847" max="6848" width="7.140625" style="687" bestFit="1" customWidth="1"/>
    <col min="6849" max="6849" width="6.85546875" style="687" bestFit="1" customWidth="1"/>
    <col min="6850" max="6850" width="6.42578125" style="687" bestFit="1" customWidth="1"/>
    <col min="6851" max="6855" width="7.140625" style="687" bestFit="1" customWidth="1"/>
    <col min="6856" max="6856" width="6.85546875" style="687" bestFit="1" customWidth="1"/>
    <col min="6857" max="6857" width="6.42578125" style="687" bestFit="1" customWidth="1"/>
    <col min="6858" max="6858" width="6.85546875" style="687" bestFit="1" customWidth="1"/>
    <col min="6859" max="6860" width="7.140625" style="687" bestFit="1" customWidth="1"/>
    <col min="6861" max="6861" width="6.42578125" style="687" bestFit="1" customWidth="1"/>
    <col min="6862" max="6862" width="6.85546875" style="687" bestFit="1" customWidth="1"/>
    <col min="6863" max="6863" width="6.42578125" style="687" bestFit="1" customWidth="1"/>
    <col min="6864" max="6865" width="7.140625" style="687" bestFit="1" customWidth="1"/>
    <col min="6866" max="6867" width="6.42578125" style="687" bestFit="1" customWidth="1"/>
    <col min="6868" max="6870" width="7.140625" style="687" bestFit="1" customWidth="1"/>
    <col min="6871" max="6871" width="6.42578125" style="687" bestFit="1" customWidth="1"/>
    <col min="6872" max="6874" width="7.140625" style="687" bestFit="1" customWidth="1"/>
    <col min="6875" max="6875" width="6.42578125" style="687" bestFit="1" customWidth="1"/>
    <col min="6876" max="6876" width="7.140625" style="687" bestFit="1" customWidth="1"/>
    <col min="6877" max="6877" width="6.85546875" style="687" bestFit="1" customWidth="1"/>
    <col min="6878" max="6878" width="7.140625" style="687" bestFit="1" customWidth="1"/>
    <col min="6879" max="6879" width="6.85546875" style="687" bestFit="1" customWidth="1"/>
    <col min="6880" max="6880" width="7.140625" style="687" bestFit="1" customWidth="1"/>
    <col min="6881" max="6882" width="6.85546875" style="687" bestFit="1" customWidth="1"/>
    <col min="6883" max="6885" width="6.42578125" style="687" bestFit="1" customWidth="1"/>
    <col min="6886" max="6886" width="6.85546875" style="687" bestFit="1" customWidth="1"/>
    <col min="6887" max="6887" width="6.42578125" style="687" bestFit="1" customWidth="1"/>
    <col min="6888" max="6888" width="7.140625" style="687" bestFit="1" customWidth="1"/>
    <col min="6889" max="6889" width="6.85546875" style="687" bestFit="1" customWidth="1"/>
    <col min="6890" max="6892" width="7.140625" style="687" bestFit="1" customWidth="1"/>
    <col min="6893" max="6894" width="6.85546875" style="687" bestFit="1" customWidth="1"/>
    <col min="6895" max="6896" width="7.140625" style="687" bestFit="1" customWidth="1"/>
    <col min="6897" max="6897" width="6.85546875" style="687" bestFit="1" customWidth="1"/>
    <col min="6898" max="6898" width="7.140625" style="687" bestFit="1" customWidth="1"/>
    <col min="6899" max="6900" width="6.42578125" style="687" bestFit="1" customWidth="1"/>
    <col min="6901" max="6901" width="6.85546875" style="687" bestFit="1" customWidth="1"/>
    <col min="6902" max="6907" width="7.140625" style="687" bestFit="1" customWidth="1"/>
    <col min="6908" max="6909" width="6.85546875" style="687" bestFit="1" customWidth="1"/>
    <col min="6910" max="6911" width="7.140625" style="687" bestFit="1" customWidth="1"/>
    <col min="6912" max="6913" width="6.85546875" style="687" bestFit="1" customWidth="1"/>
    <col min="6914" max="6916" width="7.140625" style="687" bestFit="1" customWidth="1"/>
    <col min="6917" max="6918" width="6.85546875" style="687" bestFit="1" customWidth="1"/>
    <col min="6919" max="6920" width="7.140625" style="687" bestFit="1" customWidth="1"/>
    <col min="6921" max="6921" width="6.85546875" style="687" bestFit="1" customWidth="1"/>
    <col min="6922" max="6922" width="7.140625" style="687" bestFit="1" customWidth="1"/>
    <col min="6923" max="6923" width="6.85546875" style="687" bestFit="1" customWidth="1"/>
    <col min="6924" max="6926" width="7.140625" style="687" bestFit="1" customWidth="1"/>
    <col min="6927" max="6927" width="6.42578125" style="687" bestFit="1" customWidth="1"/>
    <col min="6928" max="6931" width="6.85546875" style="687" bestFit="1" customWidth="1"/>
    <col min="6932" max="6934" width="7.140625" style="687" bestFit="1" customWidth="1"/>
    <col min="6935" max="6937" width="6.85546875" style="687" bestFit="1" customWidth="1"/>
    <col min="6938" max="6938" width="7.140625" style="687" bestFit="1" customWidth="1"/>
    <col min="6939" max="6939" width="6.42578125" style="687" bestFit="1" customWidth="1"/>
    <col min="6940" max="6940" width="7.140625" style="687" bestFit="1" customWidth="1"/>
    <col min="6941" max="6941" width="6.42578125" style="687" bestFit="1" customWidth="1"/>
    <col min="6942" max="6942" width="6.85546875" style="687" bestFit="1" customWidth="1"/>
    <col min="6943" max="6950" width="7.140625" style="687" bestFit="1" customWidth="1"/>
    <col min="6951" max="6951" width="6.42578125" style="687" bestFit="1" customWidth="1"/>
    <col min="6952" max="6954" width="7.140625" style="687" bestFit="1" customWidth="1"/>
    <col min="6955" max="6955" width="6.42578125" style="687" bestFit="1" customWidth="1"/>
    <col min="6956" max="6956" width="7.140625" style="687" bestFit="1" customWidth="1"/>
    <col min="6957" max="6959" width="6.42578125" style="687" bestFit="1" customWidth="1"/>
    <col min="6960" max="6960" width="7.140625" style="687" bestFit="1" customWidth="1"/>
    <col min="6961" max="6961" width="6.42578125" style="687" bestFit="1" customWidth="1"/>
    <col min="6962" max="6962" width="7.140625" style="687" bestFit="1" customWidth="1"/>
    <col min="6963" max="6963" width="6.42578125" style="687" bestFit="1" customWidth="1"/>
    <col min="6964" max="6964" width="7.140625" style="687" bestFit="1" customWidth="1"/>
    <col min="6965" max="6965" width="6.42578125" style="687" bestFit="1" customWidth="1"/>
    <col min="6966" max="6966" width="6.85546875" style="687" bestFit="1" customWidth="1"/>
    <col min="6967" max="6967" width="7.140625" style="687" bestFit="1" customWidth="1"/>
    <col min="6968" max="6968" width="6.85546875" style="687" bestFit="1" customWidth="1"/>
    <col min="6969" max="6969" width="6.42578125" style="687" bestFit="1" customWidth="1"/>
    <col min="6970" max="6970" width="6.85546875" style="687" bestFit="1" customWidth="1"/>
    <col min="6971" max="6971" width="6.42578125" style="687" bestFit="1" customWidth="1"/>
    <col min="6972" max="6975" width="7.140625" style="687" bestFit="1" customWidth="1"/>
    <col min="6976" max="6976" width="6.42578125" style="687" bestFit="1" customWidth="1"/>
    <col min="6977" max="6977" width="6.85546875" style="687" bestFit="1" customWidth="1"/>
    <col min="6978" max="6979" width="7.140625" style="687" bestFit="1" customWidth="1"/>
    <col min="6980" max="6982" width="6.85546875" style="687" bestFit="1" customWidth="1"/>
    <col min="6983" max="6983" width="7.140625" style="687" bestFit="1" customWidth="1"/>
    <col min="6984" max="6984" width="6.42578125" style="687" bestFit="1" customWidth="1"/>
    <col min="6985" max="6985" width="7.140625" style="687" bestFit="1" customWidth="1"/>
    <col min="6986" max="6986" width="6.42578125" style="687" bestFit="1" customWidth="1"/>
    <col min="6987" max="6987" width="6.85546875" style="687" bestFit="1" customWidth="1"/>
    <col min="6988" max="6988" width="7.140625" style="687" bestFit="1" customWidth="1"/>
    <col min="6989" max="6989" width="6.85546875" style="687" bestFit="1" customWidth="1"/>
    <col min="6990" max="6990" width="6.42578125" style="687" bestFit="1" customWidth="1"/>
    <col min="6991" max="6992" width="7.140625" style="687" bestFit="1" customWidth="1"/>
    <col min="6993" max="6993" width="6.85546875" style="687" bestFit="1" customWidth="1"/>
    <col min="6994" max="6994" width="6.42578125" style="687" bestFit="1" customWidth="1"/>
    <col min="6995" max="6998" width="7.140625" style="687" bestFit="1" customWidth="1"/>
    <col min="6999" max="7000" width="6.42578125" style="687" bestFit="1" customWidth="1"/>
    <col min="7001" max="7001" width="6.85546875" style="687" bestFit="1" customWidth="1"/>
    <col min="7002" max="7003" width="7.140625" style="687" bestFit="1" customWidth="1"/>
    <col min="7004" max="7004" width="6.42578125" style="687" bestFit="1" customWidth="1"/>
    <col min="7005" max="7005" width="6.85546875" style="687" bestFit="1" customWidth="1"/>
    <col min="7006" max="7008" width="6.42578125" style="687" bestFit="1" customWidth="1"/>
    <col min="7009" max="7009" width="7.140625" style="687" bestFit="1" customWidth="1"/>
    <col min="7010" max="7010" width="6.42578125" style="687" bestFit="1" customWidth="1"/>
    <col min="7011" max="7013" width="7.140625" style="687" bestFit="1" customWidth="1"/>
    <col min="7014" max="7014" width="6.85546875" style="687" bestFit="1" customWidth="1"/>
    <col min="7015" max="7016" width="7.140625" style="687" bestFit="1" customWidth="1"/>
    <col min="7017" max="7017" width="6.42578125" style="687" bestFit="1" customWidth="1"/>
    <col min="7018" max="7021" width="7.140625" style="687" bestFit="1" customWidth="1"/>
    <col min="7022" max="7023" width="6.85546875" style="687" bestFit="1" customWidth="1"/>
    <col min="7024" max="7026" width="7.140625" style="687" bestFit="1" customWidth="1"/>
    <col min="7027" max="7027" width="6.42578125" style="687" bestFit="1" customWidth="1"/>
    <col min="7028" max="7028" width="7.140625" style="687" bestFit="1" customWidth="1"/>
    <col min="7029" max="7029" width="6.85546875" style="687" bestFit="1" customWidth="1"/>
    <col min="7030" max="7031" width="7.140625" style="687" bestFit="1" customWidth="1"/>
    <col min="7032" max="7037" width="6.85546875" style="687" bestFit="1" customWidth="1"/>
    <col min="7038" max="7038" width="6.42578125" style="687" bestFit="1" customWidth="1"/>
    <col min="7039" max="7039" width="7.140625" style="687" bestFit="1" customWidth="1"/>
    <col min="7040" max="7041" width="6.85546875" style="687" bestFit="1" customWidth="1"/>
    <col min="7042" max="7043" width="7.140625" style="687" bestFit="1" customWidth="1"/>
    <col min="7044" max="7046" width="6.85546875" style="687" bestFit="1" customWidth="1"/>
    <col min="7047" max="7048" width="7.140625" style="687" bestFit="1" customWidth="1"/>
    <col min="7049" max="7050" width="6.85546875" style="687" bestFit="1" customWidth="1"/>
    <col min="7051" max="7052" width="6.42578125" style="687" bestFit="1" customWidth="1"/>
    <col min="7053" max="7053" width="7.140625" style="687" bestFit="1" customWidth="1"/>
    <col min="7054" max="7054" width="6.42578125" style="687" bestFit="1" customWidth="1"/>
    <col min="7055" max="7055" width="7.140625" style="687" bestFit="1" customWidth="1"/>
    <col min="7056" max="7056" width="6.42578125" style="687" bestFit="1" customWidth="1"/>
    <col min="7057" max="7057" width="7.140625" style="687" bestFit="1" customWidth="1"/>
    <col min="7058" max="7058" width="6.42578125" style="687" bestFit="1" customWidth="1"/>
    <col min="7059" max="7059" width="7.140625" style="687" bestFit="1" customWidth="1"/>
    <col min="7060" max="7060" width="6.85546875" style="687" bestFit="1" customWidth="1"/>
    <col min="7061" max="7061" width="7.140625" style="687" bestFit="1" customWidth="1"/>
    <col min="7062" max="7062" width="6.85546875" style="687" bestFit="1" customWidth="1"/>
    <col min="7063" max="7063" width="6.42578125" style="687" bestFit="1" customWidth="1"/>
    <col min="7064" max="7064" width="6.85546875" style="687" bestFit="1" customWidth="1"/>
    <col min="7065" max="7066" width="7.140625" style="687" bestFit="1" customWidth="1"/>
    <col min="7067" max="7067" width="6.85546875" style="687" bestFit="1" customWidth="1"/>
    <col min="7068" max="7068" width="7.140625" style="687" bestFit="1" customWidth="1"/>
    <col min="7069" max="7069" width="6.42578125" style="687" bestFit="1" customWidth="1"/>
    <col min="7070" max="7070" width="6.85546875" style="687" bestFit="1" customWidth="1"/>
    <col min="7071" max="7071" width="6.42578125" style="687" bestFit="1" customWidth="1"/>
    <col min="7072" max="7076" width="7.140625" style="687" bestFit="1" customWidth="1"/>
    <col min="7077" max="7077" width="6.42578125" style="687" bestFit="1" customWidth="1"/>
    <col min="7078" max="7078" width="6.85546875" style="687" bestFit="1" customWidth="1"/>
    <col min="7079" max="7079" width="7.140625" style="687" bestFit="1" customWidth="1"/>
    <col min="7080" max="7083" width="6.42578125" style="687" bestFit="1" customWidth="1"/>
    <col min="7084" max="7084" width="6.85546875" style="687" bestFit="1" customWidth="1"/>
    <col min="7085" max="7086" width="7.140625" style="687" bestFit="1" customWidth="1"/>
    <col min="7087" max="7087" width="6.85546875" style="687" bestFit="1" customWidth="1"/>
    <col min="7088" max="7088" width="7.140625" style="687" bestFit="1" customWidth="1"/>
    <col min="7089" max="7090" width="6.42578125" style="687" bestFit="1" customWidth="1"/>
    <col min="7091" max="7091" width="7.140625" style="687" bestFit="1" customWidth="1"/>
    <col min="7092" max="7092" width="6.42578125" style="687" bestFit="1" customWidth="1"/>
    <col min="7093" max="7093" width="7.140625" style="687" bestFit="1" customWidth="1"/>
    <col min="7094" max="7094" width="6.42578125" style="687" bestFit="1" customWidth="1"/>
    <col min="7095" max="7096" width="7.140625" style="687" bestFit="1" customWidth="1"/>
    <col min="7097" max="7099" width="6.85546875" style="687" bestFit="1" customWidth="1"/>
    <col min="7100" max="7100" width="7.140625" style="687" bestFit="1" customWidth="1"/>
    <col min="7101" max="7101" width="6.42578125" style="687" bestFit="1" customWidth="1"/>
    <col min="7102" max="7103" width="7.140625" style="687" bestFit="1" customWidth="1"/>
    <col min="7104" max="7104" width="6.42578125" style="687" bestFit="1" customWidth="1"/>
    <col min="7105" max="7105" width="7.140625" style="687" bestFit="1" customWidth="1"/>
    <col min="7106" max="7107" width="6.85546875" style="687" bestFit="1" customWidth="1"/>
    <col min="7108" max="7108" width="6.42578125" style="687" bestFit="1" customWidth="1"/>
    <col min="7109" max="7111" width="7.140625" style="687" bestFit="1" customWidth="1"/>
    <col min="7112" max="7113" width="6.42578125" style="687" bestFit="1" customWidth="1"/>
    <col min="7114" max="7117" width="7.140625" style="687" bestFit="1" customWidth="1"/>
    <col min="7118" max="7120" width="6.42578125" style="687" bestFit="1" customWidth="1"/>
    <col min="7121" max="7122" width="6.85546875" style="687" bestFit="1" customWidth="1"/>
    <col min="7123" max="7123" width="7.140625" style="687" bestFit="1" customWidth="1"/>
    <col min="7124" max="7124" width="6.42578125" style="687" bestFit="1" customWidth="1"/>
    <col min="7125" max="7126" width="7.140625" style="687" bestFit="1" customWidth="1"/>
    <col min="7127" max="7127" width="6.85546875" style="687" bestFit="1" customWidth="1"/>
    <col min="7128" max="7128" width="7.140625" style="687" bestFit="1" customWidth="1"/>
    <col min="7129" max="7129" width="6.42578125" style="687" bestFit="1" customWidth="1"/>
    <col min="7130" max="7130" width="6.85546875" style="687" bestFit="1" customWidth="1"/>
    <col min="7131" max="7131" width="6.42578125" style="687" bestFit="1" customWidth="1"/>
    <col min="7132" max="7132" width="6.85546875" style="687" bestFit="1" customWidth="1"/>
    <col min="7133" max="7133" width="6.42578125" style="687" bestFit="1" customWidth="1"/>
    <col min="7134" max="7135" width="7.140625" style="687" bestFit="1" customWidth="1"/>
    <col min="7136" max="7136" width="6.42578125" style="687" bestFit="1" customWidth="1"/>
    <col min="7137" max="7137" width="7.140625" style="687" bestFit="1" customWidth="1"/>
    <col min="7138" max="7139" width="6.85546875" style="687" bestFit="1" customWidth="1"/>
    <col min="7140" max="7140" width="6.42578125" style="687" bestFit="1" customWidth="1"/>
    <col min="7141" max="7143" width="7.140625" style="687" bestFit="1" customWidth="1"/>
    <col min="7144" max="7144" width="6.42578125" style="687" bestFit="1" customWidth="1"/>
    <col min="7145" max="7148" width="7.140625" style="687" bestFit="1" customWidth="1"/>
    <col min="7149" max="7149" width="6.85546875" style="687" bestFit="1" customWidth="1"/>
    <col min="7150" max="7151" width="7.140625" style="687" bestFit="1" customWidth="1"/>
    <col min="7152" max="7152" width="6.42578125" style="687" bestFit="1" customWidth="1"/>
    <col min="7153" max="7153" width="7.140625" style="687" bestFit="1" customWidth="1"/>
    <col min="7154" max="7154" width="6.85546875" style="687" bestFit="1" customWidth="1"/>
    <col min="7155" max="7155" width="6.42578125" style="687" bestFit="1" customWidth="1"/>
    <col min="7156" max="7156" width="6.85546875" style="687" bestFit="1" customWidth="1"/>
    <col min="7157" max="7158" width="7.140625" style="687" bestFit="1" customWidth="1"/>
    <col min="7159" max="7159" width="6.85546875" style="687" bestFit="1" customWidth="1"/>
    <col min="7160" max="7161" width="6.42578125" style="687" bestFit="1" customWidth="1"/>
    <col min="7162" max="7167" width="7.140625" style="687" bestFit="1" customWidth="1"/>
    <col min="7168" max="7168" width="6.42578125" style="687" bestFit="1" customWidth="1"/>
    <col min="7169" max="7169" width="7.140625" style="687" bestFit="1" customWidth="1"/>
    <col min="7170" max="7171" width="6.85546875" style="687" bestFit="1" customWidth="1"/>
    <col min="7172" max="7172" width="7.140625" style="687" bestFit="1" customWidth="1"/>
    <col min="7173" max="7173" width="6.42578125" style="687" bestFit="1" customWidth="1"/>
    <col min="7174" max="7174" width="7.140625" style="687" bestFit="1" customWidth="1"/>
    <col min="7175" max="7175" width="6.85546875" style="687" bestFit="1" customWidth="1"/>
    <col min="7176" max="7178" width="7.140625" style="687" bestFit="1" customWidth="1"/>
    <col min="7179" max="7179" width="6.85546875" style="687" bestFit="1" customWidth="1"/>
    <col min="7180" max="7180" width="7.140625" style="687" bestFit="1" customWidth="1"/>
    <col min="7181" max="7182" width="6.85546875" style="687" bestFit="1" customWidth="1"/>
    <col min="7183" max="7183" width="7.140625" style="687" bestFit="1" customWidth="1"/>
    <col min="7184" max="7184" width="6.42578125" style="687" bestFit="1" customWidth="1"/>
    <col min="7185" max="7186" width="7.140625" style="687" bestFit="1" customWidth="1"/>
    <col min="7187" max="7187" width="6.85546875" style="687" bestFit="1" customWidth="1"/>
    <col min="7188" max="7188" width="6.42578125" style="687" bestFit="1" customWidth="1"/>
    <col min="7189" max="7189" width="7.140625" style="687" bestFit="1" customWidth="1"/>
    <col min="7190" max="7190" width="6.42578125" style="687" bestFit="1" customWidth="1"/>
    <col min="7191" max="7191" width="7.140625" style="687" bestFit="1" customWidth="1"/>
    <col min="7192" max="7192" width="6.42578125" style="687" bestFit="1" customWidth="1"/>
    <col min="7193" max="7193" width="7.140625" style="687" bestFit="1" customWidth="1"/>
    <col min="7194" max="7194" width="6.85546875" style="687" bestFit="1" customWidth="1"/>
    <col min="7195" max="7196" width="6.42578125" style="687" bestFit="1" customWidth="1"/>
    <col min="7197" max="7197" width="6.85546875" style="687" bestFit="1" customWidth="1"/>
    <col min="7198" max="7198" width="6.42578125" style="687" bestFit="1" customWidth="1"/>
    <col min="7199" max="7199" width="7.140625" style="687" bestFit="1" customWidth="1"/>
    <col min="7200" max="7200" width="6.85546875" style="687" bestFit="1" customWidth="1"/>
    <col min="7201" max="7204" width="7.140625" style="687" bestFit="1" customWidth="1"/>
    <col min="7205" max="7205" width="6.42578125" style="687" bestFit="1" customWidth="1"/>
    <col min="7206" max="7206" width="6.85546875" style="687" bestFit="1" customWidth="1"/>
    <col min="7207" max="7207" width="7.140625" style="687" bestFit="1" customWidth="1"/>
    <col min="7208" max="7208" width="6.85546875" style="687" bestFit="1" customWidth="1"/>
    <col min="7209" max="7210" width="7.140625" style="687" bestFit="1" customWidth="1"/>
    <col min="7211" max="7211" width="6.42578125" style="687" bestFit="1" customWidth="1"/>
    <col min="7212" max="7212" width="7.140625" style="687" bestFit="1" customWidth="1"/>
    <col min="7213" max="7213" width="6.42578125" style="687" bestFit="1" customWidth="1"/>
    <col min="7214" max="7214" width="6.85546875" style="687" bestFit="1" customWidth="1"/>
    <col min="7215" max="7216" width="7.140625" style="687" bestFit="1" customWidth="1"/>
    <col min="7217" max="7217" width="6.42578125" style="687" bestFit="1" customWidth="1"/>
    <col min="7218" max="7218" width="7.140625" style="687" bestFit="1" customWidth="1"/>
    <col min="7219" max="7223" width="6.85546875" style="687" bestFit="1" customWidth="1"/>
    <col min="7224" max="7225" width="7.140625" style="687" bestFit="1" customWidth="1"/>
    <col min="7226" max="7226" width="6.85546875" style="687" bestFit="1" customWidth="1"/>
    <col min="7227" max="7228" width="7.140625" style="687" bestFit="1" customWidth="1"/>
    <col min="7229" max="7229" width="6.42578125" style="687" bestFit="1" customWidth="1"/>
    <col min="7230" max="7230" width="7.140625" style="687" bestFit="1" customWidth="1"/>
    <col min="7231" max="7231" width="6.85546875" style="687" bestFit="1" customWidth="1"/>
    <col min="7232" max="7236" width="7.140625" style="687" bestFit="1" customWidth="1"/>
    <col min="7237" max="7237" width="6.85546875" style="687" bestFit="1" customWidth="1"/>
    <col min="7238" max="7238" width="6.42578125" style="687" bestFit="1" customWidth="1"/>
    <col min="7239" max="7239" width="7.140625" style="687" bestFit="1" customWidth="1"/>
    <col min="7240" max="7240" width="6.85546875" style="687" bestFit="1" customWidth="1"/>
    <col min="7241" max="7241" width="6.42578125" style="687" bestFit="1" customWidth="1"/>
    <col min="7242" max="7242" width="7.140625" style="687" bestFit="1" customWidth="1"/>
    <col min="7243" max="7243" width="6.42578125" style="687" bestFit="1" customWidth="1"/>
    <col min="7244" max="7244" width="7.140625" style="687" bestFit="1" customWidth="1"/>
    <col min="7245" max="7245" width="6.85546875" style="687" bestFit="1" customWidth="1"/>
    <col min="7246" max="7246" width="7.140625" style="687" bestFit="1" customWidth="1"/>
    <col min="7247" max="7247" width="6.85546875" style="687" bestFit="1" customWidth="1"/>
    <col min="7248" max="7248" width="6.42578125" style="687" bestFit="1" customWidth="1"/>
    <col min="7249" max="7251" width="6.85546875" style="687" bestFit="1" customWidth="1"/>
    <col min="7252" max="7252" width="6.42578125" style="687" bestFit="1" customWidth="1"/>
    <col min="7253" max="7254" width="7.140625" style="687" bestFit="1" customWidth="1"/>
    <col min="7255" max="7255" width="6.42578125" style="687" bestFit="1" customWidth="1"/>
    <col min="7256" max="7257" width="7.140625" style="687" bestFit="1" customWidth="1"/>
    <col min="7258" max="7258" width="6.85546875" style="687" bestFit="1" customWidth="1"/>
    <col min="7259" max="7261" width="7.140625" style="687" bestFit="1" customWidth="1"/>
    <col min="7262" max="7262" width="6.42578125" style="687" bestFit="1" customWidth="1"/>
    <col min="7263" max="7264" width="6.85546875" style="687" bestFit="1" customWidth="1"/>
    <col min="7265" max="7265" width="7.140625" style="687" bestFit="1" customWidth="1"/>
    <col min="7266" max="7266" width="6.85546875" style="687" bestFit="1" customWidth="1"/>
    <col min="7267" max="7267" width="6.42578125" style="687" bestFit="1" customWidth="1"/>
    <col min="7268" max="7269" width="7.140625" style="687" bestFit="1" customWidth="1"/>
    <col min="7270" max="7270" width="6.85546875" style="687" bestFit="1" customWidth="1"/>
    <col min="7271" max="7273" width="7.140625" style="687" bestFit="1" customWidth="1"/>
    <col min="7274" max="7274" width="6.85546875" style="687" bestFit="1" customWidth="1"/>
    <col min="7275" max="7275" width="6.42578125" style="687" bestFit="1" customWidth="1"/>
    <col min="7276" max="7278" width="7.140625" style="687" bestFit="1" customWidth="1"/>
    <col min="7279" max="7279" width="6.42578125" style="687" bestFit="1" customWidth="1"/>
    <col min="7280" max="7280" width="7.140625" style="687" bestFit="1" customWidth="1"/>
    <col min="7281" max="7281" width="6.85546875" style="687" bestFit="1" customWidth="1"/>
    <col min="7282" max="7283" width="6.42578125" style="687" bestFit="1" customWidth="1"/>
    <col min="7284" max="7284" width="6.85546875" style="687" bestFit="1" customWidth="1"/>
    <col min="7285" max="7285" width="7.140625" style="687" bestFit="1" customWidth="1"/>
    <col min="7286" max="7286" width="6.42578125" style="687" bestFit="1" customWidth="1"/>
    <col min="7287" max="7287" width="7.140625" style="687" bestFit="1" customWidth="1"/>
    <col min="7288" max="7288" width="6.42578125" style="687" bestFit="1" customWidth="1"/>
    <col min="7289" max="7290" width="6.85546875" style="687" bestFit="1" customWidth="1"/>
    <col min="7291" max="7293" width="7.140625" style="687" bestFit="1" customWidth="1"/>
    <col min="7294" max="7294" width="6.85546875" style="687" bestFit="1" customWidth="1"/>
    <col min="7295" max="7295" width="7.140625" style="687" bestFit="1" customWidth="1"/>
    <col min="7296" max="7298" width="6.85546875" style="687" bestFit="1" customWidth="1"/>
    <col min="7299" max="7299" width="6.42578125" style="687" bestFit="1" customWidth="1"/>
    <col min="7300" max="7300" width="6.85546875" style="687" bestFit="1" customWidth="1"/>
    <col min="7301" max="7301" width="6.42578125" style="687" bestFit="1" customWidth="1"/>
    <col min="7302" max="7302" width="6.85546875" style="687" bestFit="1" customWidth="1"/>
    <col min="7303" max="7304" width="7.140625" style="687" bestFit="1" customWidth="1"/>
    <col min="7305" max="7306" width="6.42578125" style="687" bestFit="1" customWidth="1"/>
    <col min="7307" max="7307" width="6.85546875" style="687" bestFit="1" customWidth="1"/>
    <col min="7308" max="7309" width="7.140625" style="687" bestFit="1" customWidth="1"/>
    <col min="7310" max="7310" width="6.42578125" style="687" bestFit="1" customWidth="1"/>
    <col min="7311" max="7313" width="6.85546875" style="687" bestFit="1" customWidth="1"/>
    <col min="7314" max="7314" width="6.42578125" style="687" bestFit="1" customWidth="1"/>
    <col min="7315" max="7316" width="6.85546875" style="687" bestFit="1" customWidth="1"/>
    <col min="7317" max="7320" width="7.140625" style="687" bestFit="1" customWidth="1"/>
    <col min="7321" max="7321" width="6.42578125" style="687" bestFit="1" customWidth="1"/>
    <col min="7322" max="7322" width="7.140625" style="687" bestFit="1" customWidth="1"/>
    <col min="7323" max="7323" width="6.85546875" style="687" bestFit="1" customWidth="1"/>
    <col min="7324" max="7324" width="6.42578125" style="687" bestFit="1" customWidth="1"/>
    <col min="7325" max="7326" width="7.140625" style="687" bestFit="1" customWidth="1"/>
    <col min="7327" max="7327" width="6.85546875" style="687" bestFit="1" customWidth="1"/>
    <col min="7328" max="7328" width="7.140625" style="687" bestFit="1" customWidth="1"/>
    <col min="7329" max="7329" width="6.42578125" style="687" bestFit="1" customWidth="1"/>
    <col min="7330" max="7331" width="7.140625" style="687" bestFit="1" customWidth="1"/>
    <col min="7332" max="7333" width="6.42578125" style="687" bestFit="1" customWidth="1"/>
    <col min="7334" max="7334" width="6.85546875" style="687" bestFit="1" customWidth="1"/>
    <col min="7335" max="7335" width="7.140625" style="687" bestFit="1" customWidth="1"/>
    <col min="7336" max="7337" width="6.85546875" style="687" bestFit="1" customWidth="1"/>
    <col min="7338" max="7338" width="6.42578125" style="687" bestFit="1" customWidth="1"/>
    <col min="7339" max="7339" width="7.140625" style="687" bestFit="1" customWidth="1"/>
    <col min="7340" max="7340" width="6.85546875" style="687" bestFit="1" customWidth="1"/>
    <col min="7341" max="7341" width="7.140625" style="687" bestFit="1" customWidth="1"/>
    <col min="7342" max="7342" width="6.42578125" style="687" bestFit="1" customWidth="1"/>
    <col min="7343" max="7344" width="7.140625" style="687" bestFit="1" customWidth="1"/>
    <col min="7345" max="7345" width="6.42578125" style="687" bestFit="1" customWidth="1"/>
    <col min="7346" max="7347" width="6.85546875" style="687" bestFit="1" customWidth="1"/>
    <col min="7348" max="7349" width="6.42578125" style="687" bestFit="1" customWidth="1"/>
    <col min="7350" max="7350" width="7.140625" style="687" bestFit="1" customWidth="1"/>
    <col min="7351" max="7351" width="6.85546875" style="687" bestFit="1" customWidth="1"/>
    <col min="7352" max="7352" width="6.42578125" style="687" bestFit="1" customWidth="1"/>
    <col min="7353" max="7358" width="7.140625" style="687" bestFit="1" customWidth="1"/>
    <col min="7359" max="7359" width="6.85546875" style="687" bestFit="1" customWidth="1"/>
    <col min="7360" max="7360" width="7.140625" style="687" bestFit="1" customWidth="1"/>
    <col min="7361" max="7361" width="6.85546875" style="687" bestFit="1" customWidth="1"/>
    <col min="7362" max="7362" width="7.140625" style="687" bestFit="1" customWidth="1"/>
    <col min="7363" max="7363" width="6.85546875" style="687" bestFit="1" customWidth="1"/>
    <col min="7364" max="7364" width="6.42578125" style="687" bestFit="1" customWidth="1"/>
    <col min="7365" max="7365" width="7.140625" style="687" bestFit="1" customWidth="1"/>
    <col min="7366" max="7368" width="6.42578125" style="687" bestFit="1" customWidth="1"/>
    <col min="7369" max="7369" width="7.140625" style="687" bestFit="1" customWidth="1"/>
    <col min="7370" max="7370" width="6.85546875" style="687" bestFit="1" customWidth="1"/>
    <col min="7371" max="7373" width="7.140625" style="687" bestFit="1" customWidth="1"/>
    <col min="7374" max="7375" width="6.85546875" style="687" bestFit="1" customWidth="1"/>
    <col min="7376" max="7376" width="6.42578125" style="687" bestFit="1" customWidth="1"/>
    <col min="7377" max="7384" width="7.140625" style="687" bestFit="1" customWidth="1"/>
    <col min="7385" max="7385" width="6.42578125" style="687" bestFit="1" customWidth="1"/>
    <col min="7386" max="7386" width="6.85546875" style="687" bestFit="1" customWidth="1"/>
    <col min="7387" max="7387" width="7.140625" style="687" bestFit="1" customWidth="1"/>
    <col min="7388" max="7388" width="6.42578125" style="687" bestFit="1" customWidth="1"/>
    <col min="7389" max="7389" width="7.140625" style="687" bestFit="1" customWidth="1"/>
    <col min="7390" max="7390" width="6.85546875" style="687" bestFit="1" customWidth="1"/>
    <col min="7391" max="7392" width="6.42578125" style="687" bestFit="1" customWidth="1"/>
    <col min="7393" max="7393" width="7.140625" style="687" bestFit="1" customWidth="1"/>
    <col min="7394" max="7394" width="6.42578125" style="687" bestFit="1" customWidth="1"/>
    <col min="7395" max="7397" width="7.140625" style="687" bestFit="1" customWidth="1"/>
    <col min="7398" max="7398" width="6.42578125" style="687" bestFit="1" customWidth="1"/>
    <col min="7399" max="7399" width="7.140625" style="687" bestFit="1" customWidth="1"/>
    <col min="7400" max="7401" width="6.42578125" style="687" bestFit="1" customWidth="1"/>
    <col min="7402" max="7402" width="7.140625" style="687" bestFit="1" customWidth="1"/>
    <col min="7403" max="7403" width="6.42578125" style="687" bestFit="1" customWidth="1"/>
    <col min="7404" max="7404" width="7.140625" style="687" bestFit="1" customWidth="1"/>
    <col min="7405" max="7405" width="6.42578125" style="687" bestFit="1" customWidth="1"/>
    <col min="7406" max="7406" width="6.85546875" style="687" bestFit="1" customWidth="1"/>
    <col min="7407" max="7407" width="6.42578125" style="687" bestFit="1" customWidth="1"/>
    <col min="7408" max="7409" width="7.140625" style="687" bestFit="1" customWidth="1"/>
    <col min="7410" max="7410" width="6.85546875" style="687" bestFit="1" customWidth="1"/>
    <col min="7411" max="7411" width="7.140625" style="687" bestFit="1" customWidth="1"/>
    <col min="7412" max="7412" width="6.85546875" style="687" bestFit="1" customWidth="1"/>
    <col min="7413" max="7413" width="7.140625" style="687" bestFit="1" customWidth="1"/>
    <col min="7414" max="7414" width="6.42578125" style="687" bestFit="1" customWidth="1"/>
    <col min="7415" max="7415" width="6.85546875" style="687" bestFit="1" customWidth="1"/>
    <col min="7416" max="7418" width="7.140625" style="687" bestFit="1" customWidth="1"/>
    <col min="7419" max="7419" width="6.42578125" style="687" bestFit="1" customWidth="1"/>
    <col min="7420" max="7424" width="7.140625" style="687" bestFit="1" customWidth="1"/>
    <col min="7425" max="7425" width="6.42578125" style="687" bestFit="1" customWidth="1"/>
    <col min="7426" max="7426" width="7.140625" style="687" bestFit="1" customWidth="1"/>
    <col min="7427" max="7428" width="6.85546875" style="687" bestFit="1" customWidth="1"/>
    <col min="7429" max="7429" width="7.140625" style="687" bestFit="1" customWidth="1"/>
    <col min="7430" max="7431" width="6.42578125" style="687" bestFit="1" customWidth="1"/>
    <col min="7432" max="7435" width="7.140625" style="687" bestFit="1" customWidth="1"/>
    <col min="7436" max="7436" width="6.42578125" style="687" bestFit="1" customWidth="1"/>
    <col min="7437" max="7440" width="7.140625" style="687" bestFit="1" customWidth="1"/>
    <col min="7441" max="7441" width="6.85546875" style="687" bestFit="1" customWidth="1"/>
    <col min="7442" max="7442" width="7.140625" style="687" bestFit="1" customWidth="1"/>
    <col min="7443" max="7443" width="6.42578125" style="687" bestFit="1" customWidth="1"/>
    <col min="7444" max="7444" width="7.140625" style="687" bestFit="1" customWidth="1"/>
    <col min="7445" max="7445" width="6.42578125" style="687" bestFit="1" customWidth="1"/>
    <col min="7446" max="7446" width="7.140625" style="687" bestFit="1" customWidth="1"/>
    <col min="7447" max="7448" width="6.42578125" style="687" bestFit="1" customWidth="1"/>
    <col min="7449" max="7449" width="7.140625" style="687" bestFit="1" customWidth="1"/>
    <col min="7450" max="7450" width="6.42578125" style="687" bestFit="1" customWidth="1"/>
    <col min="7451" max="7451" width="7.140625" style="687" bestFit="1" customWidth="1"/>
    <col min="7452" max="7453" width="6.85546875" style="687" bestFit="1" customWidth="1"/>
    <col min="7454" max="7454" width="6.42578125" style="687" bestFit="1" customWidth="1"/>
    <col min="7455" max="7455" width="7.140625" style="687" bestFit="1" customWidth="1"/>
    <col min="7456" max="7456" width="6.85546875" style="687" bestFit="1" customWidth="1"/>
    <col min="7457" max="7457" width="7.140625" style="687" bestFit="1" customWidth="1"/>
    <col min="7458" max="7460" width="6.42578125" style="687" bestFit="1" customWidth="1"/>
    <col min="7461" max="7461" width="6.85546875" style="687" bestFit="1" customWidth="1"/>
    <col min="7462" max="7462" width="7.140625" style="687" bestFit="1" customWidth="1"/>
    <col min="7463" max="7463" width="6.42578125" style="687" bestFit="1" customWidth="1"/>
    <col min="7464" max="7464" width="6.85546875" style="687" bestFit="1" customWidth="1"/>
    <col min="7465" max="7468" width="7.140625" style="687" bestFit="1" customWidth="1"/>
    <col min="7469" max="7469" width="6.85546875" style="687" bestFit="1" customWidth="1"/>
    <col min="7470" max="7471" width="7.140625" style="687" bestFit="1" customWidth="1"/>
    <col min="7472" max="7472" width="6.42578125" style="687" bestFit="1" customWidth="1"/>
    <col min="7473" max="7474" width="7.140625" style="687" bestFit="1" customWidth="1"/>
    <col min="7475" max="7475" width="6.42578125" style="687" bestFit="1" customWidth="1"/>
    <col min="7476" max="7476" width="7.140625" style="687" bestFit="1" customWidth="1"/>
    <col min="7477" max="7478" width="6.42578125" style="687" bestFit="1" customWidth="1"/>
    <col min="7479" max="7479" width="7.140625" style="687" bestFit="1" customWidth="1"/>
    <col min="7480" max="7481" width="6.42578125" style="687" bestFit="1" customWidth="1"/>
    <col min="7482" max="7482" width="6.85546875" style="687" bestFit="1" customWidth="1"/>
    <col min="7483" max="7483" width="7.140625" style="687" bestFit="1" customWidth="1"/>
    <col min="7484" max="7484" width="6.85546875" style="687" bestFit="1" customWidth="1"/>
    <col min="7485" max="7488" width="7.140625" style="687" bestFit="1" customWidth="1"/>
    <col min="7489" max="7489" width="6.42578125" style="687" bestFit="1" customWidth="1"/>
    <col min="7490" max="7491" width="6.85546875" style="687" bestFit="1" customWidth="1"/>
    <col min="7492" max="7496" width="7.140625" style="687" bestFit="1" customWidth="1"/>
    <col min="7497" max="7498" width="6.42578125" style="687" bestFit="1" customWidth="1"/>
    <col min="7499" max="7500" width="7.140625" style="687" bestFit="1" customWidth="1"/>
    <col min="7501" max="7501" width="6.85546875" style="687" bestFit="1" customWidth="1"/>
    <col min="7502" max="7502" width="7.140625" style="687" bestFit="1" customWidth="1"/>
    <col min="7503" max="7503" width="6.85546875" style="687" bestFit="1" customWidth="1"/>
    <col min="7504" max="7505" width="6.42578125" style="687" bestFit="1" customWidth="1"/>
    <col min="7506" max="7507" width="6.85546875" style="687" bestFit="1" customWidth="1"/>
    <col min="7508" max="7508" width="6.42578125" style="687" bestFit="1" customWidth="1"/>
    <col min="7509" max="7509" width="7.140625" style="687" bestFit="1" customWidth="1"/>
    <col min="7510" max="7510" width="6.85546875" style="687" bestFit="1" customWidth="1"/>
    <col min="7511" max="7511" width="6.42578125" style="687" bestFit="1" customWidth="1"/>
    <col min="7512" max="7512" width="6.85546875" style="687" bestFit="1" customWidth="1"/>
    <col min="7513" max="7513" width="7.140625" style="687" bestFit="1" customWidth="1"/>
    <col min="7514" max="7514" width="6.42578125" style="687" bestFit="1" customWidth="1"/>
    <col min="7515" max="7515" width="6.85546875" style="687" bestFit="1" customWidth="1"/>
    <col min="7516" max="7516" width="7.140625" style="687" bestFit="1" customWidth="1"/>
    <col min="7517" max="7518" width="6.85546875" style="687" bestFit="1" customWidth="1"/>
    <col min="7519" max="7519" width="6.42578125" style="687" bestFit="1" customWidth="1"/>
    <col min="7520" max="7520" width="7.140625" style="687" bestFit="1" customWidth="1"/>
    <col min="7521" max="7521" width="6.85546875" style="687" bestFit="1" customWidth="1"/>
    <col min="7522" max="7522" width="6.42578125" style="687" bestFit="1" customWidth="1"/>
    <col min="7523" max="7525" width="7.140625" style="687" bestFit="1" customWidth="1"/>
    <col min="7526" max="7528" width="6.42578125" style="687" bestFit="1" customWidth="1"/>
    <col min="7529" max="7531" width="6.85546875" style="687" bestFit="1" customWidth="1"/>
    <col min="7532" max="7532" width="6.42578125" style="687" bestFit="1" customWidth="1"/>
    <col min="7533" max="7533" width="7.140625" style="687" bestFit="1" customWidth="1"/>
    <col min="7534" max="7535" width="6.85546875" style="687" bestFit="1" customWidth="1"/>
    <col min="7536" max="7536" width="7.140625" style="687" bestFit="1" customWidth="1"/>
    <col min="7537" max="7538" width="6.85546875" style="687" bestFit="1" customWidth="1"/>
    <col min="7539" max="7540" width="6.42578125" style="687" bestFit="1" customWidth="1"/>
    <col min="7541" max="7541" width="7.140625" style="687" bestFit="1" customWidth="1"/>
    <col min="7542" max="7542" width="6.42578125" style="687" bestFit="1" customWidth="1"/>
    <col min="7543" max="7550" width="7.140625" style="687" bestFit="1" customWidth="1"/>
    <col min="7551" max="7551" width="6.85546875" style="687" bestFit="1" customWidth="1"/>
    <col min="7552" max="7553" width="7.140625" style="687" bestFit="1" customWidth="1"/>
    <col min="7554" max="7554" width="6.42578125" style="687" bestFit="1" customWidth="1"/>
    <col min="7555" max="7555" width="7.140625" style="687" bestFit="1" customWidth="1"/>
    <col min="7556" max="7556" width="6.42578125" style="687" bestFit="1" customWidth="1"/>
    <col min="7557" max="7557" width="7.140625" style="687" bestFit="1" customWidth="1"/>
    <col min="7558" max="7558" width="6.42578125" style="687" bestFit="1" customWidth="1"/>
    <col min="7559" max="7559" width="7.140625" style="687" bestFit="1" customWidth="1"/>
    <col min="7560" max="7560" width="6.85546875" style="687" bestFit="1" customWidth="1"/>
    <col min="7561" max="7562" width="6.42578125" style="687" bestFit="1" customWidth="1"/>
    <col min="7563" max="7563" width="7.140625" style="687" bestFit="1" customWidth="1"/>
    <col min="7564" max="7564" width="6.42578125" style="687" bestFit="1" customWidth="1"/>
    <col min="7565" max="7565" width="6.85546875" style="687" bestFit="1" customWidth="1"/>
    <col min="7566" max="7567" width="7.140625" style="687" bestFit="1" customWidth="1"/>
    <col min="7568" max="7569" width="6.85546875" style="687" bestFit="1" customWidth="1"/>
    <col min="7570" max="7570" width="7.140625" style="687" bestFit="1" customWidth="1"/>
    <col min="7571" max="7571" width="6.85546875" style="687" bestFit="1" customWidth="1"/>
    <col min="7572" max="7572" width="6.42578125" style="687" bestFit="1" customWidth="1"/>
    <col min="7573" max="7574" width="7.140625" style="687" bestFit="1" customWidth="1"/>
    <col min="7575" max="7575" width="6.85546875" style="687" bestFit="1" customWidth="1"/>
    <col min="7576" max="7576" width="7.140625" style="687" bestFit="1" customWidth="1"/>
    <col min="7577" max="7577" width="6.42578125" style="687" bestFit="1" customWidth="1"/>
    <col min="7578" max="7580" width="7.140625" style="687" bestFit="1" customWidth="1"/>
    <col min="7581" max="7581" width="6.85546875" style="687" bestFit="1" customWidth="1"/>
    <col min="7582" max="7582" width="6.42578125" style="687" bestFit="1" customWidth="1"/>
    <col min="7583" max="7583" width="6.85546875" style="687" bestFit="1" customWidth="1"/>
    <col min="7584" max="7585" width="6.42578125" style="687" bestFit="1" customWidth="1"/>
    <col min="7586" max="7588" width="6.85546875" style="687" bestFit="1" customWidth="1"/>
    <col min="7589" max="7589" width="6.42578125" style="687" bestFit="1" customWidth="1"/>
    <col min="7590" max="7590" width="7.140625" style="687" bestFit="1" customWidth="1"/>
    <col min="7591" max="7592" width="6.85546875" style="687" bestFit="1" customWidth="1"/>
    <col min="7593" max="7593" width="7.140625" style="687" bestFit="1" customWidth="1"/>
    <col min="7594" max="7595" width="6.42578125" style="687" bestFit="1" customWidth="1"/>
    <col min="7596" max="7596" width="7.140625" style="687" bestFit="1" customWidth="1"/>
    <col min="7597" max="7597" width="6.42578125" style="687" bestFit="1" customWidth="1"/>
    <col min="7598" max="7598" width="7.140625" style="687" bestFit="1" customWidth="1"/>
    <col min="7599" max="7599" width="6.42578125" style="687" bestFit="1" customWidth="1"/>
    <col min="7600" max="7604" width="7.140625" style="687" bestFit="1" customWidth="1"/>
    <col min="7605" max="7605" width="6.42578125" style="687" bestFit="1" customWidth="1"/>
    <col min="7606" max="7606" width="7.140625" style="687" bestFit="1" customWidth="1"/>
    <col min="7607" max="7607" width="6.85546875" style="687" bestFit="1" customWidth="1"/>
    <col min="7608" max="7608" width="7.140625" style="687" bestFit="1" customWidth="1"/>
    <col min="7609" max="7610" width="6.42578125" style="687" bestFit="1" customWidth="1"/>
    <col min="7611" max="7611" width="7.140625" style="687" bestFit="1" customWidth="1"/>
    <col min="7612" max="7612" width="6.42578125" style="687" bestFit="1" customWidth="1"/>
    <col min="7613" max="7613" width="6.85546875" style="687" bestFit="1" customWidth="1"/>
    <col min="7614" max="7614" width="7.140625" style="687" bestFit="1" customWidth="1"/>
    <col min="7615" max="7615" width="6.42578125" style="687" bestFit="1" customWidth="1"/>
    <col min="7616" max="7620" width="7.140625" style="687" bestFit="1" customWidth="1"/>
    <col min="7621" max="7621" width="6.85546875" style="687" bestFit="1" customWidth="1"/>
    <col min="7622" max="7623" width="7.140625" style="687" bestFit="1" customWidth="1"/>
    <col min="7624" max="7625" width="6.42578125" style="687" bestFit="1" customWidth="1"/>
    <col min="7626" max="7627" width="7.140625" style="687" bestFit="1" customWidth="1"/>
    <col min="7628" max="7628" width="6.42578125" style="687" bestFit="1" customWidth="1"/>
    <col min="7629" max="7629" width="7.140625" style="687" bestFit="1" customWidth="1"/>
    <col min="7630" max="7630" width="6.42578125" style="687" bestFit="1" customWidth="1"/>
    <col min="7631" max="7631" width="7.140625" style="687" bestFit="1" customWidth="1"/>
    <col min="7632" max="7632" width="6.85546875" style="687" bestFit="1" customWidth="1"/>
    <col min="7633" max="7633" width="6.42578125" style="687" bestFit="1" customWidth="1"/>
    <col min="7634" max="7634" width="6.85546875" style="687" bestFit="1" customWidth="1"/>
    <col min="7635" max="7635" width="6.42578125" style="687" bestFit="1" customWidth="1"/>
    <col min="7636" max="7637" width="7.140625" style="687" bestFit="1" customWidth="1"/>
    <col min="7638" max="7638" width="6.85546875" style="687" bestFit="1" customWidth="1"/>
    <col min="7639" max="7639" width="6.42578125" style="687" bestFit="1" customWidth="1"/>
    <col min="7640" max="7640" width="6.85546875" style="687" bestFit="1" customWidth="1"/>
    <col min="7641" max="7641" width="7.140625" style="687" bestFit="1" customWidth="1"/>
    <col min="7642" max="7642" width="6.42578125" style="687" bestFit="1" customWidth="1"/>
    <col min="7643" max="7645" width="7.140625" style="687" bestFit="1" customWidth="1"/>
    <col min="7646" max="7646" width="6.42578125" style="687" bestFit="1" customWidth="1"/>
    <col min="7647" max="7647" width="7.140625" style="687" bestFit="1" customWidth="1"/>
    <col min="7648" max="7648" width="6.42578125" style="687" bestFit="1" customWidth="1"/>
    <col min="7649" max="7650" width="6.85546875" style="687" bestFit="1" customWidth="1"/>
    <col min="7651" max="7651" width="6.42578125" style="687" bestFit="1" customWidth="1"/>
    <col min="7652" max="7654" width="7.140625" style="687" bestFit="1" customWidth="1"/>
    <col min="7655" max="7655" width="6.85546875" style="687" bestFit="1" customWidth="1"/>
    <col min="7656" max="7656" width="7.140625" style="687" bestFit="1" customWidth="1"/>
    <col min="7657" max="7657" width="6.42578125" style="687" bestFit="1" customWidth="1"/>
    <col min="7658" max="7659" width="7.140625" style="687" bestFit="1" customWidth="1"/>
    <col min="7660" max="7661" width="6.85546875" style="687" bestFit="1" customWidth="1"/>
    <col min="7662" max="7662" width="7.140625" style="687" bestFit="1" customWidth="1"/>
    <col min="7663" max="7663" width="6.85546875" style="687" bestFit="1" customWidth="1"/>
    <col min="7664" max="7666" width="7.140625" style="687" bestFit="1" customWidth="1"/>
    <col min="7667" max="7667" width="6.42578125" style="687" bestFit="1" customWidth="1"/>
    <col min="7668" max="7668" width="7.140625" style="687" bestFit="1" customWidth="1"/>
    <col min="7669" max="7669" width="6.42578125" style="687" bestFit="1" customWidth="1"/>
    <col min="7670" max="7670" width="7.140625" style="687" bestFit="1" customWidth="1"/>
    <col min="7671" max="7671" width="6.85546875" style="687" bestFit="1" customWidth="1"/>
    <col min="7672" max="7672" width="7.140625" style="687" bestFit="1" customWidth="1"/>
    <col min="7673" max="7675" width="6.85546875" style="687" bestFit="1" customWidth="1"/>
    <col min="7676" max="7676" width="7.140625" style="687" bestFit="1" customWidth="1"/>
    <col min="7677" max="7677" width="6.85546875" style="687" bestFit="1" customWidth="1"/>
    <col min="7678" max="7678" width="7.140625" style="687" bestFit="1" customWidth="1"/>
    <col min="7679" max="7679" width="6.42578125" style="687" bestFit="1" customWidth="1"/>
    <col min="7680" max="7680" width="7.140625" style="687" bestFit="1" customWidth="1"/>
    <col min="7681" max="7681" width="6.42578125" style="687" bestFit="1" customWidth="1"/>
    <col min="7682" max="7682" width="7.140625" style="687" bestFit="1" customWidth="1"/>
    <col min="7683" max="7683" width="6.85546875" style="687" bestFit="1" customWidth="1"/>
    <col min="7684" max="7684" width="7.140625" style="687" bestFit="1" customWidth="1"/>
    <col min="7685" max="7685" width="6.42578125" style="687" bestFit="1" customWidth="1"/>
    <col min="7686" max="7686" width="7.140625" style="687" bestFit="1" customWidth="1"/>
    <col min="7687" max="7687" width="6.42578125" style="687" bestFit="1" customWidth="1"/>
    <col min="7688" max="7688" width="7.140625" style="687" bestFit="1" customWidth="1"/>
    <col min="7689" max="7689" width="6.85546875" style="687" bestFit="1" customWidth="1"/>
    <col min="7690" max="7692" width="7.140625" style="687" bestFit="1" customWidth="1"/>
    <col min="7693" max="7693" width="6.85546875" style="687" bestFit="1" customWidth="1"/>
    <col min="7694" max="7694" width="7.140625" style="687" bestFit="1" customWidth="1"/>
    <col min="7695" max="7697" width="6.42578125" style="687" bestFit="1" customWidth="1"/>
    <col min="7698" max="7698" width="7.140625" style="687" bestFit="1" customWidth="1"/>
    <col min="7699" max="7699" width="6.85546875" style="687" bestFit="1" customWidth="1"/>
    <col min="7700" max="7702" width="6.42578125" style="687" bestFit="1" customWidth="1"/>
    <col min="7703" max="7705" width="7.140625" style="687" bestFit="1" customWidth="1"/>
    <col min="7706" max="7706" width="6.42578125" style="687" bestFit="1" customWidth="1"/>
    <col min="7707" max="7712" width="7.140625" style="687" bestFit="1" customWidth="1"/>
    <col min="7713" max="7713" width="6.85546875" style="687" bestFit="1" customWidth="1"/>
    <col min="7714" max="7714" width="7.140625" style="687" bestFit="1" customWidth="1"/>
    <col min="7715" max="7715" width="6.85546875" style="687" bestFit="1" customWidth="1"/>
    <col min="7716" max="7716" width="7.140625" style="687" bestFit="1" customWidth="1"/>
    <col min="7717" max="7717" width="6.85546875" style="687" bestFit="1" customWidth="1"/>
    <col min="7718" max="7721" width="7.140625" style="687" bestFit="1" customWidth="1"/>
    <col min="7722" max="7724" width="6.85546875" style="687" bestFit="1" customWidth="1"/>
    <col min="7725" max="7725" width="7.140625" style="687" bestFit="1" customWidth="1"/>
    <col min="7726" max="7727" width="6.85546875" style="687" bestFit="1" customWidth="1"/>
    <col min="7728" max="7728" width="6.42578125" style="687" bestFit="1" customWidth="1"/>
    <col min="7729" max="7730" width="6.85546875" style="687" bestFit="1" customWidth="1"/>
    <col min="7731" max="7734" width="7.140625" style="687" bestFit="1" customWidth="1"/>
    <col min="7735" max="7735" width="6.85546875" style="687" bestFit="1" customWidth="1"/>
    <col min="7736" max="7736" width="6.42578125" style="687" bestFit="1" customWidth="1"/>
    <col min="7737" max="7738" width="7.140625" style="687" bestFit="1" customWidth="1"/>
    <col min="7739" max="7740" width="6.42578125" style="687" bestFit="1" customWidth="1"/>
    <col min="7741" max="7742" width="7.140625" style="687" bestFit="1" customWidth="1"/>
    <col min="7743" max="7743" width="6.85546875" style="687" bestFit="1" customWidth="1"/>
    <col min="7744" max="7745" width="7.140625" style="687" bestFit="1" customWidth="1"/>
    <col min="7746" max="7746" width="6.42578125" style="687" bestFit="1" customWidth="1"/>
    <col min="7747" max="7747" width="7.140625" style="687" bestFit="1" customWidth="1"/>
    <col min="7748" max="7748" width="6.42578125" style="687" bestFit="1" customWidth="1"/>
    <col min="7749" max="7756" width="7.140625" style="687" bestFit="1" customWidth="1"/>
    <col min="7757" max="7757" width="6.42578125" style="687" bestFit="1" customWidth="1"/>
    <col min="7758" max="7762" width="7.140625" style="687" bestFit="1" customWidth="1"/>
    <col min="7763" max="7764" width="6.42578125" style="687" bestFit="1" customWidth="1"/>
    <col min="7765" max="7766" width="6.85546875" style="687" bestFit="1" customWidth="1"/>
    <col min="7767" max="7767" width="6.42578125" style="687" bestFit="1" customWidth="1"/>
    <col min="7768" max="7768" width="7.140625" style="687" bestFit="1" customWidth="1"/>
    <col min="7769" max="7770" width="6.85546875" style="687" bestFit="1" customWidth="1"/>
    <col min="7771" max="7772" width="7.140625" style="687" bestFit="1" customWidth="1"/>
    <col min="7773" max="7773" width="6.42578125" style="687" bestFit="1" customWidth="1"/>
    <col min="7774" max="7777" width="7.140625" style="687" bestFit="1" customWidth="1"/>
    <col min="7778" max="7778" width="6.85546875" style="687" bestFit="1" customWidth="1"/>
    <col min="7779" max="7779" width="7.140625" style="687" bestFit="1" customWidth="1"/>
    <col min="7780" max="7780" width="6.42578125" style="687" bestFit="1" customWidth="1"/>
    <col min="7781" max="7781" width="6.85546875" style="687" bestFit="1" customWidth="1"/>
    <col min="7782" max="7782" width="6.42578125" style="687" bestFit="1" customWidth="1"/>
    <col min="7783" max="7784" width="6.85546875" style="687" bestFit="1" customWidth="1"/>
    <col min="7785" max="7785" width="7.140625" style="687" bestFit="1" customWidth="1"/>
    <col min="7786" max="7786" width="6.85546875" style="687" bestFit="1" customWidth="1"/>
    <col min="7787" max="7787" width="7.140625" style="687" bestFit="1" customWidth="1"/>
    <col min="7788" max="7789" width="6.42578125" style="687" bestFit="1" customWidth="1"/>
    <col min="7790" max="7793" width="7.140625" style="687" bestFit="1" customWidth="1"/>
    <col min="7794" max="7794" width="6.42578125" style="687" bestFit="1" customWidth="1"/>
    <col min="7795" max="7797" width="7.140625" style="687" bestFit="1" customWidth="1"/>
    <col min="7798" max="7798" width="6.85546875" style="687" bestFit="1" customWidth="1"/>
    <col min="7799" max="7799" width="6.42578125" style="687" bestFit="1" customWidth="1"/>
    <col min="7800" max="7803" width="7.140625" style="687" bestFit="1" customWidth="1"/>
    <col min="7804" max="7804" width="6.42578125" style="687" bestFit="1" customWidth="1"/>
    <col min="7805" max="7805" width="7.140625" style="687" bestFit="1" customWidth="1"/>
    <col min="7806" max="7807" width="6.85546875" style="687" bestFit="1" customWidth="1"/>
    <col min="7808" max="7808" width="7.140625" style="687" bestFit="1" customWidth="1"/>
    <col min="7809" max="7809" width="6.85546875" style="687" bestFit="1" customWidth="1"/>
    <col min="7810" max="7812" width="7.140625" style="687" bestFit="1" customWidth="1"/>
    <col min="7813" max="7813" width="6.42578125" style="687" bestFit="1" customWidth="1"/>
    <col min="7814" max="7814" width="6.85546875" style="687" bestFit="1" customWidth="1"/>
    <col min="7815" max="7817" width="6.42578125" style="687" bestFit="1" customWidth="1"/>
    <col min="7818" max="7819" width="7.140625" style="687" bestFit="1" customWidth="1"/>
    <col min="7820" max="7820" width="6.85546875" style="687" bestFit="1" customWidth="1"/>
    <col min="7821" max="7822" width="7.140625" style="687" bestFit="1" customWidth="1"/>
    <col min="7823" max="7823" width="6.85546875" style="687" bestFit="1" customWidth="1"/>
    <col min="7824" max="7825" width="6.42578125" style="687" bestFit="1" customWidth="1"/>
    <col min="7826" max="7827" width="7.140625" style="687" bestFit="1" customWidth="1"/>
    <col min="7828" max="7828" width="6.85546875" style="687" bestFit="1" customWidth="1"/>
    <col min="7829" max="7830" width="6.42578125" style="687" bestFit="1" customWidth="1"/>
    <col min="7831" max="7832" width="6.85546875" style="687" bestFit="1" customWidth="1"/>
    <col min="7833" max="7833" width="7.140625" style="687" bestFit="1" customWidth="1"/>
    <col min="7834" max="7834" width="6.85546875" style="687" bestFit="1" customWidth="1"/>
    <col min="7835" max="7837" width="7.140625" style="687" bestFit="1" customWidth="1"/>
    <col min="7838" max="7840" width="6.85546875" style="687" bestFit="1" customWidth="1"/>
    <col min="7841" max="7842" width="6.42578125" style="687" bestFit="1" customWidth="1"/>
    <col min="7843" max="7843" width="7.140625" style="687" bestFit="1" customWidth="1"/>
    <col min="7844" max="7844" width="6.42578125" style="687" bestFit="1" customWidth="1"/>
    <col min="7845" max="7846" width="7.140625" style="687" bestFit="1" customWidth="1"/>
    <col min="7847" max="7847" width="6.42578125" style="687" bestFit="1" customWidth="1"/>
    <col min="7848" max="7848" width="7.140625" style="687" bestFit="1" customWidth="1"/>
    <col min="7849" max="7849" width="6.85546875" style="687" bestFit="1" customWidth="1"/>
    <col min="7850" max="7850" width="6.42578125" style="687" bestFit="1" customWidth="1"/>
    <col min="7851" max="7851" width="6.85546875" style="687" bestFit="1" customWidth="1"/>
    <col min="7852" max="7852" width="6.42578125" style="687" bestFit="1" customWidth="1"/>
    <col min="7853" max="7854" width="7.140625" style="687" bestFit="1" customWidth="1"/>
    <col min="7855" max="7855" width="6.85546875" style="687" bestFit="1" customWidth="1"/>
    <col min="7856" max="7856" width="7.140625" style="687" bestFit="1" customWidth="1"/>
    <col min="7857" max="7858" width="6.85546875" style="687" bestFit="1" customWidth="1"/>
    <col min="7859" max="7859" width="7.140625" style="687" bestFit="1" customWidth="1"/>
    <col min="7860" max="7862" width="6.42578125" style="687" bestFit="1" customWidth="1"/>
    <col min="7863" max="7863" width="7.140625" style="687" bestFit="1" customWidth="1"/>
    <col min="7864" max="7864" width="6.42578125" style="687" bestFit="1" customWidth="1"/>
    <col min="7865" max="7866" width="7.140625" style="687" bestFit="1" customWidth="1"/>
    <col min="7867" max="7868" width="6.85546875" style="687" bestFit="1" customWidth="1"/>
    <col min="7869" max="7874" width="7.140625" style="687" bestFit="1" customWidth="1"/>
    <col min="7875" max="7875" width="6.42578125" style="687" bestFit="1" customWidth="1"/>
    <col min="7876" max="7876" width="6.85546875" style="687" bestFit="1" customWidth="1"/>
    <col min="7877" max="7877" width="7.140625" style="687" bestFit="1" customWidth="1"/>
    <col min="7878" max="7878" width="6.85546875" style="687" bestFit="1" customWidth="1"/>
    <col min="7879" max="7881" width="7.140625" style="687" bestFit="1" customWidth="1"/>
    <col min="7882" max="7882" width="6.85546875" style="687" bestFit="1" customWidth="1"/>
    <col min="7883" max="7883" width="6.42578125" style="687" bestFit="1" customWidth="1"/>
    <col min="7884" max="7884" width="6.85546875" style="687" bestFit="1" customWidth="1"/>
    <col min="7885" max="7886" width="7.140625" style="687" bestFit="1" customWidth="1"/>
    <col min="7887" max="7887" width="6.85546875" style="687" bestFit="1" customWidth="1"/>
    <col min="7888" max="7888" width="6.42578125" style="687" bestFit="1" customWidth="1"/>
    <col min="7889" max="7889" width="7.140625" style="687" bestFit="1" customWidth="1"/>
    <col min="7890" max="7890" width="6.85546875" style="687" bestFit="1" customWidth="1"/>
    <col min="7891" max="7895" width="7.140625" style="687" bestFit="1" customWidth="1"/>
    <col min="7896" max="7897" width="6.42578125" style="687" bestFit="1" customWidth="1"/>
    <col min="7898" max="7898" width="6.85546875" style="687" bestFit="1" customWidth="1"/>
    <col min="7899" max="7899" width="6.42578125" style="687" bestFit="1" customWidth="1"/>
    <col min="7900" max="7900" width="6.85546875" style="687" bestFit="1" customWidth="1"/>
    <col min="7901" max="7901" width="7.140625" style="687" bestFit="1" customWidth="1"/>
    <col min="7902" max="7902" width="6.85546875" style="687" bestFit="1" customWidth="1"/>
    <col min="7903" max="7905" width="7.140625" style="687" bestFit="1" customWidth="1"/>
    <col min="7906" max="7906" width="6.42578125" style="687" bestFit="1" customWidth="1"/>
    <col min="7907" max="7907" width="6.85546875" style="687" bestFit="1" customWidth="1"/>
    <col min="7908" max="7914" width="7.140625" style="687" bestFit="1" customWidth="1"/>
    <col min="7915" max="7915" width="6.85546875" style="687" bestFit="1" customWidth="1"/>
    <col min="7916" max="7918" width="6.42578125" style="687" bestFit="1" customWidth="1"/>
    <col min="7919" max="7923" width="7.140625" style="687" bestFit="1" customWidth="1"/>
    <col min="7924" max="7924" width="6.85546875" style="687" bestFit="1" customWidth="1"/>
    <col min="7925" max="7925" width="7.140625" style="687" bestFit="1" customWidth="1"/>
    <col min="7926" max="7926" width="6.85546875" style="687" bestFit="1" customWidth="1"/>
    <col min="7927" max="7927" width="7.140625" style="687" bestFit="1" customWidth="1"/>
    <col min="7928" max="7929" width="6.85546875" style="687" bestFit="1" customWidth="1"/>
    <col min="7930" max="7931" width="7.140625" style="687" bestFit="1" customWidth="1"/>
    <col min="7932" max="7932" width="6.85546875" style="687" bestFit="1" customWidth="1"/>
    <col min="7933" max="7934" width="7.140625" style="687" bestFit="1" customWidth="1"/>
    <col min="7935" max="7935" width="6.42578125" style="687" bestFit="1" customWidth="1"/>
    <col min="7936" max="7936" width="6.85546875" style="687" bestFit="1" customWidth="1"/>
    <col min="7937" max="7939" width="7.140625" style="687" bestFit="1" customWidth="1"/>
    <col min="7940" max="7940" width="6.85546875" style="687" bestFit="1" customWidth="1"/>
    <col min="7941" max="7941" width="7.140625" style="687" bestFit="1" customWidth="1"/>
    <col min="7942" max="7942" width="6.42578125" style="687" bestFit="1" customWidth="1"/>
    <col min="7943" max="7944" width="6.85546875" style="687" bestFit="1" customWidth="1"/>
    <col min="7945" max="7945" width="7.140625" style="687" bestFit="1" customWidth="1"/>
    <col min="7946" max="7946" width="6.42578125" style="687" bestFit="1" customWidth="1"/>
    <col min="7947" max="7947" width="7.140625" style="687" bestFit="1" customWidth="1"/>
    <col min="7948" max="7948" width="6.85546875" style="687" bestFit="1" customWidth="1"/>
    <col min="7949" max="7949" width="7.140625" style="687" bestFit="1" customWidth="1"/>
    <col min="7950" max="7950" width="6.85546875" style="687" bestFit="1" customWidth="1"/>
    <col min="7951" max="7952" width="7.140625" style="687" bestFit="1" customWidth="1"/>
    <col min="7953" max="7953" width="6.42578125" style="687" bestFit="1" customWidth="1"/>
    <col min="7954" max="7957" width="7.140625" style="687" bestFit="1" customWidth="1"/>
    <col min="7958" max="7958" width="6.42578125" style="687" bestFit="1" customWidth="1"/>
    <col min="7959" max="7960" width="7.140625" style="687" bestFit="1" customWidth="1"/>
    <col min="7961" max="7961" width="6.85546875" style="687" bestFit="1" customWidth="1"/>
    <col min="7962" max="7962" width="6.42578125" style="687" bestFit="1" customWidth="1"/>
    <col min="7963" max="7964" width="7.140625" style="687" bestFit="1" customWidth="1"/>
    <col min="7965" max="7965" width="6.42578125" style="687" bestFit="1" customWidth="1"/>
    <col min="7966" max="7967" width="7.140625" style="687" bestFit="1" customWidth="1"/>
    <col min="7968" max="7968" width="6.85546875" style="687" bestFit="1" customWidth="1"/>
    <col min="7969" max="7970" width="6.42578125" style="687" bestFit="1" customWidth="1"/>
    <col min="7971" max="7971" width="6.85546875" style="687" bestFit="1" customWidth="1"/>
    <col min="7972" max="7973" width="6.42578125" style="687" bestFit="1" customWidth="1"/>
    <col min="7974" max="7976" width="6.85546875" style="687" bestFit="1" customWidth="1"/>
    <col min="7977" max="7977" width="6.42578125" style="687" bestFit="1" customWidth="1"/>
    <col min="7978" max="7979" width="7.140625" style="687" bestFit="1" customWidth="1"/>
    <col min="7980" max="7981" width="6.85546875" style="687" bestFit="1" customWidth="1"/>
    <col min="7982" max="7982" width="7.140625" style="687" bestFit="1" customWidth="1"/>
    <col min="7983" max="7984" width="6.85546875" style="687" bestFit="1" customWidth="1"/>
    <col min="7985" max="7985" width="7.140625" style="687" bestFit="1" customWidth="1"/>
    <col min="7986" max="7986" width="6.42578125" style="687" bestFit="1" customWidth="1"/>
    <col min="7987" max="7987" width="7.140625" style="687" bestFit="1" customWidth="1"/>
    <col min="7988" max="7988" width="6.85546875" style="687" bestFit="1" customWidth="1"/>
    <col min="7989" max="7989" width="6.42578125" style="687" bestFit="1" customWidth="1"/>
    <col min="7990" max="7990" width="7.140625" style="687" bestFit="1" customWidth="1"/>
    <col min="7991" max="7992" width="6.42578125" style="687" bestFit="1" customWidth="1"/>
    <col min="7993" max="7993" width="7.140625" style="687" bestFit="1" customWidth="1"/>
    <col min="7994" max="7994" width="6.85546875" style="687" bestFit="1" customWidth="1"/>
    <col min="7995" max="8003" width="7.140625" style="687" bestFit="1" customWidth="1"/>
    <col min="8004" max="8004" width="6.42578125" style="687" bestFit="1" customWidth="1"/>
    <col min="8005" max="8006" width="6.85546875" style="687" bestFit="1" customWidth="1"/>
    <col min="8007" max="8007" width="7.140625" style="687" bestFit="1" customWidth="1"/>
    <col min="8008" max="8008" width="6.85546875" style="687" bestFit="1" customWidth="1"/>
    <col min="8009" max="8011" width="7.140625" style="687" bestFit="1" customWidth="1"/>
    <col min="8012" max="8012" width="6.42578125" style="687" bestFit="1" customWidth="1"/>
    <col min="8013" max="8014" width="7.140625" style="687" bestFit="1" customWidth="1"/>
    <col min="8015" max="8015" width="6.42578125" style="687" bestFit="1" customWidth="1"/>
    <col min="8016" max="8017" width="6.85546875" style="687" bestFit="1" customWidth="1"/>
    <col min="8018" max="8018" width="7.140625" style="687" bestFit="1" customWidth="1"/>
    <col min="8019" max="8019" width="6.42578125" style="687" bestFit="1" customWidth="1"/>
    <col min="8020" max="8020" width="7.140625" style="687" bestFit="1" customWidth="1"/>
    <col min="8021" max="8021" width="6.42578125" style="687" bestFit="1" customWidth="1"/>
    <col min="8022" max="8023" width="7.140625" style="687" bestFit="1" customWidth="1"/>
    <col min="8024" max="8024" width="6.85546875" style="687" bestFit="1" customWidth="1"/>
    <col min="8025" max="8025" width="6.42578125" style="687" bestFit="1" customWidth="1"/>
    <col min="8026" max="8026" width="7.140625" style="687" bestFit="1" customWidth="1"/>
    <col min="8027" max="8027" width="6.42578125" style="687" bestFit="1" customWidth="1"/>
    <col min="8028" max="8029" width="7.140625" style="687" bestFit="1" customWidth="1"/>
    <col min="8030" max="8031" width="6.42578125" style="687" bestFit="1" customWidth="1"/>
    <col min="8032" max="8032" width="7.140625" style="687" bestFit="1" customWidth="1"/>
    <col min="8033" max="8033" width="6.85546875" style="687" bestFit="1" customWidth="1"/>
    <col min="8034" max="8035" width="7.140625" style="687" bestFit="1" customWidth="1"/>
    <col min="8036" max="8037" width="6.42578125" style="687" bestFit="1" customWidth="1"/>
    <col min="8038" max="8038" width="7.140625" style="687" bestFit="1" customWidth="1"/>
    <col min="8039" max="8040" width="6.42578125" style="687" bestFit="1" customWidth="1"/>
    <col min="8041" max="8046" width="7.140625" style="687" bestFit="1" customWidth="1"/>
    <col min="8047" max="8048" width="6.42578125" style="687" bestFit="1" customWidth="1"/>
    <col min="8049" max="8049" width="6.85546875" style="687" bestFit="1" customWidth="1"/>
    <col min="8050" max="8051" width="6.42578125" style="687" bestFit="1" customWidth="1"/>
    <col min="8052" max="8052" width="7.140625" style="687" bestFit="1" customWidth="1"/>
    <col min="8053" max="8054" width="6.85546875" style="687" bestFit="1" customWidth="1"/>
    <col min="8055" max="8057" width="7.140625" style="687" bestFit="1" customWidth="1"/>
    <col min="8058" max="8058" width="6.42578125" style="687" bestFit="1" customWidth="1"/>
    <col min="8059" max="8059" width="6.85546875" style="687" bestFit="1" customWidth="1"/>
    <col min="8060" max="8060" width="6.42578125" style="687" bestFit="1" customWidth="1"/>
    <col min="8061" max="8062" width="7.140625" style="687" bestFit="1" customWidth="1"/>
    <col min="8063" max="8063" width="6.42578125" style="687" bestFit="1" customWidth="1"/>
    <col min="8064" max="8066" width="7.140625" style="687" bestFit="1" customWidth="1"/>
    <col min="8067" max="8067" width="6.85546875" style="687" bestFit="1" customWidth="1"/>
    <col min="8068" max="8069" width="7.140625" style="687" bestFit="1" customWidth="1"/>
    <col min="8070" max="8070" width="6.85546875" style="687" bestFit="1" customWidth="1"/>
    <col min="8071" max="8071" width="6.42578125" style="687" bestFit="1" customWidth="1"/>
    <col min="8072" max="8072" width="6.85546875" style="687" bestFit="1" customWidth="1"/>
    <col min="8073" max="8073" width="7.140625" style="687" bestFit="1" customWidth="1"/>
    <col min="8074" max="8075" width="6.85546875" style="687" bestFit="1" customWidth="1"/>
    <col min="8076" max="8078" width="7.140625" style="687" bestFit="1" customWidth="1"/>
    <col min="8079" max="8080" width="6.42578125" style="687" bestFit="1" customWidth="1"/>
    <col min="8081" max="8081" width="7.140625" style="687" bestFit="1" customWidth="1"/>
    <col min="8082" max="8082" width="6.85546875" style="687" bestFit="1" customWidth="1"/>
    <col min="8083" max="8083" width="7.140625" style="687" bestFit="1" customWidth="1"/>
    <col min="8084" max="8084" width="6.85546875" style="687" bestFit="1" customWidth="1"/>
    <col min="8085" max="8086" width="7.140625" style="687" bestFit="1" customWidth="1"/>
    <col min="8087" max="8087" width="6.85546875" style="687" bestFit="1" customWidth="1"/>
    <col min="8088" max="8092" width="7.140625" style="687" bestFit="1" customWidth="1"/>
    <col min="8093" max="8093" width="6.42578125" style="687" bestFit="1" customWidth="1"/>
    <col min="8094" max="8096" width="7.140625" style="687" bestFit="1" customWidth="1"/>
    <col min="8097" max="8097" width="6.42578125" style="687" bestFit="1" customWidth="1"/>
    <col min="8098" max="8098" width="6.85546875" style="687" bestFit="1" customWidth="1"/>
    <col min="8099" max="8099" width="7.140625" style="687" bestFit="1" customWidth="1"/>
    <col min="8100" max="8102" width="6.42578125" style="687" bestFit="1" customWidth="1"/>
    <col min="8103" max="8103" width="7.140625" style="687" bestFit="1" customWidth="1"/>
    <col min="8104" max="8104" width="6.42578125" style="687" bestFit="1" customWidth="1"/>
    <col min="8105" max="8105" width="6.85546875" style="687" bestFit="1" customWidth="1"/>
    <col min="8106" max="8106" width="7.140625" style="687" bestFit="1" customWidth="1"/>
    <col min="8107" max="8107" width="6.42578125" style="687" bestFit="1" customWidth="1"/>
    <col min="8108" max="8110" width="7.140625" style="687" bestFit="1" customWidth="1"/>
    <col min="8111" max="8111" width="6.85546875" style="687" bestFit="1" customWidth="1"/>
    <col min="8112" max="8112" width="7.140625" style="687" bestFit="1" customWidth="1"/>
    <col min="8113" max="8113" width="6.42578125" style="687" bestFit="1" customWidth="1"/>
    <col min="8114" max="8118" width="7.140625" style="687" bestFit="1" customWidth="1"/>
    <col min="8119" max="8119" width="6.42578125" style="687" bestFit="1" customWidth="1"/>
    <col min="8120" max="8120" width="6.85546875" style="687" bestFit="1" customWidth="1"/>
    <col min="8121" max="8123" width="7.140625" style="687" bestFit="1" customWidth="1"/>
    <col min="8124" max="8124" width="6.85546875" style="687" bestFit="1" customWidth="1"/>
    <col min="8125" max="8128" width="7.140625" style="687" bestFit="1" customWidth="1"/>
    <col min="8129" max="8129" width="6.42578125" style="687" bestFit="1" customWidth="1"/>
    <col min="8130" max="8130" width="7.140625" style="687" bestFit="1" customWidth="1"/>
    <col min="8131" max="8131" width="6.85546875" style="687" bestFit="1" customWidth="1"/>
    <col min="8132" max="8134" width="7.140625" style="687" bestFit="1" customWidth="1"/>
    <col min="8135" max="8135" width="6.42578125" style="687" bestFit="1" customWidth="1"/>
    <col min="8136" max="8137" width="7.140625" style="687" bestFit="1" customWidth="1"/>
    <col min="8138" max="8138" width="6.42578125" style="687" bestFit="1" customWidth="1"/>
    <col min="8139" max="8139" width="7.140625" style="687" bestFit="1" customWidth="1"/>
    <col min="8140" max="8140" width="6.85546875" style="687" bestFit="1" customWidth="1"/>
    <col min="8141" max="8143" width="7.140625" style="687" bestFit="1" customWidth="1"/>
    <col min="8144" max="8144" width="6.42578125" style="687" bestFit="1" customWidth="1"/>
    <col min="8145" max="8145" width="7.140625" style="687" bestFit="1" customWidth="1"/>
    <col min="8146" max="8146" width="6.85546875" style="687" bestFit="1" customWidth="1"/>
    <col min="8147" max="8147" width="6.42578125" style="687" bestFit="1" customWidth="1"/>
    <col min="8148" max="8148" width="7.140625" style="687" bestFit="1" customWidth="1"/>
    <col min="8149" max="8149" width="6.42578125" style="687" bestFit="1" customWidth="1"/>
    <col min="8150" max="8150" width="7.140625" style="687" bestFit="1" customWidth="1"/>
    <col min="8151" max="8151" width="6.85546875" style="687" bestFit="1" customWidth="1"/>
    <col min="8152" max="8152" width="7.140625" style="687" bestFit="1" customWidth="1"/>
    <col min="8153" max="8155" width="6.42578125" style="687" bestFit="1" customWidth="1"/>
    <col min="8156" max="8156" width="6.85546875" style="687" bestFit="1" customWidth="1"/>
    <col min="8157" max="8157" width="7.140625" style="687" bestFit="1" customWidth="1"/>
    <col min="8158" max="8158" width="6.85546875" style="687" bestFit="1" customWidth="1"/>
    <col min="8159" max="8159" width="6.42578125" style="687" bestFit="1" customWidth="1"/>
    <col min="8160" max="8160" width="7.140625" style="687" bestFit="1" customWidth="1"/>
    <col min="8161" max="8161" width="6.85546875" style="687" bestFit="1" customWidth="1"/>
    <col min="8162" max="8162" width="7.140625" style="687" bestFit="1" customWidth="1"/>
    <col min="8163" max="8163" width="6.42578125" style="687" bestFit="1" customWidth="1"/>
    <col min="8164" max="8166" width="7.140625" style="687" bestFit="1" customWidth="1"/>
    <col min="8167" max="8167" width="6.42578125" style="687" bestFit="1" customWidth="1"/>
    <col min="8168" max="8173" width="7.140625" style="687" bestFit="1" customWidth="1"/>
    <col min="8174" max="8174" width="6.42578125" style="687" bestFit="1" customWidth="1"/>
    <col min="8175" max="8176" width="7.140625" style="687" bestFit="1" customWidth="1"/>
    <col min="8177" max="8177" width="6.85546875" style="687" bestFit="1" customWidth="1"/>
    <col min="8178" max="8179" width="7.140625" style="687" bestFit="1" customWidth="1"/>
    <col min="8180" max="8180" width="6.85546875" style="687" bestFit="1" customWidth="1"/>
    <col min="8181" max="8181" width="7.140625" style="687" bestFit="1" customWidth="1"/>
    <col min="8182" max="8182" width="6.85546875" style="687" bestFit="1" customWidth="1"/>
    <col min="8183" max="8183" width="6.42578125" style="687" bestFit="1" customWidth="1"/>
    <col min="8184" max="8184" width="6.85546875" style="687" bestFit="1" customWidth="1"/>
    <col min="8185" max="8186" width="7.140625" style="687" bestFit="1" customWidth="1"/>
    <col min="8187" max="8187" width="6.85546875" style="687" bestFit="1" customWidth="1"/>
    <col min="8188" max="8191" width="7.140625" style="687" bestFit="1" customWidth="1"/>
    <col min="8192" max="8192" width="6.85546875" style="687" bestFit="1" customWidth="1"/>
    <col min="8193" max="8194" width="6.42578125" style="687" bestFit="1" customWidth="1"/>
    <col min="8195" max="8196" width="6.85546875" style="687" bestFit="1" customWidth="1"/>
    <col min="8197" max="8197" width="6.42578125" style="687" bestFit="1" customWidth="1"/>
    <col min="8198" max="8204" width="7.140625" style="687" bestFit="1" customWidth="1"/>
    <col min="8205" max="8205" width="6.42578125" style="687" bestFit="1" customWidth="1"/>
    <col min="8206" max="8207" width="7.140625" style="687" bestFit="1" customWidth="1"/>
    <col min="8208" max="8210" width="6.42578125" style="687" bestFit="1" customWidth="1"/>
    <col min="8211" max="8213" width="7.140625" style="687" bestFit="1" customWidth="1"/>
    <col min="8214" max="8216" width="6.85546875" style="687" bestFit="1" customWidth="1"/>
    <col min="8217" max="8217" width="7.140625" style="687" bestFit="1" customWidth="1"/>
    <col min="8218" max="8218" width="6.42578125" style="687" bestFit="1" customWidth="1"/>
    <col min="8219" max="8220" width="7.140625" style="687" bestFit="1" customWidth="1"/>
    <col min="8221" max="8221" width="6.85546875" style="687" bestFit="1" customWidth="1"/>
    <col min="8222" max="8222" width="7.140625" style="687" bestFit="1" customWidth="1"/>
    <col min="8223" max="8223" width="6.42578125" style="687" bestFit="1" customWidth="1"/>
    <col min="8224" max="8224" width="7.140625" style="687" bestFit="1" customWidth="1"/>
    <col min="8225" max="8225" width="6.85546875" style="687" bestFit="1" customWidth="1"/>
    <col min="8226" max="8227" width="7.140625" style="687" bestFit="1" customWidth="1"/>
    <col min="8228" max="8229" width="6.85546875" style="687" bestFit="1" customWidth="1"/>
    <col min="8230" max="8233" width="6.42578125" style="687" bestFit="1" customWidth="1"/>
    <col min="8234" max="8234" width="7.140625" style="687" bestFit="1" customWidth="1"/>
    <col min="8235" max="8235" width="6.85546875" style="687" bestFit="1" customWidth="1"/>
    <col min="8236" max="8243" width="7.140625" style="687" bestFit="1" customWidth="1"/>
    <col min="8244" max="8244" width="6.42578125" style="687" bestFit="1" customWidth="1"/>
    <col min="8245" max="8245" width="6.85546875" style="687" bestFit="1" customWidth="1"/>
    <col min="8246" max="8246" width="6.42578125" style="687" bestFit="1" customWidth="1"/>
    <col min="8247" max="8247" width="7.140625" style="687" bestFit="1" customWidth="1"/>
    <col min="8248" max="8249" width="6.85546875" style="687" bestFit="1" customWidth="1"/>
    <col min="8250" max="8250" width="6.42578125" style="687" bestFit="1" customWidth="1"/>
    <col min="8251" max="8252" width="7.140625" style="687" bestFit="1" customWidth="1"/>
    <col min="8253" max="8253" width="6.85546875" style="687" bestFit="1" customWidth="1"/>
    <col min="8254" max="8254" width="7.140625" style="687" bestFit="1" customWidth="1"/>
    <col min="8255" max="8257" width="6.85546875" style="687" bestFit="1" customWidth="1"/>
    <col min="8258" max="8259" width="7.140625" style="687" bestFit="1" customWidth="1"/>
    <col min="8260" max="8261" width="6.85546875" style="687" bestFit="1" customWidth="1"/>
    <col min="8262" max="8266" width="7.140625" style="687" bestFit="1" customWidth="1"/>
    <col min="8267" max="8269" width="6.42578125" style="687" bestFit="1" customWidth="1"/>
    <col min="8270" max="8270" width="7.140625" style="687" bestFit="1" customWidth="1"/>
    <col min="8271" max="8271" width="6.85546875" style="687" bestFit="1" customWidth="1"/>
    <col min="8272" max="8272" width="7.140625" style="687" bestFit="1" customWidth="1"/>
    <col min="8273" max="8273" width="6.42578125" style="687" bestFit="1" customWidth="1"/>
    <col min="8274" max="8275" width="6.85546875" style="687" bestFit="1" customWidth="1"/>
    <col min="8276" max="8276" width="7.140625" style="687" bestFit="1" customWidth="1"/>
    <col min="8277" max="8277" width="6.42578125" style="687" bestFit="1" customWidth="1"/>
    <col min="8278" max="8278" width="6.85546875" style="687" bestFit="1" customWidth="1"/>
    <col min="8279" max="8279" width="7.140625" style="687" bestFit="1" customWidth="1"/>
    <col min="8280" max="8280" width="6.85546875" style="687" bestFit="1" customWidth="1"/>
    <col min="8281" max="8281" width="7.140625" style="687" bestFit="1" customWidth="1"/>
    <col min="8282" max="8283" width="6.85546875" style="687" bestFit="1" customWidth="1"/>
    <col min="8284" max="8284" width="6.42578125" style="687" bestFit="1" customWidth="1"/>
    <col min="8285" max="8285" width="6.85546875" style="687" bestFit="1" customWidth="1"/>
    <col min="8286" max="8289" width="7.140625" style="687" bestFit="1" customWidth="1"/>
    <col min="8290" max="8290" width="6.85546875" style="687" bestFit="1" customWidth="1"/>
    <col min="8291" max="8291" width="7.140625" style="687" bestFit="1" customWidth="1"/>
    <col min="8292" max="8293" width="6.85546875" style="687" bestFit="1" customWidth="1"/>
    <col min="8294" max="8294" width="7.140625" style="687" bestFit="1" customWidth="1"/>
    <col min="8295" max="8297" width="6.42578125" style="687" bestFit="1" customWidth="1"/>
    <col min="8298" max="8298" width="7.140625" style="687" bestFit="1" customWidth="1"/>
    <col min="8299" max="8299" width="6.42578125" style="687" bestFit="1" customWidth="1"/>
    <col min="8300" max="8301" width="6.85546875" style="687" bestFit="1" customWidth="1"/>
    <col min="8302" max="8302" width="7.140625" style="687" bestFit="1" customWidth="1"/>
    <col min="8303" max="8303" width="6.42578125" style="687" bestFit="1" customWidth="1"/>
    <col min="8304" max="8304" width="7.140625" style="687" bestFit="1" customWidth="1"/>
    <col min="8305" max="8305" width="6.85546875" style="687" bestFit="1" customWidth="1"/>
    <col min="8306" max="8306" width="7.140625" style="687" bestFit="1" customWidth="1"/>
    <col min="8307" max="8308" width="6.42578125" style="687" bestFit="1" customWidth="1"/>
    <col min="8309" max="8310" width="7.140625" style="687" bestFit="1" customWidth="1"/>
    <col min="8311" max="8311" width="6.85546875" style="687" bestFit="1" customWidth="1"/>
    <col min="8312" max="8312" width="7.140625" style="687" bestFit="1" customWidth="1"/>
    <col min="8313" max="8313" width="6.85546875" style="687" bestFit="1" customWidth="1"/>
    <col min="8314" max="8316" width="7.140625" style="687" bestFit="1" customWidth="1"/>
    <col min="8317" max="8317" width="6.85546875" style="687" bestFit="1" customWidth="1"/>
    <col min="8318" max="8319" width="7.140625" style="687" bestFit="1" customWidth="1"/>
    <col min="8320" max="8320" width="6.85546875" style="687" bestFit="1" customWidth="1"/>
    <col min="8321" max="8325" width="7.140625" style="687" bestFit="1" customWidth="1"/>
    <col min="8326" max="8327" width="6.42578125" style="687" bestFit="1" customWidth="1"/>
    <col min="8328" max="8330" width="7.140625" style="687" bestFit="1" customWidth="1"/>
    <col min="8331" max="8332" width="6.42578125" style="687" bestFit="1" customWidth="1"/>
    <col min="8333" max="8333" width="6.85546875" style="687" bestFit="1" customWidth="1"/>
    <col min="8334" max="8334" width="7.140625" style="687" bestFit="1" customWidth="1"/>
    <col min="8335" max="8335" width="6.42578125" style="687" bestFit="1" customWidth="1"/>
    <col min="8336" max="8336" width="7.140625" style="687" bestFit="1" customWidth="1"/>
    <col min="8337" max="8338" width="6.85546875" style="687" bestFit="1" customWidth="1"/>
    <col min="8339" max="8339" width="6.42578125" style="687" bestFit="1" customWidth="1"/>
    <col min="8340" max="8343" width="7.140625" style="687" bestFit="1" customWidth="1"/>
    <col min="8344" max="8345" width="6.85546875" style="687" bestFit="1" customWidth="1"/>
    <col min="8346" max="8349" width="7.140625" style="687" bestFit="1" customWidth="1"/>
    <col min="8350" max="8350" width="6.85546875" style="687" bestFit="1" customWidth="1"/>
    <col min="8351" max="8355" width="7.140625" style="687" bestFit="1" customWidth="1"/>
    <col min="8356" max="8356" width="6.85546875" style="687" bestFit="1" customWidth="1"/>
    <col min="8357" max="8359" width="7.140625" style="687" bestFit="1" customWidth="1"/>
    <col min="8360" max="8360" width="6.42578125" style="687" bestFit="1" customWidth="1"/>
    <col min="8361" max="8361" width="7.140625" style="687" bestFit="1" customWidth="1"/>
    <col min="8362" max="8362" width="6.42578125" style="687" bestFit="1" customWidth="1"/>
    <col min="8363" max="8363" width="7.140625" style="687" bestFit="1" customWidth="1"/>
    <col min="8364" max="8364" width="6.85546875" style="687" bestFit="1" customWidth="1"/>
    <col min="8365" max="8365" width="6.42578125" style="687" bestFit="1" customWidth="1"/>
    <col min="8366" max="8367" width="6.85546875" style="687" bestFit="1" customWidth="1"/>
    <col min="8368" max="8368" width="6.42578125" style="687" bestFit="1" customWidth="1"/>
    <col min="8369" max="8376" width="7.140625" style="687" bestFit="1" customWidth="1"/>
    <col min="8377" max="8378" width="6.85546875" style="687" bestFit="1" customWidth="1"/>
    <col min="8379" max="8380" width="7.140625" style="687" bestFit="1" customWidth="1"/>
    <col min="8381" max="8381" width="6.42578125" style="687" bestFit="1" customWidth="1"/>
    <col min="8382" max="8382" width="7.140625" style="687" bestFit="1" customWidth="1"/>
    <col min="8383" max="8383" width="6.42578125" style="687" bestFit="1" customWidth="1"/>
    <col min="8384" max="8387" width="7.140625" style="687" bestFit="1" customWidth="1"/>
    <col min="8388" max="8388" width="6.85546875" style="687" bestFit="1" customWidth="1"/>
    <col min="8389" max="8391" width="7.140625" style="687" bestFit="1" customWidth="1"/>
    <col min="8392" max="8392" width="6.42578125" style="687" bestFit="1" customWidth="1"/>
    <col min="8393" max="8393" width="6.85546875" style="687" bestFit="1" customWidth="1"/>
    <col min="8394" max="8394" width="7.140625" style="687" bestFit="1" customWidth="1"/>
    <col min="8395" max="8395" width="6.42578125" style="687" bestFit="1" customWidth="1"/>
    <col min="8396" max="8397" width="7.140625" style="687" bestFit="1" customWidth="1"/>
    <col min="8398" max="8398" width="6.42578125" style="687" bestFit="1" customWidth="1"/>
    <col min="8399" max="8399" width="7.140625" style="687" bestFit="1" customWidth="1"/>
    <col min="8400" max="8400" width="6.85546875" style="687" bestFit="1" customWidth="1"/>
    <col min="8401" max="8403" width="7.140625" style="687" bestFit="1" customWidth="1"/>
    <col min="8404" max="8405" width="6.85546875" style="687" bestFit="1" customWidth="1"/>
    <col min="8406" max="8406" width="7.140625" style="687" bestFit="1" customWidth="1"/>
    <col min="8407" max="8407" width="6.85546875" style="687" bestFit="1" customWidth="1"/>
    <col min="8408" max="8408" width="7.140625" style="687" bestFit="1" customWidth="1"/>
    <col min="8409" max="8411" width="6.85546875" style="687" bestFit="1" customWidth="1"/>
    <col min="8412" max="8412" width="7.140625" style="687" bestFit="1" customWidth="1"/>
    <col min="8413" max="8413" width="6.42578125" style="687" bestFit="1" customWidth="1"/>
    <col min="8414" max="8414" width="7.140625" style="687" bestFit="1" customWidth="1"/>
    <col min="8415" max="8415" width="6.85546875" style="687" bestFit="1" customWidth="1"/>
    <col min="8416" max="8416" width="6.42578125" style="687" bestFit="1" customWidth="1"/>
    <col min="8417" max="8417" width="6.85546875" style="687" bestFit="1" customWidth="1"/>
    <col min="8418" max="8418" width="7.140625" style="687" bestFit="1" customWidth="1"/>
    <col min="8419" max="8419" width="6.85546875" style="687" bestFit="1" customWidth="1"/>
    <col min="8420" max="8422" width="7.140625" style="687" bestFit="1" customWidth="1"/>
    <col min="8423" max="8425" width="6.85546875" style="687" bestFit="1" customWidth="1"/>
    <col min="8426" max="8426" width="6.42578125" style="687" bestFit="1" customWidth="1"/>
    <col min="8427" max="8427" width="6.85546875" style="687" bestFit="1" customWidth="1"/>
    <col min="8428" max="8429" width="7.140625" style="687" bestFit="1" customWidth="1"/>
    <col min="8430" max="8431" width="6.42578125" style="687" bestFit="1" customWidth="1"/>
    <col min="8432" max="8433" width="7.140625" style="687" bestFit="1" customWidth="1"/>
    <col min="8434" max="8434" width="6.85546875" style="687" bestFit="1" customWidth="1"/>
    <col min="8435" max="8436" width="7.140625" style="687" bestFit="1" customWidth="1"/>
    <col min="8437" max="8437" width="6.42578125" style="687" bestFit="1" customWidth="1"/>
    <col min="8438" max="8440" width="7.140625" style="687" bestFit="1" customWidth="1"/>
    <col min="8441" max="8441" width="6.42578125" style="687" bestFit="1" customWidth="1"/>
    <col min="8442" max="8445" width="7.140625" style="687" bestFit="1" customWidth="1"/>
    <col min="8446" max="8446" width="6.42578125" style="687" bestFit="1" customWidth="1"/>
    <col min="8447" max="8447" width="6.85546875" style="687" bestFit="1" customWidth="1"/>
    <col min="8448" max="8448" width="6.42578125" style="687" bestFit="1" customWidth="1"/>
    <col min="8449" max="8450" width="7.140625" style="687" bestFit="1" customWidth="1"/>
    <col min="8451" max="8451" width="6.42578125" style="687" bestFit="1" customWidth="1"/>
    <col min="8452" max="8453" width="6.85546875" style="687" bestFit="1" customWidth="1"/>
    <col min="8454" max="8454" width="6.42578125" style="687" bestFit="1" customWidth="1"/>
    <col min="8455" max="8455" width="7.140625" style="687" bestFit="1" customWidth="1"/>
    <col min="8456" max="8457" width="6.85546875" style="687" bestFit="1" customWidth="1"/>
    <col min="8458" max="8459" width="6.42578125" style="687" bestFit="1" customWidth="1"/>
    <col min="8460" max="8460" width="6.85546875" style="687" bestFit="1" customWidth="1"/>
    <col min="8461" max="8461" width="7.140625" style="687" bestFit="1" customWidth="1"/>
    <col min="8462" max="8463" width="6.42578125" style="687" bestFit="1" customWidth="1"/>
    <col min="8464" max="8465" width="6.85546875" style="687" bestFit="1" customWidth="1"/>
    <col min="8466" max="8466" width="6.42578125" style="687" bestFit="1" customWidth="1"/>
    <col min="8467" max="8467" width="6.85546875" style="687" bestFit="1" customWidth="1"/>
    <col min="8468" max="8468" width="6.42578125" style="687" bestFit="1" customWidth="1"/>
    <col min="8469" max="8471" width="6.85546875" style="687" bestFit="1" customWidth="1"/>
    <col min="8472" max="8472" width="6.42578125" style="687" bestFit="1" customWidth="1"/>
    <col min="8473" max="8473" width="7.140625" style="687" bestFit="1" customWidth="1"/>
    <col min="8474" max="8474" width="6.42578125" style="687" bestFit="1" customWidth="1"/>
    <col min="8475" max="8476" width="7.140625" style="687" bestFit="1" customWidth="1"/>
    <col min="8477" max="8477" width="6.42578125" style="687" bestFit="1" customWidth="1"/>
    <col min="8478" max="8479" width="7.140625" style="687" bestFit="1" customWidth="1"/>
    <col min="8480" max="8480" width="6.42578125" style="687" bestFit="1" customWidth="1"/>
    <col min="8481" max="8481" width="7.140625" style="687" bestFit="1" customWidth="1"/>
    <col min="8482" max="8482" width="6.85546875" style="687" bestFit="1" customWidth="1"/>
    <col min="8483" max="8483" width="6.42578125" style="687" bestFit="1" customWidth="1"/>
    <col min="8484" max="8484" width="7.140625" style="687" bestFit="1" customWidth="1"/>
    <col min="8485" max="8485" width="6.42578125" style="687" bestFit="1" customWidth="1"/>
    <col min="8486" max="8486" width="7.140625" style="687" bestFit="1" customWidth="1"/>
    <col min="8487" max="8487" width="6.42578125" style="687" bestFit="1" customWidth="1"/>
    <col min="8488" max="8491" width="7.140625" style="687" bestFit="1" customWidth="1"/>
    <col min="8492" max="8493" width="6.85546875" style="687" bestFit="1" customWidth="1"/>
    <col min="8494" max="8494" width="6.42578125" style="687" bestFit="1" customWidth="1"/>
    <col min="8495" max="8495" width="7.140625" style="687" bestFit="1" customWidth="1"/>
    <col min="8496" max="8496" width="6.42578125" style="687" bestFit="1" customWidth="1"/>
    <col min="8497" max="8497" width="7.140625" style="687" bestFit="1" customWidth="1"/>
    <col min="8498" max="8498" width="6.42578125" style="687" bestFit="1" customWidth="1"/>
    <col min="8499" max="8499" width="7.140625" style="687" bestFit="1" customWidth="1"/>
    <col min="8500" max="8500" width="6.85546875" style="687" bestFit="1" customWidth="1"/>
    <col min="8501" max="8501" width="7.140625" style="687" bestFit="1" customWidth="1"/>
    <col min="8502" max="8502" width="6.85546875" style="687" bestFit="1" customWidth="1"/>
    <col min="8503" max="8503" width="7.140625" style="687" bestFit="1" customWidth="1"/>
    <col min="8504" max="8504" width="6.85546875" style="687" bestFit="1" customWidth="1"/>
    <col min="8505" max="8505" width="7.140625" style="687" bestFit="1" customWidth="1"/>
    <col min="8506" max="8506" width="6.42578125" style="687" bestFit="1" customWidth="1"/>
    <col min="8507" max="8510" width="7.140625" style="687" bestFit="1" customWidth="1"/>
    <col min="8511" max="8511" width="6.42578125" style="687" bestFit="1" customWidth="1"/>
    <col min="8512" max="8512" width="6.85546875" style="687" bestFit="1" customWidth="1"/>
    <col min="8513" max="8513" width="6.42578125" style="687" bestFit="1" customWidth="1"/>
    <col min="8514" max="8516" width="7.140625" style="687" bestFit="1" customWidth="1"/>
    <col min="8517" max="8517" width="6.42578125" style="687" bestFit="1" customWidth="1"/>
    <col min="8518" max="8518" width="6.85546875" style="687" bestFit="1" customWidth="1"/>
    <col min="8519" max="8519" width="6.42578125" style="687" bestFit="1" customWidth="1"/>
    <col min="8520" max="8521" width="7.140625" style="687" bestFit="1" customWidth="1"/>
    <col min="8522" max="8522" width="6.85546875" style="687" bestFit="1" customWidth="1"/>
    <col min="8523" max="8523" width="7.140625" style="687" bestFit="1" customWidth="1"/>
    <col min="8524" max="8524" width="6.85546875" style="687" bestFit="1" customWidth="1"/>
    <col min="8525" max="8525" width="6.42578125" style="687" bestFit="1" customWidth="1"/>
    <col min="8526" max="8526" width="7.140625" style="687" bestFit="1" customWidth="1"/>
    <col min="8527" max="8527" width="6.85546875" style="687" bestFit="1" customWidth="1"/>
    <col min="8528" max="8528" width="7.140625" style="687" bestFit="1" customWidth="1"/>
    <col min="8529" max="8531" width="6.85546875" style="687" bestFit="1" customWidth="1"/>
    <col min="8532" max="8534" width="7.140625" style="687" bestFit="1" customWidth="1"/>
    <col min="8535" max="8535" width="6.85546875" style="687" bestFit="1" customWidth="1"/>
    <col min="8536" max="8536" width="7.140625" style="687" bestFit="1" customWidth="1"/>
    <col min="8537" max="8537" width="6.85546875" style="687" bestFit="1" customWidth="1"/>
    <col min="8538" max="8538" width="7.140625" style="687" bestFit="1" customWidth="1"/>
    <col min="8539" max="8541" width="6.85546875" style="687" bestFit="1" customWidth="1"/>
    <col min="8542" max="8543" width="6.42578125" style="687" bestFit="1" customWidth="1"/>
    <col min="8544" max="8544" width="7.140625" style="687" bestFit="1" customWidth="1"/>
    <col min="8545" max="8545" width="6.85546875" style="687" bestFit="1" customWidth="1"/>
    <col min="8546" max="8546" width="6.42578125" style="687" bestFit="1" customWidth="1"/>
    <col min="8547" max="8548" width="6.85546875" style="687" bestFit="1" customWidth="1"/>
    <col min="8549" max="8552" width="6.42578125" style="687" bestFit="1" customWidth="1"/>
    <col min="8553" max="8555" width="7.140625" style="687" bestFit="1" customWidth="1"/>
    <col min="8556" max="8559" width="6.42578125" style="687" bestFit="1" customWidth="1"/>
    <col min="8560" max="8565" width="7.140625" style="687" bestFit="1" customWidth="1"/>
    <col min="8566" max="8566" width="6.42578125" style="687" bestFit="1" customWidth="1"/>
    <col min="8567" max="8570" width="7.140625" style="687" bestFit="1" customWidth="1"/>
    <col min="8571" max="8571" width="6.85546875" style="687" bestFit="1" customWidth="1"/>
    <col min="8572" max="8573" width="7.140625" style="687" bestFit="1" customWidth="1"/>
    <col min="8574" max="8575" width="6.85546875" style="687" bestFit="1" customWidth="1"/>
    <col min="8576" max="8577" width="7.140625" style="687" bestFit="1" customWidth="1"/>
    <col min="8578" max="8578" width="6.85546875" style="687" bestFit="1" customWidth="1"/>
    <col min="8579" max="8579" width="7.140625" style="687" bestFit="1" customWidth="1"/>
    <col min="8580" max="8583" width="6.85546875" style="687" bestFit="1" customWidth="1"/>
    <col min="8584" max="8584" width="7.140625" style="687" bestFit="1" customWidth="1"/>
    <col min="8585" max="8585" width="6.85546875" style="687" bestFit="1" customWidth="1"/>
    <col min="8586" max="8587" width="6.42578125" style="687" bestFit="1" customWidth="1"/>
    <col min="8588" max="8589" width="7.140625" style="687" bestFit="1" customWidth="1"/>
    <col min="8590" max="8591" width="6.85546875" style="687" bestFit="1" customWidth="1"/>
    <col min="8592" max="8592" width="7.140625" style="687" bestFit="1" customWidth="1"/>
    <col min="8593" max="8593" width="6.42578125" style="687" bestFit="1" customWidth="1"/>
    <col min="8594" max="8595" width="7.140625" style="687" bestFit="1" customWidth="1"/>
    <col min="8596" max="8596" width="6.85546875" style="687" bestFit="1" customWidth="1"/>
    <col min="8597" max="8598" width="7.140625" style="687" bestFit="1" customWidth="1"/>
    <col min="8599" max="8599" width="6.85546875" style="687" bestFit="1" customWidth="1"/>
    <col min="8600" max="8601" width="7.140625" style="687" bestFit="1" customWidth="1"/>
    <col min="8602" max="8602" width="6.42578125" style="687" bestFit="1" customWidth="1"/>
    <col min="8603" max="8604" width="7.140625" style="687" bestFit="1" customWidth="1"/>
    <col min="8605" max="8605" width="6.85546875" style="687" bestFit="1" customWidth="1"/>
    <col min="8606" max="8606" width="6.42578125" style="687" bestFit="1" customWidth="1"/>
    <col min="8607" max="8608" width="6.85546875" style="687" bestFit="1" customWidth="1"/>
    <col min="8609" max="8609" width="6.42578125" style="687" bestFit="1" customWidth="1"/>
    <col min="8610" max="8610" width="7.140625" style="687" bestFit="1" customWidth="1"/>
    <col min="8611" max="8612" width="6.42578125" style="687" bestFit="1" customWidth="1"/>
    <col min="8613" max="8616" width="7.140625" style="687" bestFit="1" customWidth="1"/>
    <col min="8617" max="8617" width="6.85546875" style="687" bestFit="1" customWidth="1"/>
    <col min="8618" max="8618" width="6.42578125" style="687" bestFit="1" customWidth="1"/>
    <col min="8619" max="8620" width="7.140625" style="687" bestFit="1" customWidth="1"/>
    <col min="8621" max="8621" width="6.42578125" style="687" bestFit="1" customWidth="1"/>
    <col min="8622" max="8624" width="7.140625" style="687" bestFit="1" customWidth="1"/>
    <col min="8625" max="8625" width="6.42578125" style="687" bestFit="1" customWidth="1"/>
    <col min="8626" max="8626" width="6.85546875" style="687" bestFit="1" customWidth="1"/>
    <col min="8627" max="8627" width="7.140625" style="687" bestFit="1" customWidth="1"/>
    <col min="8628" max="8628" width="6.42578125" style="687" bestFit="1" customWidth="1"/>
    <col min="8629" max="8631" width="7.140625" style="687" bestFit="1" customWidth="1"/>
    <col min="8632" max="8632" width="6.42578125" style="687" bestFit="1" customWidth="1"/>
    <col min="8633" max="8633" width="7.140625" style="687" bestFit="1" customWidth="1"/>
    <col min="8634" max="8634" width="6.42578125" style="687" bestFit="1" customWidth="1"/>
    <col min="8635" max="8637" width="7.140625" style="687" bestFit="1" customWidth="1"/>
    <col min="8638" max="8638" width="6.85546875" style="687" bestFit="1" customWidth="1"/>
    <col min="8639" max="8639" width="6.42578125" style="687" bestFit="1" customWidth="1"/>
    <col min="8640" max="8641" width="7.140625" style="687" bestFit="1" customWidth="1"/>
    <col min="8642" max="8642" width="6.85546875" style="687" bestFit="1" customWidth="1"/>
    <col min="8643" max="8645" width="7.140625" style="687" bestFit="1" customWidth="1"/>
    <col min="8646" max="8646" width="6.42578125" style="687" bestFit="1" customWidth="1"/>
    <col min="8647" max="8647" width="7.140625" style="687" bestFit="1" customWidth="1"/>
    <col min="8648" max="8648" width="6.42578125" style="687" bestFit="1" customWidth="1"/>
    <col min="8649" max="8649" width="7.140625" style="687" bestFit="1" customWidth="1"/>
    <col min="8650" max="8654" width="6.42578125" style="687" bestFit="1" customWidth="1"/>
    <col min="8655" max="8656" width="6.85546875" style="687" bestFit="1" customWidth="1"/>
    <col min="8657" max="8658" width="6.42578125" style="687" bestFit="1" customWidth="1"/>
    <col min="8659" max="8659" width="7.140625" style="687" bestFit="1" customWidth="1"/>
    <col min="8660" max="8660" width="6.42578125" style="687" bestFit="1" customWidth="1"/>
    <col min="8661" max="8662" width="7.140625" style="687" bestFit="1" customWidth="1"/>
    <col min="8663" max="8663" width="6.85546875" style="687" bestFit="1" customWidth="1"/>
    <col min="8664" max="8664" width="7.140625" style="687" bestFit="1" customWidth="1"/>
    <col min="8665" max="8665" width="6.42578125" style="687" bestFit="1" customWidth="1"/>
    <col min="8666" max="8666" width="6.85546875" style="687" bestFit="1" customWidth="1"/>
    <col min="8667" max="8667" width="7.140625" style="687" bestFit="1" customWidth="1"/>
    <col min="8668" max="8669" width="6.85546875" style="687" bestFit="1" customWidth="1"/>
    <col min="8670" max="8671" width="7.140625" style="687" bestFit="1" customWidth="1"/>
    <col min="8672" max="8673" width="6.42578125" style="687" bestFit="1" customWidth="1"/>
    <col min="8674" max="8674" width="7.140625" style="687" bestFit="1" customWidth="1"/>
    <col min="8675" max="8675" width="6.85546875" style="687" bestFit="1" customWidth="1"/>
    <col min="8676" max="8676" width="7.140625" style="687" bestFit="1" customWidth="1"/>
    <col min="8677" max="8677" width="6.42578125" style="687" bestFit="1" customWidth="1"/>
    <col min="8678" max="8678" width="6.85546875" style="687" bestFit="1" customWidth="1"/>
    <col min="8679" max="8679" width="6.42578125" style="687" bestFit="1" customWidth="1"/>
    <col min="8680" max="8680" width="7.140625" style="687" bestFit="1" customWidth="1"/>
    <col min="8681" max="8681" width="6.42578125" style="687" bestFit="1" customWidth="1"/>
    <col min="8682" max="8682" width="6.85546875" style="687" bestFit="1" customWidth="1"/>
    <col min="8683" max="8684" width="6.42578125" style="687" bestFit="1" customWidth="1"/>
    <col min="8685" max="8686" width="6.85546875" style="687" bestFit="1" customWidth="1"/>
    <col min="8687" max="8687" width="7.140625" style="687" bestFit="1" customWidth="1"/>
    <col min="8688" max="8688" width="6.85546875" style="687" bestFit="1" customWidth="1"/>
    <col min="8689" max="8691" width="7.140625" style="687" bestFit="1" customWidth="1"/>
    <col min="8692" max="8693" width="6.85546875" style="687" bestFit="1" customWidth="1"/>
    <col min="8694" max="8694" width="7.140625" style="687" bestFit="1" customWidth="1"/>
    <col min="8695" max="8695" width="6.85546875" style="687" bestFit="1" customWidth="1"/>
    <col min="8696" max="8696" width="7.140625" style="687" bestFit="1" customWidth="1"/>
    <col min="8697" max="8697" width="6.42578125" style="687" bestFit="1" customWidth="1"/>
    <col min="8698" max="8698" width="7.140625" style="687" bestFit="1" customWidth="1"/>
    <col min="8699" max="8699" width="6.42578125" style="687" bestFit="1" customWidth="1"/>
    <col min="8700" max="8701" width="7.140625" style="687" bestFit="1" customWidth="1"/>
    <col min="8702" max="8703" width="6.85546875" style="687" bestFit="1" customWidth="1"/>
    <col min="8704" max="8704" width="6.42578125" style="687" bestFit="1" customWidth="1"/>
    <col min="8705" max="8707" width="7.140625" style="687" bestFit="1" customWidth="1"/>
    <col min="8708" max="8708" width="6.85546875" style="687" bestFit="1" customWidth="1"/>
    <col min="8709" max="8710" width="7.140625" style="687" bestFit="1" customWidth="1"/>
    <col min="8711" max="8711" width="6.42578125" style="687" bestFit="1" customWidth="1"/>
    <col min="8712" max="8712" width="6.85546875" style="687" bestFit="1" customWidth="1"/>
    <col min="8713" max="8714" width="6.42578125" style="687" bestFit="1" customWidth="1"/>
    <col min="8715" max="8715" width="7.140625" style="687" bestFit="1" customWidth="1"/>
    <col min="8716" max="8716" width="6.42578125" style="687" bestFit="1" customWidth="1"/>
    <col min="8717" max="8717" width="6.85546875" style="687" bestFit="1" customWidth="1"/>
    <col min="8718" max="8718" width="7.140625" style="687" bestFit="1" customWidth="1"/>
    <col min="8719" max="8719" width="6.42578125" style="687" bestFit="1" customWidth="1"/>
    <col min="8720" max="8720" width="7.140625" style="687" bestFit="1" customWidth="1"/>
    <col min="8721" max="8721" width="6.85546875" style="687" bestFit="1" customWidth="1"/>
    <col min="8722" max="8722" width="6.42578125" style="687" bestFit="1" customWidth="1"/>
    <col min="8723" max="8723" width="7.140625" style="687" bestFit="1" customWidth="1"/>
    <col min="8724" max="8724" width="6.85546875" style="687" bestFit="1" customWidth="1"/>
    <col min="8725" max="8726" width="7.140625" style="687" bestFit="1" customWidth="1"/>
    <col min="8727" max="8727" width="6.85546875" style="687" bestFit="1" customWidth="1"/>
    <col min="8728" max="8728" width="6.42578125" style="687" bestFit="1" customWidth="1"/>
    <col min="8729" max="8729" width="7.140625" style="687" bestFit="1" customWidth="1"/>
    <col min="8730" max="8730" width="6.85546875" style="687" bestFit="1" customWidth="1"/>
    <col min="8731" max="8731" width="6.42578125" style="687" bestFit="1" customWidth="1"/>
    <col min="8732" max="8732" width="7.140625" style="687" bestFit="1" customWidth="1"/>
    <col min="8733" max="8733" width="6.85546875" style="687" bestFit="1" customWidth="1"/>
    <col min="8734" max="8736" width="7.140625" style="687" bestFit="1" customWidth="1"/>
    <col min="8737" max="8737" width="6.85546875" style="687" bestFit="1" customWidth="1"/>
    <col min="8738" max="8738" width="7.140625" style="687" bestFit="1" customWidth="1"/>
    <col min="8739" max="8740" width="6.85546875" style="687" bestFit="1" customWidth="1"/>
    <col min="8741" max="8741" width="7.140625" style="687" bestFit="1" customWidth="1"/>
    <col min="8742" max="8742" width="6.42578125" style="687" bestFit="1" customWidth="1"/>
    <col min="8743" max="8743" width="6.85546875" style="687" bestFit="1" customWidth="1"/>
    <col min="8744" max="8745" width="6.42578125" style="687" bestFit="1" customWidth="1"/>
    <col min="8746" max="8746" width="7.140625" style="687" bestFit="1" customWidth="1"/>
    <col min="8747" max="8747" width="6.42578125" style="687" bestFit="1" customWidth="1"/>
    <col min="8748" max="8749" width="6.85546875" style="687" bestFit="1" customWidth="1"/>
    <col min="8750" max="8751" width="7.140625" style="687" bestFit="1" customWidth="1"/>
    <col min="8752" max="8752" width="6.42578125" style="687" bestFit="1" customWidth="1"/>
    <col min="8753" max="8753" width="7.140625" style="687" bestFit="1" customWidth="1"/>
    <col min="8754" max="8755" width="6.85546875" style="687" bestFit="1" customWidth="1"/>
    <col min="8756" max="8756" width="6.42578125" style="687" bestFit="1" customWidth="1"/>
    <col min="8757" max="8759" width="7.140625" style="687" bestFit="1" customWidth="1"/>
    <col min="8760" max="8761" width="6.85546875" style="687" bestFit="1" customWidth="1"/>
    <col min="8762" max="8762" width="7.140625" style="687" bestFit="1" customWidth="1"/>
    <col min="8763" max="8763" width="6.42578125" style="687" bestFit="1" customWidth="1"/>
    <col min="8764" max="8766" width="7.140625" style="687" bestFit="1" customWidth="1"/>
    <col min="8767" max="8768" width="6.85546875" style="687" bestFit="1" customWidth="1"/>
    <col min="8769" max="8770" width="7.140625" style="687" bestFit="1" customWidth="1"/>
    <col min="8771" max="8771" width="6.85546875" style="687" bestFit="1" customWidth="1"/>
    <col min="8772" max="8772" width="6.42578125" style="687" bestFit="1" customWidth="1"/>
    <col min="8773" max="8773" width="7.140625" style="687" bestFit="1" customWidth="1"/>
    <col min="8774" max="8774" width="6.42578125" style="687" bestFit="1" customWidth="1"/>
    <col min="8775" max="8775" width="7.140625" style="687" bestFit="1" customWidth="1"/>
    <col min="8776" max="8777" width="6.85546875" style="687" bestFit="1" customWidth="1"/>
    <col min="8778" max="8778" width="7.140625" style="687" bestFit="1" customWidth="1"/>
    <col min="8779" max="8779" width="6.85546875" style="687" bestFit="1" customWidth="1"/>
    <col min="8780" max="8780" width="6.42578125" style="687" bestFit="1" customWidth="1"/>
    <col min="8781" max="8782" width="7.140625" style="687" bestFit="1" customWidth="1"/>
    <col min="8783" max="8783" width="6.85546875" style="687" bestFit="1" customWidth="1"/>
    <col min="8784" max="8784" width="6.42578125" style="687" bestFit="1" customWidth="1"/>
    <col min="8785" max="8785" width="6.85546875" style="687" bestFit="1" customWidth="1"/>
    <col min="8786" max="8787" width="7.140625" style="687" bestFit="1" customWidth="1"/>
    <col min="8788" max="8791" width="6.85546875" style="687" bestFit="1" customWidth="1"/>
    <col min="8792" max="8792" width="7.140625" style="687" bestFit="1" customWidth="1"/>
    <col min="8793" max="8793" width="6.85546875" style="687" bestFit="1" customWidth="1"/>
    <col min="8794" max="8796" width="7.140625" style="687" bestFit="1" customWidth="1"/>
    <col min="8797" max="8797" width="6.42578125" style="687" bestFit="1" customWidth="1"/>
    <col min="8798" max="8801" width="7.140625" style="687" bestFit="1" customWidth="1"/>
    <col min="8802" max="8803" width="6.42578125" style="687" bestFit="1" customWidth="1"/>
    <col min="8804" max="8804" width="7.140625" style="687" bestFit="1" customWidth="1"/>
    <col min="8805" max="8807" width="6.42578125" style="687" bestFit="1" customWidth="1"/>
    <col min="8808" max="8808" width="7.140625" style="687" bestFit="1" customWidth="1"/>
    <col min="8809" max="8809" width="6.85546875" style="687" bestFit="1" customWidth="1"/>
    <col min="8810" max="8812" width="7.140625" style="687" bestFit="1" customWidth="1"/>
    <col min="8813" max="8813" width="6.85546875" style="687" bestFit="1" customWidth="1"/>
    <col min="8814" max="8814" width="7.140625" style="687" bestFit="1" customWidth="1"/>
    <col min="8815" max="8815" width="6.85546875" style="687" bestFit="1" customWidth="1"/>
    <col min="8816" max="8816" width="6.42578125" style="687" bestFit="1" customWidth="1"/>
    <col min="8817" max="8818" width="6.85546875" style="687" bestFit="1" customWidth="1"/>
    <col min="8819" max="8819" width="7.140625" style="687" bestFit="1" customWidth="1"/>
    <col min="8820" max="8820" width="6.42578125" style="687" bestFit="1" customWidth="1"/>
    <col min="8821" max="8821" width="6.85546875" style="687" bestFit="1" customWidth="1"/>
    <col min="8822" max="8822" width="6.42578125" style="687" bestFit="1" customWidth="1"/>
    <col min="8823" max="8824" width="7.140625" style="687" bestFit="1" customWidth="1"/>
    <col min="8825" max="8825" width="6.85546875" style="687" bestFit="1" customWidth="1"/>
    <col min="8826" max="8827" width="7.140625" style="687" bestFit="1" customWidth="1"/>
    <col min="8828" max="8829" width="6.42578125" style="687" bestFit="1" customWidth="1"/>
    <col min="8830" max="8830" width="7.140625" style="687" bestFit="1" customWidth="1"/>
    <col min="8831" max="8831" width="6.85546875" style="687" bestFit="1" customWidth="1"/>
    <col min="8832" max="8832" width="6.42578125" style="687" bestFit="1" customWidth="1"/>
    <col min="8833" max="8834" width="7.140625" style="687" bestFit="1" customWidth="1"/>
    <col min="8835" max="8835" width="6.42578125" style="687" bestFit="1" customWidth="1"/>
    <col min="8836" max="8836" width="7.140625" style="687" bestFit="1" customWidth="1"/>
    <col min="8837" max="8838" width="6.42578125" style="687" bestFit="1" customWidth="1"/>
    <col min="8839" max="8839" width="6.85546875" style="687" bestFit="1" customWidth="1"/>
    <col min="8840" max="8840" width="6.42578125" style="687" bestFit="1" customWidth="1"/>
    <col min="8841" max="8841" width="7.140625" style="687" bestFit="1" customWidth="1"/>
    <col min="8842" max="8842" width="6.85546875" style="687" bestFit="1" customWidth="1"/>
    <col min="8843" max="8844" width="7.140625" style="687" bestFit="1" customWidth="1"/>
    <col min="8845" max="8845" width="6.42578125" style="687" bestFit="1" customWidth="1"/>
    <col min="8846" max="8850" width="7.140625" style="687" bestFit="1" customWidth="1"/>
    <col min="8851" max="8851" width="6.42578125" style="687" bestFit="1" customWidth="1"/>
    <col min="8852" max="8852" width="7.140625" style="687" bestFit="1" customWidth="1"/>
    <col min="8853" max="8853" width="6.85546875" style="687" bestFit="1" customWidth="1"/>
    <col min="8854" max="8857" width="7.140625" style="687" bestFit="1" customWidth="1"/>
    <col min="8858" max="8858" width="6.42578125" style="687" bestFit="1" customWidth="1"/>
    <col min="8859" max="8860" width="7.140625" style="687" bestFit="1" customWidth="1"/>
    <col min="8861" max="8861" width="6.85546875" style="687" bestFit="1" customWidth="1"/>
    <col min="8862" max="8863" width="7.140625" style="687" bestFit="1" customWidth="1"/>
    <col min="8864" max="8864" width="6.85546875" style="687" bestFit="1" customWidth="1"/>
    <col min="8865" max="8865" width="7.140625" style="687" bestFit="1" customWidth="1"/>
    <col min="8866" max="8866" width="6.85546875" style="687" bestFit="1" customWidth="1"/>
    <col min="8867" max="8868" width="7.140625" style="687" bestFit="1" customWidth="1"/>
    <col min="8869" max="8869" width="6.42578125" style="687" bestFit="1" customWidth="1"/>
    <col min="8870" max="8870" width="7.140625" style="687" bestFit="1" customWidth="1"/>
    <col min="8871" max="8871" width="6.85546875" style="687" bestFit="1" customWidth="1"/>
    <col min="8872" max="8872" width="7.140625" style="687" bestFit="1" customWidth="1"/>
    <col min="8873" max="8874" width="6.85546875" style="687" bestFit="1" customWidth="1"/>
    <col min="8875" max="8875" width="6.42578125" style="687" bestFit="1" customWidth="1"/>
    <col min="8876" max="8878" width="6.85546875" style="687" bestFit="1" customWidth="1"/>
    <col min="8879" max="8881" width="6.42578125" style="687" bestFit="1" customWidth="1"/>
    <col min="8882" max="8883" width="7.140625" style="687" bestFit="1" customWidth="1"/>
    <col min="8884" max="8884" width="6.42578125" style="687" bestFit="1" customWidth="1"/>
    <col min="8885" max="8885" width="6.85546875" style="687" bestFit="1" customWidth="1"/>
    <col min="8886" max="8887" width="6.42578125" style="687" bestFit="1" customWidth="1"/>
    <col min="8888" max="8888" width="7.140625" style="687" bestFit="1" customWidth="1"/>
    <col min="8889" max="8889" width="6.42578125" style="687" bestFit="1" customWidth="1"/>
    <col min="8890" max="8892" width="7.140625" style="687" bestFit="1" customWidth="1"/>
    <col min="8893" max="8893" width="6.85546875" style="687" bestFit="1" customWidth="1"/>
    <col min="8894" max="8894" width="7.140625" style="687" bestFit="1" customWidth="1"/>
    <col min="8895" max="8895" width="6.42578125" style="687" bestFit="1" customWidth="1"/>
    <col min="8896" max="8897" width="7.140625" style="687" bestFit="1" customWidth="1"/>
    <col min="8898" max="8898" width="6.42578125" style="687" bestFit="1" customWidth="1"/>
    <col min="8899" max="8899" width="7.140625" style="687" bestFit="1" customWidth="1"/>
    <col min="8900" max="8900" width="6.85546875" style="687" bestFit="1" customWidth="1"/>
    <col min="8901" max="8901" width="7.140625" style="687" bestFit="1" customWidth="1"/>
    <col min="8902" max="8902" width="6.85546875" style="687" bestFit="1" customWidth="1"/>
    <col min="8903" max="8903" width="7.140625" style="687" bestFit="1" customWidth="1"/>
    <col min="8904" max="8904" width="6.85546875" style="687" bestFit="1" customWidth="1"/>
    <col min="8905" max="8906" width="6.42578125" style="687" bestFit="1" customWidth="1"/>
    <col min="8907" max="8908" width="7.140625" style="687" bestFit="1" customWidth="1"/>
    <col min="8909" max="8909" width="6.42578125" style="687" bestFit="1" customWidth="1"/>
    <col min="8910" max="8912" width="6.85546875" style="687" bestFit="1" customWidth="1"/>
    <col min="8913" max="8913" width="7.140625" style="687" bestFit="1" customWidth="1"/>
    <col min="8914" max="8916" width="6.85546875" style="687" bestFit="1" customWidth="1"/>
    <col min="8917" max="8917" width="6.42578125" style="687" bestFit="1" customWidth="1"/>
    <col min="8918" max="8919" width="6.85546875" style="687" bestFit="1" customWidth="1"/>
    <col min="8920" max="8920" width="6.42578125" style="687" bestFit="1" customWidth="1"/>
    <col min="8921" max="8921" width="6.85546875" style="687" bestFit="1" customWidth="1"/>
    <col min="8922" max="8923" width="7.140625" style="687" bestFit="1" customWidth="1"/>
    <col min="8924" max="8926" width="6.42578125" style="687" bestFit="1" customWidth="1"/>
    <col min="8927" max="8927" width="6.85546875" style="687" bestFit="1" customWidth="1"/>
    <col min="8928" max="8928" width="7.140625" style="687" bestFit="1" customWidth="1"/>
    <col min="8929" max="8929" width="6.42578125" style="687" bestFit="1" customWidth="1"/>
    <col min="8930" max="8930" width="6.85546875" style="687" bestFit="1" customWidth="1"/>
    <col min="8931" max="8931" width="7.140625" style="687" bestFit="1" customWidth="1"/>
    <col min="8932" max="8932" width="6.42578125" style="687" bestFit="1" customWidth="1"/>
    <col min="8933" max="8935" width="7.140625" style="687" bestFit="1" customWidth="1"/>
    <col min="8936" max="8936" width="6.85546875" style="687" bestFit="1" customWidth="1"/>
    <col min="8937" max="8937" width="7.140625" style="687" bestFit="1" customWidth="1"/>
    <col min="8938" max="8938" width="6.85546875" style="687" bestFit="1" customWidth="1"/>
    <col min="8939" max="8941" width="7.140625" style="687" bestFit="1" customWidth="1"/>
    <col min="8942" max="8942" width="6.85546875" style="687" bestFit="1" customWidth="1"/>
    <col min="8943" max="8943" width="6.42578125" style="687" bestFit="1" customWidth="1"/>
    <col min="8944" max="8945" width="7.140625" style="687" bestFit="1" customWidth="1"/>
    <col min="8946" max="8947" width="6.85546875" style="687" bestFit="1" customWidth="1"/>
    <col min="8948" max="8950" width="7.140625" style="687" bestFit="1" customWidth="1"/>
    <col min="8951" max="8952" width="6.85546875" style="687" bestFit="1" customWidth="1"/>
    <col min="8953" max="8953" width="6.42578125" style="687" bestFit="1" customWidth="1"/>
    <col min="8954" max="8956" width="7.140625" style="687" bestFit="1" customWidth="1"/>
    <col min="8957" max="8957" width="6.42578125" style="687" bestFit="1" customWidth="1"/>
    <col min="8958" max="8958" width="7.140625" style="687" bestFit="1" customWidth="1"/>
    <col min="8959" max="8959" width="6.42578125" style="687" bestFit="1" customWidth="1"/>
    <col min="8960" max="8960" width="7.140625" style="687" bestFit="1" customWidth="1"/>
    <col min="8961" max="8961" width="6.42578125" style="687" bestFit="1" customWidth="1"/>
    <col min="8962" max="8962" width="7.140625" style="687" bestFit="1" customWidth="1"/>
    <col min="8963" max="8963" width="6.85546875" style="687" bestFit="1" customWidth="1"/>
    <col min="8964" max="8964" width="7.140625" style="687" bestFit="1" customWidth="1"/>
    <col min="8965" max="8965" width="6.85546875" style="687" bestFit="1" customWidth="1"/>
    <col min="8966" max="8971" width="7.140625" style="687" bestFit="1" customWidth="1"/>
    <col min="8972" max="8973" width="6.42578125" style="687" bestFit="1" customWidth="1"/>
    <col min="8974" max="8974" width="7.140625" style="687" bestFit="1" customWidth="1"/>
    <col min="8975" max="8975" width="6.42578125" style="687" bestFit="1" customWidth="1"/>
    <col min="8976" max="8977" width="7.140625" style="687" bestFit="1" customWidth="1"/>
    <col min="8978" max="8978" width="6.85546875" style="687" bestFit="1" customWidth="1"/>
    <col min="8979" max="8980" width="7.140625" style="687" bestFit="1" customWidth="1"/>
    <col min="8981" max="8981" width="6.85546875" style="687" bestFit="1" customWidth="1"/>
    <col min="8982" max="8982" width="6.42578125" style="687" bestFit="1" customWidth="1"/>
    <col min="8983" max="8987" width="7.140625" style="687" bestFit="1" customWidth="1"/>
    <col min="8988" max="8988" width="6.42578125" style="687" bestFit="1" customWidth="1"/>
    <col min="8989" max="8989" width="6.85546875" style="687" bestFit="1" customWidth="1"/>
    <col min="8990" max="8990" width="7.140625" style="687" bestFit="1" customWidth="1"/>
    <col min="8991" max="8991" width="6.85546875" style="687" bestFit="1" customWidth="1"/>
    <col min="8992" max="8992" width="7.140625" style="687" bestFit="1" customWidth="1"/>
    <col min="8993" max="8993" width="6.42578125" style="687" bestFit="1" customWidth="1"/>
    <col min="8994" max="9001" width="7.140625" style="687" bestFit="1" customWidth="1"/>
    <col min="9002" max="9002" width="6.42578125" style="687" bestFit="1" customWidth="1"/>
    <col min="9003" max="9003" width="6.85546875" style="687" bestFit="1" customWidth="1"/>
    <col min="9004" max="9004" width="7.140625" style="687" bestFit="1" customWidth="1"/>
    <col min="9005" max="9006" width="6.42578125" style="687" bestFit="1" customWidth="1"/>
    <col min="9007" max="9009" width="7.140625" style="687" bestFit="1" customWidth="1"/>
    <col min="9010" max="9010" width="6.42578125" style="687" bestFit="1" customWidth="1"/>
    <col min="9011" max="9011" width="7.140625" style="687" bestFit="1" customWidth="1"/>
    <col min="9012" max="9013" width="6.42578125" style="687" bestFit="1" customWidth="1"/>
    <col min="9014" max="9014" width="7.140625" style="687" bestFit="1" customWidth="1"/>
    <col min="9015" max="9016" width="6.85546875" style="687" bestFit="1" customWidth="1"/>
    <col min="9017" max="9018" width="6.42578125" style="687" bestFit="1" customWidth="1"/>
    <col min="9019" max="9020" width="7.140625" style="687" bestFit="1" customWidth="1"/>
    <col min="9021" max="9021" width="6.85546875" style="687" bestFit="1" customWidth="1"/>
    <col min="9022" max="9023" width="6.42578125" style="687" bestFit="1" customWidth="1"/>
    <col min="9024" max="9025" width="7.140625" style="687" bestFit="1" customWidth="1"/>
    <col min="9026" max="9026" width="6.42578125" style="687" bestFit="1" customWidth="1"/>
    <col min="9027" max="9027" width="6.85546875" style="687" bestFit="1" customWidth="1"/>
    <col min="9028" max="9028" width="7.140625" style="687" bestFit="1" customWidth="1"/>
    <col min="9029" max="9029" width="6.85546875" style="687" bestFit="1" customWidth="1"/>
    <col min="9030" max="9030" width="6.42578125" style="687" bestFit="1" customWidth="1"/>
    <col min="9031" max="9031" width="6.85546875" style="687" bestFit="1" customWidth="1"/>
    <col min="9032" max="9033" width="6.42578125" style="687" bestFit="1" customWidth="1"/>
    <col min="9034" max="9034" width="7.140625" style="687" bestFit="1" customWidth="1"/>
    <col min="9035" max="9035" width="6.42578125" style="687" bestFit="1" customWidth="1"/>
    <col min="9036" max="9036" width="6.85546875" style="687" bestFit="1" customWidth="1"/>
    <col min="9037" max="9037" width="6.42578125" style="687" bestFit="1" customWidth="1"/>
    <col min="9038" max="9041" width="7.140625" style="687" bestFit="1" customWidth="1"/>
    <col min="9042" max="9042" width="6.42578125" style="687" bestFit="1" customWidth="1"/>
    <col min="9043" max="9043" width="7.140625" style="687" bestFit="1" customWidth="1"/>
    <col min="9044" max="9044" width="6.85546875" style="687" bestFit="1" customWidth="1"/>
    <col min="9045" max="9046" width="7.140625" style="687" bestFit="1" customWidth="1"/>
    <col min="9047" max="9048" width="6.85546875" style="687" bestFit="1" customWidth="1"/>
    <col min="9049" max="9050" width="6.42578125" style="687" bestFit="1" customWidth="1"/>
    <col min="9051" max="9055" width="7.140625" style="687" bestFit="1" customWidth="1"/>
    <col min="9056" max="9056" width="6.42578125" style="687" bestFit="1" customWidth="1"/>
    <col min="9057" max="9059" width="7.140625" style="687" bestFit="1" customWidth="1"/>
    <col min="9060" max="9060" width="6.85546875" style="687" bestFit="1" customWidth="1"/>
    <col min="9061" max="9062" width="7.140625" style="687" bestFit="1" customWidth="1"/>
    <col min="9063" max="9063" width="6.85546875" style="687" bestFit="1" customWidth="1"/>
    <col min="9064" max="9065" width="6.42578125" style="687" bestFit="1" customWidth="1"/>
    <col min="9066" max="9067" width="6.85546875" style="687" bestFit="1" customWidth="1"/>
    <col min="9068" max="9069" width="7.140625" style="687" bestFit="1" customWidth="1"/>
    <col min="9070" max="9070" width="6.42578125" style="687" bestFit="1" customWidth="1"/>
    <col min="9071" max="9072" width="7.140625" style="687" bestFit="1" customWidth="1"/>
    <col min="9073" max="9073" width="6.42578125" style="687" bestFit="1" customWidth="1"/>
    <col min="9074" max="9074" width="6.85546875" style="687" bestFit="1" customWidth="1"/>
    <col min="9075" max="9076" width="7.140625" style="687" bestFit="1" customWidth="1"/>
    <col min="9077" max="9077" width="6.85546875" style="687" bestFit="1" customWidth="1"/>
    <col min="9078" max="9079" width="7.140625" style="687" bestFit="1" customWidth="1"/>
    <col min="9080" max="9080" width="6.85546875" style="687" bestFit="1" customWidth="1"/>
    <col min="9081" max="9081" width="6.42578125" style="687" bestFit="1" customWidth="1"/>
    <col min="9082" max="9082" width="6.85546875" style="687" bestFit="1" customWidth="1"/>
    <col min="9083" max="9083" width="6.42578125" style="687" bestFit="1" customWidth="1"/>
    <col min="9084" max="9084" width="7.140625" style="687" bestFit="1" customWidth="1"/>
    <col min="9085" max="9086" width="6.42578125" style="687" bestFit="1" customWidth="1"/>
    <col min="9087" max="9087" width="7.140625" style="687" bestFit="1" customWidth="1"/>
    <col min="9088" max="9089" width="6.85546875" style="687" bestFit="1" customWidth="1"/>
    <col min="9090" max="9091" width="6.42578125" style="687" bestFit="1" customWidth="1"/>
    <col min="9092" max="9092" width="7.140625" style="687" bestFit="1" customWidth="1"/>
    <col min="9093" max="9093" width="6.42578125" style="687" bestFit="1" customWidth="1"/>
    <col min="9094" max="9094" width="6.85546875" style="687" bestFit="1" customWidth="1"/>
    <col min="9095" max="9095" width="6.42578125" style="687" bestFit="1" customWidth="1"/>
    <col min="9096" max="9096" width="6.85546875" style="687" bestFit="1" customWidth="1"/>
    <col min="9097" max="9100" width="7.140625" style="687" bestFit="1" customWidth="1"/>
    <col min="9101" max="9101" width="6.85546875" style="687" bestFit="1" customWidth="1"/>
    <col min="9102" max="9103" width="7.140625" style="687" bestFit="1" customWidth="1"/>
    <col min="9104" max="9104" width="6.42578125" style="687" bestFit="1" customWidth="1"/>
    <col min="9105" max="9105" width="7.140625" style="687" bestFit="1" customWidth="1"/>
    <col min="9106" max="9106" width="6.85546875" style="687" bestFit="1" customWidth="1"/>
    <col min="9107" max="9108" width="6.42578125" style="687" bestFit="1" customWidth="1"/>
    <col min="9109" max="9109" width="6.85546875" style="687" bestFit="1" customWidth="1"/>
    <col min="9110" max="9112" width="7.140625" style="687" bestFit="1" customWidth="1"/>
    <col min="9113" max="9113" width="6.42578125" style="687" bestFit="1" customWidth="1"/>
    <col min="9114" max="9115" width="7.140625" style="687" bestFit="1" customWidth="1"/>
    <col min="9116" max="9118" width="6.42578125" style="687" bestFit="1" customWidth="1"/>
    <col min="9119" max="9119" width="6.85546875" style="687" bestFit="1" customWidth="1"/>
    <col min="9120" max="9120" width="6.42578125" style="687" bestFit="1" customWidth="1"/>
    <col min="9121" max="9121" width="6.85546875" style="687" bestFit="1" customWidth="1"/>
    <col min="9122" max="9122" width="7.140625" style="687" bestFit="1" customWidth="1"/>
    <col min="9123" max="9123" width="6.42578125" style="687" bestFit="1" customWidth="1"/>
    <col min="9124" max="9124" width="7.140625" style="687" bestFit="1" customWidth="1"/>
    <col min="9125" max="9125" width="6.42578125" style="687" bestFit="1" customWidth="1"/>
    <col min="9126" max="9126" width="6.85546875" style="687" bestFit="1" customWidth="1"/>
    <col min="9127" max="9128" width="6.42578125" style="687" bestFit="1" customWidth="1"/>
    <col min="9129" max="9131" width="7.140625" style="687" bestFit="1" customWidth="1"/>
    <col min="9132" max="9132" width="6.85546875" style="687" bestFit="1" customWidth="1"/>
    <col min="9133" max="9133" width="6.42578125" style="687" bestFit="1" customWidth="1"/>
    <col min="9134" max="9134" width="7.140625" style="687" bestFit="1" customWidth="1"/>
    <col min="9135" max="9135" width="6.42578125" style="687" bestFit="1" customWidth="1"/>
    <col min="9136" max="9136" width="6.85546875" style="687" bestFit="1" customWidth="1"/>
    <col min="9137" max="9138" width="6.42578125" style="687" bestFit="1" customWidth="1"/>
    <col min="9139" max="9139" width="7.140625" style="687" bestFit="1" customWidth="1"/>
    <col min="9140" max="9140" width="6.42578125" style="687" bestFit="1" customWidth="1"/>
    <col min="9141" max="9142" width="7.140625" style="687" bestFit="1" customWidth="1"/>
    <col min="9143" max="9145" width="6.42578125" style="687" bestFit="1" customWidth="1"/>
    <col min="9146" max="9147" width="7.140625" style="687" bestFit="1" customWidth="1"/>
    <col min="9148" max="9148" width="6.42578125" style="687" bestFit="1" customWidth="1"/>
    <col min="9149" max="9151" width="7.140625" style="687" bestFit="1" customWidth="1"/>
    <col min="9152" max="9153" width="6.85546875" style="687" bestFit="1" customWidth="1"/>
    <col min="9154" max="9155" width="6.42578125" style="687" bestFit="1" customWidth="1"/>
    <col min="9156" max="9156" width="6.85546875" style="687" bestFit="1" customWidth="1"/>
    <col min="9157" max="9162" width="7.140625" style="687" bestFit="1" customWidth="1"/>
    <col min="9163" max="9163" width="6.85546875" style="687" bestFit="1" customWidth="1"/>
    <col min="9164" max="9165" width="6.42578125" style="687" bestFit="1" customWidth="1"/>
    <col min="9166" max="9166" width="6.85546875" style="687" bestFit="1" customWidth="1"/>
    <col min="9167" max="9170" width="7.140625" style="687" bestFit="1" customWidth="1"/>
    <col min="9171" max="9171" width="6.42578125" style="687" bestFit="1" customWidth="1"/>
    <col min="9172" max="9173" width="7.140625" style="687" bestFit="1" customWidth="1"/>
    <col min="9174" max="9175" width="6.85546875" style="687" bestFit="1" customWidth="1"/>
    <col min="9176" max="9176" width="7.140625" style="687" bestFit="1" customWidth="1"/>
    <col min="9177" max="9177" width="6.85546875" style="687" bestFit="1" customWidth="1"/>
    <col min="9178" max="9178" width="7.140625" style="687" bestFit="1" customWidth="1"/>
    <col min="9179" max="9179" width="6.85546875" style="687" bestFit="1" customWidth="1"/>
    <col min="9180" max="9180" width="7.140625" style="687" bestFit="1" customWidth="1"/>
    <col min="9181" max="9181" width="6.85546875" style="687" bestFit="1" customWidth="1"/>
    <col min="9182" max="9182" width="6.42578125" style="687" bestFit="1" customWidth="1"/>
    <col min="9183" max="9183" width="7.140625" style="687" bestFit="1" customWidth="1"/>
    <col min="9184" max="9184" width="6.42578125" style="687" bestFit="1" customWidth="1"/>
    <col min="9185" max="9186" width="6.85546875" style="687" bestFit="1" customWidth="1"/>
    <col min="9187" max="9190" width="7.140625" style="687" bestFit="1" customWidth="1"/>
    <col min="9191" max="9193" width="6.42578125" style="687" bestFit="1" customWidth="1"/>
    <col min="9194" max="9194" width="6.85546875" style="687" bestFit="1" customWidth="1"/>
    <col min="9195" max="9197" width="7.140625" style="687" bestFit="1" customWidth="1"/>
    <col min="9198" max="9198" width="6.42578125" style="687" bestFit="1" customWidth="1"/>
    <col min="9199" max="9200" width="6.85546875" style="687" bestFit="1" customWidth="1"/>
    <col min="9201" max="9203" width="7.140625" style="687" bestFit="1" customWidth="1"/>
    <col min="9204" max="9205" width="6.85546875" style="687" bestFit="1" customWidth="1"/>
    <col min="9206" max="9207" width="6.42578125" style="687" bestFit="1" customWidth="1"/>
    <col min="9208" max="9208" width="6.85546875" style="687" bestFit="1" customWidth="1"/>
    <col min="9209" max="9209" width="7.140625" style="687" bestFit="1" customWidth="1"/>
    <col min="9210" max="9211" width="6.42578125" style="687" bestFit="1" customWidth="1"/>
    <col min="9212" max="9215" width="7.140625" style="687" bestFit="1" customWidth="1"/>
    <col min="9216" max="9216" width="6.42578125" style="687" bestFit="1" customWidth="1"/>
    <col min="9217" max="9218" width="7.140625" style="687" bestFit="1" customWidth="1"/>
    <col min="9219" max="9221" width="6.42578125" style="687" bestFit="1" customWidth="1"/>
    <col min="9222" max="9225" width="7.140625" style="687" bestFit="1" customWidth="1"/>
    <col min="9226" max="9228" width="6.42578125" style="687" bestFit="1" customWidth="1"/>
    <col min="9229" max="9230" width="7.140625" style="687" bestFit="1" customWidth="1"/>
    <col min="9231" max="9231" width="6.42578125" style="687" bestFit="1" customWidth="1"/>
    <col min="9232" max="9233" width="7.140625" style="687" bestFit="1" customWidth="1"/>
    <col min="9234" max="9234" width="6.42578125" style="687" bestFit="1" customWidth="1"/>
    <col min="9235" max="9235" width="6.85546875" style="687" bestFit="1" customWidth="1"/>
    <col min="9236" max="9236" width="7.140625" style="687" bestFit="1" customWidth="1"/>
    <col min="9237" max="9237" width="6.42578125" style="687" bestFit="1" customWidth="1"/>
    <col min="9238" max="9238" width="7.140625" style="687" bestFit="1" customWidth="1"/>
    <col min="9239" max="9239" width="6.42578125" style="687" bestFit="1" customWidth="1"/>
    <col min="9240" max="9240" width="7.140625" style="687" bestFit="1" customWidth="1"/>
    <col min="9241" max="9241" width="6.42578125" style="687" bestFit="1" customWidth="1"/>
    <col min="9242" max="9243" width="6.85546875" style="687" bestFit="1" customWidth="1"/>
    <col min="9244" max="9244" width="6.42578125" style="687" bestFit="1" customWidth="1"/>
    <col min="9245" max="9247" width="7.140625" style="687" bestFit="1" customWidth="1"/>
    <col min="9248" max="9248" width="6.85546875" style="687" bestFit="1" customWidth="1"/>
    <col min="9249" max="9250" width="6.42578125" style="687" bestFit="1" customWidth="1"/>
    <col min="9251" max="9252" width="7.140625" style="687" bestFit="1" customWidth="1"/>
    <col min="9253" max="9253" width="6.85546875" style="687" bestFit="1" customWidth="1"/>
    <col min="9254" max="9254" width="7.140625" style="687" bestFit="1" customWidth="1"/>
    <col min="9255" max="9255" width="6.85546875" style="687" bestFit="1" customWidth="1"/>
    <col min="9256" max="9256" width="7.140625" style="687" bestFit="1" customWidth="1"/>
    <col min="9257" max="9257" width="6.42578125" style="687" bestFit="1" customWidth="1"/>
    <col min="9258" max="9258" width="7.140625" style="687" bestFit="1" customWidth="1"/>
    <col min="9259" max="9259" width="6.42578125" style="687" bestFit="1" customWidth="1"/>
    <col min="9260" max="9260" width="7.140625" style="687" bestFit="1" customWidth="1"/>
    <col min="9261" max="9264" width="6.42578125" style="687" bestFit="1" customWidth="1"/>
    <col min="9265" max="9269" width="7.140625" style="687" bestFit="1" customWidth="1"/>
    <col min="9270" max="9271" width="6.42578125" style="687" bestFit="1" customWidth="1"/>
    <col min="9272" max="9272" width="6.85546875" style="687" bestFit="1" customWidth="1"/>
    <col min="9273" max="9274" width="7.140625" style="687" bestFit="1" customWidth="1"/>
    <col min="9275" max="9275" width="6.42578125" style="687" bestFit="1" customWidth="1"/>
    <col min="9276" max="9276" width="6.85546875" style="687" bestFit="1" customWidth="1"/>
    <col min="9277" max="9277" width="7.140625" style="687" bestFit="1" customWidth="1"/>
    <col min="9278" max="9278" width="6.85546875" style="687" bestFit="1" customWidth="1"/>
    <col min="9279" max="9279" width="7.140625" style="687" bestFit="1" customWidth="1"/>
    <col min="9280" max="9280" width="6.42578125" style="687" bestFit="1" customWidth="1"/>
    <col min="9281" max="9281" width="6.85546875" style="687" bestFit="1" customWidth="1"/>
    <col min="9282" max="9283" width="7.140625" style="687" bestFit="1" customWidth="1"/>
    <col min="9284" max="9285" width="6.42578125" style="687" bestFit="1" customWidth="1"/>
    <col min="9286" max="9286" width="6.85546875" style="687" bestFit="1" customWidth="1"/>
    <col min="9287" max="9288" width="7.140625" style="687" bestFit="1" customWidth="1"/>
    <col min="9289" max="9289" width="6.42578125" style="687" bestFit="1" customWidth="1"/>
    <col min="9290" max="9290" width="7.140625" style="687" bestFit="1" customWidth="1"/>
    <col min="9291" max="9291" width="6.42578125" style="687" bestFit="1" customWidth="1"/>
    <col min="9292" max="9293" width="7.140625" style="687" bestFit="1" customWidth="1"/>
    <col min="9294" max="9294" width="6.42578125" style="687" bestFit="1" customWidth="1"/>
    <col min="9295" max="9295" width="6.85546875" style="687" bestFit="1" customWidth="1"/>
    <col min="9296" max="9296" width="7.140625" style="687" bestFit="1" customWidth="1"/>
    <col min="9297" max="9297" width="6.85546875" style="687" bestFit="1" customWidth="1"/>
    <col min="9298" max="9298" width="6.42578125" style="687" bestFit="1" customWidth="1"/>
    <col min="9299" max="9301" width="7.140625" style="687" bestFit="1" customWidth="1"/>
    <col min="9302" max="9302" width="6.85546875" style="687" bestFit="1" customWidth="1"/>
    <col min="9303" max="9304" width="7.140625" style="687" bestFit="1" customWidth="1"/>
    <col min="9305" max="9305" width="6.42578125" style="687" bestFit="1" customWidth="1"/>
    <col min="9306" max="9306" width="6.85546875" style="687" bestFit="1" customWidth="1"/>
    <col min="9307" max="9307" width="6.42578125" style="687" bestFit="1" customWidth="1"/>
    <col min="9308" max="9308" width="6.85546875" style="687" bestFit="1" customWidth="1"/>
    <col min="9309" max="9309" width="6.42578125" style="687" bestFit="1" customWidth="1"/>
    <col min="9310" max="9310" width="7.140625" style="687" bestFit="1" customWidth="1"/>
    <col min="9311" max="9311" width="6.42578125" style="687" bestFit="1" customWidth="1"/>
    <col min="9312" max="9316" width="7.140625" style="687" bestFit="1" customWidth="1"/>
    <col min="9317" max="9317" width="6.42578125" style="687" bestFit="1" customWidth="1"/>
    <col min="9318" max="9319" width="7.140625" style="687" bestFit="1" customWidth="1"/>
    <col min="9320" max="9321" width="6.85546875" style="687" bestFit="1" customWidth="1"/>
    <col min="9322" max="9327" width="7.140625" style="687" bestFit="1" customWidth="1"/>
    <col min="9328" max="9328" width="6.85546875" style="687" bestFit="1" customWidth="1"/>
    <col min="9329" max="9329" width="7.140625" style="687" bestFit="1" customWidth="1"/>
    <col min="9330" max="9330" width="6.42578125" style="687" bestFit="1" customWidth="1"/>
    <col min="9331" max="9331" width="7.140625" style="687" bestFit="1" customWidth="1"/>
    <col min="9332" max="9333" width="6.42578125" style="687" bestFit="1" customWidth="1"/>
    <col min="9334" max="9334" width="7.140625" style="687" bestFit="1" customWidth="1"/>
    <col min="9335" max="9336" width="6.42578125" style="687" bestFit="1" customWidth="1"/>
    <col min="9337" max="9337" width="7.140625" style="687" bestFit="1" customWidth="1"/>
    <col min="9338" max="9340" width="6.42578125" style="687" bestFit="1" customWidth="1"/>
    <col min="9341" max="9341" width="6.85546875" style="687" bestFit="1" customWidth="1"/>
    <col min="9342" max="9345" width="7.140625" style="687" bestFit="1" customWidth="1"/>
    <col min="9346" max="9346" width="6.42578125" style="687" bestFit="1" customWidth="1"/>
    <col min="9347" max="9347" width="7.140625" style="687" bestFit="1" customWidth="1"/>
    <col min="9348" max="9349" width="6.85546875" style="687" bestFit="1" customWidth="1"/>
    <col min="9350" max="9351" width="6.42578125" style="687" bestFit="1" customWidth="1"/>
    <col min="9352" max="9352" width="6.85546875" style="687" bestFit="1" customWidth="1"/>
    <col min="9353" max="9353" width="7.140625" style="687" bestFit="1" customWidth="1"/>
    <col min="9354" max="9354" width="6.85546875" style="687" bestFit="1" customWidth="1"/>
    <col min="9355" max="9355" width="6.42578125" style="687" bestFit="1" customWidth="1"/>
    <col min="9356" max="9356" width="6.85546875" style="687" bestFit="1" customWidth="1"/>
    <col min="9357" max="9357" width="6.42578125" style="687" bestFit="1" customWidth="1"/>
    <col min="9358" max="9363" width="7.140625" style="687" bestFit="1" customWidth="1"/>
    <col min="9364" max="9365" width="6.85546875" style="687" bestFit="1" customWidth="1"/>
    <col min="9366" max="9366" width="7.140625" style="687" bestFit="1" customWidth="1"/>
    <col min="9367" max="9368" width="6.42578125" style="687" bestFit="1" customWidth="1"/>
    <col min="9369" max="9369" width="7.140625" style="687" bestFit="1" customWidth="1"/>
    <col min="9370" max="9370" width="6.85546875" style="687" bestFit="1" customWidth="1"/>
    <col min="9371" max="9372" width="7.140625" style="687" bestFit="1" customWidth="1"/>
    <col min="9373" max="9373" width="6.85546875" style="687" bestFit="1" customWidth="1"/>
    <col min="9374" max="9374" width="6.42578125" style="687" bestFit="1" customWidth="1"/>
    <col min="9375" max="9377" width="7.140625" style="687" bestFit="1" customWidth="1"/>
    <col min="9378" max="9380" width="6.42578125" style="687" bestFit="1" customWidth="1"/>
    <col min="9381" max="9381" width="6.85546875" style="687" bestFit="1" customWidth="1"/>
    <col min="9382" max="9382" width="6.42578125" style="687" bestFit="1" customWidth="1"/>
    <col min="9383" max="9384" width="6.85546875" style="687" bestFit="1" customWidth="1"/>
    <col min="9385" max="9385" width="7.140625" style="687" bestFit="1" customWidth="1"/>
    <col min="9386" max="9386" width="6.42578125" style="687" bestFit="1" customWidth="1"/>
    <col min="9387" max="9387" width="7.140625" style="687" bestFit="1" customWidth="1"/>
    <col min="9388" max="9388" width="6.85546875" style="687" bestFit="1" customWidth="1"/>
    <col min="9389" max="9393" width="7.140625" style="687" bestFit="1" customWidth="1"/>
    <col min="9394" max="9394" width="6.85546875" style="687" bestFit="1" customWidth="1"/>
    <col min="9395" max="9395" width="6.42578125" style="687" bestFit="1" customWidth="1"/>
    <col min="9396" max="9396" width="6.85546875" style="687" bestFit="1" customWidth="1"/>
    <col min="9397" max="9397" width="7.140625" style="687" bestFit="1" customWidth="1"/>
    <col min="9398" max="9401" width="6.85546875" style="687" bestFit="1" customWidth="1"/>
    <col min="9402" max="9402" width="6.42578125" style="687" bestFit="1" customWidth="1"/>
    <col min="9403" max="9403" width="6.85546875" style="687" bestFit="1" customWidth="1"/>
    <col min="9404" max="9404" width="6.42578125" style="687" bestFit="1" customWidth="1"/>
    <col min="9405" max="9405" width="6.85546875" style="687" bestFit="1" customWidth="1"/>
    <col min="9406" max="9409" width="7.140625" style="687" bestFit="1" customWidth="1"/>
    <col min="9410" max="9410" width="6.85546875" style="687" bestFit="1" customWidth="1"/>
    <col min="9411" max="9411" width="6.42578125" style="687" bestFit="1" customWidth="1"/>
    <col min="9412" max="9412" width="7.140625" style="687" bestFit="1" customWidth="1"/>
    <col min="9413" max="9413" width="6.42578125" style="687" bestFit="1" customWidth="1"/>
    <col min="9414" max="9415" width="6.85546875" style="687" bestFit="1" customWidth="1"/>
    <col min="9416" max="9416" width="7.140625" style="687" bestFit="1" customWidth="1"/>
    <col min="9417" max="9417" width="6.42578125" style="687" bestFit="1" customWidth="1"/>
    <col min="9418" max="9421" width="7.140625" style="687" bestFit="1" customWidth="1"/>
    <col min="9422" max="9422" width="6.85546875" style="687" bestFit="1" customWidth="1"/>
    <col min="9423" max="9423" width="7.140625" style="687" bestFit="1" customWidth="1"/>
    <col min="9424" max="9424" width="6.85546875" style="687" bestFit="1" customWidth="1"/>
    <col min="9425" max="9425" width="7.140625" style="687" bestFit="1" customWidth="1"/>
    <col min="9426" max="9427" width="6.85546875" style="687" bestFit="1" customWidth="1"/>
    <col min="9428" max="9428" width="6.42578125" style="687" bestFit="1" customWidth="1"/>
    <col min="9429" max="9429" width="7.140625" style="687" bestFit="1" customWidth="1"/>
    <col min="9430" max="9430" width="6.42578125" style="687" bestFit="1" customWidth="1"/>
    <col min="9431" max="9431" width="6.85546875" style="687" bestFit="1" customWidth="1"/>
    <col min="9432" max="9432" width="7.140625" style="687" bestFit="1" customWidth="1"/>
    <col min="9433" max="9433" width="6.42578125" style="687" bestFit="1" customWidth="1"/>
    <col min="9434" max="9434" width="6.85546875" style="687" bestFit="1" customWidth="1"/>
    <col min="9435" max="9435" width="7.140625" style="687" bestFit="1" customWidth="1"/>
    <col min="9436" max="9436" width="6.42578125" style="687" bestFit="1" customWidth="1"/>
    <col min="9437" max="9437" width="7.140625" style="687" bestFit="1" customWidth="1"/>
    <col min="9438" max="9438" width="6.85546875" style="687" bestFit="1" customWidth="1"/>
    <col min="9439" max="9439" width="7.140625" style="687" bestFit="1" customWidth="1"/>
    <col min="9440" max="9442" width="6.42578125" style="687" bestFit="1" customWidth="1"/>
    <col min="9443" max="9443" width="7.140625" style="687" bestFit="1" customWidth="1"/>
    <col min="9444" max="9447" width="6.42578125" style="687" bestFit="1" customWidth="1"/>
    <col min="9448" max="9449" width="6.85546875" style="687" bestFit="1" customWidth="1"/>
    <col min="9450" max="9450" width="7.140625" style="687" bestFit="1" customWidth="1"/>
    <col min="9451" max="9451" width="6.85546875" style="687" bestFit="1" customWidth="1"/>
    <col min="9452" max="9453" width="7.140625" style="687" bestFit="1" customWidth="1"/>
    <col min="9454" max="9454" width="6.42578125" style="687" bestFit="1" customWidth="1"/>
    <col min="9455" max="9458" width="7.140625" style="687" bestFit="1" customWidth="1"/>
    <col min="9459" max="9459" width="6.42578125" style="687" bestFit="1" customWidth="1"/>
    <col min="9460" max="9461" width="7.140625" style="687" bestFit="1" customWidth="1"/>
    <col min="9462" max="9462" width="6.42578125" style="687" bestFit="1" customWidth="1"/>
    <col min="9463" max="9463" width="7.140625" style="687" bestFit="1" customWidth="1"/>
    <col min="9464" max="9466" width="6.85546875" style="687" bestFit="1" customWidth="1"/>
    <col min="9467" max="9467" width="7.140625" style="687" bestFit="1" customWidth="1"/>
    <col min="9468" max="9468" width="6.42578125" style="687" bestFit="1" customWidth="1"/>
    <col min="9469" max="9469" width="6.85546875" style="687" bestFit="1" customWidth="1"/>
    <col min="9470" max="9470" width="7.140625" style="687" bestFit="1" customWidth="1"/>
    <col min="9471" max="9471" width="6.42578125" style="687" bestFit="1" customWidth="1"/>
    <col min="9472" max="9472" width="6.85546875" style="687" bestFit="1" customWidth="1"/>
    <col min="9473" max="9473" width="6.42578125" style="687" bestFit="1" customWidth="1"/>
    <col min="9474" max="9474" width="6.85546875" style="687" bestFit="1" customWidth="1"/>
    <col min="9475" max="9475" width="7.140625" style="687" bestFit="1" customWidth="1"/>
    <col min="9476" max="9476" width="6.42578125" style="687" bestFit="1" customWidth="1"/>
    <col min="9477" max="9482" width="7.140625" style="687" bestFit="1" customWidth="1"/>
    <col min="9483" max="9486" width="6.42578125" style="687" bestFit="1" customWidth="1"/>
    <col min="9487" max="9487" width="6.85546875" style="687" bestFit="1" customWidth="1"/>
    <col min="9488" max="9488" width="7.140625" style="687" bestFit="1" customWidth="1"/>
    <col min="9489" max="9490" width="6.42578125" style="687" bestFit="1" customWidth="1"/>
    <col min="9491" max="9491" width="6.85546875" style="687" bestFit="1" customWidth="1"/>
    <col min="9492" max="9494" width="7.140625" style="687" bestFit="1" customWidth="1"/>
    <col min="9495" max="9495" width="6.85546875" style="687" bestFit="1" customWidth="1"/>
    <col min="9496" max="9498" width="6.42578125" style="687" bestFit="1" customWidth="1"/>
    <col min="9499" max="9506" width="7.140625" style="687" bestFit="1" customWidth="1"/>
    <col min="9507" max="9507" width="6.85546875" style="687" bestFit="1" customWidth="1"/>
    <col min="9508" max="9508" width="7.140625" style="687" bestFit="1" customWidth="1"/>
    <col min="9509" max="9509" width="6.42578125" style="687" bestFit="1" customWidth="1"/>
    <col min="9510" max="9511" width="7.140625" style="687" bestFit="1" customWidth="1"/>
    <col min="9512" max="9513" width="6.42578125" style="687" bestFit="1" customWidth="1"/>
    <col min="9514" max="9515" width="7.140625" style="687" bestFit="1" customWidth="1"/>
    <col min="9516" max="9516" width="6.42578125" style="687" bestFit="1" customWidth="1"/>
    <col min="9517" max="9519" width="6.85546875" style="687" bestFit="1" customWidth="1"/>
    <col min="9520" max="9520" width="7.140625" style="687" bestFit="1" customWidth="1"/>
    <col min="9521" max="9521" width="6.42578125" style="687" bestFit="1" customWidth="1"/>
    <col min="9522" max="9525" width="6.85546875" style="687" bestFit="1" customWidth="1"/>
    <col min="9526" max="9526" width="7.140625" style="687" bestFit="1" customWidth="1"/>
    <col min="9527" max="9527" width="6.85546875" style="687" bestFit="1" customWidth="1"/>
    <col min="9528" max="9529" width="7.140625" style="687" bestFit="1" customWidth="1"/>
    <col min="9530" max="9530" width="6.85546875" style="687" bestFit="1" customWidth="1"/>
    <col min="9531" max="9531" width="6.42578125" style="687" bestFit="1" customWidth="1"/>
    <col min="9532" max="9532" width="7.140625" style="687" bestFit="1" customWidth="1"/>
    <col min="9533" max="9533" width="6.85546875" style="687" bestFit="1" customWidth="1"/>
    <col min="9534" max="9537" width="7.140625" style="687" bestFit="1" customWidth="1"/>
    <col min="9538" max="9538" width="6.85546875" style="687" bestFit="1" customWidth="1"/>
    <col min="9539" max="9539" width="6.42578125" style="687" bestFit="1" customWidth="1"/>
    <col min="9540" max="9541" width="7.140625" style="687" bestFit="1" customWidth="1"/>
    <col min="9542" max="9542" width="6.42578125" style="687" bestFit="1" customWidth="1"/>
    <col min="9543" max="9543" width="7.140625" style="687" bestFit="1" customWidth="1"/>
    <col min="9544" max="9544" width="6.85546875" style="687" bestFit="1" customWidth="1"/>
    <col min="9545" max="9546" width="7.140625" style="687" bestFit="1" customWidth="1"/>
    <col min="9547" max="9548" width="6.42578125" style="687" bestFit="1" customWidth="1"/>
    <col min="9549" max="9549" width="7.140625" style="687" bestFit="1" customWidth="1"/>
    <col min="9550" max="9550" width="6.42578125" style="687" bestFit="1" customWidth="1"/>
    <col min="9551" max="9551" width="6.85546875" style="687" bestFit="1" customWidth="1"/>
    <col min="9552" max="9552" width="7.140625" style="687" bestFit="1" customWidth="1"/>
    <col min="9553" max="9553" width="6.42578125" style="687" bestFit="1" customWidth="1"/>
    <col min="9554" max="9554" width="7.140625" style="687" bestFit="1" customWidth="1"/>
    <col min="9555" max="9555" width="6.85546875" style="687" bestFit="1" customWidth="1"/>
    <col min="9556" max="9556" width="7.140625" style="687" bestFit="1" customWidth="1"/>
    <col min="9557" max="9557" width="6.85546875" style="687" bestFit="1" customWidth="1"/>
    <col min="9558" max="9559" width="7.140625" style="687" bestFit="1" customWidth="1"/>
    <col min="9560" max="9560" width="6.85546875" style="687" bestFit="1" customWidth="1"/>
    <col min="9561" max="9561" width="7.140625" style="687" bestFit="1" customWidth="1"/>
    <col min="9562" max="9562" width="6.42578125" style="687" bestFit="1" customWidth="1"/>
    <col min="9563" max="9563" width="7.140625" style="687" bestFit="1" customWidth="1"/>
    <col min="9564" max="9564" width="6.85546875" style="687" bestFit="1" customWidth="1"/>
    <col min="9565" max="9566" width="7.140625" style="687" bestFit="1" customWidth="1"/>
    <col min="9567" max="9568" width="6.85546875" style="687" bestFit="1" customWidth="1"/>
    <col min="9569" max="9570" width="7.140625" style="687" bestFit="1" customWidth="1"/>
    <col min="9571" max="9571" width="6.85546875" style="687" bestFit="1" customWidth="1"/>
    <col min="9572" max="9573" width="7.140625" style="687" bestFit="1" customWidth="1"/>
    <col min="9574" max="9574" width="6.42578125" style="687" bestFit="1" customWidth="1"/>
    <col min="9575" max="9577" width="7.140625" style="687" bestFit="1" customWidth="1"/>
    <col min="9578" max="9579" width="6.42578125" style="687" bestFit="1" customWidth="1"/>
    <col min="9580" max="9581" width="6.85546875" style="687" bestFit="1" customWidth="1"/>
    <col min="9582" max="9582" width="7.140625" style="687" bestFit="1" customWidth="1"/>
    <col min="9583" max="9583" width="6.85546875" style="687" bestFit="1" customWidth="1"/>
    <col min="9584" max="9584" width="7.140625" style="687" bestFit="1" customWidth="1"/>
    <col min="9585" max="9585" width="6.85546875" style="687" bestFit="1" customWidth="1"/>
    <col min="9586" max="9586" width="7.140625" style="687" bestFit="1" customWidth="1"/>
    <col min="9587" max="9587" width="6.42578125" style="687" bestFit="1" customWidth="1"/>
    <col min="9588" max="9588" width="6.85546875" style="687" bestFit="1" customWidth="1"/>
    <col min="9589" max="9591" width="7.140625" style="687" bestFit="1" customWidth="1"/>
    <col min="9592" max="9592" width="6.85546875" style="687" bestFit="1" customWidth="1"/>
    <col min="9593" max="9593" width="6.42578125" style="687" bestFit="1" customWidth="1"/>
    <col min="9594" max="9594" width="6.85546875" style="687" bestFit="1" customWidth="1"/>
    <col min="9595" max="9595" width="6.42578125" style="687" bestFit="1" customWidth="1"/>
    <col min="9596" max="9596" width="7.140625" style="687" bestFit="1" customWidth="1"/>
    <col min="9597" max="9597" width="6.42578125" style="687" bestFit="1" customWidth="1"/>
    <col min="9598" max="9598" width="7.140625" style="687" bestFit="1" customWidth="1"/>
    <col min="9599" max="9599" width="6.42578125" style="687" bestFit="1" customWidth="1"/>
    <col min="9600" max="9602" width="7.140625" style="687" bestFit="1" customWidth="1"/>
    <col min="9603" max="9603" width="6.85546875" style="687" bestFit="1" customWidth="1"/>
    <col min="9604" max="9604" width="7.140625" style="687" bestFit="1" customWidth="1"/>
    <col min="9605" max="9608" width="6.85546875" style="687" bestFit="1" customWidth="1"/>
    <col min="9609" max="9609" width="7.140625" style="687" bestFit="1" customWidth="1"/>
    <col min="9610" max="9610" width="6.42578125" style="687" bestFit="1" customWidth="1"/>
    <col min="9611" max="9612" width="6.85546875" style="687" bestFit="1" customWidth="1"/>
    <col min="9613" max="9613" width="7.140625" style="687" bestFit="1" customWidth="1"/>
    <col min="9614" max="9614" width="6.42578125" style="687" bestFit="1" customWidth="1"/>
    <col min="9615" max="9615" width="6.85546875" style="687" bestFit="1" customWidth="1"/>
    <col min="9616" max="9616" width="6.42578125" style="687" bestFit="1" customWidth="1"/>
    <col min="9617" max="9619" width="6.85546875" style="687" bestFit="1" customWidth="1"/>
    <col min="9620" max="9620" width="7.140625" style="687" bestFit="1" customWidth="1"/>
    <col min="9621" max="9621" width="6.42578125" style="687" bestFit="1" customWidth="1"/>
    <col min="9622" max="9624" width="7.140625" style="687" bestFit="1" customWidth="1"/>
    <col min="9625" max="9625" width="6.85546875" style="687" bestFit="1" customWidth="1"/>
    <col min="9626" max="9626" width="6.42578125" style="687" bestFit="1" customWidth="1"/>
    <col min="9627" max="9629" width="7.140625" style="687" bestFit="1" customWidth="1"/>
    <col min="9630" max="9631" width="6.42578125" style="687" bestFit="1" customWidth="1"/>
    <col min="9632" max="9632" width="7.140625" style="687" bestFit="1" customWidth="1"/>
    <col min="9633" max="9633" width="6.85546875" style="687" bestFit="1" customWidth="1"/>
    <col min="9634" max="9634" width="6.42578125" style="687" bestFit="1" customWidth="1"/>
    <col min="9635" max="9635" width="6.85546875" style="687" bestFit="1" customWidth="1"/>
    <col min="9636" max="9636" width="6.42578125" style="687" bestFit="1" customWidth="1"/>
    <col min="9637" max="9637" width="6.85546875" style="687" bestFit="1" customWidth="1"/>
    <col min="9638" max="9641" width="7.140625" style="687" bestFit="1" customWidth="1"/>
    <col min="9642" max="9642" width="6.42578125" style="687" bestFit="1" customWidth="1"/>
    <col min="9643" max="9645" width="6.85546875" style="687" bestFit="1" customWidth="1"/>
    <col min="9646" max="9646" width="6.42578125" style="687" bestFit="1" customWidth="1"/>
    <col min="9647" max="9647" width="7.140625" style="687" bestFit="1" customWidth="1"/>
    <col min="9648" max="9648" width="6.85546875" style="687" bestFit="1" customWidth="1"/>
    <col min="9649" max="9652" width="7.140625" style="687" bestFit="1" customWidth="1"/>
    <col min="9653" max="9653" width="6.42578125" style="687" bestFit="1" customWidth="1"/>
    <col min="9654" max="9654" width="6.85546875" style="687" bestFit="1" customWidth="1"/>
    <col min="9655" max="9655" width="7.140625" style="687" bestFit="1" customWidth="1"/>
    <col min="9656" max="9656" width="6.85546875" style="687" bestFit="1" customWidth="1"/>
    <col min="9657" max="9660" width="7.140625" style="687" bestFit="1" customWidth="1"/>
    <col min="9661" max="9661" width="6.85546875" style="687" bestFit="1" customWidth="1"/>
    <col min="9662" max="9662" width="6.42578125" style="687" bestFit="1" customWidth="1"/>
    <col min="9663" max="9663" width="7.140625" style="687" bestFit="1" customWidth="1"/>
    <col min="9664" max="9664" width="6.42578125" style="687" bestFit="1" customWidth="1"/>
    <col min="9665" max="9665" width="7.140625" style="687" bestFit="1" customWidth="1"/>
    <col min="9666" max="9668" width="6.85546875" style="687" bestFit="1" customWidth="1"/>
    <col min="9669" max="9669" width="7.140625" style="687" bestFit="1" customWidth="1"/>
    <col min="9670" max="9670" width="6.85546875" style="687" bestFit="1" customWidth="1"/>
    <col min="9671" max="9671" width="7.140625" style="687" bestFit="1" customWidth="1"/>
    <col min="9672" max="9672" width="6.85546875" style="687" bestFit="1" customWidth="1"/>
    <col min="9673" max="9673" width="7.140625" style="687" bestFit="1" customWidth="1"/>
    <col min="9674" max="9674" width="6.85546875" style="687" bestFit="1" customWidth="1"/>
    <col min="9675" max="9675" width="7.140625" style="687" bestFit="1" customWidth="1"/>
    <col min="9676" max="9676" width="6.85546875" style="687" bestFit="1" customWidth="1"/>
    <col min="9677" max="9679" width="7.140625" style="687" bestFit="1" customWidth="1"/>
    <col min="9680" max="9681" width="6.85546875" style="687" bestFit="1" customWidth="1"/>
    <col min="9682" max="9682" width="7.140625" style="687" bestFit="1" customWidth="1"/>
    <col min="9683" max="9683" width="6.42578125" style="687" bestFit="1" customWidth="1"/>
    <col min="9684" max="9684" width="7.140625" style="687" bestFit="1" customWidth="1"/>
    <col min="9685" max="9686" width="6.42578125" style="687" bestFit="1" customWidth="1"/>
    <col min="9687" max="9687" width="6.85546875" style="687" bestFit="1" customWidth="1"/>
    <col min="9688" max="9690" width="7.140625" style="687" bestFit="1" customWidth="1"/>
    <col min="9691" max="9692" width="6.85546875" style="687" bestFit="1" customWidth="1"/>
    <col min="9693" max="9693" width="6.42578125" style="687" bestFit="1" customWidth="1"/>
    <col min="9694" max="9694" width="6.85546875" style="687" bestFit="1" customWidth="1"/>
    <col min="9695" max="9695" width="7.140625" style="687" bestFit="1" customWidth="1"/>
    <col min="9696" max="9697" width="6.42578125" style="687" bestFit="1" customWidth="1"/>
    <col min="9698" max="9700" width="7.140625" style="687" bestFit="1" customWidth="1"/>
    <col min="9701" max="9701" width="6.42578125" style="687" bestFit="1" customWidth="1"/>
    <col min="9702" max="9702" width="7.140625" style="687" bestFit="1" customWidth="1"/>
    <col min="9703" max="9705" width="6.42578125" style="687" bestFit="1" customWidth="1"/>
    <col min="9706" max="9706" width="7.140625" style="687" bestFit="1" customWidth="1"/>
    <col min="9707" max="9707" width="6.42578125" style="687" bestFit="1" customWidth="1"/>
    <col min="9708" max="9709" width="7.140625" style="687" bestFit="1" customWidth="1"/>
    <col min="9710" max="9710" width="6.85546875" style="687" bestFit="1" customWidth="1"/>
    <col min="9711" max="9711" width="7.140625" style="687" bestFit="1" customWidth="1"/>
    <col min="9712" max="9712" width="6.42578125" style="687" bestFit="1" customWidth="1"/>
    <col min="9713" max="9713" width="7.140625" style="687" bestFit="1" customWidth="1"/>
    <col min="9714" max="9714" width="6.42578125" style="687" bestFit="1" customWidth="1"/>
    <col min="9715" max="9715" width="7.140625" style="687" bestFit="1" customWidth="1"/>
    <col min="9716" max="9716" width="6.85546875" style="687" bestFit="1" customWidth="1"/>
    <col min="9717" max="9717" width="6.42578125" style="687" bestFit="1" customWidth="1"/>
    <col min="9718" max="9718" width="7.140625" style="687" bestFit="1" customWidth="1"/>
    <col min="9719" max="9720" width="6.42578125" style="687" bestFit="1" customWidth="1"/>
    <col min="9721" max="9721" width="7.140625" style="687" bestFit="1" customWidth="1"/>
    <col min="9722" max="9722" width="6.85546875" style="687" bestFit="1" customWidth="1"/>
    <col min="9723" max="9723" width="7.140625" style="687" bestFit="1" customWidth="1"/>
    <col min="9724" max="9724" width="6.42578125" style="687" bestFit="1" customWidth="1"/>
    <col min="9725" max="9725" width="6.85546875" style="687" bestFit="1" customWidth="1"/>
    <col min="9726" max="9726" width="7.140625" style="687" bestFit="1" customWidth="1"/>
    <col min="9727" max="9727" width="6.85546875" style="687" bestFit="1" customWidth="1"/>
    <col min="9728" max="9729" width="7.140625" style="687" bestFit="1" customWidth="1"/>
    <col min="9730" max="9731" width="6.42578125" style="687" bestFit="1" customWidth="1"/>
    <col min="9732" max="9732" width="6.85546875" style="687" bestFit="1" customWidth="1"/>
    <col min="9733" max="9734" width="7.140625" style="687" bestFit="1" customWidth="1"/>
    <col min="9735" max="9735" width="6.85546875" style="687" bestFit="1" customWidth="1"/>
    <col min="9736" max="9737" width="6.42578125" style="687" bestFit="1" customWidth="1"/>
    <col min="9738" max="9738" width="7.140625" style="687" bestFit="1" customWidth="1"/>
    <col min="9739" max="9740" width="6.42578125" style="687" bestFit="1" customWidth="1"/>
    <col min="9741" max="9742" width="7.140625" style="687" bestFit="1" customWidth="1"/>
    <col min="9743" max="9743" width="6.85546875" style="687" bestFit="1" customWidth="1"/>
    <col min="9744" max="9745" width="7.140625" style="687" bestFit="1" customWidth="1"/>
    <col min="9746" max="9746" width="6.42578125" style="687" bestFit="1" customWidth="1"/>
    <col min="9747" max="9747" width="6.85546875" style="687" bestFit="1" customWidth="1"/>
    <col min="9748" max="9749" width="7.140625" style="687" bestFit="1" customWidth="1"/>
    <col min="9750" max="9750" width="6.42578125" style="687" bestFit="1" customWidth="1"/>
    <col min="9751" max="9753" width="7.140625" style="687" bestFit="1" customWidth="1"/>
    <col min="9754" max="9754" width="6.85546875" style="687" bestFit="1" customWidth="1"/>
    <col min="9755" max="9756" width="7.140625" style="687" bestFit="1" customWidth="1"/>
    <col min="9757" max="9757" width="6.42578125" style="687" bestFit="1" customWidth="1"/>
    <col min="9758" max="9758" width="6.85546875" style="687" bestFit="1" customWidth="1"/>
    <col min="9759" max="9762" width="7.140625" style="687" bestFit="1" customWidth="1"/>
    <col min="9763" max="9763" width="6.85546875" style="687" bestFit="1" customWidth="1"/>
    <col min="9764" max="9764" width="7.140625" style="687" bestFit="1" customWidth="1"/>
    <col min="9765" max="9765" width="6.42578125" style="687" bestFit="1" customWidth="1"/>
    <col min="9766" max="9767" width="6.85546875" style="687" bestFit="1" customWidth="1"/>
    <col min="9768" max="9768" width="6.42578125" style="687" bestFit="1" customWidth="1"/>
    <col min="9769" max="9770" width="7.140625" style="687" bestFit="1" customWidth="1"/>
    <col min="9771" max="9773" width="6.85546875" style="687" bestFit="1" customWidth="1"/>
    <col min="9774" max="9775" width="7.140625" style="687" bestFit="1" customWidth="1"/>
    <col min="9776" max="9778" width="6.85546875" style="687" bestFit="1" customWidth="1"/>
    <col min="9779" max="9779" width="7.140625" style="687" bestFit="1" customWidth="1"/>
    <col min="9780" max="9780" width="6.85546875" style="687" bestFit="1" customWidth="1"/>
    <col min="9781" max="9782" width="6.42578125" style="687" bestFit="1" customWidth="1"/>
    <col min="9783" max="9784" width="7.140625" style="687" bestFit="1" customWidth="1"/>
    <col min="9785" max="9785" width="6.85546875" style="687" bestFit="1" customWidth="1"/>
    <col min="9786" max="9786" width="7.140625" style="687" bestFit="1" customWidth="1"/>
    <col min="9787" max="9789" width="6.42578125" style="687" bestFit="1" customWidth="1"/>
    <col min="9790" max="9793" width="7.140625" style="687" bestFit="1" customWidth="1"/>
    <col min="9794" max="9794" width="6.85546875" style="687" bestFit="1" customWidth="1"/>
    <col min="9795" max="9795" width="6.42578125" style="687" bestFit="1" customWidth="1"/>
    <col min="9796" max="9796" width="7.140625" style="687" bestFit="1" customWidth="1"/>
    <col min="9797" max="9798" width="6.42578125" style="687" bestFit="1" customWidth="1"/>
    <col min="9799" max="9799" width="6.85546875" style="687" bestFit="1" customWidth="1"/>
    <col min="9800" max="9801" width="7.140625" style="687" bestFit="1" customWidth="1"/>
    <col min="9802" max="9802" width="6.85546875" style="687" bestFit="1" customWidth="1"/>
    <col min="9803" max="9804" width="7.140625" style="687" bestFit="1" customWidth="1"/>
    <col min="9805" max="9805" width="6.85546875" style="687" bestFit="1" customWidth="1"/>
    <col min="9806" max="9808" width="7.140625" style="687" bestFit="1" customWidth="1"/>
    <col min="9809" max="9809" width="6.42578125" style="687" bestFit="1" customWidth="1"/>
    <col min="9810" max="9811" width="7.140625" style="687" bestFit="1" customWidth="1"/>
    <col min="9812" max="9812" width="6.85546875" style="687" bestFit="1" customWidth="1"/>
    <col min="9813" max="9813" width="6.42578125" style="687" bestFit="1" customWidth="1"/>
    <col min="9814" max="9814" width="6.85546875" style="687" bestFit="1" customWidth="1"/>
    <col min="9815" max="9815" width="6.42578125" style="687" bestFit="1" customWidth="1"/>
    <col min="9816" max="9817" width="7.140625" style="687" bestFit="1" customWidth="1"/>
    <col min="9818" max="9818" width="6.85546875" style="687" bestFit="1" customWidth="1"/>
    <col min="9819" max="9819" width="7.140625" style="687" bestFit="1" customWidth="1"/>
    <col min="9820" max="9820" width="6.42578125" style="687" bestFit="1" customWidth="1"/>
    <col min="9821" max="9821" width="7.140625" style="687" bestFit="1" customWidth="1"/>
    <col min="9822" max="9822" width="6.42578125" style="687" bestFit="1" customWidth="1"/>
    <col min="9823" max="9823" width="6.85546875" style="687" bestFit="1" customWidth="1"/>
    <col min="9824" max="9824" width="6.42578125" style="687" bestFit="1" customWidth="1"/>
    <col min="9825" max="9825" width="6.85546875" style="687" bestFit="1" customWidth="1"/>
    <col min="9826" max="9826" width="7.140625" style="687" bestFit="1" customWidth="1"/>
    <col min="9827" max="9827" width="6.42578125" style="687" bestFit="1" customWidth="1"/>
    <col min="9828" max="9828" width="7.140625" style="687" bestFit="1" customWidth="1"/>
    <col min="9829" max="9829" width="6.42578125" style="687" bestFit="1" customWidth="1"/>
    <col min="9830" max="9831" width="7.140625" style="687" bestFit="1" customWidth="1"/>
    <col min="9832" max="9833" width="6.85546875" style="687" bestFit="1" customWidth="1"/>
    <col min="9834" max="9835" width="7.140625" style="687" bestFit="1" customWidth="1"/>
    <col min="9836" max="9836" width="6.42578125" style="687" bestFit="1" customWidth="1"/>
    <col min="9837" max="9838" width="7.140625" style="687" bestFit="1" customWidth="1"/>
    <col min="9839" max="9839" width="6.85546875" style="687" bestFit="1" customWidth="1"/>
    <col min="9840" max="9840" width="6.42578125" style="687" bestFit="1" customWidth="1"/>
    <col min="9841" max="9843" width="7.140625" style="687" bestFit="1" customWidth="1"/>
    <col min="9844" max="9844" width="6.85546875" style="687" bestFit="1" customWidth="1"/>
    <col min="9845" max="9845" width="6.42578125" style="687" bestFit="1" customWidth="1"/>
    <col min="9846" max="9846" width="6.85546875" style="687" bestFit="1" customWidth="1"/>
    <col min="9847" max="9847" width="7.140625" style="687" bestFit="1" customWidth="1"/>
    <col min="9848" max="9849" width="6.85546875" style="687" bestFit="1" customWidth="1"/>
    <col min="9850" max="9850" width="7.140625" style="687" bestFit="1" customWidth="1"/>
    <col min="9851" max="9851" width="6.42578125" style="687" bestFit="1" customWidth="1"/>
    <col min="9852" max="9852" width="6.85546875" style="687" bestFit="1" customWidth="1"/>
    <col min="9853" max="9853" width="7.140625" style="687" bestFit="1" customWidth="1"/>
    <col min="9854" max="9854" width="6.42578125" style="687" bestFit="1" customWidth="1"/>
    <col min="9855" max="9855" width="6.85546875" style="687" bestFit="1" customWidth="1"/>
    <col min="9856" max="9856" width="6.42578125" style="687" bestFit="1" customWidth="1"/>
    <col min="9857" max="9857" width="7.140625" style="687" bestFit="1" customWidth="1"/>
    <col min="9858" max="9858" width="6.42578125" style="687" bestFit="1" customWidth="1"/>
    <col min="9859" max="9860" width="7.140625" style="687" bestFit="1" customWidth="1"/>
    <col min="9861" max="9861" width="6.85546875" style="687" bestFit="1" customWidth="1"/>
    <col min="9862" max="9865" width="7.140625" style="687" bestFit="1" customWidth="1"/>
    <col min="9866" max="9866" width="6.42578125" style="687" bestFit="1" customWidth="1"/>
    <col min="9867" max="9867" width="7.140625" style="687" bestFit="1" customWidth="1"/>
    <col min="9868" max="9868" width="6.42578125" style="687" bestFit="1" customWidth="1"/>
    <col min="9869" max="9870" width="7.140625" style="687" bestFit="1" customWidth="1"/>
    <col min="9871" max="9871" width="6.85546875" style="687" bestFit="1" customWidth="1"/>
    <col min="9872" max="9873" width="7.140625" style="687" bestFit="1" customWidth="1"/>
    <col min="9874" max="9874" width="6.85546875" style="687" bestFit="1" customWidth="1"/>
    <col min="9875" max="9878" width="7.140625" style="687" bestFit="1" customWidth="1"/>
    <col min="9879" max="9879" width="6.42578125" style="687" bestFit="1" customWidth="1"/>
    <col min="9880" max="9880" width="7.140625" style="687" bestFit="1" customWidth="1"/>
    <col min="9881" max="9881" width="6.85546875" style="687" bestFit="1" customWidth="1"/>
    <col min="9882" max="9882" width="6.42578125" style="687" bestFit="1" customWidth="1"/>
    <col min="9883" max="9883" width="6.85546875" style="687" bestFit="1" customWidth="1"/>
    <col min="9884" max="9884" width="6.42578125" style="687" bestFit="1" customWidth="1"/>
    <col min="9885" max="9885" width="6.85546875" style="687" bestFit="1" customWidth="1"/>
    <col min="9886" max="9887" width="7.140625" style="687" bestFit="1" customWidth="1"/>
    <col min="9888" max="9888" width="6.42578125" style="687" bestFit="1" customWidth="1"/>
    <col min="9889" max="9895" width="7.140625" style="687" bestFit="1" customWidth="1"/>
    <col min="9896" max="9897" width="6.85546875" style="687" bestFit="1" customWidth="1"/>
    <col min="9898" max="9902" width="7.140625" style="687" bestFit="1" customWidth="1"/>
    <col min="9903" max="9904" width="6.42578125" style="687" bestFit="1" customWidth="1"/>
    <col min="9905" max="9906" width="7.140625" style="687" bestFit="1" customWidth="1"/>
    <col min="9907" max="9907" width="6.42578125" style="687" bestFit="1" customWidth="1"/>
    <col min="9908" max="9908" width="7.140625" style="687" bestFit="1" customWidth="1"/>
    <col min="9909" max="9909" width="6.42578125" style="687" bestFit="1" customWidth="1"/>
    <col min="9910" max="9912" width="7.140625" style="687" bestFit="1" customWidth="1"/>
    <col min="9913" max="9913" width="6.85546875" style="687" bestFit="1" customWidth="1"/>
    <col min="9914" max="9916" width="7.140625" style="687" bestFit="1" customWidth="1"/>
    <col min="9917" max="9917" width="6.85546875" style="687" bestFit="1" customWidth="1"/>
    <col min="9918" max="9918" width="7.140625" style="687" bestFit="1" customWidth="1"/>
    <col min="9919" max="9919" width="6.85546875" style="687" bestFit="1" customWidth="1"/>
    <col min="9920" max="9920" width="6.42578125" style="687" bestFit="1" customWidth="1"/>
    <col min="9921" max="9922" width="7.140625" style="687" bestFit="1" customWidth="1"/>
    <col min="9923" max="9925" width="6.42578125" style="687" bestFit="1" customWidth="1"/>
    <col min="9926" max="9930" width="7.140625" style="687" bestFit="1" customWidth="1"/>
    <col min="9931" max="9932" width="6.42578125" style="687" bestFit="1" customWidth="1"/>
    <col min="9933" max="9934" width="7.140625" style="687" bestFit="1" customWidth="1"/>
    <col min="9935" max="9935" width="6.85546875" style="687" bestFit="1" customWidth="1"/>
    <col min="9936" max="9936" width="6.42578125" style="687" bestFit="1" customWidth="1"/>
    <col min="9937" max="9938" width="7.140625" style="687" bestFit="1" customWidth="1"/>
    <col min="9939" max="9940" width="6.42578125" style="687" bestFit="1" customWidth="1"/>
    <col min="9941" max="9941" width="7.140625" style="687" bestFit="1" customWidth="1"/>
    <col min="9942" max="9942" width="6.85546875" style="687" bestFit="1" customWidth="1"/>
    <col min="9943" max="9946" width="6.42578125" style="687" bestFit="1" customWidth="1"/>
    <col min="9947" max="9951" width="7.140625" style="687" bestFit="1" customWidth="1"/>
    <col min="9952" max="9952" width="6.85546875" style="687" bestFit="1" customWidth="1"/>
    <col min="9953" max="9953" width="6.42578125" style="687" bestFit="1" customWidth="1"/>
    <col min="9954" max="9954" width="6.85546875" style="687" bestFit="1" customWidth="1"/>
    <col min="9955" max="9955" width="6.42578125" style="687" bestFit="1" customWidth="1"/>
    <col min="9956" max="9956" width="7.140625" style="687" bestFit="1" customWidth="1"/>
    <col min="9957" max="9957" width="6.42578125" style="687" bestFit="1" customWidth="1"/>
    <col min="9958" max="9960" width="7.140625" style="687" bestFit="1" customWidth="1"/>
    <col min="9961" max="9961" width="6.85546875" style="687" bestFit="1" customWidth="1"/>
    <col min="9962" max="9963" width="7.140625" style="687" bestFit="1" customWidth="1"/>
    <col min="9964" max="9964" width="6.85546875" style="687" bestFit="1" customWidth="1"/>
    <col min="9965" max="9966" width="6.42578125" style="687" bestFit="1" customWidth="1"/>
    <col min="9967" max="9968" width="7.140625" style="687" bestFit="1" customWidth="1"/>
    <col min="9969" max="9969" width="6.85546875" style="687" bestFit="1" customWidth="1"/>
    <col min="9970" max="9970" width="7.140625" style="687" bestFit="1" customWidth="1"/>
    <col min="9971" max="9972" width="6.42578125" style="687" bestFit="1" customWidth="1"/>
    <col min="9973" max="9973" width="6.85546875" style="687" bestFit="1" customWidth="1"/>
    <col min="9974" max="9974" width="6.42578125" style="687" bestFit="1" customWidth="1"/>
    <col min="9975" max="9975" width="6.85546875" style="687" bestFit="1" customWidth="1"/>
    <col min="9976" max="9977" width="7.140625" style="687" bestFit="1" customWidth="1"/>
    <col min="9978" max="9978" width="6.42578125" style="687" bestFit="1" customWidth="1"/>
    <col min="9979" max="9979" width="7.140625" style="687" bestFit="1" customWidth="1"/>
    <col min="9980" max="9981" width="6.42578125" style="687" bestFit="1" customWidth="1"/>
    <col min="9982" max="9982" width="6.85546875" style="687" bestFit="1" customWidth="1"/>
    <col min="9983" max="9983" width="6.42578125" style="687" bestFit="1" customWidth="1"/>
    <col min="9984" max="9984" width="6.85546875" style="687" bestFit="1" customWidth="1"/>
    <col min="9985" max="9987" width="7.140625" style="687" bestFit="1" customWidth="1"/>
    <col min="9988" max="9988" width="6.42578125" style="687" bestFit="1" customWidth="1"/>
    <col min="9989" max="9992" width="7.140625" style="687" bestFit="1" customWidth="1"/>
    <col min="9993" max="9993" width="6.85546875" style="687" bestFit="1" customWidth="1"/>
    <col min="9994" max="9994" width="7.140625" style="687" bestFit="1" customWidth="1"/>
    <col min="9995" max="9995" width="6.85546875" style="687" bestFit="1" customWidth="1"/>
    <col min="9996" max="9996" width="6.42578125" style="687" bestFit="1" customWidth="1"/>
    <col min="9997" max="9998" width="7.140625" style="687" bestFit="1" customWidth="1"/>
    <col min="9999" max="9999" width="6.85546875" style="687" bestFit="1" customWidth="1"/>
    <col min="10000" max="10001" width="7.140625" style="687" bestFit="1" customWidth="1"/>
    <col min="10002" max="10003" width="6.42578125" style="687" bestFit="1" customWidth="1"/>
    <col min="10004" max="10004" width="7.140625" style="687" bestFit="1" customWidth="1"/>
    <col min="10005" max="10005" width="6.42578125" style="687" bestFit="1" customWidth="1"/>
    <col min="10006" max="10006" width="6.85546875" style="687" bestFit="1" customWidth="1"/>
    <col min="10007" max="10007" width="6.42578125" style="687" bestFit="1" customWidth="1"/>
    <col min="10008" max="10010" width="7.140625" style="687" bestFit="1" customWidth="1"/>
    <col min="10011" max="10011" width="6.85546875" style="687" bestFit="1" customWidth="1"/>
    <col min="10012" max="10013" width="7.140625" style="687" bestFit="1" customWidth="1"/>
    <col min="10014" max="10014" width="6.42578125" style="687" bestFit="1" customWidth="1"/>
    <col min="10015" max="10015" width="7.140625" style="687" bestFit="1" customWidth="1"/>
    <col min="10016" max="10016" width="6.42578125" style="687" bestFit="1" customWidth="1"/>
    <col min="10017" max="10020" width="7.140625" style="687" bestFit="1" customWidth="1"/>
    <col min="10021" max="10021" width="6.42578125" style="687" bestFit="1" customWidth="1"/>
    <col min="10022" max="10023" width="7.140625" style="687" bestFit="1" customWidth="1"/>
    <col min="10024" max="10024" width="6.85546875" style="687" bestFit="1" customWidth="1"/>
    <col min="10025" max="10026" width="7.140625" style="687" bestFit="1" customWidth="1"/>
    <col min="10027" max="10028" width="6.42578125" style="687" bestFit="1" customWidth="1"/>
    <col min="10029" max="10030" width="6.85546875" style="687" bestFit="1" customWidth="1"/>
    <col min="10031" max="10032" width="6.42578125" style="687" bestFit="1" customWidth="1"/>
    <col min="10033" max="10033" width="7.140625" style="687" bestFit="1" customWidth="1"/>
    <col min="10034" max="10034" width="6.85546875" style="687" bestFit="1" customWidth="1"/>
    <col min="10035" max="10036" width="6.42578125" style="687" bestFit="1" customWidth="1"/>
    <col min="10037" max="10037" width="6.85546875" style="687" bestFit="1" customWidth="1"/>
    <col min="10038" max="10040" width="6.42578125" style="687" bestFit="1" customWidth="1"/>
    <col min="10041" max="10041" width="6.85546875" style="687" bestFit="1" customWidth="1"/>
    <col min="10042" max="10043" width="7.140625" style="687" bestFit="1" customWidth="1"/>
    <col min="10044" max="10045" width="6.42578125" style="687" bestFit="1" customWidth="1"/>
    <col min="10046" max="10046" width="6.85546875" style="687" bestFit="1" customWidth="1"/>
    <col min="10047" max="10048" width="7.140625" style="687" bestFit="1" customWidth="1"/>
    <col min="10049" max="10049" width="6.85546875" style="687" bestFit="1" customWidth="1"/>
    <col min="10050" max="10051" width="7.140625" style="687" bestFit="1" customWidth="1"/>
    <col min="10052" max="10052" width="6.85546875" style="687" bestFit="1" customWidth="1"/>
    <col min="10053" max="10053" width="6.42578125" style="687" bestFit="1" customWidth="1"/>
    <col min="10054" max="10055" width="7.140625" style="687" bestFit="1" customWidth="1"/>
    <col min="10056" max="10056" width="6.42578125" style="687" bestFit="1" customWidth="1"/>
    <col min="10057" max="10057" width="6.85546875" style="687" bestFit="1" customWidth="1"/>
    <col min="10058" max="10058" width="6.42578125" style="687" bestFit="1" customWidth="1"/>
    <col min="10059" max="10059" width="6.85546875" style="687" bestFit="1" customWidth="1"/>
    <col min="10060" max="10060" width="7.140625" style="687" bestFit="1" customWidth="1"/>
    <col min="10061" max="10061" width="6.85546875" style="687" bestFit="1" customWidth="1"/>
    <col min="10062" max="10062" width="7.140625" style="687" bestFit="1" customWidth="1"/>
    <col min="10063" max="10065" width="6.42578125" style="687" bestFit="1" customWidth="1"/>
    <col min="10066" max="10066" width="6.85546875" style="687" bestFit="1" customWidth="1"/>
    <col min="10067" max="10067" width="7.140625" style="687" bestFit="1" customWidth="1"/>
    <col min="10068" max="10068" width="6.85546875" style="687" bestFit="1" customWidth="1"/>
    <col min="10069" max="10070" width="7.140625" style="687" bestFit="1" customWidth="1"/>
    <col min="10071" max="10071" width="6.85546875" style="687" bestFit="1" customWidth="1"/>
    <col min="10072" max="10072" width="7.140625" style="687" bestFit="1" customWidth="1"/>
    <col min="10073" max="10073" width="6.85546875" style="687" bestFit="1" customWidth="1"/>
    <col min="10074" max="10078" width="7.140625" style="687" bestFit="1" customWidth="1"/>
    <col min="10079" max="10080" width="6.42578125" style="687" bestFit="1" customWidth="1"/>
    <col min="10081" max="10081" width="7.140625" style="687" bestFit="1" customWidth="1"/>
    <col min="10082" max="10082" width="6.85546875" style="687" bestFit="1" customWidth="1"/>
    <col min="10083" max="10083" width="7.140625" style="687" bestFit="1" customWidth="1"/>
    <col min="10084" max="10084" width="6.42578125" style="687" bestFit="1" customWidth="1"/>
    <col min="10085" max="10086" width="7.140625" style="687" bestFit="1" customWidth="1"/>
    <col min="10087" max="10088" width="6.42578125" style="687" bestFit="1" customWidth="1"/>
    <col min="10089" max="10091" width="6.85546875" style="687" bestFit="1" customWidth="1"/>
    <col min="10092" max="10092" width="7.140625" style="687" bestFit="1" customWidth="1"/>
    <col min="10093" max="10093" width="6.42578125" style="687" bestFit="1" customWidth="1"/>
    <col min="10094" max="10095" width="7.140625" style="687" bestFit="1" customWidth="1"/>
    <col min="10096" max="10096" width="6.85546875" style="687" bestFit="1" customWidth="1"/>
    <col min="10097" max="10097" width="7.140625" style="687" bestFit="1" customWidth="1"/>
    <col min="10098" max="10100" width="6.42578125" style="687" bestFit="1" customWidth="1"/>
    <col min="10101" max="10104" width="7.140625" style="687" bestFit="1" customWidth="1"/>
    <col min="10105" max="10105" width="6.42578125" style="687" bestFit="1" customWidth="1"/>
    <col min="10106" max="10106" width="6.85546875" style="687" bestFit="1" customWidth="1"/>
    <col min="10107" max="10108" width="7.140625" style="687" bestFit="1" customWidth="1"/>
    <col min="10109" max="10109" width="6.85546875" style="687" bestFit="1" customWidth="1"/>
    <col min="10110" max="10111" width="7.140625" style="687" bestFit="1" customWidth="1"/>
    <col min="10112" max="10112" width="6.85546875" style="687" bestFit="1" customWidth="1"/>
    <col min="10113" max="10114" width="7.140625" style="687" bestFit="1" customWidth="1"/>
    <col min="10115" max="10115" width="6.42578125" style="687" bestFit="1" customWidth="1"/>
    <col min="10116" max="10116" width="6.85546875" style="687" bestFit="1" customWidth="1"/>
    <col min="10117" max="10119" width="7.140625" style="687" bestFit="1" customWidth="1"/>
    <col min="10120" max="10120" width="6.42578125" style="687" bestFit="1" customWidth="1"/>
    <col min="10121" max="10122" width="7.140625" style="687" bestFit="1" customWidth="1"/>
    <col min="10123" max="10123" width="6.85546875" style="687" bestFit="1" customWidth="1"/>
    <col min="10124" max="10125" width="6.42578125" style="687" bestFit="1" customWidth="1"/>
    <col min="10126" max="10126" width="7.140625" style="687" bestFit="1" customWidth="1"/>
    <col min="10127" max="10127" width="6.42578125" style="687" bestFit="1" customWidth="1"/>
    <col min="10128" max="10129" width="7.140625" style="687" bestFit="1" customWidth="1"/>
    <col min="10130" max="10133" width="6.85546875" style="687" bestFit="1" customWidth="1"/>
    <col min="10134" max="10137" width="7.140625" style="687" bestFit="1" customWidth="1"/>
    <col min="10138" max="10139" width="6.42578125" style="687" bestFit="1" customWidth="1"/>
    <col min="10140" max="10141" width="6.85546875" style="687" bestFit="1" customWidth="1"/>
    <col min="10142" max="10142" width="7.140625" style="687" bestFit="1" customWidth="1"/>
    <col min="10143" max="10143" width="6.85546875" style="687" bestFit="1" customWidth="1"/>
    <col min="10144" max="10144" width="7.140625" style="687" bestFit="1" customWidth="1"/>
    <col min="10145" max="10145" width="6.85546875" style="687" bestFit="1" customWidth="1"/>
    <col min="10146" max="10147" width="6.42578125" style="687" bestFit="1" customWidth="1"/>
    <col min="10148" max="10150" width="7.140625" style="687" bestFit="1" customWidth="1"/>
    <col min="10151" max="10151" width="6.85546875" style="687" bestFit="1" customWidth="1"/>
    <col min="10152" max="10152" width="7.140625" style="687" bestFit="1" customWidth="1"/>
    <col min="10153" max="10153" width="6.42578125" style="687" bestFit="1" customWidth="1"/>
    <col min="10154" max="10155" width="7.140625" style="687" bestFit="1" customWidth="1"/>
    <col min="10156" max="10156" width="6.42578125" style="687" bestFit="1" customWidth="1"/>
    <col min="10157" max="10157" width="6.85546875" style="687" bestFit="1" customWidth="1"/>
    <col min="10158" max="10159" width="6.42578125" style="687" bestFit="1" customWidth="1"/>
    <col min="10160" max="10160" width="6.85546875" style="687" bestFit="1" customWidth="1"/>
    <col min="10161" max="10161" width="6.42578125" style="687" bestFit="1" customWidth="1"/>
    <col min="10162" max="10162" width="6.85546875" style="687" bestFit="1" customWidth="1"/>
    <col min="10163" max="10163" width="7.140625" style="687" bestFit="1" customWidth="1"/>
    <col min="10164" max="10164" width="6.85546875" style="687" bestFit="1" customWidth="1"/>
    <col min="10165" max="10166" width="7.140625" style="687" bestFit="1" customWidth="1"/>
    <col min="10167" max="10167" width="6.42578125" style="687" bestFit="1" customWidth="1"/>
    <col min="10168" max="10171" width="7.140625" style="687" bestFit="1" customWidth="1"/>
    <col min="10172" max="10172" width="6.85546875" style="687" bestFit="1" customWidth="1"/>
    <col min="10173" max="10173" width="7.140625" style="687" bestFit="1" customWidth="1"/>
    <col min="10174" max="10174" width="6.85546875" style="687" bestFit="1" customWidth="1"/>
    <col min="10175" max="10175" width="7.140625" style="687" bestFit="1" customWidth="1"/>
    <col min="10176" max="10176" width="6.42578125" style="687" bestFit="1" customWidth="1"/>
    <col min="10177" max="10177" width="6.85546875" style="687" bestFit="1" customWidth="1"/>
    <col min="10178" max="10178" width="7.140625" style="687" bestFit="1" customWidth="1"/>
    <col min="10179" max="10179" width="6.85546875" style="687" bestFit="1" customWidth="1"/>
    <col min="10180" max="10181" width="7.140625" style="687" bestFit="1" customWidth="1"/>
    <col min="10182" max="10182" width="6.85546875" style="687" bestFit="1" customWidth="1"/>
    <col min="10183" max="10183" width="6.42578125" style="687" bestFit="1" customWidth="1"/>
    <col min="10184" max="10185" width="7.140625" style="687" bestFit="1" customWidth="1"/>
    <col min="10186" max="10187" width="6.85546875" style="687" bestFit="1" customWidth="1"/>
    <col min="10188" max="10188" width="6.42578125" style="687" bestFit="1" customWidth="1"/>
    <col min="10189" max="10191" width="7.140625" style="687" bestFit="1" customWidth="1"/>
    <col min="10192" max="10192" width="6.42578125" style="687" bestFit="1" customWidth="1"/>
    <col min="10193" max="10193" width="6.85546875" style="687" bestFit="1" customWidth="1"/>
    <col min="10194" max="10195" width="7.140625" style="687" bestFit="1" customWidth="1"/>
    <col min="10196" max="10196" width="6.42578125" style="687" bestFit="1" customWidth="1"/>
    <col min="10197" max="10197" width="6.85546875" style="687" bestFit="1" customWidth="1"/>
    <col min="10198" max="10199" width="7.140625" style="687" bestFit="1" customWidth="1"/>
    <col min="10200" max="10200" width="6.85546875" style="687" bestFit="1" customWidth="1"/>
    <col min="10201" max="10201" width="6.42578125" style="687" bestFit="1" customWidth="1"/>
    <col min="10202" max="10202" width="7.140625" style="687" bestFit="1" customWidth="1"/>
    <col min="10203" max="10203" width="6.42578125" style="687" bestFit="1" customWidth="1"/>
    <col min="10204" max="10204" width="7.140625" style="687" bestFit="1" customWidth="1"/>
    <col min="10205" max="10205" width="6.85546875" style="687" bestFit="1" customWidth="1"/>
    <col min="10206" max="10209" width="7.140625" style="687" bestFit="1" customWidth="1"/>
    <col min="10210" max="10210" width="6.85546875" style="687" bestFit="1" customWidth="1"/>
    <col min="10211" max="10211" width="7.140625" style="687" bestFit="1" customWidth="1"/>
    <col min="10212" max="10214" width="6.85546875" style="687" bestFit="1" customWidth="1"/>
    <col min="10215" max="10215" width="7.140625" style="687" bestFit="1" customWidth="1"/>
    <col min="10216" max="10216" width="6.85546875" style="687" bestFit="1" customWidth="1"/>
    <col min="10217" max="10219" width="7.140625" style="687" bestFit="1" customWidth="1"/>
    <col min="10220" max="10220" width="6.42578125" style="687" bestFit="1" customWidth="1"/>
    <col min="10221" max="10221" width="7.140625" style="687" bestFit="1" customWidth="1"/>
    <col min="10222" max="10223" width="6.42578125" style="687" bestFit="1" customWidth="1"/>
    <col min="10224" max="10225" width="7.140625" style="687" bestFit="1" customWidth="1"/>
    <col min="10226" max="10226" width="6.85546875" style="687" bestFit="1" customWidth="1"/>
    <col min="10227" max="10228" width="6.42578125" style="687" bestFit="1" customWidth="1"/>
    <col min="10229" max="10229" width="6.85546875" style="687" bestFit="1" customWidth="1"/>
    <col min="10230" max="10232" width="6.42578125" style="687" bestFit="1" customWidth="1"/>
    <col min="10233" max="10233" width="6.85546875" style="687" bestFit="1" customWidth="1"/>
    <col min="10234" max="10238" width="7.140625" style="687" bestFit="1" customWidth="1"/>
    <col min="10239" max="10240" width="6.85546875" style="687" bestFit="1" customWidth="1"/>
    <col min="10241" max="10242" width="7.140625" style="687" bestFit="1" customWidth="1"/>
    <col min="10243" max="10243" width="6.42578125" style="687" bestFit="1" customWidth="1"/>
    <col min="10244" max="10245" width="6.85546875" style="687" bestFit="1" customWidth="1"/>
    <col min="10246" max="10246" width="7.140625" style="687" bestFit="1" customWidth="1"/>
    <col min="10247" max="10247" width="6.85546875" style="687" bestFit="1" customWidth="1"/>
    <col min="10248" max="10248" width="7.140625" style="687" bestFit="1" customWidth="1"/>
    <col min="10249" max="10249" width="6.42578125" style="687" bestFit="1" customWidth="1"/>
    <col min="10250" max="10255" width="7.140625" style="687" bestFit="1" customWidth="1"/>
    <col min="10256" max="10256" width="6.42578125" style="687" bestFit="1" customWidth="1"/>
    <col min="10257" max="10257" width="7.140625" style="687" bestFit="1" customWidth="1"/>
    <col min="10258" max="10258" width="6.42578125" style="687" bestFit="1" customWidth="1"/>
    <col min="10259" max="10259" width="6.85546875" style="687" bestFit="1" customWidth="1"/>
    <col min="10260" max="10260" width="7.140625" style="687" bestFit="1" customWidth="1"/>
    <col min="10261" max="10262" width="6.42578125" style="687" bestFit="1" customWidth="1"/>
    <col min="10263" max="10263" width="7.140625" style="687" bestFit="1" customWidth="1"/>
    <col min="10264" max="10264" width="6.42578125" style="687" bestFit="1" customWidth="1"/>
    <col min="10265" max="10266" width="7.140625" style="687" bestFit="1" customWidth="1"/>
    <col min="10267" max="10267" width="6.85546875" style="687" bestFit="1" customWidth="1"/>
    <col min="10268" max="10274" width="7.140625" style="687" bestFit="1" customWidth="1"/>
    <col min="10275" max="10275" width="6.85546875" style="687" bestFit="1" customWidth="1"/>
    <col min="10276" max="10276" width="6.42578125" style="687" bestFit="1" customWidth="1"/>
    <col min="10277" max="10277" width="6.85546875" style="687" bestFit="1" customWidth="1"/>
    <col min="10278" max="10282" width="7.140625" style="687" bestFit="1" customWidth="1"/>
    <col min="10283" max="10283" width="6.85546875" style="687" bestFit="1" customWidth="1"/>
    <col min="10284" max="10284" width="6.42578125" style="687" bestFit="1" customWidth="1"/>
    <col min="10285" max="10285" width="6.85546875" style="687" bestFit="1" customWidth="1"/>
    <col min="10286" max="10289" width="7.140625" style="687" bestFit="1" customWidth="1"/>
    <col min="10290" max="10290" width="6.42578125" style="687" bestFit="1" customWidth="1"/>
    <col min="10291" max="10291" width="7.140625" style="687" bestFit="1" customWidth="1"/>
    <col min="10292" max="10292" width="6.85546875" style="687" bestFit="1" customWidth="1"/>
    <col min="10293" max="10293" width="6.42578125" style="687" bestFit="1" customWidth="1"/>
    <col min="10294" max="10295" width="7.140625" style="687" bestFit="1" customWidth="1"/>
    <col min="10296" max="10297" width="6.85546875" style="687" bestFit="1" customWidth="1"/>
    <col min="10298" max="10298" width="6.42578125" style="687" bestFit="1" customWidth="1"/>
    <col min="10299" max="10301" width="7.140625" style="687" bestFit="1" customWidth="1"/>
    <col min="10302" max="10302" width="6.85546875" style="687" bestFit="1" customWidth="1"/>
    <col min="10303" max="10304" width="7.140625" style="687" bestFit="1" customWidth="1"/>
    <col min="10305" max="10305" width="6.85546875" style="687" bestFit="1" customWidth="1"/>
    <col min="10306" max="10308" width="7.140625" style="687" bestFit="1" customWidth="1"/>
    <col min="10309" max="10309" width="6.85546875" style="687" bestFit="1" customWidth="1"/>
    <col min="10310" max="10310" width="7.140625" style="687" bestFit="1" customWidth="1"/>
    <col min="10311" max="10311" width="6.42578125" style="687" bestFit="1" customWidth="1"/>
    <col min="10312" max="10313" width="7.140625" style="687" bestFit="1" customWidth="1"/>
    <col min="10314" max="10314" width="6.42578125" style="687" bestFit="1" customWidth="1"/>
    <col min="10315" max="10316" width="6.85546875" style="687" bestFit="1" customWidth="1"/>
    <col min="10317" max="10318" width="6.42578125" style="687" bestFit="1" customWidth="1"/>
    <col min="10319" max="10319" width="6.85546875" style="687" bestFit="1" customWidth="1"/>
    <col min="10320" max="10320" width="7.140625" style="687" bestFit="1" customWidth="1"/>
    <col min="10321" max="10321" width="6.42578125" style="687" bestFit="1" customWidth="1"/>
    <col min="10322" max="10322" width="7.140625" style="687" bestFit="1" customWidth="1"/>
    <col min="10323" max="10324" width="6.42578125" style="687" bestFit="1" customWidth="1"/>
    <col min="10325" max="10325" width="6.85546875" style="687" bestFit="1" customWidth="1"/>
    <col min="10326" max="10328" width="7.140625" style="687" bestFit="1" customWidth="1"/>
    <col min="10329" max="10329" width="6.42578125" style="687" bestFit="1" customWidth="1"/>
    <col min="10330" max="10330" width="6.85546875" style="687" bestFit="1" customWidth="1"/>
    <col min="10331" max="10331" width="7.140625" style="687" bestFit="1" customWidth="1"/>
    <col min="10332" max="10332" width="6.85546875" style="687" bestFit="1" customWidth="1"/>
    <col min="10333" max="10333" width="6.42578125" style="687" bestFit="1" customWidth="1"/>
    <col min="10334" max="10336" width="6.85546875" style="687" bestFit="1" customWidth="1"/>
    <col min="10337" max="10338" width="7.140625" style="687" bestFit="1" customWidth="1"/>
    <col min="10339" max="10339" width="6.42578125" style="687" bestFit="1" customWidth="1"/>
    <col min="10340" max="10341" width="7.140625" style="687" bestFit="1" customWidth="1"/>
    <col min="10342" max="10342" width="6.42578125" style="687" bestFit="1" customWidth="1"/>
    <col min="10343" max="10343" width="6.85546875" style="687" bestFit="1" customWidth="1"/>
    <col min="10344" max="10345" width="7.140625" style="687" bestFit="1" customWidth="1"/>
    <col min="10346" max="10346" width="6.42578125" style="687" bestFit="1" customWidth="1"/>
    <col min="10347" max="10349" width="7.140625" style="687" bestFit="1" customWidth="1"/>
    <col min="10350" max="10350" width="6.42578125" style="687" bestFit="1" customWidth="1"/>
    <col min="10351" max="10351" width="7.140625" style="687" bestFit="1" customWidth="1"/>
    <col min="10352" max="10352" width="6.85546875" style="687" bestFit="1" customWidth="1"/>
    <col min="10353" max="10355" width="7.140625" style="687" bestFit="1" customWidth="1"/>
    <col min="10356" max="10356" width="6.85546875" style="687" bestFit="1" customWidth="1"/>
    <col min="10357" max="10357" width="6.42578125" style="687" bestFit="1" customWidth="1"/>
    <col min="10358" max="10358" width="6.85546875" style="687" bestFit="1" customWidth="1"/>
    <col min="10359" max="10363" width="7.140625" style="687" bestFit="1" customWidth="1"/>
    <col min="10364" max="10366" width="6.42578125" style="687" bestFit="1" customWidth="1"/>
    <col min="10367" max="10368" width="7.140625" style="687" bestFit="1" customWidth="1"/>
    <col min="10369" max="10370" width="6.85546875" style="687" bestFit="1" customWidth="1"/>
    <col min="10371" max="10371" width="7.140625" style="687" bestFit="1" customWidth="1"/>
    <col min="10372" max="10373" width="6.42578125" style="687" bestFit="1" customWidth="1"/>
    <col min="10374" max="10377" width="7.140625" style="687" bestFit="1" customWidth="1"/>
    <col min="10378" max="10378" width="6.42578125" style="687" bestFit="1" customWidth="1"/>
    <col min="10379" max="10379" width="6.85546875" style="687" bestFit="1" customWidth="1"/>
    <col min="10380" max="10380" width="6.42578125" style="687" bestFit="1" customWidth="1"/>
    <col min="10381" max="10381" width="7.140625" style="687" bestFit="1" customWidth="1"/>
    <col min="10382" max="10382" width="6.85546875" style="687" bestFit="1" customWidth="1"/>
    <col min="10383" max="10385" width="6.42578125" style="687" bestFit="1" customWidth="1"/>
    <col min="10386" max="10387" width="7.140625" style="687" bestFit="1" customWidth="1"/>
    <col min="10388" max="10388" width="6.85546875" style="687" bestFit="1" customWidth="1"/>
    <col min="10389" max="10389" width="6.42578125" style="687" bestFit="1" customWidth="1"/>
    <col min="10390" max="10390" width="6.85546875" style="687" bestFit="1" customWidth="1"/>
    <col min="10391" max="10391" width="6.42578125" style="687" bestFit="1" customWidth="1"/>
    <col min="10392" max="10393" width="7.140625" style="687" bestFit="1" customWidth="1"/>
    <col min="10394" max="10394" width="6.85546875" style="687" bestFit="1" customWidth="1"/>
    <col min="10395" max="10395" width="6.42578125" style="687" bestFit="1" customWidth="1"/>
    <col min="10396" max="10397" width="6.85546875" style="687" bestFit="1" customWidth="1"/>
    <col min="10398" max="10398" width="7.140625" style="687" bestFit="1" customWidth="1"/>
    <col min="10399" max="10399" width="6.42578125" style="687" bestFit="1" customWidth="1"/>
    <col min="10400" max="10401" width="7.140625" style="687" bestFit="1" customWidth="1"/>
    <col min="10402" max="10404" width="6.42578125" style="687" bestFit="1" customWidth="1"/>
    <col min="10405" max="10409" width="7.140625" style="687" bestFit="1" customWidth="1"/>
    <col min="10410" max="10410" width="6.85546875" style="687" bestFit="1" customWidth="1"/>
    <col min="10411" max="10411" width="6.42578125" style="687" bestFit="1" customWidth="1"/>
    <col min="10412" max="10412" width="6.85546875" style="687" bestFit="1" customWidth="1"/>
    <col min="10413" max="10417" width="7.140625" style="687" bestFit="1" customWidth="1"/>
    <col min="10418" max="10419" width="6.42578125" style="687" bestFit="1" customWidth="1"/>
    <col min="10420" max="10420" width="7.140625" style="687" bestFit="1" customWidth="1"/>
    <col min="10421" max="10421" width="6.85546875" style="687" bestFit="1" customWidth="1"/>
    <col min="10422" max="10423" width="6.42578125" style="687" bestFit="1" customWidth="1"/>
    <col min="10424" max="10425" width="7.140625" style="687" bestFit="1" customWidth="1"/>
    <col min="10426" max="10426" width="6.85546875" style="687" bestFit="1" customWidth="1"/>
    <col min="10427" max="10428" width="7.140625" style="687" bestFit="1" customWidth="1"/>
    <col min="10429" max="10430" width="6.42578125" style="687" bestFit="1" customWidth="1"/>
    <col min="10431" max="10432" width="6.85546875" style="687" bestFit="1" customWidth="1"/>
    <col min="10433" max="10435" width="6.42578125" style="687" bestFit="1" customWidth="1"/>
    <col min="10436" max="10436" width="7.140625" style="687" bestFit="1" customWidth="1"/>
    <col min="10437" max="10438" width="6.85546875" style="687" bestFit="1" customWidth="1"/>
    <col min="10439" max="10439" width="6.42578125" style="687" bestFit="1" customWidth="1"/>
    <col min="10440" max="10444" width="7.140625" style="687" bestFit="1" customWidth="1"/>
    <col min="10445" max="10445" width="6.42578125" style="687" bestFit="1" customWidth="1"/>
    <col min="10446" max="10446" width="7.140625" style="687" bestFit="1" customWidth="1"/>
    <col min="10447" max="10447" width="6.42578125" style="687" bestFit="1" customWidth="1"/>
    <col min="10448" max="10448" width="7.140625" style="687" bestFit="1" customWidth="1"/>
    <col min="10449" max="10449" width="6.42578125" style="687" bestFit="1" customWidth="1"/>
    <col min="10450" max="10452" width="7.140625" style="687" bestFit="1" customWidth="1"/>
    <col min="10453" max="10453" width="6.42578125" style="687" bestFit="1" customWidth="1"/>
    <col min="10454" max="10454" width="6.85546875" style="687" bestFit="1" customWidth="1"/>
    <col min="10455" max="10457" width="7.140625" style="687" bestFit="1" customWidth="1"/>
    <col min="10458" max="10458" width="6.85546875" style="687" bestFit="1" customWidth="1"/>
    <col min="10459" max="10459" width="7.140625" style="687" bestFit="1" customWidth="1"/>
    <col min="10460" max="10460" width="6.85546875" style="687" bestFit="1" customWidth="1"/>
    <col min="10461" max="10464" width="7.140625" style="687" bestFit="1" customWidth="1"/>
    <col min="10465" max="10465" width="6.42578125" style="687" bestFit="1" customWidth="1"/>
    <col min="10466" max="10468" width="7.140625" style="687" bestFit="1" customWidth="1"/>
    <col min="10469" max="10469" width="6.85546875" style="687" bestFit="1" customWidth="1"/>
    <col min="10470" max="10470" width="7.140625" style="687" bestFit="1" customWidth="1"/>
    <col min="10471" max="10472" width="6.85546875" style="687" bestFit="1" customWidth="1"/>
    <col min="10473" max="10473" width="6.42578125" style="687" bestFit="1" customWidth="1"/>
    <col min="10474" max="10474" width="7.140625" style="687" bestFit="1" customWidth="1"/>
    <col min="10475" max="10475" width="6.85546875" style="687" bestFit="1" customWidth="1"/>
    <col min="10476" max="10477" width="7.140625" style="687" bestFit="1" customWidth="1"/>
    <col min="10478" max="10479" width="6.42578125" style="687" bestFit="1" customWidth="1"/>
    <col min="10480" max="10483" width="7.140625" style="687" bestFit="1" customWidth="1"/>
    <col min="10484" max="10484" width="6.42578125" style="687" bestFit="1" customWidth="1"/>
    <col min="10485" max="10492" width="7.140625" style="687" bestFit="1" customWidth="1"/>
    <col min="10493" max="10493" width="6.85546875" style="687" bestFit="1" customWidth="1"/>
    <col min="10494" max="10494" width="7.140625" style="687" bestFit="1" customWidth="1"/>
    <col min="10495" max="10495" width="6.42578125" style="687" bestFit="1" customWidth="1"/>
    <col min="10496" max="10496" width="6.85546875" style="687" bestFit="1" customWidth="1"/>
    <col min="10497" max="10499" width="7.140625" style="687" bestFit="1" customWidth="1"/>
    <col min="10500" max="10500" width="6.42578125" style="687" bestFit="1" customWidth="1"/>
    <col min="10501" max="10501" width="6.85546875" style="687" bestFit="1" customWidth="1"/>
    <col min="10502" max="10502" width="6.42578125" style="687" bestFit="1" customWidth="1"/>
    <col min="10503" max="10506" width="7.140625" style="687" bestFit="1" customWidth="1"/>
    <col min="10507" max="10507" width="6.85546875" style="687" bestFit="1" customWidth="1"/>
    <col min="10508" max="10508" width="7.140625" style="687" bestFit="1" customWidth="1"/>
    <col min="10509" max="10510" width="6.42578125" style="687" bestFit="1" customWidth="1"/>
    <col min="10511" max="10513" width="7.140625" style="687" bestFit="1" customWidth="1"/>
    <col min="10514" max="10514" width="6.42578125" style="687" bestFit="1" customWidth="1"/>
    <col min="10515" max="10515" width="7.140625" style="687" bestFit="1" customWidth="1"/>
    <col min="10516" max="10517" width="6.42578125" style="687" bestFit="1" customWidth="1"/>
    <col min="10518" max="10518" width="6.85546875" style="687" bestFit="1" customWidth="1"/>
    <col min="10519" max="10519" width="7.140625" style="687" bestFit="1" customWidth="1"/>
    <col min="10520" max="10520" width="6.85546875" style="687" bestFit="1" customWidth="1"/>
    <col min="10521" max="10522" width="7.140625" style="687" bestFit="1" customWidth="1"/>
    <col min="10523" max="10523" width="6.85546875" style="687" bestFit="1" customWidth="1"/>
    <col min="10524" max="10525" width="6.42578125" style="687" bestFit="1" customWidth="1"/>
    <col min="10526" max="10526" width="6.85546875" style="687" bestFit="1" customWidth="1"/>
    <col min="10527" max="10527" width="6.42578125" style="687" bestFit="1" customWidth="1"/>
    <col min="10528" max="10528" width="7.140625" style="687" bestFit="1" customWidth="1"/>
    <col min="10529" max="10529" width="6.85546875" style="687" bestFit="1" customWidth="1"/>
    <col min="10530" max="10533" width="7.140625" style="687" bestFit="1" customWidth="1"/>
    <col min="10534" max="10534" width="6.85546875" style="687" bestFit="1" customWidth="1"/>
    <col min="10535" max="10535" width="6.42578125" style="687" bestFit="1" customWidth="1"/>
    <col min="10536" max="10536" width="6.85546875" style="687" bestFit="1" customWidth="1"/>
    <col min="10537" max="10540" width="7.140625" style="687" bestFit="1" customWidth="1"/>
    <col min="10541" max="10542" width="6.85546875" style="687" bestFit="1" customWidth="1"/>
    <col min="10543" max="10543" width="6.42578125" style="687" bestFit="1" customWidth="1"/>
    <col min="10544" max="10547" width="7.140625" style="687" bestFit="1" customWidth="1"/>
    <col min="10548" max="10549" width="6.85546875" style="687" bestFit="1" customWidth="1"/>
    <col min="10550" max="10550" width="7.140625" style="687" bestFit="1" customWidth="1"/>
    <col min="10551" max="10551" width="6.85546875" style="687" bestFit="1" customWidth="1"/>
    <col min="10552" max="10554" width="7.140625" style="687" bestFit="1" customWidth="1"/>
    <col min="10555" max="10555" width="6.85546875" style="687" bestFit="1" customWidth="1"/>
    <col min="10556" max="10556" width="6.42578125" style="687" bestFit="1" customWidth="1"/>
    <col min="10557" max="10558" width="7.140625" style="687" bestFit="1" customWidth="1"/>
    <col min="10559" max="10559" width="6.42578125" style="687" bestFit="1" customWidth="1"/>
    <col min="10560" max="10560" width="7.140625" style="687" bestFit="1" customWidth="1"/>
    <col min="10561" max="10562" width="6.85546875" style="687" bestFit="1" customWidth="1"/>
    <col min="10563" max="10563" width="7.140625" style="687" bestFit="1" customWidth="1"/>
    <col min="10564" max="10564" width="6.85546875" style="687" bestFit="1" customWidth="1"/>
    <col min="10565" max="10565" width="6.42578125" style="687" bestFit="1" customWidth="1"/>
    <col min="10566" max="10566" width="6.85546875" style="687" bestFit="1" customWidth="1"/>
    <col min="10567" max="10567" width="7.140625" style="687" bestFit="1" customWidth="1"/>
    <col min="10568" max="10568" width="6.42578125" style="687" bestFit="1" customWidth="1"/>
    <col min="10569" max="10570" width="7.140625" style="687" bestFit="1" customWidth="1"/>
    <col min="10571" max="10571" width="6.85546875" style="687" bestFit="1" customWidth="1"/>
    <col min="10572" max="10573" width="7.140625" style="687" bestFit="1" customWidth="1"/>
    <col min="10574" max="10574" width="6.42578125" style="687" bestFit="1" customWidth="1"/>
    <col min="10575" max="10575" width="6.85546875" style="687" bestFit="1" customWidth="1"/>
    <col min="10576" max="10576" width="6.42578125" style="687" bestFit="1" customWidth="1"/>
    <col min="10577" max="10580" width="7.140625" style="687" bestFit="1" customWidth="1"/>
    <col min="10581" max="10581" width="6.85546875" style="687" bestFit="1" customWidth="1"/>
    <col min="10582" max="10582" width="6.42578125" style="687" bestFit="1" customWidth="1"/>
    <col min="10583" max="10583" width="7.140625" style="687" bestFit="1" customWidth="1"/>
    <col min="10584" max="10584" width="6.85546875" style="687" bestFit="1" customWidth="1"/>
    <col min="10585" max="10585" width="7.140625" style="687" bestFit="1" customWidth="1"/>
    <col min="10586" max="10586" width="6.42578125" style="687" bestFit="1" customWidth="1"/>
    <col min="10587" max="10587" width="6.85546875" style="687" bestFit="1" customWidth="1"/>
    <col min="10588" max="10588" width="7.140625" style="687" bestFit="1" customWidth="1"/>
    <col min="10589" max="10590" width="6.42578125" style="687" bestFit="1" customWidth="1"/>
    <col min="10591" max="10592" width="7.140625" style="687" bestFit="1" customWidth="1"/>
    <col min="10593" max="10593" width="6.85546875" style="687" bestFit="1" customWidth="1"/>
    <col min="10594" max="10595" width="7.140625" style="687" bestFit="1" customWidth="1"/>
    <col min="10596" max="10596" width="6.42578125" style="687" bestFit="1" customWidth="1"/>
    <col min="10597" max="10600" width="7.140625" style="687" bestFit="1" customWidth="1"/>
    <col min="10601" max="10601" width="6.85546875" style="687" bestFit="1" customWidth="1"/>
    <col min="10602" max="10602" width="6.42578125" style="687" bestFit="1" customWidth="1"/>
    <col min="10603" max="10603" width="7.140625" style="687" bestFit="1" customWidth="1"/>
    <col min="10604" max="10605" width="6.85546875" style="687" bestFit="1" customWidth="1"/>
    <col min="10606" max="10606" width="6.42578125" style="687" bestFit="1" customWidth="1"/>
    <col min="10607" max="10607" width="6.85546875" style="687" bestFit="1" customWidth="1"/>
    <col min="10608" max="10608" width="6.42578125" style="687" bestFit="1" customWidth="1"/>
    <col min="10609" max="10610" width="7.140625" style="687" bestFit="1" customWidth="1"/>
    <col min="10611" max="10611" width="6.85546875" style="687" bestFit="1" customWidth="1"/>
    <col min="10612" max="10612" width="6.42578125" style="687" bestFit="1" customWidth="1"/>
    <col min="10613" max="10613" width="7.140625" style="687" bestFit="1" customWidth="1"/>
    <col min="10614" max="10614" width="6.85546875" style="687" bestFit="1" customWidth="1"/>
    <col min="10615" max="10615" width="7.140625" style="687" bestFit="1" customWidth="1"/>
    <col min="10616" max="10617" width="6.42578125" style="687" bestFit="1" customWidth="1"/>
    <col min="10618" max="10618" width="7.140625" style="687" bestFit="1" customWidth="1"/>
    <col min="10619" max="10619" width="6.42578125" style="687" bestFit="1" customWidth="1"/>
    <col min="10620" max="10621" width="6.85546875" style="687" bestFit="1" customWidth="1"/>
    <col min="10622" max="10622" width="7.140625" style="687" bestFit="1" customWidth="1"/>
    <col min="10623" max="10624" width="6.42578125" style="687" bestFit="1" customWidth="1"/>
    <col min="10625" max="10625" width="7.140625" style="687" bestFit="1" customWidth="1"/>
    <col min="10626" max="10626" width="6.85546875" style="687" bestFit="1" customWidth="1"/>
    <col min="10627" max="10627" width="6.42578125" style="687" bestFit="1" customWidth="1"/>
    <col min="10628" max="10628" width="7.140625" style="687" bestFit="1" customWidth="1"/>
    <col min="10629" max="10629" width="6.85546875" style="687" bestFit="1" customWidth="1"/>
    <col min="10630" max="10630" width="6.42578125" style="687" bestFit="1" customWidth="1"/>
    <col min="10631" max="10631" width="6.85546875" style="687" bestFit="1" customWidth="1"/>
    <col min="10632" max="10634" width="7.140625" style="687" bestFit="1" customWidth="1"/>
    <col min="10635" max="10635" width="6.85546875" style="687" bestFit="1" customWidth="1"/>
    <col min="10636" max="10638" width="7.140625" style="687" bestFit="1" customWidth="1"/>
    <col min="10639" max="10641" width="6.42578125" style="687" bestFit="1" customWidth="1"/>
    <col min="10642" max="10642" width="7.140625" style="687" bestFit="1" customWidth="1"/>
    <col min="10643" max="10644" width="6.85546875" style="687" bestFit="1" customWidth="1"/>
    <col min="10645" max="10645" width="6.42578125" style="687" bestFit="1" customWidth="1"/>
    <col min="10646" max="10646" width="7.140625" style="687" bestFit="1" customWidth="1"/>
    <col min="10647" max="10647" width="6.85546875" style="687" bestFit="1" customWidth="1"/>
    <col min="10648" max="10649" width="7.140625" style="687" bestFit="1" customWidth="1"/>
    <col min="10650" max="10650" width="6.85546875" style="687" bestFit="1" customWidth="1"/>
    <col min="10651" max="10651" width="7.140625" style="687" bestFit="1" customWidth="1"/>
    <col min="10652" max="10653" width="6.42578125" style="687" bestFit="1" customWidth="1"/>
    <col min="10654" max="10654" width="7.140625" style="687" bestFit="1" customWidth="1"/>
    <col min="10655" max="10656" width="6.85546875" style="687" bestFit="1" customWidth="1"/>
    <col min="10657" max="10663" width="7.140625" style="687" bestFit="1" customWidth="1"/>
    <col min="10664" max="10664" width="6.42578125" style="687" bestFit="1" customWidth="1"/>
    <col min="10665" max="10667" width="7.140625" style="687" bestFit="1" customWidth="1"/>
    <col min="10668" max="10668" width="6.42578125" style="687" bestFit="1" customWidth="1"/>
    <col min="10669" max="10669" width="7.140625" style="687" bestFit="1" customWidth="1"/>
    <col min="10670" max="10671" width="6.85546875" style="687" bestFit="1" customWidth="1"/>
    <col min="10672" max="10672" width="7.140625" style="687" bestFit="1" customWidth="1"/>
    <col min="10673" max="10675" width="6.85546875" style="687" bestFit="1" customWidth="1"/>
    <col min="10676" max="10676" width="6.42578125" style="687" bestFit="1" customWidth="1"/>
    <col min="10677" max="10677" width="6.85546875" style="687" bestFit="1" customWidth="1"/>
    <col min="10678" max="10678" width="6.42578125" style="687" bestFit="1" customWidth="1"/>
    <col min="10679" max="10679" width="6.85546875" style="687" bestFit="1" customWidth="1"/>
    <col min="10680" max="10680" width="7.140625" style="687" bestFit="1" customWidth="1"/>
    <col min="10681" max="10681" width="6.85546875" style="687" bestFit="1" customWidth="1"/>
    <col min="10682" max="10683" width="7.140625" style="687" bestFit="1" customWidth="1"/>
    <col min="10684" max="10684" width="6.42578125" style="687" bestFit="1" customWidth="1"/>
    <col min="10685" max="10685" width="6.85546875" style="687" bestFit="1" customWidth="1"/>
    <col min="10686" max="10691" width="7.140625" style="687" bestFit="1" customWidth="1"/>
    <col min="10692" max="10692" width="6.85546875" style="687" bestFit="1" customWidth="1"/>
    <col min="10693" max="10693" width="7.140625" style="687" bestFit="1" customWidth="1"/>
    <col min="10694" max="10694" width="6.42578125" style="687" bestFit="1" customWidth="1"/>
    <col min="10695" max="10695" width="6.85546875" style="687" bestFit="1" customWidth="1"/>
    <col min="10696" max="10696" width="7.140625" style="687" bestFit="1" customWidth="1"/>
    <col min="10697" max="10697" width="6.85546875" style="687" bestFit="1" customWidth="1"/>
    <col min="10698" max="10698" width="6.42578125" style="687" bestFit="1" customWidth="1"/>
    <col min="10699" max="10699" width="6.85546875" style="687" bestFit="1" customWidth="1"/>
    <col min="10700" max="10701" width="7.140625" style="687" bestFit="1" customWidth="1"/>
    <col min="10702" max="10702" width="6.85546875" style="687" bestFit="1" customWidth="1"/>
    <col min="10703" max="10703" width="7.140625" style="687" bestFit="1" customWidth="1"/>
    <col min="10704" max="10704" width="6.85546875" style="687" bestFit="1" customWidth="1"/>
    <col min="10705" max="10705" width="7.140625" style="687" bestFit="1" customWidth="1"/>
    <col min="10706" max="10707" width="6.42578125" style="687" bestFit="1" customWidth="1"/>
    <col min="10708" max="10709" width="6.85546875" style="687" bestFit="1" customWidth="1"/>
    <col min="10710" max="10710" width="6.42578125" style="687" bestFit="1" customWidth="1"/>
    <col min="10711" max="10713" width="7.140625" style="687" bestFit="1" customWidth="1"/>
    <col min="10714" max="10715" width="6.42578125" style="687" bestFit="1" customWidth="1"/>
    <col min="10716" max="10716" width="7.140625" style="687" bestFit="1" customWidth="1"/>
    <col min="10717" max="10717" width="6.42578125" style="687" bestFit="1" customWidth="1"/>
    <col min="10718" max="10720" width="6.85546875" style="687" bestFit="1" customWidth="1"/>
    <col min="10721" max="10723" width="7.140625" style="687" bestFit="1" customWidth="1"/>
    <col min="10724" max="10724" width="6.42578125" style="687" bestFit="1" customWidth="1"/>
    <col min="10725" max="10726" width="7.140625" style="687" bestFit="1" customWidth="1"/>
    <col min="10727" max="10727" width="6.42578125" style="687" bestFit="1" customWidth="1"/>
    <col min="10728" max="10729" width="7.140625" style="687" bestFit="1" customWidth="1"/>
    <col min="10730" max="10730" width="6.85546875" style="687" bestFit="1" customWidth="1"/>
    <col min="10731" max="10734" width="7.140625" style="687" bestFit="1" customWidth="1"/>
    <col min="10735" max="10735" width="6.85546875" style="687" bestFit="1" customWidth="1"/>
    <col min="10736" max="10736" width="6.42578125" style="687" bestFit="1" customWidth="1"/>
    <col min="10737" max="10737" width="7.140625" style="687" bestFit="1" customWidth="1"/>
    <col min="10738" max="10738" width="6.85546875" style="687" bestFit="1" customWidth="1"/>
    <col min="10739" max="10740" width="7.140625" style="687" bestFit="1" customWidth="1"/>
    <col min="10741" max="10741" width="6.42578125" style="687" bestFit="1" customWidth="1"/>
    <col min="10742" max="10742" width="6.85546875" style="687" bestFit="1" customWidth="1"/>
    <col min="10743" max="10743" width="7.140625" style="687" bestFit="1" customWidth="1"/>
    <col min="10744" max="10744" width="6.42578125" style="687" bestFit="1" customWidth="1"/>
    <col min="10745" max="10747" width="6.85546875" style="687" bestFit="1" customWidth="1"/>
    <col min="10748" max="10749" width="7.140625" style="687" bestFit="1" customWidth="1"/>
    <col min="10750" max="10750" width="6.85546875" style="687" bestFit="1" customWidth="1"/>
    <col min="10751" max="10751" width="7.140625" style="687" bestFit="1" customWidth="1"/>
    <col min="10752" max="10752" width="6.85546875" style="687" bestFit="1" customWidth="1"/>
    <col min="10753" max="10753" width="6.42578125" style="687" bestFit="1" customWidth="1"/>
    <col min="10754" max="10754" width="7.140625" style="687" bestFit="1" customWidth="1"/>
    <col min="10755" max="10755" width="6.42578125" style="687" bestFit="1" customWidth="1"/>
    <col min="10756" max="10760" width="7.140625" style="687" bestFit="1" customWidth="1"/>
    <col min="10761" max="10761" width="6.85546875" style="687" bestFit="1" customWidth="1"/>
    <col min="10762" max="10762" width="7.140625" style="687" bestFit="1" customWidth="1"/>
    <col min="10763" max="10763" width="6.42578125" style="687" bestFit="1" customWidth="1"/>
    <col min="10764" max="10764" width="7.140625" style="687" bestFit="1" customWidth="1"/>
    <col min="10765" max="10765" width="6.42578125" style="687" bestFit="1" customWidth="1"/>
    <col min="10766" max="10766" width="7.140625" style="687" bestFit="1" customWidth="1"/>
    <col min="10767" max="10767" width="6.85546875" style="687" bestFit="1" customWidth="1"/>
    <col min="10768" max="10768" width="7.140625" style="687" bestFit="1" customWidth="1"/>
    <col min="10769" max="10769" width="6.42578125" style="687" bestFit="1" customWidth="1"/>
    <col min="10770" max="10770" width="7.140625" style="687" bestFit="1" customWidth="1"/>
    <col min="10771" max="10771" width="6.42578125" style="687" bestFit="1" customWidth="1"/>
    <col min="10772" max="10772" width="6.85546875" style="687" bestFit="1" customWidth="1"/>
    <col min="10773" max="10776" width="7.140625" style="687" bestFit="1" customWidth="1"/>
    <col min="10777" max="10777" width="6.85546875" style="687" bestFit="1" customWidth="1"/>
    <col min="10778" max="10779" width="7.140625" style="687" bestFit="1" customWidth="1"/>
    <col min="10780" max="10780" width="6.42578125" style="687" bestFit="1" customWidth="1"/>
    <col min="10781" max="10783" width="7.140625" style="687" bestFit="1" customWidth="1"/>
    <col min="10784" max="10786" width="6.85546875" style="687" bestFit="1" customWidth="1"/>
    <col min="10787" max="10788" width="7.140625" style="687" bestFit="1" customWidth="1"/>
    <col min="10789" max="10789" width="6.42578125" style="687" bestFit="1" customWidth="1"/>
    <col min="10790" max="10791" width="7.140625" style="687" bestFit="1" customWidth="1"/>
    <col min="10792" max="10792" width="6.42578125" style="687" bestFit="1" customWidth="1"/>
    <col min="10793" max="10793" width="6.85546875" style="687" bestFit="1" customWidth="1"/>
    <col min="10794" max="10794" width="6.42578125" style="687" bestFit="1" customWidth="1"/>
    <col min="10795" max="10796" width="7.140625" style="687" bestFit="1" customWidth="1"/>
    <col min="10797" max="10797" width="6.85546875" style="687" bestFit="1" customWidth="1"/>
    <col min="10798" max="10799" width="7.140625" style="687" bestFit="1" customWidth="1"/>
    <col min="10800" max="10800" width="6.42578125" style="687" bestFit="1" customWidth="1"/>
    <col min="10801" max="10801" width="6.85546875" style="687" bestFit="1" customWidth="1"/>
    <col min="10802" max="10803" width="7.140625" style="687" bestFit="1" customWidth="1"/>
    <col min="10804" max="10807" width="6.85546875" style="687" bestFit="1" customWidth="1"/>
    <col min="10808" max="10810" width="7.140625" style="687" bestFit="1" customWidth="1"/>
    <col min="10811" max="10812" width="6.85546875" style="687" bestFit="1" customWidth="1"/>
    <col min="10813" max="10813" width="7.140625" style="687" bestFit="1" customWidth="1"/>
    <col min="10814" max="10814" width="6.42578125" style="687" bestFit="1" customWidth="1"/>
    <col min="10815" max="10816" width="6.85546875" style="687" bestFit="1" customWidth="1"/>
    <col min="10817" max="10817" width="7.140625" style="687" bestFit="1" customWidth="1"/>
    <col min="10818" max="10818" width="6.85546875" style="687" bestFit="1" customWidth="1"/>
    <col min="10819" max="10819" width="6.42578125" style="687" bestFit="1" customWidth="1"/>
    <col min="10820" max="10820" width="7.140625" style="687" bestFit="1" customWidth="1"/>
    <col min="10821" max="10821" width="6.85546875" style="687" bestFit="1" customWidth="1"/>
    <col min="10822" max="10823" width="6.42578125" style="687" bestFit="1" customWidth="1"/>
    <col min="10824" max="10828" width="7.140625" style="687" bestFit="1" customWidth="1"/>
    <col min="10829" max="10830" width="6.42578125" style="687" bestFit="1" customWidth="1"/>
    <col min="10831" max="10831" width="6.85546875" style="687" bestFit="1" customWidth="1"/>
    <col min="10832" max="10833" width="7.140625" style="687" bestFit="1" customWidth="1"/>
    <col min="10834" max="10834" width="6.85546875" style="687" bestFit="1" customWidth="1"/>
    <col min="10835" max="10835" width="6.42578125" style="687" bestFit="1" customWidth="1"/>
    <col min="10836" max="10836" width="7.140625" style="687" bestFit="1" customWidth="1"/>
    <col min="10837" max="10837" width="6.42578125" style="687" bestFit="1" customWidth="1"/>
    <col min="10838" max="10842" width="7.140625" style="687" bestFit="1" customWidth="1"/>
    <col min="10843" max="10844" width="6.42578125" style="687" bestFit="1" customWidth="1"/>
    <col min="10845" max="10845" width="6.85546875" style="687" bestFit="1" customWidth="1"/>
    <col min="10846" max="10847" width="7.140625" style="687" bestFit="1" customWidth="1"/>
    <col min="10848" max="10848" width="6.85546875" style="687" bestFit="1" customWidth="1"/>
    <col min="10849" max="10852" width="7.140625" style="687" bestFit="1" customWidth="1"/>
    <col min="10853" max="10853" width="6.85546875" style="687" bestFit="1" customWidth="1"/>
    <col min="10854" max="10854" width="6.42578125" style="687" bestFit="1" customWidth="1"/>
    <col min="10855" max="10855" width="7.140625" style="687" bestFit="1" customWidth="1"/>
    <col min="10856" max="10857" width="6.85546875" style="687" bestFit="1" customWidth="1"/>
    <col min="10858" max="10858" width="7.140625" style="687" bestFit="1" customWidth="1"/>
    <col min="10859" max="10859" width="6.85546875" style="687" bestFit="1" customWidth="1"/>
    <col min="10860" max="10860" width="6.42578125" style="687" bestFit="1" customWidth="1"/>
    <col min="10861" max="10861" width="7.140625" style="687" bestFit="1" customWidth="1"/>
    <col min="10862" max="10863" width="6.42578125" style="687" bestFit="1" customWidth="1"/>
    <col min="10864" max="10864" width="7.140625" style="687" bestFit="1" customWidth="1"/>
    <col min="10865" max="10865" width="6.85546875" style="687" bestFit="1" customWidth="1"/>
    <col min="10866" max="10866" width="6.42578125" style="687" bestFit="1" customWidth="1"/>
    <col min="10867" max="10867" width="7.140625" style="687" bestFit="1" customWidth="1"/>
    <col min="10868" max="10868" width="6.85546875" style="687" bestFit="1" customWidth="1"/>
    <col min="10869" max="10870" width="7.140625" style="687" bestFit="1" customWidth="1"/>
    <col min="10871" max="10872" width="6.85546875" style="687" bestFit="1" customWidth="1"/>
    <col min="10873" max="10875" width="6.42578125" style="687" bestFit="1" customWidth="1"/>
    <col min="10876" max="10877" width="7.140625" style="687" bestFit="1" customWidth="1"/>
    <col min="10878" max="10878" width="6.85546875" style="687" bestFit="1" customWidth="1"/>
    <col min="10879" max="10880" width="7.140625" style="687" bestFit="1" customWidth="1"/>
    <col min="10881" max="10882" width="6.85546875" style="687" bestFit="1" customWidth="1"/>
    <col min="10883" max="10884" width="7.140625" style="687" bestFit="1" customWidth="1"/>
    <col min="10885" max="10885" width="6.42578125" style="687" bestFit="1" customWidth="1"/>
    <col min="10886" max="10896" width="7.140625" style="687" bestFit="1" customWidth="1"/>
    <col min="10897" max="10901" width="6.85546875" style="687" bestFit="1" customWidth="1"/>
    <col min="10902" max="10903" width="6.42578125" style="687" bestFit="1" customWidth="1"/>
    <col min="10904" max="10905" width="7.140625" style="687" bestFit="1" customWidth="1"/>
    <col min="10906" max="10907" width="6.42578125" style="687" bestFit="1" customWidth="1"/>
    <col min="10908" max="10909" width="6.85546875" style="687" bestFit="1" customWidth="1"/>
    <col min="10910" max="10910" width="7.140625" style="687" bestFit="1" customWidth="1"/>
    <col min="10911" max="10911" width="6.42578125" style="687" bestFit="1" customWidth="1"/>
    <col min="10912" max="10912" width="7.140625" style="687" bestFit="1" customWidth="1"/>
    <col min="10913" max="10913" width="6.42578125" style="687" bestFit="1" customWidth="1"/>
    <col min="10914" max="10914" width="7.140625" style="687" bestFit="1" customWidth="1"/>
    <col min="10915" max="10915" width="6.85546875" style="687" bestFit="1" customWidth="1"/>
    <col min="10916" max="10916" width="7.140625" style="687" bestFit="1" customWidth="1"/>
    <col min="10917" max="10917" width="6.85546875" style="687" bestFit="1" customWidth="1"/>
    <col min="10918" max="10918" width="7.140625" style="687" bestFit="1" customWidth="1"/>
    <col min="10919" max="10919" width="6.85546875" style="687" bestFit="1" customWidth="1"/>
    <col min="10920" max="10920" width="6.42578125" style="687" bestFit="1" customWidth="1"/>
    <col min="10921" max="10921" width="6.85546875" style="687" bestFit="1" customWidth="1"/>
    <col min="10922" max="10922" width="6.42578125" style="687" bestFit="1" customWidth="1"/>
    <col min="10923" max="10923" width="7.140625" style="687" bestFit="1" customWidth="1"/>
    <col min="10924" max="10924" width="6.85546875" style="687" bestFit="1" customWidth="1"/>
    <col min="10925" max="10927" width="7.140625" style="687" bestFit="1" customWidth="1"/>
    <col min="10928" max="10928" width="6.42578125" style="687" bestFit="1" customWidth="1"/>
    <col min="10929" max="10929" width="7.140625" style="687" bestFit="1" customWidth="1"/>
    <col min="10930" max="10930" width="6.85546875" style="687" bestFit="1" customWidth="1"/>
    <col min="10931" max="10932" width="7.140625" style="687" bestFit="1" customWidth="1"/>
    <col min="10933" max="10933" width="6.85546875" style="687" bestFit="1" customWidth="1"/>
    <col min="10934" max="10934" width="7.140625" style="687" bestFit="1" customWidth="1"/>
    <col min="10935" max="10935" width="6.85546875" style="687" bestFit="1" customWidth="1"/>
    <col min="10936" max="10936" width="7.140625" style="687" bestFit="1" customWidth="1"/>
    <col min="10937" max="10938" width="6.42578125" style="687" bestFit="1" customWidth="1"/>
    <col min="10939" max="10939" width="7.140625" style="687" bestFit="1" customWidth="1"/>
    <col min="10940" max="10940" width="6.42578125" style="687" bestFit="1" customWidth="1"/>
    <col min="10941" max="10941" width="7.140625" style="687" bestFit="1" customWidth="1"/>
    <col min="10942" max="10942" width="6.42578125" style="687" bestFit="1" customWidth="1"/>
    <col min="10943" max="10943" width="7.140625" style="687" bestFit="1" customWidth="1"/>
    <col min="10944" max="10944" width="6.42578125" style="687" bestFit="1" customWidth="1"/>
    <col min="10945" max="10947" width="7.140625" style="687" bestFit="1" customWidth="1"/>
    <col min="10948" max="10948" width="6.42578125" style="687" bestFit="1" customWidth="1"/>
    <col min="10949" max="10951" width="7.140625" style="687" bestFit="1" customWidth="1"/>
    <col min="10952" max="10952" width="6.42578125" style="687" bestFit="1" customWidth="1"/>
    <col min="10953" max="10953" width="7.140625" style="687" bestFit="1" customWidth="1"/>
    <col min="10954" max="10954" width="6.42578125" style="687" bestFit="1" customWidth="1"/>
    <col min="10955" max="10956" width="7.140625" style="687" bestFit="1" customWidth="1"/>
    <col min="10957" max="10957" width="6.42578125" style="687" bestFit="1" customWidth="1"/>
    <col min="10958" max="10959" width="7.140625" style="687" bestFit="1" customWidth="1"/>
    <col min="10960" max="10963" width="6.42578125" style="687" bestFit="1" customWidth="1"/>
    <col min="10964" max="10964" width="7.140625" style="687" bestFit="1" customWidth="1"/>
    <col min="10965" max="10965" width="6.85546875" style="687" bestFit="1" customWidth="1"/>
    <col min="10966" max="10968" width="6.42578125" style="687" bestFit="1" customWidth="1"/>
    <col min="10969" max="10971" width="7.140625" style="687" bestFit="1" customWidth="1"/>
    <col min="10972" max="10973" width="6.85546875" style="687" bestFit="1" customWidth="1"/>
    <col min="10974" max="10974" width="6.42578125" style="687" bestFit="1" customWidth="1"/>
    <col min="10975" max="10975" width="7.140625" style="687" bestFit="1" customWidth="1"/>
    <col min="10976" max="10976" width="6.42578125" style="687" bestFit="1" customWidth="1"/>
    <col min="10977" max="10978" width="7.140625" style="687" bestFit="1" customWidth="1"/>
    <col min="10979" max="10979" width="6.42578125" style="687" bestFit="1" customWidth="1"/>
    <col min="10980" max="10980" width="7.140625" style="687" bestFit="1" customWidth="1"/>
    <col min="10981" max="10981" width="6.85546875" style="687" bestFit="1" customWidth="1"/>
    <col min="10982" max="10983" width="7.140625" style="687" bestFit="1" customWidth="1"/>
    <col min="10984" max="10984" width="6.85546875" style="687" bestFit="1" customWidth="1"/>
    <col min="10985" max="10985" width="6.42578125" style="687" bestFit="1" customWidth="1"/>
    <col min="10986" max="10987" width="6.85546875" style="687" bestFit="1" customWidth="1"/>
    <col min="10988" max="10988" width="6.42578125" style="687" bestFit="1" customWidth="1"/>
    <col min="10989" max="10990" width="7.140625" style="687" bestFit="1" customWidth="1"/>
    <col min="10991" max="10991" width="6.42578125" style="687" bestFit="1" customWidth="1"/>
    <col min="10992" max="10992" width="6.85546875" style="687" bestFit="1" customWidth="1"/>
    <col min="10993" max="10993" width="7.140625" style="687" bestFit="1" customWidth="1"/>
    <col min="10994" max="10994" width="6.85546875" style="687" bestFit="1" customWidth="1"/>
    <col min="10995" max="10995" width="7.140625" style="687" bestFit="1" customWidth="1"/>
    <col min="10996" max="10997" width="6.85546875" style="687" bestFit="1" customWidth="1"/>
    <col min="10998" max="10999" width="7.140625" style="687" bestFit="1" customWidth="1"/>
    <col min="11000" max="11000" width="6.85546875" style="687" bestFit="1" customWidth="1"/>
    <col min="11001" max="11002" width="7.140625" style="687" bestFit="1" customWidth="1"/>
    <col min="11003" max="11003" width="6.85546875" style="687" bestFit="1" customWidth="1"/>
    <col min="11004" max="11004" width="6.42578125" style="687" bestFit="1" customWidth="1"/>
    <col min="11005" max="11005" width="7.140625" style="687" bestFit="1" customWidth="1"/>
    <col min="11006" max="11006" width="6.85546875" style="687" bestFit="1" customWidth="1"/>
    <col min="11007" max="11007" width="6.42578125" style="687" bestFit="1" customWidth="1"/>
    <col min="11008" max="11008" width="7.140625" style="687" bestFit="1" customWidth="1"/>
    <col min="11009" max="11009" width="6.42578125" style="687" bestFit="1" customWidth="1"/>
    <col min="11010" max="11010" width="7.140625" style="687" bestFit="1" customWidth="1"/>
    <col min="11011" max="11011" width="6.85546875" style="687" bestFit="1" customWidth="1"/>
    <col min="11012" max="11012" width="6.42578125" style="687" bestFit="1" customWidth="1"/>
    <col min="11013" max="11013" width="6.85546875" style="687" bestFit="1" customWidth="1"/>
    <col min="11014" max="11018" width="7.140625" style="687" bestFit="1" customWidth="1"/>
    <col min="11019" max="11021" width="6.42578125" style="687" bestFit="1" customWidth="1"/>
    <col min="11022" max="11023" width="7.140625" style="687" bestFit="1" customWidth="1"/>
    <col min="11024" max="11024" width="6.42578125" style="687" bestFit="1" customWidth="1"/>
    <col min="11025" max="11025" width="6.85546875" style="687" bestFit="1" customWidth="1"/>
    <col min="11026" max="11029" width="7.140625" style="687" bestFit="1" customWidth="1"/>
    <col min="11030" max="11030" width="6.42578125" style="687" bestFit="1" customWidth="1"/>
    <col min="11031" max="11031" width="6.85546875" style="687" bestFit="1" customWidth="1"/>
    <col min="11032" max="11037" width="7.140625" style="687" bestFit="1" customWidth="1"/>
    <col min="11038" max="11039" width="6.42578125" style="687" bestFit="1" customWidth="1"/>
    <col min="11040" max="11041" width="7.140625" style="687" bestFit="1" customWidth="1"/>
    <col min="11042" max="11042" width="6.85546875" style="687" bestFit="1" customWidth="1"/>
    <col min="11043" max="11043" width="7.140625" style="687" bestFit="1" customWidth="1"/>
    <col min="11044" max="11044" width="6.42578125" style="687" bestFit="1" customWidth="1"/>
    <col min="11045" max="11046" width="7.140625" style="687" bestFit="1" customWidth="1"/>
    <col min="11047" max="11047" width="6.42578125" style="687" bestFit="1" customWidth="1"/>
    <col min="11048" max="11051" width="7.140625" style="687" bestFit="1" customWidth="1"/>
    <col min="11052" max="11052" width="6.42578125" style="687" bestFit="1" customWidth="1"/>
    <col min="11053" max="11053" width="7.140625" style="687" bestFit="1" customWidth="1"/>
    <col min="11054" max="11054" width="6.42578125" style="687" bestFit="1" customWidth="1"/>
    <col min="11055" max="11059" width="6.85546875" style="687" bestFit="1" customWidth="1"/>
    <col min="11060" max="11063" width="6.42578125" style="687" bestFit="1" customWidth="1"/>
    <col min="11064" max="11064" width="7.140625" style="687" bestFit="1" customWidth="1"/>
    <col min="11065" max="11065" width="6.42578125" style="687" bestFit="1" customWidth="1"/>
    <col min="11066" max="11066" width="6.85546875" style="687" bestFit="1" customWidth="1"/>
    <col min="11067" max="11067" width="6.42578125" style="687" bestFit="1" customWidth="1"/>
    <col min="11068" max="11068" width="7.140625" style="687" bestFit="1" customWidth="1"/>
    <col min="11069" max="11069" width="6.85546875" style="687" bestFit="1" customWidth="1"/>
    <col min="11070" max="11071" width="7.140625" style="687" bestFit="1" customWidth="1"/>
    <col min="11072" max="11072" width="6.42578125" style="687" bestFit="1" customWidth="1"/>
    <col min="11073" max="11073" width="6.85546875" style="687" bestFit="1" customWidth="1"/>
    <col min="11074" max="11076" width="7.140625" style="687" bestFit="1" customWidth="1"/>
    <col min="11077" max="11077" width="6.85546875" style="687" bestFit="1" customWidth="1"/>
    <col min="11078" max="11078" width="7.140625" style="687" bestFit="1" customWidth="1"/>
    <col min="11079" max="11080" width="6.42578125" style="687" bestFit="1" customWidth="1"/>
    <col min="11081" max="11081" width="6.85546875" style="687" bestFit="1" customWidth="1"/>
    <col min="11082" max="11083" width="7.140625" style="687" bestFit="1" customWidth="1"/>
    <col min="11084" max="11084" width="6.42578125" style="687" bestFit="1" customWidth="1"/>
    <col min="11085" max="11085" width="6.85546875" style="687" bestFit="1" customWidth="1"/>
    <col min="11086" max="11086" width="7.140625" style="687" bestFit="1" customWidth="1"/>
    <col min="11087" max="11087" width="6.42578125" style="687" bestFit="1" customWidth="1"/>
    <col min="11088" max="11088" width="6.85546875" style="687" bestFit="1" customWidth="1"/>
    <col min="11089" max="11090" width="6.42578125" style="687" bestFit="1" customWidth="1"/>
    <col min="11091" max="11091" width="6.85546875" style="687" bestFit="1" customWidth="1"/>
    <col min="11092" max="11093" width="7.140625" style="687" bestFit="1" customWidth="1"/>
    <col min="11094" max="11094" width="6.42578125" style="687" bestFit="1" customWidth="1"/>
    <col min="11095" max="11097" width="7.140625" style="687" bestFit="1" customWidth="1"/>
    <col min="11098" max="11098" width="6.42578125" style="687" bestFit="1" customWidth="1"/>
    <col min="11099" max="11099" width="6.85546875" style="687" bestFit="1" customWidth="1"/>
    <col min="11100" max="11100" width="6.42578125" style="687" bestFit="1" customWidth="1"/>
    <col min="11101" max="11101" width="7.140625" style="687" bestFit="1" customWidth="1"/>
    <col min="11102" max="11102" width="6.85546875" style="687" bestFit="1" customWidth="1"/>
    <col min="11103" max="11103" width="7.140625" style="687" bestFit="1" customWidth="1"/>
    <col min="11104" max="11104" width="6.42578125" style="687" bestFit="1" customWidth="1"/>
    <col min="11105" max="11111" width="7.140625" style="687" bestFit="1" customWidth="1"/>
    <col min="11112" max="11112" width="6.85546875" style="687" bestFit="1" customWidth="1"/>
    <col min="11113" max="11113" width="7.140625" style="687" bestFit="1" customWidth="1"/>
    <col min="11114" max="11115" width="6.85546875" style="687" bestFit="1" customWidth="1"/>
    <col min="11116" max="11116" width="6.42578125" style="687" bestFit="1" customWidth="1"/>
    <col min="11117" max="11119" width="6.85546875" style="687" bestFit="1" customWidth="1"/>
    <col min="11120" max="11120" width="7.140625" style="687" bestFit="1" customWidth="1"/>
    <col min="11121" max="11121" width="6.42578125" style="687" bestFit="1" customWidth="1"/>
    <col min="11122" max="11122" width="7.140625" style="687" bestFit="1" customWidth="1"/>
    <col min="11123" max="11124" width="6.42578125" style="687" bestFit="1" customWidth="1"/>
    <col min="11125" max="11125" width="6.85546875" style="687" bestFit="1" customWidth="1"/>
    <col min="11126" max="11126" width="7.140625" style="687" bestFit="1" customWidth="1"/>
    <col min="11127" max="11127" width="6.85546875" style="687" bestFit="1" customWidth="1"/>
    <col min="11128" max="11128" width="6.42578125" style="687" bestFit="1" customWidth="1"/>
    <col min="11129" max="11129" width="7.140625" style="687" bestFit="1" customWidth="1"/>
    <col min="11130" max="11131" width="6.42578125" style="687" bestFit="1" customWidth="1"/>
    <col min="11132" max="11132" width="6.85546875" style="687" bestFit="1" customWidth="1"/>
    <col min="11133" max="11133" width="7.140625" style="687" bestFit="1" customWidth="1"/>
    <col min="11134" max="11134" width="6.85546875" style="687" bestFit="1" customWidth="1"/>
    <col min="11135" max="11137" width="7.140625" style="687" bestFit="1" customWidth="1"/>
    <col min="11138" max="11138" width="6.42578125" style="687" bestFit="1" customWidth="1"/>
    <col min="11139" max="11142" width="7.140625" style="687" bestFit="1" customWidth="1"/>
    <col min="11143" max="11144" width="6.85546875" style="687" bestFit="1" customWidth="1"/>
    <col min="11145" max="11145" width="7.140625" style="687" bestFit="1" customWidth="1"/>
    <col min="11146" max="11147" width="6.42578125" style="687" bestFit="1" customWidth="1"/>
    <col min="11148" max="11149" width="6.85546875" style="687" bestFit="1" customWidth="1"/>
    <col min="11150" max="11151" width="6.42578125" style="687" bestFit="1" customWidth="1"/>
    <col min="11152" max="11152" width="6.85546875" style="687" bestFit="1" customWidth="1"/>
    <col min="11153" max="11153" width="6.42578125" style="687" bestFit="1" customWidth="1"/>
    <col min="11154" max="11155" width="7.140625" style="687" bestFit="1" customWidth="1"/>
    <col min="11156" max="11156" width="6.42578125" style="687" bestFit="1" customWidth="1"/>
    <col min="11157" max="11158" width="7.140625" style="687" bestFit="1" customWidth="1"/>
    <col min="11159" max="11159" width="6.85546875" style="687" bestFit="1" customWidth="1"/>
    <col min="11160" max="11160" width="6.42578125" style="687" bestFit="1" customWidth="1"/>
    <col min="11161" max="11161" width="6.85546875" style="687" bestFit="1" customWidth="1"/>
    <col min="11162" max="11162" width="7.140625" style="687" bestFit="1" customWidth="1"/>
    <col min="11163" max="11163" width="6.85546875" style="687" bestFit="1" customWidth="1"/>
    <col min="11164" max="11164" width="7.140625" style="687" bestFit="1" customWidth="1"/>
    <col min="11165" max="11165" width="6.85546875" style="687" bestFit="1" customWidth="1"/>
    <col min="11166" max="11166" width="7.140625" style="687" bestFit="1" customWidth="1"/>
    <col min="11167" max="11167" width="6.42578125" style="687" bestFit="1" customWidth="1"/>
    <col min="11168" max="11168" width="6.85546875" style="687" bestFit="1" customWidth="1"/>
    <col min="11169" max="11170" width="6.42578125" style="687" bestFit="1" customWidth="1"/>
    <col min="11171" max="11171" width="7.140625" style="687" bestFit="1" customWidth="1"/>
    <col min="11172" max="11172" width="6.42578125" style="687" bestFit="1" customWidth="1"/>
    <col min="11173" max="11173" width="7.140625" style="687" bestFit="1" customWidth="1"/>
    <col min="11174" max="11174" width="6.42578125" style="687" bestFit="1" customWidth="1"/>
    <col min="11175" max="11175" width="6.85546875" style="687" bestFit="1" customWidth="1"/>
    <col min="11176" max="11178" width="7.140625" style="687" bestFit="1" customWidth="1"/>
    <col min="11179" max="11179" width="6.42578125" style="687" bestFit="1" customWidth="1"/>
    <col min="11180" max="11180" width="6.85546875" style="687" bestFit="1" customWidth="1"/>
    <col min="11181" max="11182" width="7.140625" style="687" bestFit="1" customWidth="1"/>
    <col min="11183" max="11183" width="6.42578125" style="687" bestFit="1" customWidth="1"/>
    <col min="11184" max="11184" width="7.140625" style="687" bestFit="1" customWidth="1"/>
    <col min="11185" max="11185" width="6.85546875" style="687" bestFit="1" customWidth="1"/>
    <col min="11186" max="11187" width="6.42578125" style="687" bestFit="1" customWidth="1"/>
    <col min="11188" max="11188" width="7.140625" style="687" bestFit="1" customWidth="1"/>
    <col min="11189" max="11189" width="6.85546875" style="687" bestFit="1" customWidth="1"/>
    <col min="11190" max="11190" width="7.140625" style="687" bestFit="1" customWidth="1"/>
    <col min="11191" max="11191" width="6.85546875" style="687" bestFit="1" customWidth="1"/>
    <col min="11192" max="11195" width="6.42578125" style="687" bestFit="1" customWidth="1"/>
    <col min="11196" max="11197" width="7.140625" style="687" bestFit="1" customWidth="1"/>
    <col min="11198" max="11198" width="6.85546875" style="687" bestFit="1" customWidth="1"/>
    <col min="11199" max="11199" width="7.140625" style="687" bestFit="1" customWidth="1"/>
    <col min="11200" max="11200" width="6.85546875" style="687" bestFit="1" customWidth="1"/>
    <col min="11201" max="11202" width="7.140625" style="687" bestFit="1" customWidth="1"/>
    <col min="11203" max="11203" width="6.42578125" style="687" bestFit="1" customWidth="1"/>
    <col min="11204" max="11204" width="6.85546875" style="687" bestFit="1" customWidth="1"/>
    <col min="11205" max="11205" width="6.42578125" style="687" bestFit="1" customWidth="1"/>
    <col min="11206" max="11207" width="7.140625" style="687" bestFit="1" customWidth="1"/>
    <col min="11208" max="11208" width="6.42578125" style="687" bestFit="1" customWidth="1"/>
    <col min="11209" max="11209" width="7.140625" style="687" bestFit="1" customWidth="1"/>
    <col min="11210" max="11210" width="6.42578125" style="687" bestFit="1" customWidth="1"/>
    <col min="11211" max="11211" width="6.85546875" style="687" bestFit="1" customWidth="1"/>
    <col min="11212" max="11212" width="7.140625" style="687" bestFit="1" customWidth="1"/>
    <col min="11213" max="11213" width="6.85546875" style="687" bestFit="1" customWidth="1"/>
    <col min="11214" max="11214" width="6.42578125" style="687" bestFit="1" customWidth="1"/>
    <col min="11215" max="11215" width="6.85546875" style="687" bestFit="1" customWidth="1"/>
    <col min="11216" max="11216" width="7.140625" style="687" bestFit="1" customWidth="1"/>
    <col min="11217" max="11218" width="6.85546875" style="687" bestFit="1" customWidth="1"/>
    <col min="11219" max="11220" width="7.140625" style="687" bestFit="1" customWidth="1"/>
    <col min="11221" max="11221" width="6.42578125" style="687" bestFit="1" customWidth="1"/>
    <col min="11222" max="11223" width="7.140625" style="687" bestFit="1" customWidth="1"/>
    <col min="11224" max="11224" width="6.85546875" style="687" bestFit="1" customWidth="1"/>
    <col min="11225" max="11226" width="7.140625" style="687" bestFit="1" customWidth="1"/>
    <col min="11227" max="11227" width="6.42578125" style="687" bestFit="1" customWidth="1"/>
    <col min="11228" max="11229" width="7.140625" style="687" bestFit="1" customWidth="1"/>
    <col min="11230" max="11230" width="6.85546875" style="687" bestFit="1" customWidth="1"/>
    <col min="11231" max="11232" width="7.140625" style="687" bestFit="1" customWidth="1"/>
    <col min="11233" max="11233" width="6.85546875" style="687" bestFit="1" customWidth="1"/>
    <col min="11234" max="11234" width="7.140625" style="687" bestFit="1" customWidth="1"/>
    <col min="11235" max="11235" width="6.85546875" style="687" bestFit="1" customWidth="1"/>
    <col min="11236" max="11236" width="7.140625" style="687" bestFit="1" customWidth="1"/>
    <col min="11237" max="11237" width="6.42578125" style="687" bestFit="1" customWidth="1"/>
    <col min="11238" max="11238" width="7.140625" style="687" bestFit="1" customWidth="1"/>
    <col min="11239" max="11239" width="6.85546875" style="687" bestFit="1" customWidth="1"/>
    <col min="11240" max="11240" width="7.140625" style="687" bestFit="1" customWidth="1"/>
    <col min="11241" max="11241" width="6.42578125" style="687" bestFit="1" customWidth="1"/>
    <col min="11242" max="11242" width="6.85546875" style="687" bestFit="1" customWidth="1"/>
    <col min="11243" max="11244" width="7.140625" style="687" bestFit="1" customWidth="1"/>
    <col min="11245" max="11245" width="6.42578125" style="687" bestFit="1" customWidth="1"/>
    <col min="11246" max="11246" width="7.140625" style="687" bestFit="1" customWidth="1"/>
    <col min="11247" max="11247" width="6.42578125" style="687" bestFit="1" customWidth="1"/>
    <col min="11248" max="11248" width="7.140625" style="687" bestFit="1" customWidth="1"/>
    <col min="11249" max="11249" width="6.42578125" style="687" bestFit="1" customWidth="1"/>
    <col min="11250" max="11252" width="6.85546875" style="687" bestFit="1" customWidth="1"/>
    <col min="11253" max="11253" width="7.140625" style="687" bestFit="1" customWidth="1"/>
    <col min="11254" max="11254" width="6.85546875" style="687" bestFit="1" customWidth="1"/>
    <col min="11255" max="11256" width="7.140625" style="687" bestFit="1" customWidth="1"/>
    <col min="11257" max="11257" width="6.42578125" style="687" bestFit="1" customWidth="1"/>
    <col min="11258" max="11261" width="7.140625" style="687" bestFit="1" customWidth="1"/>
    <col min="11262" max="11262" width="6.42578125" style="687" bestFit="1" customWidth="1"/>
    <col min="11263" max="11263" width="7.140625" style="687" bestFit="1" customWidth="1"/>
    <col min="11264" max="11264" width="6.85546875" style="687" bestFit="1" customWidth="1"/>
    <col min="11265" max="11265" width="7.140625" style="687" bestFit="1" customWidth="1"/>
    <col min="11266" max="11266" width="6.85546875" style="687" bestFit="1" customWidth="1"/>
    <col min="11267" max="11267" width="7.140625" style="687" bestFit="1" customWidth="1"/>
    <col min="11268" max="11269" width="6.42578125" style="687" bestFit="1" customWidth="1"/>
    <col min="11270" max="11274" width="7.140625" style="687" bestFit="1" customWidth="1"/>
    <col min="11275" max="11276" width="6.42578125" style="687" bestFit="1" customWidth="1"/>
    <col min="11277" max="11278" width="7.140625" style="687" bestFit="1" customWidth="1"/>
    <col min="11279" max="11279" width="6.85546875" style="687" bestFit="1" customWidth="1"/>
    <col min="11280" max="11281" width="7.140625" style="687" bestFit="1" customWidth="1"/>
    <col min="11282" max="11283" width="6.85546875" style="687" bestFit="1" customWidth="1"/>
    <col min="11284" max="11285" width="7.140625" style="687" bestFit="1" customWidth="1"/>
    <col min="11286" max="11286" width="6.85546875" style="687" bestFit="1" customWidth="1"/>
    <col min="11287" max="11289" width="7.140625" style="687" bestFit="1" customWidth="1"/>
    <col min="11290" max="11290" width="6.85546875" style="687" bestFit="1" customWidth="1"/>
    <col min="11291" max="11291" width="7.140625" style="687" bestFit="1" customWidth="1"/>
    <col min="11292" max="11292" width="6.85546875" style="687" bestFit="1" customWidth="1"/>
    <col min="11293" max="11293" width="7.140625" style="687" bestFit="1" customWidth="1"/>
    <col min="11294" max="11294" width="6.85546875" style="687" bestFit="1" customWidth="1"/>
    <col min="11295" max="11296" width="7.140625" style="687" bestFit="1" customWidth="1"/>
    <col min="11297" max="11297" width="6.42578125" style="687" bestFit="1" customWidth="1"/>
    <col min="11298" max="11298" width="6.85546875" style="687" bestFit="1" customWidth="1"/>
    <col min="11299" max="11300" width="7.140625" style="687" bestFit="1" customWidth="1"/>
    <col min="11301" max="11303" width="6.85546875" style="687" bestFit="1" customWidth="1"/>
    <col min="11304" max="11304" width="6.42578125" style="687" bestFit="1" customWidth="1"/>
    <col min="11305" max="11305" width="7.140625" style="687" bestFit="1" customWidth="1"/>
    <col min="11306" max="11307" width="6.42578125" style="687" bestFit="1" customWidth="1"/>
    <col min="11308" max="11310" width="7.140625" style="687" bestFit="1" customWidth="1"/>
    <col min="11311" max="11311" width="6.85546875" style="687" bestFit="1" customWidth="1"/>
    <col min="11312" max="11312" width="7.140625" style="687" bestFit="1" customWidth="1"/>
    <col min="11313" max="11313" width="6.85546875" style="687" bestFit="1" customWidth="1"/>
    <col min="11314" max="11315" width="6.42578125" style="687" bestFit="1" customWidth="1"/>
    <col min="11316" max="11318" width="7.140625" style="687" bestFit="1" customWidth="1"/>
    <col min="11319" max="11320" width="6.85546875" style="687" bestFit="1" customWidth="1"/>
    <col min="11321" max="11323" width="6.42578125" style="687" bestFit="1" customWidth="1"/>
    <col min="11324" max="11324" width="7.140625" style="687" bestFit="1" customWidth="1"/>
    <col min="11325" max="11325" width="6.85546875" style="687" bestFit="1" customWidth="1"/>
    <col min="11326" max="11326" width="7.140625" style="687" bestFit="1" customWidth="1"/>
    <col min="11327" max="11329" width="6.42578125" style="687" bestFit="1" customWidth="1"/>
    <col min="11330" max="11330" width="7.140625" style="687" bestFit="1" customWidth="1"/>
    <col min="11331" max="11331" width="6.85546875" style="687" bestFit="1" customWidth="1"/>
    <col min="11332" max="11332" width="6.42578125" style="687" bestFit="1" customWidth="1"/>
    <col min="11333" max="11333" width="6.85546875" style="687" bestFit="1" customWidth="1"/>
    <col min="11334" max="11334" width="7.140625" style="687" bestFit="1" customWidth="1"/>
    <col min="11335" max="11335" width="6.42578125" style="687" bestFit="1" customWidth="1"/>
    <col min="11336" max="11338" width="7.140625" style="687" bestFit="1" customWidth="1"/>
    <col min="11339" max="11339" width="6.85546875" style="687" bestFit="1" customWidth="1"/>
    <col min="11340" max="11340" width="6.42578125" style="687" bestFit="1" customWidth="1"/>
    <col min="11341" max="11341" width="7.140625" style="687" bestFit="1" customWidth="1"/>
    <col min="11342" max="11342" width="6.85546875" style="687" bestFit="1" customWidth="1"/>
    <col min="11343" max="11344" width="6.42578125" style="687" bestFit="1" customWidth="1"/>
    <col min="11345" max="11345" width="6.85546875" style="687" bestFit="1" customWidth="1"/>
    <col min="11346" max="11347" width="7.140625" style="687" bestFit="1" customWidth="1"/>
    <col min="11348" max="11348" width="6.85546875" style="687" bestFit="1" customWidth="1"/>
    <col min="11349" max="11350" width="6.42578125" style="687" bestFit="1" customWidth="1"/>
    <col min="11351" max="11352" width="7.140625" style="687" bestFit="1" customWidth="1"/>
    <col min="11353" max="11354" width="6.42578125" style="687" bestFit="1" customWidth="1"/>
    <col min="11355" max="11356" width="7.140625" style="687" bestFit="1" customWidth="1"/>
    <col min="11357" max="11358" width="6.85546875" style="687" bestFit="1" customWidth="1"/>
    <col min="11359" max="11360" width="7.140625" style="687" bestFit="1" customWidth="1"/>
    <col min="11361" max="11361" width="6.42578125" style="687" bestFit="1" customWidth="1"/>
    <col min="11362" max="11362" width="7.140625" style="687" bestFit="1" customWidth="1"/>
    <col min="11363" max="11364" width="6.42578125" style="687" bestFit="1" customWidth="1"/>
    <col min="11365" max="11366" width="7.140625" style="687" bestFit="1" customWidth="1"/>
    <col min="11367" max="11367" width="6.42578125" style="687" bestFit="1" customWidth="1"/>
    <col min="11368" max="11368" width="7.140625" style="687" bestFit="1" customWidth="1"/>
    <col min="11369" max="11369" width="6.42578125" style="687" bestFit="1" customWidth="1"/>
    <col min="11370" max="11370" width="6.85546875" style="687" bestFit="1" customWidth="1"/>
    <col min="11371" max="11374" width="7.140625" style="687" bestFit="1" customWidth="1"/>
    <col min="11375" max="11375" width="6.42578125" style="687" bestFit="1" customWidth="1"/>
    <col min="11376" max="11377" width="7.140625" style="687" bestFit="1" customWidth="1"/>
    <col min="11378" max="11379" width="6.42578125" style="687" bestFit="1" customWidth="1"/>
    <col min="11380" max="11380" width="7.140625" style="687" bestFit="1" customWidth="1"/>
    <col min="11381" max="11382" width="6.42578125" style="687" bestFit="1" customWidth="1"/>
    <col min="11383" max="11384" width="7.140625" style="687" bestFit="1" customWidth="1"/>
    <col min="11385" max="11386" width="6.85546875" style="687" bestFit="1" customWidth="1"/>
    <col min="11387" max="11387" width="7.140625" style="687" bestFit="1" customWidth="1"/>
    <col min="11388" max="11388" width="6.42578125" style="687" bestFit="1" customWidth="1"/>
    <col min="11389" max="11389" width="7.140625" style="687" bestFit="1" customWidth="1"/>
    <col min="11390" max="11390" width="6.42578125" style="687" bestFit="1" customWidth="1"/>
    <col min="11391" max="11391" width="6.85546875" style="687" bestFit="1" customWidth="1"/>
    <col min="11392" max="11392" width="6.42578125" style="687" bestFit="1" customWidth="1"/>
    <col min="11393" max="11393" width="6.85546875" style="687" bestFit="1" customWidth="1"/>
    <col min="11394" max="11394" width="7.140625" style="687" bestFit="1" customWidth="1"/>
    <col min="11395" max="11395" width="6.42578125" style="687" bestFit="1" customWidth="1"/>
    <col min="11396" max="11396" width="7.140625" style="687" bestFit="1" customWidth="1"/>
    <col min="11397" max="11397" width="6.85546875" style="687" bestFit="1" customWidth="1"/>
    <col min="11398" max="11398" width="7.140625" style="687" bestFit="1" customWidth="1"/>
    <col min="11399" max="11399" width="6.42578125" style="687" bestFit="1" customWidth="1"/>
    <col min="11400" max="11400" width="7.140625" style="687" bestFit="1" customWidth="1"/>
    <col min="11401" max="11401" width="6.42578125" style="687" bestFit="1" customWidth="1"/>
    <col min="11402" max="11403" width="7.140625" style="687" bestFit="1" customWidth="1"/>
    <col min="11404" max="11404" width="6.42578125" style="687" bestFit="1" customWidth="1"/>
    <col min="11405" max="11408" width="7.140625" style="687" bestFit="1" customWidth="1"/>
    <col min="11409" max="11409" width="6.85546875" style="687" bestFit="1" customWidth="1"/>
    <col min="11410" max="11410" width="7.140625" style="687" bestFit="1" customWidth="1"/>
    <col min="11411" max="11415" width="6.42578125" style="687" bestFit="1" customWidth="1"/>
    <col min="11416" max="11416" width="6.85546875" style="687" bestFit="1" customWidth="1"/>
    <col min="11417" max="11417" width="6.42578125" style="687" bestFit="1" customWidth="1"/>
    <col min="11418" max="11418" width="6.85546875" style="687" bestFit="1" customWidth="1"/>
    <col min="11419" max="11420" width="6.42578125" style="687" bestFit="1" customWidth="1"/>
    <col min="11421" max="11423" width="7.140625" style="687" bestFit="1" customWidth="1"/>
    <col min="11424" max="11424" width="6.42578125" style="687" bestFit="1" customWidth="1"/>
    <col min="11425" max="11425" width="6.85546875" style="687" bestFit="1" customWidth="1"/>
    <col min="11426" max="11427" width="6.42578125" style="687" bestFit="1" customWidth="1"/>
    <col min="11428" max="11430" width="7.140625" style="687" bestFit="1" customWidth="1"/>
    <col min="11431" max="11431" width="6.85546875" style="687" bestFit="1" customWidth="1"/>
    <col min="11432" max="11434" width="7.140625" style="687" bestFit="1" customWidth="1"/>
    <col min="11435" max="11435" width="6.85546875" style="687" bestFit="1" customWidth="1"/>
    <col min="11436" max="11439" width="7.140625" style="687" bestFit="1" customWidth="1"/>
    <col min="11440" max="11440" width="6.85546875" style="687" bestFit="1" customWidth="1"/>
    <col min="11441" max="11443" width="7.140625" style="687" bestFit="1" customWidth="1"/>
    <col min="11444" max="11444" width="6.85546875" style="687" bestFit="1" customWidth="1"/>
    <col min="11445" max="11446" width="7.140625" style="687" bestFit="1" customWidth="1"/>
    <col min="11447" max="11448" width="6.42578125" style="687" bestFit="1" customWidth="1"/>
    <col min="11449" max="11449" width="7.140625" style="687" bestFit="1" customWidth="1"/>
    <col min="11450" max="11450" width="6.42578125" style="687" bestFit="1" customWidth="1"/>
    <col min="11451" max="11453" width="7.140625" style="687" bestFit="1" customWidth="1"/>
    <col min="11454" max="11455" width="6.85546875" style="687" bestFit="1" customWidth="1"/>
    <col min="11456" max="11456" width="7.140625" style="687" bestFit="1" customWidth="1"/>
    <col min="11457" max="11457" width="6.85546875" style="687" bestFit="1" customWidth="1"/>
    <col min="11458" max="11458" width="6.42578125" style="687" bestFit="1" customWidth="1"/>
    <col min="11459" max="11461" width="7.140625" style="687" bestFit="1" customWidth="1"/>
    <col min="11462" max="11462" width="6.85546875" style="687" bestFit="1" customWidth="1"/>
    <col min="11463" max="11464" width="6.42578125" style="687" bestFit="1" customWidth="1"/>
    <col min="11465" max="11465" width="6.85546875" style="687" bestFit="1" customWidth="1"/>
    <col min="11466" max="11466" width="7.140625" style="687" bestFit="1" customWidth="1"/>
    <col min="11467" max="11467" width="6.42578125" style="687" bestFit="1" customWidth="1"/>
    <col min="11468" max="11469" width="6.85546875" style="687" bestFit="1" customWidth="1"/>
    <col min="11470" max="11470" width="6.42578125" style="687" bestFit="1" customWidth="1"/>
    <col min="11471" max="11473" width="7.140625" style="687" bestFit="1" customWidth="1"/>
    <col min="11474" max="11474" width="6.85546875" style="687" bestFit="1" customWidth="1"/>
    <col min="11475" max="11475" width="7.140625" style="687" bestFit="1" customWidth="1"/>
    <col min="11476" max="11476" width="6.42578125" style="687" bestFit="1" customWidth="1"/>
    <col min="11477" max="11484" width="7.140625" style="687" bestFit="1" customWidth="1"/>
    <col min="11485" max="11485" width="6.85546875" style="687" bestFit="1" customWidth="1"/>
    <col min="11486" max="11487" width="7.140625" style="687" bestFit="1" customWidth="1"/>
    <col min="11488" max="11488" width="6.42578125" style="687" bestFit="1" customWidth="1"/>
    <col min="11489" max="11491" width="6.85546875" style="687" bestFit="1" customWidth="1"/>
    <col min="11492" max="11492" width="6.42578125" style="687" bestFit="1" customWidth="1"/>
    <col min="11493" max="11493" width="7.140625" style="687" bestFit="1" customWidth="1"/>
    <col min="11494" max="11494" width="6.42578125" style="687" bestFit="1" customWidth="1"/>
    <col min="11495" max="11496" width="7.140625" style="687" bestFit="1" customWidth="1"/>
    <col min="11497" max="11497" width="6.42578125" style="687" bestFit="1" customWidth="1"/>
    <col min="11498" max="11499" width="6.85546875" style="687" bestFit="1" customWidth="1"/>
    <col min="11500" max="11504" width="7.140625" style="687" bestFit="1" customWidth="1"/>
    <col min="11505" max="11506" width="6.42578125" style="687" bestFit="1" customWidth="1"/>
    <col min="11507" max="11507" width="7.140625" style="687" bestFit="1" customWidth="1"/>
    <col min="11508" max="11508" width="6.42578125" style="687" bestFit="1" customWidth="1"/>
    <col min="11509" max="11509" width="7.140625" style="687" bestFit="1" customWidth="1"/>
    <col min="11510" max="11510" width="6.42578125" style="687" bestFit="1" customWidth="1"/>
    <col min="11511" max="11511" width="6.85546875" style="687" bestFit="1" customWidth="1"/>
    <col min="11512" max="11513" width="7.140625" style="687" bestFit="1" customWidth="1"/>
    <col min="11514" max="11515" width="6.85546875" style="687" bestFit="1" customWidth="1"/>
    <col min="11516" max="11518" width="7.140625" style="687" bestFit="1" customWidth="1"/>
    <col min="11519" max="11519" width="6.42578125" style="687" bestFit="1" customWidth="1"/>
    <col min="11520" max="11520" width="6.85546875" style="687" bestFit="1" customWidth="1"/>
    <col min="11521" max="11521" width="7.140625" style="687" bestFit="1" customWidth="1"/>
    <col min="11522" max="11523" width="6.85546875" style="687" bestFit="1" customWidth="1"/>
    <col min="11524" max="11524" width="6.42578125" style="687" bestFit="1" customWidth="1"/>
    <col min="11525" max="11527" width="7.140625" style="687" bestFit="1" customWidth="1"/>
    <col min="11528" max="11528" width="6.85546875" style="687" bestFit="1" customWidth="1"/>
    <col min="11529" max="11529" width="7.140625" style="687" bestFit="1" customWidth="1"/>
    <col min="11530" max="11530" width="6.42578125" style="687" bestFit="1" customWidth="1"/>
    <col min="11531" max="11531" width="7.140625" style="687" bestFit="1" customWidth="1"/>
    <col min="11532" max="11532" width="6.42578125" style="687" bestFit="1" customWidth="1"/>
    <col min="11533" max="11534" width="7.140625" style="687" bestFit="1" customWidth="1"/>
    <col min="11535" max="11535" width="6.85546875" style="687" bestFit="1" customWidth="1"/>
    <col min="11536" max="11536" width="7.140625" style="687" bestFit="1" customWidth="1"/>
    <col min="11537" max="11539" width="6.42578125" style="687" bestFit="1" customWidth="1"/>
    <col min="11540" max="11540" width="6.85546875" style="687" bestFit="1" customWidth="1"/>
    <col min="11541" max="11541" width="6.42578125" style="687" bestFit="1" customWidth="1"/>
    <col min="11542" max="11542" width="7.140625" style="687" bestFit="1" customWidth="1"/>
    <col min="11543" max="11543" width="6.42578125" style="687" bestFit="1" customWidth="1"/>
    <col min="11544" max="11544" width="7.140625" style="687" bestFit="1" customWidth="1"/>
    <col min="11545" max="11545" width="6.85546875" style="687" bestFit="1" customWidth="1"/>
    <col min="11546" max="11547" width="7.140625" style="687" bestFit="1" customWidth="1"/>
    <col min="11548" max="11549" width="6.42578125" style="687" bestFit="1" customWidth="1"/>
    <col min="11550" max="11552" width="6.85546875" style="687" bestFit="1" customWidth="1"/>
    <col min="11553" max="11553" width="7.140625" style="687" bestFit="1" customWidth="1"/>
    <col min="11554" max="11554" width="6.42578125" style="687" bestFit="1" customWidth="1"/>
    <col min="11555" max="11555" width="7.140625" style="687" bestFit="1" customWidth="1"/>
    <col min="11556" max="11556" width="6.85546875" style="687" bestFit="1" customWidth="1"/>
    <col min="11557" max="11558" width="7.140625" style="687" bestFit="1" customWidth="1"/>
    <col min="11559" max="11559" width="6.42578125" style="687" bestFit="1" customWidth="1"/>
    <col min="11560" max="11561" width="6.85546875" style="687" bestFit="1" customWidth="1"/>
    <col min="11562" max="11562" width="7.140625" style="687" bestFit="1" customWidth="1"/>
    <col min="11563" max="11563" width="6.42578125" style="687" bestFit="1" customWidth="1"/>
    <col min="11564" max="11565" width="7.140625" style="687" bestFit="1" customWidth="1"/>
    <col min="11566" max="11566" width="6.85546875" style="687" bestFit="1" customWidth="1"/>
    <col min="11567" max="11571" width="7.140625" style="687" bestFit="1" customWidth="1"/>
    <col min="11572" max="11572" width="6.85546875" style="687" bestFit="1" customWidth="1"/>
    <col min="11573" max="11573" width="6.42578125" style="687" bestFit="1" customWidth="1"/>
    <col min="11574" max="11574" width="6.85546875" style="687" bestFit="1" customWidth="1"/>
    <col min="11575" max="11575" width="7.140625" style="687" bestFit="1" customWidth="1"/>
    <col min="11576" max="11576" width="6.42578125" style="687" bestFit="1" customWidth="1"/>
    <col min="11577" max="11579" width="7.140625" style="687" bestFit="1" customWidth="1"/>
    <col min="11580" max="11580" width="6.85546875" style="687" bestFit="1" customWidth="1"/>
    <col min="11581" max="11582" width="7.140625" style="687" bestFit="1" customWidth="1"/>
    <col min="11583" max="11583" width="6.42578125" style="687" bestFit="1" customWidth="1"/>
    <col min="11584" max="11584" width="7.140625" style="687" bestFit="1" customWidth="1"/>
    <col min="11585" max="11587" width="6.85546875" style="687" bestFit="1" customWidth="1"/>
    <col min="11588" max="11588" width="6.42578125" style="687" bestFit="1" customWidth="1"/>
    <col min="11589" max="11590" width="6.85546875" style="687" bestFit="1" customWidth="1"/>
    <col min="11591" max="11591" width="7.140625" style="687" bestFit="1" customWidth="1"/>
    <col min="11592" max="11592" width="6.42578125" style="687" bestFit="1" customWidth="1"/>
    <col min="11593" max="11593" width="6.85546875" style="687" bestFit="1" customWidth="1"/>
    <col min="11594" max="11594" width="6.42578125" style="687" bestFit="1" customWidth="1"/>
    <col min="11595" max="11595" width="6.85546875" style="687" bestFit="1" customWidth="1"/>
    <col min="11596" max="11596" width="6.42578125" style="687" bestFit="1" customWidth="1"/>
    <col min="11597" max="11597" width="7.140625" style="687" bestFit="1" customWidth="1"/>
    <col min="11598" max="11599" width="6.42578125" style="687" bestFit="1" customWidth="1"/>
    <col min="11600" max="11601" width="6.85546875" style="687" bestFit="1" customWidth="1"/>
    <col min="11602" max="11602" width="6.42578125" style="687" bestFit="1" customWidth="1"/>
    <col min="11603" max="11603" width="7.140625" style="687" bestFit="1" customWidth="1"/>
    <col min="11604" max="11604" width="6.42578125" style="687" bestFit="1" customWidth="1"/>
    <col min="11605" max="11605" width="7.140625" style="687" bestFit="1" customWidth="1"/>
    <col min="11606" max="11606" width="6.42578125" style="687" bestFit="1" customWidth="1"/>
    <col min="11607" max="11609" width="6.85546875" style="687" bestFit="1" customWidth="1"/>
    <col min="11610" max="11611" width="7.140625" style="687" bestFit="1" customWidth="1"/>
    <col min="11612" max="11612" width="6.42578125" style="687" bestFit="1" customWidth="1"/>
    <col min="11613" max="11613" width="6.85546875" style="687" bestFit="1" customWidth="1"/>
    <col min="11614" max="11615" width="6.42578125" style="687" bestFit="1" customWidth="1"/>
    <col min="11616" max="11617" width="7.140625" style="687" bestFit="1" customWidth="1"/>
    <col min="11618" max="11618" width="6.42578125" style="687" bestFit="1" customWidth="1"/>
    <col min="11619" max="11620" width="6.85546875" style="687" bestFit="1" customWidth="1"/>
    <col min="11621" max="11624" width="7.140625" style="687" bestFit="1" customWidth="1"/>
    <col min="11625" max="11625" width="6.85546875" style="687" bestFit="1" customWidth="1"/>
    <col min="11626" max="11628" width="7.140625" style="687" bestFit="1" customWidth="1"/>
    <col min="11629" max="11629" width="6.85546875" style="687" bestFit="1" customWidth="1"/>
    <col min="11630" max="11630" width="6.42578125" style="687" bestFit="1" customWidth="1"/>
    <col min="11631" max="11632" width="7.140625" style="687" bestFit="1" customWidth="1"/>
    <col min="11633" max="11633" width="6.42578125" style="687" bestFit="1" customWidth="1"/>
    <col min="11634" max="11634" width="6.85546875" style="687" bestFit="1" customWidth="1"/>
    <col min="11635" max="11637" width="7.140625" style="687" bestFit="1" customWidth="1"/>
    <col min="11638" max="11639" width="6.85546875" style="687" bestFit="1" customWidth="1"/>
    <col min="11640" max="11640" width="7.140625" style="687" bestFit="1" customWidth="1"/>
    <col min="11641" max="11641" width="6.42578125" style="687" bestFit="1" customWidth="1"/>
    <col min="11642" max="11642" width="7.140625" style="687" bestFit="1" customWidth="1"/>
    <col min="11643" max="11643" width="6.42578125" style="687" bestFit="1" customWidth="1"/>
    <col min="11644" max="11646" width="7.140625" style="687" bestFit="1" customWidth="1"/>
    <col min="11647" max="11647" width="6.85546875" style="687" bestFit="1" customWidth="1"/>
    <col min="11648" max="11650" width="7.140625" style="687" bestFit="1" customWidth="1"/>
    <col min="11651" max="11651" width="6.42578125" style="687" bestFit="1" customWidth="1"/>
    <col min="11652" max="11656" width="7.140625" style="687" bestFit="1" customWidth="1"/>
    <col min="11657" max="11657" width="6.85546875" style="687" bestFit="1" customWidth="1"/>
    <col min="11658" max="11658" width="6.42578125" style="687" bestFit="1" customWidth="1"/>
    <col min="11659" max="11659" width="6.85546875" style="687" bestFit="1" customWidth="1"/>
    <col min="11660" max="11660" width="7.140625" style="687" bestFit="1" customWidth="1"/>
    <col min="11661" max="11661" width="6.42578125" style="687" bestFit="1" customWidth="1"/>
    <col min="11662" max="11662" width="7.140625" style="687" bestFit="1" customWidth="1"/>
    <col min="11663" max="11663" width="6.85546875" style="687" bestFit="1" customWidth="1"/>
    <col min="11664" max="11664" width="6.42578125" style="687" bestFit="1" customWidth="1"/>
    <col min="11665" max="11665" width="7.140625" style="687" bestFit="1" customWidth="1"/>
    <col min="11666" max="11666" width="6.85546875" style="687" bestFit="1" customWidth="1"/>
    <col min="11667" max="11667" width="7.140625" style="687" bestFit="1" customWidth="1"/>
    <col min="11668" max="11668" width="6.85546875" style="687" bestFit="1" customWidth="1"/>
    <col min="11669" max="11670" width="6.42578125" style="687" bestFit="1" customWidth="1"/>
    <col min="11671" max="11671" width="7.140625" style="687" bestFit="1" customWidth="1"/>
    <col min="11672" max="11672" width="6.42578125" style="687" bestFit="1" customWidth="1"/>
    <col min="11673" max="11675" width="7.140625" style="687" bestFit="1" customWidth="1"/>
    <col min="11676" max="11676" width="6.42578125" style="687" bestFit="1" customWidth="1"/>
    <col min="11677" max="11680" width="7.140625" style="687" bestFit="1" customWidth="1"/>
    <col min="11681" max="11681" width="6.85546875" style="687" bestFit="1" customWidth="1"/>
    <col min="11682" max="11682" width="7.140625" style="687" bestFit="1" customWidth="1"/>
    <col min="11683" max="11683" width="6.42578125" style="687" bestFit="1" customWidth="1"/>
    <col min="11684" max="11685" width="7.140625" style="687" bestFit="1" customWidth="1"/>
    <col min="11686" max="11686" width="6.42578125" style="687" bestFit="1" customWidth="1"/>
    <col min="11687" max="11687" width="7.140625" style="687" bestFit="1" customWidth="1"/>
    <col min="11688" max="11688" width="6.42578125" style="687" bestFit="1" customWidth="1"/>
    <col min="11689" max="11689" width="6.85546875" style="687" bestFit="1" customWidth="1"/>
    <col min="11690" max="11692" width="7.140625" style="687" bestFit="1" customWidth="1"/>
    <col min="11693" max="11693" width="6.42578125" style="687" bestFit="1" customWidth="1"/>
    <col min="11694" max="11694" width="7.140625" style="687" bestFit="1" customWidth="1"/>
    <col min="11695" max="11695" width="6.42578125" style="687" bestFit="1" customWidth="1"/>
    <col min="11696" max="11696" width="6.85546875" style="687" bestFit="1" customWidth="1"/>
    <col min="11697" max="11705" width="7.140625" style="687" bestFit="1" customWidth="1"/>
    <col min="11706" max="11706" width="6.85546875" style="687" bestFit="1" customWidth="1"/>
    <col min="11707" max="11707" width="7.140625" style="687" bestFit="1" customWidth="1"/>
    <col min="11708" max="11708" width="6.85546875" style="687" bestFit="1" customWidth="1"/>
    <col min="11709" max="11714" width="7.140625" style="687" bestFit="1" customWidth="1"/>
    <col min="11715" max="11715" width="6.85546875" style="687" bestFit="1" customWidth="1"/>
    <col min="11716" max="11716" width="7.140625" style="687" bestFit="1" customWidth="1"/>
    <col min="11717" max="11717" width="6.85546875" style="687" bestFit="1" customWidth="1"/>
    <col min="11718" max="11719" width="7.140625" style="687" bestFit="1" customWidth="1"/>
    <col min="11720" max="11720" width="6.85546875" style="687" bestFit="1" customWidth="1"/>
    <col min="11721" max="11721" width="7.140625" style="687" bestFit="1" customWidth="1"/>
    <col min="11722" max="11722" width="6.42578125" style="687" bestFit="1" customWidth="1"/>
    <col min="11723" max="11724" width="7.140625" style="687" bestFit="1" customWidth="1"/>
    <col min="11725" max="11725" width="6.85546875" style="687" bestFit="1" customWidth="1"/>
    <col min="11726" max="11729" width="7.140625" style="687" bestFit="1" customWidth="1"/>
    <col min="11730" max="11730" width="6.42578125" style="687" bestFit="1" customWidth="1"/>
    <col min="11731" max="11732" width="7.140625" style="687" bestFit="1" customWidth="1"/>
    <col min="11733" max="11733" width="6.85546875" style="687" bestFit="1" customWidth="1"/>
    <col min="11734" max="11734" width="6.42578125" style="687" bestFit="1" customWidth="1"/>
    <col min="11735" max="11735" width="6.85546875" style="687" bestFit="1" customWidth="1"/>
    <col min="11736" max="11736" width="7.140625" style="687" bestFit="1" customWidth="1"/>
    <col min="11737" max="11737" width="6.85546875" style="687" bestFit="1" customWidth="1"/>
    <col min="11738" max="11738" width="7.140625" style="687" bestFit="1" customWidth="1"/>
    <col min="11739" max="11740" width="6.85546875" style="687" bestFit="1" customWidth="1"/>
    <col min="11741" max="11741" width="7.140625" style="687" bestFit="1" customWidth="1"/>
    <col min="11742" max="11742" width="6.85546875" style="687" bestFit="1" customWidth="1"/>
    <col min="11743" max="11743" width="6.42578125" style="687" bestFit="1" customWidth="1"/>
    <col min="11744" max="11744" width="7.140625" style="687" bestFit="1" customWidth="1"/>
    <col min="11745" max="11745" width="6.85546875" style="687" bestFit="1" customWidth="1"/>
    <col min="11746" max="11747" width="7.140625" style="687" bestFit="1" customWidth="1"/>
    <col min="11748" max="11748" width="6.85546875" style="687" bestFit="1" customWidth="1"/>
    <col min="11749" max="11750" width="7.140625" style="687" bestFit="1" customWidth="1"/>
    <col min="11751" max="11751" width="6.85546875" style="687" bestFit="1" customWidth="1"/>
    <col min="11752" max="11756" width="7.140625" style="687" bestFit="1" customWidth="1"/>
    <col min="11757" max="11757" width="6.42578125" style="687" bestFit="1" customWidth="1"/>
    <col min="11758" max="11761" width="6.85546875" style="687" bestFit="1" customWidth="1"/>
    <col min="11762" max="11763" width="7.140625" style="687" bestFit="1" customWidth="1"/>
    <col min="11764" max="11767" width="6.42578125" style="687" bestFit="1" customWidth="1"/>
    <col min="11768" max="11770" width="7.140625" style="687" bestFit="1" customWidth="1"/>
    <col min="11771" max="11772" width="6.85546875" style="687" bestFit="1" customWidth="1"/>
    <col min="11773" max="11773" width="6.42578125" style="687" bestFit="1" customWidth="1"/>
    <col min="11774" max="11778" width="7.140625" style="687" bestFit="1" customWidth="1"/>
    <col min="11779" max="11779" width="6.42578125" style="687" bestFit="1" customWidth="1"/>
    <col min="11780" max="11780" width="7.140625" style="687" bestFit="1" customWidth="1"/>
    <col min="11781" max="11781" width="6.85546875" style="687" bestFit="1" customWidth="1"/>
    <col min="11782" max="11782" width="6.42578125" style="687" bestFit="1" customWidth="1"/>
    <col min="11783" max="11783" width="7.140625" style="687" bestFit="1" customWidth="1"/>
    <col min="11784" max="11785" width="6.42578125" style="687" bestFit="1" customWidth="1"/>
    <col min="11786" max="11786" width="6.85546875" style="687" bestFit="1" customWidth="1"/>
    <col min="11787" max="11788" width="6.42578125" style="687" bestFit="1" customWidth="1"/>
    <col min="11789" max="11790" width="6.85546875" style="687" bestFit="1" customWidth="1"/>
    <col min="11791" max="11791" width="7.140625" style="687" bestFit="1" customWidth="1"/>
    <col min="11792" max="11792" width="6.42578125" style="687" bestFit="1" customWidth="1"/>
    <col min="11793" max="11793" width="7.140625" style="687" bestFit="1" customWidth="1"/>
    <col min="11794" max="11796" width="6.85546875" style="687" bestFit="1" customWidth="1"/>
    <col min="11797" max="11798" width="7.140625" style="687" bestFit="1" customWidth="1"/>
    <col min="11799" max="11799" width="6.85546875" style="687" bestFit="1" customWidth="1"/>
    <col min="11800" max="11800" width="6.42578125" style="687" bestFit="1" customWidth="1"/>
    <col min="11801" max="11803" width="7.140625" style="687" bestFit="1" customWidth="1"/>
    <col min="11804" max="11804" width="6.85546875" style="687" bestFit="1" customWidth="1"/>
    <col min="11805" max="11813" width="7.140625" style="687" bestFit="1" customWidth="1"/>
    <col min="11814" max="11814" width="6.85546875" style="687" bestFit="1" customWidth="1"/>
    <col min="11815" max="11815" width="6.42578125" style="687" bestFit="1" customWidth="1"/>
    <col min="11816" max="11816" width="7.140625" style="687" bestFit="1" customWidth="1"/>
    <col min="11817" max="11817" width="6.42578125" style="687" bestFit="1" customWidth="1"/>
    <col min="11818" max="11818" width="6.85546875" style="687" bestFit="1" customWidth="1"/>
    <col min="11819" max="11819" width="7.140625" style="687" bestFit="1" customWidth="1"/>
    <col min="11820" max="11821" width="6.42578125" style="687" bestFit="1" customWidth="1"/>
    <col min="11822" max="11823" width="7.140625" style="687" bestFit="1" customWidth="1"/>
    <col min="11824" max="11824" width="6.85546875" style="687" bestFit="1" customWidth="1"/>
    <col min="11825" max="11825" width="7.140625" style="687" bestFit="1" customWidth="1"/>
    <col min="11826" max="11826" width="6.42578125" style="687" bestFit="1" customWidth="1"/>
    <col min="11827" max="11829" width="6.85546875" style="687" bestFit="1" customWidth="1"/>
    <col min="11830" max="11830" width="6.42578125" style="687" bestFit="1" customWidth="1"/>
    <col min="11831" max="11831" width="7.140625" style="687" bestFit="1" customWidth="1"/>
    <col min="11832" max="11832" width="6.42578125" style="687" bestFit="1" customWidth="1"/>
    <col min="11833" max="11833" width="6.85546875" style="687" bestFit="1" customWidth="1"/>
    <col min="11834" max="11834" width="7.140625" style="687" bestFit="1" customWidth="1"/>
    <col min="11835" max="11835" width="6.85546875" style="687" bestFit="1" customWidth="1"/>
    <col min="11836" max="11836" width="7.140625" style="687" bestFit="1" customWidth="1"/>
    <col min="11837" max="11837" width="6.42578125" style="687" bestFit="1" customWidth="1"/>
    <col min="11838" max="11839" width="7.140625" style="687" bestFit="1" customWidth="1"/>
    <col min="11840" max="11840" width="6.42578125" style="687" bestFit="1" customWidth="1"/>
    <col min="11841" max="11848" width="7.140625" style="687" bestFit="1" customWidth="1"/>
    <col min="11849" max="11849" width="6.42578125" style="687" bestFit="1" customWidth="1"/>
    <col min="11850" max="11850" width="7.140625" style="687" bestFit="1" customWidth="1"/>
    <col min="11851" max="11851" width="6.85546875" style="687" bestFit="1" customWidth="1"/>
    <col min="11852" max="11856" width="7.140625" style="687" bestFit="1" customWidth="1"/>
    <col min="11857" max="11857" width="6.42578125" style="687" bestFit="1" customWidth="1"/>
    <col min="11858" max="11860" width="7.140625" style="687" bestFit="1" customWidth="1"/>
    <col min="11861" max="11861" width="6.85546875" style="687" bestFit="1" customWidth="1"/>
    <col min="11862" max="11864" width="6.42578125" style="687" bestFit="1" customWidth="1"/>
    <col min="11865" max="11865" width="7.140625" style="687" bestFit="1" customWidth="1"/>
    <col min="11866" max="11866" width="6.42578125" style="687" bestFit="1" customWidth="1"/>
    <col min="11867" max="11867" width="7.140625" style="687" bestFit="1" customWidth="1"/>
    <col min="11868" max="11868" width="6.42578125" style="687" bestFit="1" customWidth="1"/>
    <col min="11869" max="11869" width="6.85546875" style="687" bestFit="1" customWidth="1"/>
    <col min="11870" max="11870" width="7.140625" style="687" bestFit="1" customWidth="1"/>
    <col min="11871" max="11871" width="6.42578125" style="687" bestFit="1" customWidth="1"/>
    <col min="11872" max="11873" width="7.140625" style="687" bestFit="1" customWidth="1"/>
    <col min="11874" max="11875" width="6.42578125" style="687" bestFit="1" customWidth="1"/>
    <col min="11876" max="11876" width="7.140625" style="687" bestFit="1" customWidth="1"/>
    <col min="11877" max="11877" width="6.42578125" style="687" bestFit="1" customWidth="1"/>
    <col min="11878" max="11880" width="7.140625" style="687" bestFit="1" customWidth="1"/>
    <col min="11881" max="11881" width="6.42578125" style="687" bestFit="1" customWidth="1"/>
    <col min="11882" max="11883" width="7.140625" style="687" bestFit="1" customWidth="1"/>
    <col min="11884" max="11884" width="6.42578125" style="687" bestFit="1" customWidth="1"/>
    <col min="11885" max="11890" width="7.140625" style="687" bestFit="1" customWidth="1"/>
    <col min="11891" max="11891" width="6.42578125" style="687" bestFit="1" customWidth="1"/>
    <col min="11892" max="11893" width="7.140625" style="687" bestFit="1" customWidth="1"/>
    <col min="11894" max="11894" width="6.85546875" style="687" bestFit="1" customWidth="1"/>
    <col min="11895" max="11895" width="6.42578125" style="687" bestFit="1" customWidth="1"/>
    <col min="11896" max="11902" width="7.140625" style="687" bestFit="1" customWidth="1"/>
    <col min="11903" max="11903" width="6.85546875" style="687" bestFit="1" customWidth="1"/>
    <col min="11904" max="11905" width="7.140625" style="687" bestFit="1" customWidth="1"/>
    <col min="11906" max="11906" width="6.85546875" style="687" bestFit="1" customWidth="1"/>
    <col min="11907" max="11908" width="7.140625" style="687" bestFit="1" customWidth="1"/>
    <col min="11909" max="11909" width="6.85546875" style="687" bestFit="1" customWidth="1"/>
    <col min="11910" max="11910" width="7.140625" style="687" bestFit="1" customWidth="1"/>
    <col min="11911" max="11911" width="6.42578125" style="687" bestFit="1" customWidth="1"/>
    <col min="11912" max="11912" width="7.140625" style="687" bestFit="1" customWidth="1"/>
    <col min="11913" max="11913" width="6.42578125" style="687" bestFit="1" customWidth="1"/>
    <col min="11914" max="11914" width="7.140625" style="687" bestFit="1" customWidth="1"/>
    <col min="11915" max="11915" width="6.85546875" style="687" bestFit="1" customWidth="1"/>
    <col min="11916" max="11916" width="7.140625" style="687" bestFit="1" customWidth="1"/>
    <col min="11917" max="11917" width="6.85546875" style="687" bestFit="1" customWidth="1"/>
    <col min="11918" max="11919" width="7.140625" style="687" bestFit="1" customWidth="1"/>
    <col min="11920" max="11921" width="6.85546875" style="687" bestFit="1" customWidth="1"/>
    <col min="11922" max="11922" width="6.42578125" style="687" bestFit="1" customWidth="1"/>
    <col min="11923" max="11925" width="7.140625" style="687" bestFit="1" customWidth="1"/>
    <col min="11926" max="11926" width="6.85546875" style="687" bestFit="1" customWidth="1"/>
    <col min="11927" max="11927" width="7.140625" style="687" bestFit="1" customWidth="1"/>
    <col min="11928" max="11928" width="6.85546875" style="687" bestFit="1" customWidth="1"/>
    <col min="11929" max="11931" width="7.140625" style="687" bestFit="1" customWidth="1"/>
    <col min="11932" max="11932" width="6.42578125" style="687" bestFit="1" customWidth="1"/>
    <col min="11933" max="11934" width="7.140625" style="687" bestFit="1" customWidth="1"/>
    <col min="11935" max="11937" width="6.42578125" style="687" bestFit="1" customWidth="1"/>
    <col min="11938" max="11938" width="7.140625" style="687" bestFit="1" customWidth="1"/>
    <col min="11939" max="11939" width="6.42578125" style="687" bestFit="1" customWidth="1"/>
    <col min="11940" max="11941" width="7.140625" style="687" bestFit="1" customWidth="1"/>
    <col min="11942" max="11942" width="6.85546875" style="687" bestFit="1" customWidth="1"/>
    <col min="11943" max="11945" width="7.140625" style="687" bestFit="1" customWidth="1"/>
    <col min="11946" max="11946" width="6.42578125" style="687" bestFit="1" customWidth="1"/>
    <col min="11947" max="11948" width="6.85546875" style="687" bestFit="1" customWidth="1"/>
    <col min="11949" max="11951" width="7.140625" style="687" bestFit="1" customWidth="1"/>
    <col min="11952" max="11952" width="6.85546875" style="687" bestFit="1" customWidth="1"/>
    <col min="11953" max="11953" width="7.140625" style="687" bestFit="1" customWidth="1"/>
    <col min="11954" max="11954" width="6.42578125" style="687" bestFit="1" customWidth="1"/>
    <col min="11955" max="11957" width="7.140625" style="687" bestFit="1" customWidth="1"/>
    <col min="11958" max="11958" width="6.42578125" style="687" bestFit="1" customWidth="1"/>
    <col min="11959" max="11959" width="7.140625" style="687" bestFit="1" customWidth="1"/>
    <col min="11960" max="11962" width="6.85546875" style="687" bestFit="1" customWidth="1"/>
    <col min="11963" max="11963" width="7.140625" style="687" bestFit="1" customWidth="1"/>
    <col min="11964" max="11964" width="6.42578125" style="687" bestFit="1" customWidth="1"/>
    <col min="11965" max="11966" width="7.140625" style="687" bestFit="1" customWidth="1"/>
    <col min="11967" max="11967" width="6.42578125" style="687" bestFit="1" customWidth="1"/>
    <col min="11968" max="11968" width="7.140625" style="687" bestFit="1" customWidth="1"/>
    <col min="11969" max="11970" width="6.42578125" style="687" bestFit="1" customWidth="1"/>
    <col min="11971" max="11974" width="7.140625" style="687" bestFit="1" customWidth="1"/>
    <col min="11975" max="11975" width="6.42578125" style="687" bestFit="1" customWidth="1"/>
    <col min="11976" max="11976" width="6.85546875" style="687" bestFit="1" customWidth="1"/>
    <col min="11977" max="11977" width="7.140625" style="687" bestFit="1" customWidth="1"/>
    <col min="11978" max="11979" width="6.85546875" style="687" bestFit="1" customWidth="1"/>
    <col min="11980" max="11981" width="7.140625" style="687" bestFit="1" customWidth="1"/>
    <col min="11982" max="11982" width="6.85546875" style="687" bestFit="1" customWidth="1"/>
    <col min="11983" max="11983" width="6.42578125" style="687" bestFit="1" customWidth="1"/>
    <col min="11984" max="11984" width="7.140625" style="687" bestFit="1" customWidth="1"/>
    <col min="11985" max="11985" width="6.42578125" style="687" bestFit="1" customWidth="1"/>
    <col min="11986" max="11986" width="7.140625" style="687" bestFit="1" customWidth="1"/>
    <col min="11987" max="11987" width="6.42578125" style="687" bestFit="1" customWidth="1"/>
    <col min="11988" max="11988" width="7.140625" style="687" bestFit="1" customWidth="1"/>
    <col min="11989" max="11989" width="6.42578125" style="687" bestFit="1" customWidth="1"/>
    <col min="11990" max="11990" width="6.85546875" style="687" bestFit="1" customWidth="1"/>
    <col min="11991" max="11991" width="7.140625" style="687" bestFit="1" customWidth="1"/>
    <col min="11992" max="11992" width="6.42578125" style="687" bestFit="1" customWidth="1"/>
    <col min="11993" max="11993" width="6.85546875" style="687" bestFit="1" customWidth="1"/>
    <col min="11994" max="11996" width="6.42578125" style="687" bestFit="1" customWidth="1"/>
    <col min="11997" max="11998" width="6.85546875" style="687" bestFit="1" customWidth="1"/>
    <col min="11999" max="11999" width="7.140625" style="687" bestFit="1" customWidth="1"/>
    <col min="12000" max="12000" width="6.42578125" style="687" bestFit="1" customWidth="1"/>
    <col min="12001" max="12001" width="7.140625" style="687" bestFit="1" customWidth="1"/>
    <col min="12002" max="12002" width="6.85546875" style="687" bestFit="1" customWidth="1"/>
    <col min="12003" max="12003" width="7.140625" style="687" bestFit="1" customWidth="1"/>
    <col min="12004" max="12004" width="6.42578125" style="687" bestFit="1" customWidth="1"/>
    <col min="12005" max="12005" width="7.140625" style="687" bestFit="1" customWidth="1"/>
    <col min="12006" max="12006" width="6.85546875" style="687" bestFit="1" customWidth="1"/>
    <col min="12007" max="12007" width="6.42578125" style="687" bestFit="1" customWidth="1"/>
    <col min="12008" max="12009" width="7.140625" style="687" bestFit="1" customWidth="1"/>
    <col min="12010" max="12011" width="6.42578125" style="687" bestFit="1" customWidth="1"/>
    <col min="12012" max="12012" width="7.140625" style="687" bestFit="1" customWidth="1"/>
    <col min="12013" max="12014" width="6.85546875" style="687" bestFit="1" customWidth="1"/>
    <col min="12015" max="12015" width="6.42578125" style="687" bestFit="1" customWidth="1"/>
    <col min="12016" max="12016" width="6.85546875" style="687" bestFit="1" customWidth="1"/>
    <col min="12017" max="12017" width="6.42578125" style="687" bestFit="1" customWidth="1"/>
    <col min="12018" max="12018" width="7.140625" style="687" bestFit="1" customWidth="1"/>
    <col min="12019" max="12019" width="6.85546875" style="687" bestFit="1" customWidth="1"/>
    <col min="12020" max="12020" width="7.140625" style="687" bestFit="1" customWidth="1"/>
    <col min="12021" max="12024" width="6.85546875" style="687" bestFit="1" customWidth="1"/>
    <col min="12025" max="12025" width="6.42578125" style="687" bestFit="1" customWidth="1"/>
    <col min="12026" max="12026" width="7.140625" style="687" bestFit="1" customWidth="1"/>
    <col min="12027" max="12027" width="6.85546875" style="687" bestFit="1" customWidth="1"/>
    <col min="12028" max="12032" width="7.140625" style="687" bestFit="1" customWidth="1"/>
    <col min="12033" max="12033" width="6.42578125" style="687" bestFit="1" customWidth="1"/>
    <col min="12034" max="12034" width="7.140625" style="687" bestFit="1" customWidth="1"/>
    <col min="12035" max="12035" width="6.42578125" style="687" bestFit="1" customWidth="1"/>
    <col min="12036" max="12036" width="7.140625" style="687" bestFit="1" customWidth="1"/>
    <col min="12037" max="12037" width="6.85546875" style="687" bestFit="1" customWidth="1"/>
    <col min="12038" max="12039" width="6.42578125" style="687" bestFit="1" customWidth="1"/>
    <col min="12040" max="12041" width="7.140625" style="687" bestFit="1" customWidth="1"/>
    <col min="12042" max="12042" width="6.42578125" style="687" bestFit="1" customWidth="1"/>
    <col min="12043" max="12043" width="7.140625" style="687" bestFit="1" customWidth="1"/>
    <col min="12044" max="12044" width="6.42578125" style="687" bestFit="1" customWidth="1"/>
    <col min="12045" max="12045" width="6.85546875" style="687" bestFit="1" customWidth="1"/>
    <col min="12046" max="12046" width="6.42578125" style="687" bestFit="1" customWidth="1"/>
    <col min="12047" max="12047" width="7.140625" style="687" bestFit="1" customWidth="1"/>
    <col min="12048" max="12048" width="6.42578125" style="687" bestFit="1" customWidth="1"/>
    <col min="12049" max="12049" width="6.85546875" style="687" bestFit="1" customWidth="1"/>
    <col min="12050" max="12050" width="6.42578125" style="687" bestFit="1" customWidth="1"/>
    <col min="12051" max="12051" width="7.140625" style="687" bestFit="1" customWidth="1"/>
    <col min="12052" max="12052" width="6.85546875" style="687" bestFit="1" customWidth="1"/>
    <col min="12053" max="12053" width="6.42578125" style="687" bestFit="1" customWidth="1"/>
    <col min="12054" max="12055" width="7.140625" style="687" bestFit="1" customWidth="1"/>
    <col min="12056" max="12056" width="6.42578125" style="687" bestFit="1" customWidth="1"/>
    <col min="12057" max="12057" width="7.140625" style="687" bestFit="1" customWidth="1"/>
    <col min="12058" max="12059" width="6.42578125" style="687" bestFit="1" customWidth="1"/>
    <col min="12060" max="12061" width="7.140625" style="687" bestFit="1" customWidth="1"/>
    <col min="12062" max="12062" width="6.42578125" style="687" bestFit="1" customWidth="1"/>
    <col min="12063" max="12063" width="6.85546875" style="687" bestFit="1" customWidth="1"/>
    <col min="12064" max="12064" width="7.140625" style="687" bestFit="1" customWidth="1"/>
    <col min="12065" max="12065" width="6.42578125" style="687" bestFit="1" customWidth="1"/>
    <col min="12066" max="12067" width="7.140625" style="687" bestFit="1" customWidth="1"/>
    <col min="12068" max="12068" width="6.85546875" style="687" bestFit="1" customWidth="1"/>
    <col min="12069" max="12069" width="6.42578125" style="687" bestFit="1" customWidth="1"/>
    <col min="12070" max="12070" width="7.140625" style="687" bestFit="1" customWidth="1"/>
    <col min="12071" max="12072" width="6.85546875" style="687" bestFit="1" customWidth="1"/>
    <col min="12073" max="12073" width="6.42578125" style="687" bestFit="1" customWidth="1"/>
    <col min="12074" max="12076" width="7.140625" style="687" bestFit="1" customWidth="1"/>
    <col min="12077" max="12078" width="6.85546875" style="687" bestFit="1" customWidth="1"/>
    <col min="12079" max="12079" width="7.140625" style="687" bestFit="1" customWidth="1"/>
    <col min="12080" max="12082" width="6.85546875" style="687" bestFit="1" customWidth="1"/>
    <col min="12083" max="12083" width="6.42578125" style="687" bestFit="1" customWidth="1"/>
    <col min="12084" max="12084" width="7.140625" style="687" bestFit="1" customWidth="1"/>
    <col min="12085" max="12085" width="6.42578125" style="687" bestFit="1" customWidth="1"/>
    <col min="12086" max="12087" width="7.140625" style="687" bestFit="1" customWidth="1"/>
    <col min="12088" max="12088" width="6.42578125" style="687" bestFit="1" customWidth="1"/>
    <col min="12089" max="12089" width="7.140625" style="687" bestFit="1" customWidth="1"/>
    <col min="12090" max="12090" width="6.42578125" style="687" bestFit="1" customWidth="1"/>
    <col min="12091" max="12092" width="7.140625" style="687" bestFit="1" customWidth="1"/>
    <col min="12093" max="12094" width="6.85546875" style="687" bestFit="1" customWidth="1"/>
    <col min="12095" max="12096" width="7.140625" style="687" bestFit="1" customWidth="1"/>
    <col min="12097" max="12098" width="6.85546875" style="687" bestFit="1" customWidth="1"/>
    <col min="12099" max="12099" width="6.42578125" style="687" bestFit="1" customWidth="1"/>
    <col min="12100" max="12101" width="7.140625" style="687" bestFit="1" customWidth="1"/>
    <col min="12102" max="12102" width="6.85546875" style="687" bestFit="1" customWidth="1"/>
    <col min="12103" max="12103" width="7.140625" style="687" bestFit="1" customWidth="1"/>
    <col min="12104" max="12104" width="6.42578125" style="687" bestFit="1" customWidth="1"/>
    <col min="12105" max="12107" width="7.140625" style="687" bestFit="1" customWidth="1"/>
    <col min="12108" max="12108" width="6.85546875" style="687" bestFit="1" customWidth="1"/>
    <col min="12109" max="12109" width="7.140625" style="687" bestFit="1" customWidth="1"/>
    <col min="12110" max="12111" width="6.85546875" style="687" bestFit="1" customWidth="1"/>
    <col min="12112" max="12112" width="6.42578125" style="687" bestFit="1" customWidth="1"/>
    <col min="12113" max="12113" width="7.140625" style="687" bestFit="1" customWidth="1"/>
    <col min="12114" max="12114" width="6.85546875" style="687" bestFit="1" customWidth="1"/>
    <col min="12115" max="12115" width="7.140625" style="687" bestFit="1" customWidth="1"/>
    <col min="12116" max="12116" width="6.85546875" style="687" bestFit="1" customWidth="1"/>
    <col min="12117" max="12117" width="7.140625" style="687" bestFit="1" customWidth="1"/>
    <col min="12118" max="12118" width="6.85546875" style="687" bestFit="1" customWidth="1"/>
    <col min="12119" max="12119" width="7.140625" style="687" bestFit="1" customWidth="1"/>
    <col min="12120" max="12120" width="6.42578125" style="687" bestFit="1" customWidth="1"/>
    <col min="12121" max="12122" width="7.140625" style="687" bestFit="1" customWidth="1"/>
    <col min="12123" max="12123" width="6.85546875" style="687" bestFit="1" customWidth="1"/>
    <col min="12124" max="12125" width="7.140625" style="687" bestFit="1" customWidth="1"/>
    <col min="12126" max="12129" width="6.85546875" style="687" bestFit="1" customWidth="1"/>
    <col min="12130" max="12130" width="6.42578125" style="687" bestFit="1" customWidth="1"/>
    <col min="12131" max="12131" width="7.140625" style="687" bestFit="1" customWidth="1"/>
    <col min="12132" max="12132" width="6.42578125" style="687" bestFit="1" customWidth="1"/>
    <col min="12133" max="12133" width="6.85546875" style="687" bestFit="1" customWidth="1"/>
    <col min="12134" max="12135" width="6.42578125" style="687" bestFit="1" customWidth="1"/>
    <col min="12136" max="12138" width="6.85546875" style="687" bestFit="1" customWidth="1"/>
    <col min="12139" max="12139" width="7.140625" style="687" bestFit="1" customWidth="1"/>
    <col min="12140" max="12140" width="6.85546875" style="687" bestFit="1" customWidth="1"/>
    <col min="12141" max="12143" width="7.140625" style="687" bestFit="1" customWidth="1"/>
    <col min="12144" max="12145" width="6.42578125" style="687" bestFit="1" customWidth="1"/>
    <col min="12146" max="12147" width="7.140625" style="687" bestFit="1" customWidth="1"/>
    <col min="12148" max="12148" width="6.85546875" style="687" bestFit="1" customWidth="1"/>
    <col min="12149" max="12150" width="7.140625" style="687" bestFit="1" customWidth="1"/>
    <col min="12151" max="12151" width="6.42578125" style="687" bestFit="1" customWidth="1"/>
    <col min="12152" max="12152" width="7.140625" style="687" bestFit="1" customWidth="1"/>
    <col min="12153" max="12153" width="6.85546875" style="687" bestFit="1" customWidth="1"/>
    <col min="12154" max="12155" width="7.140625" style="687" bestFit="1" customWidth="1"/>
    <col min="12156" max="12156" width="6.42578125" style="687" bestFit="1" customWidth="1"/>
    <col min="12157" max="12158" width="6.85546875" style="687" bestFit="1" customWidth="1"/>
    <col min="12159" max="12163" width="7.140625" style="687" bestFit="1" customWidth="1"/>
    <col min="12164" max="12164" width="6.85546875" style="687" bestFit="1" customWidth="1"/>
    <col min="12165" max="12165" width="6.42578125" style="687" bestFit="1" customWidth="1"/>
    <col min="12166" max="12166" width="7.140625" style="687" bestFit="1" customWidth="1"/>
    <col min="12167" max="12168" width="6.42578125" style="687" bestFit="1" customWidth="1"/>
    <col min="12169" max="12169" width="7.140625" style="687" bestFit="1" customWidth="1"/>
    <col min="12170" max="12170" width="6.42578125" style="687" bestFit="1" customWidth="1"/>
    <col min="12171" max="12172" width="7.140625" style="687" bestFit="1" customWidth="1"/>
    <col min="12173" max="12174" width="6.85546875" style="687" bestFit="1" customWidth="1"/>
    <col min="12175" max="12176" width="7.140625" style="687" bestFit="1" customWidth="1"/>
    <col min="12177" max="12177" width="6.42578125" style="687" bestFit="1" customWidth="1"/>
    <col min="12178" max="12178" width="7.140625" style="687" bestFit="1" customWidth="1"/>
    <col min="12179" max="12180" width="6.85546875" style="687" bestFit="1" customWidth="1"/>
    <col min="12181" max="12182" width="7.140625" style="687" bestFit="1" customWidth="1"/>
    <col min="12183" max="12183" width="6.42578125" style="687" bestFit="1" customWidth="1"/>
    <col min="12184" max="12184" width="7.140625" style="687" bestFit="1" customWidth="1"/>
    <col min="12185" max="12186" width="6.85546875" style="687" bestFit="1" customWidth="1"/>
    <col min="12187" max="12187" width="6.42578125" style="687" bestFit="1" customWidth="1"/>
    <col min="12188" max="12189" width="6.85546875" style="687" bestFit="1" customWidth="1"/>
    <col min="12190" max="12190" width="6.42578125" style="687" bestFit="1" customWidth="1"/>
    <col min="12191" max="12192" width="7.140625" style="687" bestFit="1" customWidth="1"/>
    <col min="12193" max="12193" width="6.85546875" style="687" bestFit="1" customWidth="1"/>
    <col min="12194" max="12194" width="7.140625" style="687" bestFit="1" customWidth="1"/>
    <col min="12195" max="12195" width="6.85546875" style="687" bestFit="1" customWidth="1"/>
    <col min="12196" max="12196" width="7.140625" style="687" bestFit="1" customWidth="1"/>
    <col min="12197" max="12197" width="6.85546875" style="687" bestFit="1" customWidth="1"/>
    <col min="12198" max="12199" width="6.42578125" style="687" bestFit="1" customWidth="1"/>
    <col min="12200" max="12200" width="7.140625" style="687" bestFit="1" customWidth="1"/>
    <col min="12201" max="12201" width="6.42578125" style="687" bestFit="1" customWidth="1"/>
    <col min="12202" max="12202" width="7.140625" style="687" bestFit="1" customWidth="1"/>
    <col min="12203" max="12203" width="6.85546875" style="687" bestFit="1" customWidth="1"/>
    <col min="12204" max="12208" width="7.140625" style="687" bestFit="1" customWidth="1"/>
    <col min="12209" max="12209" width="6.42578125" style="687" bestFit="1" customWidth="1"/>
    <col min="12210" max="12212" width="7.140625" style="687" bestFit="1" customWidth="1"/>
    <col min="12213" max="12213" width="6.85546875" style="687" bestFit="1" customWidth="1"/>
    <col min="12214" max="12214" width="6.42578125" style="687" bestFit="1" customWidth="1"/>
    <col min="12215" max="12215" width="6.85546875" style="687" bestFit="1" customWidth="1"/>
    <col min="12216" max="12216" width="7.140625" style="687" bestFit="1" customWidth="1"/>
    <col min="12217" max="12217" width="6.42578125" style="687" bestFit="1" customWidth="1"/>
    <col min="12218" max="12220" width="7.140625" style="687" bestFit="1" customWidth="1"/>
    <col min="12221" max="12221" width="6.85546875" style="687" bestFit="1" customWidth="1"/>
    <col min="12222" max="12223" width="6.42578125" style="687" bestFit="1" customWidth="1"/>
    <col min="12224" max="12224" width="7.140625" style="687" bestFit="1" customWidth="1"/>
    <col min="12225" max="12226" width="6.85546875" style="687" bestFit="1" customWidth="1"/>
    <col min="12227" max="12227" width="7.140625" style="687" bestFit="1" customWidth="1"/>
    <col min="12228" max="12228" width="6.42578125" style="687" bestFit="1" customWidth="1"/>
    <col min="12229" max="12231" width="7.140625" style="687" bestFit="1" customWidth="1"/>
    <col min="12232" max="12232" width="6.85546875" style="687" bestFit="1" customWidth="1"/>
    <col min="12233" max="12233" width="6.42578125" style="687" bestFit="1" customWidth="1"/>
    <col min="12234" max="12236" width="7.140625" style="687" bestFit="1" customWidth="1"/>
    <col min="12237" max="12237" width="6.42578125" style="687" bestFit="1" customWidth="1"/>
    <col min="12238" max="12239" width="7.140625" style="687" bestFit="1" customWidth="1"/>
    <col min="12240" max="12240" width="6.85546875" style="687" bestFit="1" customWidth="1"/>
    <col min="12241" max="12243" width="7.140625" style="687" bestFit="1" customWidth="1"/>
    <col min="12244" max="12244" width="6.85546875" style="687" bestFit="1" customWidth="1"/>
    <col min="12245" max="12246" width="7.140625" style="687" bestFit="1" customWidth="1"/>
    <col min="12247" max="12247" width="6.42578125" style="687" bestFit="1" customWidth="1"/>
    <col min="12248" max="12248" width="6.85546875" style="687" bestFit="1" customWidth="1"/>
    <col min="12249" max="12249" width="6.42578125" style="687" bestFit="1" customWidth="1"/>
    <col min="12250" max="12250" width="6.85546875" style="687" bestFit="1" customWidth="1"/>
    <col min="12251" max="12251" width="7.140625" style="687" bestFit="1" customWidth="1"/>
    <col min="12252" max="12252" width="6.42578125" style="687" bestFit="1" customWidth="1"/>
    <col min="12253" max="12255" width="7.140625" style="687" bestFit="1" customWidth="1"/>
    <col min="12256" max="12256" width="6.42578125" style="687" bestFit="1" customWidth="1"/>
    <col min="12257" max="12258" width="7.140625" style="687" bestFit="1" customWidth="1"/>
    <col min="12259" max="12259" width="6.85546875" style="687" bestFit="1" customWidth="1"/>
    <col min="12260" max="12260" width="6.42578125" style="687" bestFit="1" customWidth="1"/>
    <col min="12261" max="12263" width="7.140625" style="687" bestFit="1" customWidth="1"/>
    <col min="12264" max="12264" width="6.85546875" style="687" bestFit="1" customWidth="1"/>
    <col min="12265" max="12265" width="6.42578125" style="687" bestFit="1" customWidth="1"/>
    <col min="12266" max="12266" width="6.85546875" style="687" bestFit="1" customWidth="1"/>
    <col min="12267" max="12267" width="7.140625" style="687" bestFit="1" customWidth="1"/>
    <col min="12268" max="12269" width="6.42578125" style="687" bestFit="1" customWidth="1"/>
    <col min="12270" max="12271" width="7.140625" style="687" bestFit="1" customWidth="1"/>
    <col min="12272" max="12272" width="6.85546875" style="687" bestFit="1" customWidth="1"/>
    <col min="12273" max="12274" width="7.140625" style="687" bestFit="1" customWidth="1"/>
    <col min="12275" max="12276" width="6.85546875" style="687" bestFit="1" customWidth="1"/>
    <col min="12277" max="12277" width="7.140625" style="687" bestFit="1" customWidth="1"/>
    <col min="12278" max="12278" width="6.85546875" style="687" bestFit="1" customWidth="1"/>
    <col min="12279" max="12281" width="7.140625" style="687" bestFit="1" customWidth="1"/>
    <col min="12282" max="12283" width="6.85546875" style="687" bestFit="1" customWidth="1"/>
    <col min="12284" max="12285" width="7.140625" style="687" bestFit="1" customWidth="1"/>
    <col min="12286" max="12286" width="6.42578125" style="687" bestFit="1" customWidth="1"/>
    <col min="12287" max="12287" width="7.140625" style="687" bestFit="1" customWidth="1"/>
    <col min="12288" max="12288" width="6.42578125" style="687" bestFit="1" customWidth="1"/>
    <col min="12289" max="12290" width="7.140625" style="687" bestFit="1" customWidth="1"/>
    <col min="12291" max="12291" width="6.85546875" style="687" bestFit="1" customWidth="1"/>
    <col min="12292" max="12292" width="7.140625" style="687" bestFit="1" customWidth="1"/>
    <col min="12293" max="12293" width="6.42578125" style="687" bestFit="1" customWidth="1"/>
    <col min="12294" max="12295" width="7.140625" style="687" bestFit="1" customWidth="1"/>
    <col min="12296" max="12298" width="6.42578125" style="687" bestFit="1" customWidth="1"/>
    <col min="12299" max="12301" width="6.85546875" style="687" bestFit="1" customWidth="1"/>
    <col min="12302" max="12302" width="7.140625" style="687" bestFit="1" customWidth="1"/>
    <col min="12303" max="12304" width="6.85546875" style="687" bestFit="1" customWidth="1"/>
    <col min="12305" max="12307" width="7.140625" style="687" bestFit="1" customWidth="1"/>
    <col min="12308" max="12309" width="6.85546875" style="687" bestFit="1" customWidth="1"/>
    <col min="12310" max="12314" width="7.140625" style="687" bestFit="1" customWidth="1"/>
    <col min="12315" max="12315" width="6.42578125" style="687" bestFit="1" customWidth="1"/>
    <col min="12316" max="12316" width="6.85546875" style="687" bestFit="1" customWidth="1"/>
    <col min="12317" max="12317" width="7.140625" style="687" bestFit="1" customWidth="1"/>
    <col min="12318" max="12318" width="6.42578125" style="687" bestFit="1" customWidth="1"/>
    <col min="12319" max="12321" width="7.140625" style="687" bestFit="1" customWidth="1"/>
    <col min="12322" max="12322" width="6.42578125" style="687" bestFit="1" customWidth="1"/>
    <col min="12323" max="12323" width="7.140625" style="687" bestFit="1" customWidth="1"/>
    <col min="12324" max="12324" width="6.85546875" style="687" bestFit="1" customWidth="1"/>
    <col min="12325" max="12326" width="7.140625" style="687" bestFit="1" customWidth="1"/>
    <col min="12327" max="12327" width="6.85546875" style="687" bestFit="1" customWidth="1"/>
    <col min="12328" max="12328" width="6.42578125" style="687" bestFit="1" customWidth="1"/>
    <col min="12329" max="12329" width="7.140625" style="687" bestFit="1" customWidth="1"/>
    <col min="12330" max="12330" width="6.85546875" style="687" bestFit="1" customWidth="1"/>
    <col min="12331" max="12331" width="7.140625" style="687" bestFit="1" customWidth="1"/>
    <col min="12332" max="12332" width="6.42578125" style="687" bestFit="1" customWidth="1"/>
    <col min="12333" max="12336" width="7.140625" style="687" bestFit="1" customWidth="1"/>
    <col min="12337" max="12337" width="6.42578125" style="687" bestFit="1" customWidth="1"/>
    <col min="12338" max="12339" width="7.140625" style="687" bestFit="1" customWidth="1"/>
    <col min="12340" max="12340" width="6.42578125" style="687" bestFit="1" customWidth="1"/>
    <col min="12341" max="12343" width="7.140625" style="687" bestFit="1" customWidth="1"/>
    <col min="12344" max="12345" width="6.42578125" style="687" bestFit="1" customWidth="1"/>
    <col min="12346" max="12346" width="6.85546875" style="687" bestFit="1" customWidth="1"/>
    <col min="12347" max="12348" width="7.140625" style="687" bestFit="1" customWidth="1"/>
    <col min="12349" max="12349" width="6.85546875" style="687" bestFit="1" customWidth="1"/>
    <col min="12350" max="12350" width="6.42578125" style="687" bestFit="1" customWidth="1"/>
    <col min="12351" max="12351" width="6.85546875" style="687" bestFit="1" customWidth="1"/>
    <col min="12352" max="12353" width="7.140625" style="687" bestFit="1" customWidth="1"/>
    <col min="12354" max="12355" width="6.42578125" style="687" bestFit="1" customWidth="1"/>
    <col min="12356" max="12357" width="7.140625" style="687" bestFit="1" customWidth="1"/>
    <col min="12358" max="12358" width="6.42578125" style="687" bestFit="1" customWidth="1"/>
    <col min="12359" max="12359" width="6.85546875" style="687" bestFit="1" customWidth="1"/>
    <col min="12360" max="12362" width="7.140625" style="687" bestFit="1" customWidth="1"/>
    <col min="12363" max="12363" width="6.85546875" style="687" bestFit="1" customWidth="1"/>
    <col min="12364" max="12364" width="6.42578125" style="687" bestFit="1" customWidth="1"/>
    <col min="12365" max="12367" width="7.140625" style="687" bestFit="1" customWidth="1"/>
    <col min="12368" max="12368" width="6.85546875" style="687" bestFit="1" customWidth="1"/>
    <col min="12369" max="12370" width="7.140625" style="687" bestFit="1" customWidth="1"/>
    <col min="12371" max="12371" width="6.85546875" style="687" bestFit="1" customWidth="1"/>
    <col min="12372" max="12372" width="7.140625" style="687" bestFit="1" customWidth="1"/>
    <col min="12373" max="12374" width="6.42578125" style="687" bestFit="1" customWidth="1"/>
    <col min="12375" max="12375" width="7.140625" style="687" bestFit="1" customWidth="1"/>
    <col min="12376" max="12376" width="6.42578125" style="687" bestFit="1" customWidth="1"/>
    <col min="12377" max="12377" width="7.140625" style="687" bestFit="1" customWidth="1"/>
    <col min="12378" max="12378" width="6.85546875" style="687" bestFit="1" customWidth="1"/>
    <col min="12379" max="12379" width="7.140625" style="687" bestFit="1" customWidth="1"/>
    <col min="12380" max="12381" width="6.85546875" style="687" bestFit="1" customWidth="1"/>
    <col min="12382" max="12384" width="7.140625" style="687" bestFit="1" customWidth="1"/>
    <col min="12385" max="12386" width="6.42578125" style="687" bestFit="1" customWidth="1"/>
    <col min="12387" max="12390" width="6.85546875" style="687" bestFit="1" customWidth="1"/>
    <col min="12391" max="12391" width="6.42578125" style="687" bestFit="1" customWidth="1"/>
    <col min="12392" max="12392" width="6.85546875" style="687" bestFit="1" customWidth="1"/>
    <col min="12393" max="12393" width="7.140625" style="687" bestFit="1" customWidth="1"/>
    <col min="12394" max="12394" width="6.42578125" style="687" bestFit="1" customWidth="1"/>
    <col min="12395" max="12395" width="7.140625" style="687" bestFit="1" customWidth="1"/>
    <col min="12396" max="12396" width="6.85546875" style="687" bestFit="1" customWidth="1"/>
    <col min="12397" max="12398" width="7.140625" style="687" bestFit="1" customWidth="1"/>
    <col min="12399" max="12399" width="6.85546875" style="687" bestFit="1" customWidth="1"/>
    <col min="12400" max="12400" width="7.140625" style="687" bestFit="1" customWidth="1"/>
    <col min="12401" max="12401" width="6.85546875" style="687" bestFit="1" customWidth="1"/>
    <col min="12402" max="12402" width="6.42578125" style="687" bestFit="1" customWidth="1"/>
    <col min="12403" max="12403" width="7.140625" style="687" bestFit="1" customWidth="1"/>
    <col min="12404" max="12404" width="6.42578125" style="687" bestFit="1" customWidth="1"/>
    <col min="12405" max="12406" width="6.85546875" style="687" bestFit="1" customWidth="1"/>
    <col min="12407" max="12407" width="6.42578125" style="687" bestFit="1" customWidth="1"/>
    <col min="12408" max="12408" width="7.140625" style="687" bestFit="1" customWidth="1"/>
    <col min="12409" max="12409" width="6.42578125" style="687" bestFit="1" customWidth="1"/>
    <col min="12410" max="12410" width="6.85546875" style="687" bestFit="1" customWidth="1"/>
    <col min="12411" max="12411" width="7.140625" style="687" bestFit="1" customWidth="1"/>
    <col min="12412" max="12412" width="6.42578125" style="687" bestFit="1" customWidth="1"/>
    <col min="12413" max="12414" width="6.85546875" style="687" bestFit="1" customWidth="1"/>
    <col min="12415" max="12417" width="6.42578125" style="687" bestFit="1" customWidth="1"/>
    <col min="12418" max="12418" width="7.140625" style="687" bestFit="1" customWidth="1"/>
    <col min="12419" max="12419" width="6.85546875" style="687" bestFit="1" customWidth="1"/>
    <col min="12420" max="12420" width="7.140625" style="687" bestFit="1" customWidth="1"/>
    <col min="12421" max="12421" width="6.85546875" style="687" bestFit="1" customWidth="1"/>
    <col min="12422" max="12422" width="6.42578125" style="687" bestFit="1" customWidth="1"/>
    <col min="12423" max="12424" width="7.140625" style="687" bestFit="1" customWidth="1"/>
    <col min="12425" max="12425" width="6.85546875" style="687" bestFit="1" customWidth="1"/>
    <col min="12426" max="12427" width="7.140625" style="687" bestFit="1" customWidth="1"/>
    <col min="12428" max="12428" width="6.42578125" style="687" bestFit="1" customWidth="1"/>
    <col min="12429" max="12429" width="7.140625" style="687" bestFit="1" customWidth="1"/>
    <col min="12430" max="12430" width="6.85546875" style="687" bestFit="1" customWidth="1"/>
    <col min="12431" max="12431" width="6.42578125" style="687" bestFit="1" customWidth="1"/>
    <col min="12432" max="12437" width="7.140625" style="687" bestFit="1" customWidth="1"/>
    <col min="12438" max="12438" width="6.42578125" style="687" bestFit="1" customWidth="1"/>
    <col min="12439" max="12441" width="6.85546875" style="687" bestFit="1" customWidth="1"/>
    <col min="12442" max="12442" width="7.140625" style="687" bestFit="1" customWidth="1"/>
    <col min="12443" max="12446" width="6.42578125" style="687" bestFit="1" customWidth="1"/>
    <col min="12447" max="12447" width="7.140625" style="687" bestFit="1" customWidth="1"/>
    <col min="12448" max="12448" width="6.85546875" style="687" bestFit="1" customWidth="1"/>
    <col min="12449" max="12450" width="7.140625" style="687" bestFit="1" customWidth="1"/>
    <col min="12451" max="12451" width="6.42578125" style="687" bestFit="1" customWidth="1"/>
    <col min="12452" max="12452" width="7.140625" style="687" bestFit="1" customWidth="1"/>
    <col min="12453" max="12454" width="6.85546875" style="687" bestFit="1" customWidth="1"/>
    <col min="12455" max="12455" width="7.140625" style="687" bestFit="1" customWidth="1"/>
    <col min="12456" max="12456" width="6.85546875" style="687" bestFit="1" customWidth="1"/>
    <col min="12457" max="12457" width="6.42578125" style="687" bestFit="1" customWidth="1"/>
    <col min="12458" max="12459" width="7.140625" style="687" bestFit="1" customWidth="1"/>
    <col min="12460" max="12460" width="6.85546875" style="687" bestFit="1" customWidth="1"/>
    <col min="12461" max="12461" width="7.140625" style="687" bestFit="1" customWidth="1"/>
    <col min="12462" max="12462" width="6.42578125" style="687" bestFit="1" customWidth="1"/>
    <col min="12463" max="12463" width="7.140625" style="687" bestFit="1" customWidth="1"/>
    <col min="12464" max="12464" width="6.85546875" style="687" bestFit="1" customWidth="1"/>
    <col min="12465" max="12465" width="6.42578125" style="687" bestFit="1" customWidth="1"/>
    <col min="12466" max="12466" width="7.140625" style="687" bestFit="1" customWidth="1"/>
    <col min="12467" max="12469" width="6.42578125" style="687" bestFit="1" customWidth="1"/>
    <col min="12470" max="12471" width="6.85546875" style="687" bestFit="1" customWidth="1"/>
    <col min="12472" max="12473" width="7.140625" style="687" bestFit="1" customWidth="1"/>
    <col min="12474" max="12474" width="6.85546875" style="687" bestFit="1" customWidth="1"/>
    <col min="12475" max="12476" width="7.140625" style="687" bestFit="1" customWidth="1"/>
    <col min="12477" max="12477" width="6.85546875" style="687" bestFit="1" customWidth="1"/>
    <col min="12478" max="12478" width="7.140625" style="687" bestFit="1" customWidth="1"/>
    <col min="12479" max="12479" width="6.85546875" style="687" bestFit="1" customWidth="1"/>
    <col min="12480" max="12482" width="7.140625" style="687" bestFit="1" customWidth="1"/>
    <col min="12483" max="12483" width="6.85546875" style="687" bestFit="1" customWidth="1"/>
    <col min="12484" max="12485" width="7.140625" style="687" bestFit="1" customWidth="1"/>
    <col min="12486" max="12486" width="6.85546875" style="687" bestFit="1" customWidth="1"/>
    <col min="12487" max="12487" width="7.140625" style="687" bestFit="1" customWidth="1"/>
    <col min="12488" max="12488" width="6.85546875" style="687" bestFit="1" customWidth="1"/>
    <col min="12489" max="12489" width="7.140625" style="687" bestFit="1" customWidth="1"/>
    <col min="12490" max="12491" width="6.42578125" style="687" bestFit="1" customWidth="1"/>
    <col min="12492" max="12492" width="6.85546875" style="687" bestFit="1" customWidth="1"/>
    <col min="12493" max="12493" width="7.140625" style="687" bestFit="1" customWidth="1"/>
    <col min="12494" max="12494" width="6.85546875" style="687" bestFit="1" customWidth="1"/>
    <col min="12495" max="12497" width="7.140625" style="687" bestFit="1" customWidth="1"/>
    <col min="12498" max="12498" width="6.85546875" style="687" bestFit="1" customWidth="1"/>
    <col min="12499" max="12500" width="7.140625" style="687" bestFit="1" customWidth="1"/>
    <col min="12501" max="12501" width="6.85546875" style="687" bestFit="1" customWidth="1"/>
    <col min="12502" max="12505" width="7.140625" style="687" bestFit="1" customWidth="1"/>
    <col min="12506" max="12508" width="6.85546875" style="687" bestFit="1" customWidth="1"/>
    <col min="12509" max="12509" width="7.140625" style="687" bestFit="1" customWidth="1"/>
    <col min="12510" max="12510" width="6.85546875" style="687" bestFit="1" customWidth="1"/>
    <col min="12511" max="12514" width="7.140625" style="687" bestFit="1" customWidth="1"/>
    <col min="12515" max="12516" width="6.42578125" style="687" bestFit="1" customWidth="1"/>
    <col min="12517" max="12519" width="7.140625" style="687" bestFit="1" customWidth="1"/>
    <col min="12520" max="12520" width="6.42578125" style="687" bestFit="1" customWidth="1"/>
    <col min="12521" max="12522" width="6.85546875" style="687" bestFit="1" customWidth="1"/>
    <col min="12523" max="12526" width="7.140625" style="687" bestFit="1" customWidth="1"/>
    <col min="12527" max="12528" width="6.42578125" style="687" bestFit="1" customWidth="1"/>
    <col min="12529" max="12529" width="7.140625" style="687" bestFit="1" customWidth="1"/>
    <col min="12530" max="12530" width="6.42578125" style="687" bestFit="1" customWidth="1"/>
    <col min="12531" max="12532" width="7.140625" style="687" bestFit="1" customWidth="1"/>
    <col min="12533" max="12534" width="6.85546875" style="687" bestFit="1" customWidth="1"/>
    <col min="12535" max="12535" width="6.42578125" style="687" bestFit="1" customWidth="1"/>
    <col min="12536" max="12536" width="7.140625" style="687" bestFit="1" customWidth="1"/>
    <col min="12537" max="12537" width="6.42578125" style="687" bestFit="1" customWidth="1"/>
    <col min="12538" max="12539" width="6.85546875" style="687" bestFit="1" customWidth="1"/>
    <col min="12540" max="12540" width="7.140625" style="687" bestFit="1" customWidth="1"/>
    <col min="12541" max="12541" width="6.42578125" style="687" bestFit="1" customWidth="1"/>
    <col min="12542" max="12542" width="7.140625" style="687" bestFit="1" customWidth="1"/>
    <col min="12543" max="12544" width="6.42578125" style="687" bestFit="1" customWidth="1"/>
    <col min="12545" max="12547" width="6.85546875" style="687" bestFit="1" customWidth="1"/>
    <col min="12548" max="12553" width="7.140625" style="687" bestFit="1" customWidth="1"/>
    <col min="12554" max="12555" width="6.42578125" style="687" bestFit="1" customWidth="1"/>
    <col min="12556" max="12556" width="7.140625" style="687" bestFit="1" customWidth="1"/>
    <col min="12557" max="12557" width="6.42578125" style="687" bestFit="1" customWidth="1"/>
    <col min="12558" max="12558" width="7.140625" style="687" bestFit="1" customWidth="1"/>
    <col min="12559" max="12559" width="6.85546875" style="687" bestFit="1" customWidth="1"/>
    <col min="12560" max="12561" width="7.140625" style="687" bestFit="1" customWidth="1"/>
    <col min="12562" max="12562" width="6.85546875" style="687" bestFit="1" customWidth="1"/>
    <col min="12563" max="12567" width="7.140625" style="687" bestFit="1" customWidth="1"/>
    <col min="12568" max="12570" width="6.85546875" style="687" bestFit="1" customWidth="1"/>
    <col min="12571" max="12572" width="6.42578125" style="687" bestFit="1" customWidth="1"/>
    <col min="12573" max="12575" width="7.140625" style="687" bestFit="1" customWidth="1"/>
    <col min="12576" max="12577" width="6.42578125" style="687" bestFit="1" customWidth="1"/>
    <col min="12578" max="12581" width="7.140625" style="687" bestFit="1" customWidth="1"/>
    <col min="12582" max="12583" width="6.42578125" style="687" bestFit="1" customWidth="1"/>
    <col min="12584" max="12584" width="7.140625" style="687" bestFit="1" customWidth="1"/>
    <col min="12585" max="12585" width="6.42578125" style="687" bestFit="1" customWidth="1"/>
    <col min="12586" max="12586" width="7.140625" style="687" bestFit="1" customWidth="1"/>
    <col min="12587" max="12587" width="6.42578125" style="687" bestFit="1" customWidth="1"/>
    <col min="12588" max="12589" width="7.140625" style="687" bestFit="1" customWidth="1"/>
    <col min="12590" max="12590" width="6.85546875" style="687" bestFit="1" customWidth="1"/>
    <col min="12591" max="12593" width="7.140625" style="687" bestFit="1" customWidth="1"/>
    <col min="12594" max="12594" width="6.42578125" style="687" bestFit="1" customWidth="1"/>
    <col min="12595" max="12596" width="6.85546875" style="687" bestFit="1" customWidth="1"/>
    <col min="12597" max="12597" width="7.140625" style="687" bestFit="1" customWidth="1"/>
    <col min="12598" max="12598" width="6.42578125" style="687" bestFit="1" customWidth="1"/>
    <col min="12599" max="12599" width="6.85546875" style="687" bestFit="1" customWidth="1"/>
    <col min="12600" max="12600" width="6.42578125" style="687" bestFit="1" customWidth="1"/>
    <col min="12601" max="12601" width="7.140625" style="687" bestFit="1" customWidth="1"/>
    <col min="12602" max="12604" width="6.42578125" style="687" bestFit="1" customWidth="1"/>
    <col min="12605" max="12605" width="6.85546875" style="687" bestFit="1" customWidth="1"/>
    <col min="12606" max="12607" width="6.42578125" style="687" bestFit="1" customWidth="1"/>
    <col min="12608" max="12608" width="7.140625" style="687" bestFit="1" customWidth="1"/>
    <col min="12609" max="12609" width="6.42578125" style="687" bestFit="1" customWidth="1"/>
    <col min="12610" max="12610" width="6.85546875" style="687" bestFit="1" customWidth="1"/>
    <col min="12611" max="12612" width="6.42578125" style="687" bestFit="1" customWidth="1"/>
    <col min="12613" max="12615" width="7.140625" style="687" bestFit="1" customWidth="1"/>
    <col min="12616" max="12616" width="6.85546875" style="687" bestFit="1" customWidth="1"/>
    <col min="12617" max="12623" width="7.140625" style="687" bestFit="1" customWidth="1"/>
    <col min="12624" max="12625" width="6.85546875" style="687" bestFit="1" customWidth="1"/>
    <col min="12626" max="12628" width="6.42578125" style="687" bestFit="1" customWidth="1"/>
    <col min="12629" max="12630" width="7.140625" style="687" bestFit="1" customWidth="1"/>
    <col min="12631" max="12632" width="6.42578125" style="687" bestFit="1" customWidth="1"/>
    <col min="12633" max="12633" width="6.85546875" style="687" bestFit="1" customWidth="1"/>
    <col min="12634" max="12634" width="7.140625" style="687" bestFit="1" customWidth="1"/>
    <col min="12635" max="12635" width="6.42578125" style="687" bestFit="1" customWidth="1"/>
    <col min="12636" max="12636" width="7.140625" style="687" bestFit="1" customWidth="1"/>
    <col min="12637" max="12637" width="6.85546875" style="687" bestFit="1" customWidth="1"/>
    <col min="12638" max="12641" width="7.140625" style="687" bestFit="1" customWidth="1"/>
    <col min="12642" max="12642" width="6.42578125" style="687" bestFit="1" customWidth="1"/>
    <col min="12643" max="12643" width="7.140625" style="687" bestFit="1" customWidth="1"/>
    <col min="12644" max="12644" width="6.42578125" style="687" bestFit="1" customWidth="1"/>
    <col min="12645" max="12648" width="7.140625" style="687" bestFit="1" customWidth="1"/>
    <col min="12649" max="12649" width="6.42578125" style="687" bestFit="1" customWidth="1"/>
    <col min="12650" max="12651" width="6.85546875" style="687" bestFit="1" customWidth="1"/>
    <col min="12652" max="12652" width="7.140625" style="687" bestFit="1" customWidth="1"/>
    <col min="12653" max="12653" width="6.85546875" style="687" bestFit="1" customWidth="1"/>
    <col min="12654" max="12655" width="6.42578125" style="687" bestFit="1" customWidth="1"/>
    <col min="12656" max="12657" width="7.140625" style="687" bestFit="1" customWidth="1"/>
    <col min="12658" max="12658" width="6.85546875" style="687" bestFit="1" customWidth="1"/>
    <col min="12659" max="12659" width="7.140625" style="687" bestFit="1" customWidth="1"/>
    <col min="12660" max="12661" width="6.85546875" style="687" bestFit="1" customWidth="1"/>
    <col min="12662" max="12663" width="7.140625" style="687" bestFit="1" customWidth="1"/>
    <col min="12664" max="12664" width="6.42578125" style="687" bestFit="1" customWidth="1"/>
    <col min="12665" max="12667" width="7.140625" style="687" bestFit="1" customWidth="1"/>
    <col min="12668" max="12669" width="6.85546875" style="687" bestFit="1" customWidth="1"/>
    <col min="12670" max="12670" width="7.140625" style="687" bestFit="1" customWidth="1"/>
    <col min="12671" max="12671" width="6.85546875" style="687" bestFit="1" customWidth="1"/>
    <col min="12672" max="12672" width="6.42578125" style="687" bestFit="1" customWidth="1"/>
    <col min="12673" max="12676" width="7.140625" style="687" bestFit="1" customWidth="1"/>
    <col min="12677" max="12677" width="6.42578125" style="687" bestFit="1" customWidth="1"/>
    <col min="12678" max="12678" width="6.85546875" style="687" bestFit="1" customWidth="1"/>
    <col min="12679" max="12680" width="7.140625" style="687" bestFit="1" customWidth="1"/>
    <col min="12681" max="12681" width="6.42578125" style="687" bestFit="1" customWidth="1"/>
    <col min="12682" max="12685" width="7.140625" style="687" bestFit="1" customWidth="1"/>
    <col min="12686" max="12686" width="6.85546875" style="687" bestFit="1" customWidth="1"/>
    <col min="12687" max="12687" width="7.140625" style="687" bestFit="1" customWidth="1"/>
    <col min="12688" max="12689" width="6.85546875" style="687" bestFit="1" customWidth="1"/>
    <col min="12690" max="12690" width="7.140625" style="687" bestFit="1" customWidth="1"/>
    <col min="12691" max="12692" width="6.85546875" style="687" bestFit="1" customWidth="1"/>
    <col min="12693" max="12696" width="7.140625" style="687" bestFit="1" customWidth="1"/>
    <col min="12697" max="12697" width="6.42578125" style="687" bestFit="1" customWidth="1"/>
    <col min="12698" max="12699" width="7.140625" style="687" bestFit="1" customWidth="1"/>
    <col min="12700" max="12700" width="6.42578125" style="687" bestFit="1" customWidth="1"/>
    <col min="12701" max="12701" width="6.85546875" style="687" bestFit="1" customWidth="1"/>
    <col min="12702" max="12703" width="7.140625" style="687" bestFit="1" customWidth="1"/>
    <col min="12704" max="12704" width="6.42578125" style="687" bestFit="1" customWidth="1"/>
    <col min="12705" max="12707" width="7.140625" style="687" bestFit="1" customWidth="1"/>
    <col min="12708" max="12709" width="6.85546875" style="687" bestFit="1" customWidth="1"/>
    <col min="12710" max="12711" width="6.42578125" style="687" bestFit="1" customWidth="1"/>
    <col min="12712" max="12713" width="6.85546875" style="687" bestFit="1" customWidth="1"/>
    <col min="12714" max="12714" width="7.140625" style="687" bestFit="1" customWidth="1"/>
    <col min="12715" max="12717" width="6.85546875" style="687" bestFit="1" customWidth="1"/>
    <col min="12718" max="12718" width="7.140625" style="687" bestFit="1" customWidth="1"/>
    <col min="12719" max="12719" width="6.85546875" style="687" bestFit="1" customWidth="1"/>
    <col min="12720" max="12720" width="6.42578125" style="687" bestFit="1" customWidth="1"/>
    <col min="12721" max="12724" width="7.140625" style="687" bestFit="1" customWidth="1"/>
    <col min="12725" max="12725" width="6.42578125" style="687" bestFit="1" customWidth="1"/>
    <col min="12726" max="12726" width="6.85546875" style="687" bestFit="1" customWidth="1"/>
    <col min="12727" max="12728" width="6.42578125" style="687" bestFit="1" customWidth="1"/>
    <col min="12729" max="12729" width="6.85546875" style="687" bestFit="1" customWidth="1"/>
    <col min="12730" max="12730" width="7.140625" style="687" bestFit="1" customWidth="1"/>
    <col min="12731" max="12731" width="6.42578125" style="687" bestFit="1" customWidth="1"/>
    <col min="12732" max="12732" width="7.140625" style="687" bestFit="1" customWidth="1"/>
    <col min="12733" max="12734" width="6.42578125" style="687" bestFit="1" customWidth="1"/>
    <col min="12735" max="12740" width="7.140625" style="687" bestFit="1" customWidth="1"/>
    <col min="12741" max="12742" width="6.85546875" style="687" bestFit="1" customWidth="1"/>
    <col min="12743" max="12744" width="7.140625" style="687" bestFit="1" customWidth="1"/>
    <col min="12745" max="12745" width="6.85546875" style="687" bestFit="1" customWidth="1"/>
    <col min="12746" max="12747" width="7.140625" style="687" bestFit="1" customWidth="1"/>
    <col min="12748" max="12748" width="6.42578125" style="687" bestFit="1" customWidth="1"/>
    <col min="12749" max="12749" width="6.85546875" style="687" bestFit="1" customWidth="1"/>
    <col min="12750" max="12753" width="6.42578125" style="687" bestFit="1" customWidth="1"/>
    <col min="12754" max="12754" width="6.85546875" style="687" bestFit="1" customWidth="1"/>
    <col min="12755" max="12755" width="7.140625" style="687" bestFit="1" customWidth="1"/>
    <col min="12756" max="12756" width="6.85546875" style="687" bestFit="1" customWidth="1"/>
    <col min="12757" max="12757" width="7.140625" style="687" bestFit="1" customWidth="1"/>
    <col min="12758" max="12758" width="6.85546875" style="687" bestFit="1" customWidth="1"/>
    <col min="12759" max="12759" width="7.140625" style="687" bestFit="1" customWidth="1"/>
    <col min="12760" max="12760" width="6.42578125" style="687" bestFit="1" customWidth="1"/>
    <col min="12761" max="12761" width="6.85546875" style="687" bestFit="1" customWidth="1"/>
    <col min="12762" max="12762" width="7.140625" style="687" bestFit="1" customWidth="1"/>
    <col min="12763" max="12763" width="6.85546875" style="687" bestFit="1" customWidth="1"/>
    <col min="12764" max="12764" width="7.140625" style="687" bestFit="1" customWidth="1"/>
    <col min="12765" max="12765" width="6.85546875" style="687" bestFit="1" customWidth="1"/>
    <col min="12766" max="12767" width="7.140625" style="687" bestFit="1" customWidth="1"/>
    <col min="12768" max="12768" width="6.42578125" style="687" bestFit="1" customWidth="1"/>
    <col min="12769" max="12769" width="7.140625" style="687" bestFit="1" customWidth="1"/>
    <col min="12770" max="12770" width="6.85546875" style="687" bestFit="1" customWidth="1"/>
    <col min="12771" max="12771" width="7.140625" style="687" bestFit="1" customWidth="1"/>
    <col min="12772" max="12772" width="6.85546875" style="687" bestFit="1" customWidth="1"/>
    <col min="12773" max="12774" width="6.42578125" style="687" bestFit="1" customWidth="1"/>
    <col min="12775" max="12775" width="7.140625" style="687" bestFit="1" customWidth="1"/>
    <col min="12776" max="12776" width="6.42578125" style="687" bestFit="1" customWidth="1"/>
    <col min="12777" max="12777" width="6.85546875" style="687" bestFit="1" customWidth="1"/>
    <col min="12778" max="12780" width="7.140625" style="687" bestFit="1" customWidth="1"/>
    <col min="12781" max="12782" width="6.42578125" style="687" bestFit="1" customWidth="1"/>
    <col min="12783" max="12783" width="6.85546875" style="687" bestFit="1" customWidth="1"/>
    <col min="12784" max="12785" width="7.140625" style="687" bestFit="1" customWidth="1"/>
    <col min="12786" max="12786" width="6.85546875" style="687" bestFit="1" customWidth="1"/>
    <col min="12787" max="12787" width="6.42578125" style="687" bestFit="1" customWidth="1"/>
    <col min="12788" max="12789" width="7.140625" style="687" bestFit="1" customWidth="1"/>
    <col min="12790" max="12790" width="6.85546875" style="687" bestFit="1" customWidth="1"/>
    <col min="12791" max="12791" width="7.140625" style="687" bestFit="1" customWidth="1"/>
    <col min="12792" max="12792" width="6.85546875" style="687" bestFit="1" customWidth="1"/>
    <col min="12793" max="12793" width="6.42578125" style="687" bestFit="1" customWidth="1"/>
    <col min="12794" max="12795" width="6.85546875" style="687" bestFit="1" customWidth="1"/>
    <col min="12796" max="12796" width="7.140625" style="687" bestFit="1" customWidth="1"/>
    <col min="12797" max="12797" width="6.42578125" style="687" bestFit="1" customWidth="1"/>
    <col min="12798" max="12798" width="6.85546875" style="687" bestFit="1" customWidth="1"/>
    <col min="12799" max="12799" width="7.140625" style="687" bestFit="1" customWidth="1"/>
    <col min="12800" max="12800" width="6.42578125" style="687" bestFit="1" customWidth="1"/>
    <col min="12801" max="12801" width="7.140625" style="687" bestFit="1" customWidth="1"/>
    <col min="12802" max="12802" width="6.42578125" style="687" bestFit="1" customWidth="1"/>
    <col min="12803" max="12803" width="6.85546875" style="687" bestFit="1" customWidth="1"/>
    <col min="12804" max="12804" width="7.140625" style="687" bestFit="1" customWidth="1"/>
    <col min="12805" max="12806" width="6.85546875" style="687" bestFit="1" customWidth="1"/>
    <col min="12807" max="12808" width="7.140625" style="687" bestFit="1" customWidth="1"/>
    <col min="12809" max="12809" width="6.85546875" style="687" bestFit="1" customWidth="1"/>
    <col min="12810" max="12812" width="7.140625" style="687" bestFit="1" customWidth="1"/>
    <col min="12813" max="12813" width="6.42578125" style="687" bestFit="1" customWidth="1"/>
    <col min="12814" max="12815" width="7.140625" style="687" bestFit="1" customWidth="1"/>
    <col min="12816" max="12816" width="6.85546875" style="687" bestFit="1" customWidth="1"/>
    <col min="12817" max="12819" width="7.140625" style="687" bestFit="1" customWidth="1"/>
    <col min="12820" max="12820" width="6.42578125" style="687" bestFit="1" customWidth="1"/>
    <col min="12821" max="12821" width="7.140625" style="687" bestFit="1" customWidth="1"/>
    <col min="12822" max="12822" width="6.85546875" style="687" bestFit="1" customWidth="1"/>
    <col min="12823" max="12828" width="7.140625" style="687" bestFit="1" customWidth="1"/>
    <col min="12829" max="12829" width="6.42578125" style="687" bestFit="1" customWidth="1"/>
    <col min="12830" max="12833" width="7.140625" style="687" bestFit="1" customWidth="1"/>
    <col min="12834" max="12836" width="6.42578125" style="687" bestFit="1" customWidth="1"/>
    <col min="12837" max="12837" width="6.85546875" style="687" bestFit="1" customWidth="1"/>
    <col min="12838" max="12839" width="7.140625" style="687" bestFit="1" customWidth="1"/>
    <col min="12840" max="12841" width="6.85546875" style="687" bestFit="1" customWidth="1"/>
    <col min="12842" max="12842" width="7.140625" style="687" bestFit="1" customWidth="1"/>
    <col min="12843" max="12843" width="6.85546875" style="687" bestFit="1" customWidth="1"/>
    <col min="12844" max="12845" width="7.140625" style="687" bestFit="1" customWidth="1"/>
    <col min="12846" max="12846" width="6.42578125" style="687" bestFit="1" customWidth="1"/>
    <col min="12847" max="12847" width="7.140625" style="687" bestFit="1" customWidth="1"/>
    <col min="12848" max="12848" width="6.42578125" style="687" bestFit="1" customWidth="1"/>
    <col min="12849" max="12849" width="7.140625" style="687" bestFit="1" customWidth="1"/>
    <col min="12850" max="12850" width="6.42578125" style="687" bestFit="1" customWidth="1"/>
    <col min="12851" max="12855" width="6.85546875" style="687" bestFit="1" customWidth="1"/>
    <col min="12856" max="12856" width="6.42578125" style="687" bestFit="1" customWidth="1"/>
    <col min="12857" max="12857" width="7.140625" style="687" bestFit="1" customWidth="1"/>
    <col min="12858" max="12858" width="6.85546875" style="687" bestFit="1" customWidth="1"/>
    <col min="12859" max="12859" width="7.140625" style="687" bestFit="1" customWidth="1"/>
    <col min="12860" max="12860" width="6.85546875" style="687" bestFit="1" customWidth="1"/>
    <col min="12861" max="12863" width="7.140625" style="687" bestFit="1" customWidth="1"/>
    <col min="12864" max="12865" width="6.42578125" style="687" bestFit="1" customWidth="1"/>
    <col min="12866" max="12866" width="6.85546875" style="687" bestFit="1" customWidth="1"/>
    <col min="12867" max="12870" width="7.140625" style="687" bestFit="1" customWidth="1"/>
    <col min="12871" max="12872" width="6.85546875" style="687" bestFit="1" customWidth="1"/>
    <col min="12873" max="12873" width="6.42578125" style="687" bestFit="1" customWidth="1"/>
    <col min="12874" max="12874" width="7.140625" style="687" bestFit="1" customWidth="1"/>
    <col min="12875" max="12876" width="6.42578125" style="687" bestFit="1" customWidth="1"/>
    <col min="12877" max="12877" width="6.85546875" style="687" bestFit="1" customWidth="1"/>
    <col min="12878" max="12878" width="7.140625" style="687" bestFit="1" customWidth="1"/>
    <col min="12879" max="12881" width="6.42578125" style="687" bestFit="1" customWidth="1"/>
    <col min="12882" max="12882" width="7.140625" style="687" bestFit="1" customWidth="1"/>
    <col min="12883" max="12883" width="6.85546875" style="687" bestFit="1" customWidth="1"/>
    <col min="12884" max="12886" width="7.140625" style="687" bestFit="1" customWidth="1"/>
    <col min="12887" max="12887" width="6.42578125" style="687" bestFit="1" customWidth="1"/>
    <col min="12888" max="12888" width="7.140625" style="687" bestFit="1" customWidth="1"/>
    <col min="12889" max="12889" width="6.85546875" style="687" bestFit="1" customWidth="1"/>
    <col min="12890" max="12891" width="7.140625" style="687" bestFit="1" customWidth="1"/>
    <col min="12892" max="12892" width="6.42578125" style="687" bestFit="1" customWidth="1"/>
    <col min="12893" max="12894" width="7.140625" style="687" bestFit="1" customWidth="1"/>
    <col min="12895" max="12897" width="6.85546875" style="687" bestFit="1" customWidth="1"/>
    <col min="12898" max="12898" width="7.140625" style="687" bestFit="1" customWidth="1"/>
    <col min="12899" max="12899" width="6.42578125" style="687" bestFit="1" customWidth="1"/>
    <col min="12900" max="12900" width="7.140625" style="687" bestFit="1" customWidth="1"/>
    <col min="12901" max="12901" width="6.85546875" style="687" bestFit="1" customWidth="1"/>
    <col min="12902" max="12903" width="7.140625" style="687" bestFit="1" customWidth="1"/>
    <col min="12904" max="12904" width="6.85546875" style="687" bestFit="1" customWidth="1"/>
    <col min="12905" max="12905" width="6.42578125" style="687" bestFit="1" customWidth="1"/>
    <col min="12906" max="12907" width="7.140625" style="687" bestFit="1" customWidth="1"/>
    <col min="12908" max="12909" width="6.42578125" style="687" bestFit="1" customWidth="1"/>
    <col min="12910" max="12910" width="6.85546875" style="687" bestFit="1" customWidth="1"/>
    <col min="12911" max="12912" width="6.42578125" style="687" bestFit="1" customWidth="1"/>
    <col min="12913" max="12913" width="6.85546875" style="687" bestFit="1" customWidth="1"/>
    <col min="12914" max="12914" width="7.140625" style="687" bestFit="1" customWidth="1"/>
    <col min="12915" max="12915" width="6.42578125" style="687" bestFit="1" customWidth="1"/>
    <col min="12916" max="12917" width="6.85546875" style="687" bestFit="1" customWidth="1"/>
    <col min="12918" max="12918" width="6.42578125" style="687" bestFit="1" customWidth="1"/>
    <col min="12919" max="12919" width="7.140625" style="687" bestFit="1" customWidth="1"/>
    <col min="12920" max="12920" width="6.85546875" style="687" bestFit="1" customWidth="1"/>
    <col min="12921" max="12922" width="7.140625" style="687" bestFit="1" customWidth="1"/>
    <col min="12923" max="12924" width="6.85546875" style="687" bestFit="1" customWidth="1"/>
    <col min="12925" max="12926" width="6.42578125" style="687" bestFit="1" customWidth="1"/>
    <col min="12927" max="12929" width="7.140625" style="687" bestFit="1" customWidth="1"/>
    <col min="12930" max="12931" width="6.42578125" style="687" bestFit="1" customWidth="1"/>
    <col min="12932" max="12935" width="7.140625" style="687" bestFit="1" customWidth="1"/>
    <col min="12936" max="12936" width="6.42578125" style="687" bestFit="1" customWidth="1"/>
    <col min="12937" max="12938" width="7.140625" style="687" bestFit="1" customWidth="1"/>
    <col min="12939" max="12939" width="6.85546875" style="687" bestFit="1" customWidth="1"/>
    <col min="12940" max="12940" width="7.140625" style="687" bestFit="1" customWidth="1"/>
    <col min="12941" max="12941" width="6.42578125" style="687" bestFit="1" customWidth="1"/>
    <col min="12942" max="12945" width="7.140625" style="687" bestFit="1" customWidth="1"/>
    <col min="12946" max="12946" width="6.85546875" style="687" bestFit="1" customWidth="1"/>
    <col min="12947" max="12947" width="7.140625" style="687" bestFit="1" customWidth="1"/>
    <col min="12948" max="12950" width="6.85546875" style="687" bestFit="1" customWidth="1"/>
    <col min="12951" max="12951" width="7.140625" style="687" bestFit="1" customWidth="1"/>
    <col min="12952" max="12952" width="6.42578125" style="687" bestFit="1" customWidth="1"/>
    <col min="12953" max="12954" width="7.140625" style="687" bestFit="1" customWidth="1"/>
    <col min="12955" max="12956" width="6.42578125" style="687" bestFit="1" customWidth="1"/>
    <col min="12957" max="12959" width="7.140625" style="687" bestFit="1" customWidth="1"/>
    <col min="12960" max="12962" width="6.42578125" style="687" bestFit="1" customWidth="1"/>
    <col min="12963" max="12966" width="7.140625" style="687" bestFit="1" customWidth="1"/>
    <col min="12967" max="12967" width="6.42578125" style="687" bestFit="1" customWidth="1"/>
    <col min="12968" max="12969" width="7.140625" style="687" bestFit="1" customWidth="1"/>
    <col min="12970" max="12970" width="6.85546875" style="687" bestFit="1" customWidth="1"/>
    <col min="12971" max="12975" width="6.42578125" style="687" bestFit="1" customWidth="1"/>
    <col min="12976" max="12978" width="7.140625" style="687" bestFit="1" customWidth="1"/>
    <col min="12979" max="12980" width="6.85546875" style="687" bestFit="1" customWidth="1"/>
    <col min="12981" max="12981" width="7.140625" style="687" bestFit="1" customWidth="1"/>
    <col min="12982" max="12982" width="6.42578125" style="687" bestFit="1" customWidth="1"/>
    <col min="12983" max="12983" width="6.85546875" style="687" bestFit="1" customWidth="1"/>
    <col min="12984" max="12984" width="6.42578125" style="687" bestFit="1" customWidth="1"/>
    <col min="12985" max="12986" width="7.140625" style="687" bestFit="1" customWidth="1"/>
    <col min="12987" max="12987" width="6.42578125" style="687" bestFit="1" customWidth="1"/>
    <col min="12988" max="12988" width="6.85546875" style="687" bestFit="1" customWidth="1"/>
    <col min="12989" max="12991" width="6.42578125" style="687" bestFit="1" customWidth="1"/>
    <col min="12992" max="12992" width="7.140625" style="687" bestFit="1" customWidth="1"/>
    <col min="12993" max="12993" width="6.85546875" style="687" bestFit="1" customWidth="1"/>
    <col min="12994" max="12994" width="7.140625" style="687" bestFit="1" customWidth="1"/>
    <col min="12995" max="12995" width="6.42578125" style="687" bestFit="1" customWidth="1"/>
    <col min="12996" max="12997" width="6.85546875" style="687" bestFit="1" customWidth="1"/>
    <col min="12998" max="12998" width="6.42578125" style="687" bestFit="1" customWidth="1"/>
    <col min="12999" max="12999" width="7.140625" style="687" bestFit="1" customWidth="1"/>
    <col min="13000" max="13000" width="6.42578125" style="687" bestFit="1" customWidth="1"/>
    <col min="13001" max="13003" width="7.140625" style="687" bestFit="1" customWidth="1"/>
    <col min="13004" max="13004" width="6.85546875" style="687" bestFit="1" customWidth="1"/>
    <col min="13005" max="13005" width="6.42578125" style="687" bestFit="1" customWidth="1"/>
    <col min="13006" max="13007" width="7.140625" style="687" bestFit="1" customWidth="1"/>
    <col min="13008" max="13008" width="6.42578125" style="687" bestFit="1" customWidth="1"/>
    <col min="13009" max="13009" width="7.140625" style="687" bestFit="1" customWidth="1"/>
    <col min="13010" max="13010" width="6.42578125" style="687" bestFit="1" customWidth="1"/>
    <col min="13011" max="13011" width="7.140625" style="687" bestFit="1" customWidth="1"/>
    <col min="13012" max="13012" width="6.85546875" style="687" bestFit="1" customWidth="1"/>
    <col min="13013" max="13013" width="6.42578125" style="687" bestFit="1" customWidth="1"/>
    <col min="13014" max="13015" width="7.140625" style="687" bestFit="1" customWidth="1"/>
    <col min="13016" max="13016" width="6.42578125" style="687" bestFit="1" customWidth="1"/>
    <col min="13017" max="13017" width="7.140625" style="687" bestFit="1" customWidth="1"/>
    <col min="13018" max="13018" width="6.42578125" style="687" bestFit="1" customWidth="1"/>
    <col min="13019" max="13019" width="7.140625" style="687" bestFit="1" customWidth="1"/>
    <col min="13020" max="13020" width="6.42578125" style="687" bestFit="1" customWidth="1"/>
    <col min="13021" max="13024" width="7.140625" style="687" bestFit="1" customWidth="1"/>
    <col min="13025" max="13025" width="6.42578125" style="687" bestFit="1" customWidth="1"/>
    <col min="13026" max="13026" width="7.140625" style="687" bestFit="1" customWidth="1"/>
    <col min="13027" max="13027" width="6.42578125" style="687" bestFit="1" customWidth="1"/>
    <col min="13028" max="13028" width="6.85546875" style="687" bestFit="1" customWidth="1"/>
    <col min="13029" max="13029" width="6.42578125" style="687" bestFit="1" customWidth="1"/>
    <col min="13030" max="13031" width="7.140625" style="687" bestFit="1" customWidth="1"/>
    <col min="13032" max="13033" width="6.42578125" style="687" bestFit="1" customWidth="1"/>
    <col min="13034" max="13034" width="6.85546875" style="687" bestFit="1" customWidth="1"/>
    <col min="13035" max="13035" width="7.140625" style="687" bestFit="1" customWidth="1"/>
    <col min="13036" max="13036" width="6.85546875" style="687" bestFit="1" customWidth="1"/>
    <col min="13037" max="13038" width="6.42578125" style="687" bestFit="1" customWidth="1"/>
    <col min="13039" max="13039" width="7.140625" style="687" bestFit="1" customWidth="1"/>
    <col min="13040" max="13041" width="6.42578125" style="687" bestFit="1" customWidth="1"/>
    <col min="13042" max="13042" width="6.85546875" style="687" bestFit="1" customWidth="1"/>
    <col min="13043" max="13043" width="6.42578125" style="687" bestFit="1" customWidth="1"/>
    <col min="13044" max="13044" width="7.140625" style="687" bestFit="1" customWidth="1"/>
    <col min="13045" max="13045" width="6.85546875" style="687" bestFit="1" customWidth="1"/>
    <col min="13046" max="13048" width="7.140625" style="687" bestFit="1" customWidth="1"/>
    <col min="13049" max="13049" width="6.85546875" style="687" bestFit="1" customWidth="1"/>
    <col min="13050" max="13052" width="7.140625" style="687" bestFit="1" customWidth="1"/>
    <col min="13053" max="13053" width="6.85546875" style="687" bestFit="1" customWidth="1"/>
    <col min="13054" max="13056" width="7.140625" style="687" bestFit="1" customWidth="1"/>
    <col min="13057" max="13058" width="6.42578125" style="687" bestFit="1" customWidth="1"/>
    <col min="13059" max="13062" width="7.140625" style="687" bestFit="1" customWidth="1"/>
    <col min="13063" max="13063" width="6.85546875" style="687" bestFit="1" customWidth="1"/>
    <col min="13064" max="13065" width="6.42578125" style="687" bestFit="1" customWidth="1"/>
    <col min="13066" max="13068" width="7.140625" style="687" bestFit="1" customWidth="1"/>
    <col min="13069" max="13069" width="6.85546875" style="687" bestFit="1" customWidth="1"/>
    <col min="13070" max="13070" width="7.140625" style="687" bestFit="1" customWidth="1"/>
    <col min="13071" max="13071" width="6.42578125" style="687" bestFit="1" customWidth="1"/>
    <col min="13072" max="13073" width="7.140625" style="687" bestFit="1" customWidth="1"/>
    <col min="13074" max="13074" width="6.42578125" style="687" bestFit="1" customWidth="1"/>
    <col min="13075" max="13075" width="6.85546875" style="687" bestFit="1" customWidth="1"/>
    <col min="13076" max="13077" width="7.140625" style="687" bestFit="1" customWidth="1"/>
    <col min="13078" max="13078" width="6.42578125" style="687" bestFit="1" customWidth="1"/>
    <col min="13079" max="13079" width="7.140625" style="687" bestFit="1" customWidth="1"/>
    <col min="13080" max="13080" width="6.42578125" style="687" bestFit="1" customWidth="1"/>
    <col min="13081" max="13084" width="7.140625" style="687" bestFit="1" customWidth="1"/>
    <col min="13085" max="13088" width="6.85546875" style="687" bestFit="1" customWidth="1"/>
    <col min="13089" max="13089" width="7.140625" style="687" bestFit="1" customWidth="1"/>
    <col min="13090" max="13090" width="6.42578125" style="687" bestFit="1" customWidth="1"/>
    <col min="13091" max="13092" width="7.140625" style="687" bestFit="1" customWidth="1"/>
    <col min="13093" max="13093" width="6.42578125" style="687" bestFit="1" customWidth="1"/>
    <col min="13094" max="13094" width="6.85546875" style="687" bestFit="1" customWidth="1"/>
    <col min="13095" max="13096" width="7.140625" style="687" bestFit="1" customWidth="1"/>
    <col min="13097" max="13097" width="6.42578125" style="687" bestFit="1" customWidth="1"/>
    <col min="13098" max="13099" width="6.85546875" style="687" bestFit="1" customWidth="1"/>
    <col min="13100" max="13103" width="7.140625" style="687" bestFit="1" customWidth="1"/>
    <col min="13104" max="13104" width="6.42578125" style="687" bestFit="1" customWidth="1"/>
    <col min="13105" max="13106" width="7.140625" style="687" bestFit="1" customWidth="1"/>
    <col min="13107" max="13107" width="6.42578125" style="687" bestFit="1" customWidth="1"/>
    <col min="13108" max="13110" width="7.140625" style="687" bestFit="1" customWidth="1"/>
    <col min="13111" max="13111" width="6.42578125" style="687" bestFit="1" customWidth="1"/>
    <col min="13112" max="13112" width="6.85546875" style="687" bestFit="1" customWidth="1"/>
    <col min="13113" max="13113" width="7.140625" style="687" bestFit="1" customWidth="1"/>
    <col min="13114" max="13114" width="6.42578125" style="687" bestFit="1" customWidth="1"/>
    <col min="13115" max="13117" width="7.140625" style="687" bestFit="1" customWidth="1"/>
    <col min="13118" max="13118" width="6.42578125" style="687" bestFit="1" customWidth="1"/>
    <col min="13119" max="13119" width="6.85546875" style="687" bestFit="1" customWidth="1"/>
    <col min="13120" max="13122" width="7.140625" style="687" bestFit="1" customWidth="1"/>
    <col min="13123" max="13124" width="6.85546875" style="687" bestFit="1" customWidth="1"/>
    <col min="13125" max="13125" width="7.140625" style="687" bestFit="1" customWidth="1"/>
    <col min="13126" max="13127" width="6.42578125" style="687" bestFit="1" customWidth="1"/>
    <col min="13128" max="13129" width="6.85546875" style="687" bestFit="1" customWidth="1"/>
    <col min="13130" max="13130" width="6.42578125" style="687" bestFit="1" customWidth="1"/>
    <col min="13131" max="13133" width="7.140625" style="687" bestFit="1" customWidth="1"/>
    <col min="13134" max="13134" width="6.85546875" style="687" bestFit="1" customWidth="1"/>
    <col min="13135" max="13136" width="7.140625" style="687" bestFit="1" customWidth="1"/>
    <col min="13137" max="13138" width="6.85546875" style="687" bestFit="1" customWidth="1"/>
    <col min="13139" max="13139" width="7.140625" style="687" bestFit="1" customWidth="1"/>
    <col min="13140" max="13140" width="6.42578125" style="687" bestFit="1" customWidth="1"/>
    <col min="13141" max="13141" width="7.140625" style="687" bestFit="1" customWidth="1"/>
    <col min="13142" max="13142" width="6.85546875" style="687" bestFit="1" customWidth="1"/>
    <col min="13143" max="13147" width="7.140625" style="687" bestFit="1" customWidth="1"/>
    <col min="13148" max="13148" width="6.42578125" style="687" bestFit="1" customWidth="1"/>
    <col min="13149" max="13150" width="7.140625" style="687" bestFit="1" customWidth="1"/>
    <col min="13151" max="13151" width="6.85546875" style="687" bestFit="1" customWidth="1"/>
    <col min="13152" max="13153" width="7.140625" style="687" bestFit="1" customWidth="1"/>
    <col min="13154" max="13154" width="6.42578125" style="687" bestFit="1" customWidth="1"/>
    <col min="13155" max="13159" width="7.140625" style="687" bestFit="1" customWidth="1"/>
    <col min="13160" max="13160" width="6.85546875" style="687" bestFit="1" customWidth="1"/>
    <col min="13161" max="13161" width="6.42578125" style="687" bestFit="1" customWidth="1"/>
    <col min="13162" max="13163" width="7.140625" style="687" bestFit="1" customWidth="1"/>
    <col min="13164" max="13164" width="6.85546875" style="687" bestFit="1" customWidth="1"/>
    <col min="13165" max="13168" width="7.140625" style="687" bestFit="1" customWidth="1"/>
    <col min="13169" max="13169" width="6.85546875" style="687" bestFit="1" customWidth="1"/>
    <col min="13170" max="13170" width="7.140625" style="687" bestFit="1" customWidth="1"/>
    <col min="13171" max="13172" width="6.85546875" style="687" bestFit="1" customWidth="1"/>
    <col min="13173" max="13176" width="7.140625" style="687" bestFit="1" customWidth="1"/>
    <col min="13177" max="13177" width="6.85546875" style="687" bestFit="1" customWidth="1"/>
    <col min="13178" max="13178" width="6.42578125" style="687" bestFit="1" customWidth="1"/>
    <col min="13179" max="13179" width="7.140625" style="687" bestFit="1" customWidth="1"/>
    <col min="13180" max="13180" width="6.85546875" style="687" bestFit="1" customWidth="1"/>
    <col min="13181" max="13183" width="7.140625" style="687" bestFit="1" customWidth="1"/>
    <col min="13184" max="13184" width="6.42578125" style="687" bestFit="1" customWidth="1"/>
    <col min="13185" max="13186" width="7.140625" style="687" bestFit="1" customWidth="1"/>
    <col min="13187" max="13187" width="6.42578125" style="687" bestFit="1" customWidth="1"/>
    <col min="13188" max="13189" width="7.140625" style="687" bestFit="1" customWidth="1"/>
    <col min="13190" max="13190" width="6.42578125" style="687" bestFit="1" customWidth="1"/>
    <col min="13191" max="13191" width="7.140625" style="687" bestFit="1" customWidth="1"/>
    <col min="13192" max="13192" width="6.42578125" style="687" bestFit="1" customWidth="1"/>
    <col min="13193" max="13193" width="7.140625" style="687" bestFit="1" customWidth="1"/>
    <col min="13194" max="13195" width="6.42578125" style="687" bestFit="1" customWidth="1"/>
    <col min="13196" max="13196" width="6.85546875" style="687" bestFit="1" customWidth="1"/>
    <col min="13197" max="13198" width="7.140625" style="687" bestFit="1" customWidth="1"/>
    <col min="13199" max="13199" width="6.42578125" style="687" bestFit="1" customWidth="1"/>
    <col min="13200" max="13200" width="6.85546875" style="687" bestFit="1" customWidth="1"/>
    <col min="13201" max="13202" width="6.42578125" style="687" bestFit="1" customWidth="1"/>
    <col min="13203" max="13203" width="7.140625" style="687" bestFit="1" customWidth="1"/>
    <col min="13204" max="13204" width="6.85546875" style="687" bestFit="1" customWidth="1"/>
    <col min="13205" max="13205" width="6.42578125" style="687" bestFit="1" customWidth="1"/>
    <col min="13206" max="13207" width="7.140625" style="687" bestFit="1" customWidth="1"/>
    <col min="13208" max="13209" width="6.42578125" style="687" bestFit="1" customWidth="1"/>
    <col min="13210" max="13210" width="6.85546875" style="687" bestFit="1" customWidth="1"/>
    <col min="13211" max="13211" width="6.42578125" style="687" bestFit="1" customWidth="1"/>
    <col min="13212" max="13212" width="6.85546875" style="687" bestFit="1" customWidth="1"/>
    <col min="13213" max="13214" width="7.140625" style="687" bestFit="1" customWidth="1"/>
    <col min="13215" max="13215" width="6.85546875" style="687" bestFit="1" customWidth="1"/>
    <col min="13216" max="13216" width="6.42578125" style="687" bestFit="1" customWidth="1"/>
    <col min="13217" max="13217" width="7.140625" style="687" bestFit="1" customWidth="1"/>
    <col min="13218" max="13218" width="6.42578125" style="687" bestFit="1" customWidth="1"/>
    <col min="13219" max="13219" width="7.140625" style="687" bestFit="1" customWidth="1"/>
    <col min="13220" max="13221" width="6.42578125" style="687" bestFit="1" customWidth="1"/>
    <col min="13222" max="13224" width="6.85546875" style="687" bestFit="1" customWidth="1"/>
    <col min="13225" max="13225" width="7.140625" style="687" bestFit="1" customWidth="1"/>
    <col min="13226" max="13226" width="6.85546875" style="687" bestFit="1" customWidth="1"/>
    <col min="13227" max="13227" width="6.42578125" style="687" bestFit="1" customWidth="1"/>
    <col min="13228" max="13232" width="7.140625" style="687" bestFit="1" customWidth="1"/>
    <col min="13233" max="13234" width="6.42578125" style="687" bestFit="1" customWidth="1"/>
    <col min="13235" max="13237" width="6.85546875" style="687" bestFit="1" customWidth="1"/>
    <col min="13238" max="13243" width="7.140625" style="687" bestFit="1" customWidth="1"/>
    <col min="13244" max="13244" width="6.42578125" style="687" bestFit="1" customWidth="1"/>
    <col min="13245" max="13246" width="7.140625" style="687" bestFit="1" customWidth="1"/>
    <col min="13247" max="13248" width="6.85546875" style="687" bestFit="1" customWidth="1"/>
    <col min="13249" max="13250" width="6.42578125" style="687" bestFit="1" customWidth="1"/>
    <col min="13251" max="13251" width="7.140625" style="687" bestFit="1" customWidth="1"/>
    <col min="13252" max="13253" width="6.42578125" style="687" bestFit="1" customWidth="1"/>
    <col min="13254" max="13256" width="7.140625" style="687" bestFit="1" customWidth="1"/>
    <col min="13257" max="13257" width="6.85546875" style="687" bestFit="1" customWidth="1"/>
    <col min="13258" max="13258" width="7.140625" style="687" bestFit="1" customWidth="1"/>
    <col min="13259" max="13259" width="6.85546875" style="687" bestFit="1" customWidth="1"/>
    <col min="13260" max="13260" width="7.140625" style="687" bestFit="1" customWidth="1"/>
    <col min="13261" max="13261" width="6.85546875" style="687" bestFit="1" customWidth="1"/>
    <col min="13262" max="13263" width="7.140625" style="687" bestFit="1" customWidth="1"/>
    <col min="13264" max="13266" width="6.42578125" style="687" bestFit="1" customWidth="1"/>
    <col min="13267" max="13267" width="6.85546875" style="687" bestFit="1" customWidth="1"/>
    <col min="13268" max="13268" width="7.140625" style="687" bestFit="1" customWidth="1"/>
    <col min="13269" max="13273" width="6.42578125" style="687" bestFit="1" customWidth="1"/>
    <col min="13274" max="13274" width="7.140625" style="687" bestFit="1" customWidth="1"/>
    <col min="13275" max="13275" width="6.42578125" style="687" bestFit="1" customWidth="1"/>
    <col min="13276" max="13278" width="7.140625" style="687" bestFit="1" customWidth="1"/>
    <col min="13279" max="13279" width="6.42578125" style="687" bestFit="1" customWidth="1"/>
    <col min="13280" max="13281" width="6.85546875" style="687" bestFit="1" customWidth="1"/>
    <col min="13282" max="13283" width="7.140625" style="687" bestFit="1" customWidth="1"/>
    <col min="13284" max="13284" width="6.42578125" style="687" bestFit="1" customWidth="1"/>
    <col min="13285" max="13285" width="7.140625" style="687" bestFit="1" customWidth="1"/>
    <col min="13286" max="13286" width="6.85546875" style="687" bestFit="1" customWidth="1"/>
    <col min="13287" max="13287" width="7.140625" style="687" bestFit="1" customWidth="1"/>
    <col min="13288" max="13288" width="6.42578125" style="687" bestFit="1" customWidth="1"/>
    <col min="13289" max="13292" width="7.140625" style="687" bestFit="1" customWidth="1"/>
    <col min="13293" max="13293" width="6.85546875" style="687" bestFit="1" customWidth="1"/>
    <col min="13294" max="13294" width="6.42578125" style="687" bestFit="1" customWidth="1"/>
    <col min="13295" max="13295" width="7.140625" style="687" bestFit="1" customWidth="1"/>
    <col min="13296" max="13296" width="6.85546875" style="687" bestFit="1" customWidth="1"/>
    <col min="13297" max="13297" width="6.42578125" style="687" bestFit="1" customWidth="1"/>
    <col min="13298" max="13298" width="7.140625" style="687" bestFit="1" customWidth="1"/>
    <col min="13299" max="13299" width="6.42578125" style="687" bestFit="1" customWidth="1"/>
    <col min="13300" max="13301" width="7.140625" style="687" bestFit="1" customWidth="1"/>
    <col min="13302" max="13303" width="6.42578125" style="687" bestFit="1" customWidth="1"/>
    <col min="13304" max="13305" width="7.140625" style="687" bestFit="1" customWidth="1"/>
    <col min="13306" max="13306" width="6.42578125" style="687" bestFit="1" customWidth="1"/>
    <col min="13307" max="13307" width="7.140625" style="687" bestFit="1" customWidth="1"/>
    <col min="13308" max="13309" width="6.85546875" style="687" bestFit="1" customWidth="1"/>
    <col min="13310" max="13311" width="7.140625" style="687" bestFit="1" customWidth="1"/>
    <col min="13312" max="13312" width="6.85546875" style="687" bestFit="1" customWidth="1"/>
    <col min="13313" max="13313" width="6.42578125" style="687" bestFit="1" customWidth="1"/>
    <col min="13314" max="13314" width="6.85546875" style="687" bestFit="1" customWidth="1"/>
    <col min="13315" max="13315" width="6.42578125" style="687" bestFit="1" customWidth="1"/>
    <col min="13316" max="13316" width="7.140625" style="687" bestFit="1" customWidth="1"/>
    <col min="13317" max="13318" width="6.42578125" style="687" bestFit="1" customWidth="1"/>
    <col min="13319" max="13319" width="7.140625" style="687" bestFit="1" customWidth="1"/>
    <col min="13320" max="13320" width="6.85546875" style="687" bestFit="1" customWidth="1"/>
    <col min="13321" max="13321" width="7.140625" style="687" bestFit="1" customWidth="1"/>
    <col min="13322" max="13322" width="6.85546875" style="687" bestFit="1" customWidth="1"/>
    <col min="13323" max="13323" width="7.140625" style="687" bestFit="1" customWidth="1"/>
    <col min="13324" max="13324" width="6.85546875" style="687" bestFit="1" customWidth="1"/>
    <col min="13325" max="13325" width="7.140625" style="687" bestFit="1" customWidth="1"/>
    <col min="13326" max="13327" width="6.85546875" style="687" bestFit="1" customWidth="1"/>
    <col min="13328" max="13329" width="6.42578125" style="687" bestFit="1" customWidth="1"/>
    <col min="13330" max="13330" width="7.140625" style="687" bestFit="1" customWidth="1"/>
    <col min="13331" max="13331" width="6.85546875" style="687" bestFit="1" customWidth="1"/>
    <col min="13332" max="13332" width="7.140625" style="687" bestFit="1" customWidth="1"/>
    <col min="13333" max="13333" width="6.85546875" style="687" bestFit="1" customWidth="1"/>
    <col min="13334" max="13334" width="6.42578125" style="687" bestFit="1" customWidth="1"/>
    <col min="13335" max="13336" width="7.140625" style="687" bestFit="1" customWidth="1"/>
    <col min="13337" max="13337" width="6.85546875" style="687" bestFit="1" customWidth="1"/>
    <col min="13338" max="13338" width="6.42578125" style="687" bestFit="1" customWidth="1"/>
    <col min="13339" max="13339" width="7.140625" style="687" bestFit="1" customWidth="1"/>
    <col min="13340" max="13340" width="6.85546875" style="687" bestFit="1" customWidth="1"/>
    <col min="13341" max="13342" width="7.140625" style="687" bestFit="1" customWidth="1"/>
    <col min="13343" max="13343" width="6.85546875" style="687" bestFit="1" customWidth="1"/>
    <col min="13344" max="13344" width="7.140625" style="687" bestFit="1" customWidth="1"/>
    <col min="13345" max="13345" width="6.85546875" style="687" bestFit="1" customWidth="1"/>
    <col min="13346" max="13346" width="7.140625" style="687" bestFit="1" customWidth="1"/>
    <col min="13347" max="13347" width="6.85546875" style="687" bestFit="1" customWidth="1"/>
    <col min="13348" max="13350" width="7.140625" style="687" bestFit="1" customWidth="1"/>
    <col min="13351" max="13352" width="6.42578125" style="687" bestFit="1" customWidth="1"/>
    <col min="13353" max="13355" width="6.85546875" style="687" bestFit="1" customWidth="1"/>
    <col min="13356" max="13359" width="7.140625" style="687" bestFit="1" customWidth="1"/>
    <col min="13360" max="13360" width="6.85546875" style="687" bestFit="1" customWidth="1"/>
    <col min="13361" max="13361" width="6.42578125" style="687" bestFit="1" customWidth="1"/>
    <col min="13362" max="13362" width="7.140625" style="687" bestFit="1" customWidth="1"/>
    <col min="13363" max="13363" width="6.42578125" style="687" bestFit="1" customWidth="1"/>
    <col min="13364" max="13366" width="7.140625" style="687" bestFit="1" customWidth="1"/>
    <col min="13367" max="13369" width="6.85546875" style="687" bestFit="1" customWidth="1"/>
    <col min="13370" max="13371" width="7.140625" style="687" bestFit="1" customWidth="1"/>
    <col min="13372" max="13372" width="6.42578125" style="687" bestFit="1" customWidth="1"/>
    <col min="13373" max="13374" width="6.85546875" style="687" bestFit="1" customWidth="1"/>
    <col min="13375" max="13375" width="7.140625" style="687" bestFit="1" customWidth="1"/>
    <col min="13376" max="13380" width="6.85546875" style="687" bestFit="1" customWidth="1"/>
    <col min="13381" max="13381" width="7.140625" style="687" bestFit="1" customWidth="1"/>
    <col min="13382" max="13382" width="6.42578125" style="687" bestFit="1" customWidth="1"/>
    <col min="13383" max="13383" width="7.140625" style="687" bestFit="1" customWidth="1"/>
    <col min="13384" max="13384" width="6.42578125" style="687" bestFit="1" customWidth="1"/>
    <col min="13385" max="13386" width="7.140625" style="687" bestFit="1" customWidth="1"/>
    <col min="13387" max="13387" width="6.85546875" style="687" bestFit="1" customWidth="1"/>
    <col min="13388" max="13388" width="6.42578125" style="687" bestFit="1" customWidth="1"/>
    <col min="13389" max="13389" width="6.85546875" style="687" bestFit="1" customWidth="1"/>
    <col min="13390" max="13391" width="7.140625" style="687" bestFit="1" customWidth="1"/>
    <col min="13392" max="13393" width="6.85546875" style="687" bestFit="1" customWidth="1"/>
    <col min="13394" max="13394" width="7.140625" style="687" bestFit="1" customWidth="1"/>
    <col min="13395" max="13395" width="6.85546875" style="687" bestFit="1" customWidth="1"/>
    <col min="13396" max="13396" width="7.140625" style="687" bestFit="1" customWidth="1"/>
    <col min="13397" max="13397" width="6.42578125" style="687" bestFit="1" customWidth="1"/>
    <col min="13398" max="13398" width="7.140625" style="687" bestFit="1" customWidth="1"/>
    <col min="13399" max="13403" width="6.85546875" style="687" bestFit="1" customWidth="1"/>
    <col min="13404" max="13407" width="7.140625" style="687" bestFit="1" customWidth="1"/>
    <col min="13408" max="13408" width="6.42578125" style="687" bestFit="1" customWidth="1"/>
    <col min="13409" max="13410" width="6.85546875" style="687" bestFit="1" customWidth="1"/>
    <col min="13411" max="13412" width="7.140625" style="687" bestFit="1" customWidth="1"/>
    <col min="13413" max="13414" width="6.85546875" style="687" bestFit="1" customWidth="1"/>
    <col min="13415" max="13415" width="7.140625" style="687" bestFit="1" customWidth="1"/>
    <col min="13416" max="13416" width="6.85546875" style="687" bestFit="1" customWidth="1"/>
    <col min="13417" max="13418" width="6.42578125" style="687" bestFit="1" customWidth="1"/>
    <col min="13419" max="13421" width="7.140625" style="687" bestFit="1" customWidth="1"/>
    <col min="13422" max="13422" width="6.42578125" style="687" bestFit="1" customWidth="1"/>
    <col min="13423" max="13423" width="7.140625" style="687" bestFit="1" customWidth="1"/>
    <col min="13424" max="13426" width="6.85546875" style="687" bestFit="1" customWidth="1"/>
    <col min="13427" max="13427" width="7.140625" style="687" bestFit="1" customWidth="1"/>
    <col min="13428" max="13428" width="6.85546875" style="687" bestFit="1" customWidth="1"/>
    <col min="13429" max="13430" width="7.140625" style="687" bestFit="1" customWidth="1"/>
    <col min="13431" max="13433" width="6.42578125" style="687" bestFit="1" customWidth="1"/>
    <col min="13434" max="13435" width="6.85546875" style="687" bestFit="1" customWidth="1"/>
    <col min="13436" max="13442" width="7.140625" style="687" bestFit="1" customWidth="1"/>
    <col min="13443" max="13443" width="6.42578125" style="687" bestFit="1" customWidth="1"/>
    <col min="13444" max="13444" width="6.85546875" style="687" bestFit="1" customWidth="1"/>
    <col min="13445" max="13445" width="7.140625" style="687" bestFit="1" customWidth="1"/>
    <col min="13446" max="13446" width="6.85546875" style="687" bestFit="1" customWidth="1"/>
    <col min="13447" max="13447" width="7.140625" style="687" bestFit="1" customWidth="1"/>
    <col min="13448" max="13448" width="6.85546875" style="687" bestFit="1" customWidth="1"/>
    <col min="13449" max="13451" width="6.42578125" style="687" bestFit="1" customWidth="1"/>
    <col min="13452" max="13454" width="7.140625" style="687" bestFit="1" customWidth="1"/>
    <col min="13455" max="13456" width="6.42578125" style="687" bestFit="1" customWidth="1"/>
    <col min="13457" max="13457" width="7.140625" style="687" bestFit="1" customWidth="1"/>
    <col min="13458" max="13458" width="6.85546875" style="687" bestFit="1" customWidth="1"/>
    <col min="13459" max="13459" width="6.42578125" style="687" bestFit="1" customWidth="1"/>
    <col min="13460" max="13460" width="7.140625" style="687" bestFit="1" customWidth="1"/>
    <col min="13461" max="13463" width="6.42578125" style="687" bestFit="1" customWidth="1"/>
    <col min="13464" max="13464" width="6.85546875" style="687" bestFit="1" customWidth="1"/>
    <col min="13465" max="13465" width="6.42578125" style="687" bestFit="1" customWidth="1"/>
    <col min="13466" max="13470" width="7.140625" style="687" bestFit="1" customWidth="1"/>
    <col min="13471" max="13471" width="6.85546875" style="687" bestFit="1" customWidth="1"/>
    <col min="13472" max="13472" width="7.140625" style="687" bestFit="1" customWidth="1"/>
    <col min="13473" max="13473" width="6.42578125" style="687" bestFit="1" customWidth="1"/>
    <col min="13474" max="13475" width="7.140625" style="687" bestFit="1" customWidth="1"/>
    <col min="13476" max="13476" width="6.42578125" style="687" bestFit="1" customWidth="1"/>
    <col min="13477" max="13477" width="7.140625" style="687" bestFit="1" customWidth="1"/>
    <col min="13478" max="13478" width="6.42578125" style="687" bestFit="1" customWidth="1"/>
    <col min="13479" max="13480" width="6.85546875" style="687" bestFit="1" customWidth="1"/>
    <col min="13481" max="13483" width="7.140625" style="687" bestFit="1" customWidth="1"/>
    <col min="13484" max="13484" width="6.85546875" style="687" bestFit="1" customWidth="1"/>
    <col min="13485" max="13485" width="7.140625" style="687" bestFit="1" customWidth="1"/>
    <col min="13486" max="13486" width="6.42578125" style="687" bestFit="1" customWidth="1"/>
    <col min="13487" max="13487" width="7.140625" style="687" bestFit="1" customWidth="1"/>
    <col min="13488" max="13488" width="6.42578125" style="687" bestFit="1" customWidth="1"/>
    <col min="13489" max="13490" width="7.140625" style="687" bestFit="1" customWidth="1"/>
    <col min="13491" max="13491" width="6.85546875" style="687" bestFit="1" customWidth="1"/>
    <col min="13492" max="13493" width="7.140625" style="687" bestFit="1" customWidth="1"/>
    <col min="13494" max="13494" width="6.85546875" style="687" bestFit="1" customWidth="1"/>
    <col min="13495" max="13496" width="7.140625" style="687" bestFit="1" customWidth="1"/>
    <col min="13497" max="13498" width="6.85546875" style="687" bestFit="1" customWidth="1"/>
    <col min="13499" max="13500" width="6.42578125" style="687" bestFit="1" customWidth="1"/>
    <col min="13501" max="13501" width="7.140625" style="687" bestFit="1" customWidth="1"/>
    <col min="13502" max="13502" width="6.85546875" style="687" bestFit="1" customWidth="1"/>
    <col min="13503" max="13505" width="7.140625" style="687" bestFit="1" customWidth="1"/>
    <col min="13506" max="13506" width="6.85546875" style="687" bestFit="1" customWidth="1"/>
    <col min="13507" max="13507" width="7.140625" style="687" bestFit="1" customWidth="1"/>
    <col min="13508" max="13509" width="6.85546875" style="687" bestFit="1" customWidth="1"/>
    <col min="13510" max="13511" width="7.140625" style="687" bestFit="1" customWidth="1"/>
    <col min="13512" max="13512" width="6.85546875" style="687" bestFit="1" customWidth="1"/>
    <col min="13513" max="13514" width="7.140625" style="687" bestFit="1" customWidth="1"/>
    <col min="13515" max="13517" width="6.42578125" style="687" bestFit="1" customWidth="1"/>
    <col min="13518" max="13519" width="6.85546875" style="687" bestFit="1" customWidth="1"/>
    <col min="13520" max="13521" width="6.42578125" style="687" bestFit="1" customWidth="1"/>
    <col min="13522" max="13522" width="7.140625" style="687" bestFit="1" customWidth="1"/>
    <col min="13523" max="13523" width="6.42578125" style="687" bestFit="1" customWidth="1"/>
    <col min="13524" max="13525" width="7.140625" style="687" bestFit="1" customWidth="1"/>
    <col min="13526" max="13526" width="6.42578125" style="687" bestFit="1" customWidth="1"/>
    <col min="13527" max="13529" width="7.140625" style="687" bestFit="1" customWidth="1"/>
    <col min="13530" max="13531" width="6.42578125" style="687" bestFit="1" customWidth="1"/>
    <col min="13532" max="13533" width="7.140625" style="687" bestFit="1" customWidth="1"/>
    <col min="13534" max="13534" width="6.42578125" style="687" bestFit="1" customWidth="1"/>
    <col min="13535" max="13535" width="6.85546875" style="687" bestFit="1" customWidth="1"/>
    <col min="13536" max="13536" width="6.42578125" style="687" bestFit="1" customWidth="1"/>
    <col min="13537" max="13537" width="7.140625" style="687" bestFit="1" customWidth="1"/>
    <col min="13538" max="13538" width="6.85546875" style="687" bestFit="1" customWidth="1"/>
    <col min="13539" max="13540" width="7.140625" style="687" bestFit="1" customWidth="1"/>
    <col min="13541" max="13542" width="6.85546875" style="687" bestFit="1" customWidth="1"/>
    <col min="13543" max="13543" width="7.140625" style="687" bestFit="1" customWidth="1"/>
    <col min="13544" max="13545" width="6.85546875" style="687" bestFit="1" customWidth="1"/>
    <col min="13546" max="13548" width="7.140625" style="687" bestFit="1" customWidth="1"/>
    <col min="13549" max="13550" width="6.85546875" style="687" bestFit="1" customWidth="1"/>
    <col min="13551" max="13552" width="7.140625" style="687" bestFit="1" customWidth="1"/>
    <col min="13553" max="13553" width="6.85546875" style="687" bestFit="1" customWidth="1"/>
    <col min="13554" max="13554" width="7.140625" style="687" bestFit="1" customWidth="1"/>
    <col min="13555" max="13555" width="6.42578125" style="687" bestFit="1" customWidth="1"/>
    <col min="13556" max="13556" width="7.140625" style="687" bestFit="1" customWidth="1"/>
    <col min="13557" max="13557" width="6.85546875" style="687" bestFit="1" customWidth="1"/>
    <col min="13558" max="13558" width="6.42578125" style="687" bestFit="1" customWidth="1"/>
    <col min="13559" max="13559" width="6.85546875" style="687" bestFit="1" customWidth="1"/>
    <col min="13560" max="13560" width="6.42578125" style="687" bestFit="1" customWidth="1"/>
    <col min="13561" max="13563" width="7.140625" style="687" bestFit="1" customWidth="1"/>
    <col min="13564" max="13564" width="6.85546875" style="687" bestFit="1" customWidth="1"/>
    <col min="13565" max="13566" width="7.140625" style="687" bestFit="1" customWidth="1"/>
    <col min="13567" max="13567" width="6.85546875" style="687" bestFit="1" customWidth="1"/>
    <col min="13568" max="13568" width="6.42578125" style="687" bestFit="1" customWidth="1"/>
    <col min="13569" max="13569" width="7.140625" style="687" bestFit="1" customWidth="1"/>
    <col min="13570" max="13571" width="6.42578125" style="687" bestFit="1" customWidth="1"/>
    <col min="13572" max="13574" width="6.85546875" style="687" bestFit="1" customWidth="1"/>
    <col min="13575" max="13575" width="7.140625" style="687" bestFit="1" customWidth="1"/>
    <col min="13576" max="13576" width="6.42578125" style="687" bestFit="1" customWidth="1"/>
    <col min="13577" max="13581" width="7.140625" style="687" bestFit="1" customWidth="1"/>
    <col min="13582" max="13582" width="6.42578125" style="687" bestFit="1" customWidth="1"/>
    <col min="13583" max="13583" width="6.85546875" style="687" bestFit="1" customWidth="1"/>
    <col min="13584" max="13584" width="7.140625" style="687" bestFit="1" customWidth="1"/>
    <col min="13585" max="13585" width="6.42578125" style="687" bestFit="1" customWidth="1"/>
    <col min="13586" max="13588" width="7.140625" style="687" bestFit="1" customWidth="1"/>
    <col min="13589" max="13589" width="6.85546875" style="687" bestFit="1" customWidth="1"/>
    <col min="13590" max="13600" width="7.140625" style="687" bestFit="1" customWidth="1"/>
    <col min="13601" max="13601" width="6.85546875" style="687" bestFit="1" customWidth="1"/>
    <col min="13602" max="13602" width="7.140625" style="687" bestFit="1" customWidth="1"/>
    <col min="13603" max="13603" width="6.85546875" style="687" bestFit="1" customWidth="1"/>
    <col min="13604" max="13609" width="7.140625" style="687" bestFit="1" customWidth="1"/>
    <col min="13610" max="13610" width="6.85546875" style="687" bestFit="1" customWidth="1"/>
    <col min="13611" max="13611" width="7.140625" style="687" bestFit="1" customWidth="1"/>
    <col min="13612" max="13612" width="6.85546875" style="687" bestFit="1" customWidth="1"/>
    <col min="13613" max="13613" width="7.140625" style="687" bestFit="1" customWidth="1"/>
    <col min="13614" max="13615" width="6.85546875" style="687" bestFit="1" customWidth="1"/>
    <col min="13616" max="13616" width="6.42578125" style="687" bestFit="1" customWidth="1"/>
    <col min="13617" max="13617" width="6.85546875" style="687" bestFit="1" customWidth="1"/>
    <col min="13618" max="13618" width="6.42578125" style="687" bestFit="1" customWidth="1"/>
    <col min="13619" max="13621" width="6.85546875" style="687" bestFit="1" customWidth="1"/>
    <col min="13622" max="13622" width="6.42578125" style="687" bestFit="1" customWidth="1"/>
    <col min="13623" max="13623" width="7.140625" style="687" bestFit="1" customWidth="1"/>
    <col min="13624" max="13625" width="6.42578125" style="687" bestFit="1" customWidth="1"/>
    <col min="13626" max="13627" width="7.140625" style="687" bestFit="1" customWidth="1"/>
    <col min="13628" max="13628" width="6.85546875" style="687" bestFit="1" customWidth="1"/>
    <col min="13629" max="13630" width="7.140625" style="687" bestFit="1" customWidth="1"/>
    <col min="13631" max="13631" width="6.85546875" style="687" bestFit="1" customWidth="1"/>
    <col min="13632" max="13632" width="7.140625" style="687" bestFit="1" customWidth="1"/>
    <col min="13633" max="13633" width="6.85546875" style="687" bestFit="1" customWidth="1"/>
    <col min="13634" max="13637" width="7.140625" style="687" bestFit="1" customWidth="1"/>
    <col min="13638" max="13638" width="6.42578125" style="687" bestFit="1" customWidth="1"/>
    <col min="13639" max="13639" width="6.85546875" style="687" bestFit="1" customWidth="1"/>
    <col min="13640" max="13640" width="6.42578125" style="687" bestFit="1" customWidth="1"/>
    <col min="13641" max="13641" width="7.140625" style="687" bestFit="1" customWidth="1"/>
    <col min="13642" max="13643" width="6.85546875" style="687" bestFit="1" customWidth="1"/>
    <col min="13644" max="13644" width="6.42578125" style="687" bestFit="1" customWidth="1"/>
    <col min="13645" max="13645" width="6.85546875" style="687" bestFit="1" customWidth="1"/>
    <col min="13646" max="13647" width="7.140625" style="687" bestFit="1" customWidth="1"/>
    <col min="13648" max="13648" width="6.85546875" style="687" bestFit="1" customWidth="1"/>
    <col min="13649" max="13650" width="7.140625" style="687" bestFit="1" customWidth="1"/>
    <col min="13651" max="13652" width="6.42578125" style="687" bestFit="1" customWidth="1"/>
    <col min="13653" max="13653" width="7.140625" style="687" bestFit="1" customWidth="1"/>
    <col min="13654" max="13654" width="6.85546875" style="687" bestFit="1" customWidth="1"/>
    <col min="13655" max="13657" width="6.42578125" style="687" bestFit="1" customWidth="1"/>
    <col min="13658" max="13658" width="6.85546875" style="687" bestFit="1" customWidth="1"/>
    <col min="13659" max="13661" width="7.140625" style="687" bestFit="1" customWidth="1"/>
    <col min="13662" max="13662" width="6.42578125" style="687" bestFit="1" customWidth="1"/>
    <col min="13663" max="13663" width="6.85546875" style="687" bestFit="1" customWidth="1"/>
    <col min="13664" max="13665" width="6.42578125" style="687" bestFit="1" customWidth="1"/>
    <col min="13666" max="13666" width="6.85546875" style="687" bestFit="1" customWidth="1"/>
    <col min="13667" max="13667" width="7.140625" style="687" bestFit="1" customWidth="1"/>
    <col min="13668" max="13670" width="6.85546875" style="687" bestFit="1" customWidth="1"/>
    <col min="13671" max="13672" width="7.140625" style="687" bestFit="1" customWidth="1"/>
    <col min="13673" max="13673" width="6.42578125" style="687" bestFit="1" customWidth="1"/>
    <col min="13674" max="13675" width="7.140625" style="687" bestFit="1" customWidth="1"/>
    <col min="13676" max="13676" width="6.85546875" style="687" bestFit="1" customWidth="1"/>
    <col min="13677" max="13678" width="7.140625" style="687" bestFit="1" customWidth="1"/>
    <col min="13679" max="13679" width="6.42578125" style="687" bestFit="1" customWidth="1"/>
    <col min="13680" max="13680" width="6.85546875" style="687" bestFit="1" customWidth="1"/>
    <col min="13681" max="13681" width="7.140625" style="687" bestFit="1" customWidth="1"/>
    <col min="13682" max="13682" width="6.42578125" style="687" bestFit="1" customWidth="1"/>
    <col min="13683" max="13683" width="6.85546875" style="687" bestFit="1" customWidth="1"/>
    <col min="13684" max="13685" width="7.140625" style="687" bestFit="1" customWidth="1"/>
    <col min="13686" max="13686" width="6.42578125" style="687" bestFit="1" customWidth="1"/>
    <col min="13687" max="13687" width="7.140625" style="687" bestFit="1" customWidth="1"/>
    <col min="13688" max="13688" width="6.42578125" style="687" bestFit="1" customWidth="1"/>
    <col min="13689" max="13691" width="7.140625" style="687" bestFit="1" customWidth="1"/>
    <col min="13692" max="13692" width="6.42578125" style="687" bestFit="1" customWidth="1"/>
    <col min="13693" max="13693" width="6.85546875" style="687" bestFit="1" customWidth="1"/>
    <col min="13694" max="13694" width="6.42578125" style="687" bestFit="1" customWidth="1"/>
    <col min="13695" max="13695" width="7.140625" style="687" bestFit="1" customWidth="1"/>
    <col min="13696" max="13696" width="6.85546875" style="687" bestFit="1" customWidth="1"/>
    <col min="13697" max="13698" width="7.140625" style="687" bestFit="1" customWidth="1"/>
    <col min="13699" max="13699" width="6.42578125" style="687" bestFit="1" customWidth="1"/>
    <col min="13700" max="13701" width="7.140625" style="687" bestFit="1" customWidth="1"/>
    <col min="13702" max="13702" width="6.85546875" style="687" bestFit="1" customWidth="1"/>
    <col min="13703" max="13704" width="7.140625" style="687" bestFit="1" customWidth="1"/>
    <col min="13705" max="13705" width="6.42578125" style="687" bestFit="1" customWidth="1"/>
    <col min="13706" max="13706" width="6.85546875" style="687" bestFit="1" customWidth="1"/>
    <col min="13707" max="13707" width="7.140625" style="687" bestFit="1" customWidth="1"/>
    <col min="13708" max="13708" width="6.85546875" style="687" bestFit="1" customWidth="1"/>
    <col min="13709" max="13711" width="7.140625" style="687" bestFit="1" customWidth="1"/>
    <col min="13712" max="13712" width="6.42578125" style="687" bestFit="1" customWidth="1"/>
    <col min="13713" max="13713" width="6.85546875" style="687" bestFit="1" customWidth="1"/>
    <col min="13714" max="13715" width="7.140625" style="687" bestFit="1" customWidth="1"/>
    <col min="13716" max="13716" width="6.42578125" style="687" bestFit="1" customWidth="1"/>
    <col min="13717" max="13717" width="6.85546875" style="687" bestFit="1" customWidth="1"/>
    <col min="13718" max="13722" width="7.140625" style="687" bestFit="1" customWidth="1"/>
    <col min="13723" max="13723" width="6.85546875" style="687" bestFit="1" customWidth="1"/>
    <col min="13724" max="13726" width="7.140625" style="687" bestFit="1" customWidth="1"/>
    <col min="13727" max="13728" width="6.85546875" style="687" bestFit="1" customWidth="1"/>
    <col min="13729" max="13729" width="6.42578125" style="687" bestFit="1" customWidth="1"/>
    <col min="13730" max="13731" width="7.140625" style="687" bestFit="1" customWidth="1"/>
    <col min="13732" max="13733" width="6.42578125" style="687" bestFit="1" customWidth="1"/>
    <col min="13734" max="13737" width="7.140625" style="687" bestFit="1" customWidth="1"/>
    <col min="13738" max="13738" width="6.42578125" style="687" bestFit="1" customWidth="1"/>
    <col min="13739" max="13740" width="7.140625" style="687" bestFit="1" customWidth="1"/>
    <col min="13741" max="13741" width="6.42578125" style="687" bestFit="1" customWidth="1"/>
    <col min="13742" max="13742" width="7.140625" style="687" bestFit="1" customWidth="1"/>
    <col min="13743" max="13743" width="6.85546875" style="687" bestFit="1" customWidth="1"/>
    <col min="13744" max="13744" width="7.140625" style="687" bestFit="1" customWidth="1"/>
    <col min="13745" max="13745" width="6.42578125" style="687" bestFit="1" customWidth="1"/>
    <col min="13746" max="13746" width="7.140625" style="687" bestFit="1" customWidth="1"/>
    <col min="13747" max="13748" width="6.42578125" style="687" bestFit="1" customWidth="1"/>
    <col min="13749" max="13749" width="7.140625" style="687" bestFit="1" customWidth="1"/>
    <col min="13750" max="13750" width="6.85546875" style="687" bestFit="1" customWidth="1"/>
    <col min="13751" max="13752" width="7.140625" style="687" bestFit="1" customWidth="1"/>
    <col min="13753" max="13753" width="6.42578125" style="687" bestFit="1" customWidth="1"/>
    <col min="13754" max="13754" width="7.140625" style="687" bestFit="1" customWidth="1"/>
    <col min="13755" max="13755" width="6.42578125" style="687" bestFit="1" customWidth="1"/>
    <col min="13756" max="13756" width="7.140625" style="687" bestFit="1" customWidth="1"/>
    <col min="13757" max="13757" width="6.42578125" style="687" bestFit="1" customWidth="1"/>
    <col min="13758" max="13758" width="7.140625" style="687" bestFit="1" customWidth="1"/>
    <col min="13759" max="13759" width="6.85546875" style="687" bestFit="1" customWidth="1"/>
    <col min="13760" max="13761" width="6.42578125" style="687" bestFit="1" customWidth="1"/>
    <col min="13762" max="13762" width="7.140625" style="687" bestFit="1" customWidth="1"/>
    <col min="13763" max="13766" width="6.85546875" style="687" bestFit="1" customWidth="1"/>
    <col min="13767" max="13768" width="7.140625" style="687" bestFit="1" customWidth="1"/>
    <col min="13769" max="13771" width="6.85546875" style="687" bestFit="1" customWidth="1"/>
    <col min="13772" max="13772" width="6.42578125" style="687" bestFit="1" customWidth="1"/>
    <col min="13773" max="13773" width="6.85546875" style="687" bestFit="1" customWidth="1"/>
    <col min="13774" max="13774" width="7.140625" style="687" bestFit="1" customWidth="1"/>
    <col min="13775" max="13775" width="6.85546875" style="687" bestFit="1" customWidth="1"/>
    <col min="13776" max="13777" width="7.140625" style="687" bestFit="1" customWidth="1"/>
    <col min="13778" max="13778" width="6.42578125" style="687" bestFit="1" customWidth="1"/>
    <col min="13779" max="13782" width="7.140625" style="687" bestFit="1" customWidth="1"/>
    <col min="13783" max="13783" width="6.85546875" style="687" bestFit="1" customWidth="1"/>
    <col min="13784" max="13784" width="6.42578125" style="687" bestFit="1" customWidth="1"/>
    <col min="13785" max="13786" width="7.140625" style="687" bestFit="1" customWidth="1"/>
    <col min="13787" max="13788" width="6.85546875" style="687" bestFit="1" customWidth="1"/>
    <col min="13789" max="13791" width="6.42578125" style="687" bestFit="1" customWidth="1"/>
    <col min="13792" max="13796" width="7.140625" style="687" bestFit="1" customWidth="1"/>
    <col min="13797" max="13797" width="6.85546875" style="687" bestFit="1" customWidth="1"/>
    <col min="13798" max="13799" width="6.42578125" style="687" bestFit="1" customWidth="1"/>
    <col min="13800" max="13800" width="6.85546875" style="687" bestFit="1" customWidth="1"/>
    <col min="13801" max="13803" width="7.140625" style="687" bestFit="1" customWidth="1"/>
    <col min="13804" max="13804" width="6.85546875" style="687" bestFit="1" customWidth="1"/>
    <col min="13805" max="13806" width="7.140625" style="687" bestFit="1" customWidth="1"/>
    <col min="13807" max="13807" width="6.85546875" style="687" bestFit="1" customWidth="1"/>
    <col min="13808" max="13808" width="7.140625" style="687" bestFit="1" customWidth="1"/>
    <col min="13809" max="13809" width="6.42578125" style="687" bestFit="1" customWidth="1"/>
    <col min="13810" max="13810" width="7.140625" style="687" bestFit="1" customWidth="1"/>
    <col min="13811" max="13812" width="6.42578125" style="687" bestFit="1" customWidth="1"/>
    <col min="13813" max="13813" width="7.140625" style="687" bestFit="1" customWidth="1"/>
    <col min="13814" max="13815" width="6.42578125" style="687" bestFit="1" customWidth="1"/>
    <col min="13816" max="13817" width="6.85546875" style="687" bestFit="1" customWidth="1"/>
    <col min="13818" max="13818" width="7.140625" style="687" bestFit="1" customWidth="1"/>
    <col min="13819" max="13820" width="6.42578125" style="687" bestFit="1" customWidth="1"/>
    <col min="13821" max="13821" width="7.140625" style="687" bestFit="1" customWidth="1"/>
    <col min="13822" max="13823" width="6.85546875" style="687" bestFit="1" customWidth="1"/>
    <col min="13824" max="13824" width="6.42578125" style="687" bestFit="1" customWidth="1"/>
    <col min="13825" max="13825" width="7.140625" style="687" bestFit="1" customWidth="1"/>
    <col min="13826" max="13826" width="6.42578125" style="687" bestFit="1" customWidth="1"/>
    <col min="13827" max="13827" width="6.85546875" style="687" bestFit="1" customWidth="1"/>
    <col min="13828" max="13830" width="6.42578125" style="687" bestFit="1" customWidth="1"/>
    <col min="13831" max="13831" width="7.140625" style="687" bestFit="1" customWidth="1"/>
    <col min="13832" max="13833" width="6.85546875" style="687" bestFit="1" customWidth="1"/>
    <col min="13834" max="13836" width="7.140625" style="687" bestFit="1" customWidth="1"/>
    <col min="13837" max="13837" width="6.85546875" style="687" bestFit="1" customWidth="1"/>
    <col min="13838" max="13839" width="7.140625" style="687" bestFit="1" customWidth="1"/>
    <col min="13840" max="13840" width="6.85546875" style="687" bestFit="1" customWidth="1"/>
    <col min="13841" max="13841" width="6.42578125" style="687" bestFit="1" customWidth="1"/>
    <col min="13842" max="13845" width="7.140625" style="687" bestFit="1" customWidth="1"/>
    <col min="13846" max="13847" width="6.85546875" style="687" bestFit="1" customWidth="1"/>
    <col min="13848" max="13848" width="7.140625" style="687" bestFit="1" customWidth="1"/>
    <col min="13849" max="13849" width="6.85546875" style="687" bestFit="1" customWidth="1"/>
    <col min="13850" max="13851" width="7.140625" style="687" bestFit="1" customWidth="1"/>
    <col min="13852" max="13853" width="6.85546875" style="687" bestFit="1" customWidth="1"/>
    <col min="13854" max="13856" width="7.140625" style="687" bestFit="1" customWidth="1"/>
    <col min="13857" max="13857" width="6.85546875" style="687" bestFit="1" customWidth="1"/>
    <col min="13858" max="13858" width="7.140625" style="687" bestFit="1" customWidth="1"/>
    <col min="13859" max="13859" width="6.42578125" style="687" bestFit="1" customWidth="1"/>
    <col min="13860" max="13863" width="7.140625" style="687" bestFit="1" customWidth="1"/>
    <col min="13864" max="13864" width="6.85546875" style="687" bestFit="1" customWidth="1"/>
    <col min="13865" max="13865" width="7.140625" style="687" bestFit="1" customWidth="1"/>
    <col min="13866" max="13867" width="6.42578125" style="687" bestFit="1" customWidth="1"/>
    <col min="13868" max="13868" width="7.140625" style="687" bestFit="1" customWidth="1"/>
    <col min="13869" max="13869" width="6.42578125" style="687" bestFit="1" customWidth="1"/>
    <col min="13870" max="13870" width="6.85546875" style="687" bestFit="1" customWidth="1"/>
    <col min="13871" max="13871" width="7.140625" style="687" bestFit="1" customWidth="1"/>
    <col min="13872" max="13872" width="6.42578125" style="687" bestFit="1" customWidth="1"/>
    <col min="13873" max="13874" width="7.140625" style="687" bestFit="1" customWidth="1"/>
    <col min="13875" max="13875" width="6.42578125" style="687" bestFit="1" customWidth="1"/>
    <col min="13876" max="13877" width="7.140625" style="687" bestFit="1" customWidth="1"/>
    <col min="13878" max="13878" width="6.42578125" style="687" bestFit="1" customWidth="1"/>
    <col min="13879" max="13879" width="7.140625" style="687" bestFit="1" customWidth="1"/>
    <col min="13880" max="13880" width="6.42578125" style="687" bestFit="1" customWidth="1"/>
    <col min="13881" max="13881" width="6.85546875" style="687" bestFit="1" customWidth="1"/>
    <col min="13882" max="13882" width="7.140625" style="687" bestFit="1" customWidth="1"/>
    <col min="13883" max="13883" width="6.85546875" style="687" bestFit="1" customWidth="1"/>
    <col min="13884" max="13885" width="7.140625" style="687" bestFit="1" customWidth="1"/>
    <col min="13886" max="13887" width="6.85546875" style="687" bestFit="1" customWidth="1"/>
    <col min="13888" max="13889" width="7.140625" style="687" bestFit="1" customWidth="1"/>
    <col min="13890" max="13890" width="6.42578125" style="687" bestFit="1" customWidth="1"/>
    <col min="13891" max="13891" width="7.140625" style="687" bestFit="1" customWidth="1"/>
    <col min="13892" max="13893" width="6.42578125" style="687" bestFit="1" customWidth="1"/>
    <col min="13894" max="13894" width="6.85546875" style="687" bestFit="1" customWidth="1"/>
    <col min="13895" max="13895" width="6.42578125" style="687" bestFit="1" customWidth="1"/>
    <col min="13896" max="13896" width="6.85546875" style="687" bestFit="1" customWidth="1"/>
    <col min="13897" max="13897" width="7.140625" style="687" bestFit="1" customWidth="1"/>
    <col min="13898" max="13898" width="6.42578125" style="687" bestFit="1" customWidth="1"/>
    <col min="13899" max="13899" width="6.85546875" style="687" bestFit="1" customWidth="1"/>
    <col min="13900" max="13900" width="7.140625" style="687" bestFit="1" customWidth="1"/>
    <col min="13901" max="13901" width="6.85546875" style="687" bestFit="1" customWidth="1"/>
    <col min="13902" max="13903" width="7.140625" style="687" bestFit="1" customWidth="1"/>
    <col min="13904" max="13905" width="6.42578125" style="687" bestFit="1" customWidth="1"/>
    <col min="13906" max="13907" width="7.140625" style="687" bestFit="1" customWidth="1"/>
    <col min="13908" max="13908" width="6.85546875" style="687" bestFit="1" customWidth="1"/>
    <col min="13909" max="13909" width="7.140625" style="687" bestFit="1" customWidth="1"/>
    <col min="13910" max="13910" width="6.42578125" style="687" bestFit="1" customWidth="1"/>
    <col min="13911" max="13913" width="7.140625" style="687" bestFit="1" customWidth="1"/>
    <col min="13914" max="13915" width="6.42578125" style="687" bestFit="1" customWidth="1"/>
    <col min="13916" max="13916" width="7.140625" style="687" bestFit="1" customWidth="1"/>
    <col min="13917" max="13917" width="6.42578125" style="687" bestFit="1" customWidth="1"/>
    <col min="13918" max="13920" width="7.140625" style="687" bestFit="1" customWidth="1"/>
    <col min="13921" max="13921" width="6.42578125" style="687" bestFit="1" customWidth="1"/>
    <col min="13922" max="13922" width="6.85546875" style="687" bestFit="1" customWidth="1"/>
    <col min="13923" max="13923" width="7.140625" style="687" bestFit="1" customWidth="1"/>
    <col min="13924" max="13924" width="6.42578125" style="687" bestFit="1" customWidth="1"/>
    <col min="13925" max="13925" width="7.140625" style="687" bestFit="1" customWidth="1"/>
    <col min="13926" max="13926" width="6.85546875" style="687" bestFit="1" customWidth="1"/>
    <col min="13927" max="13928" width="7.140625" style="687" bestFit="1" customWidth="1"/>
    <col min="13929" max="13929" width="6.42578125" style="687" bestFit="1" customWidth="1"/>
    <col min="13930" max="13932" width="7.140625" style="687" bestFit="1" customWidth="1"/>
    <col min="13933" max="13933" width="6.85546875" style="687" bestFit="1" customWidth="1"/>
    <col min="13934" max="13934" width="7.140625" style="687" bestFit="1" customWidth="1"/>
    <col min="13935" max="13936" width="6.85546875" style="687" bestFit="1" customWidth="1"/>
    <col min="13937" max="13937" width="7.140625" style="687" bestFit="1" customWidth="1"/>
    <col min="13938" max="13938" width="6.42578125" style="687" bestFit="1" customWidth="1"/>
    <col min="13939" max="13939" width="6.85546875" style="687" bestFit="1" customWidth="1"/>
    <col min="13940" max="13940" width="6.42578125" style="687" bestFit="1" customWidth="1"/>
    <col min="13941" max="13941" width="7.140625" style="687" bestFit="1" customWidth="1"/>
    <col min="13942" max="13943" width="6.85546875" style="687" bestFit="1" customWidth="1"/>
    <col min="13944" max="13944" width="7.140625" style="687" bestFit="1" customWidth="1"/>
    <col min="13945" max="13947" width="6.85546875" style="687" bestFit="1" customWidth="1"/>
    <col min="13948" max="13948" width="7.140625" style="687" bestFit="1" customWidth="1"/>
    <col min="13949" max="13949" width="6.42578125" style="687" bestFit="1" customWidth="1"/>
    <col min="13950" max="13950" width="7.140625" style="687" bestFit="1" customWidth="1"/>
    <col min="13951" max="13951" width="6.85546875" style="687" bestFit="1" customWidth="1"/>
    <col min="13952" max="13952" width="7.140625" style="687" bestFit="1" customWidth="1"/>
    <col min="13953" max="13953" width="6.85546875" style="687" bestFit="1" customWidth="1"/>
    <col min="13954" max="13955" width="7.140625" style="687" bestFit="1" customWidth="1"/>
    <col min="13956" max="13957" width="6.42578125" style="687" bestFit="1" customWidth="1"/>
    <col min="13958" max="13958" width="7.140625" style="687" bestFit="1" customWidth="1"/>
    <col min="13959" max="13960" width="6.85546875" style="687" bestFit="1" customWidth="1"/>
    <col min="13961" max="13961" width="7.140625" style="687" bestFit="1" customWidth="1"/>
    <col min="13962" max="13962" width="6.85546875" style="687" bestFit="1" customWidth="1"/>
    <col min="13963" max="13964" width="7.140625" style="687" bestFit="1" customWidth="1"/>
    <col min="13965" max="13968" width="6.85546875" style="687" bestFit="1" customWidth="1"/>
    <col min="13969" max="13969" width="7.140625" style="687" bestFit="1" customWidth="1"/>
    <col min="13970" max="13970" width="6.85546875" style="687" bestFit="1" customWidth="1"/>
    <col min="13971" max="13971" width="6.42578125" style="687" bestFit="1" customWidth="1"/>
    <col min="13972" max="13972" width="7.140625" style="687" bestFit="1" customWidth="1"/>
    <col min="13973" max="13975" width="6.42578125" style="687" bestFit="1" customWidth="1"/>
    <col min="13976" max="13977" width="6.85546875" style="687" bestFit="1" customWidth="1"/>
    <col min="13978" max="13978" width="6.42578125" style="687" bestFit="1" customWidth="1"/>
    <col min="13979" max="13980" width="6.85546875" style="687" bestFit="1" customWidth="1"/>
    <col min="13981" max="13982" width="6.42578125" style="687" bestFit="1" customWidth="1"/>
    <col min="13983" max="13983" width="7.140625" style="687" bestFit="1" customWidth="1"/>
    <col min="13984" max="13984" width="6.85546875" style="687" bestFit="1" customWidth="1"/>
    <col min="13985" max="13985" width="6.42578125" style="687" bestFit="1" customWidth="1"/>
    <col min="13986" max="13988" width="7.140625" style="687" bestFit="1" customWidth="1"/>
    <col min="13989" max="13989" width="6.42578125" style="687" bestFit="1" customWidth="1"/>
    <col min="13990" max="13990" width="7.140625" style="687" bestFit="1" customWidth="1"/>
    <col min="13991" max="13991" width="6.42578125" style="687" bestFit="1" customWidth="1"/>
    <col min="13992" max="13997" width="7.140625" style="687" bestFit="1" customWidth="1"/>
    <col min="13998" max="13999" width="6.42578125" style="687" bestFit="1" customWidth="1"/>
    <col min="14000" max="14000" width="7.140625" style="687" bestFit="1" customWidth="1"/>
    <col min="14001" max="14001" width="6.85546875" style="687" bestFit="1" customWidth="1"/>
    <col min="14002" max="14002" width="7.140625" style="687" bestFit="1" customWidth="1"/>
    <col min="14003" max="14003" width="6.42578125" style="687" bestFit="1" customWidth="1"/>
    <col min="14004" max="14004" width="6.85546875" style="687" bestFit="1" customWidth="1"/>
    <col min="14005" max="14009" width="7.140625" style="687" bestFit="1" customWidth="1"/>
    <col min="14010" max="14011" width="6.42578125" style="687" bestFit="1" customWidth="1"/>
    <col min="14012" max="14013" width="6.85546875" style="687" bestFit="1" customWidth="1"/>
    <col min="14014" max="14014" width="6.42578125" style="687" bestFit="1" customWidth="1"/>
    <col min="14015" max="14016" width="6.85546875" style="687" bestFit="1" customWidth="1"/>
    <col min="14017" max="14017" width="7.140625" style="687" bestFit="1" customWidth="1"/>
    <col min="14018" max="14018" width="6.42578125" style="687" bestFit="1" customWidth="1"/>
    <col min="14019" max="14023" width="7.140625" style="687" bestFit="1" customWidth="1"/>
    <col min="14024" max="14024" width="6.42578125" style="687" bestFit="1" customWidth="1"/>
    <col min="14025" max="14025" width="7.140625" style="687" bestFit="1" customWidth="1"/>
    <col min="14026" max="14026" width="6.85546875" style="687" bestFit="1" customWidth="1"/>
    <col min="14027" max="14027" width="6.42578125" style="687" bestFit="1" customWidth="1"/>
    <col min="14028" max="14028" width="6.85546875" style="687" bestFit="1" customWidth="1"/>
    <col min="14029" max="14030" width="6.42578125" style="687" bestFit="1" customWidth="1"/>
    <col min="14031" max="14032" width="7.140625" style="687" bestFit="1" customWidth="1"/>
    <col min="14033" max="14033" width="6.42578125" style="687" bestFit="1" customWidth="1"/>
    <col min="14034" max="14034" width="7.140625" style="687" bestFit="1" customWidth="1"/>
    <col min="14035" max="14035" width="6.85546875" style="687" bestFit="1" customWidth="1"/>
    <col min="14036" max="14036" width="6.42578125" style="687" bestFit="1" customWidth="1"/>
    <col min="14037" max="14037" width="6.85546875" style="687" bestFit="1" customWidth="1"/>
    <col min="14038" max="14039" width="6.42578125" style="687" bestFit="1" customWidth="1"/>
    <col min="14040" max="14040" width="7.140625" style="687" bestFit="1" customWidth="1"/>
    <col min="14041" max="14042" width="6.85546875" style="687" bestFit="1" customWidth="1"/>
    <col min="14043" max="14043" width="7.140625" style="687" bestFit="1" customWidth="1"/>
    <col min="14044" max="14044" width="6.42578125" style="687" bestFit="1" customWidth="1"/>
    <col min="14045" max="14047" width="7.140625" style="687" bestFit="1" customWidth="1"/>
    <col min="14048" max="14048" width="6.85546875" style="687" bestFit="1" customWidth="1"/>
    <col min="14049" max="14049" width="6.42578125" style="687" bestFit="1" customWidth="1"/>
    <col min="14050" max="14050" width="7.140625" style="687" bestFit="1" customWidth="1"/>
    <col min="14051" max="14051" width="6.42578125" style="687" bestFit="1" customWidth="1"/>
    <col min="14052" max="14053" width="7.140625" style="687" bestFit="1" customWidth="1"/>
    <col min="14054" max="14054" width="6.42578125" style="687" bestFit="1" customWidth="1"/>
    <col min="14055" max="14055" width="7.140625" style="687" bestFit="1" customWidth="1"/>
    <col min="14056" max="14056" width="6.85546875" style="687" bestFit="1" customWidth="1"/>
    <col min="14057" max="14057" width="6.42578125" style="687" bestFit="1" customWidth="1"/>
    <col min="14058" max="14058" width="7.140625" style="687" bestFit="1" customWidth="1"/>
    <col min="14059" max="14059" width="6.85546875" style="687" bestFit="1" customWidth="1"/>
    <col min="14060" max="14063" width="7.140625" style="687" bestFit="1" customWidth="1"/>
    <col min="14064" max="14064" width="6.42578125" style="687" bestFit="1" customWidth="1"/>
    <col min="14065" max="14065" width="6.85546875" style="687" bestFit="1" customWidth="1"/>
    <col min="14066" max="14066" width="6.42578125" style="687" bestFit="1" customWidth="1"/>
    <col min="14067" max="14067" width="6.85546875" style="687" bestFit="1" customWidth="1"/>
    <col min="14068" max="14069" width="6.42578125" style="687" bestFit="1" customWidth="1"/>
    <col min="14070" max="14071" width="6.85546875" style="687" bestFit="1" customWidth="1"/>
    <col min="14072" max="14072" width="7.140625" style="687" bestFit="1" customWidth="1"/>
    <col min="14073" max="14074" width="6.85546875" style="687" bestFit="1" customWidth="1"/>
    <col min="14075" max="14077" width="7.140625" style="687" bestFit="1" customWidth="1"/>
    <col min="14078" max="14078" width="6.42578125" style="687" bestFit="1" customWidth="1"/>
    <col min="14079" max="14080" width="7.140625" style="687" bestFit="1" customWidth="1"/>
    <col min="14081" max="14081" width="6.42578125" style="687" bestFit="1" customWidth="1"/>
    <col min="14082" max="14082" width="7.140625" style="687" bestFit="1" customWidth="1"/>
    <col min="14083" max="14083" width="6.42578125" style="687" bestFit="1" customWidth="1"/>
    <col min="14084" max="14084" width="6.85546875" style="687" bestFit="1" customWidth="1"/>
    <col min="14085" max="14086" width="7.140625" style="687" bestFit="1" customWidth="1"/>
    <col min="14087" max="14087" width="6.42578125" style="687" bestFit="1" customWidth="1"/>
    <col min="14088" max="14089" width="7.140625" style="687" bestFit="1" customWidth="1"/>
    <col min="14090" max="14090" width="6.42578125" style="687" bestFit="1" customWidth="1"/>
    <col min="14091" max="14093" width="7.140625" style="687" bestFit="1" customWidth="1"/>
    <col min="14094" max="14094" width="6.85546875" style="687" bestFit="1" customWidth="1"/>
    <col min="14095" max="14100" width="7.140625" style="687" bestFit="1" customWidth="1"/>
    <col min="14101" max="14101" width="6.42578125" style="687" bestFit="1" customWidth="1"/>
    <col min="14102" max="14103" width="6.85546875" style="687" bestFit="1" customWidth="1"/>
    <col min="14104" max="14104" width="7.140625" style="687" bestFit="1" customWidth="1"/>
    <col min="14105" max="14105" width="6.42578125" style="687" bestFit="1" customWidth="1"/>
    <col min="14106" max="14108" width="6.85546875" style="687" bestFit="1" customWidth="1"/>
    <col min="14109" max="14109" width="7.140625" style="687" bestFit="1" customWidth="1"/>
    <col min="14110" max="14110" width="6.85546875" style="687" bestFit="1" customWidth="1"/>
    <col min="14111" max="14113" width="7.140625" style="687" bestFit="1" customWidth="1"/>
    <col min="14114" max="14114" width="6.42578125" style="687" bestFit="1" customWidth="1"/>
    <col min="14115" max="14116" width="6.85546875" style="687" bestFit="1" customWidth="1"/>
    <col min="14117" max="14117" width="7.140625" style="687" bestFit="1" customWidth="1"/>
    <col min="14118" max="14118" width="6.85546875" style="687" bestFit="1" customWidth="1"/>
    <col min="14119" max="14119" width="7.140625" style="687" bestFit="1" customWidth="1"/>
    <col min="14120" max="14120" width="6.85546875" style="687" bestFit="1" customWidth="1"/>
    <col min="14121" max="14122" width="7.140625" style="687" bestFit="1" customWidth="1"/>
    <col min="14123" max="14125" width="6.42578125" style="687" bestFit="1" customWidth="1"/>
    <col min="14126" max="14127" width="7.140625" style="687" bestFit="1" customWidth="1"/>
    <col min="14128" max="14128" width="6.42578125" style="687" bestFit="1" customWidth="1"/>
    <col min="14129" max="14129" width="7.140625" style="687" bestFit="1" customWidth="1"/>
    <col min="14130" max="14130" width="6.85546875" style="687" bestFit="1" customWidth="1"/>
    <col min="14131" max="14134" width="7.140625" style="687" bestFit="1" customWidth="1"/>
    <col min="14135" max="14135" width="6.85546875" style="687" bestFit="1" customWidth="1"/>
    <col min="14136" max="14138" width="7.140625" style="687" bestFit="1" customWidth="1"/>
    <col min="14139" max="14139" width="6.42578125" style="687" bestFit="1" customWidth="1"/>
    <col min="14140" max="14140" width="6.85546875" style="687" bestFit="1" customWidth="1"/>
    <col min="14141" max="14141" width="7.140625" style="687" bestFit="1" customWidth="1"/>
    <col min="14142" max="14142" width="6.42578125" style="687" bestFit="1" customWidth="1"/>
    <col min="14143" max="14143" width="7.140625" style="687" bestFit="1" customWidth="1"/>
    <col min="14144" max="14144" width="6.42578125" style="687" bestFit="1" customWidth="1"/>
    <col min="14145" max="14145" width="7.140625" style="687" bestFit="1" customWidth="1"/>
    <col min="14146" max="14146" width="6.42578125" style="687" bestFit="1" customWidth="1"/>
    <col min="14147" max="14147" width="7.140625" style="687" bestFit="1" customWidth="1"/>
    <col min="14148" max="14148" width="6.85546875" style="687" bestFit="1" customWidth="1"/>
    <col min="14149" max="14149" width="7.140625" style="687" bestFit="1" customWidth="1"/>
    <col min="14150" max="14150" width="6.42578125" style="687" bestFit="1" customWidth="1"/>
    <col min="14151" max="14151" width="6.85546875" style="687" bestFit="1" customWidth="1"/>
    <col min="14152" max="14156" width="7.140625" style="687" bestFit="1" customWidth="1"/>
    <col min="14157" max="14158" width="6.85546875" style="687" bestFit="1" customWidth="1"/>
    <col min="14159" max="14159" width="7.140625" style="687" bestFit="1" customWidth="1"/>
    <col min="14160" max="14160" width="6.85546875" style="687" bestFit="1" customWidth="1"/>
    <col min="14161" max="14161" width="7.140625" style="687" bestFit="1" customWidth="1"/>
    <col min="14162" max="14162" width="6.85546875" style="687" bestFit="1" customWidth="1"/>
    <col min="14163" max="14166" width="7.140625" style="687" bestFit="1" customWidth="1"/>
    <col min="14167" max="14167" width="6.85546875" style="687" bestFit="1" customWidth="1"/>
    <col min="14168" max="14169" width="6.42578125" style="687" bestFit="1" customWidth="1"/>
    <col min="14170" max="14170" width="6.85546875" style="687" bestFit="1" customWidth="1"/>
    <col min="14171" max="14172" width="7.140625" style="687" bestFit="1" customWidth="1"/>
    <col min="14173" max="14173" width="6.42578125" style="687" bestFit="1" customWidth="1"/>
    <col min="14174" max="14174" width="7.140625" style="687" bestFit="1" customWidth="1"/>
    <col min="14175" max="14175" width="6.42578125" style="687" bestFit="1" customWidth="1"/>
    <col min="14176" max="14179" width="7.140625" style="687" bestFit="1" customWidth="1"/>
    <col min="14180" max="14180" width="6.85546875" style="687" bestFit="1" customWidth="1"/>
    <col min="14181" max="14181" width="6.42578125" style="687" bestFit="1" customWidth="1"/>
    <col min="14182" max="14183" width="7.140625" style="687" bestFit="1" customWidth="1"/>
    <col min="14184" max="14184" width="6.85546875" style="687" bestFit="1" customWidth="1"/>
    <col min="14185" max="14185" width="6.42578125" style="687" bestFit="1" customWidth="1"/>
    <col min="14186" max="14186" width="7.140625" style="687" bestFit="1" customWidth="1"/>
    <col min="14187" max="14187" width="6.42578125" style="687" bestFit="1" customWidth="1"/>
    <col min="14188" max="14189" width="7.140625" style="687" bestFit="1" customWidth="1"/>
    <col min="14190" max="14190" width="6.42578125" style="687" bestFit="1" customWidth="1"/>
    <col min="14191" max="14192" width="6.85546875" style="687" bestFit="1" customWidth="1"/>
    <col min="14193" max="14195" width="7.140625" style="687" bestFit="1" customWidth="1"/>
    <col min="14196" max="14196" width="6.85546875" style="687" bestFit="1" customWidth="1"/>
    <col min="14197" max="14197" width="7.140625" style="687" bestFit="1" customWidth="1"/>
    <col min="14198" max="14200" width="6.42578125" style="687" bestFit="1" customWidth="1"/>
    <col min="14201" max="14202" width="6.85546875" style="687" bestFit="1" customWidth="1"/>
    <col min="14203" max="14204" width="7.140625" style="687" bestFit="1" customWidth="1"/>
    <col min="14205" max="14205" width="6.42578125" style="687" bestFit="1" customWidth="1"/>
    <col min="14206" max="14206" width="7.140625" style="687" bestFit="1" customWidth="1"/>
    <col min="14207" max="14207" width="6.42578125" style="687" bestFit="1" customWidth="1"/>
    <col min="14208" max="14208" width="7.140625" style="687" bestFit="1" customWidth="1"/>
    <col min="14209" max="14209" width="6.85546875" style="687" bestFit="1" customWidth="1"/>
    <col min="14210" max="14211" width="7.140625" style="687" bestFit="1" customWidth="1"/>
    <col min="14212" max="14212" width="6.42578125" style="687" bestFit="1" customWidth="1"/>
    <col min="14213" max="14213" width="7.140625" style="687" bestFit="1" customWidth="1"/>
    <col min="14214" max="14214" width="6.42578125" style="687" bestFit="1" customWidth="1"/>
    <col min="14215" max="14215" width="6.85546875" style="687" bestFit="1" customWidth="1"/>
    <col min="14216" max="14217" width="7.140625" style="687" bestFit="1" customWidth="1"/>
    <col min="14218" max="14219" width="6.42578125" style="687" bestFit="1" customWidth="1"/>
    <col min="14220" max="14220" width="7.140625" style="687" bestFit="1" customWidth="1"/>
    <col min="14221" max="14221" width="6.85546875" style="687" bestFit="1" customWidth="1"/>
    <col min="14222" max="14224" width="7.140625" style="687" bestFit="1" customWidth="1"/>
    <col min="14225" max="14225" width="6.42578125" style="687" bestFit="1" customWidth="1"/>
    <col min="14226" max="14226" width="7.140625" style="687" bestFit="1" customWidth="1"/>
    <col min="14227" max="14227" width="6.85546875" style="687" bestFit="1" customWidth="1"/>
    <col min="14228" max="14228" width="6.42578125" style="687" bestFit="1" customWidth="1"/>
    <col min="14229" max="14229" width="7.140625" style="687" bestFit="1" customWidth="1"/>
    <col min="14230" max="14230" width="6.85546875" style="687" bestFit="1" customWidth="1"/>
    <col min="14231" max="14231" width="7.140625" style="687" bestFit="1" customWidth="1"/>
    <col min="14232" max="14232" width="6.42578125" style="687" bestFit="1" customWidth="1"/>
    <col min="14233" max="14235" width="7.140625" style="687" bestFit="1" customWidth="1"/>
    <col min="14236" max="14237" width="6.42578125" style="687" bestFit="1" customWidth="1"/>
    <col min="14238" max="14238" width="7.140625" style="687" bestFit="1" customWidth="1"/>
    <col min="14239" max="14239" width="6.42578125" style="687" bestFit="1" customWidth="1"/>
    <col min="14240" max="14242" width="7.140625" style="687" bestFit="1" customWidth="1"/>
    <col min="14243" max="14244" width="6.85546875" style="687" bestFit="1" customWidth="1"/>
    <col min="14245" max="14246" width="7.140625" style="687" bestFit="1" customWidth="1"/>
    <col min="14247" max="14248" width="6.42578125" style="687" bestFit="1" customWidth="1"/>
    <col min="14249" max="14249" width="6.85546875" style="687" bestFit="1" customWidth="1"/>
    <col min="14250" max="14250" width="7.140625" style="687" bestFit="1" customWidth="1"/>
    <col min="14251" max="14251" width="6.85546875" style="687" bestFit="1" customWidth="1"/>
    <col min="14252" max="14252" width="6.42578125" style="687" bestFit="1" customWidth="1"/>
    <col min="14253" max="14253" width="7.140625" style="687" bestFit="1" customWidth="1"/>
    <col min="14254" max="14254" width="6.85546875" style="687" bestFit="1" customWidth="1"/>
    <col min="14255" max="14255" width="7.140625" style="687" bestFit="1" customWidth="1"/>
    <col min="14256" max="14256" width="6.42578125" style="687" bestFit="1" customWidth="1"/>
    <col min="14257" max="14258" width="7.140625" style="687" bestFit="1" customWidth="1"/>
    <col min="14259" max="14260" width="6.85546875" style="687" bestFit="1" customWidth="1"/>
    <col min="14261" max="14264" width="7.140625" style="687" bestFit="1" customWidth="1"/>
    <col min="14265" max="14265" width="6.42578125" style="687" bestFit="1" customWidth="1"/>
    <col min="14266" max="14267" width="7.140625" style="687" bestFit="1" customWidth="1"/>
    <col min="14268" max="14268" width="6.42578125" style="687" bestFit="1" customWidth="1"/>
    <col min="14269" max="14269" width="6.85546875" style="687" bestFit="1" customWidth="1"/>
    <col min="14270" max="14270" width="7.140625" style="687" bestFit="1" customWidth="1"/>
    <col min="14271" max="14271" width="6.85546875" style="687" bestFit="1" customWidth="1"/>
    <col min="14272" max="14274" width="7.140625" style="687" bestFit="1" customWidth="1"/>
    <col min="14275" max="14275" width="6.42578125" style="687" bestFit="1" customWidth="1"/>
    <col min="14276" max="14277" width="7.140625" style="687" bestFit="1" customWidth="1"/>
    <col min="14278" max="14278" width="6.85546875" style="687" bestFit="1" customWidth="1"/>
    <col min="14279" max="14279" width="6.42578125" style="687" bestFit="1" customWidth="1"/>
    <col min="14280" max="14280" width="7.140625" style="687" bestFit="1" customWidth="1"/>
    <col min="14281" max="14281" width="6.85546875" style="687" bestFit="1" customWidth="1"/>
    <col min="14282" max="14282" width="7.140625" style="687" bestFit="1" customWidth="1"/>
    <col min="14283" max="14284" width="6.42578125" style="687" bestFit="1" customWidth="1"/>
    <col min="14285" max="14285" width="7.140625" style="687" bestFit="1" customWidth="1"/>
    <col min="14286" max="14287" width="6.85546875" style="687" bestFit="1" customWidth="1"/>
    <col min="14288" max="14289" width="7.140625" style="687" bestFit="1" customWidth="1"/>
    <col min="14290" max="14290" width="6.42578125" style="687" bestFit="1" customWidth="1"/>
    <col min="14291" max="14291" width="6.85546875" style="687" bestFit="1" customWidth="1"/>
    <col min="14292" max="14292" width="7.140625" style="687" bestFit="1" customWidth="1"/>
    <col min="14293" max="14294" width="6.85546875" style="687" bestFit="1" customWidth="1"/>
    <col min="14295" max="14295" width="7.140625" style="687" bestFit="1" customWidth="1"/>
    <col min="14296" max="14296" width="6.42578125" style="687" bestFit="1" customWidth="1"/>
    <col min="14297" max="14297" width="7.140625" style="687" bestFit="1" customWidth="1"/>
    <col min="14298" max="14298" width="6.85546875" style="687" bestFit="1" customWidth="1"/>
    <col min="14299" max="14299" width="7.140625" style="687" bestFit="1" customWidth="1"/>
    <col min="14300" max="14300" width="6.85546875" style="687" bestFit="1" customWidth="1"/>
    <col min="14301" max="14303" width="7.140625" style="687" bestFit="1" customWidth="1"/>
    <col min="14304" max="14304" width="6.42578125" style="687" bestFit="1" customWidth="1"/>
    <col min="14305" max="14306" width="7.140625" style="687" bestFit="1" customWidth="1"/>
    <col min="14307" max="14307" width="6.42578125" style="687" bestFit="1" customWidth="1"/>
    <col min="14308" max="14308" width="7.140625" style="687" bestFit="1" customWidth="1"/>
    <col min="14309" max="14309" width="6.85546875" style="687" bestFit="1" customWidth="1"/>
    <col min="14310" max="14310" width="7.140625" style="687" bestFit="1" customWidth="1"/>
    <col min="14311" max="14311" width="6.85546875" style="687" bestFit="1" customWidth="1"/>
    <col min="14312" max="14312" width="7.140625" style="687" bestFit="1" customWidth="1"/>
    <col min="14313" max="14313" width="6.85546875" style="687" bestFit="1" customWidth="1"/>
    <col min="14314" max="14316" width="7.140625" style="687" bestFit="1" customWidth="1"/>
    <col min="14317" max="14317" width="6.85546875" style="687" bestFit="1" customWidth="1"/>
    <col min="14318" max="14318" width="6.42578125" style="687" bestFit="1" customWidth="1"/>
    <col min="14319" max="14319" width="7.140625" style="687" bestFit="1" customWidth="1"/>
    <col min="14320" max="14320" width="6.42578125" style="687" bestFit="1" customWidth="1"/>
    <col min="14321" max="14322" width="7.140625" style="687" bestFit="1" customWidth="1"/>
    <col min="14323" max="14323" width="6.42578125" style="687" bestFit="1" customWidth="1"/>
    <col min="14324" max="14325" width="7.140625" style="687" bestFit="1" customWidth="1"/>
    <col min="14326" max="14327" width="6.85546875" style="687" bestFit="1" customWidth="1"/>
    <col min="14328" max="14329" width="7.140625" style="687" bestFit="1" customWidth="1"/>
    <col min="14330" max="14332" width="6.42578125" style="687" bestFit="1" customWidth="1"/>
    <col min="14333" max="14333" width="7.140625" style="687" bestFit="1" customWidth="1"/>
    <col min="14334" max="14335" width="6.85546875" style="687" bestFit="1" customWidth="1"/>
    <col min="14336" max="14338" width="7.140625" style="687" bestFit="1" customWidth="1"/>
    <col min="14339" max="14339" width="6.85546875" style="687" bestFit="1" customWidth="1"/>
    <col min="14340" max="14340" width="7.140625" style="687" bestFit="1" customWidth="1"/>
    <col min="14341" max="14341" width="6.85546875" style="687" bestFit="1" customWidth="1"/>
    <col min="14342" max="14342" width="7.140625" style="687" bestFit="1" customWidth="1"/>
    <col min="14343" max="14343" width="6.85546875" style="687" bestFit="1" customWidth="1"/>
    <col min="14344" max="14345" width="6.42578125" style="687" bestFit="1" customWidth="1"/>
    <col min="14346" max="14346" width="6.85546875" style="687" bestFit="1" customWidth="1"/>
    <col min="14347" max="14347" width="6.42578125" style="687" bestFit="1" customWidth="1"/>
    <col min="14348" max="14349" width="7.140625" style="687" bestFit="1" customWidth="1"/>
    <col min="14350" max="14350" width="6.85546875" style="687" bestFit="1" customWidth="1"/>
    <col min="14351" max="14352" width="6.42578125" style="687" bestFit="1" customWidth="1"/>
    <col min="14353" max="14354" width="6.85546875" style="687" bestFit="1" customWidth="1"/>
    <col min="14355" max="14356" width="7.140625" style="687" bestFit="1" customWidth="1"/>
    <col min="14357" max="14357" width="6.85546875" style="687" bestFit="1" customWidth="1"/>
    <col min="14358" max="14359" width="7.140625" style="687" bestFit="1" customWidth="1"/>
    <col min="14360" max="14360" width="6.85546875" style="687" bestFit="1" customWidth="1"/>
    <col min="14361" max="14361" width="6.42578125" style="687" bestFit="1" customWidth="1"/>
    <col min="14362" max="14365" width="7.140625" style="687" bestFit="1" customWidth="1"/>
    <col min="14366" max="14367" width="6.85546875" style="687" bestFit="1" customWidth="1"/>
    <col min="14368" max="14375" width="7.140625" style="687" bestFit="1" customWidth="1"/>
    <col min="14376" max="14376" width="6.85546875" style="687" bestFit="1" customWidth="1"/>
    <col min="14377" max="14378" width="6.42578125" style="687" bestFit="1" customWidth="1"/>
    <col min="14379" max="14380" width="6.85546875" style="687" bestFit="1" customWidth="1"/>
    <col min="14381" max="14382" width="6.42578125" style="687" bestFit="1" customWidth="1"/>
    <col min="14383" max="14384" width="7.140625" style="687" bestFit="1" customWidth="1"/>
    <col min="14385" max="14385" width="6.42578125" style="687" bestFit="1" customWidth="1"/>
    <col min="14386" max="14386" width="7.140625" style="687" bestFit="1" customWidth="1"/>
    <col min="14387" max="14388" width="6.85546875" style="687" bestFit="1" customWidth="1"/>
    <col min="14389" max="14391" width="6.42578125" style="687" bestFit="1" customWidth="1"/>
    <col min="14392" max="14392" width="7.140625" style="687" bestFit="1" customWidth="1"/>
    <col min="14393" max="14394" width="6.85546875" style="687" bestFit="1" customWidth="1"/>
    <col min="14395" max="14395" width="6.42578125" style="687" bestFit="1" customWidth="1"/>
    <col min="14396" max="14396" width="6.85546875" style="687" bestFit="1" customWidth="1"/>
    <col min="14397" max="14397" width="6.42578125" style="687" bestFit="1" customWidth="1"/>
    <col min="14398" max="14402" width="7.140625" style="687" bestFit="1" customWidth="1"/>
    <col min="14403" max="14403" width="6.42578125" style="687" bestFit="1" customWidth="1"/>
    <col min="14404" max="14405" width="7.140625" style="687" bestFit="1" customWidth="1"/>
    <col min="14406" max="14407" width="6.85546875" style="687" bestFit="1" customWidth="1"/>
    <col min="14408" max="14410" width="7.140625" style="687" bestFit="1" customWidth="1"/>
    <col min="14411" max="14411" width="6.42578125" style="687" bestFit="1" customWidth="1"/>
    <col min="14412" max="14412" width="7.140625" style="687" bestFit="1" customWidth="1"/>
    <col min="14413" max="14413" width="6.85546875" style="687" bestFit="1" customWidth="1"/>
    <col min="14414" max="14415" width="7.140625" style="687" bestFit="1" customWidth="1"/>
    <col min="14416" max="14416" width="6.42578125" style="687" bestFit="1" customWidth="1"/>
    <col min="14417" max="14417" width="6.85546875" style="687" bestFit="1" customWidth="1"/>
    <col min="14418" max="14418" width="7.140625" style="687" bestFit="1" customWidth="1"/>
    <col min="14419" max="14419" width="6.85546875" style="687" bestFit="1" customWidth="1"/>
    <col min="14420" max="14423" width="7.140625" style="687" bestFit="1" customWidth="1"/>
    <col min="14424" max="14424" width="6.85546875" style="687" bestFit="1" customWidth="1"/>
    <col min="14425" max="14425" width="7.140625" style="687" bestFit="1" customWidth="1"/>
    <col min="14426" max="14426" width="6.42578125" style="687" bestFit="1" customWidth="1"/>
    <col min="14427" max="14428" width="7.140625" style="687" bestFit="1" customWidth="1"/>
    <col min="14429" max="14430" width="6.42578125" style="687" bestFit="1" customWidth="1"/>
    <col min="14431" max="14431" width="6.85546875" style="687" bestFit="1" customWidth="1"/>
    <col min="14432" max="14432" width="7.140625" style="687" bestFit="1" customWidth="1"/>
    <col min="14433" max="14433" width="6.42578125" style="687" bestFit="1" customWidth="1"/>
    <col min="14434" max="14435" width="6.85546875" style="687" bestFit="1" customWidth="1"/>
    <col min="14436" max="14437" width="6.42578125" style="687" bestFit="1" customWidth="1"/>
    <col min="14438" max="14439" width="7.140625" style="687" bestFit="1" customWidth="1"/>
    <col min="14440" max="14441" width="6.42578125" style="687" bestFit="1" customWidth="1"/>
    <col min="14442" max="14442" width="7.140625" style="687" bestFit="1" customWidth="1"/>
    <col min="14443" max="14443" width="6.42578125" style="687" bestFit="1" customWidth="1"/>
    <col min="14444" max="14444" width="7.140625" style="687" bestFit="1" customWidth="1"/>
    <col min="14445" max="14445" width="6.85546875" style="687" bestFit="1" customWidth="1"/>
    <col min="14446" max="14447" width="6.42578125" style="687" bestFit="1" customWidth="1"/>
    <col min="14448" max="14449" width="7.140625" style="687" bestFit="1" customWidth="1"/>
    <col min="14450" max="14450" width="6.85546875" style="687" bestFit="1" customWidth="1"/>
    <col min="14451" max="14452" width="7.140625" style="687" bestFit="1" customWidth="1"/>
    <col min="14453" max="14454" width="6.85546875" style="687" bestFit="1" customWidth="1"/>
    <col min="14455" max="14455" width="7.140625" style="687" bestFit="1" customWidth="1"/>
    <col min="14456" max="14456" width="6.85546875" style="687" bestFit="1" customWidth="1"/>
    <col min="14457" max="14457" width="7.140625" style="687" bestFit="1" customWidth="1"/>
    <col min="14458" max="14459" width="6.85546875" style="687" bestFit="1" customWidth="1"/>
    <col min="14460" max="14461" width="7.140625" style="687" bestFit="1" customWidth="1"/>
    <col min="14462" max="14462" width="6.42578125" style="687" bestFit="1" customWidth="1"/>
    <col min="14463" max="14464" width="7.140625" style="687" bestFit="1" customWidth="1"/>
    <col min="14465" max="14465" width="6.42578125" style="687" bestFit="1" customWidth="1"/>
    <col min="14466" max="14466" width="7.140625" style="687" bestFit="1" customWidth="1"/>
    <col min="14467" max="14467" width="6.85546875" style="687" bestFit="1" customWidth="1"/>
    <col min="14468" max="14468" width="6.42578125" style="687" bestFit="1" customWidth="1"/>
    <col min="14469" max="14472" width="7.140625" style="687" bestFit="1" customWidth="1"/>
    <col min="14473" max="14473" width="6.42578125" style="687" bestFit="1" customWidth="1"/>
    <col min="14474" max="14474" width="7.140625" style="687" bestFit="1" customWidth="1"/>
    <col min="14475" max="14475" width="6.85546875" style="687" bestFit="1" customWidth="1"/>
    <col min="14476" max="14476" width="6.42578125" style="687" bestFit="1" customWidth="1"/>
    <col min="14477" max="14477" width="6.85546875" style="687" bestFit="1" customWidth="1"/>
    <col min="14478" max="14479" width="7.140625" style="687" bestFit="1" customWidth="1"/>
    <col min="14480" max="14480" width="6.42578125" style="687" bestFit="1" customWidth="1"/>
    <col min="14481" max="14481" width="7.140625" style="687" bestFit="1" customWidth="1"/>
    <col min="14482" max="14482" width="6.85546875" style="687" bestFit="1" customWidth="1"/>
    <col min="14483" max="14484" width="6.42578125" style="687" bestFit="1" customWidth="1"/>
    <col min="14485" max="14486" width="7.140625" style="687" bestFit="1" customWidth="1"/>
    <col min="14487" max="14488" width="6.85546875" style="687" bestFit="1" customWidth="1"/>
    <col min="14489" max="14489" width="6.42578125" style="687" bestFit="1" customWidth="1"/>
    <col min="14490" max="14490" width="6.85546875" style="687" bestFit="1" customWidth="1"/>
    <col min="14491" max="14491" width="6.42578125" style="687" bestFit="1" customWidth="1"/>
    <col min="14492" max="14493" width="7.140625" style="687" bestFit="1" customWidth="1"/>
    <col min="14494" max="14494" width="6.42578125" style="687" bestFit="1" customWidth="1"/>
    <col min="14495" max="14496" width="7.140625" style="687" bestFit="1" customWidth="1"/>
    <col min="14497" max="14499" width="6.85546875" style="687" bestFit="1" customWidth="1"/>
    <col min="14500" max="14500" width="6.42578125" style="687" bestFit="1" customWidth="1"/>
    <col min="14501" max="14501" width="7.140625" style="687" bestFit="1" customWidth="1"/>
    <col min="14502" max="14502" width="6.42578125" style="687" bestFit="1" customWidth="1"/>
    <col min="14503" max="14504" width="7.140625" style="687" bestFit="1" customWidth="1"/>
    <col min="14505" max="14506" width="6.42578125" style="687" bestFit="1" customWidth="1"/>
    <col min="14507" max="14507" width="7.140625" style="687" bestFit="1" customWidth="1"/>
    <col min="14508" max="14508" width="6.42578125" style="687" bestFit="1" customWidth="1"/>
    <col min="14509" max="14509" width="7.140625" style="687" bestFit="1" customWidth="1"/>
    <col min="14510" max="14511" width="6.85546875" style="687" bestFit="1" customWidth="1"/>
    <col min="14512" max="14512" width="7.140625" style="687" bestFit="1" customWidth="1"/>
    <col min="14513" max="14515" width="6.42578125" style="687" bestFit="1" customWidth="1"/>
    <col min="14516" max="14516" width="6.85546875" style="687" bestFit="1" customWidth="1"/>
    <col min="14517" max="14517" width="7.140625" style="687" bestFit="1" customWidth="1"/>
    <col min="14518" max="14519" width="6.85546875" style="687" bestFit="1" customWidth="1"/>
    <col min="14520" max="14521" width="7.140625" style="687" bestFit="1" customWidth="1"/>
    <col min="14522" max="14522" width="6.85546875" style="687" bestFit="1" customWidth="1"/>
    <col min="14523" max="14524" width="6.42578125" style="687" bestFit="1" customWidth="1"/>
    <col min="14525" max="14526" width="6.85546875" style="687" bestFit="1" customWidth="1"/>
    <col min="14527" max="14527" width="6.42578125" style="687" bestFit="1" customWidth="1"/>
    <col min="14528" max="14528" width="7.140625" style="687" bestFit="1" customWidth="1"/>
    <col min="14529" max="14529" width="6.42578125" style="687" bestFit="1" customWidth="1"/>
    <col min="14530" max="14530" width="6.85546875" style="687" bestFit="1" customWidth="1"/>
    <col min="14531" max="14531" width="7.140625" style="687" bestFit="1" customWidth="1"/>
    <col min="14532" max="14532" width="6.42578125" style="687" bestFit="1" customWidth="1"/>
    <col min="14533" max="14536" width="7.140625" style="687" bestFit="1" customWidth="1"/>
    <col min="14537" max="14537" width="6.42578125" style="687" bestFit="1" customWidth="1"/>
    <col min="14538" max="14539" width="6.85546875" style="687" bestFit="1" customWidth="1"/>
    <col min="14540" max="14540" width="7.140625" style="687" bestFit="1" customWidth="1"/>
    <col min="14541" max="14541" width="6.85546875" style="687" bestFit="1" customWidth="1"/>
    <col min="14542" max="14544" width="7.140625" style="687" bestFit="1" customWidth="1"/>
    <col min="14545" max="14549" width="6.85546875" style="687" bestFit="1" customWidth="1"/>
    <col min="14550" max="14553" width="7.140625" style="687" bestFit="1" customWidth="1"/>
    <col min="14554" max="14554" width="6.85546875" style="687" bestFit="1" customWidth="1"/>
    <col min="14555" max="14557" width="7.140625" style="687" bestFit="1" customWidth="1"/>
    <col min="14558" max="14558" width="6.42578125" style="687" bestFit="1" customWidth="1"/>
    <col min="14559" max="14560" width="7.140625" style="687" bestFit="1" customWidth="1"/>
    <col min="14561" max="14562" width="6.42578125" style="687" bestFit="1" customWidth="1"/>
    <col min="14563" max="14563" width="6.85546875" style="687" bestFit="1" customWidth="1"/>
    <col min="14564" max="14565" width="7.140625" style="687" bestFit="1" customWidth="1"/>
    <col min="14566" max="14566" width="6.42578125" style="687" bestFit="1" customWidth="1"/>
    <col min="14567" max="14567" width="6.85546875" style="687" bestFit="1" customWidth="1"/>
    <col min="14568" max="14571" width="7.140625" style="687" bestFit="1" customWidth="1"/>
    <col min="14572" max="14572" width="6.85546875" style="687" bestFit="1" customWidth="1"/>
    <col min="14573" max="14575" width="7.140625" style="687" bestFit="1" customWidth="1"/>
    <col min="14576" max="14576" width="6.42578125" style="687" bestFit="1" customWidth="1"/>
    <col min="14577" max="14581" width="7.140625" style="687" bestFit="1" customWidth="1"/>
    <col min="14582" max="14582" width="6.85546875" style="687" bestFit="1" customWidth="1"/>
    <col min="14583" max="14585" width="7.140625" style="687" bestFit="1" customWidth="1"/>
    <col min="14586" max="14586" width="6.85546875" style="687" bestFit="1" customWidth="1"/>
    <col min="14587" max="14587" width="6.42578125" style="687" bestFit="1" customWidth="1"/>
    <col min="14588" max="14588" width="7.140625" style="687" bestFit="1" customWidth="1"/>
    <col min="14589" max="14589" width="6.85546875" style="687" bestFit="1" customWidth="1"/>
    <col min="14590" max="14590" width="7.140625" style="687" bestFit="1" customWidth="1"/>
    <col min="14591" max="14591" width="6.85546875" style="687" bestFit="1" customWidth="1"/>
    <col min="14592" max="14592" width="7.140625" style="687" bestFit="1" customWidth="1"/>
    <col min="14593" max="14593" width="6.42578125" style="687" bestFit="1" customWidth="1"/>
    <col min="14594" max="14596" width="7.140625" style="687" bestFit="1" customWidth="1"/>
    <col min="14597" max="14598" width="6.42578125" style="687" bestFit="1" customWidth="1"/>
    <col min="14599" max="14599" width="7.140625" style="687" bestFit="1" customWidth="1"/>
    <col min="14600" max="14600" width="6.42578125" style="687" bestFit="1" customWidth="1"/>
    <col min="14601" max="14606" width="7.140625" style="687" bestFit="1" customWidth="1"/>
    <col min="14607" max="14607" width="6.85546875" style="687" bestFit="1" customWidth="1"/>
    <col min="14608" max="14608" width="7.140625" style="687" bestFit="1" customWidth="1"/>
    <col min="14609" max="14609" width="6.42578125" style="687" bestFit="1" customWidth="1"/>
    <col min="14610" max="14610" width="7.140625" style="687" bestFit="1" customWidth="1"/>
    <col min="14611" max="14612" width="6.85546875" style="687" bestFit="1" customWidth="1"/>
    <col min="14613" max="14613" width="7.140625" style="687" bestFit="1" customWidth="1"/>
    <col min="14614" max="14615" width="6.85546875" style="687" bestFit="1" customWidth="1"/>
    <col min="14616" max="14616" width="7.140625" style="687" bestFit="1" customWidth="1"/>
    <col min="14617" max="14618" width="6.42578125" style="687" bestFit="1" customWidth="1"/>
    <col min="14619" max="14621" width="7.140625" style="687" bestFit="1" customWidth="1"/>
    <col min="14622" max="14623" width="6.85546875" style="687" bestFit="1" customWidth="1"/>
    <col min="14624" max="14624" width="7.140625" style="687" bestFit="1" customWidth="1"/>
    <col min="14625" max="14625" width="6.42578125" style="687" bestFit="1" customWidth="1"/>
    <col min="14626" max="14630" width="7.140625" style="687" bestFit="1" customWidth="1"/>
    <col min="14631" max="14631" width="6.85546875" style="687" bestFit="1" customWidth="1"/>
    <col min="14632" max="14632" width="6.42578125" style="687" bestFit="1" customWidth="1"/>
    <col min="14633" max="14635" width="7.140625" style="687" bestFit="1" customWidth="1"/>
    <col min="14636" max="14636" width="6.85546875" style="687" bestFit="1" customWidth="1"/>
    <col min="14637" max="14638" width="7.140625" style="687" bestFit="1" customWidth="1"/>
    <col min="14639" max="14639" width="6.85546875" style="687" bestFit="1" customWidth="1"/>
    <col min="14640" max="14640" width="7.140625" style="687" bestFit="1" customWidth="1"/>
    <col min="14641" max="14642" width="6.85546875" style="687" bestFit="1" customWidth="1"/>
    <col min="14643" max="14643" width="7.140625" style="687" bestFit="1" customWidth="1"/>
    <col min="14644" max="14644" width="6.42578125" style="687" bestFit="1" customWidth="1"/>
    <col min="14645" max="14645" width="7.140625" style="687" bestFit="1" customWidth="1"/>
    <col min="14646" max="14646" width="6.85546875" style="687" bestFit="1" customWidth="1"/>
    <col min="14647" max="14648" width="7.140625" style="687" bestFit="1" customWidth="1"/>
    <col min="14649" max="14649" width="6.42578125" style="687" bestFit="1" customWidth="1"/>
    <col min="14650" max="14650" width="7.140625" style="687" bestFit="1" customWidth="1"/>
    <col min="14651" max="14653" width="6.85546875" style="687" bestFit="1" customWidth="1"/>
    <col min="14654" max="14655" width="6.42578125" style="687" bestFit="1" customWidth="1"/>
    <col min="14656" max="14660" width="7.140625" style="687" bestFit="1" customWidth="1"/>
    <col min="14661" max="14661" width="6.42578125" style="687" bestFit="1" customWidth="1"/>
    <col min="14662" max="14662" width="7.140625" style="687" bestFit="1" customWidth="1"/>
    <col min="14663" max="14663" width="6.42578125" style="687" bestFit="1" customWidth="1"/>
    <col min="14664" max="14664" width="6.85546875" style="687" bestFit="1" customWidth="1"/>
    <col min="14665" max="14665" width="6.42578125" style="687" bestFit="1" customWidth="1"/>
    <col min="14666" max="14666" width="7.140625" style="687" bestFit="1" customWidth="1"/>
    <col min="14667" max="14667" width="6.85546875" style="687" bestFit="1" customWidth="1"/>
    <col min="14668" max="14668" width="6.42578125" style="687" bestFit="1" customWidth="1"/>
    <col min="14669" max="14671" width="6.85546875" style="687" bestFit="1" customWidth="1"/>
    <col min="14672" max="14673" width="6.42578125" style="687" bestFit="1" customWidth="1"/>
    <col min="14674" max="14678" width="7.140625" style="687" bestFit="1" customWidth="1"/>
    <col min="14679" max="14679" width="6.85546875" style="687" bestFit="1" customWidth="1"/>
    <col min="14680" max="14683" width="6.42578125" style="687" bestFit="1" customWidth="1"/>
    <col min="14684" max="14685" width="7.140625" style="687" bestFit="1" customWidth="1"/>
    <col min="14686" max="14687" width="6.42578125" style="687" bestFit="1" customWidth="1"/>
    <col min="14688" max="14688" width="7.140625" style="687" bestFit="1" customWidth="1"/>
    <col min="14689" max="14691" width="6.42578125" style="687" bestFit="1" customWidth="1"/>
    <col min="14692" max="14692" width="7.140625" style="687" bestFit="1" customWidth="1"/>
    <col min="14693" max="14694" width="6.85546875" style="687" bestFit="1" customWidth="1"/>
    <col min="14695" max="14699" width="7.140625" style="687" bestFit="1" customWidth="1"/>
    <col min="14700" max="14700" width="6.42578125" style="687" bestFit="1" customWidth="1"/>
    <col min="14701" max="14702" width="7.140625" style="687" bestFit="1" customWidth="1"/>
    <col min="14703" max="14705" width="6.42578125" style="687" bestFit="1" customWidth="1"/>
    <col min="14706" max="14706" width="7.140625" style="687" bestFit="1" customWidth="1"/>
    <col min="14707" max="14707" width="6.85546875" style="687" bestFit="1" customWidth="1"/>
    <col min="14708" max="14708" width="6.42578125" style="687" bestFit="1" customWidth="1"/>
    <col min="14709" max="14709" width="6.85546875" style="687" bestFit="1" customWidth="1"/>
    <col min="14710" max="14714" width="7.140625" style="687" bestFit="1" customWidth="1"/>
    <col min="14715" max="14715" width="6.42578125" style="687" bestFit="1" customWidth="1"/>
    <col min="14716" max="14717" width="6.85546875" style="687" bestFit="1" customWidth="1"/>
    <col min="14718" max="14719" width="6.42578125" style="687" bestFit="1" customWidth="1"/>
    <col min="14720" max="14721" width="6.85546875" style="687" bestFit="1" customWidth="1"/>
    <col min="14722" max="14722" width="7.140625" style="687" bestFit="1" customWidth="1"/>
    <col min="14723" max="14723" width="6.42578125" style="687" bestFit="1" customWidth="1"/>
    <col min="14724" max="14726" width="6.85546875" style="687" bestFit="1" customWidth="1"/>
    <col min="14727" max="14727" width="6.42578125" style="687" bestFit="1" customWidth="1"/>
    <col min="14728" max="14729" width="6.85546875" style="687" bestFit="1" customWidth="1"/>
    <col min="14730" max="14732" width="7.140625" style="687" bestFit="1" customWidth="1"/>
    <col min="14733" max="14733" width="6.85546875" style="687" bestFit="1" customWidth="1"/>
    <col min="14734" max="14734" width="7.140625" style="687" bestFit="1" customWidth="1"/>
    <col min="14735" max="14735" width="6.85546875" style="687" bestFit="1" customWidth="1"/>
    <col min="14736" max="14737" width="7.140625" style="687" bestFit="1" customWidth="1"/>
    <col min="14738" max="14738" width="6.42578125" style="687" bestFit="1" customWidth="1"/>
    <col min="14739" max="14740" width="7.140625" style="687" bestFit="1" customWidth="1"/>
    <col min="14741" max="14741" width="6.85546875" style="687" bestFit="1" customWidth="1"/>
    <col min="14742" max="14744" width="7.140625" style="687" bestFit="1" customWidth="1"/>
    <col min="14745" max="14745" width="6.42578125" style="687" bestFit="1" customWidth="1"/>
    <col min="14746" max="14746" width="6.85546875" style="687" bestFit="1" customWidth="1"/>
    <col min="14747" max="14747" width="6.42578125" style="687" bestFit="1" customWidth="1"/>
    <col min="14748" max="14751" width="7.140625" style="687" bestFit="1" customWidth="1"/>
    <col min="14752" max="14753" width="6.85546875" style="687" bestFit="1" customWidth="1"/>
    <col min="14754" max="14757" width="7.140625" style="687" bestFit="1" customWidth="1"/>
    <col min="14758" max="14758" width="6.42578125" style="687" bestFit="1" customWidth="1"/>
    <col min="14759" max="14759" width="7.140625" style="687" bestFit="1" customWidth="1"/>
    <col min="14760" max="14760" width="6.42578125" style="687" bestFit="1" customWidth="1"/>
    <col min="14761" max="14766" width="7.140625" style="687" bestFit="1" customWidth="1"/>
    <col min="14767" max="14767" width="6.85546875" style="687" bestFit="1" customWidth="1"/>
    <col min="14768" max="14768" width="7.140625" style="687" bestFit="1" customWidth="1"/>
    <col min="14769" max="14769" width="6.42578125" style="687" bestFit="1" customWidth="1"/>
    <col min="14770" max="14770" width="7.140625" style="687" bestFit="1" customWidth="1"/>
    <col min="14771" max="14771" width="6.42578125" style="687" bestFit="1" customWidth="1"/>
    <col min="14772" max="14772" width="6.85546875" style="687" bestFit="1" customWidth="1"/>
    <col min="14773" max="14773" width="6.42578125" style="687" bestFit="1" customWidth="1"/>
    <col min="14774" max="14774" width="6.85546875" style="687" bestFit="1" customWidth="1"/>
    <col min="14775" max="14775" width="7.140625" style="687" bestFit="1" customWidth="1"/>
    <col min="14776" max="14776" width="6.85546875" style="687" bestFit="1" customWidth="1"/>
    <col min="14777" max="14778" width="7.140625" style="687" bestFit="1" customWidth="1"/>
    <col min="14779" max="14781" width="6.42578125" style="687" bestFit="1" customWidth="1"/>
    <col min="14782" max="14782" width="7.140625" style="687" bestFit="1" customWidth="1"/>
    <col min="14783" max="14783" width="6.42578125" style="687" bestFit="1" customWidth="1"/>
    <col min="14784" max="14786" width="7.140625" style="687" bestFit="1" customWidth="1"/>
    <col min="14787" max="14787" width="6.85546875" style="687" bestFit="1" customWidth="1"/>
    <col min="14788" max="14791" width="7.140625" style="687" bestFit="1" customWidth="1"/>
    <col min="14792" max="14792" width="6.85546875" style="687" bestFit="1" customWidth="1"/>
    <col min="14793" max="14795" width="7.140625" style="687" bestFit="1" customWidth="1"/>
    <col min="14796" max="14796" width="6.42578125" style="687" bestFit="1" customWidth="1"/>
    <col min="14797" max="14797" width="6.85546875" style="687" bestFit="1" customWidth="1"/>
    <col min="14798" max="14798" width="6.42578125" style="687" bestFit="1" customWidth="1"/>
    <col min="14799" max="14800" width="7.140625" style="687" bestFit="1" customWidth="1"/>
    <col min="14801" max="14801" width="6.42578125" style="687" bestFit="1" customWidth="1"/>
    <col min="14802" max="14803" width="7.140625" style="687" bestFit="1" customWidth="1"/>
    <col min="14804" max="14804" width="6.42578125" style="687" bestFit="1" customWidth="1"/>
    <col min="14805" max="14806" width="7.140625" style="687" bestFit="1" customWidth="1"/>
    <col min="14807" max="14807" width="6.85546875" style="687" bestFit="1" customWidth="1"/>
    <col min="14808" max="14808" width="7.140625" style="687" bestFit="1" customWidth="1"/>
    <col min="14809" max="14809" width="6.42578125" style="687" bestFit="1" customWidth="1"/>
    <col min="14810" max="14810" width="7.140625" style="687" bestFit="1" customWidth="1"/>
    <col min="14811" max="14812" width="6.85546875" style="687" bestFit="1" customWidth="1"/>
    <col min="14813" max="14814" width="7.140625" style="687" bestFit="1" customWidth="1"/>
    <col min="14815" max="14815" width="6.85546875" style="687" bestFit="1" customWidth="1"/>
    <col min="14816" max="14817" width="6.42578125" style="687" bestFit="1" customWidth="1"/>
    <col min="14818" max="14818" width="6.85546875" style="687" bestFit="1" customWidth="1"/>
    <col min="14819" max="14819" width="6.42578125" style="687" bestFit="1" customWidth="1"/>
    <col min="14820" max="14820" width="7.140625" style="687" bestFit="1" customWidth="1"/>
    <col min="14821" max="14823" width="6.85546875" style="687" bestFit="1" customWidth="1"/>
    <col min="14824" max="14827" width="7.140625" style="687" bestFit="1" customWidth="1"/>
    <col min="14828" max="14828" width="6.42578125" style="687" bestFit="1" customWidth="1"/>
    <col min="14829" max="14829" width="6.85546875" style="687" bestFit="1" customWidth="1"/>
    <col min="14830" max="14830" width="7.140625" style="687" bestFit="1" customWidth="1"/>
    <col min="14831" max="14832" width="6.42578125" style="687" bestFit="1" customWidth="1"/>
    <col min="14833" max="14833" width="7.140625" style="687" bestFit="1" customWidth="1"/>
    <col min="14834" max="14834" width="6.42578125" style="687" bestFit="1" customWidth="1"/>
    <col min="14835" max="14835" width="7.140625" style="687" bestFit="1" customWidth="1"/>
    <col min="14836" max="14836" width="6.42578125" style="687" bestFit="1" customWidth="1"/>
    <col min="14837" max="14837" width="7.140625" style="687" bestFit="1" customWidth="1"/>
    <col min="14838" max="14838" width="6.85546875" style="687" bestFit="1" customWidth="1"/>
    <col min="14839" max="14839" width="7.140625" style="687" bestFit="1" customWidth="1"/>
    <col min="14840" max="14840" width="6.85546875" style="687" bestFit="1" customWidth="1"/>
    <col min="14841" max="14841" width="7.140625" style="687" bestFit="1" customWidth="1"/>
    <col min="14842" max="14842" width="6.42578125" style="687" bestFit="1" customWidth="1"/>
    <col min="14843" max="14843" width="6.85546875" style="687" bestFit="1" customWidth="1"/>
    <col min="14844" max="14847" width="7.140625" style="687" bestFit="1" customWidth="1"/>
    <col min="14848" max="14848" width="6.42578125" style="687" bestFit="1" customWidth="1"/>
    <col min="14849" max="14849" width="6.85546875" style="687" bestFit="1" customWidth="1"/>
    <col min="14850" max="14850" width="6.42578125" style="687" bestFit="1" customWidth="1"/>
    <col min="14851" max="14851" width="7.140625" style="687" bestFit="1" customWidth="1"/>
    <col min="14852" max="14852" width="6.42578125" style="687" bestFit="1" customWidth="1"/>
    <col min="14853" max="14853" width="6.85546875" style="687" bestFit="1" customWidth="1"/>
    <col min="14854" max="14854" width="6.42578125" style="687" bestFit="1" customWidth="1"/>
    <col min="14855" max="14855" width="6.85546875" style="687" bestFit="1" customWidth="1"/>
    <col min="14856" max="14858" width="7.140625" style="687" bestFit="1" customWidth="1"/>
    <col min="14859" max="14859" width="6.42578125" style="687" bestFit="1" customWidth="1"/>
    <col min="14860" max="14861" width="7.140625" style="687" bestFit="1" customWidth="1"/>
    <col min="14862" max="14862" width="6.85546875" style="687" bestFit="1" customWidth="1"/>
    <col min="14863" max="14863" width="7.140625" style="687" bestFit="1" customWidth="1"/>
    <col min="14864" max="14864" width="6.42578125" style="687" bestFit="1" customWidth="1"/>
    <col min="14865" max="14865" width="7.140625" style="687" bestFit="1" customWidth="1"/>
    <col min="14866" max="14866" width="6.85546875" style="687" bestFit="1" customWidth="1"/>
    <col min="14867" max="14868" width="6.42578125" style="687" bestFit="1" customWidth="1"/>
    <col min="14869" max="14869" width="7.140625" style="687" bestFit="1" customWidth="1"/>
    <col min="14870" max="14871" width="6.85546875" style="687" bestFit="1" customWidth="1"/>
    <col min="14872" max="14874" width="7.140625" style="687" bestFit="1" customWidth="1"/>
    <col min="14875" max="14875" width="6.42578125" style="687" bestFit="1" customWidth="1"/>
    <col min="14876" max="14876" width="6.85546875" style="687" bestFit="1" customWidth="1"/>
    <col min="14877" max="14877" width="7.140625" style="687" bestFit="1" customWidth="1"/>
    <col min="14878" max="14879" width="6.42578125" style="687" bestFit="1" customWidth="1"/>
    <col min="14880" max="14880" width="7.140625" style="687" bestFit="1" customWidth="1"/>
    <col min="14881" max="14882" width="6.42578125" style="687" bestFit="1" customWidth="1"/>
    <col min="14883" max="14883" width="6.85546875" style="687" bestFit="1" customWidth="1"/>
    <col min="14884" max="14885" width="7.140625" style="687" bestFit="1" customWidth="1"/>
    <col min="14886" max="14886" width="6.42578125" style="687" bestFit="1" customWidth="1"/>
    <col min="14887" max="14887" width="7.140625" style="687" bestFit="1" customWidth="1"/>
    <col min="14888" max="14889" width="6.42578125" style="687" bestFit="1" customWidth="1"/>
    <col min="14890" max="14891" width="7.140625" style="687" bestFit="1" customWidth="1"/>
    <col min="14892" max="14892" width="6.42578125" style="687" bestFit="1" customWidth="1"/>
    <col min="14893" max="14893" width="6.85546875" style="687" bestFit="1" customWidth="1"/>
    <col min="14894" max="14896" width="7.140625" style="687" bestFit="1" customWidth="1"/>
    <col min="14897" max="14897" width="6.42578125" style="687" bestFit="1" customWidth="1"/>
    <col min="14898" max="14899" width="7.140625" style="687" bestFit="1" customWidth="1"/>
    <col min="14900" max="14903" width="6.42578125" style="687" bestFit="1" customWidth="1"/>
    <col min="14904" max="14906" width="7.140625" style="687" bestFit="1" customWidth="1"/>
    <col min="14907" max="14907" width="6.42578125" style="687" bestFit="1" customWidth="1"/>
    <col min="14908" max="14909" width="7.140625" style="687" bestFit="1" customWidth="1"/>
    <col min="14910" max="14910" width="6.42578125" style="687" bestFit="1" customWidth="1"/>
    <col min="14911" max="14911" width="7.140625" style="687" bestFit="1" customWidth="1"/>
    <col min="14912" max="14912" width="6.42578125" style="687" bestFit="1" customWidth="1"/>
    <col min="14913" max="14915" width="7.140625" style="687" bestFit="1" customWidth="1"/>
    <col min="14916" max="14916" width="6.42578125" style="687" bestFit="1" customWidth="1"/>
    <col min="14917" max="14917" width="6.85546875" style="687" bestFit="1" customWidth="1"/>
    <col min="14918" max="14918" width="6.42578125" style="687" bestFit="1" customWidth="1"/>
    <col min="14919" max="14921" width="7.140625" style="687" bestFit="1" customWidth="1"/>
    <col min="14922" max="14923" width="6.42578125" style="687" bestFit="1" customWidth="1"/>
    <col min="14924" max="14925" width="7.140625" style="687" bestFit="1" customWidth="1"/>
    <col min="14926" max="14926" width="6.42578125" style="687" bestFit="1" customWidth="1"/>
    <col min="14927" max="14927" width="6.85546875" style="687" bestFit="1" customWidth="1"/>
    <col min="14928" max="14928" width="6.42578125" style="687" bestFit="1" customWidth="1"/>
    <col min="14929" max="14929" width="6.85546875" style="687" bestFit="1" customWidth="1"/>
    <col min="14930" max="14930" width="7.140625" style="687" bestFit="1" customWidth="1"/>
    <col min="14931" max="14933" width="6.42578125" style="687" bestFit="1" customWidth="1"/>
    <col min="14934" max="14934" width="6.85546875" style="687" bestFit="1" customWidth="1"/>
    <col min="14935" max="14935" width="7.140625" style="687" bestFit="1" customWidth="1"/>
    <col min="14936" max="14936" width="6.42578125" style="687" bestFit="1" customWidth="1"/>
    <col min="14937" max="14937" width="6.85546875" style="687" bestFit="1" customWidth="1"/>
    <col min="14938" max="14939" width="7.140625" style="687" bestFit="1" customWidth="1"/>
    <col min="14940" max="14941" width="6.85546875" style="687" bestFit="1" customWidth="1"/>
    <col min="14942" max="14942" width="7.140625" style="687" bestFit="1" customWidth="1"/>
    <col min="14943" max="14943" width="6.42578125" style="687" bestFit="1" customWidth="1"/>
    <col min="14944" max="14944" width="7.140625" style="687" bestFit="1" customWidth="1"/>
    <col min="14945" max="14945" width="6.85546875" style="687" bestFit="1" customWidth="1"/>
    <col min="14946" max="14946" width="6.42578125" style="687" bestFit="1" customWidth="1"/>
    <col min="14947" max="14947" width="7.140625" style="687" bestFit="1" customWidth="1"/>
    <col min="14948" max="14949" width="6.85546875" style="687" bestFit="1" customWidth="1"/>
    <col min="14950" max="14950" width="6.42578125" style="687" bestFit="1" customWidth="1"/>
    <col min="14951" max="14953" width="6.85546875" style="687" bestFit="1" customWidth="1"/>
    <col min="14954" max="14954" width="6.42578125" style="687" bestFit="1" customWidth="1"/>
    <col min="14955" max="14955" width="7.140625" style="687" bestFit="1" customWidth="1"/>
    <col min="14956" max="14956" width="6.85546875" style="687" bestFit="1" customWidth="1"/>
    <col min="14957" max="14957" width="7.140625" style="687" bestFit="1" customWidth="1"/>
    <col min="14958" max="14958" width="6.42578125" style="687" bestFit="1" customWidth="1"/>
    <col min="14959" max="14959" width="6.85546875" style="687" bestFit="1" customWidth="1"/>
    <col min="14960" max="14962" width="7.140625" style="687" bestFit="1" customWidth="1"/>
    <col min="14963" max="14963" width="6.42578125" style="687" bestFit="1" customWidth="1"/>
    <col min="14964" max="14964" width="7.140625" style="687" bestFit="1" customWidth="1"/>
    <col min="14965" max="14965" width="6.42578125" style="687" bestFit="1" customWidth="1"/>
    <col min="14966" max="14966" width="7.140625" style="687" bestFit="1" customWidth="1"/>
    <col min="14967" max="14968" width="6.42578125" style="687" bestFit="1" customWidth="1"/>
    <col min="14969" max="14971" width="7.140625" style="687" bestFit="1" customWidth="1"/>
    <col min="14972" max="14973" width="6.42578125" style="687" bestFit="1" customWidth="1"/>
    <col min="14974" max="14977" width="7.140625" style="687" bestFit="1" customWidth="1"/>
    <col min="14978" max="14978" width="6.42578125" style="687" bestFit="1" customWidth="1"/>
    <col min="14979" max="14980" width="7.140625" style="687" bestFit="1" customWidth="1"/>
    <col min="14981" max="14981" width="6.85546875" style="687" bestFit="1" customWidth="1"/>
    <col min="14982" max="14982" width="7.140625" style="687" bestFit="1" customWidth="1"/>
    <col min="14983" max="14983" width="6.42578125" style="687" bestFit="1" customWidth="1"/>
    <col min="14984" max="14984" width="7.140625" style="687" bestFit="1" customWidth="1"/>
    <col min="14985" max="14985" width="6.42578125" style="687" bestFit="1" customWidth="1"/>
    <col min="14986" max="14988" width="7.140625" style="687" bestFit="1" customWidth="1"/>
    <col min="14989" max="14989" width="6.42578125" style="687" bestFit="1" customWidth="1"/>
    <col min="14990" max="14994" width="7.140625" style="687" bestFit="1" customWidth="1"/>
    <col min="14995" max="14996" width="6.85546875" style="687" bestFit="1" customWidth="1"/>
    <col min="14997" max="14997" width="6.42578125" style="687" bestFit="1" customWidth="1"/>
    <col min="14998" max="14998" width="7.140625" style="687" bestFit="1" customWidth="1"/>
    <col min="14999" max="14999" width="6.85546875" style="687" bestFit="1" customWidth="1"/>
    <col min="15000" max="15001" width="7.140625" style="687" bestFit="1" customWidth="1"/>
    <col min="15002" max="15004" width="6.42578125" style="687" bestFit="1" customWidth="1"/>
    <col min="15005" max="15006" width="6.85546875" style="687" bestFit="1" customWidth="1"/>
    <col min="15007" max="15007" width="6.42578125" style="687" bestFit="1" customWidth="1"/>
    <col min="15008" max="15009" width="7.140625" style="687" bestFit="1" customWidth="1"/>
    <col min="15010" max="15010" width="6.85546875" style="687" bestFit="1" customWidth="1"/>
    <col min="15011" max="15013" width="7.140625" style="687" bestFit="1" customWidth="1"/>
    <col min="15014" max="15015" width="6.42578125" style="687" bestFit="1" customWidth="1"/>
    <col min="15016" max="15016" width="6.85546875" style="687" bestFit="1" customWidth="1"/>
    <col min="15017" max="15019" width="7.140625" style="687" bestFit="1" customWidth="1"/>
    <col min="15020" max="15021" width="6.42578125" style="687" bestFit="1" customWidth="1"/>
    <col min="15022" max="15022" width="6.85546875" style="687" bestFit="1" customWidth="1"/>
    <col min="15023" max="15027" width="7.140625" style="687" bestFit="1" customWidth="1"/>
    <col min="15028" max="15029" width="6.85546875" style="687" bestFit="1" customWidth="1"/>
    <col min="15030" max="15030" width="7.140625" style="687" bestFit="1" customWidth="1"/>
    <col min="15031" max="15032" width="6.42578125" style="687" bestFit="1" customWidth="1"/>
    <col min="15033" max="15033" width="6.85546875" style="687" bestFit="1" customWidth="1"/>
    <col min="15034" max="15034" width="6.42578125" style="687" bestFit="1" customWidth="1"/>
    <col min="15035" max="15039" width="6.85546875" style="687" bestFit="1" customWidth="1"/>
    <col min="15040" max="15046" width="7.140625" style="687" bestFit="1" customWidth="1"/>
    <col min="15047" max="15049" width="6.42578125" style="687" bestFit="1" customWidth="1"/>
    <col min="15050" max="15050" width="6.85546875" style="687" bestFit="1" customWidth="1"/>
    <col min="15051" max="15051" width="7.140625" style="687" bestFit="1" customWidth="1"/>
    <col min="15052" max="15054" width="6.42578125" style="687" bestFit="1" customWidth="1"/>
    <col min="15055" max="15057" width="7.140625" style="687" bestFit="1" customWidth="1"/>
    <col min="15058" max="15058" width="6.42578125" style="687" bestFit="1" customWidth="1"/>
    <col min="15059" max="15060" width="7.140625" style="687" bestFit="1" customWidth="1"/>
    <col min="15061" max="15061" width="6.85546875" style="687" bestFit="1" customWidth="1"/>
    <col min="15062" max="15063" width="7.140625" style="687" bestFit="1" customWidth="1"/>
    <col min="15064" max="15064" width="6.42578125" style="687" bestFit="1" customWidth="1"/>
    <col min="15065" max="15068" width="7.140625" style="687" bestFit="1" customWidth="1"/>
    <col min="15069" max="15070" width="6.42578125" style="687" bestFit="1" customWidth="1"/>
    <col min="15071" max="15071" width="6.85546875" style="687" bestFit="1" customWidth="1"/>
    <col min="15072" max="15072" width="6.42578125" style="687" bestFit="1" customWidth="1"/>
    <col min="15073" max="15073" width="6.85546875" style="687" bestFit="1" customWidth="1"/>
    <col min="15074" max="15074" width="7.140625" style="687" bestFit="1" customWidth="1"/>
    <col min="15075" max="15076" width="6.42578125" style="687" bestFit="1" customWidth="1"/>
    <col min="15077" max="15077" width="7.140625" style="687" bestFit="1" customWidth="1"/>
    <col min="15078" max="15078" width="6.85546875" style="687" bestFit="1" customWidth="1"/>
    <col min="15079" max="15079" width="6.42578125" style="687" bestFit="1" customWidth="1"/>
    <col min="15080" max="15080" width="7.140625" style="687" bestFit="1" customWidth="1"/>
    <col min="15081" max="15081" width="6.42578125" style="687" bestFit="1" customWidth="1"/>
    <col min="15082" max="15082" width="6.85546875" style="687" bestFit="1" customWidth="1"/>
    <col min="15083" max="15083" width="6.42578125" style="687" bestFit="1" customWidth="1"/>
    <col min="15084" max="15086" width="7.140625" style="687" bestFit="1" customWidth="1"/>
    <col min="15087" max="15090" width="6.85546875" style="687" bestFit="1" customWidth="1"/>
    <col min="15091" max="15092" width="7.140625" style="687" bestFit="1" customWidth="1"/>
    <col min="15093" max="15093" width="6.85546875" style="687" bestFit="1" customWidth="1"/>
    <col min="15094" max="15094" width="7.140625" style="687" bestFit="1" customWidth="1"/>
    <col min="15095" max="15097" width="6.85546875" style="687" bestFit="1" customWidth="1"/>
    <col min="15098" max="15099" width="7.140625" style="687" bestFit="1" customWidth="1"/>
    <col min="15100" max="15101" width="6.85546875" style="687" bestFit="1" customWidth="1"/>
    <col min="15102" max="15103" width="7.140625" style="687" bestFit="1" customWidth="1"/>
    <col min="15104" max="15104" width="6.85546875" style="687" bestFit="1" customWidth="1"/>
    <col min="15105" max="15105" width="7.140625" style="687" bestFit="1" customWidth="1"/>
    <col min="15106" max="15106" width="6.85546875" style="687" bestFit="1" customWidth="1"/>
    <col min="15107" max="15108" width="7.140625" style="687" bestFit="1" customWidth="1"/>
    <col min="15109" max="15111" width="6.85546875" style="687" bestFit="1" customWidth="1"/>
    <col min="15112" max="15113" width="7.140625" style="687" bestFit="1" customWidth="1"/>
    <col min="15114" max="15115" width="6.85546875" style="687" bestFit="1" customWidth="1"/>
    <col min="15116" max="15117" width="7.140625" style="687" bestFit="1" customWidth="1"/>
    <col min="15118" max="15119" width="6.42578125" style="687" bestFit="1" customWidth="1"/>
    <col min="15120" max="15120" width="6.85546875" style="687" bestFit="1" customWidth="1"/>
    <col min="15121" max="15123" width="7.140625" style="687" bestFit="1" customWidth="1"/>
    <col min="15124" max="15124" width="6.42578125" style="687" bestFit="1" customWidth="1"/>
    <col min="15125" max="15127" width="7.140625" style="687" bestFit="1" customWidth="1"/>
    <col min="15128" max="15128" width="6.85546875" style="687" bestFit="1" customWidth="1"/>
    <col min="15129" max="15129" width="7.140625" style="687" bestFit="1" customWidth="1"/>
    <col min="15130" max="15130" width="6.85546875" style="687" bestFit="1" customWidth="1"/>
    <col min="15131" max="15131" width="6.42578125" style="687" bestFit="1" customWidth="1"/>
    <col min="15132" max="15132" width="7.140625" style="687" bestFit="1" customWidth="1"/>
    <col min="15133" max="15134" width="6.42578125" style="687" bestFit="1" customWidth="1"/>
    <col min="15135" max="15135" width="6.85546875" style="687" bestFit="1" customWidth="1"/>
    <col min="15136" max="15136" width="7.140625" style="687" bestFit="1" customWidth="1"/>
    <col min="15137" max="15137" width="6.85546875" style="687" bestFit="1" customWidth="1"/>
    <col min="15138" max="15138" width="6.42578125" style="687" bestFit="1" customWidth="1"/>
    <col min="15139" max="15139" width="7.140625" style="687" bestFit="1" customWidth="1"/>
    <col min="15140" max="15140" width="6.42578125" style="687" bestFit="1" customWidth="1"/>
    <col min="15141" max="15141" width="7.140625" style="687" bestFit="1" customWidth="1"/>
    <col min="15142" max="15143" width="6.42578125" style="687" bestFit="1" customWidth="1"/>
    <col min="15144" max="15144" width="7.140625" style="687" bestFit="1" customWidth="1"/>
    <col min="15145" max="15145" width="6.42578125" style="687" bestFit="1" customWidth="1"/>
    <col min="15146" max="15146" width="7.140625" style="687" bestFit="1" customWidth="1"/>
    <col min="15147" max="15147" width="6.42578125" style="687" bestFit="1" customWidth="1"/>
    <col min="15148" max="15148" width="6.85546875" style="687" bestFit="1" customWidth="1"/>
    <col min="15149" max="15149" width="7.140625" style="687" bestFit="1" customWidth="1"/>
    <col min="15150" max="15150" width="6.85546875" style="687" bestFit="1" customWidth="1"/>
    <col min="15151" max="15154" width="7.140625" style="687" bestFit="1" customWidth="1"/>
    <col min="15155" max="15156" width="6.42578125" style="687" bestFit="1" customWidth="1"/>
    <col min="15157" max="15157" width="6.85546875" style="687" bestFit="1" customWidth="1"/>
    <col min="15158" max="15162" width="7.140625" style="687" bestFit="1" customWidth="1"/>
    <col min="15163" max="15165" width="6.42578125" style="687" bestFit="1" customWidth="1"/>
    <col min="15166" max="15166" width="7.140625" style="687" bestFit="1" customWidth="1"/>
    <col min="15167" max="15168" width="6.85546875" style="687" bestFit="1" customWidth="1"/>
    <col min="15169" max="15171" width="7.140625" style="687" bestFit="1" customWidth="1"/>
    <col min="15172" max="15173" width="6.42578125" style="687" bestFit="1" customWidth="1"/>
    <col min="15174" max="15174" width="6.85546875" style="687" bestFit="1" customWidth="1"/>
    <col min="15175" max="15176" width="6.42578125" style="687" bestFit="1" customWidth="1"/>
    <col min="15177" max="15178" width="6.85546875" style="687" bestFit="1" customWidth="1"/>
    <col min="15179" max="15179" width="6.42578125" style="687" bestFit="1" customWidth="1"/>
    <col min="15180" max="15181" width="6.85546875" style="687" bestFit="1" customWidth="1"/>
    <col min="15182" max="15183" width="7.140625" style="687" bestFit="1" customWidth="1"/>
    <col min="15184" max="15184" width="6.85546875" style="687" bestFit="1" customWidth="1"/>
    <col min="15185" max="15185" width="7.140625" style="687" bestFit="1" customWidth="1"/>
    <col min="15186" max="15189" width="6.42578125" style="687" bestFit="1" customWidth="1"/>
    <col min="15190" max="15192" width="7.140625" style="687" bestFit="1" customWidth="1"/>
    <col min="15193" max="15193" width="6.42578125" style="687" bestFit="1" customWidth="1"/>
    <col min="15194" max="15199" width="7.140625" style="687" bestFit="1" customWidth="1"/>
    <col min="15200" max="15200" width="6.42578125" style="687" bestFit="1" customWidth="1"/>
    <col min="15201" max="15201" width="6.85546875" style="687" bestFit="1" customWidth="1"/>
    <col min="15202" max="15202" width="7.140625" style="687" bestFit="1" customWidth="1"/>
    <col min="15203" max="15207" width="6.42578125" style="687" bestFit="1" customWidth="1"/>
    <col min="15208" max="15209" width="7.140625" style="687" bestFit="1" customWidth="1"/>
    <col min="15210" max="15211" width="6.42578125" style="687" bestFit="1" customWidth="1"/>
    <col min="15212" max="15212" width="6.85546875" style="687" bestFit="1" customWidth="1"/>
    <col min="15213" max="15214" width="7.140625" style="687" bestFit="1" customWidth="1"/>
    <col min="15215" max="15215" width="6.85546875" style="687" bestFit="1" customWidth="1"/>
    <col min="15216" max="15217" width="6.42578125" style="687" bestFit="1" customWidth="1"/>
    <col min="15218" max="15219" width="6.85546875" style="687" bestFit="1" customWidth="1"/>
    <col min="15220" max="15220" width="7.140625" style="687" bestFit="1" customWidth="1"/>
    <col min="15221" max="15222" width="6.85546875" style="687" bestFit="1" customWidth="1"/>
    <col min="15223" max="15223" width="6.42578125" style="687" bestFit="1" customWidth="1"/>
    <col min="15224" max="15224" width="7.140625" style="687" bestFit="1" customWidth="1"/>
    <col min="15225" max="15225" width="6.42578125" style="687" bestFit="1" customWidth="1"/>
    <col min="15226" max="15226" width="7.140625" style="687" bestFit="1" customWidth="1"/>
    <col min="15227" max="15227" width="6.85546875" style="687" bestFit="1" customWidth="1"/>
    <col min="15228" max="15228" width="6.42578125" style="687" bestFit="1" customWidth="1"/>
    <col min="15229" max="15229" width="6.85546875" style="687" bestFit="1" customWidth="1"/>
    <col min="15230" max="15230" width="6.42578125" style="687" bestFit="1" customWidth="1"/>
    <col min="15231" max="15231" width="7.140625" style="687" bestFit="1" customWidth="1"/>
    <col min="15232" max="15232" width="6.85546875" style="687" bestFit="1" customWidth="1"/>
    <col min="15233" max="15235" width="7.140625" style="687" bestFit="1" customWidth="1"/>
    <col min="15236" max="15237" width="6.42578125" style="687" bestFit="1" customWidth="1"/>
    <col min="15238" max="15240" width="7.140625" style="687" bestFit="1" customWidth="1"/>
    <col min="15241" max="15241" width="6.85546875" style="687" bestFit="1" customWidth="1"/>
    <col min="15242" max="15244" width="6.42578125" style="687" bestFit="1" customWidth="1"/>
    <col min="15245" max="15245" width="7.140625" style="687" bestFit="1" customWidth="1"/>
    <col min="15246" max="15246" width="6.85546875" style="687" bestFit="1" customWidth="1"/>
    <col min="15247" max="15247" width="7.140625" style="687" bestFit="1" customWidth="1"/>
    <col min="15248" max="15248" width="6.85546875" style="687" bestFit="1" customWidth="1"/>
    <col min="15249" max="15250" width="7.140625" style="687" bestFit="1" customWidth="1"/>
    <col min="15251" max="15251" width="6.42578125" style="687" bestFit="1" customWidth="1"/>
    <col min="15252" max="15254" width="7.140625" style="687" bestFit="1" customWidth="1"/>
    <col min="15255" max="15255" width="6.42578125" style="687" bestFit="1" customWidth="1"/>
    <col min="15256" max="15256" width="6.85546875" style="687" bestFit="1" customWidth="1"/>
    <col min="15257" max="15257" width="7.140625" style="687" bestFit="1" customWidth="1"/>
    <col min="15258" max="15259" width="6.42578125" style="687" bestFit="1" customWidth="1"/>
    <col min="15260" max="15260" width="7.140625" style="687" bestFit="1" customWidth="1"/>
    <col min="15261" max="15261" width="6.42578125" style="687" bestFit="1" customWidth="1"/>
    <col min="15262" max="15262" width="6.85546875" style="687" bestFit="1" customWidth="1"/>
    <col min="15263" max="15275" width="7.140625" style="687" bestFit="1" customWidth="1"/>
    <col min="15276" max="15276" width="6.42578125" style="687" bestFit="1" customWidth="1"/>
    <col min="15277" max="15277" width="7.140625" style="687" bestFit="1" customWidth="1"/>
    <col min="15278" max="15278" width="6.42578125" style="687" bestFit="1" customWidth="1"/>
    <col min="15279" max="15280" width="6.85546875" style="687" bestFit="1" customWidth="1"/>
    <col min="15281" max="15284" width="7.140625" style="687" bestFit="1" customWidth="1"/>
    <col min="15285" max="15286" width="6.42578125" style="687" bestFit="1" customWidth="1"/>
    <col min="15287" max="15287" width="7.140625" style="687" bestFit="1" customWidth="1"/>
    <col min="15288" max="15291" width="6.85546875" style="687" bestFit="1" customWidth="1"/>
    <col min="15292" max="15292" width="6.42578125" style="687" bestFit="1" customWidth="1"/>
    <col min="15293" max="15293" width="7.140625" style="687" bestFit="1" customWidth="1"/>
    <col min="15294" max="15294" width="6.42578125" style="687" bestFit="1" customWidth="1"/>
    <col min="15295" max="15296" width="6.85546875" style="687" bestFit="1" customWidth="1"/>
    <col min="15297" max="15298" width="7.140625" style="687" bestFit="1" customWidth="1"/>
    <col min="15299" max="15300" width="6.42578125" style="687" bestFit="1" customWidth="1"/>
    <col min="15301" max="15302" width="7.140625" style="687" bestFit="1" customWidth="1"/>
    <col min="15303" max="15304" width="6.85546875" style="687" bestFit="1" customWidth="1"/>
    <col min="15305" max="15306" width="7.140625" style="687" bestFit="1" customWidth="1"/>
    <col min="15307" max="15307" width="6.42578125" style="687" bestFit="1" customWidth="1"/>
    <col min="15308" max="15314" width="7.140625" style="687" bestFit="1" customWidth="1"/>
    <col min="15315" max="15315" width="6.42578125" style="687" bestFit="1" customWidth="1"/>
    <col min="15316" max="15316" width="6.85546875" style="687" bestFit="1" customWidth="1"/>
    <col min="15317" max="15317" width="7.140625" style="687" bestFit="1" customWidth="1"/>
    <col min="15318" max="15318" width="6.85546875" style="687" bestFit="1" customWidth="1"/>
    <col min="15319" max="15319" width="7.140625" style="687" bestFit="1" customWidth="1"/>
    <col min="15320" max="15321" width="6.42578125" style="687" bestFit="1" customWidth="1"/>
    <col min="15322" max="15322" width="6.85546875" style="687" bestFit="1" customWidth="1"/>
    <col min="15323" max="15323" width="7.140625" style="687" bestFit="1" customWidth="1"/>
    <col min="15324" max="15324" width="6.42578125" style="687" bestFit="1" customWidth="1"/>
    <col min="15325" max="15331" width="7.140625" style="687" bestFit="1" customWidth="1"/>
    <col min="15332" max="15333" width="6.42578125" style="687" bestFit="1" customWidth="1"/>
    <col min="15334" max="15335" width="7.140625" style="687" bestFit="1" customWidth="1"/>
    <col min="15336" max="15336" width="6.42578125" style="687" bestFit="1" customWidth="1"/>
    <col min="15337" max="15337" width="7.140625" style="687" bestFit="1" customWidth="1"/>
    <col min="15338" max="15338" width="6.85546875" style="687" bestFit="1" customWidth="1"/>
    <col min="15339" max="15340" width="6.42578125" style="687" bestFit="1" customWidth="1"/>
    <col min="15341" max="15341" width="6.85546875" style="687" bestFit="1" customWidth="1"/>
    <col min="15342" max="15345" width="7.140625" style="687" bestFit="1" customWidth="1"/>
    <col min="15346" max="15348" width="6.42578125" style="687" bestFit="1" customWidth="1"/>
    <col min="15349" max="15349" width="7.140625" style="687" bestFit="1" customWidth="1"/>
    <col min="15350" max="15350" width="6.85546875" style="687" bestFit="1" customWidth="1"/>
    <col min="15351" max="15351" width="7.140625" style="687" bestFit="1" customWidth="1"/>
    <col min="15352" max="15352" width="6.85546875" style="687" bestFit="1" customWidth="1"/>
    <col min="15353" max="15353" width="7.140625" style="687" bestFit="1" customWidth="1"/>
    <col min="15354" max="15354" width="6.85546875" style="687" bestFit="1" customWidth="1"/>
    <col min="15355" max="15357" width="6.42578125" style="687" bestFit="1" customWidth="1"/>
    <col min="15358" max="15358" width="7.140625" style="687" bestFit="1" customWidth="1"/>
    <col min="15359" max="15359" width="6.85546875" style="687" bestFit="1" customWidth="1"/>
    <col min="15360" max="15360" width="7.140625" style="687" bestFit="1" customWidth="1"/>
    <col min="15361" max="15361" width="6.85546875" style="687" bestFit="1" customWidth="1"/>
    <col min="15362" max="15362" width="7.140625" style="687" bestFit="1" customWidth="1"/>
    <col min="15363" max="15363" width="6.85546875" style="687" bestFit="1" customWidth="1"/>
    <col min="15364" max="15364" width="7.140625" style="687" bestFit="1" customWidth="1"/>
    <col min="15365" max="15365" width="6.85546875" style="687" bestFit="1" customWidth="1"/>
    <col min="15366" max="15366" width="6.42578125" style="687" bestFit="1" customWidth="1"/>
    <col min="15367" max="15367" width="7.140625" style="687" bestFit="1" customWidth="1"/>
    <col min="15368" max="15368" width="6.85546875" style="687" bestFit="1" customWidth="1"/>
    <col min="15369" max="15369" width="6.42578125" style="687" bestFit="1" customWidth="1"/>
    <col min="15370" max="15372" width="7.140625" style="687" bestFit="1" customWidth="1"/>
    <col min="15373" max="15373" width="6.42578125" style="687" bestFit="1" customWidth="1"/>
    <col min="15374" max="15376" width="7.140625" style="687" bestFit="1" customWidth="1"/>
    <col min="15377" max="15377" width="6.42578125" style="687" bestFit="1" customWidth="1"/>
    <col min="15378" max="15378" width="7.140625" style="687" bestFit="1" customWidth="1"/>
    <col min="15379" max="15379" width="6.42578125" style="687" bestFit="1" customWidth="1"/>
    <col min="15380" max="15382" width="7.140625" style="687" bestFit="1" customWidth="1"/>
    <col min="15383" max="15383" width="6.42578125" style="687" bestFit="1" customWidth="1"/>
    <col min="15384" max="15385" width="7.140625" style="687" bestFit="1" customWidth="1"/>
    <col min="15386" max="15386" width="6.42578125" style="687" bestFit="1" customWidth="1"/>
    <col min="15387" max="15387" width="7.140625" style="687" bestFit="1" customWidth="1"/>
    <col min="15388" max="15388" width="6.42578125" style="687" bestFit="1" customWidth="1"/>
    <col min="15389" max="15389" width="7.140625" style="687" bestFit="1" customWidth="1"/>
    <col min="15390" max="15393" width="6.42578125" style="687" bestFit="1" customWidth="1"/>
    <col min="15394" max="15394" width="7.140625" style="687" bestFit="1" customWidth="1"/>
    <col min="15395" max="15398" width="6.85546875" style="687" bestFit="1" customWidth="1"/>
    <col min="15399" max="15400" width="7.140625" style="687" bestFit="1" customWidth="1"/>
    <col min="15401" max="15401" width="6.85546875" style="687" bestFit="1" customWidth="1"/>
    <col min="15402" max="15402" width="7.140625" style="687" bestFit="1" customWidth="1"/>
    <col min="15403" max="15404" width="6.85546875" style="687" bestFit="1" customWidth="1"/>
    <col min="15405" max="15405" width="7.140625" style="687" bestFit="1" customWidth="1"/>
    <col min="15406" max="15406" width="6.85546875" style="687" bestFit="1" customWidth="1"/>
    <col min="15407" max="15407" width="6.42578125" style="687" bestFit="1" customWidth="1"/>
    <col min="15408" max="15410" width="6.85546875" style="687" bestFit="1" customWidth="1"/>
    <col min="15411" max="15411" width="7.140625" style="687" bestFit="1" customWidth="1"/>
    <col min="15412" max="15412" width="6.85546875" style="687" bestFit="1" customWidth="1"/>
    <col min="15413" max="15413" width="6.42578125" style="687" bestFit="1" customWidth="1"/>
    <col min="15414" max="15414" width="7.140625" style="687" bestFit="1" customWidth="1"/>
    <col min="15415" max="15415" width="6.42578125" style="687" bestFit="1" customWidth="1"/>
    <col min="15416" max="15416" width="7.140625" style="687" bestFit="1" customWidth="1"/>
    <col min="15417" max="15418" width="6.85546875" style="687" bestFit="1" customWidth="1"/>
    <col min="15419" max="15420" width="7.140625" style="687" bestFit="1" customWidth="1"/>
    <col min="15421" max="15421" width="6.42578125" style="687" bestFit="1" customWidth="1"/>
    <col min="15422" max="15422" width="7.140625" style="687" bestFit="1" customWidth="1"/>
    <col min="15423" max="15423" width="6.85546875" style="687" bestFit="1" customWidth="1"/>
    <col min="15424" max="15429" width="7.140625" style="687" bestFit="1" customWidth="1"/>
    <col min="15430" max="15430" width="6.85546875" style="687" bestFit="1" customWidth="1"/>
    <col min="15431" max="15431" width="6.42578125" style="687" bestFit="1" customWidth="1"/>
    <col min="15432" max="15432" width="6.85546875" style="687" bestFit="1" customWidth="1"/>
    <col min="15433" max="15433" width="6.42578125" style="687" bestFit="1" customWidth="1"/>
    <col min="15434" max="15436" width="7.140625" style="687" bestFit="1" customWidth="1"/>
    <col min="15437" max="15437" width="6.85546875" style="687" bestFit="1" customWidth="1"/>
    <col min="15438" max="15439" width="7.140625" style="687" bestFit="1" customWidth="1"/>
    <col min="15440" max="15441" width="6.42578125" style="687" bestFit="1" customWidth="1"/>
    <col min="15442" max="15444" width="7.140625" style="687" bestFit="1" customWidth="1"/>
    <col min="15445" max="15445" width="6.85546875" style="687" bestFit="1" customWidth="1"/>
    <col min="15446" max="15446" width="6.42578125" style="687" bestFit="1" customWidth="1"/>
    <col min="15447" max="15447" width="7.140625" style="687" bestFit="1" customWidth="1"/>
    <col min="15448" max="15449" width="6.85546875" style="687" bestFit="1" customWidth="1"/>
    <col min="15450" max="15450" width="7.140625" style="687" bestFit="1" customWidth="1"/>
    <col min="15451" max="15451" width="6.42578125" style="687" bestFit="1" customWidth="1"/>
    <col min="15452" max="15453" width="7.140625" style="687" bestFit="1" customWidth="1"/>
    <col min="15454" max="15454" width="6.42578125" style="687" bestFit="1" customWidth="1"/>
    <col min="15455" max="15455" width="7.140625" style="687" bestFit="1" customWidth="1"/>
    <col min="15456" max="15457" width="6.42578125" style="687" bestFit="1" customWidth="1"/>
    <col min="15458" max="15458" width="6.85546875" style="687" bestFit="1" customWidth="1"/>
    <col min="15459" max="15459" width="6.42578125" style="687" bestFit="1" customWidth="1"/>
    <col min="15460" max="15460" width="7.140625" style="687" bestFit="1" customWidth="1"/>
    <col min="15461" max="15463" width="6.85546875" style="687" bestFit="1" customWidth="1"/>
    <col min="15464" max="15464" width="6.42578125" style="687" bestFit="1" customWidth="1"/>
    <col min="15465" max="15465" width="6.85546875" style="687" bestFit="1" customWidth="1"/>
    <col min="15466" max="15466" width="6.42578125" style="687" bestFit="1" customWidth="1"/>
    <col min="15467" max="15467" width="6.85546875" style="687" bestFit="1" customWidth="1"/>
    <col min="15468" max="15468" width="7.140625" style="687" bestFit="1" customWidth="1"/>
    <col min="15469" max="15469" width="6.85546875" style="687" bestFit="1" customWidth="1"/>
    <col min="15470" max="15471" width="7.140625" style="687" bestFit="1" customWidth="1"/>
    <col min="15472" max="15472" width="6.85546875" style="687" bestFit="1" customWidth="1"/>
    <col min="15473" max="15473" width="7.140625" style="687" bestFit="1" customWidth="1"/>
    <col min="15474" max="15474" width="6.85546875" style="687" bestFit="1" customWidth="1"/>
    <col min="15475" max="15475" width="6.42578125" style="687" bestFit="1" customWidth="1"/>
    <col min="15476" max="15478" width="7.140625" style="687" bestFit="1" customWidth="1"/>
    <col min="15479" max="15479" width="6.85546875" style="687" bestFit="1" customWidth="1"/>
    <col min="15480" max="15480" width="6.42578125" style="687" bestFit="1" customWidth="1"/>
    <col min="15481" max="15482" width="7.140625" style="687" bestFit="1" customWidth="1"/>
    <col min="15483" max="15483" width="6.42578125" style="687" bestFit="1" customWidth="1"/>
    <col min="15484" max="15484" width="6.85546875" style="687" bestFit="1" customWidth="1"/>
    <col min="15485" max="15486" width="6.42578125" style="687" bestFit="1" customWidth="1"/>
    <col min="15487" max="15487" width="6.85546875" style="687" bestFit="1" customWidth="1"/>
    <col min="15488" max="15491" width="7.140625" style="687" bestFit="1" customWidth="1"/>
    <col min="15492" max="15492" width="6.42578125" style="687" bestFit="1" customWidth="1"/>
    <col min="15493" max="15493" width="7.140625" style="687" bestFit="1" customWidth="1"/>
    <col min="15494" max="15496" width="6.85546875" style="687" bestFit="1" customWidth="1"/>
    <col min="15497" max="15497" width="7.140625" style="687" bestFit="1" customWidth="1"/>
    <col min="15498" max="15498" width="6.85546875" style="687" bestFit="1" customWidth="1"/>
    <col min="15499" max="15501" width="6.42578125" style="687" bestFit="1" customWidth="1"/>
    <col min="15502" max="15502" width="7.140625" style="687" bestFit="1" customWidth="1"/>
    <col min="15503" max="15506" width="6.85546875" style="687" bestFit="1" customWidth="1"/>
    <col min="15507" max="15513" width="7.140625" style="687" bestFit="1" customWidth="1"/>
    <col min="15514" max="15514" width="6.42578125" style="687" bestFit="1" customWidth="1"/>
    <col min="15515" max="15515" width="6.85546875" style="687" bestFit="1" customWidth="1"/>
    <col min="15516" max="15521" width="7.140625" style="687" bestFit="1" customWidth="1"/>
    <col min="15522" max="15523" width="6.42578125" style="687" bestFit="1" customWidth="1"/>
    <col min="15524" max="15524" width="7.140625" style="687" bestFit="1" customWidth="1"/>
    <col min="15525" max="15525" width="6.42578125" style="687" bestFit="1" customWidth="1"/>
    <col min="15526" max="15526" width="7.140625" style="687" bestFit="1" customWidth="1"/>
    <col min="15527" max="15527" width="6.42578125" style="687" bestFit="1" customWidth="1"/>
    <col min="15528" max="15530" width="7.140625" style="687" bestFit="1" customWidth="1"/>
    <col min="15531" max="15531" width="6.85546875" style="687" bestFit="1" customWidth="1"/>
    <col min="15532" max="15532" width="6.42578125" style="687" bestFit="1" customWidth="1"/>
    <col min="15533" max="15533" width="6.85546875" style="687" bestFit="1" customWidth="1"/>
    <col min="15534" max="15536" width="6.42578125" style="687" bestFit="1" customWidth="1"/>
    <col min="15537" max="15539" width="7.140625" style="687" bestFit="1" customWidth="1"/>
    <col min="15540" max="15540" width="6.42578125" style="687" bestFit="1" customWidth="1"/>
    <col min="15541" max="15541" width="7.140625" style="687" bestFit="1" customWidth="1"/>
    <col min="15542" max="15542" width="6.42578125" style="687" bestFit="1" customWidth="1"/>
    <col min="15543" max="15543" width="6.85546875" style="687" bestFit="1" customWidth="1"/>
    <col min="15544" max="15544" width="7.140625" style="687" bestFit="1" customWidth="1"/>
    <col min="15545" max="15545" width="6.85546875" style="687" bestFit="1" customWidth="1"/>
    <col min="15546" max="15546" width="7.140625" style="687" bestFit="1" customWidth="1"/>
    <col min="15547" max="15547" width="6.85546875" style="687" bestFit="1" customWidth="1"/>
    <col min="15548" max="15552" width="6.42578125" style="687" bestFit="1" customWidth="1"/>
    <col min="15553" max="15554" width="7.140625" style="687" bestFit="1" customWidth="1"/>
    <col min="15555" max="15555" width="6.42578125" style="687" bestFit="1" customWidth="1"/>
    <col min="15556" max="15558" width="7.140625" style="687" bestFit="1" customWidth="1"/>
    <col min="15559" max="15561" width="6.42578125" style="687" bestFit="1" customWidth="1"/>
    <col min="15562" max="15562" width="7.140625" style="687" bestFit="1" customWidth="1"/>
    <col min="15563" max="15563" width="6.42578125" style="687" bestFit="1" customWidth="1"/>
    <col min="15564" max="15564" width="6.85546875" style="687" bestFit="1" customWidth="1"/>
    <col min="15565" max="15565" width="6.42578125" style="687" bestFit="1" customWidth="1"/>
    <col min="15566" max="15570" width="7.140625" style="687" bestFit="1" customWidth="1"/>
    <col min="15571" max="15571" width="6.85546875" style="687" bestFit="1" customWidth="1"/>
    <col min="15572" max="15573" width="7.140625" style="687" bestFit="1" customWidth="1"/>
    <col min="15574" max="15574" width="6.42578125" style="687" bestFit="1" customWidth="1"/>
    <col min="15575" max="15576" width="7.140625" style="687" bestFit="1" customWidth="1"/>
    <col min="15577" max="15577" width="6.42578125" style="687" bestFit="1" customWidth="1"/>
    <col min="15578" max="15578" width="7.140625" style="687" bestFit="1" customWidth="1"/>
    <col min="15579" max="15579" width="6.85546875" style="687" bestFit="1" customWidth="1"/>
    <col min="15580" max="15580" width="6.42578125" style="687" bestFit="1" customWidth="1"/>
    <col min="15581" max="15581" width="6.85546875" style="687" bestFit="1" customWidth="1"/>
    <col min="15582" max="15582" width="7.140625" style="687" bestFit="1" customWidth="1"/>
    <col min="15583" max="15584" width="6.85546875" style="687" bestFit="1" customWidth="1"/>
    <col min="15585" max="15585" width="7.140625" style="687" bestFit="1" customWidth="1"/>
    <col min="15586" max="15588" width="6.42578125" style="687" bestFit="1" customWidth="1"/>
    <col min="15589" max="15590" width="6.85546875" style="687" bestFit="1" customWidth="1"/>
    <col min="15591" max="15593" width="7.140625" style="687" bestFit="1" customWidth="1"/>
    <col min="15594" max="15594" width="6.42578125" style="687" bestFit="1" customWidth="1"/>
    <col min="15595" max="15595" width="7.140625" style="687" bestFit="1" customWidth="1"/>
    <col min="15596" max="15596" width="6.85546875" style="687" bestFit="1" customWidth="1"/>
    <col min="15597" max="15600" width="7.140625" style="687" bestFit="1" customWidth="1"/>
    <col min="15601" max="15601" width="6.85546875" style="687" bestFit="1" customWidth="1"/>
    <col min="15602" max="15602" width="6.42578125" style="687" bestFit="1" customWidth="1"/>
    <col min="15603" max="15603" width="6.85546875" style="687" bestFit="1" customWidth="1"/>
    <col min="15604" max="15604" width="6.42578125" style="687" bestFit="1" customWidth="1"/>
    <col min="15605" max="15605" width="7.140625" style="687" bestFit="1" customWidth="1"/>
    <col min="15606" max="15606" width="6.42578125" style="687" bestFit="1" customWidth="1"/>
    <col min="15607" max="15608" width="6.85546875" style="687" bestFit="1" customWidth="1"/>
    <col min="15609" max="15610" width="6.42578125" style="687" bestFit="1" customWidth="1"/>
    <col min="15611" max="15611" width="7.140625" style="687" bestFit="1" customWidth="1"/>
    <col min="15612" max="15612" width="6.42578125" style="687" bestFit="1" customWidth="1"/>
    <col min="15613" max="15613" width="6.85546875" style="687" bestFit="1" customWidth="1"/>
    <col min="15614" max="15616" width="7.140625" style="687" bestFit="1" customWidth="1"/>
    <col min="15617" max="15618" width="6.85546875" style="687" bestFit="1" customWidth="1"/>
    <col min="15619" max="15622" width="7.140625" style="687" bestFit="1" customWidth="1"/>
    <col min="15623" max="15623" width="6.42578125" style="687" bestFit="1" customWidth="1"/>
    <col min="15624" max="15624" width="7.140625" style="687" bestFit="1" customWidth="1"/>
    <col min="15625" max="15625" width="6.42578125" style="687" bestFit="1" customWidth="1"/>
    <col min="15626" max="15626" width="7.140625" style="687" bestFit="1" customWidth="1"/>
    <col min="15627" max="15627" width="6.42578125" style="687" bestFit="1" customWidth="1"/>
    <col min="15628" max="15628" width="7.140625" style="687" bestFit="1" customWidth="1"/>
    <col min="15629" max="15629" width="6.85546875" style="687" bestFit="1" customWidth="1"/>
    <col min="15630" max="15630" width="7.140625" style="687" bestFit="1" customWidth="1"/>
    <col min="15631" max="15631" width="6.85546875" style="687" bestFit="1" customWidth="1"/>
    <col min="15632" max="15632" width="6.42578125" style="687" bestFit="1" customWidth="1"/>
    <col min="15633" max="15634" width="7.140625" style="687" bestFit="1" customWidth="1"/>
    <col min="15635" max="15635" width="6.42578125" style="687" bestFit="1" customWidth="1"/>
    <col min="15636" max="15636" width="6.85546875" style="687" bestFit="1" customWidth="1"/>
    <col min="15637" max="15638" width="6.42578125" style="687" bestFit="1" customWidth="1"/>
    <col min="15639" max="15640" width="7.140625" style="687" bestFit="1" customWidth="1"/>
    <col min="15641" max="15642" width="6.42578125" style="687" bestFit="1" customWidth="1"/>
    <col min="15643" max="15643" width="7.140625" style="687" bestFit="1" customWidth="1"/>
    <col min="15644" max="15644" width="6.42578125" style="687" bestFit="1" customWidth="1"/>
    <col min="15645" max="15648" width="7.140625" style="687" bestFit="1" customWidth="1"/>
    <col min="15649" max="15649" width="6.85546875" style="687" bestFit="1" customWidth="1"/>
    <col min="15650" max="15650" width="6.42578125" style="687" bestFit="1" customWidth="1"/>
    <col min="15651" max="15651" width="6.85546875" style="687" bestFit="1" customWidth="1"/>
    <col min="15652" max="15652" width="6.42578125" style="687" bestFit="1" customWidth="1"/>
    <col min="15653" max="15653" width="6.85546875" style="687" bestFit="1" customWidth="1"/>
    <col min="15654" max="15657" width="7.140625" style="687" bestFit="1" customWidth="1"/>
    <col min="15658" max="15658" width="6.42578125" style="687" bestFit="1" customWidth="1"/>
    <col min="15659" max="15660" width="7.140625" style="687" bestFit="1" customWidth="1"/>
    <col min="15661" max="15662" width="6.42578125" style="687" bestFit="1" customWidth="1"/>
    <col min="15663" max="15663" width="7.140625" style="687" bestFit="1" customWidth="1"/>
    <col min="15664" max="15664" width="6.42578125" style="687" bestFit="1" customWidth="1"/>
    <col min="15665" max="15671" width="7.140625" style="687" bestFit="1" customWidth="1"/>
    <col min="15672" max="15672" width="6.85546875" style="687" bestFit="1" customWidth="1"/>
    <col min="15673" max="15674" width="6.42578125" style="687" bestFit="1" customWidth="1"/>
    <col min="15675" max="15676" width="6.85546875" style="687" bestFit="1" customWidth="1"/>
    <col min="15677" max="15680" width="7.140625" style="687" bestFit="1" customWidth="1"/>
    <col min="15681" max="15681" width="6.42578125" style="687" bestFit="1" customWidth="1"/>
    <col min="15682" max="15682" width="7.140625" style="687" bestFit="1" customWidth="1"/>
    <col min="15683" max="15683" width="6.42578125" style="687" bestFit="1" customWidth="1"/>
    <col min="15684" max="15684" width="7.140625" style="687" bestFit="1" customWidth="1"/>
    <col min="15685" max="15685" width="6.85546875" style="687" bestFit="1" customWidth="1"/>
    <col min="15686" max="15686" width="7.140625" style="687" bestFit="1" customWidth="1"/>
    <col min="15687" max="15688" width="6.42578125" style="687" bestFit="1" customWidth="1"/>
    <col min="15689" max="15689" width="7.140625" style="687" bestFit="1" customWidth="1"/>
    <col min="15690" max="15690" width="6.85546875" style="687" bestFit="1" customWidth="1"/>
    <col min="15691" max="15691" width="7.140625" style="687" bestFit="1" customWidth="1"/>
    <col min="15692" max="15692" width="6.42578125" style="687" bestFit="1" customWidth="1"/>
    <col min="15693" max="15693" width="7.140625" style="687" bestFit="1" customWidth="1"/>
    <col min="15694" max="15695" width="6.42578125" style="687" bestFit="1" customWidth="1"/>
    <col min="15696" max="15696" width="6.85546875" style="687" bestFit="1" customWidth="1"/>
    <col min="15697" max="15697" width="6.42578125" style="687" bestFit="1" customWidth="1"/>
    <col min="15698" max="15698" width="7.140625" style="687" bestFit="1" customWidth="1"/>
    <col min="15699" max="15699" width="6.42578125" style="687" bestFit="1" customWidth="1"/>
    <col min="15700" max="15700" width="7.140625" style="687" bestFit="1" customWidth="1"/>
    <col min="15701" max="15701" width="6.42578125" style="687" bestFit="1" customWidth="1"/>
    <col min="15702" max="15708" width="7.140625" style="687" bestFit="1" customWidth="1"/>
    <col min="15709" max="15709" width="6.85546875" style="687" bestFit="1" customWidth="1"/>
    <col min="15710" max="15712" width="7.140625" style="687" bestFit="1" customWidth="1"/>
    <col min="15713" max="15713" width="6.42578125" style="687" bestFit="1" customWidth="1"/>
    <col min="15714" max="15714" width="6.85546875" style="687" bestFit="1" customWidth="1"/>
    <col min="15715" max="15717" width="7.140625" style="687" bestFit="1" customWidth="1"/>
    <col min="15718" max="15718" width="6.42578125" style="687" bestFit="1" customWidth="1"/>
    <col min="15719" max="15719" width="7.140625" style="687" bestFit="1" customWidth="1"/>
    <col min="15720" max="15720" width="6.85546875" style="687" bestFit="1" customWidth="1"/>
    <col min="15721" max="15722" width="6.42578125" style="687" bestFit="1" customWidth="1"/>
    <col min="15723" max="15726" width="7.140625" style="687" bestFit="1" customWidth="1"/>
    <col min="15727" max="15728" width="6.42578125" style="687" bestFit="1" customWidth="1"/>
    <col min="15729" max="15729" width="7.140625" style="687" bestFit="1" customWidth="1"/>
    <col min="15730" max="15733" width="6.42578125" style="687" bestFit="1" customWidth="1"/>
    <col min="15734" max="15735" width="7.140625" style="687" bestFit="1" customWidth="1"/>
    <col min="15736" max="15736" width="6.42578125" style="687" bestFit="1" customWidth="1"/>
    <col min="15737" max="15737" width="7.140625" style="687" bestFit="1" customWidth="1"/>
    <col min="15738" max="15738" width="6.42578125" style="687" bestFit="1" customWidth="1"/>
    <col min="15739" max="15739" width="7.140625" style="687" bestFit="1" customWidth="1"/>
    <col min="15740" max="15740" width="6.85546875" style="687" bestFit="1" customWidth="1"/>
    <col min="15741" max="15742" width="7.140625" style="687" bestFit="1" customWidth="1"/>
    <col min="15743" max="15746" width="6.85546875" style="687" bestFit="1" customWidth="1"/>
    <col min="15747" max="15752" width="7.140625" style="687" bestFit="1" customWidth="1"/>
    <col min="15753" max="15753" width="6.42578125" style="687" bestFit="1" customWidth="1"/>
    <col min="15754" max="15754" width="6.85546875" style="687" bestFit="1" customWidth="1"/>
    <col min="15755" max="15755" width="7.140625" style="687" bestFit="1" customWidth="1"/>
    <col min="15756" max="15756" width="6.85546875" style="687" bestFit="1" customWidth="1"/>
    <col min="15757" max="15757" width="6.42578125" style="687" bestFit="1" customWidth="1"/>
    <col min="15758" max="15758" width="7.140625" style="687" bestFit="1" customWidth="1"/>
    <col min="15759" max="15760" width="6.42578125" style="687" bestFit="1" customWidth="1"/>
    <col min="15761" max="15765" width="7.140625" style="687" bestFit="1" customWidth="1"/>
    <col min="15766" max="15767" width="6.42578125" style="687" bestFit="1" customWidth="1"/>
    <col min="15768" max="15768" width="6.85546875" style="687" bestFit="1" customWidth="1"/>
    <col min="15769" max="15769" width="7.140625" style="687" bestFit="1" customWidth="1"/>
    <col min="15770" max="15770" width="6.85546875" style="687" bestFit="1" customWidth="1"/>
    <col min="15771" max="15771" width="6.42578125" style="687" bestFit="1" customWidth="1"/>
    <col min="15772" max="15772" width="6.85546875" style="687" bestFit="1" customWidth="1"/>
    <col min="15773" max="15774" width="7.140625" style="687" bestFit="1" customWidth="1"/>
    <col min="15775" max="15775" width="6.85546875" style="687" bestFit="1" customWidth="1"/>
    <col min="15776" max="15777" width="6.42578125" style="687" bestFit="1" customWidth="1"/>
    <col min="15778" max="15780" width="7.140625" style="687" bestFit="1" customWidth="1"/>
    <col min="15781" max="15781" width="6.42578125" style="687" bestFit="1" customWidth="1"/>
    <col min="15782" max="15785" width="7.140625" style="687" bestFit="1" customWidth="1"/>
    <col min="15786" max="15786" width="6.42578125" style="687" bestFit="1" customWidth="1"/>
    <col min="15787" max="15787" width="7.140625" style="687" bestFit="1" customWidth="1"/>
    <col min="15788" max="15789" width="6.85546875" style="687" bestFit="1" customWidth="1"/>
    <col min="15790" max="15790" width="6.42578125" style="687" bestFit="1" customWidth="1"/>
    <col min="15791" max="15791" width="6.85546875" style="687" bestFit="1" customWidth="1"/>
    <col min="15792" max="15794" width="6.42578125" style="687" bestFit="1" customWidth="1"/>
    <col min="15795" max="15795" width="7.140625" style="687" bestFit="1" customWidth="1"/>
    <col min="15796" max="15796" width="6.42578125" style="687" bestFit="1" customWidth="1"/>
    <col min="15797" max="15797" width="7.140625" style="687" bestFit="1" customWidth="1"/>
    <col min="15798" max="15798" width="6.85546875" style="687" bestFit="1" customWidth="1"/>
    <col min="15799" max="15799" width="6.42578125" style="687" bestFit="1" customWidth="1"/>
    <col min="15800" max="15801" width="7.140625" style="687" bestFit="1" customWidth="1"/>
    <col min="15802" max="15802" width="6.85546875" style="687" bestFit="1" customWidth="1"/>
    <col min="15803" max="15803" width="6.42578125" style="687" bestFit="1" customWidth="1"/>
    <col min="15804" max="15807" width="7.140625" style="687" bestFit="1" customWidth="1"/>
    <col min="15808" max="15808" width="6.42578125" style="687" bestFit="1" customWidth="1"/>
    <col min="15809" max="15810" width="6.85546875" style="687" bestFit="1" customWidth="1"/>
    <col min="15811" max="15811" width="6.42578125" style="687" bestFit="1" customWidth="1"/>
    <col min="15812" max="15812" width="6.85546875" style="687" bestFit="1" customWidth="1"/>
    <col min="15813" max="15813" width="7.140625" style="687" bestFit="1" customWidth="1"/>
    <col min="15814" max="15814" width="6.42578125" style="687" bestFit="1" customWidth="1"/>
    <col min="15815" max="15815" width="7.140625" style="687" bestFit="1" customWidth="1"/>
    <col min="15816" max="15818" width="6.85546875" style="687" bestFit="1" customWidth="1"/>
    <col min="15819" max="15819" width="7.140625" style="687" bestFit="1" customWidth="1"/>
    <col min="15820" max="15820" width="6.42578125" style="687" bestFit="1" customWidth="1"/>
    <col min="15821" max="15821" width="7.140625" style="687" bestFit="1" customWidth="1"/>
    <col min="15822" max="15822" width="6.85546875" style="687" bestFit="1" customWidth="1"/>
    <col min="15823" max="15824" width="7.140625" style="687" bestFit="1" customWidth="1"/>
    <col min="15825" max="15825" width="6.42578125" style="687" bestFit="1" customWidth="1"/>
    <col min="15826" max="15829" width="7.140625" style="687" bestFit="1" customWidth="1"/>
    <col min="15830" max="15830" width="6.42578125" style="687" bestFit="1" customWidth="1"/>
    <col min="15831" max="15832" width="7.140625" style="687" bestFit="1" customWidth="1"/>
    <col min="15833" max="15833" width="6.42578125" style="687" bestFit="1" customWidth="1"/>
    <col min="15834" max="15836" width="6.85546875" style="687" bestFit="1" customWidth="1"/>
    <col min="15837" max="15839" width="7.140625" style="687" bestFit="1" customWidth="1"/>
    <col min="15840" max="15841" width="6.42578125" style="687" bestFit="1" customWidth="1"/>
    <col min="15842" max="15843" width="7.140625" style="687" bestFit="1" customWidth="1"/>
    <col min="15844" max="15844" width="6.85546875" style="687" bestFit="1" customWidth="1"/>
    <col min="15845" max="15845" width="6.42578125" style="687" bestFit="1" customWidth="1"/>
    <col min="15846" max="15846" width="6.85546875" style="687" bestFit="1" customWidth="1"/>
    <col min="15847" max="15847" width="7.140625" style="687" bestFit="1" customWidth="1"/>
    <col min="15848" max="15848" width="6.42578125" style="687" bestFit="1" customWidth="1"/>
    <col min="15849" max="15851" width="7.140625" style="687" bestFit="1" customWidth="1"/>
    <col min="15852" max="15852" width="6.85546875" style="687" bestFit="1" customWidth="1"/>
    <col min="15853" max="15854" width="7.140625" style="687" bestFit="1" customWidth="1"/>
    <col min="15855" max="15855" width="6.42578125" style="687" bestFit="1" customWidth="1"/>
    <col min="15856" max="15856" width="6.85546875" style="687" bestFit="1" customWidth="1"/>
    <col min="15857" max="15857" width="7.140625" style="687" bestFit="1" customWidth="1"/>
    <col min="15858" max="15859" width="6.42578125" style="687" bestFit="1" customWidth="1"/>
    <col min="15860" max="15861" width="7.140625" style="687" bestFit="1" customWidth="1"/>
    <col min="15862" max="15863" width="6.42578125" style="687" bestFit="1" customWidth="1"/>
    <col min="15864" max="15868" width="7.140625" style="687" bestFit="1" customWidth="1"/>
    <col min="15869" max="15869" width="6.42578125" style="687" bestFit="1" customWidth="1"/>
    <col min="15870" max="15872" width="6.85546875" style="687" bestFit="1" customWidth="1"/>
    <col min="15873" max="15873" width="7.140625" style="687" bestFit="1" customWidth="1"/>
    <col min="15874" max="15874" width="6.42578125" style="687" bestFit="1" customWidth="1"/>
    <col min="15875" max="15875" width="6.85546875" style="687" bestFit="1" customWidth="1"/>
    <col min="15876" max="15876" width="6.42578125" style="687" bestFit="1" customWidth="1"/>
    <col min="15877" max="15878" width="7.140625" style="687" bestFit="1" customWidth="1"/>
    <col min="15879" max="15879" width="6.42578125" style="687" bestFit="1" customWidth="1"/>
    <col min="15880" max="15880" width="7.140625" style="687" bestFit="1" customWidth="1"/>
    <col min="15881" max="15881" width="6.85546875" style="687" bestFit="1" customWidth="1"/>
    <col min="15882" max="15882" width="7.140625" style="687" bestFit="1" customWidth="1"/>
    <col min="15883" max="15884" width="6.85546875" style="687" bestFit="1" customWidth="1"/>
    <col min="15885" max="15885" width="7.140625" style="687" bestFit="1" customWidth="1"/>
    <col min="15886" max="15887" width="6.85546875" style="687" bestFit="1" customWidth="1"/>
    <col min="15888" max="15888" width="7.140625" style="687" bestFit="1" customWidth="1"/>
    <col min="15889" max="15889" width="6.42578125" style="687" bestFit="1" customWidth="1"/>
    <col min="15890" max="15890" width="7.140625" style="687" bestFit="1" customWidth="1"/>
    <col min="15891" max="15896" width="6.85546875" style="687" bestFit="1" customWidth="1"/>
    <col min="15897" max="15898" width="6.42578125" style="687" bestFit="1" customWidth="1"/>
    <col min="15899" max="15899" width="7.140625" style="687" bestFit="1" customWidth="1"/>
    <col min="15900" max="15900" width="6.85546875" style="687" bestFit="1" customWidth="1"/>
    <col min="15901" max="15901" width="7.140625" style="687" bestFit="1" customWidth="1"/>
    <col min="15902" max="15902" width="6.42578125" style="687" bestFit="1" customWidth="1"/>
    <col min="15903" max="15904" width="6.85546875" style="687" bestFit="1" customWidth="1"/>
    <col min="15905" max="15905" width="6.42578125" style="687" bestFit="1" customWidth="1"/>
    <col min="15906" max="15907" width="7.140625" style="687" bestFit="1" customWidth="1"/>
    <col min="15908" max="15909" width="6.85546875" style="687" bestFit="1" customWidth="1"/>
    <col min="15910" max="15910" width="7.140625" style="687" bestFit="1" customWidth="1"/>
    <col min="15911" max="15911" width="6.85546875" style="687" bestFit="1" customWidth="1"/>
    <col min="15912" max="15912" width="6.42578125" style="687" bestFit="1" customWidth="1"/>
    <col min="15913" max="15913" width="7.140625" style="687" bestFit="1" customWidth="1"/>
    <col min="15914" max="15914" width="6.42578125" style="687" bestFit="1" customWidth="1"/>
    <col min="15915" max="15915" width="6.85546875" style="687" bestFit="1" customWidth="1"/>
    <col min="15916" max="15916" width="6.42578125" style="687" bestFit="1" customWidth="1"/>
    <col min="15917" max="15917" width="6.85546875" style="687" bestFit="1" customWidth="1"/>
    <col min="15918" max="15918" width="6.42578125" style="687" bestFit="1" customWidth="1"/>
    <col min="15919" max="15921" width="6.85546875" style="687" bestFit="1" customWidth="1"/>
    <col min="15922" max="15922" width="7.140625" style="687" bestFit="1" customWidth="1"/>
    <col min="15923" max="15924" width="6.42578125" style="687" bestFit="1" customWidth="1"/>
    <col min="15925" max="15925" width="6.85546875" style="687" bestFit="1" customWidth="1"/>
    <col min="15926" max="15928" width="7.140625" style="687" bestFit="1" customWidth="1"/>
    <col min="15929" max="15929" width="6.85546875" style="687" bestFit="1" customWidth="1"/>
    <col min="15930" max="15930" width="7.140625" style="687" bestFit="1" customWidth="1"/>
    <col min="15931" max="15931" width="6.42578125" style="687" bestFit="1" customWidth="1"/>
    <col min="15932" max="15932" width="6.85546875" style="687" bestFit="1" customWidth="1"/>
    <col min="15933" max="15933" width="7.140625" style="687" bestFit="1" customWidth="1"/>
    <col min="15934" max="15934" width="6.42578125" style="687" bestFit="1" customWidth="1"/>
    <col min="15935" max="15935" width="7.140625" style="687" bestFit="1" customWidth="1"/>
    <col min="15936" max="15936" width="6.85546875" style="687" bestFit="1" customWidth="1"/>
    <col min="15937" max="15937" width="6.42578125" style="687" bestFit="1" customWidth="1"/>
    <col min="15938" max="15939" width="7.140625" style="687" bestFit="1" customWidth="1"/>
    <col min="15940" max="15940" width="6.85546875" style="687" bestFit="1" customWidth="1"/>
    <col min="15941" max="15942" width="7.140625" style="687" bestFit="1" customWidth="1"/>
    <col min="15943" max="15943" width="6.42578125" style="687" bestFit="1" customWidth="1"/>
    <col min="15944" max="15944" width="7.140625" style="687" bestFit="1" customWidth="1"/>
    <col min="15945" max="15945" width="6.85546875" style="687" bestFit="1" customWidth="1"/>
    <col min="15946" max="15947" width="6.42578125" style="687" bestFit="1" customWidth="1"/>
    <col min="15948" max="15948" width="6.85546875" style="687" bestFit="1" customWidth="1"/>
    <col min="15949" max="15950" width="7.140625" style="687" bestFit="1" customWidth="1"/>
    <col min="15951" max="15952" width="6.85546875" style="687" bestFit="1" customWidth="1"/>
    <col min="15953" max="15953" width="6.42578125" style="687" bestFit="1" customWidth="1"/>
    <col min="15954" max="15958" width="7.140625" style="687" bestFit="1" customWidth="1"/>
    <col min="15959" max="15959" width="6.42578125" style="687" bestFit="1" customWidth="1"/>
    <col min="15960" max="15963" width="6.85546875" style="687" bestFit="1" customWidth="1"/>
    <col min="15964" max="15966" width="7.140625" style="687" bestFit="1" customWidth="1"/>
    <col min="15967" max="15967" width="6.85546875" style="687" bestFit="1" customWidth="1"/>
    <col min="15968" max="15968" width="6.42578125" style="687" bestFit="1" customWidth="1"/>
    <col min="15969" max="15971" width="7.140625" style="687" bestFit="1" customWidth="1"/>
    <col min="15972" max="15973" width="6.42578125" style="687" bestFit="1" customWidth="1"/>
    <col min="15974" max="15974" width="6.85546875" style="687" bestFit="1" customWidth="1"/>
    <col min="15975" max="15977" width="7.140625" style="687" bestFit="1" customWidth="1"/>
    <col min="15978" max="15978" width="6.85546875" style="687" bestFit="1" customWidth="1"/>
    <col min="15979" max="15979" width="7.140625" style="687" bestFit="1" customWidth="1"/>
    <col min="15980" max="15981" width="6.85546875" style="687" bestFit="1" customWidth="1"/>
    <col min="15982" max="15982" width="7.140625" style="687" bestFit="1" customWidth="1"/>
    <col min="15983" max="15983" width="6.42578125" style="687" bestFit="1" customWidth="1"/>
    <col min="15984" max="15986" width="7.140625" style="687" bestFit="1" customWidth="1"/>
    <col min="15987" max="15987" width="6.85546875" style="687" bestFit="1" customWidth="1"/>
    <col min="15988" max="15988" width="6.42578125" style="687" bestFit="1" customWidth="1"/>
    <col min="15989" max="15989" width="7.140625" style="687" bestFit="1" customWidth="1"/>
    <col min="15990" max="15993" width="6.42578125" style="687" bestFit="1" customWidth="1"/>
    <col min="15994" max="15994" width="6.85546875" style="687" bestFit="1" customWidth="1"/>
    <col min="15995" max="15996" width="7.140625" style="687" bestFit="1" customWidth="1"/>
    <col min="15997" max="15997" width="6.85546875" style="687" bestFit="1" customWidth="1"/>
    <col min="15998" max="15998" width="7.140625" style="687" bestFit="1" customWidth="1"/>
    <col min="15999" max="16000" width="6.85546875" style="687" bestFit="1" customWidth="1"/>
    <col min="16001" max="16001" width="6.42578125" style="687" bestFit="1" customWidth="1"/>
    <col min="16002" max="16002" width="6.85546875" style="687" bestFit="1" customWidth="1"/>
    <col min="16003" max="16004" width="6.42578125" style="687" bestFit="1" customWidth="1"/>
    <col min="16005" max="16005" width="6.85546875" style="687" bestFit="1" customWidth="1"/>
    <col min="16006" max="16007" width="7.140625" style="687" bestFit="1" customWidth="1"/>
    <col min="16008" max="16008" width="6.42578125" style="687" bestFit="1" customWidth="1"/>
    <col min="16009" max="16009" width="6.85546875" style="687" bestFit="1" customWidth="1"/>
    <col min="16010" max="16011" width="7.140625" style="687" bestFit="1" customWidth="1"/>
    <col min="16012" max="16012" width="6.85546875" style="687" bestFit="1" customWidth="1"/>
    <col min="16013" max="16015" width="7.140625" style="687" bestFit="1" customWidth="1"/>
    <col min="16016" max="16017" width="6.42578125" style="687" bestFit="1" customWidth="1"/>
    <col min="16018" max="16018" width="6.85546875" style="687" bestFit="1" customWidth="1"/>
    <col min="16019" max="16020" width="7.140625" style="687" bestFit="1" customWidth="1"/>
    <col min="16021" max="16021" width="6.85546875" style="687" bestFit="1" customWidth="1"/>
    <col min="16022" max="16023" width="7.140625" style="687" bestFit="1" customWidth="1"/>
    <col min="16024" max="16024" width="6.42578125" style="687" bestFit="1" customWidth="1"/>
    <col min="16025" max="16025" width="7.140625" style="687" bestFit="1" customWidth="1"/>
    <col min="16026" max="16027" width="6.42578125" style="687" bestFit="1" customWidth="1"/>
    <col min="16028" max="16028" width="7.140625" style="687" bestFit="1" customWidth="1"/>
    <col min="16029" max="16029" width="6.42578125" style="687" bestFit="1" customWidth="1"/>
    <col min="16030" max="16030" width="7.140625" style="687" bestFit="1" customWidth="1"/>
    <col min="16031" max="16032" width="6.85546875" style="687" bestFit="1" customWidth="1"/>
    <col min="16033" max="16034" width="7.140625" style="687" bestFit="1" customWidth="1"/>
    <col min="16035" max="16035" width="6.42578125" style="687" bestFit="1" customWidth="1"/>
    <col min="16036" max="16039" width="7.140625" style="687" bestFit="1" customWidth="1"/>
    <col min="16040" max="16040" width="6.42578125" style="687" bestFit="1" customWidth="1"/>
    <col min="16041" max="16041" width="7.140625" style="687" bestFit="1" customWidth="1"/>
    <col min="16042" max="16043" width="6.42578125" style="687" bestFit="1" customWidth="1"/>
    <col min="16044" max="16045" width="7.140625" style="687" bestFit="1" customWidth="1"/>
    <col min="16046" max="16046" width="6.85546875" style="687" bestFit="1" customWidth="1"/>
    <col min="16047" max="16047" width="7.140625" style="687" bestFit="1" customWidth="1"/>
    <col min="16048" max="16048" width="6.42578125" style="687" bestFit="1" customWidth="1"/>
    <col min="16049" max="16049" width="6.85546875" style="687" bestFit="1" customWidth="1"/>
    <col min="16050" max="16052" width="7.140625" style="687" bestFit="1" customWidth="1"/>
    <col min="16053" max="16053" width="6.85546875" style="687" bestFit="1" customWidth="1"/>
    <col min="16054" max="16057" width="7.140625" style="687" bestFit="1" customWidth="1"/>
    <col min="16058" max="16058" width="6.42578125" style="687" bestFit="1" customWidth="1"/>
    <col min="16059" max="16059" width="6.85546875" style="687" bestFit="1" customWidth="1"/>
    <col min="16060" max="16060" width="6.42578125" style="687" bestFit="1" customWidth="1"/>
    <col min="16061" max="16061" width="7.140625" style="687" bestFit="1" customWidth="1"/>
    <col min="16062" max="16062" width="6.85546875" style="687" bestFit="1" customWidth="1"/>
    <col min="16063" max="16063" width="6.42578125" style="687" bestFit="1" customWidth="1"/>
    <col min="16064" max="16064" width="6.85546875" style="687" bestFit="1" customWidth="1"/>
    <col min="16065" max="16066" width="6.42578125" style="687" bestFit="1" customWidth="1"/>
    <col min="16067" max="16067" width="7.140625" style="687" bestFit="1" customWidth="1"/>
    <col min="16068" max="16068" width="6.42578125" style="687" bestFit="1" customWidth="1"/>
    <col min="16069" max="16070" width="7.140625" style="687" bestFit="1" customWidth="1"/>
    <col min="16071" max="16072" width="6.42578125" style="687" bestFit="1" customWidth="1"/>
    <col min="16073" max="16073" width="6.85546875" style="687" bestFit="1" customWidth="1"/>
    <col min="16074" max="16074" width="7.140625" style="687" bestFit="1" customWidth="1"/>
    <col min="16075" max="16076" width="6.85546875" style="687" bestFit="1" customWidth="1"/>
    <col min="16077" max="16077" width="7.140625" style="687" bestFit="1" customWidth="1"/>
    <col min="16078" max="16078" width="6.85546875" style="687" bestFit="1" customWidth="1"/>
    <col min="16079" max="16079" width="7.140625" style="687" bestFit="1" customWidth="1"/>
    <col min="16080" max="16081" width="6.42578125" style="687" bestFit="1" customWidth="1"/>
    <col min="16082" max="16084" width="6.85546875" style="687" bestFit="1" customWidth="1"/>
    <col min="16085" max="16087" width="7.140625" style="687" bestFit="1" customWidth="1"/>
    <col min="16088" max="16088" width="6.85546875" style="687" bestFit="1" customWidth="1"/>
    <col min="16089" max="16090" width="7.140625" style="687" bestFit="1" customWidth="1"/>
    <col min="16091" max="16091" width="6.42578125" style="687" bestFit="1" customWidth="1"/>
    <col min="16092" max="16092" width="7.140625" style="687" bestFit="1" customWidth="1"/>
    <col min="16093" max="16093" width="6.85546875" style="687" bestFit="1" customWidth="1"/>
    <col min="16094" max="16094" width="6.42578125" style="687" bestFit="1" customWidth="1"/>
    <col min="16095" max="16095" width="6.85546875" style="687" bestFit="1" customWidth="1"/>
    <col min="16096" max="16096" width="7.140625" style="687" bestFit="1" customWidth="1"/>
    <col min="16097" max="16098" width="6.42578125" style="687" bestFit="1" customWidth="1"/>
    <col min="16099" max="16101" width="7.140625" style="687" bestFit="1" customWidth="1"/>
    <col min="16102" max="16102" width="6.85546875" style="687" bestFit="1" customWidth="1"/>
    <col min="16103" max="16104" width="7.140625" style="687" bestFit="1" customWidth="1"/>
    <col min="16105" max="16105" width="6.42578125" style="687" bestFit="1" customWidth="1"/>
    <col min="16106" max="16106" width="6.85546875" style="687" bestFit="1" customWidth="1"/>
    <col min="16107" max="16107" width="7.140625" style="687" bestFit="1" customWidth="1"/>
    <col min="16108" max="16109" width="6.42578125" style="687" bestFit="1" customWidth="1"/>
    <col min="16110" max="16113" width="7.140625" style="687" bestFit="1" customWidth="1"/>
    <col min="16114" max="16114" width="6.85546875" style="687" bestFit="1" customWidth="1"/>
    <col min="16115" max="16115" width="6.42578125" style="687" bestFit="1" customWidth="1"/>
    <col min="16116" max="16116" width="6.85546875" style="687" bestFit="1" customWidth="1"/>
    <col min="16117" max="16117" width="7.140625" style="687" bestFit="1" customWidth="1"/>
    <col min="16118" max="16119" width="6.85546875" style="687" bestFit="1" customWidth="1"/>
    <col min="16120" max="16121" width="7.140625" style="687" bestFit="1" customWidth="1"/>
    <col min="16122" max="16122" width="6.85546875" style="687" bestFit="1" customWidth="1"/>
    <col min="16123" max="16124" width="7.140625" style="687" bestFit="1" customWidth="1"/>
    <col min="16125" max="16125" width="6.85546875" style="687" bestFit="1" customWidth="1"/>
    <col min="16126" max="16127" width="6.42578125" style="687" bestFit="1" customWidth="1"/>
    <col min="16128" max="16129" width="7.140625" style="687" bestFit="1" customWidth="1"/>
    <col min="16130" max="16130" width="6.85546875" style="687" bestFit="1" customWidth="1"/>
    <col min="16131" max="16132" width="6.42578125" style="687" bestFit="1" customWidth="1"/>
    <col min="16133" max="16135" width="6.85546875" style="687" bestFit="1" customWidth="1"/>
    <col min="16136" max="16137" width="6.42578125" style="687" bestFit="1" customWidth="1"/>
    <col min="16138" max="16138" width="7.140625" style="687" bestFit="1" customWidth="1"/>
    <col min="16139" max="16140" width="6.85546875" style="687" bestFit="1" customWidth="1"/>
    <col min="16141" max="16141" width="7.140625" style="687" bestFit="1" customWidth="1"/>
    <col min="16142" max="16142" width="6.85546875" style="687" bestFit="1" customWidth="1"/>
    <col min="16143" max="16144" width="7.140625" style="687" bestFit="1" customWidth="1"/>
    <col min="16145" max="16145" width="6.42578125" style="687" bestFit="1" customWidth="1"/>
    <col min="16146" max="16147" width="7.140625" style="687" bestFit="1" customWidth="1"/>
    <col min="16148" max="16149" width="6.85546875" style="687" bestFit="1" customWidth="1"/>
    <col min="16150" max="16150" width="7.140625" style="687" bestFit="1" customWidth="1"/>
    <col min="16151" max="16151" width="6.42578125" style="687" bestFit="1" customWidth="1"/>
    <col min="16152" max="16152" width="6.85546875" style="687" bestFit="1" customWidth="1"/>
    <col min="16153" max="16154" width="7.140625" style="687" bestFit="1" customWidth="1"/>
    <col min="16155" max="16155" width="6.42578125" style="687" bestFit="1" customWidth="1"/>
    <col min="16156" max="16156" width="6.85546875" style="687" bestFit="1" customWidth="1"/>
    <col min="16157" max="16159" width="6.42578125" style="687" bestFit="1" customWidth="1"/>
    <col min="16160" max="16161" width="7.140625" style="687" bestFit="1" customWidth="1"/>
    <col min="16162" max="16162" width="6.85546875" style="687" bestFit="1" customWidth="1"/>
    <col min="16163" max="16164" width="7.140625" style="687" bestFit="1" customWidth="1"/>
    <col min="16165" max="16166" width="6.42578125" style="687" bestFit="1" customWidth="1"/>
    <col min="16167" max="16167" width="6.85546875" style="687" bestFit="1" customWidth="1"/>
    <col min="16168" max="16168" width="7.140625" style="687" bestFit="1" customWidth="1"/>
    <col min="16169" max="16169" width="6.42578125" style="687" bestFit="1" customWidth="1"/>
    <col min="16170" max="16170" width="7.140625" style="687" bestFit="1" customWidth="1"/>
    <col min="16171" max="16171" width="6.85546875" style="687" bestFit="1" customWidth="1"/>
    <col min="16172" max="16173" width="7.140625" style="687" bestFit="1" customWidth="1"/>
    <col min="16174" max="16174" width="6.42578125" style="687" bestFit="1" customWidth="1"/>
    <col min="16175" max="16176" width="7.140625" style="687" bestFit="1" customWidth="1"/>
    <col min="16177" max="16177" width="6.85546875" style="687" bestFit="1" customWidth="1"/>
    <col min="16178" max="16179" width="7.140625" style="687" bestFit="1" customWidth="1"/>
    <col min="16180" max="16180" width="6.42578125" style="687" bestFit="1" customWidth="1"/>
    <col min="16181" max="16181" width="7.140625" style="687" bestFit="1" customWidth="1"/>
    <col min="16182" max="16182" width="6.42578125" style="687" bestFit="1" customWidth="1"/>
    <col min="16183" max="16183" width="7.140625" style="687" bestFit="1" customWidth="1"/>
    <col min="16184" max="16185" width="6.85546875" style="687" bestFit="1" customWidth="1"/>
    <col min="16186" max="16186" width="7.140625" style="687" bestFit="1" customWidth="1"/>
    <col min="16187" max="16190" width="6.85546875" style="687" bestFit="1" customWidth="1"/>
    <col min="16191" max="16191" width="7.140625" style="687" bestFit="1" customWidth="1"/>
    <col min="16192" max="16192" width="6.42578125" style="687" bestFit="1" customWidth="1"/>
    <col min="16193" max="16193" width="6.85546875" style="687" bestFit="1" customWidth="1"/>
    <col min="16194" max="16195" width="6.42578125" style="687" bestFit="1" customWidth="1"/>
    <col min="16196" max="16200" width="7.140625" style="687" bestFit="1" customWidth="1"/>
    <col min="16201" max="16201" width="6.85546875" style="687" bestFit="1" customWidth="1"/>
    <col min="16202" max="16202" width="6.42578125" style="687" bestFit="1" customWidth="1"/>
    <col min="16203" max="16203" width="6.85546875" style="687" bestFit="1" customWidth="1"/>
    <col min="16204" max="16204" width="6.42578125" style="687" bestFit="1" customWidth="1"/>
    <col min="16205" max="16205" width="6.85546875" style="687" bestFit="1" customWidth="1"/>
    <col min="16206" max="16206" width="6.42578125" style="687" bestFit="1" customWidth="1"/>
    <col min="16207" max="16208" width="7.140625" style="687" bestFit="1" customWidth="1"/>
    <col min="16209" max="16209" width="6.85546875" style="687" bestFit="1" customWidth="1"/>
    <col min="16210" max="16211" width="7.140625" style="687" bestFit="1" customWidth="1"/>
    <col min="16212" max="16213" width="6.85546875" style="687" bestFit="1" customWidth="1"/>
    <col min="16214" max="16214" width="6.42578125" style="687" bestFit="1" customWidth="1"/>
    <col min="16215" max="16216" width="7.140625" style="687" bestFit="1" customWidth="1"/>
    <col min="16217" max="16217" width="6.85546875" style="687" bestFit="1" customWidth="1"/>
    <col min="16218" max="16221" width="7.140625" style="687" bestFit="1" customWidth="1"/>
    <col min="16222" max="16222" width="6.42578125" style="687" bestFit="1" customWidth="1"/>
    <col min="16223" max="16226" width="7.140625" style="687" bestFit="1" customWidth="1"/>
    <col min="16227" max="16227" width="6.85546875" style="687" bestFit="1" customWidth="1"/>
    <col min="16228" max="16228" width="6.42578125" style="687" bestFit="1" customWidth="1"/>
    <col min="16229" max="16229" width="7.140625" style="687" bestFit="1" customWidth="1"/>
    <col min="16230" max="16230" width="6.85546875" style="687" bestFit="1" customWidth="1"/>
    <col min="16231" max="16231" width="6.42578125" style="687" bestFit="1" customWidth="1"/>
    <col min="16232" max="16233" width="7.140625" style="687" bestFit="1" customWidth="1"/>
    <col min="16234" max="16234" width="6.85546875" style="687" bestFit="1" customWidth="1"/>
    <col min="16235" max="16235" width="6.42578125" style="687" bestFit="1" customWidth="1"/>
    <col min="16236" max="16236" width="7.140625" style="687" bestFit="1" customWidth="1"/>
    <col min="16237" max="16237" width="6.85546875" style="687" bestFit="1" customWidth="1"/>
    <col min="16238" max="16238" width="7.140625" style="687" bestFit="1" customWidth="1"/>
    <col min="16239" max="16239" width="6.42578125" style="687" bestFit="1" customWidth="1"/>
    <col min="16240" max="16240" width="7.140625" style="687" bestFit="1" customWidth="1"/>
    <col min="16241" max="16241" width="6.85546875" style="687" bestFit="1" customWidth="1"/>
    <col min="16242" max="16243" width="6.42578125" style="687" bestFit="1" customWidth="1"/>
    <col min="16244" max="16244" width="6.85546875" style="687" bestFit="1" customWidth="1"/>
    <col min="16245" max="16246" width="7.140625" style="687" bestFit="1" customWidth="1"/>
    <col min="16247" max="16247" width="6.42578125" style="687" bestFit="1" customWidth="1"/>
    <col min="16248" max="16250" width="7.140625" style="687" bestFit="1" customWidth="1"/>
    <col min="16251" max="16251" width="6.85546875" style="687" bestFit="1" customWidth="1"/>
    <col min="16252" max="16253" width="7.140625" style="687" bestFit="1" customWidth="1"/>
    <col min="16254" max="16254" width="6.42578125" style="687" bestFit="1" customWidth="1"/>
    <col min="16255" max="16255" width="7.140625" style="687" bestFit="1" customWidth="1"/>
    <col min="16256" max="16256" width="6.42578125" style="687" bestFit="1" customWidth="1"/>
    <col min="16257" max="16257" width="7.140625" style="687" bestFit="1" customWidth="1"/>
    <col min="16258" max="16260" width="6.42578125" style="687" bestFit="1" customWidth="1"/>
    <col min="16261" max="16261" width="6.85546875" style="687" bestFit="1" customWidth="1"/>
    <col min="16262" max="16265" width="7.140625" style="687" bestFit="1" customWidth="1"/>
    <col min="16266" max="16266" width="6.85546875" style="687" bestFit="1" customWidth="1"/>
    <col min="16267" max="16269" width="7.140625" style="687" bestFit="1" customWidth="1"/>
    <col min="16270" max="16272" width="6.42578125" style="687" bestFit="1" customWidth="1"/>
    <col min="16273" max="16274" width="6.85546875" style="687" bestFit="1" customWidth="1"/>
    <col min="16275" max="16275" width="7.140625" style="687" bestFit="1" customWidth="1"/>
    <col min="16276" max="16276" width="6.85546875" style="687" bestFit="1" customWidth="1"/>
    <col min="16277" max="16280" width="7.140625" style="687" bestFit="1" customWidth="1"/>
    <col min="16281" max="16281" width="6.85546875" style="687" bestFit="1" customWidth="1"/>
    <col min="16282" max="16282" width="6.42578125" style="687" bestFit="1" customWidth="1"/>
    <col min="16283" max="16283" width="7.140625" style="687" bestFit="1" customWidth="1"/>
    <col min="16284" max="16284" width="6.85546875" style="687" bestFit="1" customWidth="1"/>
    <col min="16285" max="16285" width="7.140625" style="687" bestFit="1" customWidth="1"/>
    <col min="16286" max="16287" width="6.85546875" style="687" bestFit="1" customWidth="1"/>
    <col min="16288" max="16288" width="7.140625" style="687" bestFit="1" customWidth="1"/>
    <col min="16289" max="16289" width="6.85546875" style="687" bestFit="1" customWidth="1"/>
    <col min="16290" max="16290" width="7.140625" style="687" bestFit="1" customWidth="1"/>
    <col min="16291" max="16291" width="6.42578125" style="687" bestFit="1" customWidth="1"/>
    <col min="16292" max="16294" width="7.140625" style="687" bestFit="1" customWidth="1"/>
    <col min="16295" max="16296" width="6.42578125" style="687" bestFit="1" customWidth="1"/>
    <col min="16297" max="16300" width="7.140625" style="687" bestFit="1" customWidth="1"/>
    <col min="16301" max="16301" width="6.42578125" style="687" bestFit="1" customWidth="1"/>
    <col min="16302" max="16302" width="6.85546875" style="687" bestFit="1" customWidth="1"/>
    <col min="16303" max="16304" width="7.140625" style="687" bestFit="1" customWidth="1"/>
    <col min="16305" max="16305" width="6.42578125" style="687" bestFit="1" customWidth="1"/>
    <col min="16306" max="16306" width="7.140625" style="687" bestFit="1" customWidth="1"/>
    <col min="16307" max="16307" width="6.42578125" style="687" bestFit="1" customWidth="1"/>
    <col min="16308" max="16310" width="7.140625" style="687" bestFit="1" customWidth="1"/>
    <col min="16311" max="16311" width="6.42578125" style="687" bestFit="1" customWidth="1"/>
    <col min="16312" max="16312" width="6.85546875" style="687" bestFit="1" customWidth="1"/>
    <col min="16313" max="16313" width="6.42578125" style="687" bestFit="1" customWidth="1"/>
    <col min="16314" max="16314" width="6.85546875" style="687" bestFit="1" customWidth="1"/>
    <col min="16315" max="16317" width="7.140625" style="687" bestFit="1" customWidth="1"/>
    <col min="16318" max="16318" width="6.42578125" style="687" bestFit="1" customWidth="1"/>
    <col min="16319" max="16320" width="7.140625" style="687" bestFit="1" customWidth="1"/>
    <col min="16321" max="16321" width="6.85546875" style="687" bestFit="1" customWidth="1"/>
    <col min="16322" max="16323" width="7.140625" style="687" bestFit="1" customWidth="1"/>
    <col min="16324" max="16326" width="6.42578125" style="687" bestFit="1" customWidth="1"/>
    <col min="16327" max="16327" width="7.140625" style="687" bestFit="1" customWidth="1"/>
    <col min="16328" max="16328" width="6.42578125" style="687" bestFit="1" customWidth="1"/>
    <col min="16329" max="16329" width="7.140625" style="687" bestFit="1" customWidth="1"/>
    <col min="16330" max="16332" width="6.85546875" style="687" bestFit="1" customWidth="1"/>
    <col min="16333" max="16333" width="6.42578125" style="687" bestFit="1" customWidth="1"/>
    <col min="16334" max="16334" width="6.85546875" style="687" bestFit="1" customWidth="1"/>
    <col min="16335" max="16335" width="6.42578125" style="687" bestFit="1" customWidth="1"/>
    <col min="16336" max="16336" width="7.140625" style="687" bestFit="1" customWidth="1"/>
    <col min="16337" max="16338" width="6.42578125" style="687" bestFit="1" customWidth="1"/>
    <col min="16339" max="16340" width="7.140625" style="687" bestFit="1" customWidth="1"/>
    <col min="16341" max="16341" width="6.85546875" style="687" bestFit="1" customWidth="1"/>
    <col min="16342" max="16343" width="6.42578125" style="687" bestFit="1" customWidth="1"/>
    <col min="16344" max="16344" width="6.85546875" style="687" bestFit="1" customWidth="1"/>
    <col min="16345" max="16347" width="7.140625" style="687" bestFit="1" customWidth="1"/>
    <col min="16348" max="16348" width="6.42578125" style="687" bestFit="1" customWidth="1"/>
    <col min="16349" max="16349" width="7.140625" style="687" bestFit="1" customWidth="1"/>
    <col min="16350" max="16350" width="6.85546875" style="687" bestFit="1" customWidth="1"/>
    <col min="16351" max="16351" width="7.140625" style="687" bestFit="1" customWidth="1"/>
    <col min="16352" max="16352" width="6.85546875" style="687" bestFit="1" customWidth="1"/>
    <col min="16353" max="16353" width="7.140625" style="687" bestFit="1" customWidth="1"/>
    <col min="16354" max="16357" width="6.42578125" style="687" bestFit="1" customWidth="1"/>
    <col min="16358" max="16358" width="7.140625" style="687" bestFit="1" customWidth="1"/>
    <col min="16359" max="16360" width="6.85546875" style="687" bestFit="1" customWidth="1"/>
    <col min="16361" max="16365" width="7.140625" style="687" bestFit="1" customWidth="1"/>
    <col min="16366" max="16366" width="6.42578125" style="687" bestFit="1" customWidth="1"/>
    <col min="16367" max="16367" width="7.140625" style="687" bestFit="1" customWidth="1"/>
    <col min="16368" max="16368" width="6.85546875" style="687" bestFit="1" customWidth="1"/>
    <col min="16369" max="16370" width="7.140625" style="687" bestFit="1" customWidth="1"/>
    <col min="16371" max="16371" width="6.42578125" style="687" bestFit="1" customWidth="1"/>
    <col min="16372" max="16372" width="7.140625" style="687" bestFit="1" customWidth="1"/>
    <col min="16373" max="16373" width="6.85546875" style="687" bestFit="1" customWidth="1"/>
    <col min="16374" max="16375" width="6.42578125" style="687" bestFit="1" customWidth="1"/>
    <col min="16376" max="16376" width="7.140625" style="687" bestFit="1" customWidth="1"/>
    <col min="16377" max="16377" width="6.42578125" style="687" bestFit="1" customWidth="1"/>
    <col min="16378" max="16380" width="7.140625" style="687" bestFit="1" customWidth="1"/>
    <col min="16381" max="16381" width="6.85546875" style="687" bestFit="1" customWidth="1"/>
    <col min="16382" max="16383" width="7.140625" style="687" bestFit="1" customWidth="1"/>
    <col min="16384" max="16384" width="6.42578125" style="687" bestFit="1" customWidth="1"/>
  </cols>
  <sheetData>
    <row r="1" spans="1:16384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936"/>
      <c r="J1" s="936"/>
      <c r="K1" s="936"/>
      <c r="L1" s="707"/>
    </row>
    <row r="2" spans="1:16384" ht="15" customHeight="1" x14ac:dyDescent="0.25">
      <c r="A2" s="686"/>
      <c r="B2" s="712"/>
      <c r="C2" s="712"/>
      <c r="D2" s="712"/>
      <c r="E2" s="712"/>
      <c r="F2" s="712"/>
      <c r="G2" s="712"/>
      <c r="L2" s="1023"/>
    </row>
    <row r="3" spans="1:16384" ht="15" customHeight="1" x14ac:dyDescent="0.25">
      <c r="A3" s="924" t="s">
        <v>589</v>
      </c>
      <c r="C3" s="980" t="s">
        <v>531</v>
      </c>
      <c r="L3" s="1023"/>
    </row>
    <row r="4" spans="1:16384" ht="15" customHeight="1" x14ac:dyDescent="0.25">
      <c r="A4" s="935"/>
      <c r="L4" s="1023"/>
    </row>
    <row r="5" spans="1:16384" x14ac:dyDescent="0.25">
      <c r="A5" s="935"/>
      <c r="C5" s="687" t="s">
        <v>367</v>
      </c>
      <c r="E5" s="713">
        <v>100000</v>
      </c>
      <c r="L5" s="708"/>
    </row>
    <row r="6" spans="1:16384" x14ac:dyDescent="0.25">
      <c r="A6" s="935"/>
      <c r="C6" s="687" t="s">
        <v>424</v>
      </c>
      <c r="E6" s="714">
        <v>20</v>
      </c>
      <c r="H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  <c r="AN6" s="700"/>
      <c r="AO6" s="700"/>
      <c r="AP6" s="700"/>
      <c r="AQ6" s="700"/>
      <c r="AR6" s="700"/>
      <c r="AS6" s="700"/>
      <c r="AT6" s="700"/>
      <c r="AU6" s="700"/>
      <c r="AV6" s="700"/>
      <c r="AW6" s="700"/>
      <c r="AX6" s="700"/>
      <c r="AY6" s="700"/>
      <c r="AZ6" s="700"/>
      <c r="BA6" s="700"/>
      <c r="BB6" s="700"/>
      <c r="BC6" s="700"/>
      <c r="BD6" s="700"/>
      <c r="BE6" s="700"/>
      <c r="BF6" s="700"/>
      <c r="BG6" s="700"/>
      <c r="BH6" s="700"/>
      <c r="BI6" s="700"/>
      <c r="BJ6" s="700"/>
      <c r="BK6" s="700"/>
      <c r="BL6" s="700"/>
      <c r="BM6" s="700"/>
      <c r="BN6" s="700"/>
      <c r="BO6" s="700"/>
      <c r="BP6" s="700"/>
      <c r="BQ6" s="700"/>
      <c r="BR6" s="700"/>
      <c r="BS6" s="700"/>
      <c r="BT6" s="700"/>
      <c r="BU6" s="700"/>
      <c r="BV6" s="700"/>
      <c r="BW6" s="700"/>
      <c r="BX6" s="700"/>
      <c r="BY6" s="700"/>
      <c r="BZ6" s="700"/>
      <c r="CA6" s="700"/>
      <c r="CB6" s="700"/>
      <c r="CC6" s="700"/>
      <c r="CD6" s="700"/>
      <c r="CE6" s="700"/>
      <c r="CF6" s="700"/>
      <c r="CG6" s="700"/>
      <c r="CH6" s="700"/>
      <c r="CI6" s="700"/>
      <c r="CJ6" s="700"/>
      <c r="CK6" s="700"/>
      <c r="CL6" s="700"/>
      <c r="CM6" s="700"/>
      <c r="CN6" s="700"/>
      <c r="CO6" s="700"/>
      <c r="CP6" s="700"/>
      <c r="CQ6" s="700"/>
      <c r="CR6" s="700"/>
      <c r="CS6" s="700"/>
      <c r="CT6" s="700"/>
      <c r="CU6" s="700"/>
      <c r="CV6" s="700"/>
      <c r="CW6" s="700"/>
      <c r="CX6" s="700"/>
      <c r="CY6" s="700"/>
      <c r="CZ6" s="700"/>
      <c r="DA6" s="700"/>
      <c r="DB6" s="700"/>
      <c r="DC6" s="700"/>
      <c r="DD6" s="700"/>
      <c r="DE6" s="700"/>
      <c r="DF6" s="700"/>
      <c r="DG6" s="700"/>
      <c r="DH6" s="700"/>
      <c r="DI6" s="700"/>
      <c r="DJ6" s="700"/>
      <c r="DK6" s="700"/>
      <c r="DL6" s="700"/>
      <c r="DM6" s="700"/>
      <c r="DN6" s="700"/>
      <c r="DO6" s="700"/>
      <c r="DP6" s="700"/>
      <c r="DQ6" s="700"/>
      <c r="DR6" s="700"/>
      <c r="DS6" s="700"/>
      <c r="DT6" s="700"/>
      <c r="DU6" s="700"/>
      <c r="DV6" s="700"/>
      <c r="DW6" s="700"/>
      <c r="DX6" s="700"/>
      <c r="DY6" s="700"/>
      <c r="DZ6" s="700"/>
      <c r="EA6" s="700"/>
      <c r="EB6" s="700"/>
      <c r="EC6" s="700"/>
      <c r="ED6" s="700"/>
      <c r="EE6" s="700"/>
      <c r="EF6" s="700"/>
      <c r="EG6" s="700"/>
      <c r="EH6" s="700"/>
      <c r="EI6" s="700"/>
      <c r="EJ6" s="700"/>
      <c r="EK6" s="700"/>
      <c r="EL6" s="700"/>
      <c r="EM6" s="700"/>
      <c r="EN6" s="700"/>
      <c r="EO6" s="700"/>
      <c r="EP6" s="700"/>
      <c r="EQ6" s="700"/>
      <c r="ER6" s="700"/>
      <c r="ES6" s="700"/>
      <c r="ET6" s="700"/>
      <c r="EU6" s="700"/>
      <c r="EV6" s="700"/>
      <c r="EW6" s="700"/>
      <c r="EX6" s="700"/>
      <c r="EY6" s="700"/>
      <c r="EZ6" s="700"/>
      <c r="FA6" s="700"/>
      <c r="FB6" s="700"/>
      <c r="FC6" s="700"/>
      <c r="FD6" s="700"/>
      <c r="FE6" s="700"/>
      <c r="FF6" s="700"/>
      <c r="FG6" s="700"/>
      <c r="FH6" s="700"/>
      <c r="FI6" s="700"/>
      <c r="FJ6" s="700"/>
      <c r="FK6" s="700"/>
      <c r="FL6" s="700"/>
      <c r="FM6" s="700"/>
      <c r="FN6" s="700"/>
      <c r="FO6" s="700"/>
      <c r="FP6" s="700"/>
      <c r="FQ6" s="700"/>
      <c r="FR6" s="700"/>
      <c r="FS6" s="700"/>
      <c r="FT6" s="700"/>
      <c r="FU6" s="700"/>
      <c r="FV6" s="700"/>
      <c r="FW6" s="700"/>
      <c r="FX6" s="700"/>
      <c r="FY6" s="700"/>
      <c r="FZ6" s="700"/>
      <c r="GA6" s="700"/>
      <c r="GB6" s="700"/>
      <c r="GC6" s="700"/>
      <c r="GD6" s="700"/>
      <c r="GE6" s="700"/>
      <c r="GF6" s="700"/>
      <c r="GG6" s="700"/>
      <c r="GH6" s="700"/>
      <c r="GI6" s="700"/>
      <c r="GJ6" s="700"/>
      <c r="GK6" s="700"/>
      <c r="GL6" s="700"/>
      <c r="GM6" s="700"/>
      <c r="GN6" s="700"/>
      <c r="GO6" s="700"/>
      <c r="GP6" s="700"/>
      <c r="GQ6" s="700"/>
      <c r="GR6" s="700"/>
      <c r="GS6" s="700"/>
      <c r="GT6" s="700"/>
      <c r="GU6" s="700"/>
      <c r="GV6" s="700"/>
      <c r="GW6" s="700"/>
      <c r="GX6" s="700"/>
      <c r="GY6" s="700"/>
      <c r="GZ6" s="700"/>
      <c r="HA6" s="700"/>
      <c r="HB6" s="700"/>
      <c r="HC6" s="700"/>
      <c r="HD6" s="700"/>
      <c r="HE6" s="700"/>
      <c r="HF6" s="700"/>
      <c r="HG6" s="700"/>
      <c r="HH6" s="700"/>
      <c r="HI6" s="700"/>
      <c r="HJ6" s="700"/>
      <c r="HK6" s="700"/>
      <c r="HL6" s="700"/>
      <c r="HM6" s="700"/>
      <c r="HN6" s="700"/>
      <c r="HO6" s="700"/>
      <c r="HP6" s="700"/>
      <c r="HQ6" s="700"/>
      <c r="HR6" s="700"/>
      <c r="HS6" s="700"/>
      <c r="HT6" s="700"/>
      <c r="HU6" s="700"/>
      <c r="HV6" s="700"/>
      <c r="HW6" s="700"/>
      <c r="HX6" s="700"/>
      <c r="HY6" s="700"/>
      <c r="HZ6" s="700"/>
      <c r="IA6" s="700"/>
      <c r="IB6" s="700"/>
      <c r="IC6" s="700"/>
      <c r="ID6" s="700"/>
      <c r="IE6" s="700"/>
      <c r="IF6" s="700"/>
      <c r="IG6" s="700"/>
      <c r="IH6" s="700"/>
      <c r="II6" s="700"/>
      <c r="IJ6" s="700"/>
      <c r="IK6" s="700"/>
      <c r="IL6" s="700"/>
      <c r="IM6" s="700"/>
      <c r="IN6" s="700"/>
      <c r="IO6" s="700"/>
      <c r="IP6" s="700"/>
      <c r="IQ6" s="700"/>
      <c r="IR6" s="700"/>
      <c r="IS6" s="700"/>
      <c r="IT6" s="700"/>
      <c r="IU6" s="700"/>
      <c r="IV6" s="700"/>
      <c r="IW6" s="700"/>
      <c r="IX6" s="700"/>
      <c r="IY6" s="700"/>
      <c r="IZ6" s="700"/>
      <c r="JA6" s="700"/>
      <c r="JB6" s="700"/>
      <c r="JC6" s="700"/>
      <c r="JD6" s="700"/>
      <c r="JE6" s="700"/>
      <c r="JF6" s="700"/>
      <c r="JG6" s="700"/>
      <c r="JH6" s="700"/>
      <c r="JI6" s="700"/>
      <c r="JJ6" s="700"/>
      <c r="JK6" s="700"/>
      <c r="JL6" s="700"/>
      <c r="JM6" s="700"/>
      <c r="JN6" s="700"/>
      <c r="JO6" s="700"/>
      <c r="JP6" s="700"/>
      <c r="JQ6" s="700"/>
      <c r="JR6" s="700"/>
      <c r="JS6" s="700"/>
      <c r="JT6" s="700"/>
      <c r="JU6" s="700"/>
      <c r="JV6" s="700"/>
      <c r="JW6" s="700"/>
      <c r="JX6" s="700"/>
      <c r="JY6" s="700"/>
      <c r="JZ6" s="700"/>
      <c r="KA6" s="700"/>
      <c r="KB6" s="700"/>
      <c r="KC6" s="700"/>
      <c r="KD6" s="700"/>
      <c r="KE6" s="700"/>
      <c r="KF6" s="700"/>
      <c r="KG6" s="700"/>
      <c r="KH6" s="700"/>
      <c r="KI6" s="700"/>
      <c r="KJ6" s="700"/>
      <c r="KK6" s="700"/>
      <c r="KL6" s="700"/>
      <c r="KM6" s="700"/>
      <c r="KN6" s="700"/>
      <c r="KO6" s="700"/>
      <c r="KP6" s="700"/>
      <c r="KQ6" s="700"/>
      <c r="KR6" s="700"/>
      <c r="KS6" s="700"/>
      <c r="KT6" s="700"/>
      <c r="KU6" s="700"/>
      <c r="KV6" s="700"/>
      <c r="KW6" s="700"/>
      <c r="KX6" s="700"/>
      <c r="KY6" s="700"/>
      <c r="KZ6" s="700"/>
      <c r="LA6" s="700"/>
      <c r="LB6" s="700"/>
      <c r="LC6" s="700"/>
      <c r="LD6" s="700"/>
      <c r="LE6" s="700"/>
      <c r="LF6" s="700"/>
      <c r="LG6" s="700"/>
      <c r="LH6" s="700"/>
      <c r="LI6" s="700"/>
      <c r="LJ6" s="700"/>
      <c r="LK6" s="700"/>
      <c r="LL6" s="700"/>
      <c r="LM6" s="700"/>
      <c r="LN6" s="700"/>
      <c r="LO6" s="700"/>
      <c r="LP6" s="700"/>
      <c r="LQ6" s="700"/>
      <c r="LR6" s="700"/>
      <c r="LS6" s="700"/>
      <c r="LT6" s="700"/>
      <c r="LU6" s="700"/>
      <c r="LV6" s="700"/>
      <c r="LW6" s="700"/>
      <c r="LX6" s="700"/>
      <c r="LY6" s="700"/>
      <c r="LZ6" s="700"/>
      <c r="MA6" s="700"/>
      <c r="MB6" s="700"/>
      <c r="MC6" s="700"/>
      <c r="MD6" s="700"/>
      <c r="ME6" s="700"/>
      <c r="MF6" s="700"/>
      <c r="MG6" s="700"/>
      <c r="MH6" s="700"/>
      <c r="MI6" s="700"/>
      <c r="MJ6" s="700"/>
      <c r="MK6" s="700"/>
      <c r="ML6" s="700"/>
      <c r="MM6" s="700"/>
      <c r="MN6" s="700"/>
      <c r="MO6" s="700"/>
      <c r="MP6" s="700"/>
      <c r="MQ6" s="700"/>
      <c r="MR6" s="700"/>
      <c r="MS6" s="700"/>
      <c r="MT6" s="700"/>
      <c r="MU6" s="700"/>
      <c r="MV6" s="700"/>
      <c r="MW6" s="700"/>
      <c r="MX6" s="700"/>
      <c r="MY6" s="700"/>
      <c r="MZ6" s="700"/>
      <c r="NA6" s="700"/>
      <c r="NB6" s="700"/>
      <c r="NC6" s="700"/>
      <c r="ND6" s="700"/>
      <c r="NE6" s="700"/>
      <c r="NF6" s="700"/>
      <c r="NG6" s="700"/>
      <c r="NH6" s="700"/>
      <c r="NI6" s="700"/>
      <c r="NJ6" s="700"/>
      <c r="NK6" s="700"/>
      <c r="NL6" s="700"/>
      <c r="NM6" s="700"/>
      <c r="NN6" s="700"/>
      <c r="NO6" s="700"/>
      <c r="NP6" s="700"/>
      <c r="NQ6" s="700"/>
      <c r="NR6" s="700"/>
      <c r="NS6" s="700"/>
      <c r="NT6" s="700"/>
      <c r="NU6" s="700"/>
      <c r="NV6" s="700"/>
      <c r="NW6" s="700"/>
      <c r="NX6" s="700"/>
      <c r="NY6" s="700"/>
      <c r="NZ6" s="700"/>
      <c r="OA6" s="700"/>
      <c r="OB6" s="700"/>
      <c r="OC6" s="700"/>
      <c r="OD6" s="700"/>
      <c r="OE6" s="700"/>
      <c r="OF6" s="700"/>
      <c r="OG6" s="700"/>
      <c r="OH6" s="700"/>
      <c r="OI6" s="700"/>
      <c r="OJ6" s="700"/>
      <c r="OK6" s="700"/>
      <c r="OL6" s="700"/>
      <c r="OM6" s="700"/>
      <c r="ON6" s="700"/>
      <c r="OO6" s="700"/>
      <c r="OP6" s="700"/>
      <c r="OQ6" s="700"/>
      <c r="OR6" s="700"/>
      <c r="OS6" s="700"/>
      <c r="OT6" s="700"/>
      <c r="OU6" s="700"/>
      <c r="OV6" s="700"/>
      <c r="OW6" s="700"/>
      <c r="OX6" s="700"/>
      <c r="OY6" s="700"/>
      <c r="OZ6" s="700"/>
      <c r="PA6" s="700"/>
      <c r="PB6" s="700"/>
      <c r="PC6" s="700"/>
      <c r="PD6" s="700"/>
      <c r="PE6" s="700"/>
      <c r="PF6" s="700"/>
      <c r="PG6" s="700"/>
      <c r="PH6" s="700"/>
      <c r="PI6" s="700"/>
      <c r="PJ6" s="700"/>
      <c r="PK6" s="700"/>
      <c r="PL6" s="700"/>
      <c r="PM6" s="700"/>
      <c r="PN6" s="700"/>
      <c r="PO6" s="700"/>
      <c r="PP6" s="700"/>
      <c r="PQ6" s="700"/>
      <c r="PR6" s="700"/>
      <c r="PS6" s="700"/>
      <c r="PT6" s="700"/>
      <c r="PU6" s="700"/>
      <c r="PV6" s="700"/>
      <c r="PW6" s="700"/>
      <c r="PX6" s="700"/>
      <c r="PY6" s="700"/>
      <c r="PZ6" s="700"/>
      <c r="QA6" s="700"/>
      <c r="QB6" s="700"/>
      <c r="QC6" s="700"/>
      <c r="QD6" s="700"/>
      <c r="QE6" s="700"/>
      <c r="QF6" s="700"/>
      <c r="QG6" s="700"/>
      <c r="QH6" s="700"/>
      <c r="QI6" s="700"/>
      <c r="QJ6" s="700"/>
      <c r="QK6" s="700"/>
      <c r="QL6" s="700"/>
      <c r="QM6" s="700"/>
      <c r="QN6" s="700"/>
      <c r="QO6" s="700"/>
      <c r="QP6" s="700"/>
      <c r="QQ6" s="700"/>
      <c r="QR6" s="700"/>
      <c r="QS6" s="700"/>
      <c r="QT6" s="700"/>
      <c r="QU6" s="700"/>
      <c r="QV6" s="700"/>
      <c r="QW6" s="700"/>
      <c r="QX6" s="700"/>
      <c r="QY6" s="700"/>
      <c r="QZ6" s="700"/>
      <c r="RA6" s="700"/>
      <c r="RB6" s="700"/>
      <c r="RC6" s="700"/>
      <c r="RD6" s="700"/>
      <c r="RE6" s="700"/>
      <c r="RF6" s="700"/>
      <c r="RG6" s="700"/>
      <c r="RH6" s="700"/>
      <c r="RI6" s="700"/>
      <c r="RJ6" s="700"/>
      <c r="RK6" s="700"/>
      <c r="RL6" s="700"/>
      <c r="RM6" s="700"/>
      <c r="RN6" s="700"/>
      <c r="RO6" s="700"/>
      <c r="RP6" s="700"/>
      <c r="RQ6" s="700"/>
      <c r="RR6" s="700"/>
      <c r="RS6" s="700"/>
      <c r="RT6" s="700"/>
      <c r="RU6" s="700"/>
      <c r="RV6" s="700"/>
      <c r="RW6" s="700"/>
      <c r="RX6" s="700"/>
      <c r="RY6" s="700"/>
      <c r="RZ6" s="700"/>
      <c r="SA6" s="700"/>
      <c r="SB6" s="700"/>
      <c r="SC6" s="700"/>
      <c r="SD6" s="700"/>
      <c r="SE6" s="700"/>
      <c r="SF6" s="700"/>
      <c r="SG6" s="700"/>
      <c r="SH6" s="700"/>
      <c r="SI6" s="700"/>
      <c r="SJ6" s="700"/>
      <c r="SK6" s="700"/>
      <c r="SL6" s="700"/>
      <c r="SM6" s="700"/>
      <c r="SN6" s="700"/>
      <c r="SO6" s="700"/>
      <c r="SP6" s="700"/>
      <c r="SQ6" s="700"/>
      <c r="SR6" s="700"/>
      <c r="SS6" s="700"/>
      <c r="ST6" s="700"/>
      <c r="SU6" s="700"/>
      <c r="SV6" s="700"/>
      <c r="SW6" s="700"/>
      <c r="SX6" s="700"/>
      <c r="SY6" s="700"/>
      <c r="SZ6" s="700"/>
      <c r="TA6" s="700"/>
      <c r="TB6" s="700"/>
      <c r="TC6" s="700"/>
      <c r="TD6" s="700"/>
      <c r="TE6" s="700"/>
      <c r="TF6" s="700"/>
      <c r="TG6" s="700"/>
      <c r="TH6" s="700"/>
      <c r="TI6" s="700"/>
      <c r="TJ6" s="700"/>
      <c r="TK6" s="700"/>
      <c r="TL6" s="700"/>
      <c r="TM6" s="700"/>
      <c r="TN6" s="700"/>
      <c r="TO6" s="700"/>
      <c r="TP6" s="700"/>
      <c r="TQ6" s="700"/>
      <c r="TR6" s="700"/>
      <c r="TS6" s="700"/>
      <c r="TT6" s="700"/>
      <c r="TU6" s="700"/>
      <c r="TV6" s="700"/>
      <c r="TW6" s="700"/>
      <c r="TX6" s="700"/>
      <c r="TY6" s="700"/>
      <c r="TZ6" s="700"/>
      <c r="UA6" s="700"/>
      <c r="UB6" s="700"/>
      <c r="UC6" s="700"/>
      <c r="UD6" s="700"/>
      <c r="UE6" s="700"/>
      <c r="UF6" s="700"/>
      <c r="UG6" s="700"/>
      <c r="UH6" s="700"/>
      <c r="UI6" s="700"/>
      <c r="UJ6" s="700"/>
      <c r="UK6" s="700"/>
      <c r="UL6" s="700"/>
      <c r="UM6" s="700"/>
      <c r="UN6" s="700"/>
      <c r="UO6" s="700"/>
      <c r="UP6" s="700"/>
      <c r="UQ6" s="700"/>
      <c r="UR6" s="700"/>
      <c r="US6" s="700"/>
      <c r="UT6" s="700"/>
      <c r="UU6" s="700"/>
      <c r="UV6" s="700"/>
      <c r="UW6" s="700"/>
      <c r="UX6" s="700"/>
      <c r="UY6" s="700"/>
      <c r="UZ6" s="700"/>
      <c r="VA6" s="700"/>
      <c r="VB6" s="700"/>
      <c r="VC6" s="700"/>
      <c r="VD6" s="700"/>
      <c r="VE6" s="700"/>
      <c r="VF6" s="700"/>
      <c r="VG6" s="700"/>
      <c r="VH6" s="700"/>
      <c r="VI6" s="700"/>
      <c r="VJ6" s="700"/>
      <c r="VK6" s="700"/>
      <c r="VL6" s="700"/>
      <c r="VM6" s="700"/>
      <c r="VN6" s="700"/>
      <c r="VO6" s="700"/>
      <c r="VP6" s="700"/>
      <c r="VQ6" s="700"/>
      <c r="VR6" s="700"/>
      <c r="VS6" s="700"/>
      <c r="VT6" s="700"/>
      <c r="VU6" s="700"/>
      <c r="VV6" s="700"/>
      <c r="VW6" s="700"/>
      <c r="VX6" s="700"/>
      <c r="VY6" s="700"/>
      <c r="VZ6" s="700"/>
      <c r="WA6" s="700"/>
      <c r="WB6" s="700"/>
      <c r="WC6" s="700"/>
      <c r="WD6" s="700"/>
      <c r="WE6" s="700"/>
      <c r="WF6" s="700"/>
      <c r="WG6" s="700"/>
      <c r="WH6" s="700"/>
      <c r="WI6" s="700"/>
      <c r="WJ6" s="700"/>
      <c r="WK6" s="700"/>
      <c r="WL6" s="700"/>
      <c r="WM6" s="700"/>
      <c r="WN6" s="700"/>
      <c r="WO6" s="700"/>
      <c r="WP6" s="700"/>
      <c r="WQ6" s="700"/>
      <c r="WR6" s="700"/>
      <c r="WS6" s="700"/>
      <c r="WT6" s="700"/>
      <c r="WU6" s="700"/>
      <c r="WV6" s="700"/>
      <c r="WW6" s="700"/>
      <c r="WX6" s="700"/>
      <c r="WY6" s="700"/>
      <c r="WZ6" s="700"/>
      <c r="XA6" s="700"/>
      <c r="XB6" s="700"/>
      <c r="XC6" s="700"/>
      <c r="XD6" s="700"/>
      <c r="XE6" s="700"/>
      <c r="XF6" s="700"/>
      <c r="XG6" s="700"/>
      <c r="XH6" s="700"/>
      <c r="XI6" s="700"/>
      <c r="XJ6" s="700"/>
      <c r="XK6" s="700"/>
      <c r="XL6" s="700"/>
      <c r="XM6" s="700"/>
      <c r="XN6" s="700"/>
      <c r="XO6" s="700"/>
      <c r="XP6" s="700"/>
      <c r="XQ6" s="700"/>
      <c r="XR6" s="700"/>
      <c r="XS6" s="700"/>
      <c r="XT6" s="700"/>
      <c r="XU6" s="700"/>
      <c r="XV6" s="700"/>
      <c r="XW6" s="700"/>
      <c r="XX6" s="700"/>
      <c r="XY6" s="700"/>
      <c r="XZ6" s="700"/>
      <c r="YA6" s="700"/>
      <c r="YB6" s="700"/>
      <c r="YC6" s="700"/>
      <c r="YD6" s="700"/>
      <c r="YE6" s="700"/>
      <c r="YF6" s="700"/>
      <c r="YG6" s="700"/>
      <c r="YH6" s="700"/>
      <c r="YI6" s="700"/>
      <c r="YJ6" s="700"/>
      <c r="YK6" s="700"/>
      <c r="YL6" s="700"/>
      <c r="YM6" s="700"/>
      <c r="YN6" s="700"/>
      <c r="YO6" s="700"/>
      <c r="YP6" s="700"/>
      <c r="YQ6" s="700"/>
      <c r="YR6" s="700"/>
      <c r="YS6" s="700"/>
      <c r="YT6" s="700"/>
      <c r="YU6" s="700"/>
      <c r="YV6" s="700"/>
      <c r="YW6" s="700"/>
      <c r="YX6" s="700"/>
      <c r="YY6" s="700"/>
      <c r="YZ6" s="700"/>
      <c r="ZA6" s="700"/>
      <c r="ZB6" s="700"/>
      <c r="ZC6" s="700"/>
      <c r="ZD6" s="700"/>
      <c r="ZE6" s="700"/>
      <c r="ZF6" s="700"/>
      <c r="ZG6" s="700"/>
      <c r="ZH6" s="700"/>
      <c r="ZI6" s="700"/>
      <c r="ZJ6" s="700"/>
      <c r="ZK6" s="700"/>
      <c r="ZL6" s="700"/>
      <c r="ZM6" s="700"/>
      <c r="ZN6" s="700"/>
      <c r="ZO6" s="700"/>
      <c r="ZP6" s="700"/>
      <c r="ZQ6" s="700"/>
      <c r="ZR6" s="700"/>
      <c r="ZS6" s="700"/>
      <c r="ZT6" s="700"/>
      <c r="ZU6" s="700"/>
      <c r="ZV6" s="700"/>
      <c r="ZW6" s="700"/>
      <c r="ZX6" s="700"/>
      <c r="ZY6" s="700"/>
      <c r="ZZ6" s="700"/>
      <c r="AAA6" s="700"/>
      <c r="AAB6" s="700"/>
      <c r="AAC6" s="700"/>
      <c r="AAD6" s="700"/>
      <c r="AAE6" s="700"/>
      <c r="AAF6" s="700"/>
      <c r="AAG6" s="700"/>
      <c r="AAH6" s="700"/>
      <c r="AAI6" s="700"/>
      <c r="AAJ6" s="700"/>
      <c r="AAK6" s="700"/>
      <c r="AAL6" s="700"/>
      <c r="AAM6" s="700"/>
      <c r="AAN6" s="700"/>
      <c r="AAO6" s="700"/>
      <c r="AAP6" s="700"/>
      <c r="AAQ6" s="700"/>
      <c r="AAR6" s="700"/>
      <c r="AAS6" s="700"/>
      <c r="AAT6" s="700"/>
      <c r="AAU6" s="700"/>
      <c r="AAV6" s="700"/>
      <c r="AAW6" s="700"/>
      <c r="AAX6" s="700"/>
      <c r="AAY6" s="700"/>
      <c r="AAZ6" s="700"/>
      <c r="ABA6" s="700"/>
      <c r="ABB6" s="700"/>
      <c r="ABC6" s="700"/>
      <c r="ABD6" s="700"/>
      <c r="ABE6" s="700"/>
      <c r="ABF6" s="700"/>
      <c r="ABG6" s="700"/>
      <c r="ABH6" s="700"/>
      <c r="ABI6" s="700"/>
      <c r="ABJ6" s="700"/>
      <c r="ABK6" s="700"/>
      <c r="ABL6" s="700"/>
      <c r="ABM6" s="700"/>
      <c r="ABN6" s="700"/>
      <c r="ABO6" s="700"/>
      <c r="ABP6" s="700"/>
      <c r="ABQ6" s="700"/>
      <c r="ABR6" s="700"/>
      <c r="ABS6" s="700"/>
      <c r="ABT6" s="700"/>
      <c r="ABU6" s="700"/>
      <c r="ABV6" s="700"/>
      <c r="ABW6" s="700"/>
      <c r="ABX6" s="700"/>
      <c r="ABY6" s="700"/>
      <c r="ABZ6" s="700"/>
      <c r="ACA6" s="700"/>
      <c r="ACB6" s="700"/>
      <c r="ACC6" s="700"/>
      <c r="ACD6" s="700"/>
      <c r="ACE6" s="700"/>
      <c r="ACF6" s="700"/>
      <c r="ACG6" s="700"/>
      <c r="ACH6" s="700"/>
      <c r="ACI6" s="700"/>
      <c r="ACJ6" s="700"/>
      <c r="ACK6" s="700"/>
      <c r="ACL6" s="700"/>
      <c r="ACM6" s="700"/>
      <c r="ACN6" s="700"/>
      <c r="ACO6" s="700"/>
      <c r="ACP6" s="700"/>
      <c r="ACQ6" s="700"/>
      <c r="ACR6" s="700"/>
      <c r="ACS6" s="700"/>
      <c r="ACT6" s="700"/>
      <c r="ACU6" s="700"/>
      <c r="ACV6" s="700"/>
      <c r="ACW6" s="700"/>
      <c r="ACX6" s="700"/>
      <c r="ACY6" s="700"/>
      <c r="ACZ6" s="700"/>
      <c r="ADA6" s="700"/>
      <c r="ADB6" s="700"/>
      <c r="ADC6" s="700"/>
      <c r="ADD6" s="700"/>
      <c r="ADE6" s="700"/>
      <c r="ADF6" s="700"/>
      <c r="ADG6" s="700"/>
      <c r="ADH6" s="700"/>
      <c r="ADI6" s="700"/>
      <c r="ADJ6" s="700"/>
      <c r="ADK6" s="700"/>
      <c r="ADL6" s="700"/>
      <c r="ADM6" s="700"/>
      <c r="ADN6" s="700"/>
      <c r="ADO6" s="700"/>
      <c r="ADP6" s="700"/>
      <c r="ADQ6" s="700"/>
      <c r="ADR6" s="700"/>
      <c r="ADS6" s="700"/>
      <c r="ADT6" s="700"/>
      <c r="ADU6" s="700"/>
      <c r="ADV6" s="700"/>
      <c r="ADW6" s="700"/>
      <c r="ADX6" s="700"/>
      <c r="ADY6" s="700"/>
      <c r="ADZ6" s="700"/>
      <c r="AEA6" s="700"/>
      <c r="AEB6" s="700"/>
      <c r="AEC6" s="700"/>
      <c r="AED6" s="700"/>
      <c r="AEE6" s="700"/>
      <c r="AEF6" s="700"/>
      <c r="AEG6" s="700"/>
      <c r="AEH6" s="700"/>
      <c r="AEI6" s="700"/>
      <c r="AEJ6" s="700"/>
      <c r="AEK6" s="700"/>
      <c r="AEL6" s="700"/>
      <c r="AEM6" s="700"/>
      <c r="AEN6" s="700"/>
      <c r="AEO6" s="700"/>
      <c r="AEP6" s="700"/>
      <c r="AEQ6" s="700"/>
      <c r="AER6" s="700"/>
      <c r="AES6" s="700"/>
      <c r="AET6" s="700"/>
      <c r="AEU6" s="700"/>
      <c r="AEV6" s="700"/>
      <c r="AEW6" s="700"/>
      <c r="AEX6" s="700"/>
      <c r="AEY6" s="700"/>
      <c r="AEZ6" s="700"/>
      <c r="AFA6" s="700"/>
      <c r="AFB6" s="700"/>
      <c r="AFC6" s="700"/>
      <c r="AFD6" s="700"/>
      <c r="AFE6" s="700"/>
      <c r="AFF6" s="700"/>
      <c r="AFG6" s="700"/>
      <c r="AFH6" s="700"/>
      <c r="AFI6" s="700"/>
      <c r="AFJ6" s="700"/>
      <c r="AFK6" s="700"/>
      <c r="AFL6" s="700"/>
      <c r="AFM6" s="700"/>
      <c r="AFN6" s="700"/>
      <c r="AFO6" s="700"/>
      <c r="AFP6" s="700"/>
      <c r="AFQ6" s="700"/>
      <c r="AFR6" s="700"/>
      <c r="AFS6" s="700"/>
      <c r="AFT6" s="700"/>
      <c r="AFU6" s="700"/>
      <c r="AFV6" s="700"/>
      <c r="AFW6" s="700"/>
      <c r="AFX6" s="700"/>
      <c r="AFY6" s="700"/>
      <c r="AFZ6" s="700"/>
      <c r="AGA6" s="700"/>
      <c r="AGB6" s="700"/>
      <c r="AGC6" s="700"/>
      <c r="AGD6" s="700"/>
      <c r="AGE6" s="700"/>
      <c r="AGF6" s="700"/>
      <c r="AGG6" s="700"/>
      <c r="AGH6" s="700"/>
      <c r="AGI6" s="700"/>
      <c r="AGJ6" s="700"/>
      <c r="AGK6" s="700"/>
      <c r="AGL6" s="700"/>
      <c r="AGM6" s="700"/>
      <c r="AGN6" s="700"/>
      <c r="AGO6" s="700"/>
      <c r="AGP6" s="700"/>
      <c r="AGQ6" s="700"/>
      <c r="AGR6" s="700"/>
      <c r="AGS6" s="700"/>
      <c r="AGT6" s="700"/>
      <c r="AGU6" s="700"/>
      <c r="AGV6" s="700"/>
      <c r="AGW6" s="700"/>
      <c r="AGX6" s="700"/>
      <c r="AGY6" s="700"/>
      <c r="AGZ6" s="700"/>
      <c r="AHA6" s="700"/>
      <c r="AHB6" s="700"/>
      <c r="AHC6" s="700"/>
      <c r="AHD6" s="700"/>
      <c r="AHE6" s="700"/>
      <c r="AHF6" s="700"/>
      <c r="AHG6" s="700"/>
      <c r="AHH6" s="700"/>
      <c r="AHI6" s="700"/>
      <c r="AHJ6" s="700"/>
      <c r="AHK6" s="700"/>
      <c r="AHL6" s="700"/>
      <c r="AHM6" s="700"/>
      <c r="AHN6" s="700"/>
      <c r="AHO6" s="700"/>
      <c r="AHP6" s="700"/>
      <c r="AHQ6" s="700"/>
      <c r="AHR6" s="700"/>
      <c r="AHS6" s="700"/>
      <c r="AHT6" s="700"/>
      <c r="AHU6" s="700"/>
      <c r="AHV6" s="700"/>
      <c r="AHW6" s="700"/>
      <c r="AHX6" s="700"/>
      <c r="AHY6" s="700"/>
      <c r="AHZ6" s="700"/>
      <c r="AIA6" s="700"/>
      <c r="AIB6" s="700"/>
      <c r="AIC6" s="700"/>
      <c r="AID6" s="700"/>
      <c r="AIE6" s="700"/>
      <c r="AIF6" s="700"/>
      <c r="AIG6" s="700"/>
      <c r="AIH6" s="700"/>
      <c r="AII6" s="700"/>
      <c r="AIJ6" s="700"/>
      <c r="AIK6" s="700"/>
      <c r="AIL6" s="700"/>
      <c r="AIM6" s="700"/>
      <c r="AIN6" s="700"/>
      <c r="AIO6" s="700"/>
      <c r="AIP6" s="700"/>
      <c r="AIQ6" s="700"/>
      <c r="AIR6" s="700"/>
      <c r="AIS6" s="700"/>
      <c r="AIT6" s="700"/>
      <c r="AIU6" s="700"/>
      <c r="AIV6" s="700"/>
      <c r="AIW6" s="700"/>
      <c r="AIX6" s="700"/>
      <c r="AIY6" s="700"/>
      <c r="AIZ6" s="700"/>
      <c r="AJA6" s="700"/>
      <c r="AJB6" s="700"/>
      <c r="AJC6" s="700"/>
      <c r="AJD6" s="700"/>
      <c r="AJE6" s="700"/>
      <c r="AJF6" s="700"/>
      <c r="AJG6" s="700"/>
      <c r="AJH6" s="700"/>
      <c r="AJI6" s="700"/>
      <c r="AJJ6" s="700"/>
      <c r="AJK6" s="700"/>
      <c r="AJL6" s="700"/>
      <c r="AJM6" s="700"/>
      <c r="AJN6" s="700"/>
      <c r="AJO6" s="700"/>
      <c r="AJP6" s="700"/>
      <c r="AJQ6" s="700"/>
      <c r="AJR6" s="700"/>
      <c r="AJS6" s="700"/>
      <c r="AJT6" s="700"/>
      <c r="AJU6" s="700"/>
      <c r="AJV6" s="700"/>
      <c r="AJW6" s="700"/>
      <c r="AJX6" s="700"/>
      <c r="AJY6" s="700"/>
      <c r="AJZ6" s="700"/>
      <c r="AKA6" s="700"/>
      <c r="AKB6" s="700"/>
      <c r="AKC6" s="700"/>
      <c r="AKD6" s="700"/>
      <c r="AKE6" s="700"/>
      <c r="AKF6" s="700"/>
      <c r="AKG6" s="700"/>
      <c r="AKH6" s="700"/>
      <c r="AKI6" s="700"/>
      <c r="AKJ6" s="700"/>
      <c r="AKK6" s="700"/>
      <c r="AKL6" s="700"/>
      <c r="AKM6" s="700"/>
      <c r="AKN6" s="700"/>
      <c r="AKO6" s="700"/>
      <c r="AKP6" s="700"/>
      <c r="AKQ6" s="700"/>
      <c r="AKR6" s="700"/>
      <c r="AKS6" s="700"/>
      <c r="AKT6" s="700"/>
      <c r="AKU6" s="700"/>
      <c r="AKV6" s="700"/>
      <c r="AKW6" s="700"/>
      <c r="AKX6" s="700"/>
      <c r="AKY6" s="700"/>
      <c r="AKZ6" s="700"/>
      <c r="ALA6" s="700"/>
      <c r="ALB6" s="700"/>
      <c r="ALC6" s="700"/>
      <c r="ALD6" s="700"/>
      <c r="ALE6" s="700"/>
      <c r="ALF6" s="700"/>
      <c r="ALG6" s="700"/>
      <c r="ALH6" s="700"/>
      <c r="ALI6" s="700"/>
      <c r="ALJ6" s="700"/>
      <c r="ALK6" s="700"/>
      <c r="ALL6" s="700"/>
      <c r="ALM6" s="700"/>
      <c r="ALN6" s="700"/>
      <c r="ALO6" s="700"/>
      <c r="ALP6" s="700"/>
      <c r="ALQ6" s="700"/>
      <c r="ALR6" s="700"/>
      <c r="ALS6" s="700"/>
      <c r="ALT6" s="700"/>
      <c r="ALU6" s="700"/>
      <c r="ALV6" s="700"/>
      <c r="ALW6" s="700"/>
      <c r="ALX6" s="700"/>
      <c r="ALY6" s="700"/>
      <c r="ALZ6" s="700"/>
      <c r="AMA6" s="700"/>
      <c r="AMB6" s="700"/>
      <c r="AMC6" s="700"/>
      <c r="AMD6" s="700"/>
      <c r="AME6" s="700"/>
      <c r="AMF6" s="700"/>
      <c r="AMG6" s="700"/>
      <c r="AMH6" s="700"/>
      <c r="AMI6" s="700"/>
      <c r="AMJ6" s="700"/>
      <c r="AMK6" s="700"/>
      <c r="AML6" s="700"/>
      <c r="AMM6" s="700"/>
      <c r="AMN6" s="700"/>
      <c r="AMO6" s="700"/>
      <c r="AMP6" s="700"/>
      <c r="AMQ6" s="700"/>
      <c r="AMR6" s="700"/>
      <c r="AMS6" s="700"/>
      <c r="AMT6" s="700"/>
      <c r="AMU6" s="700"/>
      <c r="AMV6" s="700"/>
      <c r="AMW6" s="700"/>
      <c r="AMX6" s="700"/>
      <c r="AMY6" s="700"/>
      <c r="AMZ6" s="700"/>
      <c r="ANA6" s="700"/>
      <c r="ANB6" s="700"/>
      <c r="ANC6" s="700"/>
      <c r="AND6" s="700"/>
      <c r="ANE6" s="700"/>
      <c r="ANF6" s="700"/>
      <c r="ANG6" s="700"/>
      <c r="ANH6" s="700"/>
      <c r="ANI6" s="700"/>
      <c r="ANJ6" s="700"/>
      <c r="ANK6" s="700"/>
      <c r="ANL6" s="700"/>
      <c r="ANM6" s="700"/>
      <c r="ANN6" s="700"/>
      <c r="ANO6" s="700"/>
      <c r="ANP6" s="700"/>
      <c r="ANQ6" s="700"/>
      <c r="ANR6" s="700"/>
      <c r="ANS6" s="700"/>
      <c r="ANT6" s="700"/>
      <c r="ANU6" s="700"/>
      <c r="ANV6" s="700"/>
      <c r="ANW6" s="700"/>
      <c r="ANX6" s="700"/>
      <c r="ANY6" s="700"/>
      <c r="ANZ6" s="700"/>
      <c r="AOA6" s="700"/>
      <c r="AOB6" s="700"/>
      <c r="AOC6" s="700"/>
      <c r="AOD6" s="700"/>
      <c r="AOE6" s="700"/>
      <c r="AOF6" s="700"/>
      <c r="AOG6" s="700"/>
      <c r="AOH6" s="700"/>
      <c r="AOI6" s="700"/>
      <c r="AOJ6" s="700"/>
      <c r="AOK6" s="700"/>
      <c r="AOL6" s="700"/>
      <c r="AOM6" s="700"/>
      <c r="AON6" s="700"/>
      <c r="AOO6" s="700"/>
      <c r="AOP6" s="700"/>
      <c r="AOQ6" s="700"/>
      <c r="AOR6" s="700"/>
      <c r="AOS6" s="700"/>
      <c r="AOT6" s="700"/>
      <c r="AOU6" s="700"/>
      <c r="AOV6" s="700"/>
      <c r="AOW6" s="700"/>
      <c r="AOX6" s="700"/>
      <c r="AOY6" s="700"/>
      <c r="AOZ6" s="700"/>
      <c r="APA6" s="700"/>
      <c r="APB6" s="700"/>
      <c r="APC6" s="700"/>
      <c r="APD6" s="700"/>
      <c r="APE6" s="700"/>
      <c r="APF6" s="700"/>
      <c r="APG6" s="700"/>
      <c r="APH6" s="700"/>
      <c r="API6" s="700"/>
      <c r="APJ6" s="700"/>
      <c r="APK6" s="700"/>
      <c r="APL6" s="700"/>
      <c r="APM6" s="700"/>
      <c r="APN6" s="700"/>
      <c r="APO6" s="700"/>
      <c r="APP6" s="700"/>
      <c r="APQ6" s="700"/>
      <c r="APR6" s="700"/>
      <c r="APS6" s="700"/>
      <c r="APT6" s="700"/>
      <c r="APU6" s="700"/>
      <c r="APV6" s="700"/>
      <c r="APW6" s="700"/>
      <c r="APX6" s="700"/>
      <c r="APY6" s="700"/>
      <c r="APZ6" s="700"/>
      <c r="AQA6" s="700"/>
      <c r="AQB6" s="700"/>
      <c r="AQC6" s="700"/>
      <c r="AQD6" s="700"/>
      <c r="AQE6" s="700"/>
      <c r="AQF6" s="700"/>
      <c r="AQG6" s="700"/>
      <c r="AQH6" s="700"/>
      <c r="AQI6" s="700"/>
      <c r="AQJ6" s="700"/>
      <c r="AQK6" s="700"/>
      <c r="AQL6" s="700"/>
      <c r="AQM6" s="700"/>
      <c r="AQN6" s="700"/>
      <c r="AQO6" s="700"/>
      <c r="AQP6" s="700"/>
      <c r="AQQ6" s="700"/>
      <c r="AQR6" s="700"/>
      <c r="AQS6" s="700"/>
      <c r="AQT6" s="700"/>
      <c r="AQU6" s="700"/>
      <c r="AQV6" s="700"/>
      <c r="AQW6" s="700"/>
      <c r="AQX6" s="700"/>
      <c r="AQY6" s="700"/>
      <c r="AQZ6" s="700"/>
      <c r="ARA6" s="700"/>
      <c r="ARB6" s="700"/>
      <c r="ARC6" s="700"/>
      <c r="ARD6" s="700"/>
      <c r="ARE6" s="700"/>
      <c r="ARF6" s="700"/>
      <c r="ARG6" s="700"/>
      <c r="ARH6" s="700"/>
      <c r="ARI6" s="700"/>
      <c r="ARJ6" s="700"/>
      <c r="ARK6" s="700"/>
      <c r="ARL6" s="700"/>
      <c r="ARM6" s="700"/>
      <c r="ARN6" s="700"/>
      <c r="ARO6" s="700"/>
      <c r="ARP6" s="700"/>
      <c r="ARQ6" s="700"/>
      <c r="ARR6" s="700"/>
      <c r="ARS6" s="700"/>
      <c r="ART6" s="700"/>
      <c r="ARU6" s="700"/>
      <c r="ARV6" s="700"/>
      <c r="ARW6" s="700"/>
      <c r="ARX6" s="700"/>
      <c r="ARY6" s="700"/>
      <c r="ARZ6" s="700"/>
      <c r="ASA6" s="700"/>
      <c r="ASB6" s="700"/>
      <c r="ASC6" s="700"/>
      <c r="ASD6" s="700"/>
      <c r="ASE6" s="700"/>
      <c r="ASF6" s="700"/>
      <c r="ASG6" s="700"/>
      <c r="ASH6" s="700"/>
      <c r="ASI6" s="700"/>
      <c r="ASJ6" s="700"/>
      <c r="ASK6" s="700"/>
      <c r="ASL6" s="700"/>
      <c r="ASM6" s="700"/>
      <c r="ASN6" s="700"/>
      <c r="ASO6" s="700"/>
      <c r="ASP6" s="700"/>
      <c r="ASQ6" s="700"/>
      <c r="ASR6" s="700"/>
      <c r="ASS6" s="700"/>
      <c r="AST6" s="700"/>
      <c r="ASU6" s="700"/>
      <c r="ASV6" s="700"/>
      <c r="ASW6" s="700"/>
      <c r="ASX6" s="700"/>
      <c r="ASY6" s="700"/>
      <c r="ASZ6" s="700"/>
      <c r="ATA6" s="700"/>
      <c r="ATB6" s="700"/>
      <c r="ATC6" s="700"/>
      <c r="ATD6" s="700"/>
      <c r="ATE6" s="700"/>
      <c r="ATF6" s="700"/>
      <c r="ATG6" s="700"/>
      <c r="ATH6" s="700"/>
      <c r="ATI6" s="700"/>
      <c r="ATJ6" s="700"/>
      <c r="ATK6" s="700"/>
      <c r="ATL6" s="700"/>
      <c r="ATM6" s="700"/>
      <c r="ATN6" s="700"/>
      <c r="ATO6" s="700"/>
      <c r="ATP6" s="700"/>
      <c r="ATQ6" s="700"/>
      <c r="ATR6" s="700"/>
      <c r="ATS6" s="700"/>
      <c r="ATT6" s="700"/>
      <c r="ATU6" s="700"/>
      <c r="ATV6" s="700"/>
      <c r="ATW6" s="700"/>
      <c r="ATX6" s="700"/>
      <c r="ATY6" s="700"/>
      <c r="ATZ6" s="700"/>
      <c r="AUA6" s="700"/>
      <c r="AUB6" s="700"/>
      <c r="AUC6" s="700"/>
      <c r="AUD6" s="700"/>
      <c r="AUE6" s="700"/>
      <c r="AUF6" s="700"/>
      <c r="AUG6" s="700"/>
      <c r="AUH6" s="700"/>
      <c r="AUI6" s="700"/>
      <c r="AUJ6" s="700"/>
      <c r="AUK6" s="700"/>
      <c r="AUL6" s="700"/>
      <c r="AUM6" s="700"/>
      <c r="AUN6" s="700"/>
      <c r="AUO6" s="700"/>
      <c r="AUP6" s="700"/>
      <c r="AUQ6" s="700"/>
      <c r="AUR6" s="700"/>
      <c r="AUS6" s="700"/>
      <c r="AUT6" s="700"/>
      <c r="AUU6" s="700"/>
      <c r="AUV6" s="700"/>
      <c r="AUW6" s="700"/>
      <c r="AUX6" s="700"/>
      <c r="AUY6" s="700"/>
      <c r="AUZ6" s="700"/>
      <c r="AVA6" s="700"/>
      <c r="AVB6" s="700"/>
      <c r="AVC6" s="700"/>
      <c r="AVD6" s="700"/>
      <c r="AVE6" s="700"/>
      <c r="AVF6" s="700"/>
      <c r="AVG6" s="700"/>
      <c r="AVH6" s="700"/>
      <c r="AVI6" s="700"/>
      <c r="AVJ6" s="700"/>
      <c r="AVK6" s="700"/>
      <c r="AVL6" s="700"/>
      <c r="AVM6" s="700"/>
      <c r="AVN6" s="700"/>
      <c r="AVO6" s="700"/>
      <c r="AVP6" s="700"/>
      <c r="AVQ6" s="700"/>
      <c r="AVR6" s="700"/>
      <c r="AVS6" s="700"/>
      <c r="AVT6" s="700"/>
      <c r="AVU6" s="700"/>
      <c r="AVV6" s="700"/>
      <c r="AVW6" s="700"/>
      <c r="AVX6" s="700"/>
      <c r="AVY6" s="700"/>
      <c r="AVZ6" s="700"/>
      <c r="AWA6" s="700"/>
      <c r="AWB6" s="700"/>
      <c r="AWC6" s="700"/>
      <c r="AWD6" s="700"/>
      <c r="AWE6" s="700"/>
      <c r="AWF6" s="700"/>
      <c r="AWG6" s="700"/>
      <c r="AWH6" s="700"/>
      <c r="AWI6" s="700"/>
      <c r="AWJ6" s="700"/>
      <c r="AWK6" s="700"/>
      <c r="AWL6" s="700"/>
      <c r="AWM6" s="700"/>
      <c r="AWN6" s="700"/>
      <c r="AWO6" s="700"/>
      <c r="AWP6" s="700"/>
      <c r="AWQ6" s="700"/>
      <c r="AWR6" s="700"/>
      <c r="AWS6" s="700"/>
      <c r="AWT6" s="700"/>
      <c r="AWU6" s="700"/>
      <c r="AWV6" s="700"/>
      <c r="AWW6" s="700"/>
      <c r="AWX6" s="700"/>
      <c r="AWY6" s="700"/>
      <c r="AWZ6" s="700"/>
      <c r="AXA6" s="700"/>
      <c r="AXB6" s="700"/>
      <c r="AXC6" s="700"/>
      <c r="AXD6" s="700"/>
      <c r="AXE6" s="700"/>
      <c r="AXF6" s="700"/>
      <c r="AXG6" s="700"/>
      <c r="AXH6" s="700"/>
      <c r="AXI6" s="700"/>
      <c r="AXJ6" s="700"/>
      <c r="AXK6" s="700"/>
      <c r="AXL6" s="700"/>
      <c r="AXM6" s="700"/>
      <c r="AXN6" s="700"/>
      <c r="AXO6" s="700"/>
      <c r="AXP6" s="700"/>
      <c r="AXQ6" s="700"/>
      <c r="AXR6" s="700"/>
      <c r="AXS6" s="700"/>
      <c r="AXT6" s="700"/>
      <c r="AXU6" s="700"/>
      <c r="AXV6" s="700"/>
      <c r="AXW6" s="700"/>
      <c r="AXX6" s="700"/>
      <c r="AXY6" s="700"/>
      <c r="AXZ6" s="700"/>
      <c r="AYA6" s="700"/>
      <c r="AYB6" s="700"/>
      <c r="AYC6" s="700"/>
      <c r="AYD6" s="700"/>
      <c r="AYE6" s="700"/>
      <c r="AYF6" s="700"/>
      <c r="AYG6" s="700"/>
      <c r="AYH6" s="700"/>
      <c r="AYI6" s="700"/>
      <c r="AYJ6" s="700"/>
      <c r="AYK6" s="700"/>
      <c r="AYL6" s="700"/>
      <c r="AYM6" s="700"/>
      <c r="AYN6" s="700"/>
      <c r="AYO6" s="700"/>
      <c r="AYP6" s="700"/>
      <c r="AYQ6" s="700"/>
      <c r="AYR6" s="700"/>
      <c r="AYS6" s="700"/>
      <c r="AYT6" s="700"/>
      <c r="AYU6" s="700"/>
      <c r="AYV6" s="700"/>
      <c r="AYW6" s="700"/>
      <c r="AYX6" s="700"/>
      <c r="AYY6" s="700"/>
      <c r="AYZ6" s="700"/>
      <c r="AZA6" s="700"/>
      <c r="AZB6" s="700"/>
      <c r="AZC6" s="700"/>
      <c r="AZD6" s="700"/>
      <c r="AZE6" s="700"/>
      <c r="AZF6" s="700"/>
      <c r="AZG6" s="700"/>
      <c r="AZH6" s="700"/>
      <c r="AZI6" s="700"/>
      <c r="AZJ6" s="700"/>
      <c r="AZK6" s="700"/>
      <c r="AZL6" s="700"/>
      <c r="AZM6" s="700"/>
      <c r="AZN6" s="700"/>
      <c r="AZO6" s="700"/>
      <c r="AZP6" s="700"/>
      <c r="AZQ6" s="700"/>
      <c r="AZR6" s="700"/>
      <c r="AZS6" s="700"/>
      <c r="AZT6" s="700"/>
      <c r="AZU6" s="700"/>
      <c r="AZV6" s="700"/>
      <c r="AZW6" s="700"/>
      <c r="AZX6" s="700"/>
      <c r="AZY6" s="700"/>
      <c r="AZZ6" s="700"/>
      <c r="BAA6" s="700"/>
      <c r="BAB6" s="700"/>
      <c r="BAC6" s="700"/>
      <c r="BAD6" s="700"/>
      <c r="BAE6" s="700"/>
      <c r="BAF6" s="700"/>
      <c r="BAG6" s="700"/>
      <c r="BAH6" s="700"/>
      <c r="BAI6" s="700"/>
      <c r="BAJ6" s="700"/>
      <c r="BAK6" s="700"/>
      <c r="BAL6" s="700"/>
      <c r="BAM6" s="700"/>
      <c r="BAN6" s="700"/>
      <c r="BAO6" s="700"/>
      <c r="BAP6" s="700"/>
      <c r="BAQ6" s="700"/>
      <c r="BAR6" s="700"/>
      <c r="BAS6" s="700"/>
      <c r="BAT6" s="700"/>
      <c r="BAU6" s="700"/>
      <c r="BAV6" s="700"/>
      <c r="BAW6" s="700"/>
      <c r="BAX6" s="700"/>
      <c r="BAY6" s="700"/>
      <c r="BAZ6" s="700"/>
      <c r="BBA6" s="700"/>
      <c r="BBB6" s="700"/>
      <c r="BBC6" s="700"/>
      <c r="BBD6" s="700"/>
      <c r="BBE6" s="700"/>
      <c r="BBF6" s="700"/>
      <c r="BBG6" s="700"/>
      <c r="BBH6" s="700"/>
      <c r="BBI6" s="700"/>
      <c r="BBJ6" s="700"/>
      <c r="BBK6" s="700"/>
      <c r="BBL6" s="700"/>
      <c r="BBM6" s="700"/>
      <c r="BBN6" s="700"/>
      <c r="BBO6" s="700"/>
      <c r="BBP6" s="700"/>
      <c r="BBQ6" s="700"/>
      <c r="BBR6" s="700"/>
      <c r="BBS6" s="700"/>
      <c r="BBT6" s="700"/>
      <c r="BBU6" s="700"/>
      <c r="BBV6" s="700"/>
      <c r="BBW6" s="700"/>
      <c r="BBX6" s="700"/>
      <c r="BBY6" s="700"/>
      <c r="BBZ6" s="700"/>
      <c r="BCA6" s="700"/>
      <c r="BCB6" s="700"/>
      <c r="BCC6" s="700"/>
      <c r="BCD6" s="700"/>
      <c r="BCE6" s="700"/>
      <c r="BCF6" s="700"/>
      <c r="BCG6" s="700"/>
      <c r="BCH6" s="700"/>
      <c r="BCI6" s="700"/>
      <c r="BCJ6" s="700"/>
      <c r="BCK6" s="700"/>
      <c r="BCL6" s="700"/>
      <c r="BCM6" s="700"/>
      <c r="BCN6" s="700"/>
      <c r="BCO6" s="700"/>
      <c r="BCP6" s="700"/>
      <c r="BCQ6" s="700"/>
      <c r="BCR6" s="700"/>
      <c r="BCS6" s="700"/>
      <c r="BCT6" s="700"/>
      <c r="BCU6" s="700"/>
      <c r="BCV6" s="700"/>
      <c r="BCW6" s="700"/>
      <c r="BCX6" s="700"/>
      <c r="BCY6" s="700"/>
      <c r="BCZ6" s="700"/>
      <c r="BDA6" s="700"/>
      <c r="BDB6" s="700"/>
      <c r="BDC6" s="700"/>
      <c r="BDD6" s="700"/>
      <c r="BDE6" s="700"/>
      <c r="BDF6" s="700"/>
      <c r="BDG6" s="700"/>
      <c r="BDH6" s="700"/>
      <c r="BDI6" s="700"/>
      <c r="BDJ6" s="700"/>
      <c r="BDK6" s="700"/>
      <c r="BDL6" s="700"/>
      <c r="BDM6" s="700"/>
      <c r="BDN6" s="700"/>
      <c r="BDO6" s="700"/>
      <c r="BDP6" s="700"/>
      <c r="BDQ6" s="700"/>
      <c r="BDR6" s="700"/>
      <c r="BDS6" s="700"/>
      <c r="BDT6" s="700"/>
      <c r="BDU6" s="700"/>
      <c r="BDV6" s="700"/>
      <c r="BDW6" s="700"/>
      <c r="BDX6" s="700"/>
      <c r="BDY6" s="700"/>
      <c r="BDZ6" s="700"/>
      <c r="BEA6" s="700"/>
      <c r="BEB6" s="700"/>
      <c r="BEC6" s="700"/>
      <c r="BED6" s="700"/>
      <c r="BEE6" s="700"/>
      <c r="BEF6" s="700"/>
      <c r="BEG6" s="700"/>
      <c r="BEH6" s="700"/>
      <c r="BEI6" s="700"/>
      <c r="BEJ6" s="700"/>
      <c r="BEK6" s="700"/>
      <c r="BEL6" s="700"/>
      <c r="BEM6" s="700"/>
      <c r="BEN6" s="700"/>
      <c r="BEO6" s="700"/>
      <c r="BEP6" s="700"/>
      <c r="BEQ6" s="700"/>
      <c r="BER6" s="700"/>
      <c r="BES6" s="700"/>
      <c r="BET6" s="700"/>
      <c r="BEU6" s="700"/>
      <c r="BEV6" s="700"/>
      <c r="BEW6" s="700"/>
      <c r="BEX6" s="700"/>
      <c r="BEY6" s="700"/>
      <c r="BEZ6" s="700"/>
      <c r="BFA6" s="700"/>
      <c r="BFB6" s="700"/>
      <c r="BFC6" s="700"/>
      <c r="BFD6" s="700"/>
      <c r="BFE6" s="700"/>
      <c r="BFF6" s="700"/>
      <c r="BFG6" s="700"/>
      <c r="BFH6" s="700"/>
      <c r="BFI6" s="700"/>
      <c r="BFJ6" s="700"/>
      <c r="BFK6" s="700"/>
      <c r="BFL6" s="700"/>
      <c r="BFM6" s="700"/>
      <c r="BFN6" s="700"/>
      <c r="BFO6" s="700"/>
      <c r="BFP6" s="700"/>
      <c r="BFQ6" s="700"/>
      <c r="BFR6" s="700"/>
      <c r="BFS6" s="700"/>
      <c r="BFT6" s="700"/>
      <c r="BFU6" s="700"/>
      <c r="BFV6" s="700"/>
      <c r="BFW6" s="700"/>
      <c r="BFX6" s="700"/>
      <c r="BFY6" s="700"/>
      <c r="BFZ6" s="700"/>
      <c r="BGA6" s="700"/>
      <c r="BGB6" s="700"/>
      <c r="BGC6" s="700"/>
      <c r="BGD6" s="700"/>
      <c r="BGE6" s="700"/>
      <c r="BGF6" s="700"/>
      <c r="BGG6" s="700"/>
      <c r="BGH6" s="700"/>
      <c r="BGI6" s="700"/>
      <c r="BGJ6" s="700"/>
      <c r="BGK6" s="700"/>
      <c r="BGL6" s="700"/>
      <c r="BGM6" s="700"/>
      <c r="BGN6" s="700"/>
      <c r="BGO6" s="700"/>
      <c r="BGP6" s="700"/>
      <c r="BGQ6" s="700"/>
      <c r="BGR6" s="700"/>
      <c r="BGS6" s="700"/>
      <c r="BGT6" s="700"/>
      <c r="BGU6" s="700"/>
      <c r="BGV6" s="700"/>
      <c r="BGW6" s="700"/>
      <c r="BGX6" s="700"/>
      <c r="BGY6" s="700"/>
      <c r="BGZ6" s="700"/>
      <c r="BHA6" s="700"/>
      <c r="BHB6" s="700"/>
      <c r="BHC6" s="700"/>
      <c r="BHD6" s="700"/>
      <c r="BHE6" s="700"/>
      <c r="BHF6" s="700"/>
      <c r="BHG6" s="700"/>
      <c r="BHH6" s="700"/>
      <c r="BHI6" s="700"/>
      <c r="BHJ6" s="700"/>
      <c r="BHK6" s="700"/>
      <c r="BHL6" s="700"/>
      <c r="BHM6" s="700"/>
      <c r="BHN6" s="700"/>
      <c r="BHO6" s="700"/>
      <c r="BHP6" s="700"/>
      <c r="BHQ6" s="700"/>
      <c r="BHR6" s="700"/>
      <c r="BHS6" s="700"/>
      <c r="BHT6" s="700"/>
      <c r="BHU6" s="700"/>
      <c r="BHV6" s="700"/>
      <c r="BHW6" s="700"/>
      <c r="BHX6" s="700"/>
      <c r="BHY6" s="700"/>
      <c r="BHZ6" s="700"/>
      <c r="BIA6" s="700"/>
      <c r="BIB6" s="700"/>
      <c r="BIC6" s="700"/>
      <c r="BID6" s="700"/>
      <c r="BIE6" s="700"/>
      <c r="BIF6" s="700"/>
      <c r="BIG6" s="700"/>
      <c r="BIH6" s="700"/>
      <c r="BII6" s="700"/>
      <c r="BIJ6" s="700"/>
      <c r="BIK6" s="700"/>
      <c r="BIL6" s="700"/>
      <c r="BIM6" s="700"/>
      <c r="BIN6" s="700"/>
      <c r="BIO6" s="700"/>
      <c r="BIP6" s="700"/>
      <c r="BIQ6" s="700"/>
      <c r="BIR6" s="700"/>
      <c r="BIS6" s="700"/>
      <c r="BIT6" s="700"/>
      <c r="BIU6" s="700"/>
      <c r="BIV6" s="700"/>
      <c r="BIW6" s="700"/>
      <c r="BIX6" s="700"/>
      <c r="BIY6" s="700"/>
      <c r="BIZ6" s="700"/>
      <c r="BJA6" s="700"/>
      <c r="BJB6" s="700"/>
      <c r="BJC6" s="700"/>
      <c r="BJD6" s="700"/>
      <c r="BJE6" s="700"/>
      <c r="BJF6" s="700"/>
      <c r="BJG6" s="700"/>
      <c r="BJH6" s="700"/>
      <c r="BJI6" s="700"/>
      <c r="BJJ6" s="700"/>
      <c r="BJK6" s="700"/>
      <c r="BJL6" s="700"/>
      <c r="BJM6" s="700"/>
      <c r="BJN6" s="700"/>
      <c r="BJO6" s="700"/>
      <c r="BJP6" s="700"/>
      <c r="BJQ6" s="700"/>
      <c r="BJR6" s="700"/>
      <c r="BJS6" s="700"/>
      <c r="BJT6" s="700"/>
      <c r="BJU6" s="700"/>
      <c r="BJV6" s="700"/>
      <c r="BJW6" s="700"/>
      <c r="BJX6" s="700"/>
      <c r="BJY6" s="700"/>
      <c r="BJZ6" s="700"/>
      <c r="BKA6" s="700"/>
      <c r="BKB6" s="700"/>
      <c r="BKC6" s="700"/>
      <c r="BKD6" s="700"/>
      <c r="BKE6" s="700"/>
      <c r="BKF6" s="700"/>
      <c r="BKG6" s="700"/>
      <c r="BKH6" s="700"/>
      <c r="BKI6" s="700"/>
      <c r="BKJ6" s="700"/>
      <c r="BKK6" s="700"/>
      <c r="BKL6" s="700"/>
      <c r="BKM6" s="700"/>
      <c r="BKN6" s="700"/>
      <c r="BKO6" s="700"/>
      <c r="BKP6" s="700"/>
      <c r="BKQ6" s="700"/>
      <c r="BKR6" s="700"/>
      <c r="BKS6" s="700"/>
      <c r="BKT6" s="700"/>
      <c r="BKU6" s="700"/>
      <c r="BKV6" s="700"/>
      <c r="BKW6" s="700"/>
      <c r="BKX6" s="700"/>
      <c r="BKY6" s="700"/>
      <c r="BKZ6" s="700"/>
      <c r="BLA6" s="700"/>
      <c r="BLB6" s="700"/>
      <c r="BLC6" s="700"/>
      <c r="BLD6" s="700"/>
      <c r="BLE6" s="700"/>
      <c r="BLF6" s="700"/>
      <c r="BLG6" s="700"/>
      <c r="BLH6" s="700"/>
      <c r="BLI6" s="700"/>
      <c r="BLJ6" s="700"/>
      <c r="BLK6" s="700"/>
      <c r="BLL6" s="700"/>
      <c r="BLM6" s="700"/>
      <c r="BLN6" s="700"/>
      <c r="BLO6" s="700"/>
      <c r="BLP6" s="700"/>
      <c r="BLQ6" s="700"/>
      <c r="BLR6" s="700"/>
      <c r="BLS6" s="700"/>
      <c r="BLT6" s="700"/>
      <c r="BLU6" s="700"/>
      <c r="BLV6" s="700"/>
      <c r="BLW6" s="700"/>
      <c r="BLX6" s="700"/>
      <c r="BLY6" s="700"/>
      <c r="BLZ6" s="700"/>
      <c r="BMA6" s="700"/>
      <c r="BMB6" s="700"/>
      <c r="BMC6" s="700"/>
      <c r="BMD6" s="700"/>
      <c r="BME6" s="700"/>
      <c r="BMF6" s="700"/>
      <c r="BMG6" s="700"/>
      <c r="BMH6" s="700"/>
      <c r="BMI6" s="700"/>
      <c r="BMJ6" s="700"/>
      <c r="BMK6" s="700"/>
      <c r="BML6" s="700"/>
      <c r="BMM6" s="700"/>
      <c r="BMN6" s="700"/>
      <c r="BMO6" s="700"/>
      <c r="BMP6" s="700"/>
      <c r="BMQ6" s="700"/>
      <c r="BMR6" s="700"/>
      <c r="BMS6" s="700"/>
      <c r="BMT6" s="700"/>
      <c r="BMU6" s="700"/>
      <c r="BMV6" s="700"/>
      <c r="BMW6" s="700"/>
      <c r="BMX6" s="700"/>
      <c r="BMY6" s="700"/>
      <c r="BMZ6" s="700"/>
      <c r="BNA6" s="700"/>
      <c r="BNB6" s="700"/>
      <c r="BNC6" s="700"/>
      <c r="BND6" s="700"/>
      <c r="BNE6" s="700"/>
      <c r="BNF6" s="700"/>
      <c r="BNG6" s="700"/>
      <c r="BNH6" s="700"/>
      <c r="BNI6" s="700"/>
      <c r="BNJ6" s="700"/>
      <c r="BNK6" s="700"/>
      <c r="BNL6" s="700"/>
      <c r="BNM6" s="700"/>
      <c r="BNN6" s="700"/>
      <c r="BNO6" s="700"/>
      <c r="BNP6" s="700"/>
      <c r="BNQ6" s="700"/>
      <c r="BNR6" s="700"/>
      <c r="BNS6" s="700"/>
      <c r="BNT6" s="700"/>
      <c r="BNU6" s="700"/>
      <c r="BNV6" s="700"/>
      <c r="BNW6" s="700"/>
      <c r="BNX6" s="700"/>
      <c r="BNY6" s="700"/>
      <c r="BNZ6" s="700"/>
      <c r="BOA6" s="700"/>
      <c r="BOB6" s="700"/>
      <c r="BOC6" s="700"/>
      <c r="BOD6" s="700"/>
      <c r="BOE6" s="700"/>
      <c r="BOF6" s="700"/>
      <c r="BOG6" s="700"/>
      <c r="BOH6" s="700"/>
      <c r="BOI6" s="700"/>
      <c r="BOJ6" s="700"/>
      <c r="BOK6" s="700"/>
      <c r="BOL6" s="700"/>
      <c r="BOM6" s="700"/>
      <c r="BON6" s="700"/>
      <c r="BOO6" s="700"/>
      <c r="BOP6" s="700"/>
      <c r="BOQ6" s="700"/>
      <c r="BOR6" s="700"/>
      <c r="BOS6" s="700"/>
      <c r="BOT6" s="700"/>
      <c r="BOU6" s="700"/>
      <c r="BOV6" s="700"/>
      <c r="BOW6" s="700"/>
      <c r="BOX6" s="700"/>
      <c r="BOY6" s="700"/>
      <c r="BOZ6" s="700"/>
      <c r="BPA6" s="700"/>
      <c r="BPB6" s="700"/>
      <c r="BPC6" s="700"/>
      <c r="BPD6" s="700"/>
      <c r="BPE6" s="700"/>
      <c r="BPF6" s="700"/>
      <c r="BPG6" s="700"/>
      <c r="BPH6" s="700"/>
      <c r="BPI6" s="700"/>
      <c r="BPJ6" s="700"/>
      <c r="BPK6" s="700"/>
      <c r="BPL6" s="700"/>
      <c r="BPM6" s="700"/>
      <c r="BPN6" s="700"/>
      <c r="BPO6" s="700"/>
      <c r="BPP6" s="700"/>
      <c r="BPQ6" s="700"/>
      <c r="BPR6" s="700"/>
      <c r="BPS6" s="700"/>
      <c r="BPT6" s="700"/>
      <c r="BPU6" s="700"/>
      <c r="BPV6" s="700"/>
      <c r="BPW6" s="700"/>
      <c r="BPX6" s="700"/>
      <c r="BPY6" s="700"/>
      <c r="BPZ6" s="700"/>
      <c r="BQA6" s="700"/>
      <c r="BQB6" s="700"/>
      <c r="BQC6" s="700"/>
      <c r="BQD6" s="700"/>
      <c r="BQE6" s="700"/>
      <c r="BQF6" s="700"/>
      <c r="BQG6" s="700"/>
      <c r="BQH6" s="700"/>
      <c r="BQI6" s="700"/>
      <c r="BQJ6" s="700"/>
      <c r="BQK6" s="700"/>
      <c r="BQL6" s="700"/>
      <c r="BQM6" s="700"/>
      <c r="BQN6" s="700"/>
      <c r="BQO6" s="700"/>
      <c r="BQP6" s="700"/>
      <c r="BQQ6" s="700"/>
      <c r="BQR6" s="700"/>
      <c r="BQS6" s="700"/>
      <c r="BQT6" s="700"/>
      <c r="BQU6" s="700"/>
      <c r="BQV6" s="700"/>
      <c r="BQW6" s="700"/>
      <c r="BQX6" s="700"/>
      <c r="BQY6" s="700"/>
      <c r="BQZ6" s="700"/>
      <c r="BRA6" s="700"/>
      <c r="BRB6" s="700"/>
      <c r="BRC6" s="700"/>
      <c r="BRD6" s="700"/>
      <c r="BRE6" s="700"/>
      <c r="BRF6" s="700"/>
      <c r="BRG6" s="700"/>
      <c r="BRH6" s="700"/>
      <c r="BRI6" s="700"/>
      <c r="BRJ6" s="700"/>
      <c r="BRK6" s="700"/>
      <c r="BRL6" s="700"/>
      <c r="BRM6" s="700"/>
      <c r="BRN6" s="700"/>
      <c r="BRO6" s="700"/>
      <c r="BRP6" s="700"/>
      <c r="BRQ6" s="700"/>
      <c r="BRR6" s="700"/>
      <c r="BRS6" s="700"/>
      <c r="BRT6" s="700"/>
      <c r="BRU6" s="700"/>
      <c r="BRV6" s="700"/>
      <c r="BRW6" s="700"/>
      <c r="BRX6" s="700"/>
      <c r="BRY6" s="700"/>
      <c r="BRZ6" s="700"/>
      <c r="BSA6" s="700"/>
      <c r="BSB6" s="700"/>
      <c r="BSC6" s="700"/>
      <c r="BSD6" s="700"/>
      <c r="BSE6" s="700"/>
      <c r="BSF6" s="700"/>
      <c r="BSG6" s="700"/>
      <c r="BSH6" s="700"/>
      <c r="BSI6" s="700"/>
      <c r="BSJ6" s="700"/>
      <c r="BSK6" s="700"/>
      <c r="BSL6" s="700"/>
      <c r="BSM6" s="700"/>
      <c r="BSN6" s="700"/>
      <c r="BSO6" s="700"/>
      <c r="BSP6" s="700"/>
      <c r="BSQ6" s="700"/>
      <c r="BSR6" s="700"/>
      <c r="BSS6" s="700"/>
      <c r="BST6" s="700"/>
      <c r="BSU6" s="700"/>
      <c r="BSV6" s="700"/>
      <c r="BSW6" s="700"/>
      <c r="BSX6" s="700"/>
      <c r="BSY6" s="700"/>
      <c r="BSZ6" s="700"/>
      <c r="BTA6" s="700"/>
      <c r="BTB6" s="700"/>
      <c r="BTC6" s="700"/>
      <c r="BTD6" s="700"/>
      <c r="BTE6" s="700"/>
      <c r="BTF6" s="700"/>
      <c r="BTG6" s="700"/>
      <c r="BTH6" s="700"/>
      <c r="BTI6" s="700"/>
      <c r="BTJ6" s="700"/>
      <c r="BTK6" s="700"/>
      <c r="BTL6" s="700"/>
      <c r="BTM6" s="700"/>
      <c r="BTN6" s="700"/>
      <c r="BTO6" s="700"/>
      <c r="BTP6" s="700"/>
      <c r="BTQ6" s="700"/>
      <c r="BTR6" s="700"/>
      <c r="BTS6" s="700"/>
      <c r="BTT6" s="700"/>
      <c r="BTU6" s="700"/>
      <c r="BTV6" s="700"/>
      <c r="BTW6" s="700"/>
      <c r="BTX6" s="700"/>
      <c r="BTY6" s="700"/>
      <c r="BTZ6" s="700"/>
      <c r="BUA6" s="700"/>
      <c r="BUB6" s="700"/>
      <c r="BUC6" s="700"/>
      <c r="BUD6" s="700"/>
      <c r="BUE6" s="700"/>
      <c r="BUF6" s="700"/>
      <c r="BUG6" s="700"/>
      <c r="BUH6" s="700"/>
      <c r="BUI6" s="700"/>
      <c r="BUJ6" s="700"/>
      <c r="BUK6" s="700"/>
      <c r="BUL6" s="700"/>
      <c r="BUM6" s="700"/>
      <c r="BUN6" s="700"/>
      <c r="BUO6" s="700"/>
      <c r="BUP6" s="700"/>
      <c r="BUQ6" s="700"/>
      <c r="BUR6" s="700"/>
      <c r="BUS6" s="700"/>
      <c r="BUT6" s="700"/>
      <c r="BUU6" s="700"/>
      <c r="BUV6" s="700"/>
      <c r="BUW6" s="700"/>
      <c r="BUX6" s="700"/>
      <c r="BUY6" s="700"/>
      <c r="BUZ6" s="700"/>
      <c r="BVA6" s="700"/>
      <c r="BVB6" s="700"/>
      <c r="BVC6" s="700"/>
      <c r="BVD6" s="700"/>
      <c r="BVE6" s="700"/>
      <c r="BVF6" s="700"/>
      <c r="BVG6" s="700"/>
      <c r="BVH6" s="700"/>
      <c r="BVI6" s="700"/>
      <c r="BVJ6" s="700"/>
      <c r="BVK6" s="700"/>
      <c r="BVL6" s="700"/>
      <c r="BVM6" s="700"/>
      <c r="BVN6" s="700"/>
      <c r="BVO6" s="700"/>
      <c r="BVP6" s="700"/>
      <c r="BVQ6" s="700"/>
      <c r="BVR6" s="700"/>
      <c r="BVS6" s="700"/>
      <c r="BVT6" s="700"/>
      <c r="BVU6" s="700"/>
      <c r="BVV6" s="700"/>
      <c r="BVW6" s="700"/>
      <c r="BVX6" s="700"/>
      <c r="BVY6" s="700"/>
      <c r="BVZ6" s="700"/>
      <c r="BWA6" s="700"/>
      <c r="BWB6" s="700"/>
      <c r="BWC6" s="700"/>
      <c r="BWD6" s="700"/>
      <c r="BWE6" s="700"/>
      <c r="BWF6" s="700"/>
      <c r="BWG6" s="700"/>
      <c r="BWH6" s="700"/>
      <c r="BWI6" s="700"/>
      <c r="BWJ6" s="700"/>
      <c r="BWK6" s="700"/>
      <c r="BWL6" s="700"/>
      <c r="BWM6" s="700"/>
      <c r="BWN6" s="700"/>
      <c r="BWO6" s="700"/>
      <c r="BWP6" s="700"/>
      <c r="BWQ6" s="700"/>
      <c r="BWR6" s="700"/>
      <c r="BWS6" s="700"/>
      <c r="BWT6" s="700"/>
      <c r="BWU6" s="700"/>
      <c r="BWV6" s="700"/>
      <c r="BWW6" s="700"/>
      <c r="BWX6" s="700"/>
      <c r="BWY6" s="700"/>
      <c r="BWZ6" s="700"/>
      <c r="BXA6" s="700"/>
      <c r="BXB6" s="700"/>
      <c r="BXC6" s="700"/>
      <c r="BXD6" s="700"/>
      <c r="BXE6" s="700"/>
      <c r="BXF6" s="700"/>
      <c r="BXG6" s="700"/>
      <c r="BXH6" s="700"/>
      <c r="BXI6" s="700"/>
      <c r="BXJ6" s="700"/>
      <c r="BXK6" s="700"/>
      <c r="BXL6" s="700"/>
      <c r="BXM6" s="700"/>
      <c r="BXN6" s="700"/>
      <c r="BXO6" s="700"/>
      <c r="BXP6" s="700"/>
      <c r="BXQ6" s="700"/>
      <c r="BXR6" s="700"/>
      <c r="BXS6" s="700"/>
      <c r="BXT6" s="700"/>
      <c r="BXU6" s="700"/>
      <c r="BXV6" s="700"/>
      <c r="BXW6" s="700"/>
      <c r="BXX6" s="700"/>
      <c r="BXY6" s="700"/>
      <c r="BXZ6" s="700"/>
      <c r="BYA6" s="700"/>
      <c r="BYB6" s="700"/>
      <c r="BYC6" s="700"/>
      <c r="BYD6" s="700"/>
      <c r="BYE6" s="700"/>
      <c r="BYF6" s="700"/>
      <c r="BYG6" s="700"/>
      <c r="BYH6" s="700"/>
      <c r="BYI6" s="700"/>
      <c r="BYJ6" s="700"/>
      <c r="BYK6" s="700"/>
      <c r="BYL6" s="700"/>
      <c r="BYM6" s="700"/>
      <c r="BYN6" s="700"/>
      <c r="BYO6" s="700"/>
      <c r="BYP6" s="700"/>
      <c r="BYQ6" s="700"/>
      <c r="BYR6" s="700"/>
      <c r="BYS6" s="700"/>
      <c r="BYT6" s="700"/>
      <c r="BYU6" s="700"/>
      <c r="BYV6" s="700"/>
      <c r="BYW6" s="700"/>
      <c r="BYX6" s="700"/>
      <c r="BYY6" s="700"/>
      <c r="BYZ6" s="700"/>
      <c r="BZA6" s="700"/>
      <c r="BZB6" s="700"/>
      <c r="BZC6" s="700"/>
      <c r="BZD6" s="700"/>
      <c r="BZE6" s="700"/>
      <c r="BZF6" s="700"/>
      <c r="BZG6" s="700"/>
      <c r="BZH6" s="700"/>
      <c r="BZI6" s="700"/>
      <c r="BZJ6" s="700"/>
      <c r="BZK6" s="700"/>
      <c r="BZL6" s="700"/>
      <c r="BZM6" s="700"/>
      <c r="BZN6" s="700"/>
      <c r="BZO6" s="700"/>
      <c r="BZP6" s="700"/>
      <c r="BZQ6" s="700"/>
      <c r="BZR6" s="700"/>
      <c r="BZS6" s="700"/>
      <c r="BZT6" s="700"/>
      <c r="BZU6" s="700"/>
      <c r="BZV6" s="700"/>
      <c r="BZW6" s="700"/>
      <c r="BZX6" s="700"/>
      <c r="BZY6" s="700"/>
      <c r="BZZ6" s="700"/>
      <c r="CAA6" s="700"/>
      <c r="CAB6" s="700"/>
      <c r="CAC6" s="700"/>
      <c r="CAD6" s="700"/>
      <c r="CAE6" s="700"/>
      <c r="CAF6" s="700"/>
      <c r="CAG6" s="700"/>
      <c r="CAH6" s="700"/>
      <c r="CAI6" s="700"/>
      <c r="CAJ6" s="700"/>
      <c r="CAK6" s="700"/>
      <c r="CAL6" s="700"/>
      <c r="CAM6" s="700"/>
      <c r="CAN6" s="700"/>
      <c r="CAO6" s="700"/>
      <c r="CAP6" s="700"/>
      <c r="CAQ6" s="700"/>
      <c r="CAR6" s="700"/>
      <c r="CAS6" s="700"/>
      <c r="CAT6" s="700"/>
      <c r="CAU6" s="700"/>
      <c r="CAV6" s="700"/>
      <c r="CAW6" s="700"/>
      <c r="CAX6" s="700"/>
      <c r="CAY6" s="700"/>
      <c r="CAZ6" s="700"/>
      <c r="CBA6" s="700"/>
      <c r="CBB6" s="700"/>
      <c r="CBC6" s="700"/>
      <c r="CBD6" s="700"/>
      <c r="CBE6" s="700"/>
      <c r="CBF6" s="700"/>
      <c r="CBG6" s="700"/>
      <c r="CBH6" s="700"/>
      <c r="CBI6" s="700"/>
      <c r="CBJ6" s="700"/>
      <c r="CBK6" s="700"/>
      <c r="CBL6" s="700"/>
      <c r="CBM6" s="700"/>
      <c r="CBN6" s="700"/>
      <c r="CBO6" s="700"/>
      <c r="CBP6" s="700"/>
      <c r="CBQ6" s="700"/>
      <c r="CBR6" s="700"/>
      <c r="CBS6" s="700"/>
      <c r="CBT6" s="700"/>
      <c r="CBU6" s="700"/>
      <c r="CBV6" s="700"/>
      <c r="CBW6" s="700"/>
      <c r="CBX6" s="700"/>
      <c r="CBY6" s="700"/>
      <c r="CBZ6" s="700"/>
      <c r="CCA6" s="700"/>
      <c r="CCB6" s="700"/>
      <c r="CCC6" s="700"/>
      <c r="CCD6" s="700"/>
      <c r="CCE6" s="700"/>
      <c r="CCF6" s="700"/>
      <c r="CCG6" s="700"/>
      <c r="CCH6" s="700"/>
      <c r="CCI6" s="700"/>
      <c r="CCJ6" s="700"/>
      <c r="CCK6" s="700"/>
      <c r="CCL6" s="700"/>
      <c r="CCM6" s="700"/>
      <c r="CCN6" s="700"/>
      <c r="CCO6" s="700"/>
      <c r="CCP6" s="700"/>
      <c r="CCQ6" s="700"/>
      <c r="CCR6" s="700"/>
      <c r="CCS6" s="700"/>
      <c r="CCT6" s="700"/>
      <c r="CCU6" s="700"/>
      <c r="CCV6" s="700"/>
      <c r="CCW6" s="700"/>
      <c r="CCX6" s="700"/>
      <c r="CCY6" s="700"/>
      <c r="CCZ6" s="700"/>
      <c r="CDA6" s="700"/>
      <c r="CDB6" s="700"/>
      <c r="CDC6" s="700"/>
      <c r="CDD6" s="700"/>
      <c r="CDE6" s="700"/>
      <c r="CDF6" s="700"/>
      <c r="CDG6" s="700"/>
      <c r="CDH6" s="700"/>
      <c r="CDI6" s="700"/>
      <c r="CDJ6" s="700"/>
      <c r="CDK6" s="700"/>
      <c r="CDL6" s="700"/>
      <c r="CDM6" s="700"/>
      <c r="CDN6" s="700"/>
      <c r="CDO6" s="700"/>
      <c r="CDP6" s="700"/>
      <c r="CDQ6" s="700"/>
      <c r="CDR6" s="700"/>
      <c r="CDS6" s="700"/>
      <c r="CDT6" s="700"/>
      <c r="CDU6" s="700"/>
      <c r="CDV6" s="700"/>
      <c r="CDW6" s="700"/>
      <c r="CDX6" s="700"/>
      <c r="CDY6" s="700"/>
      <c r="CDZ6" s="700"/>
      <c r="CEA6" s="700"/>
      <c r="CEB6" s="700"/>
      <c r="CEC6" s="700"/>
      <c r="CED6" s="700"/>
      <c r="CEE6" s="700"/>
      <c r="CEF6" s="700"/>
      <c r="CEG6" s="700"/>
      <c r="CEH6" s="700"/>
      <c r="CEI6" s="700"/>
      <c r="CEJ6" s="700"/>
      <c r="CEK6" s="700"/>
      <c r="CEL6" s="700"/>
      <c r="CEM6" s="700"/>
      <c r="CEN6" s="700"/>
      <c r="CEO6" s="700"/>
      <c r="CEP6" s="700"/>
      <c r="CEQ6" s="700"/>
      <c r="CER6" s="700"/>
      <c r="CES6" s="700"/>
      <c r="CET6" s="700"/>
      <c r="CEU6" s="700"/>
      <c r="CEV6" s="700"/>
      <c r="CEW6" s="700"/>
      <c r="CEX6" s="700"/>
      <c r="CEY6" s="700"/>
      <c r="CEZ6" s="700"/>
      <c r="CFA6" s="700"/>
      <c r="CFB6" s="700"/>
      <c r="CFC6" s="700"/>
      <c r="CFD6" s="700"/>
      <c r="CFE6" s="700"/>
      <c r="CFF6" s="700"/>
      <c r="CFG6" s="700"/>
      <c r="CFH6" s="700"/>
      <c r="CFI6" s="700"/>
      <c r="CFJ6" s="700"/>
      <c r="CFK6" s="700"/>
      <c r="CFL6" s="700"/>
      <c r="CFM6" s="700"/>
      <c r="CFN6" s="700"/>
      <c r="CFO6" s="700"/>
      <c r="CFP6" s="700"/>
      <c r="CFQ6" s="700"/>
      <c r="CFR6" s="700"/>
      <c r="CFS6" s="700"/>
      <c r="CFT6" s="700"/>
      <c r="CFU6" s="700"/>
      <c r="CFV6" s="700"/>
      <c r="CFW6" s="700"/>
      <c r="CFX6" s="700"/>
      <c r="CFY6" s="700"/>
      <c r="CFZ6" s="700"/>
      <c r="CGA6" s="700"/>
      <c r="CGB6" s="700"/>
      <c r="CGC6" s="700"/>
      <c r="CGD6" s="700"/>
      <c r="CGE6" s="700"/>
      <c r="CGF6" s="700"/>
      <c r="CGG6" s="700"/>
      <c r="CGH6" s="700"/>
      <c r="CGI6" s="700"/>
      <c r="CGJ6" s="700"/>
      <c r="CGK6" s="700"/>
      <c r="CGL6" s="700"/>
      <c r="CGM6" s="700"/>
      <c r="CGN6" s="700"/>
      <c r="CGO6" s="700"/>
      <c r="CGP6" s="700"/>
      <c r="CGQ6" s="700"/>
      <c r="CGR6" s="700"/>
      <c r="CGS6" s="700"/>
      <c r="CGT6" s="700"/>
      <c r="CGU6" s="700"/>
      <c r="CGV6" s="700"/>
      <c r="CGW6" s="700"/>
      <c r="CGX6" s="700"/>
      <c r="CGY6" s="700"/>
      <c r="CGZ6" s="700"/>
      <c r="CHA6" s="700"/>
      <c r="CHB6" s="700"/>
      <c r="CHC6" s="700"/>
      <c r="CHD6" s="700"/>
      <c r="CHE6" s="700"/>
      <c r="CHF6" s="700"/>
      <c r="CHG6" s="700"/>
      <c r="CHH6" s="700"/>
      <c r="CHI6" s="700"/>
      <c r="CHJ6" s="700"/>
      <c r="CHK6" s="700"/>
      <c r="CHL6" s="700"/>
      <c r="CHM6" s="700"/>
      <c r="CHN6" s="700"/>
      <c r="CHO6" s="700"/>
      <c r="CHP6" s="700"/>
      <c r="CHQ6" s="700"/>
      <c r="CHR6" s="700"/>
      <c r="CHS6" s="700"/>
      <c r="CHT6" s="700"/>
      <c r="CHU6" s="700"/>
      <c r="CHV6" s="700"/>
      <c r="CHW6" s="700"/>
      <c r="CHX6" s="700"/>
      <c r="CHY6" s="700"/>
      <c r="CHZ6" s="700"/>
      <c r="CIA6" s="700"/>
      <c r="CIB6" s="700"/>
      <c r="CIC6" s="700"/>
      <c r="CID6" s="700"/>
      <c r="CIE6" s="700"/>
      <c r="CIF6" s="700"/>
      <c r="CIG6" s="700"/>
      <c r="CIH6" s="700"/>
      <c r="CII6" s="700"/>
      <c r="CIJ6" s="700"/>
      <c r="CIK6" s="700"/>
      <c r="CIL6" s="700"/>
      <c r="CIM6" s="700"/>
      <c r="CIN6" s="700"/>
      <c r="CIO6" s="700"/>
      <c r="CIP6" s="700"/>
      <c r="CIQ6" s="700"/>
      <c r="CIR6" s="700"/>
      <c r="CIS6" s="700"/>
      <c r="CIT6" s="700"/>
      <c r="CIU6" s="700"/>
      <c r="CIV6" s="700"/>
      <c r="CIW6" s="700"/>
      <c r="CIX6" s="700"/>
      <c r="CIY6" s="700"/>
      <c r="CIZ6" s="700"/>
      <c r="CJA6" s="700"/>
      <c r="CJB6" s="700"/>
      <c r="CJC6" s="700"/>
      <c r="CJD6" s="700"/>
      <c r="CJE6" s="700"/>
      <c r="CJF6" s="700"/>
      <c r="CJG6" s="700"/>
      <c r="CJH6" s="700"/>
      <c r="CJI6" s="700"/>
      <c r="CJJ6" s="700"/>
      <c r="CJK6" s="700"/>
      <c r="CJL6" s="700"/>
      <c r="CJM6" s="700"/>
      <c r="CJN6" s="700"/>
      <c r="CJO6" s="700"/>
      <c r="CJP6" s="700"/>
      <c r="CJQ6" s="700"/>
      <c r="CJR6" s="700"/>
      <c r="CJS6" s="700"/>
      <c r="CJT6" s="700"/>
      <c r="CJU6" s="700"/>
      <c r="CJV6" s="700"/>
      <c r="CJW6" s="700"/>
      <c r="CJX6" s="700"/>
      <c r="CJY6" s="700"/>
      <c r="CJZ6" s="700"/>
      <c r="CKA6" s="700"/>
      <c r="CKB6" s="700"/>
      <c r="CKC6" s="700"/>
      <c r="CKD6" s="700"/>
      <c r="CKE6" s="700"/>
      <c r="CKF6" s="700"/>
      <c r="CKG6" s="700"/>
      <c r="CKH6" s="700"/>
      <c r="CKI6" s="700"/>
      <c r="CKJ6" s="700"/>
      <c r="CKK6" s="700"/>
      <c r="CKL6" s="700"/>
      <c r="CKM6" s="700"/>
      <c r="CKN6" s="700"/>
      <c r="CKO6" s="700"/>
      <c r="CKP6" s="700"/>
      <c r="CKQ6" s="700"/>
      <c r="CKR6" s="700"/>
      <c r="CKS6" s="700"/>
      <c r="CKT6" s="700"/>
      <c r="CKU6" s="700"/>
      <c r="CKV6" s="700"/>
      <c r="CKW6" s="700"/>
      <c r="CKX6" s="700"/>
      <c r="CKY6" s="700"/>
      <c r="CKZ6" s="700"/>
      <c r="CLA6" s="700"/>
      <c r="CLB6" s="700"/>
      <c r="CLC6" s="700"/>
      <c r="CLD6" s="700"/>
      <c r="CLE6" s="700"/>
      <c r="CLF6" s="700"/>
      <c r="CLG6" s="700"/>
      <c r="CLH6" s="700"/>
      <c r="CLI6" s="700"/>
      <c r="CLJ6" s="700"/>
      <c r="CLK6" s="700"/>
      <c r="CLL6" s="700"/>
      <c r="CLM6" s="700"/>
      <c r="CLN6" s="700"/>
      <c r="CLO6" s="700"/>
      <c r="CLP6" s="700"/>
      <c r="CLQ6" s="700"/>
      <c r="CLR6" s="700"/>
      <c r="CLS6" s="700"/>
      <c r="CLT6" s="700"/>
      <c r="CLU6" s="700"/>
      <c r="CLV6" s="700"/>
      <c r="CLW6" s="700"/>
      <c r="CLX6" s="700"/>
      <c r="CLY6" s="700"/>
      <c r="CLZ6" s="700"/>
      <c r="CMA6" s="700"/>
      <c r="CMB6" s="700"/>
      <c r="CMC6" s="700"/>
      <c r="CMD6" s="700"/>
      <c r="CME6" s="700"/>
      <c r="CMF6" s="700"/>
      <c r="CMG6" s="700"/>
      <c r="CMH6" s="700"/>
      <c r="CMI6" s="700"/>
      <c r="CMJ6" s="700"/>
      <c r="CMK6" s="700"/>
      <c r="CML6" s="700"/>
      <c r="CMM6" s="700"/>
      <c r="CMN6" s="700"/>
      <c r="CMO6" s="700"/>
      <c r="CMP6" s="700"/>
      <c r="CMQ6" s="700"/>
      <c r="CMR6" s="700"/>
      <c r="CMS6" s="700"/>
      <c r="CMT6" s="700"/>
      <c r="CMU6" s="700"/>
      <c r="CMV6" s="700"/>
      <c r="CMW6" s="700"/>
      <c r="CMX6" s="700"/>
      <c r="CMY6" s="700"/>
      <c r="CMZ6" s="700"/>
      <c r="CNA6" s="700"/>
      <c r="CNB6" s="700"/>
      <c r="CNC6" s="700"/>
      <c r="CND6" s="700"/>
      <c r="CNE6" s="700"/>
      <c r="CNF6" s="700"/>
      <c r="CNG6" s="700"/>
      <c r="CNH6" s="700"/>
      <c r="CNI6" s="700"/>
      <c r="CNJ6" s="700"/>
      <c r="CNK6" s="700"/>
      <c r="CNL6" s="700"/>
      <c r="CNM6" s="700"/>
      <c r="CNN6" s="700"/>
      <c r="CNO6" s="700"/>
      <c r="CNP6" s="700"/>
      <c r="CNQ6" s="700"/>
      <c r="CNR6" s="700"/>
      <c r="CNS6" s="700"/>
      <c r="CNT6" s="700"/>
      <c r="CNU6" s="700"/>
      <c r="CNV6" s="700"/>
      <c r="CNW6" s="700"/>
      <c r="CNX6" s="700"/>
      <c r="CNY6" s="700"/>
      <c r="CNZ6" s="700"/>
      <c r="COA6" s="700"/>
      <c r="COB6" s="700"/>
      <c r="COC6" s="700"/>
      <c r="COD6" s="700"/>
      <c r="COE6" s="700"/>
      <c r="COF6" s="700"/>
      <c r="COG6" s="700"/>
      <c r="COH6" s="700"/>
      <c r="COI6" s="700"/>
      <c r="COJ6" s="700"/>
      <c r="COK6" s="700"/>
      <c r="COL6" s="700"/>
      <c r="COM6" s="700"/>
      <c r="CON6" s="700"/>
      <c r="COO6" s="700"/>
      <c r="COP6" s="700"/>
      <c r="COQ6" s="700"/>
      <c r="COR6" s="700"/>
      <c r="COS6" s="700"/>
      <c r="COT6" s="700"/>
      <c r="COU6" s="700"/>
      <c r="COV6" s="700"/>
      <c r="COW6" s="700"/>
      <c r="COX6" s="700"/>
      <c r="COY6" s="700"/>
      <c r="COZ6" s="700"/>
      <c r="CPA6" s="700"/>
      <c r="CPB6" s="700"/>
      <c r="CPC6" s="700"/>
      <c r="CPD6" s="700"/>
      <c r="CPE6" s="700"/>
      <c r="CPF6" s="700"/>
      <c r="CPG6" s="700"/>
      <c r="CPH6" s="700"/>
      <c r="CPI6" s="700"/>
      <c r="CPJ6" s="700"/>
      <c r="CPK6" s="700"/>
      <c r="CPL6" s="700"/>
      <c r="CPM6" s="700"/>
      <c r="CPN6" s="700"/>
      <c r="CPO6" s="700"/>
      <c r="CPP6" s="700"/>
      <c r="CPQ6" s="700"/>
      <c r="CPR6" s="700"/>
      <c r="CPS6" s="700"/>
      <c r="CPT6" s="700"/>
      <c r="CPU6" s="700"/>
      <c r="CPV6" s="700"/>
      <c r="CPW6" s="700"/>
      <c r="CPX6" s="700"/>
      <c r="CPY6" s="700"/>
      <c r="CPZ6" s="700"/>
      <c r="CQA6" s="700"/>
      <c r="CQB6" s="700"/>
      <c r="CQC6" s="700"/>
      <c r="CQD6" s="700"/>
      <c r="CQE6" s="700"/>
      <c r="CQF6" s="700"/>
      <c r="CQG6" s="700"/>
      <c r="CQH6" s="700"/>
      <c r="CQI6" s="700"/>
      <c r="CQJ6" s="700"/>
      <c r="CQK6" s="700"/>
      <c r="CQL6" s="700"/>
      <c r="CQM6" s="700"/>
      <c r="CQN6" s="700"/>
      <c r="CQO6" s="700"/>
      <c r="CQP6" s="700"/>
      <c r="CQQ6" s="700"/>
      <c r="CQR6" s="700"/>
      <c r="CQS6" s="700"/>
      <c r="CQT6" s="700"/>
      <c r="CQU6" s="700"/>
      <c r="CQV6" s="700"/>
      <c r="CQW6" s="700"/>
      <c r="CQX6" s="700"/>
      <c r="CQY6" s="700"/>
      <c r="CQZ6" s="700"/>
      <c r="CRA6" s="700"/>
      <c r="CRB6" s="700"/>
      <c r="CRC6" s="700"/>
      <c r="CRD6" s="700"/>
      <c r="CRE6" s="700"/>
      <c r="CRF6" s="700"/>
      <c r="CRG6" s="700"/>
      <c r="CRH6" s="700"/>
      <c r="CRI6" s="700"/>
      <c r="CRJ6" s="700"/>
      <c r="CRK6" s="700"/>
      <c r="CRL6" s="700"/>
      <c r="CRM6" s="700"/>
      <c r="CRN6" s="700"/>
      <c r="CRO6" s="700"/>
      <c r="CRP6" s="700"/>
      <c r="CRQ6" s="700"/>
      <c r="CRR6" s="700"/>
      <c r="CRS6" s="700"/>
      <c r="CRT6" s="700"/>
      <c r="CRU6" s="700"/>
      <c r="CRV6" s="700"/>
      <c r="CRW6" s="700"/>
      <c r="CRX6" s="700"/>
      <c r="CRY6" s="700"/>
      <c r="CRZ6" s="700"/>
      <c r="CSA6" s="700"/>
      <c r="CSB6" s="700"/>
      <c r="CSC6" s="700"/>
      <c r="CSD6" s="700"/>
      <c r="CSE6" s="700"/>
      <c r="CSF6" s="700"/>
      <c r="CSG6" s="700"/>
      <c r="CSH6" s="700"/>
      <c r="CSI6" s="700"/>
      <c r="CSJ6" s="700"/>
      <c r="CSK6" s="700"/>
      <c r="CSL6" s="700"/>
      <c r="CSM6" s="700"/>
      <c r="CSN6" s="700"/>
      <c r="CSO6" s="700"/>
      <c r="CSP6" s="700"/>
      <c r="CSQ6" s="700"/>
      <c r="CSR6" s="700"/>
      <c r="CSS6" s="700"/>
      <c r="CST6" s="700"/>
      <c r="CSU6" s="700"/>
      <c r="CSV6" s="700"/>
      <c r="CSW6" s="700"/>
      <c r="CSX6" s="700"/>
      <c r="CSY6" s="700"/>
      <c r="CSZ6" s="700"/>
      <c r="CTA6" s="700"/>
      <c r="CTB6" s="700"/>
      <c r="CTC6" s="700"/>
      <c r="CTD6" s="700"/>
      <c r="CTE6" s="700"/>
      <c r="CTF6" s="700"/>
      <c r="CTG6" s="700"/>
      <c r="CTH6" s="700"/>
      <c r="CTI6" s="700"/>
      <c r="CTJ6" s="700"/>
      <c r="CTK6" s="700"/>
      <c r="CTL6" s="700"/>
      <c r="CTM6" s="700"/>
      <c r="CTN6" s="700"/>
      <c r="CTO6" s="700"/>
      <c r="CTP6" s="700"/>
      <c r="CTQ6" s="700"/>
      <c r="CTR6" s="700"/>
      <c r="CTS6" s="700"/>
      <c r="CTT6" s="700"/>
      <c r="CTU6" s="700"/>
      <c r="CTV6" s="700"/>
      <c r="CTW6" s="700"/>
      <c r="CTX6" s="700"/>
      <c r="CTY6" s="700"/>
      <c r="CTZ6" s="700"/>
      <c r="CUA6" s="700"/>
      <c r="CUB6" s="700"/>
      <c r="CUC6" s="700"/>
      <c r="CUD6" s="700"/>
      <c r="CUE6" s="700"/>
      <c r="CUF6" s="700"/>
      <c r="CUG6" s="700"/>
      <c r="CUH6" s="700"/>
      <c r="CUI6" s="700"/>
      <c r="CUJ6" s="700"/>
      <c r="CUK6" s="700"/>
      <c r="CUL6" s="700"/>
      <c r="CUM6" s="700"/>
      <c r="CUN6" s="700"/>
      <c r="CUO6" s="700"/>
      <c r="CUP6" s="700"/>
      <c r="CUQ6" s="700"/>
      <c r="CUR6" s="700"/>
      <c r="CUS6" s="700"/>
      <c r="CUT6" s="700"/>
      <c r="CUU6" s="700"/>
      <c r="CUV6" s="700"/>
      <c r="CUW6" s="700"/>
      <c r="CUX6" s="700"/>
      <c r="CUY6" s="700"/>
      <c r="CUZ6" s="700"/>
      <c r="CVA6" s="700"/>
      <c r="CVB6" s="700"/>
      <c r="CVC6" s="700"/>
      <c r="CVD6" s="700"/>
      <c r="CVE6" s="700"/>
      <c r="CVF6" s="700"/>
      <c r="CVG6" s="700"/>
      <c r="CVH6" s="700"/>
      <c r="CVI6" s="700"/>
      <c r="CVJ6" s="700"/>
      <c r="CVK6" s="700"/>
      <c r="CVL6" s="700"/>
      <c r="CVM6" s="700"/>
      <c r="CVN6" s="700"/>
      <c r="CVO6" s="700"/>
      <c r="CVP6" s="700"/>
      <c r="CVQ6" s="700"/>
      <c r="CVR6" s="700"/>
      <c r="CVS6" s="700"/>
      <c r="CVT6" s="700"/>
      <c r="CVU6" s="700"/>
      <c r="CVV6" s="700"/>
      <c r="CVW6" s="700"/>
      <c r="CVX6" s="700"/>
      <c r="CVY6" s="700"/>
      <c r="CVZ6" s="700"/>
      <c r="CWA6" s="700"/>
      <c r="CWB6" s="700"/>
      <c r="CWC6" s="700"/>
      <c r="CWD6" s="700"/>
      <c r="CWE6" s="700"/>
      <c r="CWF6" s="700"/>
      <c r="CWG6" s="700"/>
      <c r="CWH6" s="700"/>
      <c r="CWI6" s="700"/>
      <c r="CWJ6" s="700"/>
      <c r="CWK6" s="700"/>
      <c r="CWL6" s="700"/>
      <c r="CWM6" s="700"/>
      <c r="CWN6" s="700"/>
      <c r="CWO6" s="700"/>
      <c r="CWP6" s="700"/>
      <c r="CWQ6" s="700"/>
      <c r="CWR6" s="700"/>
      <c r="CWS6" s="700"/>
      <c r="CWT6" s="700"/>
      <c r="CWU6" s="700"/>
      <c r="CWV6" s="700"/>
      <c r="CWW6" s="700"/>
      <c r="CWX6" s="700"/>
      <c r="CWY6" s="700"/>
      <c r="CWZ6" s="700"/>
      <c r="CXA6" s="700"/>
      <c r="CXB6" s="700"/>
      <c r="CXC6" s="700"/>
      <c r="CXD6" s="700"/>
      <c r="CXE6" s="700"/>
      <c r="CXF6" s="700"/>
      <c r="CXG6" s="700"/>
      <c r="CXH6" s="700"/>
      <c r="CXI6" s="700"/>
      <c r="CXJ6" s="700"/>
      <c r="CXK6" s="700"/>
      <c r="CXL6" s="700"/>
      <c r="CXM6" s="700"/>
      <c r="CXN6" s="700"/>
      <c r="CXO6" s="700"/>
      <c r="CXP6" s="700"/>
      <c r="CXQ6" s="700"/>
      <c r="CXR6" s="700"/>
      <c r="CXS6" s="700"/>
      <c r="CXT6" s="700"/>
      <c r="CXU6" s="700"/>
      <c r="CXV6" s="700"/>
      <c r="CXW6" s="700"/>
      <c r="CXX6" s="700"/>
      <c r="CXY6" s="700"/>
      <c r="CXZ6" s="700"/>
      <c r="CYA6" s="700"/>
      <c r="CYB6" s="700"/>
      <c r="CYC6" s="700"/>
      <c r="CYD6" s="700"/>
      <c r="CYE6" s="700"/>
      <c r="CYF6" s="700"/>
      <c r="CYG6" s="700"/>
      <c r="CYH6" s="700"/>
      <c r="CYI6" s="700"/>
      <c r="CYJ6" s="700"/>
      <c r="CYK6" s="700"/>
      <c r="CYL6" s="700"/>
      <c r="CYM6" s="700"/>
      <c r="CYN6" s="700"/>
      <c r="CYO6" s="700"/>
      <c r="CYP6" s="700"/>
      <c r="CYQ6" s="700"/>
      <c r="CYR6" s="700"/>
      <c r="CYS6" s="700"/>
      <c r="CYT6" s="700"/>
      <c r="CYU6" s="700"/>
      <c r="CYV6" s="700"/>
      <c r="CYW6" s="700"/>
      <c r="CYX6" s="700"/>
      <c r="CYY6" s="700"/>
      <c r="CYZ6" s="700"/>
      <c r="CZA6" s="700"/>
      <c r="CZB6" s="700"/>
      <c r="CZC6" s="700"/>
      <c r="CZD6" s="700"/>
      <c r="CZE6" s="700"/>
      <c r="CZF6" s="700"/>
      <c r="CZG6" s="700"/>
      <c r="CZH6" s="700"/>
      <c r="CZI6" s="700"/>
      <c r="CZJ6" s="700"/>
      <c r="CZK6" s="700"/>
      <c r="CZL6" s="700"/>
      <c r="CZM6" s="700"/>
      <c r="CZN6" s="700"/>
      <c r="CZO6" s="700"/>
      <c r="CZP6" s="700"/>
      <c r="CZQ6" s="700"/>
      <c r="CZR6" s="700"/>
      <c r="CZS6" s="700"/>
      <c r="CZT6" s="700"/>
      <c r="CZU6" s="700"/>
      <c r="CZV6" s="700"/>
      <c r="CZW6" s="700"/>
      <c r="CZX6" s="700"/>
      <c r="CZY6" s="700"/>
      <c r="CZZ6" s="700"/>
      <c r="DAA6" s="700"/>
      <c r="DAB6" s="700"/>
      <c r="DAC6" s="700"/>
      <c r="DAD6" s="700"/>
      <c r="DAE6" s="700"/>
      <c r="DAF6" s="700"/>
      <c r="DAG6" s="700"/>
      <c r="DAH6" s="700"/>
      <c r="DAI6" s="700"/>
      <c r="DAJ6" s="700"/>
      <c r="DAK6" s="700"/>
      <c r="DAL6" s="700"/>
      <c r="DAM6" s="700"/>
      <c r="DAN6" s="700"/>
      <c r="DAO6" s="700"/>
      <c r="DAP6" s="700"/>
      <c r="DAQ6" s="700"/>
      <c r="DAR6" s="700"/>
      <c r="DAS6" s="700"/>
      <c r="DAT6" s="700"/>
      <c r="DAU6" s="700"/>
      <c r="DAV6" s="700"/>
      <c r="DAW6" s="700"/>
      <c r="DAX6" s="700"/>
      <c r="DAY6" s="700"/>
      <c r="DAZ6" s="700"/>
      <c r="DBA6" s="700"/>
      <c r="DBB6" s="700"/>
      <c r="DBC6" s="700"/>
      <c r="DBD6" s="700"/>
      <c r="DBE6" s="700"/>
      <c r="DBF6" s="700"/>
      <c r="DBG6" s="700"/>
      <c r="DBH6" s="700"/>
      <c r="DBI6" s="700"/>
      <c r="DBJ6" s="700"/>
      <c r="DBK6" s="700"/>
      <c r="DBL6" s="700"/>
      <c r="DBM6" s="700"/>
      <c r="DBN6" s="700"/>
      <c r="DBO6" s="700"/>
      <c r="DBP6" s="700"/>
      <c r="DBQ6" s="700"/>
      <c r="DBR6" s="700"/>
      <c r="DBS6" s="700"/>
      <c r="DBT6" s="700"/>
      <c r="DBU6" s="700"/>
      <c r="DBV6" s="700"/>
      <c r="DBW6" s="700"/>
      <c r="DBX6" s="700"/>
      <c r="DBY6" s="700"/>
      <c r="DBZ6" s="700"/>
      <c r="DCA6" s="700"/>
      <c r="DCB6" s="700"/>
      <c r="DCC6" s="700"/>
      <c r="DCD6" s="700"/>
      <c r="DCE6" s="700"/>
      <c r="DCF6" s="700"/>
      <c r="DCG6" s="700"/>
      <c r="DCH6" s="700"/>
      <c r="DCI6" s="700"/>
      <c r="DCJ6" s="700"/>
      <c r="DCK6" s="700"/>
      <c r="DCL6" s="700"/>
      <c r="DCM6" s="700"/>
      <c r="DCN6" s="700"/>
      <c r="DCO6" s="700"/>
      <c r="DCP6" s="700"/>
      <c r="DCQ6" s="700"/>
      <c r="DCR6" s="700"/>
      <c r="DCS6" s="700"/>
      <c r="DCT6" s="700"/>
      <c r="DCU6" s="700"/>
      <c r="DCV6" s="700"/>
      <c r="DCW6" s="700"/>
      <c r="DCX6" s="700"/>
      <c r="DCY6" s="700"/>
      <c r="DCZ6" s="700"/>
      <c r="DDA6" s="700"/>
      <c r="DDB6" s="700"/>
      <c r="DDC6" s="700"/>
      <c r="DDD6" s="700"/>
      <c r="DDE6" s="700"/>
      <c r="DDF6" s="700"/>
      <c r="DDG6" s="700"/>
      <c r="DDH6" s="700"/>
      <c r="DDI6" s="700"/>
      <c r="DDJ6" s="700"/>
      <c r="DDK6" s="700"/>
      <c r="DDL6" s="700"/>
      <c r="DDM6" s="700"/>
      <c r="DDN6" s="700"/>
      <c r="DDO6" s="700"/>
      <c r="DDP6" s="700"/>
      <c r="DDQ6" s="700"/>
      <c r="DDR6" s="700"/>
      <c r="DDS6" s="700"/>
      <c r="DDT6" s="700"/>
      <c r="DDU6" s="700"/>
      <c r="DDV6" s="700"/>
      <c r="DDW6" s="700"/>
      <c r="DDX6" s="700"/>
      <c r="DDY6" s="700"/>
      <c r="DDZ6" s="700"/>
      <c r="DEA6" s="700"/>
      <c r="DEB6" s="700"/>
      <c r="DEC6" s="700"/>
      <c r="DED6" s="700"/>
      <c r="DEE6" s="700"/>
      <c r="DEF6" s="700"/>
      <c r="DEG6" s="700"/>
      <c r="DEH6" s="700"/>
      <c r="DEI6" s="700"/>
      <c r="DEJ6" s="700"/>
      <c r="DEK6" s="700"/>
      <c r="DEL6" s="700"/>
      <c r="DEM6" s="700"/>
      <c r="DEN6" s="700"/>
      <c r="DEO6" s="700"/>
      <c r="DEP6" s="700"/>
      <c r="DEQ6" s="700"/>
      <c r="DER6" s="700"/>
      <c r="DES6" s="700"/>
      <c r="DET6" s="700"/>
      <c r="DEU6" s="700"/>
      <c r="DEV6" s="700"/>
      <c r="DEW6" s="700"/>
      <c r="DEX6" s="700"/>
      <c r="DEY6" s="700"/>
      <c r="DEZ6" s="700"/>
      <c r="DFA6" s="700"/>
      <c r="DFB6" s="700"/>
      <c r="DFC6" s="700"/>
      <c r="DFD6" s="700"/>
      <c r="DFE6" s="700"/>
      <c r="DFF6" s="700"/>
      <c r="DFG6" s="700"/>
      <c r="DFH6" s="700"/>
      <c r="DFI6" s="700"/>
      <c r="DFJ6" s="700"/>
      <c r="DFK6" s="700"/>
      <c r="DFL6" s="700"/>
      <c r="DFM6" s="700"/>
      <c r="DFN6" s="700"/>
      <c r="DFO6" s="700"/>
      <c r="DFP6" s="700"/>
      <c r="DFQ6" s="700"/>
      <c r="DFR6" s="700"/>
      <c r="DFS6" s="700"/>
      <c r="DFT6" s="700"/>
      <c r="DFU6" s="700"/>
      <c r="DFV6" s="700"/>
      <c r="DFW6" s="700"/>
      <c r="DFX6" s="700"/>
      <c r="DFY6" s="700"/>
      <c r="DFZ6" s="700"/>
      <c r="DGA6" s="700"/>
      <c r="DGB6" s="700"/>
      <c r="DGC6" s="700"/>
      <c r="DGD6" s="700"/>
      <c r="DGE6" s="700"/>
      <c r="DGF6" s="700"/>
      <c r="DGG6" s="700"/>
      <c r="DGH6" s="700"/>
      <c r="DGI6" s="700"/>
      <c r="DGJ6" s="700"/>
      <c r="DGK6" s="700"/>
      <c r="DGL6" s="700"/>
      <c r="DGM6" s="700"/>
      <c r="DGN6" s="700"/>
      <c r="DGO6" s="700"/>
      <c r="DGP6" s="700"/>
      <c r="DGQ6" s="700"/>
      <c r="DGR6" s="700"/>
      <c r="DGS6" s="700"/>
      <c r="DGT6" s="700"/>
      <c r="DGU6" s="700"/>
      <c r="DGV6" s="700"/>
      <c r="DGW6" s="700"/>
      <c r="DGX6" s="700"/>
      <c r="DGY6" s="700"/>
      <c r="DGZ6" s="700"/>
      <c r="DHA6" s="700"/>
      <c r="DHB6" s="700"/>
      <c r="DHC6" s="700"/>
      <c r="DHD6" s="700"/>
      <c r="DHE6" s="700"/>
      <c r="DHF6" s="700"/>
      <c r="DHG6" s="700"/>
      <c r="DHH6" s="700"/>
      <c r="DHI6" s="700"/>
      <c r="DHJ6" s="700"/>
      <c r="DHK6" s="700"/>
      <c r="DHL6" s="700"/>
      <c r="DHM6" s="700"/>
      <c r="DHN6" s="700"/>
      <c r="DHO6" s="700"/>
      <c r="DHP6" s="700"/>
      <c r="DHQ6" s="700"/>
      <c r="DHR6" s="700"/>
      <c r="DHS6" s="700"/>
      <c r="DHT6" s="700"/>
      <c r="DHU6" s="700"/>
      <c r="DHV6" s="700"/>
      <c r="DHW6" s="700"/>
      <c r="DHX6" s="700"/>
      <c r="DHY6" s="700"/>
      <c r="DHZ6" s="700"/>
      <c r="DIA6" s="700"/>
      <c r="DIB6" s="700"/>
      <c r="DIC6" s="700"/>
      <c r="DID6" s="700"/>
      <c r="DIE6" s="700"/>
      <c r="DIF6" s="700"/>
      <c r="DIG6" s="700"/>
      <c r="DIH6" s="700"/>
      <c r="DII6" s="700"/>
      <c r="DIJ6" s="700"/>
      <c r="DIK6" s="700"/>
      <c r="DIL6" s="700"/>
      <c r="DIM6" s="700"/>
      <c r="DIN6" s="700"/>
      <c r="DIO6" s="700"/>
      <c r="DIP6" s="700"/>
      <c r="DIQ6" s="700"/>
      <c r="DIR6" s="700"/>
      <c r="DIS6" s="700"/>
      <c r="DIT6" s="700"/>
      <c r="DIU6" s="700"/>
      <c r="DIV6" s="700"/>
      <c r="DIW6" s="700"/>
      <c r="DIX6" s="700"/>
      <c r="DIY6" s="700"/>
      <c r="DIZ6" s="700"/>
      <c r="DJA6" s="700"/>
      <c r="DJB6" s="700"/>
      <c r="DJC6" s="700"/>
      <c r="DJD6" s="700"/>
      <c r="DJE6" s="700"/>
      <c r="DJF6" s="700"/>
      <c r="DJG6" s="700"/>
      <c r="DJH6" s="700"/>
      <c r="DJI6" s="700"/>
      <c r="DJJ6" s="700"/>
      <c r="DJK6" s="700"/>
      <c r="DJL6" s="700"/>
      <c r="DJM6" s="700"/>
      <c r="DJN6" s="700"/>
      <c r="DJO6" s="700"/>
      <c r="DJP6" s="700"/>
      <c r="DJQ6" s="700"/>
      <c r="DJR6" s="700"/>
      <c r="DJS6" s="700"/>
      <c r="DJT6" s="700"/>
      <c r="DJU6" s="700"/>
      <c r="DJV6" s="700"/>
      <c r="DJW6" s="700"/>
      <c r="DJX6" s="700"/>
      <c r="DJY6" s="700"/>
      <c r="DJZ6" s="700"/>
      <c r="DKA6" s="700"/>
      <c r="DKB6" s="700"/>
      <c r="DKC6" s="700"/>
      <c r="DKD6" s="700"/>
      <c r="DKE6" s="700"/>
      <c r="DKF6" s="700"/>
      <c r="DKG6" s="700"/>
      <c r="DKH6" s="700"/>
      <c r="DKI6" s="700"/>
      <c r="DKJ6" s="700"/>
      <c r="DKK6" s="700"/>
      <c r="DKL6" s="700"/>
      <c r="DKM6" s="700"/>
      <c r="DKN6" s="700"/>
      <c r="DKO6" s="700"/>
      <c r="DKP6" s="700"/>
      <c r="DKQ6" s="700"/>
      <c r="DKR6" s="700"/>
      <c r="DKS6" s="700"/>
      <c r="DKT6" s="700"/>
      <c r="DKU6" s="700"/>
      <c r="DKV6" s="700"/>
      <c r="DKW6" s="700"/>
      <c r="DKX6" s="700"/>
      <c r="DKY6" s="700"/>
      <c r="DKZ6" s="700"/>
      <c r="DLA6" s="700"/>
      <c r="DLB6" s="700"/>
      <c r="DLC6" s="700"/>
      <c r="DLD6" s="700"/>
      <c r="DLE6" s="700"/>
      <c r="DLF6" s="700"/>
      <c r="DLG6" s="700"/>
      <c r="DLH6" s="700"/>
      <c r="DLI6" s="700"/>
      <c r="DLJ6" s="700"/>
      <c r="DLK6" s="700"/>
      <c r="DLL6" s="700"/>
      <c r="DLM6" s="700"/>
      <c r="DLN6" s="700"/>
      <c r="DLO6" s="700"/>
      <c r="DLP6" s="700"/>
      <c r="DLQ6" s="700"/>
      <c r="DLR6" s="700"/>
      <c r="DLS6" s="700"/>
      <c r="DLT6" s="700"/>
      <c r="DLU6" s="700"/>
      <c r="DLV6" s="700"/>
      <c r="DLW6" s="700"/>
      <c r="DLX6" s="700"/>
      <c r="DLY6" s="700"/>
      <c r="DLZ6" s="700"/>
      <c r="DMA6" s="700"/>
      <c r="DMB6" s="700"/>
      <c r="DMC6" s="700"/>
      <c r="DMD6" s="700"/>
      <c r="DME6" s="700"/>
      <c r="DMF6" s="700"/>
      <c r="DMG6" s="700"/>
      <c r="DMH6" s="700"/>
      <c r="DMI6" s="700"/>
      <c r="DMJ6" s="700"/>
      <c r="DMK6" s="700"/>
      <c r="DML6" s="700"/>
      <c r="DMM6" s="700"/>
      <c r="DMN6" s="700"/>
      <c r="DMO6" s="700"/>
      <c r="DMP6" s="700"/>
      <c r="DMQ6" s="700"/>
      <c r="DMR6" s="700"/>
      <c r="DMS6" s="700"/>
      <c r="DMT6" s="700"/>
      <c r="DMU6" s="700"/>
      <c r="DMV6" s="700"/>
      <c r="DMW6" s="700"/>
      <c r="DMX6" s="700"/>
      <c r="DMY6" s="700"/>
      <c r="DMZ6" s="700"/>
      <c r="DNA6" s="700"/>
      <c r="DNB6" s="700"/>
      <c r="DNC6" s="700"/>
      <c r="DND6" s="700"/>
      <c r="DNE6" s="700"/>
      <c r="DNF6" s="700"/>
      <c r="DNG6" s="700"/>
      <c r="DNH6" s="700"/>
      <c r="DNI6" s="700"/>
      <c r="DNJ6" s="700"/>
      <c r="DNK6" s="700"/>
      <c r="DNL6" s="700"/>
      <c r="DNM6" s="700"/>
      <c r="DNN6" s="700"/>
      <c r="DNO6" s="700"/>
      <c r="DNP6" s="700"/>
      <c r="DNQ6" s="700"/>
      <c r="DNR6" s="700"/>
      <c r="DNS6" s="700"/>
      <c r="DNT6" s="700"/>
      <c r="DNU6" s="700"/>
      <c r="DNV6" s="700"/>
      <c r="DNW6" s="700"/>
      <c r="DNX6" s="700"/>
      <c r="DNY6" s="700"/>
      <c r="DNZ6" s="700"/>
      <c r="DOA6" s="700"/>
      <c r="DOB6" s="700"/>
      <c r="DOC6" s="700"/>
      <c r="DOD6" s="700"/>
      <c r="DOE6" s="700"/>
      <c r="DOF6" s="700"/>
      <c r="DOG6" s="700"/>
      <c r="DOH6" s="700"/>
      <c r="DOI6" s="700"/>
      <c r="DOJ6" s="700"/>
      <c r="DOK6" s="700"/>
      <c r="DOL6" s="700"/>
      <c r="DOM6" s="700"/>
      <c r="DON6" s="700"/>
      <c r="DOO6" s="700"/>
      <c r="DOP6" s="700"/>
      <c r="DOQ6" s="700"/>
      <c r="DOR6" s="700"/>
      <c r="DOS6" s="700"/>
      <c r="DOT6" s="700"/>
      <c r="DOU6" s="700"/>
      <c r="DOV6" s="700"/>
      <c r="DOW6" s="700"/>
      <c r="DOX6" s="700"/>
      <c r="DOY6" s="700"/>
      <c r="DOZ6" s="700"/>
      <c r="DPA6" s="700"/>
      <c r="DPB6" s="700"/>
      <c r="DPC6" s="700"/>
      <c r="DPD6" s="700"/>
      <c r="DPE6" s="700"/>
      <c r="DPF6" s="700"/>
      <c r="DPG6" s="700"/>
      <c r="DPH6" s="700"/>
      <c r="DPI6" s="700"/>
      <c r="DPJ6" s="700"/>
      <c r="DPK6" s="700"/>
      <c r="DPL6" s="700"/>
      <c r="DPM6" s="700"/>
      <c r="DPN6" s="700"/>
      <c r="DPO6" s="700"/>
      <c r="DPP6" s="700"/>
      <c r="DPQ6" s="700"/>
      <c r="DPR6" s="700"/>
      <c r="DPS6" s="700"/>
      <c r="DPT6" s="700"/>
      <c r="DPU6" s="700"/>
      <c r="DPV6" s="700"/>
      <c r="DPW6" s="700"/>
      <c r="DPX6" s="700"/>
      <c r="DPY6" s="700"/>
      <c r="DPZ6" s="700"/>
      <c r="DQA6" s="700"/>
      <c r="DQB6" s="700"/>
      <c r="DQC6" s="700"/>
      <c r="DQD6" s="700"/>
      <c r="DQE6" s="700"/>
      <c r="DQF6" s="700"/>
      <c r="DQG6" s="700"/>
      <c r="DQH6" s="700"/>
      <c r="DQI6" s="700"/>
      <c r="DQJ6" s="700"/>
      <c r="DQK6" s="700"/>
      <c r="DQL6" s="700"/>
      <c r="DQM6" s="700"/>
      <c r="DQN6" s="700"/>
      <c r="DQO6" s="700"/>
      <c r="DQP6" s="700"/>
      <c r="DQQ6" s="700"/>
      <c r="DQR6" s="700"/>
      <c r="DQS6" s="700"/>
      <c r="DQT6" s="700"/>
      <c r="DQU6" s="700"/>
      <c r="DQV6" s="700"/>
      <c r="DQW6" s="700"/>
      <c r="DQX6" s="700"/>
      <c r="DQY6" s="700"/>
      <c r="DQZ6" s="700"/>
      <c r="DRA6" s="700"/>
      <c r="DRB6" s="700"/>
      <c r="DRC6" s="700"/>
      <c r="DRD6" s="700"/>
      <c r="DRE6" s="700"/>
      <c r="DRF6" s="700"/>
      <c r="DRG6" s="700"/>
      <c r="DRH6" s="700"/>
      <c r="DRI6" s="700"/>
      <c r="DRJ6" s="700"/>
      <c r="DRK6" s="700"/>
      <c r="DRL6" s="700"/>
      <c r="DRM6" s="700"/>
      <c r="DRN6" s="700"/>
      <c r="DRO6" s="700"/>
      <c r="DRP6" s="700"/>
      <c r="DRQ6" s="700"/>
      <c r="DRR6" s="700"/>
      <c r="DRS6" s="700"/>
      <c r="DRT6" s="700"/>
      <c r="DRU6" s="700"/>
      <c r="DRV6" s="700"/>
      <c r="DRW6" s="700"/>
      <c r="DRX6" s="700"/>
      <c r="DRY6" s="700"/>
      <c r="DRZ6" s="700"/>
      <c r="DSA6" s="700"/>
      <c r="DSB6" s="700"/>
      <c r="DSC6" s="700"/>
      <c r="DSD6" s="700"/>
      <c r="DSE6" s="700"/>
      <c r="DSF6" s="700"/>
      <c r="DSG6" s="700"/>
      <c r="DSH6" s="700"/>
      <c r="DSI6" s="700"/>
      <c r="DSJ6" s="700"/>
      <c r="DSK6" s="700"/>
      <c r="DSL6" s="700"/>
      <c r="DSM6" s="700"/>
      <c r="DSN6" s="700"/>
      <c r="DSO6" s="700"/>
      <c r="DSP6" s="700"/>
      <c r="DSQ6" s="700"/>
      <c r="DSR6" s="700"/>
      <c r="DSS6" s="700"/>
      <c r="DST6" s="700"/>
      <c r="DSU6" s="700"/>
      <c r="DSV6" s="700"/>
      <c r="DSW6" s="700"/>
      <c r="DSX6" s="700"/>
      <c r="DSY6" s="700"/>
      <c r="DSZ6" s="700"/>
      <c r="DTA6" s="700"/>
      <c r="DTB6" s="700"/>
      <c r="DTC6" s="700"/>
      <c r="DTD6" s="700"/>
      <c r="DTE6" s="700"/>
      <c r="DTF6" s="700"/>
      <c r="DTG6" s="700"/>
      <c r="DTH6" s="700"/>
      <c r="DTI6" s="700"/>
      <c r="DTJ6" s="700"/>
      <c r="DTK6" s="700"/>
      <c r="DTL6" s="700"/>
      <c r="DTM6" s="700"/>
      <c r="DTN6" s="700"/>
      <c r="DTO6" s="700"/>
      <c r="DTP6" s="700"/>
      <c r="DTQ6" s="700"/>
      <c r="DTR6" s="700"/>
      <c r="DTS6" s="700"/>
      <c r="DTT6" s="700"/>
      <c r="DTU6" s="700"/>
      <c r="DTV6" s="700"/>
      <c r="DTW6" s="700"/>
      <c r="DTX6" s="700"/>
      <c r="DTY6" s="700"/>
      <c r="DTZ6" s="700"/>
      <c r="DUA6" s="700"/>
      <c r="DUB6" s="700"/>
      <c r="DUC6" s="700"/>
      <c r="DUD6" s="700"/>
      <c r="DUE6" s="700"/>
      <c r="DUF6" s="700"/>
      <c r="DUG6" s="700"/>
      <c r="DUH6" s="700"/>
      <c r="DUI6" s="700"/>
      <c r="DUJ6" s="700"/>
      <c r="DUK6" s="700"/>
      <c r="DUL6" s="700"/>
      <c r="DUM6" s="700"/>
      <c r="DUN6" s="700"/>
      <c r="DUO6" s="700"/>
      <c r="DUP6" s="700"/>
      <c r="DUQ6" s="700"/>
      <c r="DUR6" s="700"/>
      <c r="DUS6" s="700"/>
      <c r="DUT6" s="700"/>
      <c r="DUU6" s="700"/>
      <c r="DUV6" s="700"/>
      <c r="DUW6" s="700"/>
      <c r="DUX6" s="700"/>
      <c r="DUY6" s="700"/>
      <c r="DUZ6" s="700"/>
      <c r="DVA6" s="700"/>
      <c r="DVB6" s="700"/>
      <c r="DVC6" s="700"/>
      <c r="DVD6" s="700"/>
      <c r="DVE6" s="700"/>
      <c r="DVF6" s="700"/>
      <c r="DVG6" s="700"/>
      <c r="DVH6" s="700"/>
      <c r="DVI6" s="700"/>
      <c r="DVJ6" s="700"/>
      <c r="DVK6" s="700"/>
      <c r="DVL6" s="700"/>
      <c r="DVM6" s="700"/>
      <c r="DVN6" s="700"/>
      <c r="DVO6" s="700"/>
      <c r="DVP6" s="700"/>
      <c r="DVQ6" s="700"/>
      <c r="DVR6" s="700"/>
      <c r="DVS6" s="700"/>
      <c r="DVT6" s="700"/>
      <c r="DVU6" s="700"/>
      <c r="DVV6" s="700"/>
      <c r="DVW6" s="700"/>
      <c r="DVX6" s="700"/>
      <c r="DVY6" s="700"/>
      <c r="DVZ6" s="700"/>
      <c r="DWA6" s="700"/>
      <c r="DWB6" s="700"/>
      <c r="DWC6" s="700"/>
      <c r="DWD6" s="700"/>
      <c r="DWE6" s="700"/>
      <c r="DWF6" s="700"/>
      <c r="DWG6" s="700"/>
      <c r="DWH6" s="700"/>
      <c r="DWI6" s="700"/>
      <c r="DWJ6" s="700"/>
      <c r="DWK6" s="700"/>
      <c r="DWL6" s="700"/>
      <c r="DWM6" s="700"/>
      <c r="DWN6" s="700"/>
      <c r="DWO6" s="700"/>
      <c r="DWP6" s="700"/>
      <c r="DWQ6" s="700"/>
      <c r="DWR6" s="700"/>
      <c r="DWS6" s="700"/>
      <c r="DWT6" s="700"/>
      <c r="DWU6" s="700"/>
      <c r="DWV6" s="700"/>
      <c r="DWW6" s="700"/>
      <c r="DWX6" s="700"/>
      <c r="DWY6" s="700"/>
      <c r="DWZ6" s="700"/>
      <c r="DXA6" s="700"/>
      <c r="DXB6" s="700"/>
      <c r="DXC6" s="700"/>
      <c r="DXD6" s="700"/>
      <c r="DXE6" s="700"/>
      <c r="DXF6" s="700"/>
      <c r="DXG6" s="700"/>
      <c r="DXH6" s="700"/>
      <c r="DXI6" s="700"/>
      <c r="DXJ6" s="700"/>
      <c r="DXK6" s="700"/>
      <c r="DXL6" s="700"/>
      <c r="DXM6" s="700"/>
      <c r="DXN6" s="700"/>
      <c r="DXO6" s="700"/>
      <c r="DXP6" s="700"/>
      <c r="DXQ6" s="700"/>
      <c r="DXR6" s="700"/>
      <c r="DXS6" s="700"/>
      <c r="DXT6" s="700"/>
      <c r="DXU6" s="700"/>
      <c r="DXV6" s="700"/>
      <c r="DXW6" s="700"/>
      <c r="DXX6" s="700"/>
      <c r="DXY6" s="700"/>
      <c r="DXZ6" s="700"/>
      <c r="DYA6" s="700"/>
      <c r="DYB6" s="700"/>
      <c r="DYC6" s="700"/>
      <c r="DYD6" s="700"/>
      <c r="DYE6" s="700"/>
      <c r="DYF6" s="700"/>
      <c r="DYG6" s="700"/>
      <c r="DYH6" s="700"/>
      <c r="DYI6" s="700"/>
      <c r="DYJ6" s="700"/>
      <c r="DYK6" s="700"/>
      <c r="DYL6" s="700"/>
      <c r="DYM6" s="700"/>
      <c r="DYN6" s="700"/>
      <c r="DYO6" s="700"/>
      <c r="DYP6" s="700"/>
      <c r="DYQ6" s="700"/>
      <c r="DYR6" s="700"/>
      <c r="DYS6" s="700"/>
      <c r="DYT6" s="700"/>
      <c r="DYU6" s="700"/>
      <c r="DYV6" s="700"/>
      <c r="DYW6" s="700"/>
      <c r="DYX6" s="700"/>
      <c r="DYY6" s="700"/>
      <c r="DYZ6" s="700"/>
      <c r="DZA6" s="700"/>
      <c r="DZB6" s="700"/>
      <c r="DZC6" s="700"/>
      <c r="DZD6" s="700"/>
      <c r="DZE6" s="700"/>
      <c r="DZF6" s="700"/>
      <c r="DZG6" s="700"/>
      <c r="DZH6" s="700"/>
      <c r="DZI6" s="700"/>
      <c r="DZJ6" s="700"/>
      <c r="DZK6" s="700"/>
      <c r="DZL6" s="700"/>
      <c r="DZM6" s="700"/>
      <c r="DZN6" s="700"/>
      <c r="DZO6" s="700"/>
      <c r="DZP6" s="700"/>
      <c r="DZQ6" s="700"/>
      <c r="DZR6" s="700"/>
      <c r="DZS6" s="700"/>
      <c r="DZT6" s="700"/>
      <c r="DZU6" s="700"/>
      <c r="DZV6" s="700"/>
      <c r="DZW6" s="700"/>
      <c r="DZX6" s="700"/>
      <c r="DZY6" s="700"/>
      <c r="DZZ6" s="700"/>
      <c r="EAA6" s="700"/>
      <c r="EAB6" s="700"/>
      <c r="EAC6" s="700"/>
      <c r="EAD6" s="700"/>
      <c r="EAE6" s="700"/>
      <c r="EAF6" s="700"/>
      <c r="EAG6" s="700"/>
      <c r="EAH6" s="700"/>
      <c r="EAI6" s="700"/>
      <c r="EAJ6" s="700"/>
      <c r="EAK6" s="700"/>
      <c r="EAL6" s="700"/>
      <c r="EAM6" s="700"/>
      <c r="EAN6" s="700"/>
      <c r="EAO6" s="700"/>
      <c r="EAP6" s="700"/>
      <c r="EAQ6" s="700"/>
      <c r="EAR6" s="700"/>
      <c r="EAS6" s="700"/>
      <c r="EAT6" s="700"/>
      <c r="EAU6" s="700"/>
      <c r="EAV6" s="700"/>
      <c r="EAW6" s="700"/>
      <c r="EAX6" s="700"/>
      <c r="EAY6" s="700"/>
      <c r="EAZ6" s="700"/>
      <c r="EBA6" s="700"/>
      <c r="EBB6" s="700"/>
      <c r="EBC6" s="700"/>
      <c r="EBD6" s="700"/>
      <c r="EBE6" s="700"/>
      <c r="EBF6" s="700"/>
      <c r="EBG6" s="700"/>
      <c r="EBH6" s="700"/>
      <c r="EBI6" s="700"/>
      <c r="EBJ6" s="700"/>
      <c r="EBK6" s="700"/>
      <c r="EBL6" s="700"/>
      <c r="EBM6" s="700"/>
      <c r="EBN6" s="700"/>
      <c r="EBO6" s="700"/>
      <c r="EBP6" s="700"/>
      <c r="EBQ6" s="700"/>
      <c r="EBR6" s="700"/>
      <c r="EBS6" s="700"/>
      <c r="EBT6" s="700"/>
      <c r="EBU6" s="700"/>
      <c r="EBV6" s="700"/>
      <c r="EBW6" s="700"/>
      <c r="EBX6" s="700"/>
      <c r="EBY6" s="700"/>
      <c r="EBZ6" s="700"/>
      <c r="ECA6" s="700"/>
      <c r="ECB6" s="700"/>
      <c r="ECC6" s="700"/>
      <c r="ECD6" s="700"/>
      <c r="ECE6" s="700"/>
      <c r="ECF6" s="700"/>
      <c r="ECG6" s="700"/>
      <c r="ECH6" s="700"/>
      <c r="ECI6" s="700"/>
      <c r="ECJ6" s="700"/>
      <c r="ECK6" s="700"/>
      <c r="ECL6" s="700"/>
      <c r="ECM6" s="700"/>
      <c r="ECN6" s="700"/>
      <c r="ECO6" s="700"/>
      <c r="ECP6" s="700"/>
      <c r="ECQ6" s="700"/>
      <c r="ECR6" s="700"/>
      <c r="ECS6" s="700"/>
      <c r="ECT6" s="700"/>
      <c r="ECU6" s="700"/>
      <c r="ECV6" s="700"/>
      <c r="ECW6" s="700"/>
      <c r="ECX6" s="700"/>
      <c r="ECY6" s="700"/>
      <c r="ECZ6" s="700"/>
      <c r="EDA6" s="700"/>
      <c r="EDB6" s="700"/>
      <c r="EDC6" s="700"/>
      <c r="EDD6" s="700"/>
      <c r="EDE6" s="700"/>
      <c r="EDF6" s="700"/>
      <c r="EDG6" s="700"/>
      <c r="EDH6" s="700"/>
      <c r="EDI6" s="700"/>
      <c r="EDJ6" s="700"/>
      <c r="EDK6" s="700"/>
      <c r="EDL6" s="700"/>
      <c r="EDM6" s="700"/>
      <c r="EDN6" s="700"/>
      <c r="EDO6" s="700"/>
      <c r="EDP6" s="700"/>
      <c r="EDQ6" s="700"/>
      <c r="EDR6" s="700"/>
      <c r="EDS6" s="700"/>
      <c r="EDT6" s="700"/>
      <c r="EDU6" s="700"/>
      <c r="EDV6" s="700"/>
      <c r="EDW6" s="700"/>
      <c r="EDX6" s="700"/>
      <c r="EDY6" s="700"/>
      <c r="EDZ6" s="700"/>
      <c r="EEA6" s="700"/>
      <c r="EEB6" s="700"/>
      <c r="EEC6" s="700"/>
      <c r="EED6" s="700"/>
      <c r="EEE6" s="700"/>
      <c r="EEF6" s="700"/>
      <c r="EEG6" s="700"/>
      <c r="EEH6" s="700"/>
      <c r="EEI6" s="700"/>
      <c r="EEJ6" s="700"/>
      <c r="EEK6" s="700"/>
      <c r="EEL6" s="700"/>
      <c r="EEM6" s="700"/>
      <c r="EEN6" s="700"/>
      <c r="EEO6" s="700"/>
      <c r="EEP6" s="700"/>
      <c r="EEQ6" s="700"/>
      <c r="EER6" s="700"/>
      <c r="EES6" s="700"/>
      <c r="EET6" s="700"/>
      <c r="EEU6" s="700"/>
      <c r="EEV6" s="700"/>
      <c r="EEW6" s="700"/>
      <c r="EEX6" s="700"/>
      <c r="EEY6" s="700"/>
      <c r="EEZ6" s="700"/>
      <c r="EFA6" s="700"/>
      <c r="EFB6" s="700"/>
      <c r="EFC6" s="700"/>
      <c r="EFD6" s="700"/>
      <c r="EFE6" s="700"/>
      <c r="EFF6" s="700"/>
      <c r="EFG6" s="700"/>
      <c r="EFH6" s="700"/>
      <c r="EFI6" s="700"/>
      <c r="EFJ6" s="700"/>
      <c r="EFK6" s="700"/>
      <c r="EFL6" s="700"/>
      <c r="EFM6" s="700"/>
      <c r="EFN6" s="700"/>
      <c r="EFO6" s="700"/>
      <c r="EFP6" s="700"/>
      <c r="EFQ6" s="700"/>
      <c r="EFR6" s="700"/>
      <c r="EFS6" s="700"/>
      <c r="EFT6" s="700"/>
      <c r="EFU6" s="700"/>
      <c r="EFV6" s="700"/>
      <c r="EFW6" s="700"/>
      <c r="EFX6" s="700"/>
      <c r="EFY6" s="700"/>
      <c r="EFZ6" s="700"/>
      <c r="EGA6" s="700"/>
      <c r="EGB6" s="700"/>
      <c r="EGC6" s="700"/>
      <c r="EGD6" s="700"/>
      <c r="EGE6" s="700"/>
      <c r="EGF6" s="700"/>
      <c r="EGG6" s="700"/>
      <c r="EGH6" s="700"/>
      <c r="EGI6" s="700"/>
      <c r="EGJ6" s="700"/>
      <c r="EGK6" s="700"/>
      <c r="EGL6" s="700"/>
      <c r="EGM6" s="700"/>
      <c r="EGN6" s="700"/>
      <c r="EGO6" s="700"/>
      <c r="EGP6" s="700"/>
      <c r="EGQ6" s="700"/>
      <c r="EGR6" s="700"/>
      <c r="EGS6" s="700"/>
      <c r="EGT6" s="700"/>
      <c r="EGU6" s="700"/>
      <c r="EGV6" s="700"/>
      <c r="EGW6" s="700"/>
      <c r="EGX6" s="700"/>
      <c r="EGY6" s="700"/>
      <c r="EGZ6" s="700"/>
      <c r="EHA6" s="700"/>
      <c r="EHB6" s="700"/>
      <c r="EHC6" s="700"/>
      <c r="EHD6" s="700"/>
      <c r="EHE6" s="700"/>
      <c r="EHF6" s="700"/>
      <c r="EHG6" s="700"/>
      <c r="EHH6" s="700"/>
      <c r="EHI6" s="700"/>
      <c r="EHJ6" s="700"/>
      <c r="EHK6" s="700"/>
      <c r="EHL6" s="700"/>
      <c r="EHM6" s="700"/>
      <c r="EHN6" s="700"/>
      <c r="EHO6" s="700"/>
      <c r="EHP6" s="700"/>
      <c r="EHQ6" s="700"/>
      <c r="EHR6" s="700"/>
      <c r="EHS6" s="700"/>
      <c r="EHT6" s="700"/>
      <c r="EHU6" s="700"/>
      <c r="EHV6" s="700"/>
      <c r="EHW6" s="700"/>
      <c r="EHX6" s="700"/>
      <c r="EHY6" s="700"/>
      <c r="EHZ6" s="700"/>
      <c r="EIA6" s="700"/>
      <c r="EIB6" s="700"/>
      <c r="EIC6" s="700"/>
      <c r="EID6" s="700"/>
      <c r="EIE6" s="700"/>
      <c r="EIF6" s="700"/>
      <c r="EIG6" s="700"/>
      <c r="EIH6" s="700"/>
      <c r="EII6" s="700"/>
      <c r="EIJ6" s="700"/>
      <c r="EIK6" s="700"/>
      <c r="EIL6" s="700"/>
      <c r="EIM6" s="700"/>
      <c r="EIN6" s="700"/>
      <c r="EIO6" s="700"/>
      <c r="EIP6" s="700"/>
      <c r="EIQ6" s="700"/>
      <c r="EIR6" s="700"/>
      <c r="EIS6" s="700"/>
      <c r="EIT6" s="700"/>
      <c r="EIU6" s="700"/>
      <c r="EIV6" s="700"/>
      <c r="EIW6" s="700"/>
      <c r="EIX6" s="700"/>
      <c r="EIY6" s="700"/>
      <c r="EIZ6" s="700"/>
      <c r="EJA6" s="700"/>
      <c r="EJB6" s="700"/>
      <c r="EJC6" s="700"/>
      <c r="EJD6" s="700"/>
      <c r="EJE6" s="700"/>
      <c r="EJF6" s="700"/>
      <c r="EJG6" s="700"/>
      <c r="EJH6" s="700"/>
      <c r="EJI6" s="700"/>
      <c r="EJJ6" s="700"/>
      <c r="EJK6" s="700"/>
      <c r="EJL6" s="700"/>
      <c r="EJM6" s="700"/>
      <c r="EJN6" s="700"/>
      <c r="EJO6" s="700"/>
      <c r="EJP6" s="700"/>
      <c r="EJQ6" s="700"/>
      <c r="EJR6" s="700"/>
      <c r="EJS6" s="700"/>
      <c r="EJT6" s="700"/>
      <c r="EJU6" s="700"/>
      <c r="EJV6" s="700"/>
      <c r="EJW6" s="700"/>
      <c r="EJX6" s="700"/>
      <c r="EJY6" s="700"/>
      <c r="EJZ6" s="700"/>
      <c r="EKA6" s="700"/>
      <c r="EKB6" s="700"/>
      <c r="EKC6" s="700"/>
      <c r="EKD6" s="700"/>
      <c r="EKE6" s="700"/>
      <c r="EKF6" s="700"/>
      <c r="EKG6" s="700"/>
      <c r="EKH6" s="700"/>
      <c r="EKI6" s="700"/>
      <c r="EKJ6" s="700"/>
      <c r="EKK6" s="700"/>
      <c r="EKL6" s="700"/>
      <c r="EKM6" s="700"/>
      <c r="EKN6" s="700"/>
      <c r="EKO6" s="700"/>
      <c r="EKP6" s="700"/>
      <c r="EKQ6" s="700"/>
      <c r="EKR6" s="700"/>
      <c r="EKS6" s="700"/>
      <c r="EKT6" s="700"/>
      <c r="EKU6" s="700"/>
      <c r="EKV6" s="700"/>
      <c r="EKW6" s="700"/>
      <c r="EKX6" s="700"/>
      <c r="EKY6" s="700"/>
      <c r="EKZ6" s="700"/>
      <c r="ELA6" s="700"/>
      <c r="ELB6" s="700"/>
      <c r="ELC6" s="700"/>
      <c r="ELD6" s="700"/>
      <c r="ELE6" s="700"/>
      <c r="ELF6" s="700"/>
      <c r="ELG6" s="700"/>
      <c r="ELH6" s="700"/>
      <c r="ELI6" s="700"/>
      <c r="ELJ6" s="700"/>
      <c r="ELK6" s="700"/>
      <c r="ELL6" s="700"/>
      <c r="ELM6" s="700"/>
      <c r="ELN6" s="700"/>
      <c r="ELO6" s="700"/>
      <c r="ELP6" s="700"/>
      <c r="ELQ6" s="700"/>
      <c r="ELR6" s="700"/>
      <c r="ELS6" s="700"/>
      <c r="ELT6" s="700"/>
      <c r="ELU6" s="700"/>
      <c r="ELV6" s="700"/>
      <c r="ELW6" s="700"/>
      <c r="ELX6" s="700"/>
      <c r="ELY6" s="700"/>
      <c r="ELZ6" s="700"/>
      <c r="EMA6" s="700"/>
      <c r="EMB6" s="700"/>
      <c r="EMC6" s="700"/>
      <c r="EMD6" s="700"/>
      <c r="EME6" s="700"/>
      <c r="EMF6" s="700"/>
      <c r="EMG6" s="700"/>
      <c r="EMH6" s="700"/>
      <c r="EMI6" s="700"/>
      <c r="EMJ6" s="700"/>
      <c r="EMK6" s="700"/>
      <c r="EML6" s="700"/>
      <c r="EMM6" s="700"/>
      <c r="EMN6" s="700"/>
      <c r="EMO6" s="700"/>
      <c r="EMP6" s="700"/>
      <c r="EMQ6" s="700"/>
      <c r="EMR6" s="700"/>
      <c r="EMS6" s="700"/>
      <c r="EMT6" s="700"/>
      <c r="EMU6" s="700"/>
      <c r="EMV6" s="700"/>
      <c r="EMW6" s="700"/>
      <c r="EMX6" s="700"/>
      <c r="EMY6" s="700"/>
      <c r="EMZ6" s="700"/>
      <c r="ENA6" s="700"/>
      <c r="ENB6" s="700"/>
      <c r="ENC6" s="700"/>
      <c r="END6" s="700"/>
      <c r="ENE6" s="700"/>
      <c r="ENF6" s="700"/>
      <c r="ENG6" s="700"/>
      <c r="ENH6" s="700"/>
      <c r="ENI6" s="700"/>
      <c r="ENJ6" s="700"/>
      <c r="ENK6" s="700"/>
      <c r="ENL6" s="700"/>
      <c r="ENM6" s="700"/>
      <c r="ENN6" s="700"/>
      <c r="ENO6" s="700"/>
      <c r="ENP6" s="700"/>
      <c r="ENQ6" s="700"/>
      <c r="ENR6" s="700"/>
      <c r="ENS6" s="700"/>
      <c r="ENT6" s="700"/>
      <c r="ENU6" s="700"/>
      <c r="ENV6" s="700"/>
      <c r="ENW6" s="700"/>
      <c r="ENX6" s="700"/>
      <c r="ENY6" s="700"/>
      <c r="ENZ6" s="700"/>
      <c r="EOA6" s="700"/>
      <c r="EOB6" s="700"/>
      <c r="EOC6" s="700"/>
      <c r="EOD6" s="700"/>
      <c r="EOE6" s="700"/>
      <c r="EOF6" s="700"/>
      <c r="EOG6" s="700"/>
      <c r="EOH6" s="700"/>
      <c r="EOI6" s="700"/>
      <c r="EOJ6" s="700"/>
      <c r="EOK6" s="700"/>
      <c r="EOL6" s="700"/>
      <c r="EOM6" s="700"/>
      <c r="EON6" s="700"/>
      <c r="EOO6" s="700"/>
      <c r="EOP6" s="700"/>
      <c r="EOQ6" s="700"/>
      <c r="EOR6" s="700"/>
      <c r="EOS6" s="700"/>
      <c r="EOT6" s="700"/>
      <c r="EOU6" s="700"/>
      <c r="EOV6" s="700"/>
      <c r="EOW6" s="700"/>
      <c r="EOX6" s="700"/>
      <c r="EOY6" s="700"/>
      <c r="EOZ6" s="700"/>
      <c r="EPA6" s="700"/>
      <c r="EPB6" s="700"/>
      <c r="EPC6" s="700"/>
      <c r="EPD6" s="700"/>
      <c r="EPE6" s="700"/>
      <c r="EPF6" s="700"/>
      <c r="EPG6" s="700"/>
      <c r="EPH6" s="700"/>
      <c r="EPI6" s="700"/>
      <c r="EPJ6" s="700"/>
      <c r="EPK6" s="700"/>
      <c r="EPL6" s="700"/>
      <c r="EPM6" s="700"/>
      <c r="EPN6" s="700"/>
      <c r="EPO6" s="700"/>
      <c r="EPP6" s="700"/>
      <c r="EPQ6" s="700"/>
      <c r="EPR6" s="700"/>
      <c r="EPS6" s="700"/>
      <c r="EPT6" s="700"/>
      <c r="EPU6" s="700"/>
      <c r="EPV6" s="700"/>
      <c r="EPW6" s="700"/>
      <c r="EPX6" s="700"/>
      <c r="EPY6" s="700"/>
      <c r="EPZ6" s="700"/>
      <c r="EQA6" s="700"/>
      <c r="EQB6" s="700"/>
      <c r="EQC6" s="700"/>
      <c r="EQD6" s="700"/>
      <c r="EQE6" s="700"/>
      <c r="EQF6" s="700"/>
      <c r="EQG6" s="700"/>
      <c r="EQH6" s="700"/>
      <c r="EQI6" s="700"/>
      <c r="EQJ6" s="700"/>
      <c r="EQK6" s="700"/>
      <c r="EQL6" s="700"/>
      <c r="EQM6" s="700"/>
      <c r="EQN6" s="700"/>
      <c r="EQO6" s="700"/>
      <c r="EQP6" s="700"/>
      <c r="EQQ6" s="700"/>
      <c r="EQR6" s="700"/>
      <c r="EQS6" s="700"/>
      <c r="EQT6" s="700"/>
      <c r="EQU6" s="700"/>
      <c r="EQV6" s="700"/>
      <c r="EQW6" s="700"/>
      <c r="EQX6" s="700"/>
      <c r="EQY6" s="700"/>
      <c r="EQZ6" s="700"/>
      <c r="ERA6" s="700"/>
      <c r="ERB6" s="700"/>
      <c r="ERC6" s="700"/>
      <c r="ERD6" s="700"/>
      <c r="ERE6" s="700"/>
      <c r="ERF6" s="700"/>
      <c r="ERG6" s="700"/>
      <c r="ERH6" s="700"/>
      <c r="ERI6" s="700"/>
      <c r="ERJ6" s="700"/>
      <c r="ERK6" s="700"/>
      <c r="ERL6" s="700"/>
      <c r="ERM6" s="700"/>
      <c r="ERN6" s="700"/>
      <c r="ERO6" s="700"/>
      <c r="ERP6" s="700"/>
      <c r="ERQ6" s="700"/>
      <c r="ERR6" s="700"/>
      <c r="ERS6" s="700"/>
      <c r="ERT6" s="700"/>
      <c r="ERU6" s="700"/>
      <c r="ERV6" s="700"/>
      <c r="ERW6" s="700"/>
      <c r="ERX6" s="700"/>
      <c r="ERY6" s="700"/>
      <c r="ERZ6" s="700"/>
      <c r="ESA6" s="700"/>
      <c r="ESB6" s="700"/>
      <c r="ESC6" s="700"/>
      <c r="ESD6" s="700"/>
      <c r="ESE6" s="700"/>
      <c r="ESF6" s="700"/>
      <c r="ESG6" s="700"/>
      <c r="ESH6" s="700"/>
      <c r="ESI6" s="700"/>
      <c r="ESJ6" s="700"/>
      <c r="ESK6" s="700"/>
      <c r="ESL6" s="700"/>
      <c r="ESM6" s="700"/>
      <c r="ESN6" s="700"/>
      <c r="ESO6" s="700"/>
      <c r="ESP6" s="700"/>
      <c r="ESQ6" s="700"/>
      <c r="ESR6" s="700"/>
      <c r="ESS6" s="700"/>
      <c r="EST6" s="700"/>
      <c r="ESU6" s="700"/>
      <c r="ESV6" s="700"/>
      <c r="ESW6" s="700"/>
      <c r="ESX6" s="700"/>
      <c r="ESY6" s="700"/>
      <c r="ESZ6" s="700"/>
      <c r="ETA6" s="700"/>
      <c r="ETB6" s="700"/>
      <c r="ETC6" s="700"/>
      <c r="ETD6" s="700"/>
      <c r="ETE6" s="700"/>
      <c r="ETF6" s="700"/>
      <c r="ETG6" s="700"/>
      <c r="ETH6" s="700"/>
      <c r="ETI6" s="700"/>
      <c r="ETJ6" s="700"/>
      <c r="ETK6" s="700"/>
      <c r="ETL6" s="700"/>
      <c r="ETM6" s="700"/>
      <c r="ETN6" s="700"/>
      <c r="ETO6" s="700"/>
      <c r="ETP6" s="700"/>
      <c r="ETQ6" s="700"/>
      <c r="ETR6" s="700"/>
      <c r="ETS6" s="700"/>
      <c r="ETT6" s="700"/>
      <c r="ETU6" s="700"/>
      <c r="ETV6" s="700"/>
      <c r="ETW6" s="700"/>
      <c r="ETX6" s="700"/>
      <c r="ETY6" s="700"/>
      <c r="ETZ6" s="700"/>
      <c r="EUA6" s="700"/>
      <c r="EUB6" s="700"/>
      <c r="EUC6" s="700"/>
      <c r="EUD6" s="700"/>
      <c r="EUE6" s="700"/>
      <c r="EUF6" s="700"/>
      <c r="EUG6" s="700"/>
      <c r="EUH6" s="700"/>
      <c r="EUI6" s="700"/>
      <c r="EUJ6" s="700"/>
      <c r="EUK6" s="700"/>
      <c r="EUL6" s="700"/>
      <c r="EUM6" s="700"/>
      <c r="EUN6" s="700"/>
      <c r="EUO6" s="700"/>
      <c r="EUP6" s="700"/>
      <c r="EUQ6" s="700"/>
      <c r="EUR6" s="700"/>
      <c r="EUS6" s="700"/>
      <c r="EUT6" s="700"/>
      <c r="EUU6" s="700"/>
      <c r="EUV6" s="700"/>
      <c r="EUW6" s="700"/>
      <c r="EUX6" s="700"/>
      <c r="EUY6" s="700"/>
      <c r="EUZ6" s="700"/>
      <c r="EVA6" s="700"/>
      <c r="EVB6" s="700"/>
      <c r="EVC6" s="700"/>
      <c r="EVD6" s="700"/>
      <c r="EVE6" s="700"/>
      <c r="EVF6" s="700"/>
      <c r="EVG6" s="700"/>
      <c r="EVH6" s="700"/>
      <c r="EVI6" s="700"/>
      <c r="EVJ6" s="700"/>
      <c r="EVK6" s="700"/>
      <c r="EVL6" s="700"/>
      <c r="EVM6" s="700"/>
      <c r="EVN6" s="700"/>
      <c r="EVO6" s="700"/>
      <c r="EVP6" s="700"/>
      <c r="EVQ6" s="700"/>
      <c r="EVR6" s="700"/>
      <c r="EVS6" s="700"/>
      <c r="EVT6" s="700"/>
      <c r="EVU6" s="700"/>
      <c r="EVV6" s="700"/>
      <c r="EVW6" s="700"/>
      <c r="EVX6" s="700"/>
      <c r="EVY6" s="700"/>
      <c r="EVZ6" s="700"/>
      <c r="EWA6" s="700"/>
      <c r="EWB6" s="700"/>
      <c r="EWC6" s="700"/>
      <c r="EWD6" s="700"/>
      <c r="EWE6" s="700"/>
      <c r="EWF6" s="700"/>
      <c r="EWG6" s="700"/>
      <c r="EWH6" s="700"/>
      <c r="EWI6" s="700"/>
      <c r="EWJ6" s="700"/>
      <c r="EWK6" s="700"/>
      <c r="EWL6" s="700"/>
      <c r="EWM6" s="700"/>
      <c r="EWN6" s="700"/>
      <c r="EWO6" s="700"/>
      <c r="EWP6" s="700"/>
      <c r="EWQ6" s="700"/>
      <c r="EWR6" s="700"/>
      <c r="EWS6" s="700"/>
      <c r="EWT6" s="700"/>
      <c r="EWU6" s="700"/>
      <c r="EWV6" s="700"/>
      <c r="EWW6" s="700"/>
      <c r="EWX6" s="700"/>
      <c r="EWY6" s="700"/>
      <c r="EWZ6" s="700"/>
      <c r="EXA6" s="700"/>
      <c r="EXB6" s="700"/>
      <c r="EXC6" s="700"/>
      <c r="EXD6" s="700"/>
      <c r="EXE6" s="700"/>
      <c r="EXF6" s="700"/>
      <c r="EXG6" s="700"/>
      <c r="EXH6" s="700"/>
      <c r="EXI6" s="700"/>
      <c r="EXJ6" s="700"/>
      <c r="EXK6" s="700"/>
      <c r="EXL6" s="700"/>
      <c r="EXM6" s="700"/>
      <c r="EXN6" s="700"/>
      <c r="EXO6" s="700"/>
      <c r="EXP6" s="700"/>
      <c r="EXQ6" s="700"/>
      <c r="EXR6" s="700"/>
      <c r="EXS6" s="700"/>
      <c r="EXT6" s="700"/>
      <c r="EXU6" s="700"/>
      <c r="EXV6" s="700"/>
      <c r="EXW6" s="700"/>
      <c r="EXX6" s="700"/>
      <c r="EXY6" s="700"/>
      <c r="EXZ6" s="700"/>
      <c r="EYA6" s="700"/>
      <c r="EYB6" s="700"/>
      <c r="EYC6" s="700"/>
      <c r="EYD6" s="700"/>
      <c r="EYE6" s="700"/>
      <c r="EYF6" s="700"/>
      <c r="EYG6" s="700"/>
      <c r="EYH6" s="700"/>
      <c r="EYI6" s="700"/>
      <c r="EYJ6" s="700"/>
      <c r="EYK6" s="700"/>
      <c r="EYL6" s="700"/>
      <c r="EYM6" s="700"/>
      <c r="EYN6" s="700"/>
      <c r="EYO6" s="700"/>
      <c r="EYP6" s="700"/>
      <c r="EYQ6" s="700"/>
      <c r="EYR6" s="700"/>
      <c r="EYS6" s="700"/>
      <c r="EYT6" s="700"/>
      <c r="EYU6" s="700"/>
      <c r="EYV6" s="700"/>
      <c r="EYW6" s="700"/>
      <c r="EYX6" s="700"/>
      <c r="EYY6" s="700"/>
      <c r="EYZ6" s="700"/>
      <c r="EZA6" s="700"/>
      <c r="EZB6" s="700"/>
      <c r="EZC6" s="700"/>
      <c r="EZD6" s="700"/>
      <c r="EZE6" s="700"/>
      <c r="EZF6" s="700"/>
      <c r="EZG6" s="700"/>
      <c r="EZH6" s="700"/>
      <c r="EZI6" s="700"/>
      <c r="EZJ6" s="700"/>
      <c r="EZK6" s="700"/>
      <c r="EZL6" s="700"/>
      <c r="EZM6" s="700"/>
      <c r="EZN6" s="700"/>
      <c r="EZO6" s="700"/>
      <c r="EZP6" s="700"/>
      <c r="EZQ6" s="700"/>
      <c r="EZR6" s="700"/>
      <c r="EZS6" s="700"/>
      <c r="EZT6" s="700"/>
      <c r="EZU6" s="700"/>
      <c r="EZV6" s="700"/>
      <c r="EZW6" s="700"/>
      <c r="EZX6" s="700"/>
      <c r="EZY6" s="700"/>
      <c r="EZZ6" s="700"/>
      <c r="FAA6" s="700"/>
      <c r="FAB6" s="700"/>
      <c r="FAC6" s="700"/>
      <c r="FAD6" s="700"/>
      <c r="FAE6" s="700"/>
      <c r="FAF6" s="700"/>
      <c r="FAG6" s="700"/>
      <c r="FAH6" s="700"/>
      <c r="FAI6" s="700"/>
      <c r="FAJ6" s="700"/>
      <c r="FAK6" s="700"/>
      <c r="FAL6" s="700"/>
      <c r="FAM6" s="700"/>
      <c r="FAN6" s="700"/>
      <c r="FAO6" s="700"/>
      <c r="FAP6" s="700"/>
      <c r="FAQ6" s="700"/>
      <c r="FAR6" s="700"/>
      <c r="FAS6" s="700"/>
      <c r="FAT6" s="700"/>
      <c r="FAU6" s="700"/>
      <c r="FAV6" s="700"/>
      <c r="FAW6" s="700"/>
      <c r="FAX6" s="700"/>
      <c r="FAY6" s="700"/>
      <c r="FAZ6" s="700"/>
      <c r="FBA6" s="700"/>
      <c r="FBB6" s="700"/>
      <c r="FBC6" s="700"/>
      <c r="FBD6" s="700"/>
      <c r="FBE6" s="700"/>
      <c r="FBF6" s="700"/>
      <c r="FBG6" s="700"/>
      <c r="FBH6" s="700"/>
      <c r="FBI6" s="700"/>
      <c r="FBJ6" s="700"/>
      <c r="FBK6" s="700"/>
      <c r="FBL6" s="700"/>
      <c r="FBM6" s="700"/>
      <c r="FBN6" s="700"/>
      <c r="FBO6" s="700"/>
      <c r="FBP6" s="700"/>
      <c r="FBQ6" s="700"/>
      <c r="FBR6" s="700"/>
      <c r="FBS6" s="700"/>
      <c r="FBT6" s="700"/>
      <c r="FBU6" s="700"/>
      <c r="FBV6" s="700"/>
      <c r="FBW6" s="700"/>
      <c r="FBX6" s="700"/>
      <c r="FBY6" s="700"/>
      <c r="FBZ6" s="700"/>
      <c r="FCA6" s="700"/>
      <c r="FCB6" s="700"/>
      <c r="FCC6" s="700"/>
      <c r="FCD6" s="700"/>
      <c r="FCE6" s="700"/>
      <c r="FCF6" s="700"/>
      <c r="FCG6" s="700"/>
      <c r="FCH6" s="700"/>
      <c r="FCI6" s="700"/>
      <c r="FCJ6" s="700"/>
      <c r="FCK6" s="700"/>
      <c r="FCL6" s="700"/>
      <c r="FCM6" s="700"/>
      <c r="FCN6" s="700"/>
      <c r="FCO6" s="700"/>
      <c r="FCP6" s="700"/>
      <c r="FCQ6" s="700"/>
      <c r="FCR6" s="700"/>
      <c r="FCS6" s="700"/>
      <c r="FCT6" s="700"/>
      <c r="FCU6" s="700"/>
      <c r="FCV6" s="700"/>
      <c r="FCW6" s="700"/>
      <c r="FCX6" s="700"/>
      <c r="FCY6" s="700"/>
      <c r="FCZ6" s="700"/>
      <c r="FDA6" s="700"/>
      <c r="FDB6" s="700"/>
      <c r="FDC6" s="700"/>
      <c r="FDD6" s="700"/>
      <c r="FDE6" s="700"/>
      <c r="FDF6" s="700"/>
      <c r="FDG6" s="700"/>
      <c r="FDH6" s="700"/>
      <c r="FDI6" s="700"/>
      <c r="FDJ6" s="700"/>
      <c r="FDK6" s="700"/>
      <c r="FDL6" s="700"/>
      <c r="FDM6" s="700"/>
      <c r="FDN6" s="700"/>
      <c r="FDO6" s="700"/>
      <c r="FDP6" s="700"/>
      <c r="FDQ6" s="700"/>
      <c r="FDR6" s="700"/>
      <c r="FDS6" s="700"/>
      <c r="FDT6" s="700"/>
      <c r="FDU6" s="700"/>
      <c r="FDV6" s="700"/>
      <c r="FDW6" s="700"/>
      <c r="FDX6" s="700"/>
      <c r="FDY6" s="700"/>
      <c r="FDZ6" s="700"/>
      <c r="FEA6" s="700"/>
      <c r="FEB6" s="700"/>
      <c r="FEC6" s="700"/>
      <c r="FED6" s="700"/>
      <c r="FEE6" s="700"/>
      <c r="FEF6" s="700"/>
      <c r="FEG6" s="700"/>
      <c r="FEH6" s="700"/>
      <c r="FEI6" s="700"/>
      <c r="FEJ6" s="700"/>
      <c r="FEK6" s="700"/>
      <c r="FEL6" s="700"/>
      <c r="FEM6" s="700"/>
      <c r="FEN6" s="700"/>
      <c r="FEO6" s="700"/>
      <c r="FEP6" s="700"/>
      <c r="FEQ6" s="700"/>
      <c r="FER6" s="700"/>
      <c r="FES6" s="700"/>
      <c r="FET6" s="700"/>
      <c r="FEU6" s="700"/>
      <c r="FEV6" s="700"/>
      <c r="FEW6" s="700"/>
      <c r="FEX6" s="700"/>
      <c r="FEY6" s="700"/>
      <c r="FEZ6" s="700"/>
      <c r="FFA6" s="700"/>
      <c r="FFB6" s="700"/>
      <c r="FFC6" s="700"/>
      <c r="FFD6" s="700"/>
      <c r="FFE6" s="700"/>
      <c r="FFF6" s="700"/>
      <c r="FFG6" s="700"/>
      <c r="FFH6" s="700"/>
      <c r="FFI6" s="700"/>
      <c r="FFJ6" s="700"/>
      <c r="FFK6" s="700"/>
      <c r="FFL6" s="700"/>
      <c r="FFM6" s="700"/>
      <c r="FFN6" s="700"/>
      <c r="FFO6" s="700"/>
      <c r="FFP6" s="700"/>
      <c r="FFQ6" s="700"/>
      <c r="FFR6" s="700"/>
      <c r="FFS6" s="700"/>
      <c r="FFT6" s="700"/>
      <c r="FFU6" s="700"/>
      <c r="FFV6" s="700"/>
      <c r="FFW6" s="700"/>
      <c r="FFX6" s="700"/>
      <c r="FFY6" s="700"/>
      <c r="FFZ6" s="700"/>
      <c r="FGA6" s="700"/>
      <c r="FGB6" s="700"/>
      <c r="FGC6" s="700"/>
      <c r="FGD6" s="700"/>
      <c r="FGE6" s="700"/>
      <c r="FGF6" s="700"/>
      <c r="FGG6" s="700"/>
      <c r="FGH6" s="700"/>
      <c r="FGI6" s="700"/>
      <c r="FGJ6" s="700"/>
      <c r="FGK6" s="700"/>
      <c r="FGL6" s="700"/>
      <c r="FGM6" s="700"/>
      <c r="FGN6" s="700"/>
      <c r="FGO6" s="700"/>
      <c r="FGP6" s="700"/>
      <c r="FGQ6" s="700"/>
      <c r="FGR6" s="700"/>
      <c r="FGS6" s="700"/>
      <c r="FGT6" s="700"/>
      <c r="FGU6" s="700"/>
      <c r="FGV6" s="700"/>
      <c r="FGW6" s="700"/>
      <c r="FGX6" s="700"/>
      <c r="FGY6" s="700"/>
      <c r="FGZ6" s="700"/>
      <c r="FHA6" s="700"/>
      <c r="FHB6" s="700"/>
      <c r="FHC6" s="700"/>
      <c r="FHD6" s="700"/>
      <c r="FHE6" s="700"/>
      <c r="FHF6" s="700"/>
      <c r="FHG6" s="700"/>
      <c r="FHH6" s="700"/>
      <c r="FHI6" s="700"/>
      <c r="FHJ6" s="700"/>
      <c r="FHK6" s="700"/>
      <c r="FHL6" s="700"/>
      <c r="FHM6" s="700"/>
      <c r="FHN6" s="700"/>
      <c r="FHO6" s="700"/>
      <c r="FHP6" s="700"/>
      <c r="FHQ6" s="700"/>
      <c r="FHR6" s="700"/>
      <c r="FHS6" s="700"/>
      <c r="FHT6" s="700"/>
      <c r="FHU6" s="700"/>
      <c r="FHV6" s="700"/>
      <c r="FHW6" s="700"/>
      <c r="FHX6" s="700"/>
      <c r="FHY6" s="700"/>
      <c r="FHZ6" s="700"/>
      <c r="FIA6" s="700"/>
      <c r="FIB6" s="700"/>
      <c r="FIC6" s="700"/>
      <c r="FID6" s="700"/>
      <c r="FIE6" s="700"/>
      <c r="FIF6" s="700"/>
      <c r="FIG6" s="700"/>
      <c r="FIH6" s="700"/>
      <c r="FII6" s="700"/>
      <c r="FIJ6" s="700"/>
      <c r="FIK6" s="700"/>
      <c r="FIL6" s="700"/>
      <c r="FIM6" s="700"/>
      <c r="FIN6" s="700"/>
      <c r="FIO6" s="700"/>
      <c r="FIP6" s="700"/>
      <c r="FIQ6" s="700"/>
      <c r="FIR6" s="700"/>
      <c r="FIS6" s="700"/>
      <c r="FIT6" s="700"/>
      <c r="FIU6" s="700"/>
      <c r="FIV6" s="700"/>
      <c r="FIW6" s="700"/>
      <c r="FIX6" s="700"/>
      <c r="FIY6" s="700"/>
      <c r="FIZ6" s="700"/>
      <c r="FJA6" s="700"/>
      <c r="FJB6" s="700"/>
      <c r="FJC6" s="700"/>
      <c r="FJD6" s="700"/>
      <c r="FJE6" s="700"/>
      <c r="FJF6" s="700"/>
      <c r="FJG6" s="700"/>
      <c r="FJH6" s="700"/>
      <c r="FJI6" s="700"/>
      <c r="FJJ6" s="700"/>
      <c r="FJK6" s="700"/>
      <c r="FJL6" s="700"/>
      <c r="FJM6" s="700"/>
      <c r="FJN6" s="700"/>
      <c r="FJO6" s="700"/>
      <c r="FJP6" s="700"/>
      <c r="FJQ6" s="700"/>
      <c r="FJR6" s="700"/>
      <c r="FJS6" s="700"/>
      <c r="FJT6" s="700"/>
      <c r="FJU6" s="700"/>
      <c r="FJV6" s="700"/>
      <c r="FJW6" s="700"/>
      <c r="FJX6" s="700"/>
      <c r="FJY6" s="700"/>
      <c r="FJZ6" s="700"/>
      <c r="FKA6" s="700"/>
      <c r="FKB6" s="700"/>
      <c r="FKC6" s="700"/>
      <c r="FKD6" s="700"/>
      <c r="FKE6" s="700"/>
      <c r="FKF6" s="700"/>
      <c r="FKG6" s="700"/>
      <c r="FKH6" s="700"/>
      <c r="FKI6" s="700"/>
      <c r="FKJ6" s="700"/>
      <c r="FKK6" s="700"/>
      <c r="FKL6" s="700"/>
      <c r="FKM6" s="700"/>
      <c r="FKN6" s="700"/>
      <c r="FKO6" s="700"/>
      <c r="FKP6" s="700"/>
      <c r="FKQ6" s="700"/>
      <c r="FKR6" s="700"/>
      <c r="FKS6" s="700"/>
      <c r="FKT6" s="700"/>
      <c r="FKU6" s="700"/>
      <c r="FKV6" s="700"/>
      <c r="FKW6" s="700"/>
      <c r="FKX6" s="700"/>
      <c r="FKY6" s="700"/>
      <c r="FKZ6" s="700"/>
      <c r="FLA6" s="700"/>
      <c r="FLB6" s="700"/>
      <c r="FLC6" s="700"/>
      <c r="FLD6" s="700"/>
      <c r="FLE6" s="700"/>
      <c r="FLF6" s="700"/>
      <c r="FLG6" s="700"/>
      <c r="FLH6" s="700"/>
      <c r="FLI6" s="700"/>
      <c r="FLJ6" s="700"/>
      <c r="FLK6" s="700"/>
      <c r="FLL6" s="700"/>
      <c r="FLM6" s="700"/>
      <c r="FLN6" s="700"/>
      <c r="FLO6" s="700"/>
      <c r="FLP6" s="700"/>
      <c r="FLQ6" s="700"/>
      <c r="FLR6" s="700"/>
      <c r="FLS6" s="700"/>
      <c r="FLT6" s="700"/>
      <c r="FLU6" s="700"/>
      <c r="FLV6" s="700"/>
      <c r="FLW6" s="700"/>
      <c r="FLX6" s="700"/>
      <c r="FLY6" s="700"/>
      <c r="FLZ6" s="700"/>
      <c r="FMA6" s="700"/>
      <c r="FMB6" s="700"/>
      <c r="FMC6" s="700"/>
      <c r="FMD6" s="700"/>
      <c r="FME6" s="700"/>
      <c r="FMF6" s="700"/>
      <c r="FMG6" s="700"/>
      <c r="FMH6" s="700"/>
      <c r="FMI6" s="700"/>
      <c r="FMJ6" s="700"/>
      <c r="FMK6" s="700"/>
      <c r="FML6" s="700"/>
      <c r="FMM6" s="700"/>
      <c r="FMN6" s="700"/>
      <c r="FMO6" s="700"/>
      <c r="FMP6" s="700"/>
      <c r="FMQ6" s="700"/>
      <c r="FMR6" s="700"/>
      <c r="FMS6" s="700"/>
      <c r="FMT6" s="700"/>
      <c r="FMU6" s="700"/>
      <c r="FMV6" s="700"/>
      <c r="FMW6" s="700"/>
      <c r="FMX6" s="700"/>
      <c r="FMY6" s="700"/>
      <c r="FMZ6" s="700"/>
      <c r="FNA6" s="700"/>
      <c r="FNB6" s="700"/>
      <c r="FNC6" s="700"/>
      <c r="FND6" s="700"/>
      <c r="FNE6" s="700"/>
      <c r="FNF6" s="700"/>
      <c r="FNG6" s="700"/>
      <c r="FNH6" s="700"/>
      <c r="FNI6" s="700"/>
      <c r="FNJ6" s="700"/>
      <c r="FNK6" s="700"/>
      <c r="FNL6" s="700"/>
      <c r="FNM6" s="700"/>
      <c r="FNN6" s="700"/>
      <c r="FNO6" s="700"/>
      <c r="FNP6" s="700"/>
      <c r="FNQ6" s="700"/>
      <c r="FNR6" s="700"/>
      <c r="FNS6" s="700"/>
      <c r="FNT6" s="700"/>
      <c r="FNU6" s="700"/>
      <c r="FNV6" s="700"/>
      <c r="FNW6" s="700"/>
      <c r="FNX6" s="700"/>
      <c r="FNY6" s="700"/>
      <c r="FNZ6" s="700"/>
      <c r="FOA6" s="700"/>
      <c r="FOB6" s="700"/>
      <c r="FOC6" s="700"/>
      <c r="FOD6" s="700"/>
      <c r="FOE6" s="700"/>
      <c r="FOF6" s="700"/>
      <c r="FOG6" s="700"/>
      <c r="FOH6" s="700"/>
      <c r="FOI6" s="700"/>
      <c r="FOJ6" s="700"/>
      <c r="FOK6" s="700"/>
      <c r="FOL6" s="700"/>
      <c r="FOM6" s="700"/>
      <c r="FON6" s="700"/>
      <c r="FOO6" s="700"/>
      <c r="FOP6" s="700"/>
      <c r="FOQ6" s="700"/>
      <c r="FOR6" s="700"/>
      <c r="FOS6" s="700"/>
      <c r="FOT6" s="700"/>
      <c r="FOU6" s="700"/>
      <c r="FOV6" s="700"/>
      <c r="FOW6" s="700"/>
      <c r="FOX6" s="700"/>
      <c r="FOY6" s="700"/>
      <c r="FOZ6" s="700"/>
      <c r="FPA6" s="700"/>
      <c r="FPB6" s="700"/>
      <c r="FPC6" s="700"/>
      <c r="FPD6" s="700"/>
      <c r="FPE6" s="700"/>
      <c r="FPF6" s="700"/>
      <c r="FPG6" s="700"/>
      <c r="FPH6" s="700"/>
      <c r="FPI6" s="700"/>
      <c r="FPJ6" s="700"/>
      <c r="FPK6" s="700"/>
      <c r="FPL6" s="700"/>
      <c r="FPM6" s="700"/>
      <c r="FPN6" s="700"/>
      <c r="FPO6" s="700"/>
      <c r="FPP6" s="700"/>
      <c r="FPQ6" s="700"/>
      <c r="FPR6" s="700"/>
      <c r="FPS6" s="700"/>
      <c r="FPT6" s="700"/>
      <c r="FPU6" s="700"/>
      <c r="FPV6" s="700"/>
      <c r="FPW6" s="700"/>
      <c r="FPX6" s="700"/>
      <c r="FPY6" s="700"/>
      <c r="FPZ6" s="700"/>
      <c r="FQA6" s="700"/>
      <c r="FQB6" s="700"/>
      <c r="FQC6" s="700"/>
      <c r="FQD6" s="700"/>
      <c r="FQE6" s="700"/>
      <c r="FQF6" s="700"/>
      <c r="FQG6" s="700"/>
      <c r="FQH6" s="700"/>
      <c r="FQI6" s="700"/>
      <c r="FQJ6" s="700"/>
      <c r="FQK6" s="700"/>
      <c r="FQL6" s="700"/>
      <c r="FQM6" s="700"/>
      <c r="FQN6" s="700"/>
      <c r="FQO6" s="700"/>
      <c r="FQP6" s="700"/>
      <c r="FQQ6" s="700"/>
      <c r="FQR6" s="700"/>
      <c r="FQS6" s="700"/>
      <c r="FQT6" s="700"/>
      <c r="FQU6" s="700"/>
      <c r="FQV6" s="700"/>
      <c r="FQW6" s="700"/>
      <c r="FQX6" s="700"/>
      <c r="FQY6" s="700"/>
      <c r="FQZ6" s="700"/>
      <c r="FRA6" s="700"/>
      <c r="FRB6" s="700"/>
      <c r="FRC6" s="700"/>
      <c r="FRD6" s="700"/>
      <c r="FRE6" s="700"/>
      <c r="FRF6" s="700"/>
      <c r="FRG6" s="700"/>
      <c r="FRH6" s="700"/>
      <c r="FRI6" s="700"/>
      <c r="FRJ6" s="700"/>
      <c r="FRK6" s="700"/>
      <c r="FRL6" s="700"/>
      <c r="FRM6" s="700"/>
      <c r="FRN6" s="700"/>
      <c r="FRO6" s="700"/>
      <c r="FRP6" s="700"/>
      <c r="FRQ6" s="700"/>
      <c r="FRR6" s="700"/>
      <c r="FRS6" s="700"/>
      <c r="FRT6" s="700"/>
      <c r="FRU6" s="700"/>
      <c r="FRV6" s="700"/>
      <c r="FRW6" s="700"/>
      <c r="FRX6" s="700"/>
      <c r="FRY6" s="700"/>
      <c r="FRZ6" s="700"/>
      <c r="FSA6" s="700"/>
      <c r="FSB6" s="700"/>
      <c r="FSC6" s="700"/>
      <c r="FSD6" s="700"/>
      <c r="FSE6" s="700"/>
      <c r="FSF6" s="700"/>
      <c r="FSG6" s="700"/>
      <c r="FSH6" s="700"/>
      <c r="FSI6" s="700"/>
      <c r="FSJ6" s="700"/>
      <c r="FSK6" s="700"/>
      <c r="FSL6" s="700"/>
      <c r="FSM6" s="700"/>
      <c r="FSN6" s="700"/>
      <c r="FSO6" s="700"/>
      <c r="FSP6" s="700"/>
      <c r="FSQ6" s="700"/>
      <c r="FSR6" s="700"/>
      <c r="FSS6" s="700"/>
      <c r="FST6" s="700"/>
      <c r="FSU6" s="700"/>
      <c r="FSV6" s="700"/>
      <c r="FSW6" s="700"/>
      <c r="FSX6" s="700"/>
      <c r="FSY6" s="700"/>
      <c r="FSZ6" s="700"/>
      <c r="FTA6" s="700"/>
      <c r="FTB6" s="700"/>
      <c r="FTC6" s="700"/>
      <c r="FTD6" s="700"/>
      <c r="FTE6" s="700"/>
      <c r="FTF6" s="700"/>
      <c r="FTG6" s="700"/>
      <c r="FTH6" s="700"/>
      <c r="FTI6" s="700"/>
      <c r="FTJ6" s="700"/>
      <c r="FTK6" s="700"/>
      <c r="FTL6" s="700"/>
      <c r="FTM6" s="700"/>
      <c r="FTN6" s="700"/>
      <c r="FTO6" s="700"/>
      <c r="FTP6" s="700"/>
      <c r="FTQ6" s="700"/>
      <c r="FTR6" s="700"/>
      <c r="FTS6" s="700"/>
      <c r="FTT6" s="700"/>
      <c r="FTU6" s="700"/>
      <c r="FTV6" s="700"/>
      <c r="FTW6" s="700"/>
      <c r="FTX6" s="700"/>
      <c r="FTY6" s="700"/>
      <c r="FTZ6" s="700"/>
      <c r="FUA6" s="700"/>
      <c r="FUB6" s="700"/>
      <c r="FUC6" s="700"/>
      <c r="FUD6" s="700"/>
      <c r="FUE6" s="700"/>
      <c r="FUF6" s="700"/>
      <c r="FUG6" s="700"/>
      <c r="FUH6" s="700"/>
      <c r="FUI6" s="700"/>
      <c r="FUJ6" s="700"/>
      <c r="FUK6" s="700"/>
      <c r="FUL6" s="700"/>
      <c r="FUM6" s="700"/>
      <c r="FUN6" s="700"/>
      <c r="FUO6" s="700"/>
      <c r="FUP6" s="700"/>
      <c r="FUQ6" s="700"/>
      <c r="FUR6" s="700"/>
      <c r="FUS6" s="700"/>
      <c r="FUT6" s="700"/>
      <c r="FUU6" s="700"/>
      <c r="FUV6" s="700"/>
      <c r="FUW6" s="700"/>
      <c r="FUX6" s="700"/>
      <c r="FUY6" s="700"/>
      <c r="FUZ6" s="700"/>
      <c r="FVA6" s="700"/>
      <c r="FVB6" s="700"/>
      <c r="FVC6" s="700"/>
      <c r="FVD6" s="700"/>
      <c r="FVE6" s="700"/>
      <c r="FVF6" s="700"/>
      <c r="FVG6" s="700"/>
      <c r="FVH6" s="700"/>
      <c r="FVI6" s="700"/>
      <c r="FVJ6" s="700"/>
      <c r="FVK6" s="700"/>
      <c r="FVL6" s="700"/>
      <c r="FVM6" s="700"/>
      <c r="FVN6" s="700"/>
      <c r="FVO6" s="700"/>
      <c r="FVP6" s="700"/>
      <c r="FVQ6" s="700"/>
      <c r="FVR6" s="700"/>
      <c r="FVS6" s="700"/>
      <c r="FVT6" s="700"/>
      <c r="FVU6" s="700"/>
      <c r="FVV6" s="700"/>
      <c r="FVW6" s="700"/>
      <c r="FVX6" s="700"/>
      <c r="FVY6" s="700"/>
      <c r="FVZ6" s="700"/>
      <c r="FWA6" s="700"/>
      <c r="FWB6" s="700"/>
      <c r="FWC6" s="700"/>
      <c r="FWD6" s="700"/>
      <c r="FWE6" s="700"/>
      <c r="FWF6" s="700"/>
      <c r="FWG6" s="700"/>
      <c r="FWH6" s="700"/>
      <c r="FWI6" s="700"/>
      <c r="FWJ6" s="700"/>
      <c r="FWK6" s="700"/>
      <c r="FWL6" s="700"/>
      <c r="FWM6" s="700"/>
      <c r="FWN6" s="700"/>
      <c r="FWO6" s="700"/>
      <c r="FWP6" s="700"/>
      <c r="FWQ6" s="700"/>
      <c r="FWR6" s="700"/>
      <c r="FWS6" s="700"/>
      <c r="FWT6" s="700"/>
      <c r="FWU6" s="700"/>
      <c r="FWV6" s="700"/>
      <c r="FWW6" s="700"/>
      <c r="FWX6" s="700"/>
      <c r="FWY6" s="700"/>
      <c r="FWZ6" s="700"/>
      <c r="FXA6" s="700"/>
      <c r="FXB6" s="700"/>
      <c r="FXC6" s="700"/>
      <c r="FXD6" s="700"/>
      <c r="FXE6" s="700"/>
      <c r="FXF6" s="700"/>
      <c r="FXG6" s="700"/>
      <c r="FXH6" s="700"/>
      <c r="FXI6" s="700"/>
      <c r="FXJ6" s="700"/>
      <c r="FXK6" s="700"/>
      <c r="FXL6" s="700"/>
      <c r="FXM6" s="700"/>
      <c r="FXN6" s="700"/>
      <c r="FXO6" s="700"/>
      <c r="FXP6" s="700"/>
      <c r="FXQ6" s="700"/>
      <c r="FXR6" s="700"/>
      <c r="FXS6" s="700"/>
      <c r="FXT6" s="700"/>
      <c r="FXU6" s="700"/>
      <c r="FXV6" s="700"/>
      <c r="FXW6" s="700"/>
      <c r="FXX6" s="700"/>
      <c r="FXY6" s="700"/>
      <c r="FXZ6" s="700"/>
      <c r="FYA6" s="700"/>
      <c r="FYB6" s="700"/>
      <c r="FYC6" s="700"/>
      <c r="FYD6" s="700"/>
      <c r="FYE6" s="700"/>
      <c r="FYF6" s="700"/>
      <c r="FYG6" s="700"/>
      <c r="FYH6" s="700"/>
      <c r="FYI6" s="700"/>
      <c r="FYJ6" s="700"/>
      <c r="FYK6" s="700"/>
      <c r="FYL6" s="700"/>
      <c r="FYM6" s="700"/>
      <c r="FYN6" s="700"/>
      <c r="FYO6" s="700"/>
      <c r="FYP6" s="700"/>
      <c r="FYQ6" s="700"/>
      <c r="FYR6" s="700"/>
      <c r="FYS6" s="700"/>
      <c r="FYT6" s="700"/>
      <c r="FYU6" s="700"/>
      <c r="FYV6" s="700"/>
      <c r="FYW6" s="700"/>
      <c r="FYX6" s="700"/>
      <c r="FYY6" s="700"/>
      <c r="FYZ6" s="700"/>
      <c r="FZA6" s="700"/>
      <c r="FZB6" s="700"/>
      <c r="FZC6" s="700"/>
      <c r="FZD6" s="700"/>
      <c r="FZE6" s="700"/>
      <c r="FZF6" s="700"/>
      <c r="FZG6" s="700"/>
      <c r="FZH6" s="700"/>
      <c r="FZI6" s="700"/>
      <c r="FZJ6" s="700"/>
      <c r="FZK6" s="700"/>
      <c r="FZL6" s="700"/>
      <c r="FZM6" s="700"/>
      <c r="FZN6" s="700"/>
      <c r="FZO6" s="700"/>
      <c r="FZP6" s="700"/>
      <c r="FZQ6" s="700"/>
      <c r="FZR6" s="700"/>
      <c r="FZS6" s="700"/>
      <c r="FZT6" s="700"/>
      <c r="FZU6" s="700"/>
      <c r="FZV6" s="700"/>
      <c r="FZW6" s="700"/>
      <c r="FZX6" s="700"/>
      <c r="FZY6" s="700"/>
      <c r="FZZ6" s="700"/>
      <c r="GAA6" s="700"/>
      <c r="GAB6" s="700"/>
      <c r="GAC6" s="700"/>
      <c r="GAD6" s="700"/>
      <c r="GAE6" s="700"/>
      <c r="GAF6" s="700"/>
      <c r="GAG6" s="700"/>
      <c r="GAH6" s="700"/>
      <c r="GAI6" s="700"/>
      <c r="GAJ6" s="700"/>
      <c r="GAK6" s="700"/>
      <c r="GAL6" s="700"/>
      <c r="GAM6" s="700"/>
      <c r="GAN6" s="700"/>
      <c r="GAO6" s="700"/>
      <c r="GAP6" s="700"/>
      <c r="GAQ6" s="700"/>
      <c r="GAR6" s="700"/>
      <c r="GAS6" s="700"/>
      <c r="GAT6" s="700"/>
      <c r="GAU6" s="700"/>
      <c r="GAV6" s="700"/>
      <c r="GAW6" s="700"/>
      <c r="GAX6" s="700"/>
      <c r="GAY6" s="700"/>
      <c r="GAZ6" s="700"/>
      <c r="GBA6" s="700"/>
      <c r="GBB6" s="700"/>
      <c r="GBC6" s="700"/>
      <c r="GBD6" s="700"/>
      <c r="GBE6" s="700"/>
      <c r="GBF6" s="700"/>
      <c r="GBG6" s="700"/>
      <c r="GBH6" s="700"/>
      <c r="GBI6" s="700"/>
      <c r="GBJ6" s="700"/>
      <c r="GBK6" s="700"/>
      <c r="GBL6" s="700"/>
      <c r="GBM6" s="700"/>
      <c r="GBN6" s="700"/>
      <c r="GBO6" s="700"/>
      <c r="GBP6" s="700"/>
      <c r="GBQ6" s="700"/>
      <c r="GBR6" s="700"/>
      <c r="GBS6" s="700"/>
      <c r="GBT6" s="700"/>
      <c r="GBU6" s="700"/>
      <c r="GBV6" s="700"/>
      <c r="GBW6" s="700"/>
      <c r="GBX6" s="700"/>
      <c r="GBY6" s="700"/>
      <c r="GBZ6" s="700"/>
      <c r="GCA6" s="700"/>
      <c r="GCB6" s="700"/>
      <c r="GCC6" s="700"/>
      <c r="GCD6" s="700"/>
      <c r="GCE6" s="700"/>
      <c r="GCF6" s="700"/>
      <c r="GCG6" s="700"/>
      <c r="GCH6" s="700"/>
      <c r="GCI6" s="700"/>
      <c r="GCJ6" s="700"/>
      <c r="GCK6" s="700"/>
      <c r="GCL6" s="700"/>
      <c r="GCM6" s="700"/>
      <c r="GCN6" s="700"/>
      <c r="GCO6" s="700"/>
      <c r="GCP6" s="700"/>
      <c r="GCQ6" s="700"/>
      <c r="GCR6" s="700"/>
      <c r="GCS6" s="700"/>
      <c r="GCT6" s="700"/>
      <c r="GCU6" s="700"/>
      <c r="GCV6" s="700"/>
      <c r="GCW6" s="700"/>
      <c r="GCX6" s="700"/>
      <c r="GCY6" s="700"/>
      <c r="GCZ6" s="700"/>
      <c r="GDA6" s="700"/>
      <c r="GDB6" s="700"/>
      <c r="GDC6" s="700"/>
      <c r="GDD6" s="700"/>
      <c r="GDE6" s="700"/>
      <c r="GDF6" s="700"/>
      <c r="GDG6" s="700"/>
      <c r="GDH6" s="700"/>
      <c r="GDI6" s="700"/>
      <c r="GDJ6" s="700"/>
      <c r="GDK6" s="700"/>
      <c r="GDL6" s="700"/>
      <c r="GDM6" s="700"/>
      <c r="GDN6" s="700"/>
      <c r="GDO6" s="700"/>
      <c r="GDP6" s="700"/>
      <c r="GDQ6" s="700"/>
      <c r="GDR6" s="700"/>
      <c r="GDS6" s="700"/>
      <c r="GDT6" s="700"/>
      <c r="GDU6" s="700"/>
      <c r="GDV6" s="700"/>
      <c r="GDW6" s="700"/>
      <c r="GDX6" s="700"/>
      <c r="GDY6" s="700"/>
      <c r="GDZ6" s="700"/>
      <c r="GEA6" s="700"/>
      <c r="GEB6" s="700"/>
      <c r="GEC6" s="700"/>
      <c r="GED6" s="700"/>
      <c r="GEE6" s="700"/>
      <c r="GEF6" s="700"/>
      <c r="GEG6" s="700"/>
      <c r="GEH6" s="700"/>
      <c r="GEI6" s="700"/>
      <c r="GEJ6" s="700"/>
      <c r="GEK6" s="700"/>
      <c r="GEL6" s="700"/>
      <c r="GEM6" s="700"/>
      <c r="GEN6" s="700"/>
      <c r="GEO6" s="700"/>
      <c r="GEP6" s="700"/>
      <c r="GEQ6" s="700"/>
      <c r="GER6" s="700"/>
      <c r="GES6" s="700"/>
      <c r="GET6" s="700"/>
      <c r="GEU6" s="700"/>
      <c r="GEV6" s="700"/>
      <c r="GEW6" s="700"/>
      <c r="GEX6" s="700"/>
      <c r="GEY6" s="700"/>
      <c r="GEZ6" s="700"/>
      <c r="GFA6" s="700"/>
      <c r="GFB6" s="700"/>
      <c r="GFC6" s="700"/>
      <c r="GFD6" s="700"/>
      <c r="GFE6" s="700"/>
      <c r="GFF6" s="700"/>
      <c r="GFG6" s="700"/>
      <c r="GFH6" s="700"/>
      <c r="GFI6" s="700"/>
      <c r="GFJ6" s="700"/>
      <c r="GFK6" s="700"/>
      <c r="GFL6" s="700"/>
      <c r="GFM6" s="700"/>
      <c r="GFN6" s="700"/>
      <c r="GFO6" s="700"/>
      <c r="GFP6" s="700"/>
      <c r="GFQ6" s="700"/>
      <c r="GFR6" s="700"/>
      <c r="GFS6" s="700"/>
      <c r="GFT6" s="700"/>
      <c r="GFU6" s="700"/>
      <c r="GFV6" s="700"/>
      <c r="GFW6" s="700"/>
      <c r="GFX6" s="700"/>
      <c r="GFY6" s="700"/>
      <c r="GFZ6" s="700"/>
      <c r="GGA6" s="700"/>
      <c r="GGB6" s="700"/>
      <c r="GGC6" s="700"/>
      <c r="GGD6" s="700"/>
      <c r="GGE6" s="700"/>
      <c r="GGF6" s="700"/>
      <c r="GGG6" s="700"/>
      <c r="GGH6" s="700"/>
      <c r="GGI6" s="700"/>
      <c r="GGJ6" s="700"/>
      <c r="GGK6" s="700"/>
      <c r="GGL6" s="700"/>
      <c r="GGM6" s="700"/>
      <c r="GGN6" s="700"/>
      <c r="GGO6" s="700"/>
      <c r="GGP6" s="700"/>
      <c r="GGQ6" s="700"/>
      <c r="GGR6" s="700"/>
      <c r="GGS6" s="700"/>
      <c r="GGT6" s="700"/>
      <c r="GGU6" s="700"/>
      <c r="GGV6" s="700"/>
      <c r="GGW6" s="700"/>
      <c r="GGX6" s="700"/>
      <c r="GGY6" s="700"/>
      <c r="GGZ6" s="700"/>
      <c r="GHA6" s="700"/>
      <c r="GHB6" s="700"/>
      <c r="GHC6" s="700"/>
      <c r="GHD6" s="700"/>
      <c r="GHE6" s="700"/>
      <c r="GHF6" s="700"/>
      <c r="GHG6" s="700"/>
      <c r="GHH6" s="700"/>
      <c r="GHI6" s="700"/>
      <c r="GHJ6" s="700"/>
      <c r="GHK6" s="700"/>
      <c r="GHL6" s="700"/>
      <c r="GHM6" s="700"/>
      <c r="GHN6" s="700"/>
      <c r="GHO6" s="700"/>
      <c r="GHP6" s="700"/>
      <c r="GHQ6" s="700"/>
      <c r="GHR6" s="700"/>
      <c r="GHS6" s="700"/>
      <c r="GHT6" s="700"/>
      <c r="GHU6" s="700"/>
      <c r="GHV6" s="700"/>
      <c r="GHW6" s="700"/>
      <c r="GHX6" s="700"/>
      <c r="GHY6" s="700"/>
      <c r="GHZ6" s="700"/>
      <c r="GIA6" s="700"/>
      <c r="GIB6" s="700"/>
      <c r="GIC6" s="700"/>
      <c r="GID6" s="700"/>
      <c r="GIE6" s="700"/>
      <c r="GIF6" s="700"/>
      <c r="GIG6" s="700"/>
      <c r="GIH6" s="700"/>
      <c r="GII6" s="700"/>
      <c r="GIJ6" s="700"/>
      <c r="GIK6" s="700"/>
      <c r="GIL6" s="700"/>
      <c r="GIM6" s="700"/>
      <c r="GIN6" s="700"/>
      <c r="GIO6" s="700"/>
      <c r="GIP6" s="700"/>
      <c r="GIQ6" s="700"/>
      <c r="GIR6" s="700"/>
      <c r="GIS6" s="700"/>
      <c r="GIT6" s="700"/>
      <c r="GIU6" s="700"/>
      <c r="GIV6" s="700"/>
      <c r="GIW6" s="700"/>
      <c r="GIX6" s="700"/>
      <c r="GIY6" s="700"/>
      <c r="GIZ6" s="700"/>
      <c r="GJA6" s="700"/>
      <c r="GJB6" s="700"/>
      <c r="GJC6" s="700"/>
      <c r="GJD6" s="700"/>
      <c r="GJE6" s="700"/>
      <c r="GJF6" s="700"/>
      <c r="GJG6" s="700"/>
      <c r="GJH6" s="700"/>
      <c r="GJI6" s="700"/>
      <c r="GJJ6" s="700"/>
      <c r="GJK6" s="700"/>
      <c r="GJL6" s="700"/>
      <c r="GJM6" s="700"/>
      <c r="GJN6" s="700"/>
      <c r="GJO6" s="700"/>
      <c r="GJP6" s="700"/>
      <c r="GJQ6" s="700"/>
      <c r="GJR6" s="700"/>
      <c r="GJS6" s="700"/>
      <c r="GJT6" s="700"/>
      <c r="GJU6" s="700"/>
      <c r="GJV6" s="700"/>
      <c r="GJW6" s="700"/>
      <c r="GJX6" s="700"/>
      <c r="GJY6" s="700"/>
      <c r="GJZ6" s="700"/>
      <c r="GKA6" s="700"/>
      <c r="GKB6" s="700"/>
      <c r="GKC6" s="700"/>
      <c r="GKD6" s="700"/>
      <c r="GKE6" s="700"/>
      <c r="GKF6" s="700"/>
      <c r="GKG6" s="700"/>
      <c r="GKH6" s="700"/>
      <c r="GKI6" s="700"/>
      <c r="GKJ6" s="700"/>
      <c r="GKK6" s="700"/>
      <c r="GKL6" s="700"/>
      <c r="GKM6" s="700"/>
      <c r="GKN6" s="700"/>
      <c r="GKO6" s="700"/>
      <c r="GKP6" s="700"/>
      <c r="GKQ6" s="700"/>
      <c r="GKR6" s="700"/>
      <c r="GKS6" s="700"/>
      <c r="GKT6" s="700"/>
      <c r="GKU6" s="700"/>
      <c r="GKV6" s="700"/>
      <c r="GKW6" s="700"/>
      <c r="GKX6" s="700"/>
      <c r="GKY6" s="700"/>
      <c r="GKZ6" s="700"/>
      <c r="GLA6" s="700"/>
      <c r="GLB6" s="700"/>
      <c r="GLC6" s="700"/>
      <c r="GLD6" s="700"/>
      <c r="GLE6" s="700"/>
      <c r="GLF6" s="700"/>
      <c r="GLG6" s="700"/>
      <c r="GLH6" s="700"/>
      <c r="GLI6" s="700"/>
      <c r="GLJ6" s="700"/>
      <c r="GLK6" s="700"/>
      <c r="GLL6" s="700"/>
      <c r="GLM6" s="700"/>
      <c r="GLN6" s="700"/>
      <c r="GLO6" s="700"/>
      <c r="GLP6" s="700"/>
      <c r="GLQ6" s="700"/>
      <c r="GLR6" s="700"/>
      <c r="GLS6" s="700"/>
      <c r="GLT6" s="700"/>
      <c r="GLU6" s="700"/>
      <c r="GLV6" s="700"/>
      <c r="GLW6" s="700"/>
      <c r="GLX6" s="700"/>
      <c r="GLY6" s="700"/>
      <c r="GLZ6" s="700"/>
      <c r="GMA6" s="700"/>
      <c r="GMB6" s="700"/>
      <c r="GMC6" s="700"/>
      <c r="GMD6" s="700"/>
      <c r="GME6" s="700"/>
      <c r="GMF6" s="700"/>
      <c r="GMG6" s="700"/>
      <c r="GMH6" s="700"/>
      <c r="GMI6" s="700"/>
      <c r="GMJ6" s="700"/>
      <c r="GMK6" s="700"/>
      <c r="GML6" s="700"/>
      <c r="GMM6" s="700"/>
      <c r="GMN6" s="700"/>
      <c r="GMO6" s="700"/>
      <c r="GMP6" s="700"/>
      <c r="GMQ6" s="700"/>
      <c r="GMR6" s="700"/>
      <c r="GMS6" s="700"/>
      <c r="GMT6" s="700"/>
      <c r="GMU6" s="700"/>
      <c r="GMV6" s="700"/>
      <c r="GMW6" s="700"/>
      <c r="GMX6" s="700"/>
      <c r="GMY6" s="700"/>
      <c r="GMZ6" s="700"/>
      <c r="GNA6" s="700"/>
      <c r="GNB6" s="700"/>
      <c r="GNC6" s="700"/>
      <c r="GND6" s="700"/>
      <c r="GNE6" s="700"/>
      <c r="GNF6" s="700"/>
      <c r="GNG6" s="700"/>
      <c r="GNH6" s="700"/>
      <c r="GNI6" s="700"/>
      <c r="GNJ6" s="700"/>
      <c r="GNK6" s="700"/>
      <c r="GNL6" s="700"/>
      <c r="GNM6" s="700"/>
      <c r="GNN6" s="700"/>
      <c r="GNO6" s="700"/>
      <c r="GNP6" s="700"/>
      <c r="GNQ6" s="700"/>
      <c r="GNR6" s="700"/>
      <c r="GNS6" s="700"/>
      <c r="GNT6" s="700"/>
      <c r="GNU6" s="700"/>
      <c r="GNV6" s="700"/>
      <c r="GNW6" s="700"/>
      <c r="GNX6" s="700"/>
      <c r="GNY6" s="700"/>
      <c r="GNZ6" s="700"/>
      <c r="GOA6" s="700"/>
      <c r="GOB6" s="700"/>
      <c r="GOC6" s="700"/>
      <c r="GOD6" s="700"/>
      <c r="GOE6" s="700"/>
      <c r="GOF6" s="700"/>
      <c r="GOG6" s="700"/>
      <c r="GOH6" s="700"/>
      <c r="GOI6" s="700"/>
      <c r="GOJ6" s="700"/>
      <c r="GOK6" s="700"/>
      <c r="GOL6" s="700"/>
      <c r="GOM6" s="700"/>
      <c r="GON6" s="700"/>
      <c r="GOO6" s="700"/>
      <c r="GOP6" s="700"/>
      <c r="GOQ6" s="700"/>
      <c r="GOR6" s="700"/>
      <c r="GOS6" s="700"/>
      <c r="GOT6" s="700"/>
      <c r="GOU6" s="700"/>
      <c r="GOV6" s="700"/>
      <c r="GOW6" s="700"/>
      <c r="GOX6" s="700"/>
      <c r="GOY6" s="700"/>
      <c r="GOZ6" s="700"/>
      <c r="GPA6" s="700"/>
      <c r="GPB6" s="700"/>
      <c r="GPC6" s="700"/>
      <c r="GPD6" s="700"/>
      <c r="GPE6" s="700"/>
      <c r="GPF6" s="700"/>
      <c r="GPG6" s="700"/>
      <c r="GPH6" s="700"/>
      <c r="GPI6" s="700"/>
      <c r="GPJ6" s="700"/>
      <c r="GPK6" s="700"/>
      <c r="GPL6" s="700"/>
      <c r="GPM6" s="700"/>
      <c r="GPN6" s="700"/>
      <c r="GPO6" s="700"/>
      <c r="GPP6" s="700"/>
      <c r="GPQ6" s="700"/>
      <c r="GPR6" s="700"/>
      <c r="GPS6" s="700"/>
      <c r="GPT6" s="700"/>
      <c r="GPU6" s="700"/>
      <c r="GPV6" s="700"/>
      <c r="GPW6" s="700"/>
      <c r="GPX6" s="700"/>
      <c r="GPY6" s="700"/>
      <c r="GPZ6" s="700"/>
      <c r="GQA6" s="700"/>
      <c r="GQB6" s="700"/>
      <c r="GQC6" s="700"/>
      <c r="GQD6" s="700"/>
      <c r="GQE6" s="700"/>
      <c r="GQF6" s="700"/>
      <c r="GQG6" s="700"/>
      <c r="GQH6" s="700"/>
      <c r="GQI6" s="700"/>
      <c r="GQJ6" s="700"/>
      <c r="GQK6" s="700"/>
      <c r="GQL6" s="700"/>
      <c r="GQM6" s="700"/>
      <c r="GQN6" s="700"/>
      <c r="GQO6" s="700"/>
      <c r="GQP6" s="700"/>
      <c r="GQQ6" s="700"/>
      <c r="GQR6" s="700"/>
      <c r="GQS6" s="700"/>
      <c r="GQT6" s="700"/>
      <c r="GQU6" s="700"/>
      <c r="GQV6" s="700"/>
      <c r="GQW6" s="700"/>
      <c r="GQX6" s="700"/>
      <c r="GQY6" s="700"/>
      <c r="GQZ6" s="700"/>
      <c r="GRA6" s="700"/>
      <c r="GRB6" s="700"/>
      <c r="GRC6" s="700"/>
      <c r="GRD6" s="700"/>
      <c r="GRE6" s="700"/>
      <c r="GRF6" s="700"/>
      <c r="GRG6" s="700"/>
      <c r="GRH6" s="700"/>
      <c r="GRI6" s="700"/>
      <c r="GRJ6" s="700"/>
      <c r="GRK6" s="700"/>
      <c r="GRL6" s="700"/>
      <c r="GRM6" s="700"/>
      <c r="GRN6" s="700"/>
      <c r="GRO6" s="700"/>
      <c r="GRP6" s="700"/>
      <c r="GRQ6" s="700"/>
      <c r="GRR6" s="700"/>
      <c r="GRS6" s="700"/>
      <c r="GRT6" s="700"/>
      <c r="GRU6" s="700"/>
      <c r="GRV6" s="700"/>
      <c r="GRW6" s="700"/>
      <c r="GRX6" s="700"/>
      <c r="GRY6" s="700"/>
      <c r="GRZ6" s="700"/>
      <c r="GSA6" s="700"/>
      <c r="GSB6" s="700"/>
      <c r="GSC6" s="700"/>
      <c r="GSD6" s="700"/>
      <c r="GSE6" s="700"/>
      <c r="GSF6" s="700"/>
      <c r="GSG6" s="700"/>
      <c r="GSH6" s="700"/>
      <c r="GSI6" s="700"/>
      <c r="GSJ6" s="700"/>
      <c r="GSK6" s="700"/>
      <c r="GSL6" s="700"/>
      <c r="GSM6" s="700"/>
      <c r="GSN6" s="700"/>
      <c r="GSO6" s="700"/>
      <c r="GSP6" s="700"/>
      <c r="GSQ6" s="700"/>
      <c r="GSR6" s="700"/>
      <c r="GSS6" s="700"/>
      <c r="GST6" s="700"/>
      <c r="GSU6" s="700"/>
      <c r="GSV6" s="700"/>
      <c r="GSW6" s="700"/>
      <c r="GSX6" s="700"/>
      <c r="GSY6" s="700"/>
      <c r="GSZ6" s="700"/>
      <c r="GTA6" s="700"/>
      <c r="GTB6" s="700"/>
      <c r="GTC6" s="700"/>
      <c r="GTD6" s="700"/>
      <c r="GTE6" s="700"/>
      <c r="GTF6" s="700"/>
      <c r="GTG6" s="700"/>
      <c r="GTH6" s="700"/>
      <c r="GTI6" s="700"/>
      <c r="GTJ6" s="700"/>
      <c r="GTK6" s="700"/>
      <c r="GTL6" s="700"/>
      <c r="GTM6" s="700"/>
      <c r="GTN6" s="700"/>
      <c r="GTO6" s="700"/>
      <c r="GTP6" s="700"/>
      <c r="GTQ6" s="700"/>
      <c r="GTR6" s="700"/>
      <c r="GTS6" s="700"/>
      <c r="GTT6" s="700"/>
      <c r="GTU6" s="700"/>
      <c r="GTV6" s="700"/>
      <c r="GTW6" s="700"/>
      <c r="GTX6" s="700"/>
      <c r="GTY6" s="700"/>
      <c r="GTZ6" s="700"/>
      <c r="GUA6" s="700"/>
      <c r="GUB6" s="700"/>
      <c r="GUC6" s="700"/>
      <c r="GUD6" s="700"/>
      <c r="GUE6" s="700"/>
      <c r="GUF6" s="700"/>
      <c r="GUG6" s="700"/>
      <c r="GUH6" s="700"/>
      <c r="GUI6" s="700"/>
      <c r="GUJ6" s="700"/>
      <c r="GUK6" s="700"/>
      <c r="GUL6" s="700"/>
      <c r="GUM6" s="700"/>
      <c r="GUN6" s="700"/>
      <c r="GUO6" s="700"/>
      <c r="GUP6" s="700"/>
      <c r="GUQ6" s="700"/>
      <c r="GUR6" s="700"/>
      <c r="GUS6" s="700"/>
      <c r="GUT6" s="700"/>
      <c r="GUU6" s="700"/>
      <c r="GUV6" s="700"/>
      <c r="GUW6" s="700"/>
      <c r="GUX6" s="700"/>
      <c r="GUY6" s="700"/>
      <c r="GUZ6" s="700"/>
      <c r="GVA6" s="700"/>
      <c r="GVB6" s="700"/>
      <c r="GVC6" s="700"/>
      <c r="GVD6" s="700"/>
      <c r="GVE6" s="700"/>
      <c r="GVF6" s="700"/>
      <c r="GVG6" s="700"/>
      <c r="GVH6" s="700"/>
      <c r="GVI6" s="700"/>
      <c r="GVJ6" s="700"/>
      <c r="GVK6" s="700"/>
      <c r="GVL6" s="700"/>
      <c r="GVM6" s="700"/>
      <c r="GVN6" s="700"/>
      <c r="GVO6" s="700"/>
      <c r="GVP6" s="700"/>
      <c r="GVQ6" s="700"/>
      <c r="GVR6" s="700"/>
      <c r="GVS6" s="700"/>
      <c r="GVT6" s="700"/>
      <c r="GVU6" s="700"/>
      <c r="GVV6" s="700"/>
      <c r="GVW6" s="700"/>
      <c r="GVX6" s="700"/>
      <c r="GVY6" s="700"/>
      <c r="GVZ6" s="700"/>
      <c r="GWA6" s="700"/>
      <c r="GWB6" s="700"/>
      <c r="GWC6" s="700"/>
      <c r="GWD6" s="700"/>
      <c r="GWE6" s="700"/>
      <c r="GWF6" s="700"/>
      <c r="GWG6" s="700"/>
      <c r="GWH6" s="700"/>
      <c r="GWI6" s="700"/>
      <c r="GWJ6" s="700"/>
      <c r="GWK6" s="700"/>
      <c r="GWL6" s="700"/>
      <c r="GWM6" s="700"/>
      <c r="GWN6" s="700"/>
      <c r="GWO6" s="700"/>
      <c r="GWP6" s="700"/>
      <c r="GWQ6" s="700"/>
      <c r="GWR6" s="700"/>
      <c r="GWS6" s="700"/>
      <c r="GWT6" s="700"/>
      <c r="GWU6" s="700"/>
      <c r="GWV6" s="700"/>
      <c r="GWW6" s="700"/>
      <c r="GWX6" s="700"/>
      <c r="GWY6" s="700"/>
      <c r="GWZ6" s="700"/>
      <c r="GXA6" s="700"/>
      <c r="GXB6" s="700"/>
      <c r="GXC6" s="700"/>
      <c r="GXD6" s="700"/>
      <c r="GXE6" s="700"/>
      <c r="GXF6" s="700"/>
      <c r="GXG6" s="700"/>
      <c r="GXH6" s="700"/>
      <c r="GXI6" s="700"/>
      <c r="GXJ6" s="700"/>
      <c r="GXK6" s="700"/>
      <c r="GXL6" s="700"/>
      <c r="GXM6" s="700"/>
      <c r="GXN6" s="700"/>
      <c r="GXO6" s="700"/>
      <c r="GXP6" s="700"/>
      <c r="GXQ6" s="700"/>
      <c r="GXR6" s="700"/>
      <c r="GXS6" s="700"/>
      <c r="GXT6" s="700"/>
      <c r="GXU6" s="700"/>
      <c r="GXV6" s="700"/>
      <c r="GXW6" s="700"/>
      <c r="GXX6" s="700"/>
      <c r="GXY6" s="700"/>
      <c r="GXZ6" s="700"/>
      <c r="GYA6" s="700"/>
      <c r="GYB6" s="700"/>
      <c r="GYC6" s="700"/>
      <c r="GYD6" s="700"/>
      <c r="GYE6" s="700"/>
      <c r="GYF6" s="700"/>
      <c r="GYG6" s="700"/>
      <c r="GYH6" s="700"/>
      <c r="GYI6" s="700"/>
      <c r="GYJ6" s="700"/>
      <c r="GYK6" s="700"/>
      <c r="GYL6" s="700"/>
      <c r="GYM6" s="700"/>
      <c r="GYN6" s="700"/>
      <c r="GYO6" s="700"/>
      <c r="GYP6" s="700"/>
      <c r="GYQ6" s="700"/>
      <c r="GYR6" s="700"/>
      <c r="GYS6" s="700"/>
      <c r="GYT6" s="700"/>
      <c r="GYU6" s="700"/>
      <c r="GYV6" s="700"/>
      <c r="GYW6" s="700"/>
      <c r="GYX6" s="700"/>
      <c r="GYY6" s="700"/>
      <c r="GYZ6" s="700"/>
      <c r="GZA6" s="700"/>
      <c r="GZB6" s="700"/>
      <c r="GZC6" s="700"/>
      <c r="GZD6" s="700"/>
      <c r="GZE6" s="700"/>
      <c r="GZF6" s="700"/>
      <c r="GZG6" s="700"/>
      <c r="GZH6" s="700"/>
      <c r="GZI6" s="700"/>
      <c r="GZJ6" s="700"/>
      <c r="GZK6" s="700"/>
      <c r="GZL6" s="700"/>
      <c r="GZM6" s="700"/>
      <c r="GZN6" s="700"/>
      <c r="GZO6" s="700"/>
      <c r="GZP6" s="700"/>
      <c r="GZQ6" s="700"/>
      <c r="GZR6" s="700"/>
      <c r="GZS6" s="700"/>
      <c r="GZT6" s="700"/>
      <c r="GZU6" s="700"/>
      <c r="GZV6" s="700"/>
      <c r="GZW6" s="700"/>
      <c r="GZX6" s="700"/>
      <c r="GZY6" s="700"/>
      <c r="GZZ6" s="700"/>
      <c r="HAA6" s="700"/>
      <c r="HAB6" s="700"/>
      <c r="HAC6" s="700"/>
      <c r="HAD6" s="700"/>
      <c r="HAE6" s="700"/>
      <c r="HAF6" s="700"/>
      <c r="HAG6" s="700"/>
      <c r="HAH6" s="700"/>
      <c r="HAI6" s="700"/>
      <c r="HAJ6" s="700"/>
      <c r="HAK6" s="700"/>
      <c r="HAL6" s="700"/>
      <c r="HAM6" s="700"/>
      <c r="HAN6" s="700"/>
      <c r="HAO6" s="700"/>
      <c r="HAP6" s="700"/>
      <c r="HAQ6" s="700"/>
      <c r="HAR6" s="700"/>
      <c r="HAS6" s="700"/>
      <c r="HAT6" s="700"/>
      <c r="HAU6" s="700"/>
      <c r="HAV6" s="700"/>
      <c r="HAW6" s="700"/>
      <c r="HAX6" s="700"/>
      <c r="HAY6" s="700"/>
      <c r="HAZ6" s="700"/>
      <c r="HBA6" s="700"/>
      <c r="HBB6" s="700"/>
      <c r="HBC6" s="700"/>
      <c r="HBD6" s="700"/>
      <c r="HBE6" s="700"/>
      <c r="HBF6" s="700"/>
      <c r="HBG6" s="700"/>
      <c r="HBH6" s="700"/>
      <c r="HBI6" s="700"/>
      <c r="HBJ6" s="700"/>
      <c r="HBK6" s="700"/>
      <c r="HBL6" s="700"/>
      <c r="HBM6" s="700"/>
      <c r="HBN6" s="700"/>
      <c r="HBO6" s="700"/>
      <c r="HBP6" s="700"/>
      <c r="HBQ6" s="700"/>
      <c r="HBR6" s="700"/>
      <c r="HBS6" s="700"/>
      <c r="HBT6" s="700"/>
      <c r="HBU6" s="700"/>
      <c r="HBV6" s="700"/>
      <c r="HBW6" s="700"/>
      <c r="HBX6" s="700"/>
      <c r="HBY6" s="700"/>
      <c r="HBZ6" s="700"/>
      <c r="HCA6" s="700"/>
      <c r="HCB6" s="700"/>
      <c r="HCC6" s="700"/>
      <c r="HCD6" s="700"/>
      <c r="HCE6" s="700"/>
      <c r="HCF6" s="700"/>
      <c r="HCG6" s="700"/>
      <c r="HCH6" s="700"/>
      <c r="HCI6" s="700"/>
      <c r="HCJ6" s="700"/>
      <c r="HCK6" s="700"/>
      <c r="HCL6" s="700"/>
      <c r="HCM6" s="700"/>
      <c r="HCN6" s="700"/>
      <c r="HCO6" s="700"/>
      <c r="HCP6" s="700"/>
      <c r="HCQ6" s="700"/>
      <c r="HCR6" s="700"/>
      <c r="HCS6" s="700"/>
      <c r="HCT6" s="700"/>
      <c r="HCU6" s="700"/>
      <c r="HCV6" s="700"/>
      <c r="HCW6" s="700"/>
      <c r="HCX6" s="700"/>
      <c r="HCY6" s="700"/>
      <c r="HCZ6" s="700"/>
      <c r="HDA6" s="700"/>
      <c r="HDB6" s="700"/>
      <c r="HDC6" s="700"/>
      <c r="HDD6" s="700"/>
      <c r="HDE6" s="700"/>
      <c r="HDF6" s="700"/>
      <c r="HDG6" s="700"/>
      <c r="HDH6" s="700"/>
      <c r="HDI6" s="700"/>
      <c r="HDJ6" s="700"/>
      <c r="HDK6" s="700"/>
      <c r="HDL6" s="700"/>
      <c r="HDM6" s="700"/>
      <c r="HDN6" s="700"/>
      <c r="HDO6" s="700"/>
      <c r="HDP6" s="700"/>
      <c r="HDQ6" s="700"/>
      <c r="HDR6" s="700"/>
      <c r="HDS6" s="700"/>
      <c r="HDT6" s="700"/>
      <c r="HDU6" s="700"/>
      <c r="HDV6" s="700"/>
      <c r="HDW6" s="700"/>
      <c r="HDX6" s="700"/>
      <c r="HDY6" s="700"/>
      <c r="HDZ6" s="700"/>
      <c r="HEA6" s="700"/>
      <c r="HEB6" s="700"/>
      <c r="HEC6" s="700"/>
      <c r="HED6" s="700"/>
      <c r="HEE6" s="700"/>
      <c r="HEF6" s="700"/>
      <c r="HEG6" s="700"/>
      <c r="HEH6" s="700"/>
      <c r="HEI6" s="700"/>
      <c r="HEJ6" s="700"/>
      <c r="HEK6" s="700"/>
      <c r="HEL6" s="700"/>
      <c r="HEM6" s="700"/>
      <c r="HEN6" s="700"/>
      <c r="HEO6" s="700"/>
      <c r="HEP6" s="700"/>
      <c r="HEQ6" s="700"/>
      <c r="HER6" s="700"/>
      <c r="HES6" s="700"/>
      <c r="HET6" s="700"/>
      <c r="HEU6" s="700"/>
      <c r="HEV6" s="700"/>
      <c r="HEW6" s="700"/>
      <c r="HEX6" s="700"/>
      <c r="HEY6" s="700"/>
      <c r="HEZ6" s="700"/>
      <c r="HFA6" s="700"/>
      <c r="HFB6" s="700"/>
      <c r="HFC6" s="700"/>
      <c r="HFD6" s="700"/>
      <c r="HFE6" s="700"/>
      <c r="HFF6" s="700"/>
      <c r="HFG6" s="700"/>
      <c r="HFH6" s="700"/>
      <c r="HFI6" s="700"/>
      <c r="HFJ6" s="700"/>
      <c r="HFK6" s="700"/>
      <c r="HFL6" s="700"/>
      <c r="HFM6" s="700"/>
      <c r="HFN6" s="700"/>
      <c r="HFO6" s="700"/>
      <c r="HFP6" s="700"/>
      <c r="HFQ6" s="700"/>
      <c r="HFR6" s="700"/>
      <c r="HFS6" s="700"/>
      <c r="HFT6" s="700"/>
      <c r="HFU6" s="700"/>
      <c r="HFV6" s="700"/>
      <c r="HFW6" s="700"/>
      <c r="HFX6" s="700"/>
      <c r="HFY6" s="700"/>
      <c r="HFZ6" s="700"/>
      <c r="HGA6" s="700"/>
      <c r="HGB6" s="700"/>
      <c r="HGC6" s="700"/>
      <c r="HGD6" s="700"/>
      <c r="HGE6" s="700"/>
      <c r="HGF6" s="700"/>
      <c r="HGG6" s="700"/>
      <c r="HGH6" s="700"/>
      <c r="HGI6" s="700"/>
      <c r="HGJ6" s="700"/>
      <c r="HGK6" s="700"/>
      <c r="HGL6" s="700"/>
      <c r="HGM6" s="700"/>
      <c r="HGN6" s="700"/>
      <c r="HGO6" s="700"/>
      <c r="HGP6" s="700"/>
      <c r="HGQ6" s="700"/>
      <c r="HGR6" s="700"/>
      <c r="HGS6" s="700"/>
      <c r="HGT6" s="700"/>
      <c r="HGU6" s="700"/>
      <c r="HGV6" s="700"/>
      <c r="HGW6" s="700"/>
      <c r="HGX6" s="700"/>
      <c r="HGY6" s="700"/>
      <c r="HGZ6" s="700"/>
      <c r="HHA6" s="700"/>
      <c r="HHB6" s="700"/>
      <c r="HHC6" s="700"/>
      <c r="HHD6" s="700"/>
      <c r="HHE6" s="700"/>
      <c r="HHF6" s="700"/>
      <c r="HHG6" s="700"/>
      <c r="HHH6" s="700"/>
      <c r="HHI6" s="700"/>
      <c r="HHJ6" s="700"/>
      <c r="HHK6" s="700"/>
      <c r="HHL6" s="700"/>
      <c r="HHM6" s="700"/>
      <c r="HHN6" s="700"/>
      <c r="HHO6" s="700"/>
      <c r="HHP6" s="700"/>
      <c r="HHQ6" s="700"/>
      <c r="HHR6" s="700"/>
      <c r="HHS6" s="700"/>
      <c r="HHT6" s="700"/>
      <c r="HHU6" s="700"/>
      <c r="HHV6" s="700"/>
      <c r="HHW6" s="700"/>
      <c r="HHX6" s="700"/>
      <c r="HHY6" s="700"/>
      <c r="HHZ6" s="700"/>
      <c r="HIA6" s="700"/>
      <c r="HIB6" s="700"/>
      <c r="HIC6" s="700"/>
      <c r="HID6" s="700"/>
      <c r="HIE6" s="700"/>
      <c r="HIF6" s="700"/>
      <c r="HIG6" s="700"/>
      <c r="HIH6" s="700"/>
      <c r="HII6" s="700"/>
      <c r="HIJ6" s="700"/>
      <c r="HIK6" s="700"/>
      <c r="HIL6" s="700"/>
      <c r="HIM6" s="700"/>
      <c r="HIN6" s="700"/>
      <c r="HIO6" s="700"/>
      <c r="HIP6" s="700"/>
      <c r="HIQ6" s="700"/>
      <c r="HIR6" s="700"/>
      <c r="HIS6" s="700"/>
      <c r="HIT6" s="700"/>
      <c r="HIU6" s="700"/>
      <c r="HIV6" s="700"/>
      <c r="HIW6" s="700"/>
      <c r="HIX6" s="700"/>
      <c r="HIY6" s="700"/>
      <c r="HIZ6" s="700"/>
      <c r="HJA6" s="700"/>
      <c r="HJB6" s="700"/>
      <c r="HJC6" s="700"/>
      <c r="HJD6" s="700"/>
      <c r="HJE6" s="700"/>
      <c r="HJF6" s="700"/>
      <c r="HJG6" s="700"/>
      <c r="HJH6" s="700"/>
      <c r="HJI6" s="700"/>
      <c r="HJJ6" s="700"/>
      <c r="HJK6" s="700"/>
      <c r="HJL6" s="700"/>
      <c r="HJM6" s="700"/>
      <c r="HJN6" s="700"/>
      <c r="HJO6" s="700"/>
      <c r="HJP6" s="700"/>
      <c r="HJQ6" s="700"/>
      <c r="HJR6" s="700"/>
      <c r="HJS6" s="700"/>
      <c r="HJT6" s="700"/>
      <c r="HJU6" s="700"/>
      <c r="HJV6" s="700"/>
      <c r="HJW6" s="700"/>
      <c r="HJX6" s="700"/>
      <c r="HJY6" s="700"/>
      <c r="HJZ6" s="700"/>
      <c r="HKA6" s="700"/>
      <c r="HKB6" s="700"/>
      <c r="HKC6" s="700"/>
      <c r="HKD6" s="700"/>
      <c r="HKE6" s="700"/>
      <c r="HKF6" s="700"/>
      <c r="HKG6" s="700"/>
      <c r="HKH6" s="700"/>
      <c r="HKI6" s="700"/>
      <c r="HKJ6" s="700"/>
      <c r="HKK6" s="700"/>
      <c r="HKL6" s="700"/>
      <c r="HKM6" s="700"/>
      <c r="HKN6" s="700"/>
      <c r="HKO6" s="700"/>
      <c r="HKP6" s="700"/>
      <c r="HKQ6" s="700"/>
      <c r="HKR6" s="700"/>
      <c r="HKS6" s="700"/>
      <c r="HKT6" s="700"/>
      <c r="HKU6" s="700"/>
      <c r="HKV6" s="700"/>
      <c r="HKW6" s="700"/>
      <c r="HKX6" s="700"/>
      <c r="HKY6" s="700"/>
      <c r="HKZ6" s="700"/>
      <c r="HLA6" s="700"/>
      <c r="HLB6" s="700"/>
      <c r="HLC6" s="700"/>
      <c r="HLD6" s="700"/>
      <c r="HLE6" s="700"/>
      <c r="HLF6" s="700"/>
      <c r="HLG6" s="700"/>
      <c r="HLH6" s="700"/>
      <c r="HLI6" s="700"/>
      <c r="HLJ6" s="700"/>
      <c r="HLK6" s="700"/>
      <c r="HLL6" s="700"/>
      <c r="HLM6" s="700"/>
      <c r="HLN6" s="700"/>
      <c r="HLO6" s="700"/>
      <c r="HLP6" s="700"/>
      <c r="HLQ6" s="700"/>
      <c r="HLR6" s="700"/>
      <c r="HLS6" s="700"/>
      <c r="HLT6" s="700"/>
      <c r="HLU6" s="700"/>
      <c r="HLV6" s="700"/>
      <c r="HLW6" s="700"/>
      <c r="HLX6" s="700"/>
      <c r="HLY6" s="700"/>
      <c r="HLZ6" s="700"/>
      <c r="HMA6" s="700"/>
      <c r="HMB6" s="700"/>
      <c r="HMC6" s="700"/>
      <c r="HMD6" s="700"/>
      <c r="HME6" s="700"/>
      <c r="HMF6" s="700"/>
      <c r="HMG6" s="700"/>
      <c r="HMH6" s="700"/>
      <c r="HMI6" s="700"/>
      <c r="HMJ6" s="700"/>
      <c r="HMK6" s="700"/>
      <c r="HML6" s="700"/>
      <c r="HMM6" s="700"/>
      <c r="HMN6" s="700"/>
      <c r="HMO6" s="700"/>
      <c r="HMP6" s="700"/>
      <c r="HMQ6" s="700"/>
      <c r="HMR6" s="700"/>
      <c r="HMS6" s="700"/>
      <c r="HMT6" s="700"/>
      <c r="HMU6" s="700"/>
      <c r="HMV6" s="700"/>
      <c r="HMW6" s="700"/>
      <c r="HMX6" s="700"/>
      <c r="HMY6" s="700"/>
      <c r="HMZ6" s="700"/>
      <c r="HNA6" s="700"/>
      <c r="HNB6" s="700"/>
      <c r="HNC6" s="700"/>
      <c r="HND6" s="700"/>
      <c r="HNE6" s="700"/>
      <c r="HNF6" s="700"/>
      <c r="HNG6" s="700"/>
      <c r="HNH6" s="700"/>
      <c r="HNI6" s="700"/>
      <c r="HNJ6" s="700"/>
      <c r="HNK6" s="700"/>
      <c r="HNL6" s="700"/>
      <c r="HNM6" s="700"/>
      <c r="HNN6" s="700"/>
      <c r="HNO6" s="700"/>
      <c r="HNP6" s="700"/>
      <c r="HNQ6" s="700"/>
      <c r="HNR6" s="700"/>
      <c r="HNS6" s="700"/>
      <c r="HNT6" s="700"/>
      <c r="HNU6" s="700"/>
      <c r="HNV6" s="700"/>
      <c r="HNW6" s="700"/>
      <c r="HNX6" s="700"/>
      <c r="HNY6" s="700"/>
      <c r="HNZ6" s="700"/>
      <c r="HOA6" s="700"/>
      <c r="HOB6" s="700"/>
      <c r="HOC6" s="700"/>
      <c r="HOD6" s="700"/>
      <c r="HOE6" s="700"/>
      <c r="HOF6" s="700"/>
      <c r="HOG6" s="700"/>
      <c r="HOH6" s="700"/>
      <c r="HOI6" s="700"/>
      <c r="HOJ6" s="700"/>
      <c r="HOK6" s="700"/>
      <c r="HOL6" s="700"/>
      <c r="HOM6" s="700"/>
      <c r="HON6" s="700"/>
      <c r="HOO6" s="700"/>
      <c r="HOP6" s="700"/>
      <c r="HOQ6" s="700"/>
      <c r="HOR6" s="700"/>
      <c r="HOS6" s="700"/>
      <c r="HOT6" s="700"/>
      <c r="HOU6" s="700"/>
      <c r="HOV6" s="700"/>
      <c r="HOW6" s="700"/>
      <c r="HOX6" s="700"/>
      <c r="HOY6" s="700"/>
      <c r="HOZ6" s="700"/>
      <c r="HPA6" s="700"/>
      <c r="HPB6" s="700"/>
      <c r="HPC6" s="700"/>
      <c r="HPD6" s="700"/>
      <c r="HPE6" s="700"/>
      <c r="HPF6" s="700"/>
      <c r="HPG6" s="700"/>
      <c r="HPH6" s="700"/>
      <c r="HPI6" s="700"/>
      <c r="HPJ6" s="700"/>
      <c r="HPK6" s="700"/>
      <c r="HPL6" s="700"/>
      <c r="HPM6" s="700"/>
      <c r="HPN6" s="700"/>
      <c r="HPO6" s="700"/>
      <c r="HPP6" s="700"/>
      <c r="HPQ6" s="700"/>
      <c r="HPR6" s="700"/>
      <c r="HPS6" s="700"/>
      <c r="HPT6" s="700"/>
      <c r="HPU6" s="700"/>
      <c r="HPV6" s="700"/>
      <c r="HPW6" s="700"/>
      <c r="HPX6" s="700"/>
      <c r="HPY6" s="700"/>
      <c r="HPZ6" s="700"/>
      <c r="HQA6" s="700"/>
      <c r="HQB6" s="700"/>
      <c r="HQC6" s="700"/>
      <c r="HQD6" s="700"/>
      <c r="HQE6" s="700"/>
      <c r="HQF6" s="700"/>
      <c r="HQG6" s="700"/>
      <c r="HQH6" s="700"/>
      <c r="HQI6" s="700"/>
      <c r="HQJ6" s="700"/>
      <c r="HQK6" s="700"/>
      <c r="HQL6" s="700"/>
      <c r="HQM6" s="700"/>
      <c r="HQN6" s="700"/>
      <c r="HQO6" s="700"/>
      <c r="HQP6" s="700"/>
      <c r="HQQ6" s="700"/>
      <c r="HQR6" s="700"/>
      <c r="HQS6" s="700"/>
      <c r="HQT6" s="700"/>
      <c r="HQU6" s="700"/>
      <c r="HQV6" s="700"/>
      <c r="HQW6" s="700"/>
      <c r="HQX6" s="700"/>
      <c r="HQY6" s="700"/>
      <c r="HQZ6" s="700"/>
      <c r="HRA6" s="700"/>
      <c r="HRB6" s="700"/>
      <c r="HRC6" s="700"/>
      <c r="HRD6" s="700"/>
      <c r="HRE6" s="700"/>
      <c r="HRF6" s="700"/>
      <c r="HRG6" s="700"/>
      <c r="HRH6" s="700"/>
      <c r="HRI6" s="700"/>
      <c r="HRJ6" s="700"/>
      <c r="HRK6" s="700"/>
      <c r="HRL6" s="700"/>
      <c r="HRM6" s="700"/>
      <c r="HRN6" s="700"/>
      <c r="HRO6" s="700"/>
      <c r="HRP6" s="700"/>
      <c r="HRQ6" s="700"/>
      <c r="HRR6" s="700"/>
      <c r="HRS6" s="700"/>
      <c r="HRT6" s="700"/>
      <c r="HRU6" s="700"/>
      <c r="HRV6" s="700"/>
      <c r="HRW6" s="700"/>
      <c r="HRX6" s="700"/>
      <c r="HRY6" s="700"/>
      <c r="HRZ6" s="700"/>
      <c r="HSA6" s="700"/>
      <c r="HSB6" s="700"/>
      <c r="HSC6" s="700"/>
      <c r="HSD6" s="700"/>
      <c r="HSE6" s="700"/>
      <c r="HSF6" s="700"/>
      <c r="HSG6" s="700"/>
      <c r="HSH6" s="700"/>
      <c r="HSI6" s="700"/>
      <c r="HSJ6" s="700"/>
      <c r="HSK6" s="700"/>
      <c r="HSL6" s="700"/>
      <c r="HSM6" s="700"/>
      <c r="HSN6" s="700"/>
      <c r="HSO6" s="700"/>
      <c r="HSP6" s="700"/>
      <c r="HSQ6" s="700"/>
      <c r="HSR6" s="700"/>
      <c r="HSS6" s="700"/>
      <c r="HST6" s="700"/>
      <c r="HSU6" s="700"/>
      <c r="HSV6" s="700"/>
      <c r="HSW6" s="700"/>
      <c r="HSX6" s="700"/>
      <c r="HSY6" s="700"/>
      <c r="HSZ6" s="700"/>
      <c r="HTA6" s="700"/>
      <c r="HTB6" s="700"/>
      <c r="HTC6" s="700"/>
      <c r="HTD6" s="700"/>
      <c r="HTE6" s="700"/>
      <c r="HTF6" s="700"/>
      <c r="HTG6" s="700"/>
      <c r="HTH6" s="700"/>
      <c r="HTI6" s="700"/>
      <c r="HTJ6" s="700"/>
      <c r="HTK6" s="700"/>
      <c r="HTL6" s="700"/>
      <c r="HTM6" s="700"/>
      <c r="HTN6" s="700"/>
      <c r="HTO6" s="700"/>
      <c r="HTP6" s="700"/>
      <c r="HTQ6" s="700"/>
      <c r="HTR6" s="700"/>
      <c r="HTS6" s="700"/>
      <c r="HTT6" s="700"/>
      <c r="HTU6" s="700"/>
      <c r="HTV6" s="700"/>
      <c r="HTW6" s="700"/>
      <c r="HTX6" s="700"/>
      <c r="HTY6" s="700"/>
      <c r="HTZ6" s="700"/>
      <c r="HUA6" s="700"/>
      <c r="HUB6" s="700"/>
      <c r="HUC6" s="700"/>
      <c r="HUD6" s="700"/>
      <c r="HUE6" s="700"/>
      <c r="HUF6" s="700"/>
      <c r="HUG6" s="700"/>
      <c r="HUH6" s="700"/>
      <c r="HUI6" s="700"/>
      <c r="HUJ6" s="700"/>
      <c r="HUK6" s="700"/>
      <c r="HUL6" s="700"/>
      <c r="HUM6" s="700"/>
      <c r="HUN6" s="700"/>
      <c r="HUO6" s="700"/>
      <c r="HUP6" s="700"/>
      <c r="HUQ6" s="700"/>
      <c r="HUR6" s="700"/>
      <c r="HUS6" s="700"/>
      <c r="HUT6" s="700"/>
      <c r="HUU6" s="700"/>
      <c r="HUV6" s="700"/>
      <c r="HUW6" s="700"/>
      <c r="HUX6" s="700"/>
      <c r="HUY6" s="700"/>
      <c r="HUZ6" s="700"/>
      <c r="HVA6" s="700"/>
      <c r="HVB6" s="700"/>
      <c r="HVC6" s="700"/>
      <c r="HVD6" s="700"/>
      <c r="HVE6" s="700"/>
      <c r="HVF6" s="700"/>
      <c r="HVG6" s="700"/>
      <c r="HVH6" s="700"/>
      <c r="HVI6" s="700"/>
      <c r="HVJ6" s="700"/>
      <c r="HVK6" s="700"/>
      <c r="HVL6" s="700"/>
      <c r="HVM6" s="700"/>
      <c r="HVN6" s="700"/>
      <c r="HVO6" s="700"/>
      <c r="HVP6" s="700"/>
      <c r="HVQ6" s="700"/>
      <c r="HVR6" s="700"/>
      <c r="HVS6" s="700"/>
      <c r="HVT6" s="700"/>
      <c r="HVU6" s="700"/>
      <c r="HVV6" s="700"/>
      <c r="HVW6" s="700"/>
      <c r="HVX6" s="700"/>
      <c r="HVY6" s="700"/>
      <c r="HVZ6" s="700"/>
      <c r="HWA6" s="700"/>
      <c r="HWB6" s="700"/>
      <c r="HWC6" s="700"/>
      <c r="HWD6" s="700"/>
      <c r="HWE6" s="700"/>
      <c r="HWF6" s="700"/>
      <c r="HWG6" s="700"/>
      <c r="HWH6" s="700"/>
      <c r="HWI6" s="700"/>
      <c r="HWJ6" s="700"/>
      <c r="HWK6" s="700"/>
      <c r="HWL6" s="700"/>
      <c r="HWM6" s="700"/>
      <c r="HWN6" s="700"/>
      <c r="HWO6" s="700"/>
      <c r="HWP6" s="700"/>
      <c r="HWQ6" s="700"/>
      <c r="HWR6" s="700"/>
      <c r="HWS6" s="700"/>
      <c r="HWT6" s="700"/>
      <c r="HWU6" s="700"/>
      <c r="HWV6" s="700"/>
      <c r="HWW6" s="700"/>
      <c r="HWX6" s="700"/>
      <c r="HWY6" s="700"/>
      <c r="HWZ6" s="700"/>
      <c r="HXA6" s="700"/>
      <c r="HXB6" s="700"/>
      <c r="HXC6" s="700"/>
      <c r="HXD6" s="700"/>
      <c r="HXE6" s="700"/>
      <c r="HXF6" s="700"/>
      <c r="HXG6" s="700"/>
      <c r="HXH6" s="700"/>
      <c r="HXI6" s="700"/>
      <c r="HXJ6" s="700"/>
      <c r="HXK6" s="700"/>
      <c r="HXL6" s="700"/>
      <c r="HXM6" s="700"/>
      <c r="HXN6" s="700"/>
      <c r="HXO6" s="700"/>
      <c r="HXP6" s="700"/>
      <c r="HXQ6" s="700"/>
      <c r="HXR6" s="700"/>
      <c r="HXS6" s="700"/>
      <c r="HXT6" s="700"/>
      <c r="HXU6" s="700"/>
      <c r="HXV6" s="700"/>
      <c r="HXW6" s="700"/>
      <c r="HXX6" s="700"/>
      <c r="HXY6" s="700"/>
      <c r="HXZ6" s="700"/>
      <c r="HYA6" s="700"/>
      <c r="HYB6" s="700"/>
      <c r="HYC6" s="700"/>
      <c r="HYD6" s="700"/>
      <c r="HYE6" s="700"/>
      <c r="HYF6" s="700"/>
      <c r="HYG6" s="700"/>
      <c r="HYH6" s="700"/>
      <c r="HYI6" s="700"/>
      <c r="HYJ6" s="700"/>
      <c r="HYK6" s="700"/>
      <c r="HYL6" s="700"/>
      <c r="HYM6" s="700"/>
      <c r="HYN6" s="700"/>
      <c r="HYO6" s="700"/>
      <c r="HYP6" s="700"/>
      <c r="HYQ6" s="700"/>
      <c r="HYR6" s="700"/>
      <c r="HYS6" s="700"/>
      <c r="HYT6" s="700"/>
      <c r="HYU6" s="700"/>
      <c r="HYV6" s="700"/>
      <c r="HYW6" s="700"/>
      <c r="HYX6" s="700"/>
      <c r="HYY6" s="700"/>
      <c r="HYZ6" s="700"/>
      <c r="HZA6" s="700"/>
      <c r="HZB6" s="700"/>
      <c r="HZC6" s="700"/>
      <c r="HZD6" s="700"/>
      <c r="HZE6" s="700"/>
      <c r="HZF6" s="700"/>
      <c r="HZG6" s="700"/>
      <c r="HZH6" s="700"/>
      <c r="HZI6" s="700"/>
      <c r="HZJ6" s="700"/>
      <c r="HZK6" s="700"/>
      <c r="HZL6" s="700"/>
      <c r="HZM6" s="700"/>
      <c r="HZN6" s="700"/>
      <c r="HZO6" s="700"/>
      <c r="HZP6" s="700"/>
      <c r="HZQ6" s="700"/>
      <c r="HZR6" s="700"/>
      <c r="HZS6" s="700"/>
      <c r="HZT6" s="700"/>
      <c r="HZU6" s="700"/>
      <c r="HZV6" s="700"/>
      <c r="HZW6" s="700"/>
      <c r="HZX6" s="700"/>
      <c r="HZY6" s="700"/>
      <c r="HZZ6" s="700"/>
      <c r="IAA6" s="700"/>
      <c r="IAB6" s="700"/>
      <c r="IAC6" s="700"/>
      <c r="IAD6" s="700"/>
      <c r="IAE6" s="700"/>
      <c r="IAF6" s="700"/>
      <c r="IAG6" s="700"/>
      <c r="IAH6" s="700"/>
      <c r="IAI6" s="700"/>
      <c r="IAJ6" s="700"/>
      <c r="IAK6" s="700"/>
      <c r="IAL6" s="700"/>
      <c r="IAM6" s="700"/>
      <c r="IAN6" s="700"/>
      <c r="IAO6" s="700"/>
      <c r="IAP6" s="700"/>
      <c r="IAQ6" s="700"/>
      <c r="IAR6" s="700"/>
      <c r="IAS6" s="700"/>
      <c r="IAT6" s="700"/>
      <c r="IAU6" s="700"/>
      <c r="IAV6" s="700"/>
      <c r="IAW6" s="700"/>
      <c r="IAX6" s="700"/>
      <c r="IAY6" s="700"/>
      <c r="IAZ6" s="700"/>
      <c r="IBA6" s="700"/>
      <c r="IBB6" s="700"/>
      <c r="IBC6" s="700"/>
      <c r="IBD6" s="700"/>
      <c r="IBE6" s="700"/>
      <c r="IBF6" s="700"/>
      <c r="IBG6" s="700"/>
      <c r="IBH6" s="700"/>
      <c r="IBI6" s="700"/>
      <c r="IBJ6" s="700"/>
      <c r="IBK6" s="700"/>
      <c r="IBL6" s="700"/>
      <c r="IBM6" s="700"/>
      <c r="IBN6" s="700"/>
      <c r="IBO6" s="700"/>
      <c r="IBP6" s="700"/>
      <c r="IBQ6" s="700"/>
      <c r="IBR6" s="700"/>
      <c r="IBS6" s="700"/>
      <c r="IBT6" s="700"/>
      <c r="IBU6" s="700"/>
      <c r="IBV6" s="700"/>
      <c r="IBW6" s="700"/>
      <c r="IBX6" s="700"/>
      <c r="IBY6" s="700"/>
      <c r="IBZ6" s="700"/>
      <c r="ICA6" s="700"/>
      <c r="ICB6" s="700"/>
      <c r="ICC6" s="700"/>
      <c r="ICD6" s="700"/>
      <c r="ICE6" s="700"/>
      <c r="ICF6" s="700"/>
      <c r="ICG6" s="700"/>
      <c r="ICH6" s="700"/>
      <c r="ICI6" s="700"/>
      <c r="ICJ6" s="700"/>
      <c r="ICK6" s="700"/>
      <c r="ICL6" s="700"/>
      <c r="ICM6" s="700"/>
      <c r="ICN6" s="700"/>
      <c r="ICO6" s="700"/>
      <c r="ICP6" s="700"/>
      <c r="ICQ6" s="700"/>
      <c r="ICR6" s="700"/>
      <c r="ICS6" s="700"/>
      <c r="ICT6" s="700"/>
      <c r="ICU6" s="700"/>
      <c r="ICV6" s="700"/>
      <c r="ICW6" s="700"/>
      <c r="ICX6" s="700"/>
      <c r="ICY6" s="700"/>
      <c r="ICZ6" s="700"/>
      <c r="IDA6" s="700"/>
      <c r="IDB6" s="700"/>
      <c r="IDC6" s="700"/>
      <c r="IDD6" s="700"/>
      <c r="IDE6" s="700"/>
      <c r="IDF6" s="700"/>
      <c r="IDG6" s="700"/>
      <c r="IDH6" s="700"/>
      <c r="IDI6" s="700"/>
      <c r="IDJ6" s="700"/>
      <c r="IDK6" s="700"/>
      <c r="IDL6" s="700"/>
      <c r="IDM6" s="700"/>
      <c r="IDN6" s="700"/>
      <c r="IDO6" s="700"/>
      <c r="IDP6" s="700"/>
      <c r="IDQ6" s="700"/>
      <c r="IDR6" s="700"/>
      <c r="IDS6" s="700"/>
      <c r="IDT6" s="700"/>
      <c r="IDU6" s="700"/>
      <c r="IDV6" s="700"/>
      <c r="IDW6" s="700"/>
      <c r="IDX6" s="700"/>
      <c r="IDY6" s="700"/>
      <c r="IDZ6" s="700"/>
      <c r="IEA6" s="700"/>
      <c r="IEB6" s="700"/>
      <c r="IEC6" s="700"/>
      <c r="IED6" s="700"/>
      <c r="IEE6" s="700"/>
      <c r="IEF6" s="700"/>
      <c r="IEG6" s="700"/>
      <c r="IEH6" s="700"/>
      <c r="IEI6" s="700"/>
      <c r="IEJ6" s="700"/>
      <c r="IEK6" s="700"/>
      <c r="IEL6" s="700"/>
      <c r="IEM6" s="700"/>
      <c r="IEN6" s="700"/>
      <c r="IEO6" s="700"/>
      <c r="IEP6" s="700"/>
      <c r="IEQ6" s="700"/>
      <c r="IER6" s="700"/>
      <c r="IES6" s="700"/>
      <c r="IET6" s="700"/>
      <c r="IEU6" s="700"/>
      <c r="IEV6" s="700"/>
      <c r="IEW6" s="700"/>
      <c r="IEX6" s="700"/>
      <c r="IEY6" s="700"/>
      <c r="IEZ6" s="700"/>
      <c r="IFA6" s="700"/>
      <c r="IFB6" s="700"/>
      <c r="IFC6" s="700"/>
      <c r="IFD6" s="700"/>
      <c r="IFE6" s="700"/>
      <c r="IFF6" s="700"/>
      <c r="IFG6" s="700"/>
      <c r="IFH6" s="700"/>
      <c r="IFI6" s="700"/>
      <c r="IFJ6" s="700"/>
      <c r="IFK6" s="700"/>
      <c r="IFL6" s="700"/>
      <c r="IFM6" s="700"/>
      <c r="IFN6" s="700"/>
      <c r="IFO6" s="700"/>
      <c r="IFP6" s="700"/>
      <c r="IFQ6" s="700"/>
      <c r="IFR6" s="700"/>
      <c r="IFS6" s="700"/>
      <c r="IFT6" s="700"/>
      <c r="IFU6" s="700"/>
      <c r="IFV6" s="700"/>
      <c r="IFW6" s="700"/>
      <c r="IFX6" s="700"/>
      <c r="IFY6" s="700"/>
      <c r="IFZ6" s="700"/>
      <c r="IGA6" s="700"/>
      <c r="IGB6" s="700"/>
      <c r="IGC6" s="700"/>
      <c r="IGD6" s="700"/>
      <c r="IGE6" s="700"/>
      <c r="IGF6" s="700"/>
      <c r="IGG6" s="700"/>
      <c r="IGH6" s="700"/>
      <c r="IGI6" s="700"/>
      <c r="IGJ6" s="700"/>
      <c r="IGK6" s="700"/>
      <c r="IGL6" s="700"/>
      <c r="IGM6" s="700"/>
      <c r="IGN6" s="700"/>
      <c r="IGO6" s="700"/>
      <c r="IGP6" s="700"/>
      <c r="IGQ6" s="700"/>
      <c r="IGR6" s="700"/>
      <c r="IGS6" s="700"/>
      <c r="IGT6" s="700"/>
      <c r="IGU6" s="700"/>
      <c r="IGV6" s="700"/>
      <c r="IGW6" s="700"/>
      <c r="IGX6" s="700"/>
      <c r="IGY6" s="700"/>
      <c r="IGZ6" s="700"/>
      <c r="IHA6" s="700"/>
      <c r="IHB6" s="700"/>
      <c r="IHC6" s="700"/>
      <c r="IHD6" s="700"/>
      <c r="IHE6" s="700"/>
      <c r="IHF6" s="700"/>
      <c r="IHG6" s="700"/>
      <c r="IHH6" s="700"/>
      <c r="IHI6" s="700"/>
      <c r="IHJ6" s="700"/>
      <c r="IHK6" s="700"/>
      <c r="IHL6" s="700"/>
      <c r="IHM6" s="700"/>
      <c r="IHN6" s="700"/>
      <c r="IHO6" s="700"/>
      <c r="IHP6" s="700"/>
      <c r="IHQ6" s="700"/>
      <c r="IHR6" s="700"/>
      <c r="IHS6" s="700"/>
      <c r="IHT6" s="700"/>
      <c r="IHU6" s="700"/>
      <c r="IHV6" s="700"/>
      <c r="IHW6" s="700"/>
      <c r="IHX6" s="700"/>
      <c r="IHY6" s="700"/>
      <c r="IHZ6" s="700"/>
      <c r="IIA6" s="700"/>
      <c r="IIB6" s="700"/>
      <c r="IIC6" s="700"/>
      <c r="IID6" s="700"/>
      <c r="IIE6" s="700"/>
      <c r="IIF6" s="700"/>
      <c r="IIG6" s="700"/>
      <c r="IIH6" s="700"/>
      <c r="III6" s="700"/>
      <c r="IIJ6" s="700"/>
      <c r="IIK6" s="700"/>
      <c r="IIL6" s="700"/>
      <c r="IIM6" s="700"/>
      <c r="IIN6" s="700"/>
      <c r="IIO6" s="700"/>
      <c r="IIP6" s="700"/>
      <c r="IIQ6" s="700"/>
      <c r="IIR6" s="700"/>
      <c r="IIS6" s="700"/>
      <c r="IIT6" s="700"/>
      <c r="IIU6" s="700"/>
      <c r="IIV6" s="700"/>
      <c r="IIW6" s="700"/>
      <c r="IIX6" s="700"/>
      <c r="IIY6" s="700"/>
      <c r="IIZ6" s="700"/>
      <c r="IJA6" s="700"/>
      <c r="IJB6" s="700"/>
      <c r="IJC6" s="700"/>
      <c r="IJD6" s="700"/>
      <c r="IJE6" s="700"/>
      <c r="IJF6" s="700"/>
      <c r="IJG6" s="700"/>
      <c r="IJH6" s="700"/>
      <c r="IJI6" s="700"/>
      <c r="IJJ6" s="700"/>
      <c r="IJK6" s="700"/>
      <c r="IJL6" s="700"/>
      <c r="IJM6" s="700"/>
      <c r="IJN6" s="700"/>
      <c r="IJO6" s="700"/>
      <c r="IJP6" s="700"/>
      <c r="IJQ6" s="700"/>
      <c r="IJR6" s="700"/>
      <c r="IJS6" s="700"/>
      <c r="IJT6" s="700"/>
      <c r="IJU6" s="700"/>
      <c r="IJV6" s="700"/>
      <c r="IJW6" s="700"/>
      <c r="IJX6" s="700"/>
      <c r="IJY6" s="700"/>
      <c r="IJZ6" s="700"/>
      <c r="IKA6" s="700"/>
      <c r="IKB6" s="700"/>
      <c r="IKC6" s="700"/>
      <c r="IKD6" s="700"/>
      <c r="IKE6" s="700"/>
      <c r="IKF6" s="700"/>
      <c r="IKG6" s="700"/>
      <c r="IKH6" s="700"/>
      <c r="IKI6" s="700"/>
      <c r="IKJ6" s="700"/>
      <c r="IKK6" s="700"/>
      <c r="IKL6" s="700"/>
      <c r="IKM6" s="700"/>
      <c r="IKN6" s="700"/>
      <c r="IKO6" s="700"/>
      <c r="IKP6" s="700"/>
      <c r="IKQ6" s="700"/>
      <c r="IKR6" s="700"/>
      <c r="IKS6" s="700"/>
      <c r="IKT6" s="700"/>
      <c r="IKU6" s="700"/>
      <c r="IKV6" s="700"/>
      <c r="IKW6" s="700"/>
      <c r="IKX6" s="700"/>
      <c r="IKY6" s="700"/>
      <c r="IKZ6" s="700"/>
      <c r="ILA6" s="700"/>
      <c r="ILB6" s="700"/>
      <c r="ILC6" s="700"/>
      <c r="ILD6" s="700"/>
      <c r="ILE6" s="700"/>
      <c r="ILF6" s="700"/>
      <c r="ILG6" s="700"/>
      <c r="ILH6" s="700"/>
      <c r="ILI6" s="700"/>
      <c r="ILJ6" s="700"/>
      <c r="ILK6" s="700"/>
      <c r="ILL6" s="700"/>
      <c r="ILM6" s="700"/>
      <c r="ILN6" s="700"/>
      <c r="ILO6" s="700"/>
      <c r="ILP6" s="700"/>
      <c r="ILQ6" s="700"/>
      <c r="ILR6" s="700"/>
      <c r="ILS6" s="700"/>
      <c r="ILT6" s="700"/>
      <c r="ILU6" s="700"/>
      <c r="ILV6" s="700"/>
      <c r="ILW6" s="700"/>
      <c r="ILX6" s="700"/>
      <c r="ILY6" s="700"/>
      <c r="ILZ6" s="700"/>
      <c r="IMA6" s="700"/>
      <c r="IMB6" s="700"/>
      <c r="IMC6" s="700"/>
      <c r="IMD6" s="700"/>
      <c r="IME6" s="700"/>
      <c r="IMF6" s="700"/>
      <c r="IMG6" s="700"/>
      <c r="IMH6" s="700"/>
      <c r="IMI6" s="700"/>
      <c r="IMJ6" s="700"/>
      <c r="IMK6" s="700"/>
      <c r="IML6" s="700"/>
      <c r="IMM6" s="700"/>
      <c r="IMN6" s="700"/>
      <c r="IMO6" s="700"/>
      <c r="IMP6" s="700"/>
      <c r="IMQ6" s="700"/>
      <c r="IMR6" s="700"/>
      <c r="IMS6" s="700"/>
      <c r="IMT6" s="700"/>
      <c r="IMU6" s="700"/>
      <c r="IMV6" s="700"/>
      <c r="IMW6" s="700"/>
      <c r="IMX6" s="700"/>
      <c r="IMY6" s="700"/>
      <c r="IMZ6" s="700"/>
      <c r="INA6" s="700"/>
      <c r="INB6" s="700"/>
      <c r="INC6" s="700"/>
      <c r="IND6" s="700"/>
      <c r="INE6" s="700"/>
      <c r="INF6" s="700"/>
      <c r="ING6" s="700"/>
      <c r="INH6" s="700"/>
      <c r="INI6" s="700"/>
      <c r="INJ6" s="700"/>
      <c r="INK6" s="700"/>
      <c r="INL6" s="700"/>
      <c r="INM6" s="700"/>
      <c r="INN6" s="700"/>
      <c r="INO6" s="700"/>
      <c r="INP6" s="700"/>
      <c r="INQ6" s="700"/>
      <c r="INR6" s="700"/>
      <c r="INS6" s="700"/>
      <c r="INT6" s="700"/>
      <c r="INU6" s="700"/>
      <c r="INV6" s="700"/>
      <c r="INW6" s="700"/>
      <c r="INX6" s="700"/>
      <c r="INY6" s="700"/>
      <c r="INZ6" s="700"/>
      <c r="IOA6" s="700"/>
      <c r="IOB6" s="700"/>
      <c r="IOC6" s="700"/>
      <c r="IOD6" s="700"/>
      <c r="IOE6" s="700"/>
      <c r="IOF6" s="700"/>
      <c r="IOG6" s="700"/>
      <c r="IOH6" s="700"/>
      <c r="IOI6" s="700"/>
      <c r="IOJ6" s="700"/>
      <c r="IOK6" s="700"/>
      <c r="IOL6" s="700"/>
      <c r="IOM6" s="700"/>
      <c r="ION6" s="700"/>
      <c r="IOO6" s="700"/>
      <c r="IOP6" s="700"/>
      <c r="IOQ6" s="700"/>
      <c r="IOR6" s="700"/>
      <c r="IOS6" s="700"/>
      <c r="IOT6" s="700"/>
      <c r="IOU6" s="700"/>
      <c r="IOV6" s="700"/>
      <c r="IOW6" s="700"/>
      <c r="IOX6" s="700"/>
      <c r="IOY6" s="700"/>
      <c r="IOZ6" s="700"/>
      <c r="IPA6" s="700"/>
      <c r="IPB6" s="700"/>
      <c r="IPC6" s="700"/>
      <c r="IPD6" s="700"/>
      <c r="IPE6" s="700"/>
      <c r="IPF6" s="700"/>
      <c r="IPG6" s="700"/>
      <c r="IPH6" s="700"/>
      <c r="IPI6" s="700"/>
      <c r="IPJ6" s="700"/>
      <c r="IPK6" s="700"/>
      <c r="IPL6" s="700"/>
      <c r="IPM6" s="700"/>
      <c r="IPN6" s="700"/>
      <c r="IPO6" s="700"/>
      <c r="IPP6" s="700"/>
      <c r="IPQ6" s="700"/>
      <c r="IPR6" s="700"/>
      <c r="IPS6" s="700"/>
      <c r="IPT6" s="700"/>
      <c r="IPU6" s="700"/>
      <c r="IPV6" s="700"/>
      <c r="IPW6" s="700"/>
      <c r="IPX6" s="700"/>
      <c r="IPY6" s="700"/>
      <c r="IPZ6" s="700"/>
      <c r="IQA6" s="700"/>
      <c r="IQB6" s="700"/>
      <c r="IQC6" s="700"/>
      <c r="IQD6" s="700"/>
      <c r="IQE6" s="700"/>
      <c r="IQF6" s="700"/>
      <c r="IQG6" s="700"/>
      <c r="IQH6" s="700"/>
      <c r="IQI6" s="700"/>
      <c r="IQJ6" s="700"/>
      <c r="IQK6" s="700"/>
      <c r="IQL6" s="700"/>
      <c r="IQM6" s="700"/>
      <c r="IQN6" s="700"/>
      <c r="IQO6" s="700"/>
      <c r="IQP6" s="700"/>
      <c r="IQQ6" s="700"/>
      <c r="IQR6" s="700"/>
      <c r="IQS6" s="700"/>
      <c r="IQT6" s="700"/>
      <c r="IQU6" s="700"/>
      <c r="IQV6" s="700"/>
      <c r="IQW6" s="700"/>
      <c r="IQX6" s="700"/>
      <c r="IQY6" s="700"/>
      <c r="IQZ6" s="700"/>
      <c r="IRA6" s="700"/>
      <c r="IRB6" s="700"/>
      <c r="IRC6" s="700"/>
      <c r="IRD6" s="700"/>
      <c r="IRE6" s="700"/>
      <c r="IRF6" s="700"/>
      <c r="IRG6" s="700"/>
      <c r="IRH6" s="700"/>
      <c r="IRI6" s="700"/>
      <c r="IRJ6" s="700"/>
      <c r="IRK6" s="700"/>
      <c r="IRL6" s="700"/>
      <c r="IRM6" s="700"/>
      <c r="IRN6" s="700"/>
      <c r="IRO6" s="700"/>
      <c r="IRP6" s="700"/>
      <c r="IRQ6" s="700"/>
      <c r="IRR6" s="700"/>
      <c r="IRS6" s="700"/>
      <c r="IRT6" s="700"/>
      <c r="IRU6" s="700"/>
      <c r="IRV6" s="700"/>
      <c r="IRW6" s="700"/>
      <c r="IRX6" s="700"/>
      <c r="IRY6" s="700"/>
      <c r="IRZ6" s="700"/>
      <c r="ISA6" s="700"/>
      <c r="ISB6" s="700"/>
      <c r="ISC6" s="700"/>
      <c r="ISD6" s="700"/>
      <c r="ISE6" s="700"/>
      <c r="ISF6" s="700"/>
      <c r="ISG6" s="700"/>
      <c r="ISH6" s="700"/>
      <c r="ISI6" s="700"/>
      <c r="ISJ6" s="700"/>
      <c r="ISK6" s="700"/>
      <c r="ISL6" s="700"/>
      <c r="ISM6" s="700"/>
      <c r="ISN6" s="700"/>
      <c r="ISO6" s="700"/>
      <c r="ISP6" s="700"/>
      <c r="ISQ6" s="700"/>
      <c r="ISR6" s="700"/>
      <c r="ISS6" s="700"/>
      <c r="IST6" s="700"/>
      <c r="ISU6" s="700"/>
      <c r="ISV6" s="700"/>
      <c r="ISW6" s="700"/>
      <c r="ISX6" s="700"/>
      <c r="ISY6" s="700"/>
      <c r="ISZ6" s="700"/>
      <c r="ITA6" s="700"/>
      <c r="ITB6" s="700"/>
      <c r="ITC6" s="700"/>
      <c r="ITD6" s="700"/>
      <c r="ITE6" s="700"/>
      <c r="ITF6" s="700"/>
      <c r="ITG6" s="700"/>
      <c r="ITH6" s="700"/>
      <c r="ITI6" s="700"/>
      <c r="ITJ6" s="700"/>
      <c r="ITK6" s="700"/>
      <c r="ITL6" s="700"/>
      <c r="ITM6" s="700"/>
      <c r="ITN6" s="700"/>
      <c r="ITO6" s="700"/>
      <c r="ITP6" s="700"/>
      <c r="ITQ6" s="700"/>
      <c r="ITR6" s="700"/>
      <c r="ITS6" s="700"/>
      <c r="ITT6" s="700"/>
      <c r="ITU6" s="700"/>
      <c r="ITV6" s="700"/>
      <c r="ITW6" s="700"/>
      <c r="ITX6" s="700"/>
      <c r="ITY6" s="700"/>
      <c r="ITZ6" s="700"/>
      <c r="IUA6" s="700"/>
      <c r="IUB6" s="700"/>
      <c r="IUC6" s="700"/>
      <c r="IUD6" s="700"/>
      <c r="IUE6" s="700"/>
      <c r="IUF6" s="700"/>
      <c r="IUG6" s="700"/>
      <c r="IUH6" s="700"/>
      <c r="IUI6" s="700"/>
      <c r="IUJ6" s="700"/>
      <c r="IUK6" s="700"/>
      <c r="IUL6" s="700"/>
      <c r="IUM6" s="700"/>
      <c r="IUN6" s="700"/>
      <c r="IUO6" s="700"/>
      <c r="IUP6" s="700"/>
      <c r="IUQ6" s="700"/>
      <c r="IUR6" s="700"/>
      <c r="IUS6" s="700"/>
      <c r="IUT6" s="700"/>
      <c r="IUU6" s="700"/>
      <c r="IUV6" s="700"/>
      <c r="IUW6" s="700"/>
      <c r="IUX6" s="700"/>
      <c r="IUY6" s="700"/>
      <c r="IUZ6" s="700"/>
      <c r="IVA6" s="700"/>
      <c r="IVB6" s="700"/>
      <c r="IVC6" s="700"/>
      <c r="IVD6" s="700"/>
      <c r="IVE6" s="700"/>
      <c r="IVF6" s="700"/>
      <c r="IVG6" s="700"/>
      <c r="IVH6" s="700"/>
      <c r="IVI6" s="700"/>
      <c r="IVJ6" s="700"/>
      <c r="IVK6" s="700"/>
      <c r="IVL6" s="700"/>
      <c r="IVM6" s="700"/>
      <c r="IVN6" s="700"/>
      <c r="IVO6" s="700"/>
      <c r="IVP6" s="700"/>
      <c r="IVQ6" s="700"/>
      <c r="IVR6" s="700"/>
      <c r="IVS6" s="700"/>
      <c r="IVT6" s="700"/>
      <c r="IVU6" s="700"/>
      <c r="IVV6" s="700"/>
      <c r="IVW6" s="700"/>
      <c r="IVX6" s="700"/>
      <c r="IVY6" s="700"/>
      <c r="IVZ6" s="700"/>
      <c r="IWA6" s="700"/>
      <c r="IWB6" s="700"/>
      <c r="IWC6" s="700"/>
      <c r="IWD6" s="700"/>
      <c r="IWE6" s="700"/>
      <c r="IWF6" s="700"/>
      <c r="IWG6" s="700"/>
      <c r="IWH6" s="700"/>
      <c r="IWI6" s="700"/>
      <c r="IWJ6" s="700"/>
      <c r="IWK6" s="700"/>
      <c r="IWL6" s="700"/>
      <c r="IWM6" s="700"/>
      <c r="IWN6" s="700"/>
      <c r="IWO6" s="700"/>
      <c r="IWP6" s="700"/>
      <c r="IWQ6" s="700"/>
      <c r="IWR6" s="700"/>
      <c r="IWS6" s="700"/>
      <c r="IWT6" s="700"/>
      <c r="IWU6" s="700"/>
      <c r="IWV6" s="700"/>
      <c r="IWW6" s="700"/>
      <c r="IWX6" s="700"/>
      <c r="IWY6" s="700"/>
      <c r="IWZ6" s="700"/>
      <c r="IXA6" s="700"/>
      <c r="IXB6" s="700"/>
      <c r="IXC6" s="700"/>
      <c r="IXD6" s="700"/>
      <c r="IXE6" s="700"/>
      <c r="IXF6" s="700"/>
      <c r="IXG6" s="700"/>
      <c r="IXH6" s="700"/>
      <c r="IXI6" s="700"/>
      <c r="IXJ6" s="700"/>
      <c r="IXK6" s="700"/>
      <c r="IXL6" s="700"/>
      <c r="IXM6" s="700"/>
      <c r="IXN6" s="700"/>
      <c r="IXO6" s="700"/>
      <c r="IXP6" s="700"/>
      <c r="IXQ6" s="700"/>
      <c r="IXR6" s="700"/>
      <c r="IXS6" s="700"/>
      <c r="IXT6" s="700"/>
      <c r="IXU6" s="700"/>
      <c r="IXV6" s="700"/>
      <c r="IXW6" s="700"/>
      <c r="IXX6" s="700"/>
      <c r="IXY6" s="700"/>
      <c r="IXZ6" s="700"/>
      <c r="IYA6" s="700"/>
      <c r="IYB6" s="700"/>
      <c r="IYC6" s="700"/>
      <c r="IYD6" s="700"/>
      <c r="IYE6" s="700"/>
      <c r="IYF6" s="700"/>
      <c r="IYG6" s="700"/>
      <c r="IYH6" s="700"/>
      <c r="IYI6" s="700"/>
      <c r="IYJ6" s="700"/>
      <c r="IYK6" s="700"/>
      <c r="IYL6" s="700"/>
      <c r="IYM6" s="700"/>
      <c r="IYN6" s="700"/>
      <c r="IYO6" s="700"/>
      <c r="IYP6" s="700"/>
      <c r="IYQ6" s="700"/>
      <c r="IYR6" s="700"/>
      <c r="IYS6" s="700"/>
      <c r="IYT6" s="700"/>
      <c r="IYU6" s="700"/>
      <c r="IYV6" s="700"/>
      <c r="IYW6" s="700"/>
      <c r="IYX6" s="700"/>
      <c r="IYY6" s="700"/>
      <c r="IYZ6" s="700"/>
      <c r="IZA6" s="700"/>
      <c r="IZB6" s="700"/>
      <c r="IZC6" s="700"/>
      <c r="IZD6" s="700"/>
      <c r="IZE6" s="700"/>
      <c r="IZF6" s="700"/>
      <c r="IZG6" s="700"/>
      <c r="IZH6" s="700"/>
      <c r="IZI6" s="700"/>
      <c r="IZJ6" s="700"/>
      <c r="IZK6" s="700"/>
      <c r="IZL6" s="700"/>
      <c r="IZM6" s="700"/>
      <c r="IZN6" s="700"/>
      <c r="IZO6" s="700"/>
      <c r="IZP6" s="700"/>
      <c r="IZQ6" s="700"/>
      <c r="IZR6" s="700"/>
      <c r="IZS6" s="700"/>
      <c r="IZT6" s="700"/>
      <c r="IZU6" s="700"/>
      <c r="IZV6" s="700"/>
      <c r="IZW6" s="700"/>
      <c r="IZX6" s="700"/>
      <c r="IZY6" s="700"/>
      <c r="IZZ6" s="700"/>
      <c r="JAA6" s="700"/>
      <c r="JAB6" s="700"/>
      <c r="JAC6" s="700"/>
      <c r="JAD6" s="700"/>
      <c r="JAE6" s="700"/>
      <c r="JAF6" s="700"/>
      <c r="JAG6" s="700"/>
      <c r="JAH6" s="700"/>
      <c r="JAI6" s="700"/>
      <c r="JAJ6" s="700"/>
      <c r="JAK6" s="700"/>
      <c r="JAL6" s="700"/>
      <c r="JAM6" s="700"/>
      <c r="JAN6" s="700"/>
      <c r="JAO6" s="700"/>
      <c r="JAP6" s="700"/>
      <c r="JAQ6" s="700"/>
      <c r="JAR6" s="700"/>
      <c r="JAS6" s="700"/>
      <c r="JAT6" s="700"/>
      <c r="JAU6" s="700"/>
      <c r="JAV6" s="700"/>
      <c r="JAW6" s="700"/>
      <c r="JAX6" s="700"/>
      <c r="JAY6" s="700"/>
      <c r="JAZ6" s="700"/>
      <c r="JBA6" s="700"/>
      <c r="JBB6" s="700"/>
      <c r="JBC6" s="700"/>
      <c r="JBD6" s="700"/>
      <c r="JBE6" s="700"/>
      <c r="JBF6" s="700"/>
      <c r="JBG6" s="700"/>
      <c r="JBH6" s="700"/>
      <c r="JBI6" s="700"/>
      <c r="JBJ6" s="700"/>
      <c r="JBK6" s="700"/>
      <c r="JBL6" s="700"/>
      <c r="JBM6" s="700"/>
      <c r="JBN6" s="700"/>
      <c r="JBO6" s="700"/>
      <c r="JBP6" s="700"/>
      <c r="JBQ6" s="700"/>
      <c r="JBR6" s="700"/>
      <c r="JBS6" s="700"/>
      <c r="JBT6" s="700"/>
      <c r="JBU6" s="700"/>
      <c r="JBV6" s="700"/>
      <c r="JBW6" s="700"/>
      <c r="JBX6" s="700"/>
      <c r="JBY6" s="700"/>
      <c r="JBZ6" s="700"/>
      <c r="JCA6" s="700"/>
      <c r="JCB6" s="700"/>
      <c r="JCC6" s="700"/>
      <c r="JCD6" s="700"/>
      <c r="JCE6" s="700"/>
      <c r="JCF6" s="700"/>
      <c r="JCG6" s="700"/>
      <c r="JCH6" s="700"/>
      <c r="JCI6" s="700"/>
      <c r="JCJ6" s="700"/>
      <c r="JCK6" s="700"/>
      <c r="JCL6" s="700"/>
      <c r="JCM6" s="700"/>
      <c r="JCN6" s="700"/>
      <c r="JCO6" s="700"/>
      <c r="JCP6" s="700"/>
      <c r="JCQ6" s="700"/>
      <c r="JCR6" s="700"/>
      <c r="JCS6" s="700"/>
      <c r="JCT6" s="700"/>
      <c r="JCU6" s="700"/>
      <c r="JCV6" s="700"/>
      <c r="JCW6" s="700"/>
      <c r="JCX6" s="700"/>
      <c r="JCY6" s="700"/>
      <c r="JCZ6" s="700"/>
      <c r="JDA6" s="700"/>
      <c r="JDB6" s="700"/>
      <c r="JDC6" s="700"/>
      <c r="JDD6" s="700"/>
      <c r="JDE6" s="700"/>
      <c r="JDF6" s="700"/>
      <c r="JDG6" s="700"/>
      <c r="JDH6" s="700"/>
      <c r="JDI6" s="700"/>
      <c r="JDJ6" s="700"/>
      <c r="JDK6" s="700"/>
      <c r="JDL6" s="700"/>
      <c r="JDM6" s="700"/>
      <c r="JDN6" s="700"/>
      <c r="JDO6" s="700"/>
      <c r="JDP6" s="700"/>
      <c r="JDQ6" s="700"/>
      <c r="JDR6" s="700"/>
      <c r="JDS6" s="700"/>
      <c r="JDT6" s="700"/>
      <c r="JDU6" s="700"/>
      <c r="JDV6" s="700"/>
      <c r="JDW6" s="700"/>
      <c r="JDX6" s="700"/>
      <c r="JDY6" s="700"/>
      <c r="JDZ6" s="700"/>
      <c r="JEA6" s="700"/>
      <c r="JEB6" s="700"/>
      <c r="JEC6" s="700"/>
      <c r="JED6" s="700"/>
      <c r="JEE6" s="700"/>
      <c r="JEF6" s="700"/>
      <c r="JEG6" s="700"/>
      <c r="JEH6" s="700"/>
      <c r="JEI6" s="700"/>
      <c r="JEJ6" s="700"/>
      <c r="JEK6" s="700"/>
      <c r="JEL6" s="700"/>
      <c r="JEM6" s="700"/>
      <c r="JEN6" s="700"/>
      <c r="JEO6" s="700"/>
      <c r="JEP6" s="700"/>
      <c r="JEQ6" s="700"/>
      <c r="JER6" s="700"/>
      <c r="JES6" s="700"/>
      <c r="JET6" s="700"/>
      <c r="JEU6" s="700"/>
      <c r="JEV6" s="700"/>
      <c r="JEW6" s="700"/>
      <c r="JEX6" s="700"/>
      <c r="JEY6" s="700"/>
      <c r="JEZ6" s="700"/>
      <c r="JFA6" s="700"/>
      <c r="JFB6" s="700"/>
      <c r="JFC6" s="700"/>
      <c r="JFD6" s="700"/>
      <c r="JFE6" s="700"/>
      <c r="JFF6" s="700"/>
      <c r="JFG6" s="700"/>
      <c r="JFH6" s="700"/>
      <c r="JFI6" s="700"/>
      <c r="JFJ6" s="700"/>
      <c r="JFK6" s="700"/>
      <c r="JFL6" s="700"/>
      <c r="JFM6" s="700"/>
      <c r="JFN6" s="700"/>
      <c r="JFO6" s="700"/>
      <c r="JFP6" s="700"/>
      <c r="JFQ6" s="700"/>
      <c r="JFR6" s="700"/>
      <c r="JFS6" s="700"/>
      <c r="JFT6" s="700"/>
      <c r="JFU6" s="700"/>
      <c r="JFV6" s="700"/>
      <c r="JFW6" s="700"/>
      <c r="JFX6" s="700"/>
      <c r="JFY6" s="700"/>
      <c r="JFZ6" s="700"/>
      <c r="JGA6" s="700"/>
      <c r="JGB6" s="700"/>
      <c r="JGC6" s="700"/>
      <c r="JGD6" s="700"/>
      <c r="JGE6" s="700"/>
      <c r="JGF6" s="700"/>
      <c r="JGG6" s="700"/>
      <c r="JGH6" s="700"/>
      <c r="JGI6" s="700"/>
      <c r="JGJ6" s="700"/>
      <c r="JGK6" s="700"/>
      <c r="JGL6" s="700"/>
      <c r="JGM6" s="700"/>
      <c r="JGN6" s="700"/>
      <c r="JGO6" s="700"/>
      <c r="JGP6" s="700"/>
      <c r="JGQ6" s="700"/>
      <c r="JGR6" s="700"/>
      <c r="JGS6" s="700"/>
      <c r="JGT6" s="700"/>
      <c r="JGU6" s="700"/>
      <c r="JGV6" s="700"/>
      <c r="JGW6" s="700"/>
      <c r="JGX6" s="700"/>
      <c r="JGY6" s="700"/>
      <c r="JGZ6" s="700"/>
      <c r="JHA6" s="700"/>
      <c r="JHB6" s="700"/>
      <c r="JHC6" s="700"/>
      <c r="JHD6" s="700"/>
      <c r="JHE6" s="700"/>
      <c r="JHF6" s="700"/>
      <c r="JHG6" s="700"/>
      <c r="JHH6" s="700"/>
      <c r="JHI6" s="700"/>
      <c r="JHJ6" s="700"/>
      <c r="JHK6" s="700"/>
      <c r="JHL6" s="700"/>
      <c r="JHM6" s="700"/>
      <c r="JHN6" s="700"/>
      <c r="JHO6" s="700"/>
      <c r="JHP6" s="700"/>
      <c r="JHQ6" s="700"/>
      <c r="JHR6" s="700"/>
      <c r="JHS6" s="700"/>
      <c r="JHT6" s="700"/>
      <c r="JHU6" s="700"/>
      <c r="JHV6" s="700"/>
      <c r="JHW6" s="700"/>
      <c r="JHX6" s="700"/>
      <c r="JHY6" s="700"/>
      <c r="JHZ6" s="700"/>
      <c r="JIA6" s="700"/>
      <c r="JIB6" s="700"/>
      <c r="JIC6" s="700"/>
      <c r="JID6" s="700"/>
      <c r="JIE6" s="700"/>
      <c r="JIF6" s="700"/>
      <c r="JIG6" s="700"/>
      <c r="JIH6" s="700"/>
      <c r="JII6" s="700"/>
      <c r="JIJ6" s="700"/>
      <c r="JIK6" s="700"/>
      <c r="JIL6" s="700"/>
      <c r="JIM6" s="700"/>
      <c r="JIN6" s="700"/>
      <c r="JIO6" s="700"/>
      <c r="JIP6" s="700"/>
      <c r="JIQ6" s="700"/>
      <c r="JIR6" s="700"/>
      <c r="JIS6" s="700"/>
      <c r="JIT6" s="700"/>
      <c r="JIU6" s="700"/>
      <c r="JIV6" s="700"/>
      <c r="JIW6" s="700"/>
      <c r="JIX6" s="700"/>
      <c r="JIY6" s="700"/>
      <c r="JIZ6" s="700"/>
      <c r="JJA6" s="700"/>
      <c r="JJB6" s="700"/>
      <c r="JJC6" s="700"/>
      <c r="JJD6" s="700"/>
      <c r="JJE6" s="700"/>
      <c r="JJF6" s="700"/>
      <c r="JJG6" s="700"/>
      <c r="JJH6" s="700"/>
      <c r="JJI6" s="700"/>
      <c r="JJJ6" s="700"/>
      <c r="JJK6" s="700"/>
      <c r="JJL6" s="700"/>
      <c r="JJM6" s="700"/>
      <c r="JJN6" s="700"/>
      <c r="JJO6" s="700"/>
      <c r="JJP6" s="700"/>
      <c r="JJQ6" s="700"/>
      <c r="JJR6" s="700"/>
      <c r="JJS6" s="700"/>
      <c r="JJT6" s="700"/>
      <c r="JJU6" s="700"/>
      <c r="JJV6" s="700"/>
      <c r="JJW6" s="700"/>
      <c r="JJX6" s="700"/>
      <c r="JJY6" s="700"/>
      <c r="JJZ6" s="700"/>
      <c r="JKA6" s="700"/>
      <c r="JKB6" s="700"/>
      <c r="JKC6" s="700"/>
      <c r="JKD6" s="700"/>
      <c r="JKE6" s="700"/>
      <c r="JKF6" s="700"/>
      <c r="JKG6" s="700"/>
      <c r="JKH6" s="700"/>
      <c r="JKI6" s="700"/>
      <c r="JKJ6" s="700"/>
      <c r="JKK6" s="700"/>
      <c r="JKL6" s="700"/>
      <c r="JKM6" s="700"/>
      <c r="JKN6" s="700"/>
      <c r="JKO6" s="700"/>
      <c r="JKP6" s="700"/>
      <c r="JKQ6" s="700"/>
      <c r="JKR6" s="700"/>
      <c r="JKS6" s="700"/>
      <c r="JKT6" s="700"/>
      <c r="JKU6" s="700"/>
      <c r="JKV6" s="700"/>
      <c r="JKW6" s="700"/>
      <c r="JKX6" s="700"/>
      <c r="JKY6" s="700"/>
      <c r="JKZ6" s="700"/>
      <c r="JLA6" s="700"/>
      <c r="JLB6" s="700"/>
      <c r="JLC6" s="700"/>
      <c r="JLD6" s="700"/>
      <c r="JLE6" s="700"/>
      <c r="JLF6" s="700"/>
      <c r="JLG6" s="700"/>
      <c r="JLH6" s="700"/>
      <c r="JLI6" s="700"/>
      <c r="JLJ6" s="700"/>
      <c r="JLK6" s="700"/>
      <c r="JLL6" s="700"/>
      <c r="JLM6" s="700"/>
      <c r="JLN6" s="700"/>
      <c r="JLO6" s="700"/>
      <c r="JLP6" s="700"/>
      <c r="JLQ6" s="700"/>
      <c r="JLR6" s="700"/>
      <c r="JLS6" s="700"/>
      <c r="JLT6" s="700"/>
      <c r="JLU6" s="700"/>
      <c r="JLV6" s="700"/>
      <c r="JLW6" s="700"/>
      <c r="JLX6" s="700"/>
      <c r="JLY6" s="700"/>
      <c r="JLZ6" s="700"/>
      <c r="JMA6" s="700"/>
      <c r="JMB6" s="700"/>
      <c r="JMC6" s="700"/>
      <c r="JMD6" s="700"/>
      <c r="JME6" s="700"/>
      <c r="JMF6" s="700"/>
      <c r="JMG6" s="700"/>
      <c r="JMH6" s="700"/>
      <c r="JMI6" s="700"/>
      <c r="JMJ6" s="700"/>
      <c r="JMK6" s="700"/>
      <c r="JML6" s="700"/>
      <c r="JMM6" s="700"/>
      <c r="JMN6" s="700"/>
      <c r="JMO6" s="700"/>
      <c r="JMP6" s="700"/>
      <c r="JMQ6" s="700"/>
      <c r="JMR6" s="700"/>
      <c r="JMS6" s="700"/>
      <c r="JMT6" s="700"/>
      <c r="JMU6" s="700"/>
      <c r="JMV6" s="700"/>
      <c r="JMW6" s="700"/>
      <c r="JMX6" s="700"/>
      <c r="JMY6" s="700"/>
      <c r="JMZ6" s="700"/>
      <c r="JNA6" s="700"/>
      <c r="JNB6" s="700"/>
      <c r="JNC6" s="700"/>
      <c r="JND6" s="700"/>
      <c r="JNE6" s="700"/>
      <c r="JNF6" s="700"/>
      <c r="JNG6" s="700"/>
      <c r="JNH6" s="700"/>
      <c r="JNI6" s="700"/>
      <c r="JNJ6" s="700"/>
      <c r="JNK6" s="700"/>
      <c r="JNL6" s="700"/>
      <c r="JNM6" s="700"/>
      <c r="JNN6" s="700"/>
      <c r="JNO6" s="700"/>
      <c r="JNP6" s="700"/>
      <c r="JNQ6" s="700"/>
      <c r="JNR6" s="700"/>
      <c r="JNS6" s="700"/>
      <c r="JNT6" s="700"/>
      <c r="JNU6" s="700"/>
      <c r="JNV6" s="700"/>
      <c r="JNW6" s="700"/>
      <c r="JNX6" s="700"/>
      <c r="JNY6" s="700"/>
      <c r="JNZ6" s="700"/>
      <c r="JOA6" s="700"/>
      <c r="JOB6" s="700"/>
      <c r="JOC6" s="700"/>
      <c r="JOD6" s="700"/>
      <c r="JOE6" s="700"/>
      <c r="JOF6" s="700"/>
      <c r="JOG6" s="700"/>
      <c r="JOH6" s="700"/>
      <c r="JOI6" s="700"/>
      <c r="JOJ6" s="700"/>
      <c r="JOK6" s="700"/>
      <c r="JOL6" s="700"/>
      <c r="JOM6" s="700"/>
      <c r="JON6" s="700"/>
      <c r="JOO6" s="700"/>
      <c r="JOP6" s="700"/>
      <c r="JOQ6" s="700"/>
      <c r="JOR6" s="700"/>
      <c r="JOS6" s="700"/>
      <c r="JOT6" s="700"/>
      <c r="JOU6" s="700"/>
      <c r="JOV6" s="700"/>
      <c r="JOW6" s="700"/>
      <c r="JOX6" s="700"/>
      <c r="JOY6" s="700"/>
      <c r="JOZ6" s="700"/>
      <c r="JPA6" s="700"/>
      <c r="JPB6" s="700"/>
      <c r="JPC6" s="700"/>
      <c r="JPD6" s="700"/>
      <c r="JPE6" s="700"/>
      <c r="JPF6" s="700"/>
      <c r="JPG6" s="700"/>
      <c r="JPH6" s="700"/>
      <c r="JPI6" s="700"/>
      <c r="JPJ6" s="700"/>
      <c r="JPK6" s="700"/>
      <c r="JPL6" s="700"/>
      <c r="JPM6" s="700"/>
      <c r="JPN6" s="700"/>
      <c r="JPO6" s="700"/>
      <c r="JPP6" s="700"/>
      <c r="JPQ6" s="700"/>
      <c r="JPR6" s="700"/>
      <c r="JPS6" s="700"/>
      <c r="JPT6" s="700"/>
      <c r="JPU6" s="700"/>
      <c r="JPV6" s="700"/>
      <c r="JPW6" s="700"/>
      <c r="JPX6" s="700"/>
      <c r="JPY6" s="700"/>
      <c r="JPZ6" s="700"/>
      <c r="JQA6" s="700"/>
      <c r="JQB6" s="700"/>
      <c r="JQC6" s="700"/>
      <c r="JQD6" s="700"/>
      <c r="JQE6" s="700"/>
      <c r="JQF6" s="700"/>
      <c r="JQG6" s="700"/>
      <c r="JQH6" s="700"/>
      <c r="JQI6" s="700"/>
      <c r="JQJ6" s="700"/>
      <c r="JQK6" s="700"/>
      <c r="JQL6" s="700"/>
      <c r="JQM6" s="700"/>
      <c r="JQN6" s="700"/>
      <c r="JQO6" s="700"/>
      <c r="JQP6" s="700"/>
      <c r="JQQ6" s="700"/>
      <c r="JQR6" s="700"/>
      <c r="JQS6" s="700"/>
      <c r="JQT6" s="700"/>
      <c r="JQU6" s="700"/>
      <c r="JQV6" s="700"/>
      <c r="JQW6" s="700"/>
      <c r="JQX6" s="700"/>
      <c r="JQY6" s="700"/>
      <c r="JQZ6" s="700"/>
      <c r="JRA6" s="700"/>
      <c r="JRB6" s="700"/>
      <c r="JRC6" s="700"/>
      <c r="JRD6" s="700"/>
      <c r="JRE6" s="700"/>
      <c r="JRF6" s="700"/>
      <c r="JRG6" s="700"/>
      <c r="JRH6" s="700"/>
      <c r="JRI6" s="700"/>
      <c r="JRJ6" s="700"/>
      <c r="JRK6" s="700"/>
      <c r="JRL6" s="700"/>
      <c r="JRM6" s="700"/>
      <c r="JRN6" s="700"/>
      <c r="JRO6" s="700"/>
      <c r="JRP6" s="700"/>
      <c r="JRQ6" s="700"/>
      <c r="JRR6" s="700"/>
      <c r="JRS6" s="700"/>
      <c r="JRT6" s="700"/>
      <c r="JRU6" s="700"/>
      <c r="JRV6" s="700"/>
      <c r="JRW6" s="700"/>
      <c r="JRX6" s="700"/>
      <c r="JRY6" s="700"/>
      <c r="JRZ6" s="700"/>
      <c r="JSA6" s="700"/>
      <c r="JSB6" s="700"/>
      <c r="JSC6" s="700"/>
      <c r="JSD6" s="700"/>
      <c r="JSE6" s="700"/>
      <c r="JSF6" s="700"/>
      <c r="JSG6" s="700"/>
      <c r="JSH6" s="700"/>
      <c r="JSI6" s="700"/>
      <c r="JSJ6" s="700"/>
      <c r="JSK6" s="700"/>
      <c r="JSL6" s="700"/>
      <c r="JSM6" s="700"/>
      <c r="JSN6" s="700"/>
      <c r="JSO6" s="700"/>
      <c r="JSP6" s="700"/>
      <c r="JSQ6" s="700"/>
      <c r="JSR6" s="700"/>
      <c r="JSS6" s="700"/>
      <c r="JST6" s="700"/>
      <c r="JSU6" s="700"/>
      <c r="JSV6" s="700"/>
      <c r="JSW6" s="700"/>
      <c r="JSX6" s="700"/>
      <c r="JSY6" s="700"/>
      <c r="JSZ6" s="700"/>
      <c r="JTA6" s="700"/>
      <c r="JTB6" s="700"/>
      <c r="JTC6" s="700"/>
      <c r="JTD6" s="700"/>
      <c r="JTE6" s="700"/>
      <c r="JTF6" s="700"/>
      <c r="JTG6" s="700"/>
      <c r="JTH6" s="700"/>
      <c r="JTI6" s="700"/>
      <c r="JTJ6" s="700"/>
      <c r="JTK6" s="700"/>
      <c r="JTL6" s="700"/>
      <c r="JTM6" s="700"/>
      <c r="JTN6" s="700"/>
      <c r="JTO6" s="700"/>
      <c r="JTP6" s="700"/>
      <c r="JTQ6" s="700"/>
      <c r="JTR6" s="700"/>
      <c r="JTS6" s="700"/>
      <c r="JTT6" s="700"/>
      <c r="JTU6" s="700"/>
      <c r="JTV6" s="700"/>
      <c r="JTW6" s="700"/>
      <c r="JTX6" s="700"/>
      <c r="JTY6" s="700"/>
      <c r="JTZ6" s="700"/>
      <c r="JUA6" s="700"/>
      <c r="JUB6" s="700"/>
      <c r="JUC6" s="700"/>
      <c r="JUD6" s="700"/>
      <c r="JUE6" s="700"/>
      <c r="JUF6" s="700"/>
      <c r="JUG6" s="700"/>
      <c r="JUH6" s="700"/>
      <c r="JUI6" s="700"/>
      <c r="JUJ6" s="700"/>
      <c r="JUK6" s="700"/>
      <c r="JUL6" s="700"/>
      <c r="JUM6" s="700"/>
      <c r="JUN6" s="700"/>
      <c r="JUO6" s="700"/>
      <c r="JUP6" s="700"/>
      <c r="JUQ6" s="700"/>
      <c r="JUR6" s="700"/>
      <c r="JUS6" s="700"/>
      <c r="JUT6" s="700"/>
      <c r="JUU6" s="700"/>
      <c r="JUV6" s="700"/>
      <c r="JUW6" s="700"/>
      <c r="JUX6" s="700"/>
      <c r="JUY6" s="700"/>
      <c r="JUZ6" s="700"/>
      <c r="JVA6" s="700"/>
      <c r="JVB6" s="700"/>
      <c r="JVC6" s="700"/>
      <c r="JVD6" s="700"/>
      <c r="JVE6" s="700"/>
      <c r="JVF6" s="700"/>
      <c r="JVG6" s="700"/>
      <c r="JVH6" s="700"/>
      <c r="JVI6" s="700"/>
      <c r="JVJ6" s="700"/>
      <c r="JVK6" s="700"/>
      <c r="JVL6" s="700"/>
      <c r="JVM6" s="700"/>
      <c r="JVN6" s="700"/>
      <c r="JVO6" s="700"/>
      <c r="JVP6" s="700"/>
      <c r="JVQ6" s="700"/>
      <c r="JVR6" s="700"/>
      <c r="JVS6" s="700"/>
      <c r="JVT6" s="700"/>
      <c r="JVU6" s="700"/>
      <c r="JVV6" s="700"/>
      <c r="JVW6" s="700"/>
      <c r="JVX6" s="700"/>
      <c r="JVY6" s="700"/>
      <c r="JVZ6" s="700"/>
      <c r="JWA6" s="700"/>
      <c r="JWB6" s="700"/>
      <c r="JWC6" s="700"/>
      <c r="JWD6" s="700"/>
      <c r="JWE6" s="700"/>
      <c r="JWF6" s="700"/>
      <c r="JWG6" s="700"/>
      <c r="JWH6" s="700"/>
      <c r="JWI6" s="700"/>
      <c r="JWJ6" s="700"/>
      <c r="JWK6" s="700"/>
      <c r="JWL6" s="700"/>
      <c r="JWM6" s="700"/>
      <c r="JWN6" s="700"/>
      <c r="JWO6" s="700"/>
      <c r="JWP6" s="700"/>
      <c r="JWQ6" s="700"/>
      <c r="JWR6" s="700"/>
      <c r="JWS6" s="700"/>
      <c r="JWT6" s="700"/>
      <c r="JWU6" s="700"/>
      <c r="JWV6" s="700"/>
      <c r="JWW6" s="700"/>
      <c r="JWX6" s="700"/>
      <c r="JWY6" s="700"/>
      <c r="JWZ6" s="700"/>
      <c r="JXA6" s="700"/>
      <c r="JXB6" s="700"/>
      <c r="JXC6" s="700"/>
      <c r="JXD6" s="700"/>
      <c r="JXE6" s="700"/>
      <c r="JXF6" s="700"/>
      <c r="JXG6" s="700"/>
      <c r="JXH6" s="700"/>
      <c r="JXI6" s="700"/>
      <c r="JXJ6" s="700"/>
      <c r="JXK6" s="700"/>
      <c r="JXL6" s="700"/>
      <c r="JXM6" s="700"/>
      <c r="JXN6" s="700"/>
      <c r="JXO6" s="700"/>
      <c r="JXP6" s="700"/>
      <c r="JXQ6" s="700"/>
      <c r="JXR6" s="700"/>
      <c r="JXS6" s="700"/>
      <c r="JXT6" s="700"/>
      <c r="JXU6" s="700"/>
      <c r="JXV6" s="700"/>
      <c r="JXW6" s="700"/>
      <c r="JXX6" s="700"/>
      <c r="JXY6" s="700"/>
      <c r="JXZ6" s="700"/>
      <c r="JYA6" s="700"/>
      <c r="JYB6" s="700"/>
      <c r="JYC6" s="700"/>
      <c r="JYD6" s="700"/>
      <c r="JYE6" s="700"/>
      <c r="JYF6" s="700"/>
      <c r="JYG6" s="700"/>
      <c r="JYH6" s="700"/>
      <c r="JYI6" s="700"/>
      <c r="JYJ6" s="700"/>
      <c r="JYK6" s="700"/>
      <c r="JYL6" s="700"/>
      <c r="JYM6" s="700"/>
      <c r="JYN6" s="700"/>
      <c r="JYO6" s="700"/>
      <c r="JYP6" s="700"/>
      <c r="JYQ6" s="700"/>
      <c r="JYR6" s="700"/>
      <c r="JYS6" s="700"/>
      <c r="JYT6" s="700"/>
      <c r="JYU6" s="700"/>
      <c r="JYV6" s="700"/>
      <c r="JYW6" s="700"/>
      <c r="JYX6" s="700"/>
      <c r="JYY6" s="700"/>
      <c r="JYZ6" s="700"/>
      <c r="JZA6" s="700"/>
      <c r="JZB6" s="700"/>
      <c r="JZC6" s="700"/>
      <c r="JZD6" s="700"/>
      <c r="JZE6" s="700"/>
      <c r="JZF6" s="700"/>
      <c r="JZG6" s="700"/>
      <c r="JZH6" s="700"/>
      <c r="JZI6" s="700"/>
      <c r="JZJ6" s="700"/>
      <c r="JZK6" s="700"/>
      <c r="JZL6" s="700"/>
      <c r="JZM6" s="700"/>
      <c r="JZN6" s="700"/>
      <c r="JZO6" s="700"/>
      <c r="JZP6" s="700"/>
      <c r="JZQ6" s="700"/>
      <c r="JZR6" s="700"/>
      <c r="JZS6" s="700"/>
      <c r="JZT6" s="700"/>
      <c r="JZU6" s="700"/>
      <c r="JZV6" s="700"/>
      <c r="JZW6" s="700"/>
      <c r="JZX6" s="700"/>
      <c r="JZY6" s="700"/>
      <c r="JZZ6" s="700"/>
      <c r="KAA6" s="700"/>
      <c r="KAB6" s="700"/>
      <c r="KAC6" s="700"/>
      <c r="KAD6" s="700"/>
      <c r="KAE6" s="700"/>
      <c r="KAF6" s="700"/>
      <c r="KAG6" s="700"/>
      <c r="KAH6" s="700"/>
      <c r="KAI6" s="700"/>
      <c r="KAJ6" s="700"/>
      <c r="KAK6" s="700"/>
      <c r="KAL6" s="700"/>
      <c r="KAM6" s="700"/>
      <c r="KAN6" s="700"/>
      <c r="KAO6" s="700"/>
      <c r="KAP6" s="700"/>
      <c r="KAQ6" s="700"/>
      <c r="KAR6" s="700"/>
      <c r="KAS6" s="700"/>
      <c r="KAT6" s="700"/>
      <c r="KAU6" s="700"/>
      <c r="KAV6" s="700"/>
      <c r="KAW6" s="700"/>
      <c r="KAX6" s="700"/>
      <c r="KAY6" s="700"/>
      <c r="KAZ6" s="700"/>
      <c r="KBA6" s="700"/>
      <c r="KBB6" s="700"/>
      <c r="KBC6" s="700"/>
      <c r="KBD6" s="700"/>
      <c r="KBE6" s="700"/>
      <c r="KBF6" s="700"/>
      <c r="KBG6" s="700"/>
      <c r="KBH6" s="700"/>
      <c r="KBI6" s="700"/>
      <c r="KBJ6" s="700"/>
      <c r="KBK6" s="700"/>
      <c r="KBL6" s="700"/>
      <c r="KBM6" s="700"/>
      <c r="KBN6" s="700"/>
      <c r="KBO6" s="700"/>
      <c r="KBP6" s="700"/>
      <c r="KBQ6" s="700"/>
      <c r="KBR6" s="700"/>
      <c r="KBS6" s="700"/>
      <c r="KBT6" s="700"/>
      <c r="KBU6" s="700"/>
      <c r="KBV6" s="700"/>
      <c r="KBW6" s="700"/>
      <c r="KBX6" s="700"/>
      <c r="KBY6" s="700"/>
      <c r="KBZ6" s="700"/>
      <c r="KCA6" s="700"/>
      <c r="KCB6" s="700"/>
      <c r="KCC6" s="700"/>
      <c r="KCD6" s="700"/>
      <c r="KCE6" s="700"/>
      <c r="KCF6" s="700"/>
      <c r="KCG6" s="700"/>
      <c r="KCH6" s="700"/>
      <c r="KCI6" s="700"/>
      <c r="KCJ6" s="700"/>
      <c r="KCK6" s="700"/>
      <c r="KCL6" s="700"/>
      <c r="KCM6" s="700"/>
      <c r="KCN6" s="700"/>
      <c r="KCO6" s="700"/>
      <c r="KCP6" s="700"/>
      <c r="KCQ6" s="700"/>
      <c r="KCR6" s="700"/>
      <c r="KCS6" s="700"/>
      <c r="KCT6" s="700"/>
      <c r="KCU6" s="700"/>
      <c r="KCV6" s="700"/>
      <c r="KCW6" s="700"/>
      <c r="KCX6" s="700"/>
      <c r="KCY6" s="700"/>
      <c r="KCZ6" s="700"/>
      <c r="KDA6" s="700"/>
      <c r="KDB6" s="700"/>
      <c r="KDC6" s="700"/>
      <c r="KDD6" s="700"/>
      <c r="KDE6" s="700"/>
      <c r="KDF6" s="700"/>
      <c r="KDG6" s="700"/>
      <c r="KDH6" s="700"/>
      <c r="KDI6" s="700"/>
      <c r="KDJ6" s="700"/>
      <c r="KDK6" s="700"/>
      <c r="KDL6" s="700"/>
      <c r="KDM6" s="700"/>
      <c r="KDN6" s="700"/>
      <c r="KDO6" s="700"/>
      <c r="KDP6" s="700"/>
      <c r="KDQ6" s="700"/>
      <c r="KDR6" s="700"/>
      <c r="KDS6" s="700"/>
      <c r="KDT6" s="700"/>
      <c r="KDU6" s="700"/>
      <c r="KDV6" s="700"/>
      <c r="KDW6" s="700"/>
      <c r="KDX6" s="700"/>
      <c r="KDY6" s="700"/>
      <c r="KDZ6" s="700"/>
      <c r="KEA6" s="700"/>
      <c r="KEB6" s="700"/>
      <c r="KEC6" s="700"/>
      <c r="KED6" s="700"/>
      <c r="KEE6" s="700"/>
      <c r="KEF6" s="700"/>
      <c r="KEG6" s="700"/>
      <c r="KEH6" s="700"/>
      <c r="KEI6" s="700"/>
      <c r="KEJ6" s="700"/>
      <c r="KEK6" s="700"/>
      <c r="KEL6" s="700"/>
      <c r="KEM6" s="700"/>
      <c r="KEN6" s="700"/>
      <c r="KEO6" s="700"/>
      <c r="KEP6" s="700"/>
      <c r="KEQ6" s="700"/>
      <c r="KER6" s="700"/>
      <c r="KES6" s="700"/>
      <c r="KET6" s="700"/>
      <c r="KEU6" s="700"/>
      <c r="KEV6" s="700"/>
      <c r="KEW6" s="700"/>
      <c r="KEX6" s="700"/>
      <c r="KEY6" s="700"/>
      <c r="KEZ6" s="700"/>
      <c r="KFA6" s="700"/>
      <c r="KFB6" s="700"/>
      <c r="KFC6" s="700"/>
      <c r="KFD6" s="700"/>
      <c r="KFE6" s="700"/>
      <c r="KFF6" s="700"/>
      <c r="KFG6" s="700"/>
      <c r="KFH6" s="700"/>
      <c r="KFI6" s="700"/>
      <c r="KFJ6" s="700"/>
      <c r="KFK6" s="700"/>
      <c r="KFL6" s="700"/>
      <c r="KFM6" s="700"/>
      <c r="KFN6" s="700"/>
      <c r="KFO6" s="700"/>
      <c r="KFP6" s="700"/>
      <c r="KFQ6" s="700"/>
      <c r="KFR6" s="700"/>
      <c r="KFS6" s="700"/>
      <c r="KFT6" s="700"/>
      <c r="KFU6" s="700"/>
      <c r="KFV6" s="700"/>
      <c r="KFW6" s="700"/>
      <c r="KFX6" s="700"/>
      <c r="KFY6" s="700"/>
      <c r="KFZ6" s="700"/>
      <c r="KGA6" s="700"/>
      <c r="KGB6" s="700"/>
      <c r="KGC6" s="700"/>
      <c r="KGD6" s="700"/>
      <c r="KGE6" s="700"/>
      <c r="KGF6" s="700"/>
      <c r="KGG6" s="700"/>
      <c r="KGH6" s="700"/>
      <c r="KGI6" s="700"/>
      <c r="KGJ6" s="700"/>
      <c r="KGK6" s="700"/>
      <c r="KGL6" s="700"/>
      <c r="KGM6" s="700"/>
      <c r="KGN6" s="700"/>
      <c r="KGO6" s="700"/>
      <c r="KGP6" s="700"/>
      <c r="KGQ6" s="700"/>
      <c r="KGR6" s="700"/>
      <c r="KGS6" s="700"/>
      <c r="KGT6" s="700"/>
      <c r="KGU6" s="700"/>
      <c r="KGV6" s="700"/>
      <c r="KGW6" s="700"/>
      <c r="KGX6" s="700"/>
      <c r="KGY6" s="700"/>
      <c r="KGZ6" s="700"/>
      <c r="KHA6" s="700"/>
      <c r="KHB6" s="700"/>
      <c r="KHC6" s="700"/>
      <c r="KHD6" s="700"/>
      <c r="KHE6" s="700"/>
      <c r="KHF6" s="700"/>
      <c r="KHG6" s="700"/>
      <c r="KHH6" s="700"/>
      <c r="KHI6" s="700"/>
      <c r="KHJ6" s="700"/>
      <c r="KHK6" s="700"/>
      <c r="KHL6" s="700"/>
      <c r="KHM6" s="700"/>
      <c r="KHN6" s="700"/>
      <c r="KHO6" s="700"/>
      <c r="KHP6" s="700"/>
      <c r="KHQ6" s="700"/>
      <c r="KHR6" s="700"/>
      <c r="KHS6" s="700"/>
      <c r="KHT6" s="700"/>
      <c r="KHU6" s="700"/>
      <c r="KHV6" s="700"/>
      <c r="KHW6" s="700"/>
      <c r="KHX6" s="700"/>
      <c r="KHY6" s="700"/>
      <c r="KHZ6" s="700"/>
      <c r="KIA6" s="700"/>
      <c r="KIB6" s="700"/>
      <c r="KIC6" s="700"/>
      <c r="KID6" s="700"/>
      <c r="KIE6" s="700"/>
      <c r="KIF6" s="700"/>
      <c r="KIG6" s="700"/>
      <c r="KIH6" s="700"/>
      <c r="KII6" s="700"/>
      <c r="KIJ6" s="700"/>
      <c r="KIK6" s="700"/>
      <c r="KIL6" s="700"/>
      <c r="KIM6" s="700"/>
      <c r="KIN6" s="700"/>
      <c r="KIO6" s="700"/>
      <c r="KIP6" s="700"/>
      <c r="KIQ6" s="700"/>
      <c r="KIR6" s="700"/>
      <c r="KIS6" s="700"/>
      <c r="KIT6" s="700"/>
      <c r="KIU6" s="700"/>
      <c r="KIV6" s="700"/>
      <c r="KIW6" s="700"/>
      <c r="KIX6" s="700"/>
      <c r="KIY6" s="700"/>
      <c r="KIZ6" s="700"/>
      <c r="KJA6" s="700"/>
      <c r="KJB6" s="700"/>
      <c r="KJC6" s="700"/>
      <c r="KJD6" s="700"/>
      <c r="KJE6" s="700"/>
      <c r="KJF6" s="700"/>
      <c r="KJG6" s="700"/>
      <c r="KJH6" s="700"/>
      <c r="KJI6" s="700"/>
      <c r="KJJ6" s="700"/>
      <c r="KJK6" s="700"/>
      <c r="KJL6" s="700"/>
      <c r="KJM6" s="700"/>
      <c r="KJN6" s="700"/>
      <c r="KJO6" s="700"/>
      <c r="KJP6" s="700"/>
      <c r="KJQ6" s="700"/>
      <c r="KJR6" s="700"/>
      <c r="KJS6" s="700"/>
      <c r="KJT6" s="700"/>
      <c r="KJU6" s="700"/>
      <c r="KJV6" s="700"/>
      <c r="KJW6" s="700"/>
      <c r="KJX6" s="700"/>
      <c r="KJY6" s="700"/>
      <c r="KJZ6" s="700"/>
      <c r="KKA6" s="700"/>
      <c r="KKB6" s="700"/>
      <c r="KKC6" s="700"/>
      <c r="KKD6" s="700"/>
      <c r="KKE6" s="700"/>
      <c r="KKF6" s="700"/>
      <c r="KKG6" s="700"/>
      <c r="KKH6" s="700"/>
      <c r="KKI6" s="700"/>
      <c r="KKJ6" s="700"/>
      <c r="KKK6" s="700"/>
      <c r="KKL6" s="700"/>
      <c r="KKM6" s="700"/>
      <c r="KKN6" s="700"/>
      <c r="KKO6" s="700"/>
      <c r="KKP6" s="700"/>
      <c r="KKQ6" s="700"/>
      <c r="KKR6" s="700"/>
      <c r="KKS6" s="700"/>
      <c r="KKT6" s="700"/>
      <c r="KKU6" s="700"/>
      <c r="KKV6" s="700"/>
      <c r="KKW6" s="700"/>
      <c r="KKX6" s="700"/>
      <c r="KKY6" s="700"/>
      <c r="KKZ6" s="700"/>
      <c r="KLA6" s="700"/>
      <c r="KLB6" s="700"/>
      <c r="KLC6" s="700"/>
      <c r="KLD6" s="700"/>
      <c r="KLE6" s="700"/>
      <c r="KLF6" s="700"/>
      <c r="KLG6" s="700"/>
      <c r="KLH6" s="700"/>
      <c r="KLI6" s="700"/>
      <c r="KLJ6" s="700"/>
      <c r="KLK6" s="700"/>
      <c r="KLL6" s="700"/>
      <c r="KLM6" s="700"/>
      <c r="KLN6" s="700"/>
      <c r="KLO6" s="700"/>
      <c r="KLP6" s="700"/>
      <c r="KLQ6" s="700"/>
      <c r="KLR6" s="700"/>
      <c r="KLS6" s="700"/>
      <c r="KLT6" s="700"/>
      <c r="KLU6" s="700"/>
      <c r="KLV6" s="700"/>
      <c r="KLW6" s="700"/>
      <c r="KLX6" s="700"/>
      <c r="KLY6" s="700"/>
      <c r="KLZ6" s="700"/>
      <c r="KMA6" s="700"/>
      <c r="KMB6" s="700"/>
      <c r="KMC6" s="700"/>
      <c r="KMD6" s="700"/>
      <c r="KME6" s="700"/>
      <c r="KMF6" s="700"/>
      <c r="KMG6" s="700"/>
      <c r="KMH6" s="700"/>
      <c r="KMI6" s="700"/>
      <c r="KMJ6" s="700"/>
      <c r="KMK6" s="700"/>
      <c r="KML6" s="700"/>
      <c r="KMM6" s="700"/>
      <c r="KMN6" s="700"/>
      <c r="KMO6" s="700"/>
      <c r="KMP6" s="700"/>
      <c r="KMQ6" s="700"/>
      <c r="KMR6" s="700"/>
      <c r="KMS6" s="700"/>
      <c r="KMT6" s="700"/>
      <c r="KMU6" s="700"/>
      <c r="KMV6" s="700"/>
      <c r="KMW6" s="700"/>
      <c r="KMX6" s="700"/>
      <c r="KMY6" s="700"/>
      <c r="KMZ6" s="700"/>
      <c r="KNA6" s="700"/>
      <c r="KNB6" s="700"/>
      <c r="KNC6" s="700"/>
      <c r="KND6" s="700"/>
      <c r="KNE6" s="700"/>
      <c r="KNF6" s="700"/>
      <c r="KNG6" s="700"/>
      <c r="KNH6" s="700"/>
      <c r="KNI6" s="700"/>
      <c r="KNJ6" s="700"/>
      <c r="KNK6" s="700"/>
      <c r="KNL6" s="700"/>
      <c r="KNM6" s="700"/>
      <c r="KNN6" s="700"/>
      <c r="KNO6" s="700"/>
      <c r="KNP6" s="700"/>
      <c r="KNQ6" s="700"/>
      <c r="KNR6" s="700"/>
      <c r="KNS6" s="700"/>
      <c r="KNT6" s="700"/>
      <c r="KNU6" s="700"/>
      <c r="KNV6" s="700"/>
      <c r="KNW6" s="700"/>
      <c r="KNX6" s="700"/>
      <c r="KNY6" s="700"/>
      <c r="KNZ6" s="700"/>
      <c r="KOA6" s="700"/>
      <c r="KOB6" s="700"/>
      <c r="KOC6" s="700"/>
      <c r="KOD6" s="700"/>
      <c r="KOE6" s="700"/>
      <c r="KOF6" s="700"/>
      <c r="KOG6" s="700"/>
      <c r="KOH6" s="700"/>
      <c r="KOI6" s="700"/>
      <c r="KOJ6" s="700"/>
      <c r="KOK6" s="700"/>
      <c r="KOL6" s="700"/>
      <c r="KOM6" s="700"/>
      <c r="KON6" s="700"/>
      <c r="KOO6" s="700"/>
      <c r="KOP6" s="700"/>
      <c r="KOQ6" s="700"/>
      <c r="KOR6" s="700"/>
      <c r="KOS6" s="700"/>
      <c r="KOT6" s="700"/>
      <c r="KOU6" s="700"/>
      <c r="KOV6" s="700"/>
      <c r="KOW6" s="700"/>
      <c r="KOX6" s="700"/>
      <c r="KOY6" s="700"/>
      <c r="KOZ6" s="700"/>
      <c r="KPA6" s="700"/>
      <c r="KPB6" s="700"/>
      <c r="KPC6" s="700"/>
      <c r="KPD6" s="700"/>
      <c r="KPE6" s="700"/>
      <c r="KPF6" s="700"/>
      <c r="KPG6" s="700"/>
      <c r="KPH6" s="700"/>
      <c r="KPI6" s="700"/>
      <c r="KPJ6" s="700"/>
      <c r="KPK6" s="700"/>
      <c r="KPL6" s="700"/>
      <c r="KPM6" s="700"/>
      <c r="KPN6" s="700"/>
      <c r="KPO6" s="700"/>
      <c r="KPP6" s="700"/>
      <c r="KPQ6" s="700"/>
      <c r="KPR6" s="700"/>
      <c r="KPS6" s="700"/>
      <c r="KPT6" s="700"/>
      <c r="KPU6" s="700"/>
      <c r="KPV6" s="700"/>
      <c r="KPW6" s="700"/>
      <c r="KPX6" s="700"/>
      <c r="KPY6" s="700"/>
      <c r="KPZ6" s="700"/>
      <c r="KQA6" s="700"/>
      <c r="KQB6" s="700"/>
      <c r="KQC6" s="700"/>
      <c r="KQD6" s="700"/>
      <c r="KQE6" s="700"/>
      <c r="KQF6" s="700"/>
      <c r="KQG6" s="700"/>
      <c r="KQH6" s="700"/>
      <c r="KQI6" s="700"/>
      <c r="KQJ6" s="700"/>
      <c r="KQK6" s="700"/>
      <c r="KQL6" s="700"/>
      <c r="KQM6" s="700"/>
      <c r="KQN6" s="700"/>
      <c r="KQO6" s="700"/>
      <c r="KQP6" s="700"/>
      <c r="KQQ6" s="700"/>
      <c r="KQR6" s="700"/>
      <c r="KQS6" s="700"/>
      <c r="KQT6" s="700"/>
      <c r="KQU6" s="700"/>
      <c r="KQV6" s="700"/>
      <c r="KQW6" s="700"/>
      <c r="KQX6" s="700"/>
      <c r="KQY6" s="700"/>
      <c r="KQZ6" s="700"/>
      <c r="KRA6" s="700"/>
      <c r="KRB6" s="700"/>
      <c r="KRC6" s="700"/>
      <c r="KRD6" s="700"/>
      <c r="KRE6" s="700"/>
      <c r="KRF6" s="700"/>
      <c r="KRG6" s="700"/>
      <c r="KRH6" s="700"/>
      <c r="KRI6" s="700"/>
      <c r="KRJ6" s="700"/>
      <c r="KRK6" s="700"/>
      <c r="KRL6" s="700"/>
      <c r="KRM6" s="700"/>
      <c r="KRN6" s="700"/>
      <c r="KRO6" s="700"/>
      <c r="KRP6" s="700"/>
      <c r="KRQ6" s="700"/>
      <c r="KRR6" s="700"/>
      <c r="KRS6" s="700"/>
      <c r="KRT6" s="700"/>
      <c r="KRU6" s="700"/>
      <c r="KRV6" s="700"/>
      <c r="KRW6" s="700"/>
      <c r="KRX6" s="700"/>
      <c r="KRY6" s="700"/>
      <c r="KRZ6" s="700"/>
      <c r="KSA6" s="700"/>
      <c r="KSB6" s="700"/>
      <c r="KSC6" s="700"/>
      <c r="KSD6" s="700"/>
      <c r="KSE6" s="700"/>
      <c r="KSF6" s="700"/>
      <c r="KSG6" s="700"/>
      <c r="KSH6" s="700"/>
      <c r="KSI6" s="700"/>
      <c r="KSJ6" s="700"/>
      <c r="KSK6" s="700"/>
      <c r="KSL6" s="700"/>
      <c r="KSM6" s="700"/>
      <c r="KSN6" s="700"/>
      <c r="KSO6" s="700"/>
      <c r="KSP6" s="700"/>
      <c r="KSQ6" s="700"/>
      <c r="KSR6" s="700"/>
      <c r="KSS6" s="700"/>
      <c r="KST6" s="700"/>
      <c r="KSU6" s="700"/>
      <c r="KSV6" s="700"/>
      <c r="KSW6" s="700"/>
      <c r="KSX6" s="700"/>
      <c r="KSY6" s="700"/>
      <c r="KSZ6" s="700"/>
      <c r="KTA6" s="700"/>
      <c r="KTB6" s="700"/>
      <c r="KTC6" s="700"/>
      <c r="KTD6" s="700"/>
      <c r="KTE6" s="700"/>
      <c r="KTF6" s="700"/>
      <c r="KTG6" s="700"/>
      <c r="KTH6" s="700"/>
      <c r="KTI6" s="700"/>
      <c r="KTJ6" s="700"/>
      <c r="KTK6" s="700"/>
      <c r="KTL6" s="700"/>
      <c r="KTM6" s="700"/>
      <c r="KTN6" s="700"/>
      <c r="KTO6" s="700"/>
      <c r="KTP6" s="700"/>
      <c r="KTQ6" s="700"/>
      <c r="KTR6" s="700"/>
      <c r="KTS6" s="700"/>
      <c r="KTT6" s="700"/>
      <c r="KTU6" s="700"/>
      <c r="KTV6" s="700"/>
      <c r="KTW6" s="700"/>
      <c r="KTX6" s="700"/>
      <c r="KTY6" s="700"/>
      <c r="KTZ6" s="700"/>
      <c r="KUA6" s="700"/>
      <c r="KUB6" s="700"/>
      <c r="KUC6" s="700"/>
      <c r="KUD6" s="700"/>
      <c r="KUE6" s="700"/>
      <c r="KUF6" s="700"/>
      <c r="KUG6" s="700"/>
      <c r="KUH6" s="700"/>
      <c r="KUI6" s="700"/>
      <c r="KUJ6" s="700"/>
      <c r="KUK6" s="700"/>
      <c r="KUL6" s="700"/>
      <c r="KUM6" s="700"/>
      <c r="KUN6" s="700"/>
      <c r="KUO6" s="700"/>
      <c r="KUP6" s="700"/>
      <c r="KUQ6" s="700"/>
      <c r="KUR6" s="700"/>
      <c r="KUS6" s="700"/>
      <c r="KUT6" s="700"/>
      <c r="KUU6" s="700"/>
      <c r="KUV6" s="700"/>
      <c r="KUW6" s="700"/>
      <c r="KUX6" s="700"/>
      <c r="KUY6" s="700"/>
      <c r="KUZ6" s="700"/>
      <c r="KVA6" s="700"/>
      <c r="KVB6" s="700"/>
      <c r="KVC6" s="700"/>
      <c r="KVD6" s="700"/>
      <c r="KVE6" s="700"/>
      <c r="KVF6" s="700"/>
      <c r="KVG6" s="700"/>
      <c r="KVH6" s="700"/>
      <c r="KVI6" s="700"/>
      <c r="KVJ6" s="700"/>
      <c r="KVK6" s="700"/>
      <c r="KVL6" s="700"/>
      <c r="KVM6" s="700"/>
      <c r="KVN6" s="700"/>
      <c r="KVO6" s="700"/>
      <c r="KVP6" s="700"/>
      <c r="KVQ6" s="700"/>
      <c r="KVR6" s="700"/>
      <c r="KVS6" s="700"/>
      <c r="KVT6" s="700"/>
      <c r="KVU6" s="700"/>
      <c r="KVV6" s="700"/>
      <c r="KVW6" s="700"/>
      <c r="KVX6" s="700"/>
      <c r="KVY6" s="700"/>
      <c r="KVZ6" s="700"/>
      <c r="KWA6" s="700"/>
      <c r="KWB6" s="700"/>
      <c r="KWC6" s="700"/>
      <c r="KWD6" s="700"/>
      <c r="KWE6" s="700"/>
      <c r="KWF6" s="700"/>
      <c r="KWG6" s="700"/>
      <c r="KWH6" s="700"/>
      <c r="KWI6" s="700"/>
      <c r="KWJ6" s="700"/>
      <c r="KWK6" s="700"/>
      <c r="KWL6" s="700"/>
      <c r="KWM6" s="700"/>
      <c r="KWN6" s="700"/>
      <c r="KWO6" s="700"/>
      <c r="KWP6" s="700"/>
      <c r="KWQ6" s="700"/>
      <c r="KWR6" s="700"/>
      <c r="KWS6" s="700"/>
      <c r="KWT6" s="700"/>
      <c r="KWU6" s="700"/>
      <c r="KWV6" s="700"/>
      <c r="KWW6" s="700"/>
      <c r="KWX6" s="700"/>
      <c r="KWY6" s="700"/>
      <c r="KWZ6" s="700"/>
      <c r="KXA6" s="700"/>
      <c r="KXB6" s="700"/>
      <c r="KXC6" s="700"/>
      <c r="KXD6" s="700"/>
      <c r="KXE6" s="700"/>
      <c r="KXF6" s="700"/>
      <c r="KXG6" s="700"/>
      <c r="KXH6" s="700"/>
      <c r="KXI6" s="700"/>
      <c r="KXJ6" s="700"/>
      <c r="KXK6" s="700"/>
      <c r="KXL6" s="700"/>
      <c r="KXM6" s="700"/>
      <c r="KXN6" s="700"/>
      <c r="KXO6" s="700"/>
      <c r="KXP6" s="700"/>
      <c r="KXQ6" s="700"/>
      <c r="KXR6" s="700"/>
      <c r="KXS6" s="700"/>
      <c r="KXT6" s="700"/>
      <c r="KXU6" s="700"/>
      <c r="KXV6" s="700"/>
      <c r="KXW6" s="700"/>
      <c r="KXX6" s="700"/>
      <c r="KXY6" s="700"/>
      <c r="KXZ6" s="700"/>
      <c r="KYA6" s="700"/>
      <c r="KYB6" s="700"/>
      <c r="KYC6" s="700"/>
      <c r="KYD6" s="700"/>
      <c r="KYE6" s="700"/>
      <c r="KYF6" s="700"/>
      <c r="KYG6" s="700"/>
      <c r="KYH6" s="700"/>
      <c r="KYI6" s="700"/>
      <c r="KYJ6" s="700"/>
      <c r="KYK6" s="700"/>
      <c r="KYL6" s="700"/>
      <c r="KYM6" s="700"/>
      <c r="KYN6" s="700"/>
      <c r="KYO6" s="700"/>
      <c r="KYP6" s="700"/>
      <c r="KYQ6" s="700"/>
      <c r="KYR6" s="700"/>
      <c r="KYS6" s="700"/>
      <c r="KYT6" s="700"/>
      <c r="KYU6" s="700"/>
      <c r="KYV6" s="700"/>
      <c r="KYW6" s="700"/>
      <c r="KYX6" s="700"/>
      <c r="KYY6" s="700"/>
      <c r="KYZ6" s="700"/>
      <c r="KZA6" s="700"/>
      <c r="KZB6" s="700"/>
      <c r="KZC6" s="700"/>
      <c r="KZD6" s="700"/>
      <c r="KZE6" s="700"/>
      <c r="KZF6" s="700"/>
      <c r="KZG6" s="700"/>
      <c r="KZH6" s="700"/>
      <c r="KZI6" s="700"/>
      <c r="KZJ6" s="700"/>
      <c r="KZK6" s="700"/>
      <c r="KZL6" s="700"/>
      <c r="KZM6" s="700"/>
      <c r="KZN6" s="700"/>
      <c r="KZO6" s="700"/>
      <c r="KZP6" s="700"/>
      <c r="KZQ6" s="700"/>
      <c r="KZR6" s="700"/>
      <c r="KZS6" s="700"/>
      <c r="KZT6" s="700"/>
      <c r="KZU6" s="700"/>
      <c r="KZV6" s="700"/>
      <c r="KZW6" s="700"/>
      <c r="KZX6" s="700"/>
      <c r="KZY6" s="700"/>
      <c r="KZZ6" s="700"/>
      <c r="LAA6" s="700"/>
      <c r="LAB6" s="700"/>
      <c r="LAC6" s="700"/>
      <c r="LAD6" s="700"/>
      <c r="LAE6" s="700"/>
      <c r="LAF6" s="700"/>
      <c r="LAG6" s="700"/>
      <c r="LAH6" s="700"/>
      <c r="LAI6" s="700"/>
      <c r="LAJ6" s="700"/>
      <c r="LAK6" s="700"/>
      <c r="LAL6" s="700"/>
      <c r="LAM6" s="700"/>
      <c r="LAN6" s="700"/>
      <c r="LAO6" s="700"/>
      <c r="LAP6" s="700"/>
      <c r="LAQ6" s="700"/>
      <c r="LAR6" s="700"/>
      <c r="LAS6" s="700"/>
      <c r="LAT6" s="700"/>
      <c r="LAU6" s="700"/>
      <c r="LAV6" s="700"/>
      <c r="LAW6" s="700"/>
      <c r="LAX6" s="700"/>
      <c r="LAY6" s="700"/>
      <c r="LAZ6" s="700"/>
      <c r="LBA6" s="700"/>
      <c r="LBB6" s="700"/>
      <c r="LBC6" s="700"/>
      <c r="LBD6" s="700"/>
      <c r="LBE6" s="700"/>
      <c r="LBF6" s="700"/>
      <c r="LBG6" s="700"/>
      <c r="LBH6" s="700"/>
      <c r="LBI6" s="700"/>
      <c r="LBJ6" s="700"/>
      <c r="LBK6" s="700"/>
      <c r="LBL6" s="700"/>
      <c r="LBM6" s="700"/>
      <c r="LBN6" s="700"/>
      <c r="LBO6" s="700"/>
      <c r="LBP6" s="700"/>
      <c r="LBQ6" s="700"/>
      <c r="LBR6" s="700"/>
      <c r="LBS6" s="700"/>
      <c r="LBT6" s="700"/>
      <c r="LBU6" s="700"/>
      <c r="LBV6" s="700"/>
      <c r="LBW6" s="700"/>
      <c r="LBX6" s="700"/>
      <c r="LBY6" s="700"/>
      <c r="LBZ6" s="700"/>
      <c r="LCA6" s="700"/>
      <c r="LCB6" s="700"/>
      <c r="LCC6" s="700"/>
      <c r="LCD6" s="700"/>
      <c r="LCE6" s="700"/>
      <c r="LCF6" s="700"/>
      <c r="LCG6" s="700"/>
      <c r="LCH6" s="700"/>
      <c r="LCI6" s="700"/>
      <c r="LCJ6" s="700"/>
      <c r="LCK6" s="700"/>
      <c r="LCL6" s="700"/>
      <c r="LCM6" s="700"/>
      <c r="LCN6" s="700"/>
      <c r="LCO6" s="700"/>
      <c r="LCP6" s="700"/>
      <c r="LCQ6" s="700"/>
      <c r="LCR6" s="700"/>
      <c r="LCS6" s="700"/>
      <c r="LCT6" s="700"/>
      <c r="LCU6" s="700"/>
      <c r="LCV6" s="700"/>
      <c r="LCW6" s="700"/>
      <c r="LCX6" s="700"/>
      <c r="LCY6" s="700"/>
      <c r="LCZ6" s="700"/>
      <c r="LDA6" s="700"/>
      <c r="LDB6" s="700"/>
      <c r="LDC6" s="700"/>
      <c r="LDD6" s="700"/>
      <c r="LDE6" s="700"/>
      <c r="LDF6" s="700"/>
      <c r="LDG6" s="700"/>
      <c r="LDH6" s="700"/>
      <c r="LDI6" s="700"/>
      <c r="LDJ6" s="700"/>
      <c r="LDK6" s="700"/>
      <c r="LDL6" s="700"/>
      <c r="LDM6" s="700"/>
      <c r="LDN6" s="700"/>
      <c r="LDO6" s="700"/>
      <c r="LDP6" s="700"/>
      <c r="LDQ6" s="700"/>
      <c r="LDR6" s="700"/>
      <c r="LDS6" s="700"/>
      <c r="LDT6" s="700"/>
      <c r="LDU6" s="700"/>
      <c r="LDV6" s="700"/>
      <c r="LDW6" s="700"/>
      <c r="LDX6" s="700"/>
      <c r="LDY6" s="700"/>
      <c r="LDZ6" s="700"/>
      <c r="LEA6" s="700"/>
      <c r="LEB6" s="700"/>
      <c r="LEC6" s="700"/>
      <c r="LED6" s="700"/>
      <c r="LEE6" s="700"/>
      <c r="LEF6" s="700"/>
      <c r="LEG6" s="700"/>
      <c r="LEH6" s="700"/>
      <c r="LEI6" s="700"/>
      <c r="LEJ6" s="700"/>
      <c r="LEK6" s="700"/>
      <c r="LEL6" s="700"/>
      <c r="LEM6" s="700"/>
      <c r="LEN6" s="700"/>
      <c r="LEO6" s="700"/>
      <c r="LEP6" s="700"/>
      <c r="LEQ6" s="700"/>
      <c r="LER6" s="700"/>
      <c r="LES6" s="700"/>
      <c r="LET6" s="700"/>
      <c r="LEU6" s="700"/>
      <c r="LEV6" s="700"/>
      <c r="LEW6" s="700"/>
      <c r="LEX6" s="700"/>
      <c r="LEY6" s="700"/>
      <c r="LEZ6" s="700"/>
      <c r="LFA6" s="700"/>
      <c r="LFB6" s="700"/>
      <c r="LFC6" s="700"/>
      <c r="LFD6" s="700"/>
      <c r="LFE6" s="700"/>
      <c r="LFF6" s="700"/>
      <c r="LFG6" s="700"/>
      <c r="LFH6" s="700"/>
      <c r="LFI6" s="700"/>
      <c r="LFJ6" s="700"/>
      <c r="LFK6" s="700"/>
      <c r="LFL6" s="700"/>
      <c r="LFM6" s="700"/>
      <c r="LFN6" s="700"/>
      <c r="LFO6" s="700"/>
      <c r="LFP6" s="700"/>
      <c r="LFQ6" s="700"/>
      <c r="LFR6" s="700"/>
      <c r="LFS6" s="700"/>
      <c r="LFT6" s="700"/>
      <c r="LFU6" s="700"/>
      <c r="LFV6" s="700"/>
      <c r="LFW6" s="700"/>
      <c r="LFX6" s="700"/>
      <c r="LFY6" s="700"/>
      <c r="LFZ6" s="700"/>
      <c r="LGA6" s="700"/>
      <c r="LGB6" s="700"/>
      <c r="LGC6" s="700"/>
      <c r="LGD6" s="700"/>
      <c r="LGE6" s="700"/>
      <c r="LGF6" s="700"/>
      <c r="LGG6" s="700"/>
      <c r="LGH6" s="700"/>
      <c r="LGI6" s="700"/>
      <c r="LGJ6" s="700"/>
      <c r="LGK6" s="700"/>
      <c r="LGL6" s="700"/>
      <c r="LGM6" s="700"/>
      <c r="LGN6" s="700"/>
      <c r="LGO6" s="700"/>
      <c r="LGP6" s="700"/>
      <c r="LGQ6" s="700"/>
      <c r="LGR6" s="700"/>
      <c r="LGS6" s="700"/>
      <c r="LGT6" s="700"/>
      <c r="LGU6" s="700"/>
      <c r="LGV6" s="700"/>
      <c r="LGW6" s="700"/>
      <c r="LGX6" s="700"/>
      <c r="LGY6" s="700"/>
      <c r="LGZ6" s="700"/>
      <c r="LHA6" s="700"/>
      <c r="LHB6" s="700"/>
      <c r="LHC6" s="700"/>
      <c r="LHD6" s="700"/>
      <c r="LHE6" s="700"/>
      <c r="LHF6" s="700"/>
      <c r="LHG6" s="700"/>
      <c r="LHH6" s="700"/>
      <c r="LHI6" s="700"/>
      <c r="LHJ6" s="700"/>
      <c r="LHK6" s="700"/>
      <c r="LHL6" s="700"/>
      <c r="LHM6" s="700"/>
      <c r="LHN6" s="700"/>
      <c r="LHO6" s="700"/>
      <c r="LHP6" s="700"/>
      <c r="LHQ6" s="700"/>
      <c r="LHR6" s="700"/>
      <c r="LHS6" s="700"/>
      <c r="LHT6" s="700"/>
      <c r="LHU6" s="700"/>
      <c r="LHV6" s="700"/>
      <c r="LHW6" s="700"/>
      <c r="LHX6" s="700"/>
      <c r="LHY6" s="700"/>
      <c r="LHZ6" s="700"/>
      <c r="LIA6" s="700"/>
      <c r="LIB6" s="700"/>
      <c r="LIC6" s="700"/>
      <c r="LID6" s="700"/>
      <c r="LIE6" s="700"/>
      <c r="LIF6" s="700"/>
      <c r="LIG6" s="700"/>
      <c r="LIH6" s="700"/>
      <c r="LII6" s="700"/>
      <c r="LIJ6" s="700"/>
      <c r="LIK6" s="700"/>
      <c r="LIL6" s="700"/>
      <c r="LIM6" s="700"/>
      <c r="LIN6" s="700"/>
      <c r="LIO6" s="700"/>
      <c r="LIP6" s="700"/>
      <c r="LIQ6" s="700"/>
      <c r="LIR6" s="700"/>
      <c r="LIS6" s="700"/>
      <c r="LIT6" s="700"/>
      <c r="LIU6" s="700"/>
      <c r="LIV6" s="700"/>
      <c r="LIW6" s="700"/>
      <c r="LIX6" s="700"/>
      <c r="LIY6" s="700"/>
      <c r="LIZ6" s="700"/>
      <c r="LJA6" s="700"/>
      <c r="LJB6" s="700"/>
      <c r="LJC6" s="700"/>
      <c r="LJD6" s="700"/>
      <c r="LJE6" s="700"/>
      <c r="LJF6" s="700"/>
      <c r="LJG6" s="700"/>
      <c r="LJH6" s="700"/>
      <c r="LJI6" s="700"/>
      <c r="LJJ6" s="700"/>
      <c r="LJK6" s="700"/>
      <c r="LJL6" s="700"/>
      <c r="LJM6" s="700"/>
      <c r="LJN6" s="700"/>
      <c r="LJO6" s="700"/>
      <c r="LJP6" s="700"/>
      <c r="LJQ6" s="700"/>
      <c r="LJR6" s="700"/>
      <c r="LJS6" s="700"/>
      <c r="LJT6" s="700"/>
      <c r="LJU6" s="700"/>
      <c r="LJV6" s="700"/>
      <c r="LJW6" s="700"/>
      <c r="LJX6" s="700"/>
      <c r="LJY6" s="700"/>
      <c r="LJZ6" s="700"/>
      <c r="LKA6" s="700"/>
      <c r="LKB6" s="700"/>
      <c r="LKC6" s="700"/>
      <c r="LKD6" s="700"/>
      <c r="LKE6" s="700"/>
      <c r="LKF6" s="700"/>
      <c r="LKG6" s="700"/>
      <c r="LKH6" s="700"/>
      <c r="LKI6" s="700"/>
      <c r="LKJ6" s="700"/>
      <c r="LKK6" s="700"/>
      <c r="LKL6" s="700"/>
      <c r="LKM6" s="700"/>
      <c r="LKN6" s="700"/>
      <c r="LKO6" s="700"/>
      <c r="LKP6" s="700"/>
      <c r="LKQ6" s="700"/>
      <c r="LKR6" s="700"/>
      <c r="LKS6" s="700"/>
      <c r="LKT6" s="700"/>
      <c r="LKU6" s="700"/>
      <c r="LKV6" s="700"/>
      <c r="LKW6" s="700"/>
      <c r="LKX6" s="700"/>
      <c r="LKY6" s="700"/>
      <c r="LKZ6" s="700"/>
      <c r="LLA6" s="700"/>
      <c r="LLB6" s="700"/>
      <c r="LLC6" s="700"/>
      <c r="LLD6" s="700"/>
      <c r="LLE6" s="700"/>
      <c r="LLF6" s="700"/>
      <c r="LLG6" s="700"/>
      <c r="LLH6" s="700"/>
      <c r="LLI6" s="700"/>
      <c r="LLJ6" s="700"/>
      <c r="LLK6" s="700"/>
      <c r="LLL6" s="700"/>
      <c r="LLM6" s="700"/>
      <c r="LLN6" s="700"/>
      <c r="LLO6" s="700"/>
      <c r="LLP6" s="700"/>
      <c r="LLQ6" s="700"/>
      <c r="LLR6" s="700"/>
      <c r="LLS6" s="700"/>
      <c r="LLT6" s="700"/>
      <c r="LLU6" s="700"/>
      <c r="LLV6" s="700"/>
      <c r="LLW6" s="700"/>
      <c r="LLX6" s="700"/>
      <c r="LLY6" s="700"/>
      <c r="LLZ6" s="700"/>
      <c r="LMA6" s="700"/>
      <c r="LMB6" s="700"/>
      <c r="LMC6" s="700"/>
      <c r="LMD6" s="700"/>
      <c r="LME6" s="700"/>
      <c r="LMF6" s="700"/>
      <c r="LMG6" s="700"/>
      <c r="LMH6" s="700"/>
      <c r="LMI6" s="700"/>
      <c r="LMJ6" s="700"/>
      <c r="LMK6" s="700"/>
      <c r="LML6" s="700"/>
      <c r="LMM6" s="700"/>
      <c r="LMN6" s="700"/>
      <c r="LMO6" s="700"/>
      <c r="LMP6" s="700"/>
      <c r="LMQ6" s="700"/>
      <c r="LMR6" s="700"/>
      <c r="LMS6" s="700"/>
      <c r="LMT6" s="700"/>
      <c r="LMU6" s="700"/>
      <c r="LMV6" s="700"/>
      <c r="LMW6" s="700"/>
      <c r="LMX6" s="700"/>
      <c r="LMY6" s="700"/>
      <c r="LMZ6" s="700"/>
      <c r="LNA6" s="700"/>
      <c r="LNB6" s="700"/>
      <c r="LNC6" s="700"/>
      <c r="LND6" s="700"/>
      <c r="LNE6" s="700"/>
      <c r="LNF6" s="700"/>
      <c r="LNG6" s="700"/>
      <c r="LNH6" s="700"/>
      <c r="LNI6" s="700"/>
      <c r="LNJ6" s="700"/>
      <c r="LNK6" s="700"/>
      <c r="LNL6" s="700"/>
      <c r="LNM6" s="700"/>
      <c r="LNN6" s="700"/>
      <c r="LNO6" s="700"/>
      <c r="LNP6" s="700"/>
      <c r="LNQ6" s="700"/>
      <c r="LNR6" s="700"/>
      <c r="LNS6" s="700"/>
      <c r="LNT6" s="700"/>
      <c r="LNU6" s="700"/>
      <c r="LNV6" s="700"/>
      <c r="LNW6" s="700"/>
      <c r="LNX6" s="700"/>
      <c r="LNY6" s="700"/>
      <c r="LNZ6" s="700"/>
      <c r="LOA6" s="700"/>
      <c r="LOB6" s="700"/>
      <c r="LOC6" s="700"/>
      <c r="LOD6" s="700"/>
      <c r="LOE6" s="700"/>
      <c r="LOF6" s="700"/>
      <c r="LOG6" s="700"/>
      <c r="LOH6" s="700"/>
      <c r="LOI6" s="700"/>
      <c r="LOJ6" s="700"/>
      <c r="LOK6" s="700"/>
      <c r="LOL6" s="700"/>
      <c r="LOM6" s="700"/>
      <c r="LON6" s="700"/>
      <c r="LOO6" s="700"/>
      <c r="LOP6" s="700"/>
      <c r="LOQ6" s="700"/>
      <c r="LOR6" s="700"/>
      <c r="LOS6" s="700"/>
      <c r="LOT6" s="700"/>
      <c r="LOU6" s="700"/>
      <c r="LOV6" s="700"/>
      <c r="LOW6" s="700"/>
      <c r="LOX6" s="700"/>
      <c r="LOY6" s="700"/>
      <c r="LOZ6" s="700"/>
      <c r="LPA6" s="700"/>
      <c r="LPB6" s="700"/>
      <c r="LPC6" s="700"/>
      <c r="LPD6" s="700"/>
      <c r="LPE6" s="700"/>
      <c r="LPF6" s="700"/>
      <c r="LPG6" s="700"/>
      <c r="LPH6" s="700"/>
      <c r="LPI6" s="700"/>
      <c r="LPJ6" s="700"/>
      <c r="LPK6" s="700"/>
      <c r="LPL6" s="700"/>
      <c r="LPM6" s="700"/>
      <c r="LPN6" s="700"/>
      <c r="LPO6" s="700"/>
      <c r="LPP6" s="700"/>
      <c r="LPQ6" s="700"/>
      <c r="LPR6" s="700"/>
      <c r="LPS6" s="700"/>
      <c r="LPT6" s="700"/>
      <c r="LPU6" s="700"/>
      <c r="LPV6" s="700"/>
      <c r="LPW6" s="700"/>
      <c r="LPX6" s="700"/>
      <c r="LPY6" s="700"/>
      <c r="LPZ6" s="700"/>
      <c r="LQA6" s="700"/>
      <c r="LQB6" s="700"/>
      <c r="LQC6" s="700"/>
      <c r="LQD6" s="700"/>
      <c r="LQE6" s="700"/>
      <c r="LQF6" s="700"/>
      <c r="LQG6" s="700"/>
      <c r="LQH6" s="700"/>
      <c r="LQI6" s="700"/>
      <c r="LQJ6" s="700"/>
      <c r="LQK6" s="700"/>
      <c r="LQL6" s="700"/>
      <c r="LQM6" s="700"/>
      <c r="LQN6" s="700"/>
      <c r="LQO6" s="700"/>
      <c r="LQP6" s="700"/>
      <c r="LQQ6" s="700"/>
      <c r="LQR6" s="700"/>
      <c r="LQS6" s="700"/>
      <c r="LQT6" s="700"/>
      <c r="LQU6" s="700"/>
      <c r="LQV6" s="700"/>
      <c r="LQW6" s="700"/>
      <c r="LQX6" s="700"/>
      <c r="LQY6" s="700"/>
      <c r="LQZ6" s="700"/>
      <c r="LRA6" s="700"/>
      <c r="LRB6" s="700"/>
      <c r="LRC6" s="700"/>
      <c r="LRD6" s="700"/>
      <c r="LRE6" s="700"/>
      <c r="LRF6" s="700"/>
      <c r="LRG6" s="700"/>
      <c r="LRH6" s="700"/>
      <c r="LRI6" s="700"/>
      <c r="LRJ6" s="700"/>
      <c r="LRK6" s="700"/>
      <c r="LRL6" s="700"/>
      <c r="LRM6" s="700"/>
      <c r="LRN6" s="700"/>
      <c r="LRO6" s="700"/>
      <c r="LRP6" s="700"/>
      <c r="LRQ6" s="700"/>
      <c r="LRR6" s="700"/>
      <c r="LRS6" s="700"/>
      <c r="LRT6" s="700"/>
      <c r="LRU6" s="700"/>
      <c r="LRV6" s="700"/>
      <c r="LRW6" s="700"/>
      <c r="LRX6" s="700"/>
      <c r="LRY6" s="700"/>
      <c r="LRZ6" s="700"/>
      <c r="LSA6" s="700"/>
      <c r="LSB6" s="700"/>
      <c r="LSC6" s="700"/>
      <c r="LSD6" s="700"/>
      <c r="LSE6" s="700"/>
      <c r="LSF6" s="700"/>
      <c r="LSG6" s="700"/>
      <c r="LSH6" s="700"/>
      <c r="LSI6" s="700"/>
      <c r="LSJ6" s="700"/>
      <c r="LSK6" s="700"/>
      <c r="LSL6" s="700"/>
      <c r="LSM6" s="700"/>
      <c r="LSN6" s="700"/>
      <c r="LSO6" s="700"/>
      <c r="LSP6" s="700"/>
      <c r="LSQ6" s="700"/>
      <c r="LSR6" s="700"/>
      <c r="LSS6" s="700"/>
      <c r="LST6" s="700"/>
      <c r="LSU6" s="700"/>
      <c r="LSV6" s="700"/>
      <c r="LSW6" s="700"/>
      <c r="LSX6" s="700"/>
      <c r="LSY6" s="700"/>
      <c r="LSZ6" s="700"/>
      <c r="LTA6" s="700"/>
      <c r="LTB6" s="700"/>
      <c r="LTC6" s="700"/>
      <c r="LTD6" s="700"/>
      <c r="LTE6" s="700"/>
      <c r="LTF6" s="700"/>
      <c r="LTG6" s="700"/>
      <c r="LTH6" s="700"/>
      <c r="LTI6" s="700"/>
      <c r="LTJ6" s="700"/>
      <c r="LTK6" s="700"/>
      <c r="LTL6" s="700"/>
      <c r="LTM6" s="700"/>
      <c r="LTN6" s="700"/>
      <c r="LTO6" s="700"/>
      <c r="LTP6" s="700"/>
      <c r="LTQ6" s="700"/>
      <c r="LTR6" s="700"/>
      <c r="LTS6" s="700"/>
      <c r="LTT6" s="700"/>
      <c r="LTU6" s="700"/>
      <c r="LTV6" s="700"/>
      <c r="LTW6" s="700"/>
      <c r="LTX6" s="700"/>
      <c r="LTY6" s="700"/>
      <c r="LTZ6" s="700"/>
      <c r="LUA6" s="700"/>
      <c r="LUB6" s="700"/>
      <c r="LUC6" s="700"/>
      <c r="LUD6" s="700"/>
      <c r="LUE6" s="700"/>
      <c r="LUF6" s="700"/>
      <c r="LUG6" s="700"/>
      <c r="LUH6" s="700"/>
      <c r="LUI6" s="700"/>
      <c r="LUJ6" s="700"/>
      <c r="LUK6" s="700"/>
      <c r="LUL6" s="700"/>
      <c r="LUM6" s="700"/>
      <c r="LUN6" s="700"/>
      <c r="LUO6" s="700"/>
      <c r="LUP6" s="700"/>
      <c r="LUQ6" s="700"/>
      <c r="LUR6" s="700"/>
      <c r="LUS6" s="700"/>
      <c r="LUT6" s="700"/>
      <c r="LUU6" s="700"/>
      <c r="LUV6" s="700"/>
      <c r="LUW6" s="700"/>
      <c r="LUX6" s="700"/>
      <c r="LUY6" s="700"/>
      <c r="LUZ6" s="700"/>
      <c r="LVA6" s="700"/>
      <c r="LVB6" s="700"/>
      <c r="LVC6" s="700"/>
      <c r="LVD6" s="700"/>
      <c r="LVE6" s="700"/>
      <c r="LVF6" s="700"/>
      <c r="LVG6" s="700"/>
      <c r="LVH6" s="700"/>
      <c r="LVI6" s="700"/>
      <c r="LVJ6" s="700"/>
      <c r="LVK6" s="700"/>
      <c r="LVL6" s="700"/>
      <c r="LVM6" s="700"/>
      <c r="LVN6" s="700"/>
      <c r="LVO6" s="700"/>
      <c r="LVP6" s="700"/>
      <c r="LVQ6" s="700"/>
      <c r="LVR6" s="700"/>
      <c r="LVS6" s="700"/>
      <c r="LVT6" s="700"/>
      <c r="LVU6" s="700"/>
      <c r="LVV6" s="700"/>
      <c r="LVW6" s="700"/>
      <c r="LVX6" s="700"/>
      <c r="LVY6" s="700"/>
      <c r="LVZ6" s="700"/>
      <c r="LWA6" s="700"/>
      <c r="LWB6" s="700"/>
      <c r="LWC6" s="700"/>
      <c r="LWD6" s="700"/>
      <c r="LWE6" s="700"/>
      <c r="LWF6" s="700"/>
      <c r="LWG6" s="700"/>
      <c r="LWH6" s="700"/>
      <c r="LWI6" s="700"/>
      <c r="LWJ6" s="700"/>
      <c r="LWK6" s="700"/>
      <c r="LWL6" s="700"/>
      <c r="LWM6" s="700"/>
      <c r="LWN6" s="700"/>
      <c r="LWO6" s="700"/>
      <c r="LWP6" s="700"/>
      <c r="LWQ6" s="700"/>
      <c r="LWR6" s="700"/>
      <c r="LWS6" s="700"/>
      <c r="LWT6" s="700"/>
      <c r="LWU6" s="700"/>
      <c r="LWV6" s="700"/>
      <c r="LWW6" s="700"/>
      <c r="LWX6" s="700"/>
      <c r="LWY6" s="700"/>
      <c r="LWZ6" s="700"/>
      <c r="LXA6" s="700"/>
      <c r="LXB6" s="700"/>
      <c r="LXC6" s="700"/>
      <c r="LXD6" s="700"/>
      <c r="LXE6" s="700"/>
      <c r="LXF6" s="700"/>
      <c r="LXG6" s="700"/>
      <c r="LXH6" s="700"/>
      <c r="LXI6" s="700"/>
      <c r="LXJ6" s="700"/>
      <c r="LXK6" s="700"/>
      <c r="LXL6" s="700"/>
      <c r="LXM6" s="700"/>
      <c r="LXN6" s="700"/>
      <c r="LXO6" s="700"/>
      <c r="LXP6" s="700"/>
      <c r="LXQ6" s="700"/>
      <c r="LXR6" s="700"/>
      <c r="LXS6" s="700"/>
      <c r="LXT6" s="700"/>
      <c r="LXU6" s="700"/>
      <c r="LXV6" s="700"/>
      <c r="LXW6" s="700"/>
      <c r="LXX6" s="700"/>
      <c r="LXY6" s="700"/>
      <c r="LXZ6" s="700"/>
      <c r="LYA6" s="700"/>
      <c r="LYB6" s="700"/>
      <c r="LYC6" s="700"/>
      <c r="LYD6" s="700"/>
      <c r="LYE6" s="700"/>
      <c r="LYF6" s="700"/>
      <c r="LYG6" s="700"/>
      <c r="LYH6" s="700"/>
      <c r="LYI6" s="700"/>
      <c r="LYJ6" s="700"/>
      <c r="LYK6" s="700"/>
      <c r="LYL6" s="700"/>
      <c r="LYM6" s="700"/>
      <c r="LYN6" s="700"/>
      <c r="LYO6" s="700"/>
      <c r="LYP6" s="700"/>
      <c r="LYQ6" s="700"/>
      <c r="LYR6" s="700"/>
      <c r="LYS6" s="700"/>
      <c r="LYT6" s="700"/>
      <c r="LYU6" s="700"/>
      <c r="LYV6" s="700"/>
      <c r="LYW6" s="700"/>
      <c r="LYX6" s="700"/>
      <c r="LYY6" s="700"/>
      <c r="LYZ6" s="700"/>
      <c r="LZA6" s="700"/>
      <c r="LZB6" s="700"/>
      <c r="LZC6" s="700"/>
      <c r="LZD6" s="700"/>
      <c r="LZE6" s="700"/>
      <c r="LZF6" s="700"/>
      <c r="LZG6" s="700"/>
      <c r="LZH6" s="700"/>
      <c r="LZI6" s="700"/>
      <c r="LZJ6" s="700"/>
      <c r="LZK6" s="700"/>
      <c r="LZL6" s="700"/>
      <c r="LZM6" s="700"/>
      <c r="LZN6" s="700"/>
      <c r="LZO6" s="700"/>
      <c r="LZP6" s="700"/>
      <c r="LZQ6" s="700"/>
      <c r="LZR6" s="700"/>
      <c r="LZS6" s="700"/>
      <c r="LZT6" s="700"/>
      <c r="LZU6" s="700"/>
      <c r="LZV6" s="700"/>
      <c r="LZW6" s="700"/>
      <c r="LZX6" s="700"/>
      <c r="LZY6" s="700"/>
      <c r="LZZ6" s="700"/>
      <c r="MAA6" s="700"/>
      <c r="MAB6" s="700"/>
      <c r="MAC6" s="700"/>
      <c r="MAD6" s="700"/>
      <c r="MAE6" s="700"/>
      <c r="MAF6" s="700"/>
      <c r="MAG6" s="700"/>
      <c r="MAH6" s="700"/>
      <c r="MAI6" s="700"/>
      <c r="MAJ6" s="700"/>
      <c r="MAK6" s="700"/>
      <c r="MAL6" s="700"/>
      <c r="MAM6" s="700"/>
      <c r="MAN6" s="700"/>
      <c r="MAO6" s="700"/>
      <c r="MAP6" s="700"/>
      <c r="MAQ6" s="700"/>
      <c r="MAR6" s="700"/>
      <c r="MAS6" s="700"/>
      <c r="MAT6" s="700"/>
      <c r="MAU6" s="700"/>
      <c r="MAV6" s="700"/>
      <c r="MAW6" s="700"/>
      <c r="MAX6" s="700"/>
      <c r="MAY6" s="700"/>
      <c r="MAZ6" s="700"/>
      <c r="MBA6" s="700"/>
      <c r="MBB6" s="700"/>
      <c r="MBC6" s="700"/>
      <c r="MBD6" s="700"/>
      <c r="MBE6" s="700"/>
      <c r="MBF6" s="700"/>
      <c r="MBG6" s="700"/>
      <c r="MBH6" s="700"/>
      <c r="MBI6" s="700"/>
      <c r="MBJ6" s="700"/>
      <c r="MBK6" s="700"/>
      <c r="MBL6" s="700"/>
      <c r="MBM6" s="700"/>
      <c r="MBN6" s="700"/>
      <c r="MBO6" s="700"/>
      <c r="MBP6" s="700"/>
      <c r="MBQ6" s="700"/>
      <c r="MBR6" s="700"/>
      <c r="MBS6" s="700"/>
      <c r="MBT6" s="700"/>
      <c r="MBU6" s="700"/>
      <c r="MBV6" s="700"/>
      <c r="MBW6" s="700"/>
      <c r="MBX6" s="700"/>
      <c r="MBY6" s="700"/>
      <c r="MBZ6" s="700"/>
      <c r="MCA6" s="700"/>
      <c r="MCB6" s="700"/>
      <c r="MCC6" s="700"/>
      <c r="MCD6" s="700"/>
      <c r="MCE6" s="700"/>
      <c r="MCF6" s="700"/>
      <c r="MCG6" s="700"/>
      <c r="MCH6" s="700"/>
      <c r="MCI6" s="700"/>
      <c r="MCJ6" s="700"/>
      <c r="MCK6" s="700"/>
      <c r="MCL6" s="700"/>
      <c r="MCM6" s="700"/>
      <c r="MCN6" s="700"/>
      <c r="MCO6" s="700"/>
      <c r="MCP6" s="700"/>
      <c r="MCQ6" s="700"/>
      <c r="MCR6" s="700"/>
      <c r="MCS6" s="700"/>
      <c r="MCT6" s="700"/>
      <c r="MCU6" s="700"/>
      <c r="MCV6" s="700"/>
      <c r="MCW6" s="700"/>
      <c r="MCX6" s="700"/>
      <c r="MCY6" s="700"/>
      <c r="MCZ6" s="700"/>
      <c r="MDA6" s="700"/>
      <c r="MDB6" s="700"/>
      <c r="MDC6" s="700"/>
      <c r="MDD6" s="700"/>
      <c r="MDE6" s="700"/>
      <c r="MDF6" s="700"/>
      <c r="MDG6" s="700"/>
      <c r="MDH6" s="700"/>
      <c r="MDI6" s="700"/>
      <c r="MDJ6" s="700"/>
      <c r="MDK6" s="700"/>
      <c r="MDL6" s="700"/>
      <c r="MDM6" s="700"/>
      <c r="MDN6" s="700"/>
      <c r="MDO6" s="700"/>
      <c r="MDP6" s="700"/>
      <c r="MDQ6" s="700"/>
      <c r="MDR6" s="700"/>
      <c r="MDS6" s="700"/>
      <c r="MDT6" s="700"/>
      <c r="MDU6" s="700"/>
      <c r="MDV6" s="700"/>
      <c r="MDW6" s="700"/>
      <c r="MDX6" s="700"/>
      <c r="MDY6" s="700"/>
      <c r="MDZ6" s="700"/>
      <c r="MEA6" s="700"/>
      <c r="MEB6" s="700"/>
      <c r="MEC6" s="700"/>
      <c r="MED6" s="700"/>
      <c r="MEE6" s="700"/>
      <c r="MEF6" s="700"/>
      <c r="MEG6" s="700"/>
      <c r="MEH6" s="700"/>
      <c r="MEI6" s="700"/>
      <c r="MEJ6" s="700"/>
      <c r="MEK6" s="700"/>
      <c r="MEL6" s="700"/>
      <c r="MEM6" s="700"/>
      <c r="MEN6" s="700"/>
      <c r="MEO6" s="700"/>
      <c r="MEP6" s="700"/>
      <c r="MEQ6" s="700"/>
      <c r="MER6" s="700"/>
      <c r="MES6" s="700"/>
      <c r="MET6" s="700"/>
      <c r="MEU6" s="700"/>
      <c r="MEV6" s="700"/>
      <c r="MEW6" s="700"/>
      <c r="MEX6" s="700"/>
      <c r="MEY6" s="700"/>
      <c r="MEZ6" s="700"/>
      <c r="MFA6" s="700"/>
      <c r="MFB6" s="700"/>
      <c r="MFC6" s="700"/>
      <c r="MFD6" s="700"/>
      <c r="MFE6" s="700"/>
      <c r="MFF6" s="700"/>
      <c r="MFG6" s="700"/>
      <c r="MFH6" s="700"/>
      <c r="MFI6" s="700"/>
      <c r="MFJ6" s="700"/>
      <c r="MFK6" s="700"/>
      <c r="MFL6" s="700"/>
      <c r="MFM6" s="700"/>
      <c r="MFN6" s="700"/>
      <c r="MFO6" s="700"/>
      <c r="MFP6" s="700"/>
      <c r="MFQ6" s="700"/>
      <c r="MFR6" s="700"/>
      <c r="MFS6" s="700"/>
      <c r="MFT6" s="700"/>
      <c r="MFU6" s="700"/>
      <c r="MFV6" s="700"/>
      <c r="MFW6" s="700"/>
      <c r="MFX6" s="700"/>
      <c r="MFY6" s="700"/>
      <c r="MFZ6" s="700"/>
      <c r="MGA6" s="700"/>
      <c r="MGB6" s="700"/>
      <c r="MGC6" s="700"/>
      <c r="MGD6" s="700"/>
      <c r="MGE6" s="700"/>
      <c r="MGF6" s="700"/>
      <c r="MGG6" s="700"/>
      <c r="MGH6" s="700"/>
      <c r="MGI6" s="700"/>
      <c r="MGJ6" s="700"/>
      <c r="MGK6" s="700"/>
      <c r="MGL6" s="700"/>
      <c r="MGM6" s="700"/>
      <c r="MGN6" s="700"/>
      <c r="MGO6" s="700"/>
      <c r="MGP6" s="700"/>
      <c r="MGQ6" s="700"/>
      <c r="MGR6" s="700"/>
      <c r="MGS6" s="700"/>
      <c r="MGT6" s="700"/>
      <c r="MGU6" s="700"/>
      <c r="MGV6" s="700"/>
      <c r="MGW6" s="700"/>
      <c r="MGX6" s="700"/>
      <c r="MGY6" s="700"/>
      <c r="MGZ6" s="700"/>
      <c r="MHA6" s="700"/>
      <c r="MHB6" s="700"/>
      <c r="MHC6" s="700"/>
      <c r="MHD6" s="700"/>
      <c r="MHE6" s="700"/>
      <c r="MHF6" s="700"/>
      <c r="MHG6" s="700"/>
      <c r="MHH6" s="700"/>
      <c r="MHI6" s="700"/>
      <c r="MHJ6" s="700"/>
      <c r="MHK6" s="700"/>
      <c r="MHL6" s="700"/>
      <c r="MHM6" s="700"/>
      <c r="MHN6" s="700"/>
      <c r="MHO6" s="700"/>
      <c r="MHP6" s="700"/>
      <c r="MHQ6" s="700"/>
      <c r="MHR6" s="700"/>
      <c r="MHS6" s="700"/>
      <c r="MHT6" s="700"/>
      <c r="MHU6" s="700"/>
      <c r="MHV6" s="700"/>
      <c r="MHW6" s="700"/>
      <c r="MHX6" s="700"/>
      <c r="MHY6" s="700"/>
      <c r="MHZ6" s="700"/>
      <c r="MIA6" s="700"/>
      <c r="MIB6" s="700"/>
      <c r="MIC6" s="700"/>
      <c r="MID6" s="700"/>
      <c r="MIE6" s="700"/>
      <c r="MIF6" s="700"/>
      <c r="MIG6" s="700"/>
      <c r="MIH6" s="700"/>
      <c r="MII6" s="700"/>
      <c r="MIJ6" s="700"/>
      <c r="MIK6" s="700"/>
      <c r="MIL6" s="700"/>
      <c r="MIM6" s="700"/>
      <c r="MIN6" s="700"/>
      <c r="MIO6" s="700"/>
      <c r="MIP6" s="700"/>
      <c r="MIQ6" s="700"/>
      <c r="MIR6" s="700"/>
      <c r="MIS6" s="700"/>
      <c r="MIT6" s="700"/>
      <c r="MIU6" s="700"/>
      <c r="MIV6" s="700"/>
      <c r="MIW6" s="700"/>
      <c r="MIX6" s="700"/>
      <c r="MIY6" s="700"/>
      <c r="MIZ6" s="700"/>
      <c r="MJA6" s="700"/>
      <c r="MJB6" s="700"/>
      <c r="MJC6" s="700"/>
      <c r="MJD6" s="700"/>
      <c r="MJE6" s="700"/>
      <c r="MJF6" s="700"/>
      <c r="MJG6" s="700"/>
      <c r="MJH6" s="700"/>
      <c r="MJI6" s="700"/>
      <c r="MJJ6" s="700"/>
      <c r="MJK6" s="700"/>
      <c r="MJL6" s="700"/>
      <c r="MJM6" s="700"/>
      <c r="MJN6" s="700"/>
      <c r="MJO6" s="700"/>
      <c r="MJP6" s="700"/>
      <c r="MJQ6" s="700"/>
      <c r="MJR6" s="700"/>
      <c r="MJS6" s="700"/>
      <c r="MJT6" s="700"/>
      <c r="MJU6" s="700"/>
      <c r="MJV6" s="700"/>
      <c r="MJW6" s="700"/>
      <c r="MJX6" s="700"/>
      <c r="MJY6" s="700"/>
      <c r="MJZ6" s="700"/>
      <c r="MKA6" s="700"/>
      <c r="MKB6" s="700"/>
      <c r="MKC6" s="700"/>
      <c r="MKD6" s="700"/>
      <c r="MKE6" s="700"/>
      <c r="MKF6" s="700"/>
      <c r="MKG6" s="700"/>
      <c r="MKH6" s="700"/>
      <c r="MKI6" s="700"/>
      <c r="MKJ6" s="700"/>
      <c r="MKK6" s="700"/>
      <c r="MKL6" s="700"/>
      <c r="MKM6" s="700"/>
      <c r="MKN6" s="700"/>
      <c r="MKO6" s="700"/>
      <c r="MKP6" s="700"/>
      <c r="MKQ6" s="700"/>
      <c r="MKR6" s="700"/>
      <c r="MKS6" s="700"/>
      <c r="MKT6" s="700"/>
      <c r="MKU6" s="700"/>
      <c r="MKV6" s="700"/>
      <c r="MKW6" s="700"/>
      <c r="MKX6" s="700"/>
      <c r="MKY6" s="700"/>
      <c r="MKZ6" s="700"/>
      <c r="MLA6" s="700"/>
      <c r="MLB6" s="700"/>
      <c r="MLC6" s="700"/>
      <c r="MLD6" s="700"/>
      <c r="MLE6" s="700"/>
      <c r="MLF6" s="700"/>
      <c r="MLG6" s="700"/>
      <c r="MLH6" s="700"/>
      <c r="MLI6" s="700"/>
      <c r="MLJ6" s="700"/>
      <c r="MLK6" s="700"/>
      <c r="MLL6" s="700"/>
      <c r="MLM6" s="700"/>
      <c r="MLN6" s="700"/>
      <c r="MLO6" s="700"/>
      <c r="MLP6" s="700"/>
      <c r="MLQ6" s="700"/>
      <c r="MLR6" s="700"/>
      <c r="MLS6" s="700"/>
      <c r="MLT6" s="700"/>
      <c r="MLU6" s="700"/>
      <c r="MLV6" s="700"/>
      <c r="MLW6" s="700"/>
      <c r="MLX6" s="700"/>
      <c r="MLY6" s="700"/>
      <c r="MLZ6" s="700"/>
      <c r="MMA6" s="700"/>
      <c r="MMB6" s="700"/>
      <c r="MMC6" s="700"/>
      <c r="MMD6" s="700"/>
      <c r="MME6" s="700"/>
      <c r="MMF6" s="700"/>
      <c r="MMG6" s="700"/>
      <c r="MMH6" s="700"/>
      <c r="MMI6" s="700"/>
      <c r="MMJ6" s="700"/>
      <c r="MMK6" s="700"/>
      <c r="MML6" s="700"/>
      <c r="MMM6" s="700"/>
      <c r="MMN6" s="700"/>
      <c r="MMO6" s="700"/>
      <c r="MMP6" s="700"/>
      <c r="MMQ6" s="700"/>
      <c r="MMR6" s="700"/>
      <c r="MMS6" s="700"/>
      <c r="MMT6" s="700"/>
      <c r="MMU6" s="700"/>
      <c r="MMV6" s="700"/>
      <c r="MMW6" s="700"/>
      <c r="MMX6" s="700"/>
      <c r="MMY6" s="700"/>
      <c r="MMZ6" s="700"/>
      <c r="MNA6" s="700"/>
      <c r="MNB6" s="700"/>
      <c r="MNC6" s="700"/>
      <c r="MND6" s="700"/>
      <c r="MNE6" s="700"/>
      <c r="MNF6" s="700"/>
      <c r="MNG6" s="700"/>
      <c r="MNH6" s="700"/>
      <c r="MNI6" s="700"/>
      <c r="MNJ6" s="700"/>
      <c r="MNK6" s="700"/>
      <c r="MNL6" s="700"/>
      <c r="MNM6" s="700"/>
      <c r="MNN6" s="700"/>
      <c r="MNO6" s="700"/>
      <c r="MNP6" s="700"/>
      <c r="MNQ6" s="700"/>
      <c r="MNR6" s="700"/>
      <c r="MNS6" s="700"/>
      <c r="MNT6" s="700"/>
      <c r="MNU6" s="700"/>
      <c r="MNV6" s="700"/>
      <c r="MNW6" s="700"/>
      <c r="MNX6" s="700"/>
      <c r="MNY6" s="700"/>
      <c r="MNZ6" s="700"/>
      <c r="MOA6" s="700"/>
      <c r="MOB6" s="700"/>
      <c r="MOC6" s="700"/>
      <c r="MOD6" s="700"/>
      <c r="MOE6" s="700"/>
      <c r="MOF6" s="700"/>
      <c r="MOG6" s="700"/>
      <c r="MOH6" s="700"/>
      <c r="MOI6" s="700"/>
      <c r="MOJ6" s="700"/>
      <c r="MOK6" s="700"/>
      <c r="MOL6" s="700"/>
      <c r="MOM6" s="700"/>
      <c r="MON6" s="700"/>
      <c r="MOO6" s="700"/>
      <c r="MOP6" s="700"/>
      <c r="MOQ6" s="700"/>
      <c r="MOR6" s="700"/>
      <c r="MOS6" s="700"/>
      <c r="MOT6" s="700"/>
      <c r="MOU6" s="700"/>
      <c r="MOV6" s="700"/>
      <c r="MOW6" s="700"/>
      <c r="MOX6" s="700"/>
      <c r="MOY6" s="700"/>
      <c r="MOZ6" s="700"/>
      <c r="MPA6" s="700"/>
      <c r="MPB6" s="700"/>
      <c r="MPC6" s="700"/>
      <c r="MPD6" s="700"/>
      <c r="MPE6" s="700"/>
      <c r="MPF6" s="700"/>
      <c r="MPG6" s="700"/>
      <c r="MPH6" s="700"/>
      <c r="MPI6" s="700"/>
      <c r="MPJ6" s="700"/>
      <c r="MPK6" s="700"/>
      <c r="MPL6" s="700"/>
      <c r="MPM6" s="700"/>
      <c r="MPN6" s="700"/>
      <c r="MPO6" s="700"/>
      <c r="MPP6" s="700"/>
      <c r="MPQ6" s="700"/>
      <c r="MPR6" s="700"/>
      <c r="MPS6" s="700"/>
      <c r="MPT6" s="700"/>
      <c r="MPU6" s="700"/>
      <c r="MPV6" s="700"/>
      <c r="MPW6" s="700"/>
      <c r="MPX6" s="700"/>
      <c r="MPY6" s="700"/>
      <c r="MPZ6" s="700"/>
      <c r="MQA6" s="700"/>
      <c r="MQB6" s="700"/>
      <c r="MQC6" s="700"/>
      <c r="MQD6" s="700"/>
      <c r="MQE6" s="700"/>
      <c r="MQF6" s="700"/>
      <c r="MQG6" s="700"/>
      <c r="MQH6" s="700"/>
      <c r="MQI6" s="700"/>
      <c r="MQJ6" s="700"/>
      <c r="MQK6" s="700"/>
      <c r="MQL6" s="700"/>
      <c r="MQM6" s="700"/>
      <c r="MQN6" s="700"/>
      <c r="MQO6" s="700"/>
      <c r="MQP6" s="700"/>
      <c r="MQQ6" s="700"/>
      <c r="MQR6" s="700"/>
      <c r="MQS6" s="700"/>
      <c r="MQT6" s="700"/>
      <c r="MQU6" s="700"/>
      <c r="MQV6" s="700"/>
      <c r="MQW6" s="700"/>
      <c r="MQX6" s="700"/>
      <c r="MQY6" s="700"/>
      <c r="MQZ6" s="700"/>
      <c r="MRA6" s="700"/>
      <c r="MRB6" s="700"/>
      <c r="MRC6" s="700"/>
      <c r="MRD6" s="700"/>
      <c r="MRE6" s="700"/>
      <c r="MRF6" s="700"/>
      <c r="MRG6" s="700"/>
      <c r="MRH6" s="700"/>
      <c r="MRI6" s="700"/>
      <c r="MRJ6" s="700"/>
      <c r="MRK6" s="700"/>
      <c r="MRL6" s="700"/>
      <c r="MRM6" s="700"/>
      <c r="MRN6" s="700"/>
      <c r="MRO6" s="700"/>
      <c r="MRP6" s="700"/>
      <c r="MRQ6" s="700"/>
      <c r="MRR6" s="700"/>
      <c r="MRS6" s="700"/>
      <c r="MRT6" s="700"/>
      <c r="MRU6" s="700"/>
      <c r="MRV6" s="700"/>
      <c r="MRW6" s="700"/>
      <c r="MRX6" s="700"/>
      <c r="MRY6" s="700"/>
      <c r="MRZ6" s="700"/>
      <c r="MSA6" s="700"/>
      <c r="MSB6" s="700"/>
      <c r="MSC6" s="700"/>
      <c r="MSD6" s="700"/>
      <c r="MSE6" s="700"/>
      <c r="MSF6" s="700"/>
      <c r="MSG6" s="700"/>
      <c r="MSH6" s="700"/>
      <c r="MSI6" s="700"/>
      <c r="MSJ6" s="700"/>
      <c r="MSK6" s="700"/>
      <c r="MSL6" s="700"/>
      <c r="MSM6" s="700"/>
      <c r="MSN6" s="700"/>
      <c r="MSO6" s="700"/>
      <c r="MSP6" s="700"/>
      <c r="MSQ6" s="700"/>
      <c r="MSR6" s="700"/>
      <c r="MSS6" s="700"/>
      <c r="MST6" s="700"/>
      <c r="MSU6" s="700"/>
      <c r="MSV6" s="700"/>
      <c r="MSW6" s="700"/>
      <c r="MSX6" s="700"/>
      <c r="MSY6" s="700"/>
      <c r="MSZ6" s="700"/>
      <c r="MTA6" s="700"/>
      <c r="MTB6" s="700"/>
      <c r="MTC6" s="700"/>
      <c r="MTD6" s="700"/>
      <c r="MTE6" s="700"/>
      <c r="MTF6" s="700"/>
      <c r="MTG6" s="700"/>
      <c r="MTH6" s="700"/>
      <c r="MTI6" s="700"/>
      <c r="MTJ6" s="700"/>
      <c r="MTK6" s="700"/>
      <c r="MTL6" s="700"/>
      <c r="MTM6" s="700"/>
      <c r="MTN6" s="700"/>
      <c r="MTO6" s="700"/>
      <c r="MTP6" s="700"/>
      <c r="MTQ6" s="700"/>
      <c r="MTR6" s="700"/>
      <c r="MTS6" s="700"/>
      <c r="MTT6" s="700"/>
      <c r="MTU6" s="700"/>
      <c r="MTV6" s="700"/>
      <c r="MTW6" s="700"/>
      <c r="MTX6" s="700"/>
      <c r="MTY6" s="700"/>
      <c r="MTZ6" s="700"/>
      <c r="MUA6" s="700"/>
      <c r="MUB6" s="700"/>
      <c r="MUC6" s="700"/>
      <c r="MUD6" s="700"/>
      <c r="MUE6" s="700"/>
      <c r="MUF6" s="700"/>
      <c r="MUG6" s="700"/>
      <c r="MUH6" s="700"/>
      <c r="MUI6" s="700"/>
      <c r="MUJ6" s="700"/>
      <c r="MUK6" s="700"/>
      <c r="MUL6" s="700"/>
      <c r="MUM6" s="700"/>
      <c r="MUN6" s="700"/>
      <c r="MUO6" s="700"/>
      <c r="MUP6" s="700"/>
      <c r="MUQ6" s="700"/>
      <c r="MUR6" s="700"/>
      <c r="MUS6" s="700"/>
      <c r="MUT6" s="700"/>
      <c r="MUU6" s="700"/>
      <c r="MUV6" s="700"/>
      <c r="MUW6" s="700"/>
      <c r="MUX6" s="700"/>
      <c r="MUY6" s="700"/>
      <c r="MUZ6" s="700"/>
      <c r="MVA6" s="700"/>
      <c r="MVB6" s="700"/>
      <c r="MVC6" s="700"/>
      <c r="MVD6" s="700"/>
      <c r="MVE6" s="700"/>
      <c r="MVF6" s="700"/>
      <c r="MVG6" s="700"/>
      <c r="MVH6" s="700"/>
      <c r="MVI6" s="700"/>
      <c r="MVJ6" s="700"/>
      <c r="MVK6" s="700"/>
      <c r="MVL6" s="700"/>
      <c r="MVM6" s="700"/>
      <c r="MVN6" s="700"/>
      <c r="MVO6" s="700"/>
      <c r="MVP6" s="700"/>
      <c r="MVQ6" s="700"/>
      <c r="MVR6" s="700"/>
      <c r="MVS6" s="700"/>
      <c r="MVT6" s="700"/>
      <c r="MVU6" s="700"/>
      <c r="MVV6" s="700"/>
      <c r="MVW6" s="700"/>
      <c r="MVX6" s="700"/>
      <c r="MVY6" s="700"/>
      <c r="MVZ6" s="700"/>
      <c r="MWA6" s="700"/>
      <c r="MWB6" s="700"/>
      <c r="MWC6" s="700"/>
      <c r="MWD6" s="700"/>
      <c r="MWE6" s="700"/>
      <c r="MWF6" s="700"/>
      <c r="MWG6" s="700"/>
      <c r="MWH6" s="700"/>
      <c r="MWI6" s="700"/>
      <c r="MWJ6" s="700"/>
      <c r="MWK6" s="700"/>
      <c r="MWL6" s="700"/>
      <c r="MWM6" s="700"/>
      <c r="MWN6" s="700"/>
      <c r="MWO6" s="700"/>
      <c r="MWP6" s="700"/>
      <c r="MWQ6" s="700"/>
      <c r="MWR6" s="700"/>
      <c r="MWS6" s="700"/>
      <c r="MWT6" s="700"/>
      <c r="MWU6" s="700"/>
      <c r="MWV6" s="700"/>
      <c r="MWW6" s="700"/>
      <c r="MWX6" s="700"/>
      <c r="MWY6" s="700"/>
      <c r="MWZ6" s="700"/>
      <c r="MXA6" s="700"/>
      <c r="MXB6" s="700"/>
      <c r="MXC6" s="700"/>
      <c r="MXD6" s="700"/>
      <c r="MXE6" s="700"/>
      <c r="MXF6" s="700"/>
      <c r="MXG6" s="700"/>
      <c r="MXH6" s="700"/>
      <c r="MXI6" s="700"/>
      <c r="MXJ6" s="700"/>
      <c r="MXK6" s="700"/>
      <c r="MXL6" s="700"/>
      <c r="MXM6" s="700"/>
      <c r="MXN6" s="700"/>
      <c r="MXO6" s="700"/>
      <c r="MXP6" s="700"/>
      <c r="MXQ6" s="700"/>
      <c r="MXR6" s="700"/>
      <c r="MXS6" s="700"/>
      <c r="MXT6" s="700"/>
      <c r="MXU6" s="700"/>
      <c r="MXV6" s="700"/>
      <c r="MXW6" s="700"/>
      <c r="MXX6" s="700"/>
      <c r="MXY6" s="700"/>
      <c r="MXZ6" s="700"/>
      <c r="MYA6" s="700"/>
      <c r="MYB6" s="700"/>
      <c r="MYC6" s="700"/>
      <c r="MYD6" s="700"/>
      <c r="MYE6" s="700"/>
      <c r="MYF6" s="700"/>
      <c r="MYG6" s="700"/>
      <c r="MYH6" s="700"/>
      <c r="MYI6" s="700"/>
      <c r="MYJ6" s="700"/>
      <c r="MYK6" s="700"/>
      <c r="MYL6" s="700"/>
      <c r="MYM6" s="700"/>
      <c r="MYN6" s="700"/>
      <c r="MYO6" s="700"/>
      <c r="MYP6" s="700"/>
      <c r="MYQ6" s="700"/>
      <c r="MYR6" s="700"/>
      <c r="MYS6" s="700"/>
      <c r="MYT6" s="700"/>
      <c r="MYU6" s="700"/>
      <c r="MYV6" s="700"/>
      <c r="MYW6" s="700"/>
      <c r="MYX6" s="700"/>
      <c r="MYY6" s="700"/>
      <c r="MYZ6" s="700"/>
      <c r="MZA6" s="700"/>
      <c r="MZB6" s="700"/>
      <c r="MZC6" s="700"/>
      <c r="MZD6" s="700"/>
      <c r="MZE6" s="700"/>
      <c r="MZF6" s="700"/>
      <c r="MZG6" s="700"/>
      <c r="MZH6" s="700"/>
      <c r="MZI6" s="700"/>
      <c r="MZJ6" s="700"/>
      <c r="MZK6" s="700"/>
      <c r="MZL6" s="700"/>
      <c r="MZM6" s="700"/>
      <c r="MZN6" s="700"/>
      <c r="MZO6" s="700"/>
      <c r="MZP6" s="700"/>
      <c r="MZQ6" s="700"/>
      <c r="MZR6" s="700"/>
      <c r="MZS6" s="700"/>
      <c r="MZT6" s="700"/>
      <c r="MZU6" s="700"/>
      <c r="MZV6" s="700"/>
      <c r="MZW6" s="700"/>
      <c r="MZX6" s="700"/>
      <c r="MZY6" s="700"/>
      <c r="MZZ6" s="700"/>
      <c r="NAA6" s="700"/>
      <c r="NAB6" s="700"/>
      <c r="NAC6" s="700"/>
      <c r="NAD6" s="700"/>
      <c r="NAE6" s="700"/>
      <c r="NAF6" s="700"/>
      <c r="NAG6" s="700"/>
      <c r="NAH6" s="700"/>
      <c r="NAI6" s="700"/>
      <c r="NAJ6" s="700"/>
      <c r="NAK6" s="700"/>
      <c r="NAL6" s="700"/>
      <c r="NAM6" s="700"/>
      <c r="NAN6" s="700"/>
      <c r="NAO6" s="700"/>
      <c r="NAP6" s="700"/>
      <c r="NAQ6" s="700"/>
      <c r="NAR6" s="700"/>
      <c r="NAS6" s="700"/>
      <c r="NAT6" s="700"/>
      <c r="NAU6" s="700"/>
      <c r="NAV6" s="700"/>
      <c r="NAW6" s="700"/>
      <c r="NAX6" s="700"/>
      <c r="NAY6" s="700"/>
      <c r="NAZ6" s="700"/>
      <c r="NBA6" s="700"/>
      <c r="NBB6" s="700"/>
      <c r="NBC6" s="700"/>
      <c r="NBD6" s="700"/>
      <c r="NBE6" s="700"/>
      <c r="NBF6" s="700"/>
      <c r="NBG6" s="700"/>
      <c r="NBH6" s="700"/>
      <c r="NBI6" s="700"/>
      <c r="NBJ6" s="700"/>
      <c r="NBK6" s="700"/>
      <c r="NBL6" s="700"/>
      <c r="NBM6" s="700"/>
      <c r="NBN6" s="700"/>
      <c r="NBO6" s="700"/>
      <c r="NBP6" s="700"/>
      <c r="NBQ6" s="700"/>
      <c r="NBR6" s="700"/>
      <c r="NBS6" s="700"/>
      <c r="NBT6" s="700"/>
      <c r="NBU6" s="700"/>
      <c r="NBV6" s="700"/>
      <c r="NBW6" s="700"/>
      <c r="NBX6" s="700"/>
      <c r="NBY6" s="700"/>
      <c r="NBZ6" s="700"/>
      <c r="NCA6" s="700"/>
      <c r="NCB6" s="700"/>
      <c r="NCC6" s="700"/>
      <c r="NCD6" s="700"/>
      <c r="NCE6" s="700"/>
      <c r="NCF6" s="700"/>
      <c r="NCG6" s="700"/>
      <c r="NCH6" s="700"/>
      <c r="NCI6" s="700"/>
      <c r="NCJ6" s="700"/>
      <c r="NCK6" s="700"/>
      <c r="NCL6" s="700"/>
      <c r="NCM6" s="700"/>
      <c r="NCN6" s="700"/>
      <c r="NCO6" s="700"/>
      <c r="NCP6" s="700"/>
      <c r="NCQ6" s="700"/>
      <c r="NCR6" s="700"/>
      <c r="NCS6" s="700"/>
      <c r="NCT6" s="700"/>
      <c r="NCU6" s="700"/>
      <c r="NCV6" s="700"/>
      <c r="NCW6" s="700"/>
      <c r="NCX6" s="700"/>
      <c r="NCY6" s="700"/>
      <c r="NCZ6" s="700"/>
      <c r="NDA6" s="700"/>
      <c r="NDB6" s="700"/>
      <c r="NDC6" s="700"/>
      <c r="NDD6" s="700"/>
      <c r="NDE6" s="700"/>
      <c r="NDF6" s="700"/>
      <c r="NDG6" s="700"/>
      <c r="NDH6" s="700"/>
      <c r="NDI6" s="700"/>
      <c r="NDJ6" s="700"/>
      <c r="NDK6" s="700"/>
      <c r="NDL6" s="700"/>
      <c r="NDM6" s="700"/>
      <c r="NDN6" s="700"/>
      <c r="NDO6" s="700"/>
      <c r="NDP6" s="700"/>
      <c r="NDQ6" s="700"/>
      <c r="NDR6" s="700"/>
      <c r="NDS6" s="700"/>
      <c r="NDT6" s="700"/>
      <c r="NDU6" s="700"/>
      <c r="NDV6" s="700"/>
      <c r="NDW6" s="700"/>
      <c r="NDX6" s="700"/>
      <c r="NDY6" s="700"/>
      <c r="NDZ6" s="700"/>
      <c r="NEA6" s="700"/>
      <c r="NEB6" s="700"/>
      <c r="NEC6" s="700"/>
      <c r="NED6" s="700"/>
      <c r="NEE6" s="700"/>
      <c r="NEF6" s="700"/>
      <c r="NEG6" s="700"/>
      <c r="NEH6" s="700"/>
      <c r="NEI6" s="700"/>
      <c r="NEJ6" s="700"/>
      <c r="NEK6" s="700"/>
      <c r="NEL6" s="700"/>
      <c r="NEM6" s="700"/>
      <c r="NEN6" s="700"/>
      <c r="NEO6" s="700"/>
      <c r="NEP6" s="700"/>
      <c r="NEQ6" s="700"/>
      <c r="NER6" s="700"/>
      <c r="NES6" s="700"/>
      <c r="NET6" s="700"/>
      <c r="NEU6" s="700"/>
      <c r="NEV6" s="700"/>
      <c r="NEW6" s="700"/>
      <c r="NEX6" s="700"/>
      <c r="NEY6" s="700"/>
      <c r="NEZ6" s="700"/>
      <c r="NFA6" s="700"/>
      <c r="NFB6" s="700"/>
      <c r="NFC6" s="700"/>
      <c r="NFD6" s="700"/>
      <c r="NFE6" s="700"/>
      <c r="NFF6" s="700"/>
      <c r="NFG6" s="700"/>
      <c r="NFH6" s="700"/>
      <c r="NFI6" s="700"/>
      <c r="NFJ6" s="700"/>
      <c r="NFK6" s="700"/>
      <c r="NFL6" s="700"/>
      <c r="NFM6" s="700"/>
      <c r="NFN6" s="700"/>
      <c r="NFO6" s="700"/>
      <c r="NFP6" s="700"/>
      <c r="NFQ6" s="700"/>
      <c r="NFR6" s="700"/>
      <c r="NFS6" s="700"/>
      <c r="NFT6" s="700"/>
      <c r="NFU6" s="700"/>
      <c r="NFV6" s="700"/>
      <c r="NFW6" s="700"/>
      <c r="NFX6" s="700"/>
      <c r="NFY6" s="700"/>
      <c r="NFZ6" s="700"/>
      <c r="NGA6" s="700"/>
      <c r="NGB6" s="700"/>
      <c r="NGC6" s="700"/>
      <c r="NGD6" s="700"/>
      <c r="NGE6" s="700"/>
      <c r="NGF6" s="700"/>
      <c r="NGG6" s="700"/>
      <c r="NGH6" s="700"/>
      <c r="NGI6" s="700"/>
      <c r="NGJ6" s="700"/>
      <c r="NGK6" s="700"/>
      <c r="NGL6" s="700"/>
      <c r="NGM6" s="700"/>
      <c r="NGN6" s="700"/>
      <c r="NGO6" s="700"/>
      <c r="NGP6" s="700"/>
      <c r="NGQ6" s="700"/>
      <c r="NGR6" s="700"/>
      <c r="NGS6" s="700"/>
      <c r="NGT6" s="700"/>
      <c r="NGU6" s="700"/>
      <c r="NGV6" s="700"/>
      <c r="NGW6" s="700"/>
      <c r="NGX6" s="700"/>
      <c r="NGY6" s="700"/>
      <c r="NGZ6" s="700"/>
      <c r="NHA6" s="700"/>
      <c r="NHB6" s="700"/>
      <c r="NHC6" s="700"/>
      <c r="NHD6" s="700"/>
      <c r="NHE6" s="700"/>
      <c r="NHF6" s="700"/>
      <c r="NHG6" s="700"/>
      <c r="NHH6" s="700"/>
      <c r="NHI6" s="700"/>
      <c r="NHJ6" s="700"/>
      <c r="NHK6" s="700"/>
      <c r="NHL6" s="700"/>
      <c r="NHM6" s="700"/>
      <c r="NHN6" s="700"/>
      <c r="NHO6" s="700"/>
      <c r="NHP6" s="700"/>
      <c r="NHQ6" s="700"/>
      <c r="NHR6" s="700"/>
      <c r="NHS6" s="700"/>
      <c r="NHT6" s="700"/>
      <c r="NHU6" s="700"/>
      <c r="NHV6" s="700"/>
      <c r="NHW6" s="700"/>
      <c r="NHX6" s="700"/>
      <c r="NHY6" s="700"/>
      <c r="NHZ6" s="700"/>
      <c r="NIA6" s="700"/>
      <c r="NIB6" s="700"/>
      <c r="NIC6" s="700"/>
      <c r="NID6" s="700"/>
      <c r="NIE6" s="700"/>
      <c r="NIF6" s="700"/>
      <c r="NIG6" s="700"/>
      <c r="NIH6" s="700"/>
      <c r="NII6" s="700"/>
      <c r="NIJ6" s="700"/>
      <c r="NIK6" s="700"/>
      <c r="NIL6" s="700"/>
      <c r="NIM6" s="700"/>
      <c r="NIN6" s="700"/>
      <c r="NIO6" s="700"/>
      <c r="NIP6" s="700"/>
      <c r="NIQ6" s="700"/>
      <c r="NIR6" s="700"/>
      <c r="NIS6" s="700"/>
      <c r="NIT6" s="700"/>
      <c r="NIU6" s="700"/>
      <c r="NIV6" s="700"/>
      <c r="NIW6" s="700"/>
      <c r="NIX6" s="700"/>
      <c r="NIY6" s="700"/>
      <c r="NIZ6" s="700"/>
      <c r="NJA6" s="700"/>
      <c r="NJB6" s="700"/>
      <c r="NJC6" s="700"/>
      <c r="NJD6" s="700"/>
      <c r="NJE6" s="700"/>
      <c r="NJF6" s="700"/>
      <c r="NJG6" s="700"/>
      <c r="NJH6" s="700"/>
      <c r="NJI6" s="700"/>
      <c r="NJJ6" s="700"/>
      <c r="NJK6" s="700"/>
      <c r="NJL6" s="700"/>
      <c r="NJM6" s="700"/>
      <c r="NJN6" s="700"/>
      <c r="NJO6" s="700"/>
      <c r="NJP6" s="700"/>
      <c r="NJQ6" s="700"/>
      <c r="NJR6" s="700"/>
      <c r="NJS6" s="700"/>
      <c r="NJT6" s="700"/>
      <c r="NJU6" s="700"/>
      <c r="NJV6" s="700"/>
      <c r="NJW6" s="700"/>
      <c r="NJX6" s="700"/>
      <c r="NJY6" s="700"/>
      <c r="NJZ6" s="700"/>
      <c r="NKA6" s="700"/>
      <c r="NKB6" s="700"/>
      <c r="NKC6" s="700"/>
      <c r="NKD6" s="700"/>
      <c r="NKE6" s="700"/>
      <c r="NKF6" s="700"/>
      <c r="NKG6" s="700"/>
      <c r="NKH6" s="700"/>
      <c r="NKI6" s="700"/>
      <c r="NKJ6" s="700"/>
      <c r="NKK6" s="700"/>
      <c r="NKL6" s="700"/>
      <c r="NKM6" s="700"/>
      <c r="NKN6" s="700"/>
      <c r="NKO6" s="700"/>
      <c r="NKP6" s="700"/>
      <c r="NKQ6" s="700"/>
      <c r="NKR6" s="700"/>
      <c r="NKS6" s="700"/>
      <c r="NKT6" s="700"/>
      <c r="NKU6" s="700"/>
      <c r="NKV6" s="700"/>
      <c r="NKW6" s="700"/>
      <c r="NKX6" s="700"/>
      <c r="NKY6" s="700"/>
      <c r="NKZ6" s="700"/>
      <c r="NLA6" s="700"/>
      <c r="NLB6" s="700"/>
      <c r="NLC6" s="700"/>
      <c r="NLD6" s="700"/>
      <c r="NLE6" s="700"/>
      <c r="NLF6" s="700"/>
      <c r="NLG6" s="700"/>
      <c r="NLH6" s="700"/>
      <c r="NLI6" s="700"/>
      <c r="NLJ6" s="700"/>
      <c r="NLK6" s="700"/>
      <c r="NLL6" s="700"/>
      <c r="NLM6" s="700"/>
      <c r="NLN6" s="700"/>
      <c r="NLO6" s="700"/>
      <c r="NLP6" s="700"/>
      <c r="NLQ6" s="700"/>
      <c r="NLR6" s="700"/>
      <c r="NLS6" s="700"/>
      <c r="NLT6" s="700"/>
      <c r="NLU6" s="700"/>
      <c r="NLV6" s="700"/>
      <c r="NLW6" s="700"/>
      <c r="NLX6" s="700"/>
      <c r="NLY6" s="700"/>
      <c r="NLZ6" s="700"/>
      <c r="NMA6" s="700"/>
      <c r="NMB6" s="700"/>
      <c r="NMC6" s="700"/>
      <c r="NMD6" s="700"/>
      <c r="NME6" s="700"/>
      <c r="NMF6" s="700"/>
      <c r="NMG6" s="700"/>
      <c r="NMH6" s="700"/>
      <c r="NMI6" s="700"/>
      <c r="NMJ6" s="700"/>
      <c r="NMK6" s="700"/>
      <c r="NML6" s="700"/>
      <c r="NMM6" s="700"/>
      <c r="NMN6" s="700"/>
      <c r="NMO6" s="700"/>
      <c r="NMP6" s="700"/>
      <c r="NMQ6" s="700"/>
      <c r="NMR6" s="700"/>
      <c r="NMS6" s="700"/>
      <c r="NMT6" s="700"/>
      <c r="NMU6" s="700"/>
      <c r="NMV6" s="700"/>
      <c r="NMW6" s="700"/>
      <c r="NMX6" s="700"/>
      <c r="NMY6" s="700"/>
      <c r="NMZ6" s="700"/>
      <c r="NNA6" s="700"/>
      <c r="NNB6" s="700"/>
      <c r="NNC6" s="700"/>
      <c r="NND6" s="700"/>
      <c r="NNE6" s="700"/>
      <c r="NNF6" s="700"/>
      <c r="NNG6" s="700"/>
      <c r="NNH6" s="700"/>
      <c r="NNI6" s="700"/>
      <c r="NNJ6" s="700"/>
      <c r="NNK6" s="700"/>
      <c r="NNL6" s="700"/>
      <c r="NNM6" s="700"/>
      <c r="NNN6" s="700"/>
      <c r="NNO6" s="700"/>
      <c r="NNP6" s="700"/>
      <c r="NNQ6" s="700"/>
      <c r="NNR6" s="700"/>
      <c r="NNS6" s="700"/>
      <c r="NNT6" s="700"/>
      <c r="NNU6" s="700"/>
      <c r="NNV6" s="700"/>
      <c r="NNW6" s="700"/>
      <c r="NNX6" s="700"/>
      <c r="NNY6" s="700"/>
      <c r="NNZ6" s="700"/>
      <c r="NOA6" s="700"/>
      <c r="NOB6" s="700"/>
      <c r="NOC6" s="700"/>
      <c r="NOD6" s="700"/>
      <c r="NOE6" s="700"/>
      <c r="NOF6" s="700"/>
      <c r="NOG6" s="700"/>
      <c r="NOH6" s="700"/>
      <c r="NOI6" s="700"/>
      <c r="NOJ6" s="700"/>
      <c r="NOK6" s="700"/>
      <c r="NOL6" s="700"/>
      <c r="NOM6" s="700"/>
      <c r="NON6" s="700"/>
      <c r="NOO6" s="700"/>
      <c r="NOP6" s="700"/>
      <c r="NOQ6" s="700"/>
      <c r="NOR6" s="700"/>
      <c r="NOS6" s="700"/>
      <c r="NOT6" s="700"/>
      <c r="NOU6" s="700"/>
      <c r="NOV6" s="700"/>
      <c r="NOW6" s="700"/>
      <c r="NOX6" s="700"/>
      <c r="NOY6" s="700"/>
      <c r="NOZ6" s="700"/>
      <c r="NPA6" s="700"/>
      <c r="NPB6" s="700"/>
      <c r="NPC6" s="700"/>
      <c r="NPD6" s="700"/>
      <c r="NPE6" s="700"/>
      <c r="NPF6" s="700"/>
      <c r="NPG6" s="700"/>
      <c r="NPH6" s="700"/>
      <c r="NPI6" s="700"/>
      <c r="NPJ6" s="700"/>
      <c r="NPK6" s="700"/>
      <c r="NPL6" s="700"/>
      <c r="NPM6" s="700"/>
      <c r="NPN6" s="700"/>
      <c r="NPO6" s="700"/>
      <c r="NPP6" s="700"/>
      <c r="NPQ6" s="700"/>
      <c r="NPR6" s="700"/>
      <c r="NPS6" s="700"/>
      <c r="NPT6" s="700"/>
      <c r="NPU6" s="700"/>
      <c r="NPV6" s="700"/>
      <c r="NPW6" s="700"/>
      <c r="NPX6" s="700"/>
      <c r="NPY6" s="700"/>
      <c r="NPZ6" s="700"/>
      <c r="NQA6" s="700"/>
      <c r="NQB6" s="700"/>
      <c r="NQC6" s="700"/>
      <c r="NQD6" s="700"/>
      <c r="NQE6" s="700"/>
      <c r="NQF6" s="700"/>
      <c r="NQG6" s="700"/>
      <c r="NQH6" s="700"/>
      <c r="NQI6" s="700"/>
      <c r="NQJ6" s="700"/>
      <c r="NQK6" s="700"/>
      <c r="NQL6" s="700"/>
      <c r="NQM6" s="700"/>
      <c r="NQN6" s="700"/>
      <c r="NQO6" s="700"/>
      <c r="NQP6" s="700"/>
      <c r="NQQ6" s="700"/>
      <c r="NQR6" s="700"/>
      <c r="NQS6" s="700"/>
      <c r="NQT6" s="700"/>
      <c r="NQU6" s="700"/>
      <c r="NQV6" s="700"/>
      <c r="NQW6" s="700"/>
      <c r="NQX6" s="700"/>
      <c r="NQY6" s="700"/>
      <c r="NQZ6" s="700"/>
      <c r="NRA6" s="700"/>
      <c r="NRB6" s="700"/>
      <c r="NRC6" s="700"/>
      <c r="NRD6" s="700"/>
      <c r="NRE6" s="700"/>
      <c r="NRF6" s="700"/>
      <c r="NRG6" s="700"/>
      <c r="NRH6" s="700"/>
      <c r="NRI6" s="700"/>
      <c r="NRJ6" s="700"/>
      <c r="NRK6" s="700"/>
      <c r="NRL6" s="700"/>
      <c r="NRM6" s="700"/>
      <c r="NRN6" s="700"/>
      <c r="NRO6" s="700"/>
      <c r="NRP6" s="700"/>
      <c r="NRQ6" s="700"/>
      <c r="NRR6" s="700"/>
      <c r="NRS6" s="700"/>
      <c r="NRT6" s="700"/>
      <c r="NRU6" s="700"/>
      <c r="NRV6" s="700"/>
      <c r="NRW6" s="700"/>
      <c r="NRX6" s="700"/>
      <c r="NRY6" s="700"/>
      <c r="NRZ6" s="700"/>
      <c r="NSA6" s="700"/>
      <c r="NSB6" s="700"/>
      <c r="NSC6" s="700"/>
      <c r="NSD6" s="700"/>
      <c r="NSE6" s="700"/>
      <c r="NSF6" s="700"/>
      <c r="NSG6" s="700"/>
      <c r="NSH6" s="700"/>
      <c r="NSI6" s="700"/>
      <c r="NSJ6" s="700"/>
      <c r="NSK6" s="700"/>
      <c r="NSL6" s="700"/>
      <c r="NSM6" s="700"/>
      <c r="NSN6" s="700"/>
      <c r="NSO6" s="700"/>
      <c r="NSP6" s="700"/>
      <c r="NSQ6" s="700"/>
      <c r="NSR6" s="700"/>
      <c r="NSS6" s="700"/>
      <c r="NST6" s="700"/>
      <c r="NSU6" s="700"/>
      <c r="NSV6" s="700"/>
      <c r="NSW6" s="700"/>
      <c r="NSX6" s="700"/>
      <c r="NSY6" s="700"/>
      <c r="NSZ6" s="700"/>
      <c r="NTA6" s="700"/>
      <c r="NTB6" s="700"/>
      <c r="NTC6" s="700"/>
      <c r="NTD6" s="700"/>
      <c r="NTE6" s="700"/>
      <c r="NTF6" s="700"/>
      <c r="NTG6" s="700"/>
      <c r="NTH6" s="700"/>
      <c r="NTI6" s="700"/>
      <c r="NTJ6" s="700"/>
      <c r="NTK6" s="700"/>
      <c r="NTL6" s="700"/>
      <c r="NTM6" s="700"/>
      <c r="NTN6" s="700"/>
      <c r="NTO6" s="700"/>
      <c r="NTP6" s="700"/>
      <c r="NTQ6" s="700"/>
      <c r="NTR6" s="700"/>
      <c r="NTS6" s="700"/>
      <c r="NTT6" s="700"/>
      <c r="NTU6" s="700"/>
      <c r="NTV6" s="700"/>
      <c r="NTW6" s="700"/>
      <c r="NTX6" s="700"/>
      <c r="NTY6" s="700"/>
      <c r="NTZ6" s="700"/>
      <c r="NUA6" s="700"/>
      <c r="NUB6" s="700"/>
      <c r="NUC6" s="700"/>
      <c r="NUD6" s="700"/>
      <c r="NUE6" s="700"/>
      <c r="NUF6" s="700"/>
      <c r="NUG6" s="700"/>
      <c r="NUH6" s="700"/>
      <c r="NUI6" s="700"/>
      <c r="NUJ6" s="700"/>
      <c r="NUK6" s="700"/>
      <c r="NUL6" s="700"/>
      <c r="NUM6" s="700"/>
      <c r="NUN6" s="700"/>
      <c r="NUO6" s="700"/>
      <c r="NUP6" s="700"/>
      <c r="NUQ6" s="700"/>
      <c r="NUR6" s="700"/>
      <c r="NUS6" s="700"/>
      <c r="NUT6" s="700"/>
      <c r="NUU6" s="700"/>
      <c r="NUV6" s="700"/>
      <c r="NUW6" s="700"/>
      <c r="NUX6" s="700"/>
      <c r="NUY6" s="700"/>
      <c r="NUZ6" s="700"/>
      <c r="NVA6" s="700"/>
      <c r="NVB6" s="700"/>
      <c r="NVC6" s="700"/>
      <c r="NVD6" s="700"/>
      <c r="NVE6" s="700"/>
      <c r="NVF6" s="700"/>
      <c r="NVG6" s="700"/>
      <c r="NVH6" s="700"/>
      <c r="NVI6" s="700"/>
      <c r="NVJ6" s="700"/>
      <c r="NVK6" s="700"/>
      <c r="NVL6" s="700"/>
      <c r="NVM6" s="700"/>
      <c r="NVN6" s="700"/>
      <c r="NVO6" s="700"/>
      <c r="NVP6" s="700"/>
      <c r="NVQ6" s="700"/>
      <c r="NVR6" s="700"/>
      <c r="NVS6" s="700"/>
      <c r="NVT6" s="700"/>
      <c r="NVU6" s="700"/>
      <c r="NVV6" s="700"/>
      <c r="NVW6" s="700"/>
      <c r="NVX6" s="700"/>
      <c r="NVY6" s="700"/>
      <c r="NVZ6" s="700"/>
      <c r="NWA6" s="700"/>
      <c r="NWB6" s="700"/>
      <c r="NWC6" s="700"/>
      <c r="NWD6" s="700"/>
      <c r="NWE6" s="700"/>
      <c r="NWF6" s="700"/>
      <c r="NWG6" s="700"/>
      <c r="NWH6" s="700"/>
      <c r="NWI6" s="700"/>
      <c r="NWJ6" s="700"/>
      <c r="NWK6" s="700"/>
      <c r="NWL6" s="700"/>
      <c r="NWM6" s="700"/>
      <c r="NWN6" s="700"/>
      <c r="NWO6" s="700"/>
      <c r="NWP6" s="700"/>
      <c r="NWQ6" s="700"/>
      <c r="NWR6" s="700"/>
      <c r="NWS6" s="700"/>
      <c r="NWT6" s="700"/>
      <c r="NWU6" s="700"/>
      <c r="NWV6" s="700"/>
      <c r="NWW6" s="700"/>
      <c r="NWX6" s="700"/>
      <c r="NWY6" s="700"/>
      <c r="NWZ6" s="700"/>
      <c r="NXA6" s="700"/>
      <c r="NXB6" s="700"/>
      <c r="NXC6" s="700"/>
      <c r="NXD6" s="700"/>
      <c r="NXE6" s="700"/>
      <c r="NXF6" s="700"/>
      <c r="NXG6" s="700"/>
      <c r="NXH6" s="700"/>
      <c r="NXI6" s="700"/>
      <c r="NXJ6" s="700"/>
      <c r="NXK6" s="700"/>
      <c r="NXL6" s="700"/>
      <c r="NXM6" s="700"/>
      <c r="NXN6" s="700"/>
      <c r="NXO6" s="700"/>
      <c r="NXP6" s="700"/>
      <c r="NXQ6" s="700"/>
      <c r="NXR6" s="700"/>
      <c r="NXS6" s="700"/>
      <c r="NXT6" s="700"/>
      <c r="NXU6" s="700"/>
      <c r="NXV6" s="700"/>
      <c r="NXW6" s="700"/>
      <c r="NXX6" s="700"/>
      <c r="NXY6" s="700"/>
      <c r="NXZ6" s="700"/>
      <c r="NYA6" s="700"/>
      <c r="NYB6" s="700"/>
      <c r="NYC6" s="700"/>
      <c r="NYD6" s="700"/>
      <c r="NYE6" s="700"/>
      <c r="NYF6" s="700"/>
      <c r="NYG6" s="700"/>
      <c r="NYH6" s="700"/>
      <c r="NYI6" s="700"/>
      <c r="NYJ6" s="700"/>
      <c r="NYK6" s="700"/>
      <c r="NYL6" s="700"/>
      <c r="NYM6" s="700"/>
      <c r="NYN6" s="700"/>
      <c r="NYO6" s="700"/>
      <c r="NYP6" s="700"/>
      <c r="NYQ6" s="700"/>
      <c r="NYR6" s="700"/>
      <c r="NYS6" s="700"/>
      <c r="NYT6" s="700"/>
      <c r="NYU6" s="700"/>
      <c r="NYV6" s="700"/>
      <c r="NYW6" s="700"/>
      <c r="NYX6" s="700"/>
      <c r="NYY6" s="700"/>
      <c r="NYZ6" s="700"/>
      <c r="NZA6" s="700"/>
      <c r="NZB6" s="700"/>
      <c r="NZC6" s="700"/>
      <c r="NZD6" s="700"/>
      <c r="NZE6" s="700"/>
      <c r="NZF6" s="700"/>
      <c r="NZG6" s="700"/>
      <c r="NZH6" s="700"/>
      <c r="NZI6" s="700"/>
      <c r="NZJ6" s="700"/>
      <c r="NZK6" s="700"/>
      <c r="NZL6" s="700"/>
      <c r="NZM6" s="700"/>
      <c r="NZN6" s="700"/>
      <c r="NZO6" s="700"/>
      <c r="NZP6" s="700"/>
      <c r="NZQ6" s="700"/>
      <c r="NZR6" s="700"/>
      <c r="NZS6" s="700"/>
      <c r="NZT6" s="700"/>
      <c r="NZU6" s="700"/>
      <c r="NZV6" s="700"/>
      <c r="NZW6" s="700"/>
      <c r="NZX6" s="700"/>
      <c r="NZY6" s="700"/>
      <c r="NZZ6" s="700"/>
      <c r="OAA6" s="700"/>
      <c r="OAB6" s="700"/>
      <c r="OAC6" s="700"/>
      <c r="OAD6" s="700"/>
      <c r="OAE6" s="700"/>
      <c r="OAF6" s="700"/>
      <c r="OAG6" s="700"/>
      <c r="OAH6" s="700"/>
      <c r="OAI6" s="700"/>
      <c r="OAJ6" s="700"/>
      <c r="OAK6" s="700"/>
      <c r="OAL6" s="700"/>
      <c r="OAM6" s="700"/>
      <c r="OAN6" s="700"/>
      <c r="OAO6" s="700"/>
      <c r="OAP6" s="700"/>
      <c r="OAQ6" s="700"/>
      <c r="OAR6" s="700"/>
      <c r="OAS6" s="700"/>
      <c r="OAT6" s="700"/>
      <c r="OAU6" s="700"/>
      <c r="OAV6" s="700"/>
      <c r="OAW6" s="700"/>
      <c r="OAX6" s="700"/>
      <c r="OAY6" s="700"/>
      <c r="OAZ6" s="700"/>
      <c r="OBA6" s="700"/>
      <c r="OBB6" s="700"/>
      <c r="OBC6" s="700"/>
      <c r="OBD6" s="700"/>
      <c r="OBE6" s="700"/>
      <c r="OBF6" s="700"/>
      <c r="OBG6" s="700"/>
      <c r="OBH6" s="700"/>
      <c r="OBI6" s="700"/>
      <c r="OBJ6" s="700"/>
      <c r="OBK6" s="700"/>
      <c r="OBL6" s="700"/>
      <c r="OBM6" s="700"/>
      <c r="OBN6" s="700"/>
      <c r="OBO6" s="700"/>
      <c r="OBP6" s="700"/>
      <c r="OBQ6" s="700"/>
      <c r="OBR6" s="700"/>
      <c r="OBS6" s="700"/>
      <c r="OBT6" s="700"/>
      <c r="OBU6" s="700"/>
      <c r="OBV6" s="700"/>
      <c r="OBW6" s="700"/>
      <c r="OBX6" s="700"/>
      <c r="OBY6" s="700"/>
      <c r="OBZ6" s="700"/>
      <c r="OCA6" s="700"/>
      <c r="OCB6" s="700"/>
      <c r="OCC6" s="700"/>
      <c r="OCD6" s="700"/>
      <c r="OCE6" s="700"/>
      <c r="OCF6" s="700"/>
      <c r="OCG6" s="700"/>
      <c r="OCH6" s="700"/>
      <c r="OCI6" s="700"/>
      <c r="OCJ6" s="700"/>
      <c r="OCK6" s="700"/>
      <c r="OCL6" s="700"/>
      <c r="OCM6" s="700"/>
      <c r="OCN6" s="700"/>
      <c r="OCO6" s="700"/>
      <c r="OCP6" s="700"/>
      <c r="OCQ6" s="700"/>
      <c r="OCR6" s="700"/>
      <c r="OCS6" s="700"/>
      <c r="OCT6" s="700"/>
      <c r="OCU6" s="700"/>
      <c r="OCV6" s="700"/>
      <c r="OCW6" s="700"/>
      <c r="OCX6" s="700"/>
      <c r="OCY6" s="700"/>
      <c r="OCZ6" s="700"/>
      <c r="ODA6" s="700"/>
      <c r="ODB6" s="700"/>
      <c r="ODC6" s="700"/>
      <c r="ODD6" s="700"/>
      <c r="ODE6" s="700"/>
      <c r="ODF6" s="700"/>
      <c r="ODG6" s="700"/>
      <c r="ODH6" s="700"/>
      <c r="ODI6" s="700"/>
      <c r="ODJ6" s="700"/>
      <c r="ODK6" s="700"/>
      <c r="ODL6" s="700"/>
      <c r="ODM6" s="700"/>
      <c r="ODN6" s="700"/>
      <c r="ODO6" s="700"/>
      <c r="ODP6" s="700"/>
      <c r="ODQ6" s="700"/>
      <c r="ODR6" s="700"/>
      <c r="ODS6" s="700"/>
      <c r="ODT6" s="700"/>
      <c r="ODU6" s="700"/>
      <c r="ODV6" s="700"/>
      <c r="ODW6" s="700"/>
      <c r="ODX6" s="700"/>
      <c r="ODY6" s="700"/>
      <c r="ODZ6" s="700"/>
      <c r="OEA6" s="700"/>
      <c r="OEB6" s="700"/>
      <c r="OEC6" s="700"/>
      <c r="OED6" s="700"/>
      <c r="OEE6" s="700"/>
      <c r="OEF6" s="700"/>
      <c r="OEG6" s="700"/>
      <c r="OEH6" s="700"/>
      <c r="OEI6" s="700"/>
      <c r="OEJ6" s="700"/>
      <c r="OEK6" s="700"/>
      <c r="OEL6" s="700"/>
      <c r="OEM6" s="700"/>
      <c r="OEN6" s="700"/>
      <c r="OEO6" s="700"/>
      <c r="OEP6" s="700"/>
      <c r="OEQ6" s="700"/>
      <c r="OER6" s="700"/>
      <c r="OES6" s="700"/>
      <c r="OET6" s="700"/>
      <c r="OEU6" s="700"/>
      <c r="OEV6" s="700"/>
      <c r="OEW6" s="700"/>
      <c r="OEX6" s="700"/>
      <c r="OEY6" s="700"/>
      <c r="OEZ6" s="700"/>
      <c r="OFA6" s="700"/>
      <c r="OFB6" s="700"/>
      <c r="OFC6" s="700"/>
      <c r="OFD6" s="700"/>
      <c r="OFE6" s="700"/>
      <c r="OFF6" s="700"/>
      <c r="OFG6" s="700"/>
      <c r="OFH6" s="700"/>
      <c r="OFI6" s="700"/>
      <c r="OFJ6" s="700"/>
      <c r="OFK6" s="700"/>
      <c r="OFL6" s="700"/>
      <c r="OFM6" s="700"/>
      <c r="OFN6" s="700"/>
      <c r="OFO6" s="700"/>
      <c r="OFP6" s="700"/>
      <c r="OFQ6" s="700"/>
      <c r="OFR6" s="700"/>
      <c r="OFS6" s="700"/>
      <c r="OFT6" s="700"/>
      <c r="OFU6" s="700"/>
      <c r="OFV6" s="700"/>
      <c r="OFW6" s="700"/>
      <c r="OFX6" s="700"/>
      <c r="OFY6" s="700"/>
      <c r="OFZ6" s="700"/>
      <c r="OGA6" s="700"/>
      <c r="OGB6" s="700"/>
      <c r="OGC6" s="700"/>
      <c r="OGD6" s="700"/>
      <c r="OGE6" s="700"/>
      <c r="OGF6" s="700"/>
      <c r="OGG6" s="700"/>
      <c r="OGH6" s="700"/>
      <c r="OGI6" s="700"/>
      <c r="OGJ6" s="700"/>
      <c r="OGK6" s="700"/>
      <c r="OGL6" s="700"/>
      <c r="OGM6" s="700"/>
      <c r="OGN6" s="700"/>
      <c r="OGO6" s="700"/>
      <c r="OGP6" s="700"/>
      <c r="OGQ6" s="700"/>
      <c r="OGR6" s="700"/>
      <c r="OGS6" s="700"/>
      <c r="OGT6" s="700"/>
      <c r="OGU6" s="700"/>
      <c r="OGV6" s="700"/>
      <c r="OGW6" s="700"/>
      <c r="OGX6" s="700"/>
      <c r="OGY6" s="700"/>
      <c r="OGZ6" s="700"/>
      <c r="OHA6" s="700"/>
      <c r="OHB6" s="700"/>
      <c r="OHC6" s="700"/>
      <c r="OHD6" s="700"/>
      <c r="OHE6" s="700"/>
      <c r="OHF6" s="700"/>
      <c r="OHG6" s="700"/>
      <c r="OHH6" s="700"/>
      <c r="OHI6" s="700"/>
      <c r="OHJ6" s="700"/>
      <c r="OHK6" s="700"/>
      <c r="OHL6" s="700"/>
      <c r="OHM6" s="700"/>
      <c r="OHN6" s="700"/>
      <c r="OHO6" s="700"/>
      <c r="OHP6" s="700"/>
      <c r="OHQ6" s="700"/>
      <c r="OHR6" s="700"/>
      <c r="OHS6" s="700"/>
      <c r="OHT6" s="700"/>
      <c r="OHU6" s="700"/>
      <c r="OHV6" s="700"/>
      <c r="OHW6" s="700"/>
      <c r="OHX6" s="700"/>
      <c r="OHY6" s="700"/>
      <c r="OHZ6" s="700"/>
      <c r="OIA6" s="700"/>
      <c r="OIB6" s="700"/>
      <c r="OIC6" s="700"/>
      <c r="OID6" s="700"/>
      <c r="OIE6" s="700"/>
      <c r="OIF6" s="700"/>
      <c r="OIG6" s="700"/>
      <c r="OIH6" s="700"/>
      <c r="OII6" s="700"/>
      <c r="OIJ6" s="700"/>
      <c r="OIK6" s="700"/>
      <c r="OIL6" s="700"/>
      <c r="OIM6" s="700"/>
      <c r="OIN6" s="700"/>
      <c r="OIO6" s="700"/>
      <c r="OIP6" s="700"/>
      <c r="OIQ6" s="700"/>
      <c r="OIR6" s="700"/>
      <c r="OIS6" s="700"/>
      <c r="OIT6" s="700"/>
      <c r="OIU6" s="700"/>
      <c r="OIV6" s="700"/>
      <c r="OIW6" s="700"/>
      <c r="OIX6" s="700"/>
      <c r="OIY6" s="700"/>
      <c r="OIZ6" s="700"/>
      <c r="OJA6" s="700"/>
      <c r="OJB6" s="700"/>
      <c r="OJC6" s="700"/>
      <c r="OJD6" s="700"/>
      <c r="OJE6" s="700"/>
      <c r="OJF6" s="700"/>
      <c r="OJG6" s="700"/>
      <c r="OJH6" s="700"/>
      <c r="OJI6" s="700"/>
      <c r="OJJ6" s="700"/>
      <c r="OJK6" s="700"/>
      <c r="OJL6" s="700"/>
      <c r="OJM6" s="700"/>
      <c r="OJN6" s="700"/>
      <c r="OJO6" s="700"/>
      <c r="OJP6" s="700"/>
      <c r="OJQ6" s="700"/>
      <c r="OJR6" s="700"/>
      <c r="OJS6" s="700"/>
      <c r="OJT6" s="700"/>
      <c r="OJU6" s="700"/>
      <c r="OJV6" s="700"/>
      <c r="OJW6" s="700"/>
      <c r="OJX6" s="700"/>
      <c r="OJY6" s="700"/>
      <c r="OJZ6" s="700"/>
      <c r="OKA6" s="700"/>
      <c r="OKB6" s="700"/>
      <c r="OKC6" s="700"/>
      <c r="OKD6" s="700"/>
      <c r="OKE6" s="700"/>
      <c r="OKF6" s="700"/>
      <c r="OKG6" s="700"/>
      <c r="OKH6" s="700"/>
      <c r="OKI6" s="700"/>
      <c r="OKJ6" s="700"/>
      <c r="OKK6" s="700"/>
      <c r="OKL6" s="700"/>
      <c r="OKM6" s="700"/>
      <c r="OKN6" s="700"/>
      <c r="OKO6" s="700"/>
      <c r="OKP6" s="700"/>
      <c r="OKQ6" s="700"/>
      <c r="OKR6" s="700"/>
      <c r="OKS6" s="700"/>
      <c r="OKT6" s="700"/>
      <c r="OKU6" s="700"/>
      <c r="OKV6" s="700"/>
      <c r="OKW6" s="700"/>
      <c r="OKX6" s="700"/>
      <c r="OKY6" s="700"/>
      <c r="OKZ6" s="700"/>
      <c r="OLA6" s="700"/>
      <c r="OLB6" s="700"/>
      <c r="OLC6" s="700"/>
      <c r="OLD6" s="700"/>
      <c r="OLE6" s="700"/>
      <c r="OLF6" s="700"/>
      <c r="OLG6" s="700"/>
      <c r="OLH6" s="700"/>
      <c r="OLI6" s="700"/>
      <c r="OLJ6" s="700"/>
      <c r="OLK6" s="700"/>
      <c r="OLL6" s="700"/>
      <c r="OLM6" s="700"/>
      <c r="OLN6" s="700"/>
      <c r="OLO6" s="700"/>
      <c r="OLP6" s="700"/>
      <c r="OLQ6" s="700"/>
      <c r="OLR6" s="700"/>
      <c r="OLS6" s="700"/>
      <c r="OLT6" s="700"/>
      <c r="OLU6" s="700"/>
      <c r="OLV6" s="700"/>
      <c r="OLW6" s="700"/>
      <c r="OLX6" s="700"/>
      <c r="OLY6" s="700"/>
      <c r="OLZ6" s="700"/>
      <c r="OMA6" s="700"/>
      <c r="OMB6" s="700"/>
      <c r="OMC6" s="700"/>
      <c r="OMD6" s="700"/>
      <c r="OME6" s="700"/>
      <c r="OMF6" s="700"/>
      <c r="OMG6" s="700"/>
      <c r="OMH6" s="700"/>
      <c r="OMI6" s="700"/>
      <c r="OMJ6" s="700"/>
      <c r="OMK6" s="700"/>
      <c r="OML6" s="700"/>
      <c r="OMM6" s="700"/>
      <c r="OMN6" s="700"/>
      <c r="OMO6" s="700"/>
      <c r="OMP6" s="700"/>
      <c r="OMQ6" s="700"/>
      <c r="OMR6" s="700"/>
      <c r="OMS6" s="700"/>
      <c r="OMT6" s="700"/>
      <c r="OMU6" s="700"/>
      <c r="OMV6" s="700"/>
      <c r="OMW6" s="700"/>
      <c r="OMX6" s="700"/>
      <c r="OMY6" s="700"/>
      <c r="OMZ6" s="700"/>
      <c r="ONA6" s="700"/>
      <c r="ONB6" s="700"/>
      <c r="ONC6" s="700"/>
      <c r="OND6" s="700"/>
      <c r="ONE6" s="700"/>
      <c r="ONF6" s="700"/>
      <c r="ONG6" s="700"/>
      <c r="ONH6" s="700"/>
      <c r="ONI6" s="700"/>
      <c r="ONJ6" s="700"/>
      <c r="ONK6" s="700"/>
      <c r="ONL6" s="700"/>
      <c r="ONM6" s="700"/>
      <c r="ONN6" s="700"/>
      <c r="ONO6" s="700"/>
      <c r="ONP6" s="700"/>
      <c r="ONQ6" s="700"/>
      <c r="ONR6" s="700"/>
      <c r="ONS6" s="700"/>
      <c r="ONT6" s="700"/>
      <c r="ONU6" s="700"/>
      <c r="ONV6" s="700"/>
      <c r="ONW6" s="700"/>
      <c r="ONX6" s="700"/>
      <c r="ONY6" s="700"/>
      <c r="ONZ6" s="700"/>
      <c r="OOA6" s="700"/>
      <c r="OOB6" s="700"/>
      <c r="OOC6" s="700"/>
      <c r="OOD6" s="700"/>
      <c r="OOE6" s="700"/>
      <c r="OOF6" s="700"/>
      <c r="OOG6" s="700"/>
      <c r="OOH6" s="700"/>
      <c r="OOI6" s="700"/>
      <c r="OOJ6" s="700"/>
      <c r="OOK6" s="700"/>
      <c r="OOL6" s="700"/>
      <c r="OOM6" s="700"/>
      <c r="OON6" s="700"/>
      <c r="OOO6" s="700"/>
      <c r="OOP6" s="700"/>
      <c r="OOQ6" s="700"/>
      <c r="OOR6" s="700"/>
      <c r="OOS6" s="700"/>
      <c r="OOT6" s="700"/>
      <c r="OOU6" s="700"/>
      <c r="OOV6" s="700"/>
      <c r="OOW6" s="700"/>
      <c r="OOX6" s="700"/>
      <c r="OOY6" s="700"/>
      <c r="OOZ6" s="700"/>
      <c r="OPA6" s="700"/>
      <c r="OPB6" s="700"/>
      <c r="OPC6" s="700"/>
      <c r="OPD6" s="700"/>
      <c r="OPE6" s="700"/>
      <c r="OPF6" s="700"/>
      <c r="OPG6" s="700"/>
      <c r="OPH6" s="700"/>
      <c r="OPI6" s="700"/>
      <c r="OPJ6" s="700"/>
      <c r="OPK6" s="700"/>
      <c r="OPL6" s="700"/>
      <c r="OPM6" s="700"/>
      <c r="OPN6" s="700"/>
      <c r="OPO6" s="700"/>
      <c r="OPP6" s="700"/>
      <c r="OPQ6" s="700"/>
      <c r="OPR6" s="700"/>
      <c r="OPS6" s="700"/>
      <c r="OPT6" s="700"/>
      <c r="OPU6" s="700"/>
      <c r="OPV6" s="700"/>
      <c r="OPW6" s="700"/>
      <c r="OPX6" s="700"/>
      <c r="OPY6" s="700"/>
      <c r="OPZ6" s="700"/>
      <c r="OQA6" s="700"/>
      <c r="OQB6" s="700"/>
      <c r="OQC6" s="700"/>
      <c r="OQD6" s="700"/>
      <c r="OQE6" s="700"/>
      <c r="OQF6" s="700"/>
      <c r="OQG6" s="700"/>
      <c r="OQH6" s="700"/>
      <c r="OQI6" s="700"/>
      <c r="OQJ6" s="700"/>
      <c r="OQK6" s="700"/>
      <c r="OQL6" s="700"/>
      <c r="OQM6" s="700"/>
      <c r="OQN6" s="700"/>
      <c r="OQO6" s="700"/>
      <c r="OQP6" s="700"/>
      <c r="OQQ6" s="700"/>
      <c r="OQR6" s="700"/>
      <c r="OQS6" s="700"/>
      <c r="OQT6" s="700"/>
      <c r="OQU6" s="700"/>
      <c r="OQV6" s="700"/>
      <c r="OQW6" s="700"/>
      <c r="OQX6" s="700"/>
      <c r="OQY6" s="700"/>
      <c r="OQZ6" s="700"/>
      <c r="ORA6" s="700"/>
      <c r="ORB6" s="700"/>
      <c r="ORC6" s="700"/>
      <c r="ORD6" s="700"/>
      <c r="ORE6" s="700"/>
      <c r="ORF6" s="700"/>
      <c r="ORG6" s="700"/>
      <c r="ORH6" s="700"/>
      <c r="ORI6" s="700"/>
      <c r="ORJ6" s="700"/>
      <c r="ORK6" s="700"/>
      <c r="ORL6" s="700"/>
      <c r="ORM6" s="700"/>
      <c r="ORN6" s="700"/>
      <c r="ORO6" s="700"/>
      <c r="ORP6" s="700"/>
      <c r="ORQ6" s="700"/>
      <c r="ORR6" s="700"/>
      <c r="ORS6" s="700"/>
      <c r="ORT6" s="700"/>
      <c r="ORU6" s="700"/>
      <c r="ORV6" s="700"/>
      <c r="ORW6" s="700"/>
      <c r="ORX6" s="700"/>
      <c r="ORY6" s="700"/>
      <c r="ORZ6" s="700"/>
      <c r="OSA6" s="700"/>
      <c r="OSB6" s="700"/>
      <c r="OSC6" s="700"/>
      <c r="OSD6" s="700"/>
      <c r="OSE6" s="700"/>
      <c r="OSF6" s="700"/>
      <c r="OSG6" s="700"/>
      <c r="OSH6" s="700"/>
      <c r="OSI6" s="700"/>
      <c r="OSJ6" s="700"/>
      <c r="OSK6" s="700"/>
      <c r="OSL6" s="700"/>
      <c r="OSM6" s="700"/>
      <c r="OSN6" s="700"/>
      <c r="OSO6" s="700"/>
      <c r="OSP6" s="700"/>
      <c r="OSQ6" s="700"/>
      <c r="OSR6" s="700"/>
      <c r="OSS6" s="700"/>
      <c r="OST6" s="700"/>
      <c r="OSU6" s="700"/>
      <c r="OSV6" s="700"/>
      <c r="OSW6" s="700"/>
      <c r="OSX6" s="700"/>
      <c r="OSY6" s="700"/>
      <c r="OSZ6" s="700"/>
      <c r="OTA6" s="700"/>
      <c r="OTB6" s="700"/>
      <c r="OTC6" s="700"/>
      <c r="OTD6" s="700"/>
      <c r="OTE6" s="700"/>
      <c r="OTF6" s="700"/>
      <c r="OTG6" s="700"/>
      <c r="OTH6" s="700"/>
      <c r="OTI6" s="700"/>
      <c r="OTJ6" s="700"/>
      <c r="OTK6" s="700"/>
      <c r="OTL6" s="700"/>
      <c r="OTM6" s="700"/>
      <c r="OTN6" s="700"/>
      <c r="OTO6" s="700"/>
      <c r="OTP6" s="700"/>
      <c r="OTQ6" s="700"/>
      <c r="OTR6" s="700"/>
      <c r="OTS6" s="700"/>
      <c r="OTT6" s="700"/>
      <c r="OTU6" s="700"/>
      <c r="OTV6" s="700"/>
      <c r="OTW6" s="700"/>
      <c r="OTX6" s="700"/>
      <c r="OTY6" s="700"/>
      <c r="OTZ6" s="700"/>
      <c r="OUA6" s="700"/>
      <c r="OUB6" s="700"/>
      <c r="OUC6" s="700"/>
      <c r="OUD6" s="700"/>
      <c r="OUE6" s="700"/>
      <c r="OUF6" s="700"/>
      <c r="OUG6" s="700"/>
      <c r="OUH6" s="700"/>
      <c r="OUI6" s="700"/>
      <c r="OUJ6" s="700"/>
      <c r="OUK6" s="700"/>
      <c r="OUL6" s="700"/>
      <c r="OUM6" s="700"/>
      <c r="OUN6" s="700"/>
      <c r="OUO6" s="700"/>
      <c r="OUP6" s="700"/>
      <c r="OUQ6" s="700"/>
      <c r="OUR6" s="700"/>
      <c r="OUS6" s="700"/>
      <c r="OUT6" s="700"/>
      <c r="OUU6" s="700"/>
      <c r="OUV6" s="700"/>
      <c r="OUW6" s="700"/>
      <c r="OUX6" s="700"/>
      <c r="OUY6" s="700"/>
      <c r="OUZ6" s="700"/>
      <c r="OVA6" s="700"/>
      <c r="OVB6" s="700"/>
      <c r="OVC6" s="700"/>
      <c r="OVD6" s="700"/>
      <c r="OVE6" s="700"/>
      <c r="OVF6" s="700"/>
      <c r="OVG6" s="700"/>
      <c r="OVH6" s="700"/>
      <c r="OVI6" s="700"/>
      <c r="OVJ6" s="700"/>
      <c r="OVK6" s="700"/>
      <c r="OVL6" s="700"/>
      <c r="OVM6" s="700"/>
      <c r="OVN6" s="700"/>
      <c r="OVO6" s="700"/>
      <c r="OVP6" s="700"/>
      <c r="OVQ6" s="700"/>
      <c r="OVR6" s="700"/>
      <c r="OVS6" s="700"/>
      <c r="OVT6" s="700"/>
      <c r="OVU6" s="700"/>
      <c r="OVV6" s="700"/>
      <c r="OVW6" s="700"/>
      <c r="OVX6" s="700"/>
      <c r="OVY6" s="700"/>
      <c r="OVZ6" s="700"/>
      <c r="OWA6" s="700"/>
      <c r="OWB6" s="700"/>
      <c r="OWC6" s="700"/>
      <c r="OWD6" s="700"/>
      <c r="OWE6" s="700"/>
      <c r="OWF6" s="700"/>
      <c r="OWG6" s="700"/>
      <c r="OWH6" s="700"/>
      <c r="OWI6" s="700"/>
      <c r="OWJ6" s="700"/>
      <c r="OWK6" s="700"/>
      <c r="OWL6" s="700"/>
      <c r="OWM6" s="700"/>
      <c r="OWN6" s="700"/>
      <c r="OWO6" s="700"/>
      <c r="OWP6" s="700"/>
      <c r="OWQ6" s="700"/>
      <c r="OWR6" s="700"/>
      <c r="OWS6" s="700"/>
      <c r="OWT6" s="700"/>
      <c r="OWU6" s="700"/>
      <c r="OWV6" s="700"/>
      <c r="OWW6" s="700"/>
      <c r="OWX6" s="700"/>
      <c r="OWY6" s="700"/>
      <c r="OWZ6" s="700"/>
      <c r="OXA6" s="700"/>
      <c r="OXB6" s="700"/>
      <c r="OXC6" s="700"/>
      <c r="OXD6" s="700"/>
      <c r="OXE6" s="700"/>
      <c r="OXF6" s="700"/>
      <c r="OXG6" s="700"/>
      <c r="OXH6" s="700"/>
      <c r="OXI6" s="700"/>
      <c r="OXJ6" s="700"/>
      <c r="OXK6" s="700"/>
      <c r="OXL6" s="700"/>
      <c r="OXM6" s="700"/>
      <c r="OXN6" s="700"/>
      <c r="OXO6" s="700"/>
      <c r="OXP6" s="700"/>
      <c r="OXQ6" s="700"/>
      <c r="OXR6" s="700"/>
      <c r="OXS6" s="700"/>
      <c r="OXT6" s="700"/>
      <c r="OXU6" s="700"/>
      <c r="OXV6" s="700"/>
      <c r="OXW6" s="700"/>
      <c r="OXX6" s="700"/>
      <c r="OXY6" s="700"/>
      <c r="OXZ6" s="700"/>
      <c r="OYA6" s="700"/>
      <c r="OYB6" s="700"/>
      <c r="OYC6" s="700"/>
      <c r="OYD6" s="700"/>
      <c r="OYE6" s="700"/>
      <c r="OYF6" s="700"/>
      <c r="OYG6" s="700"/>
      <c r="OYH6" s="700"/>
      <c r="OYI6" s="700"/>
      <c r="OYJ6" s="700"/>
      <c r="OYK6" s="700"/>
      <c r="OYL6" s="700"/>
      <c r="OYM6" s="700"/>
      <c r="OYN6" s="700"/>
      <c r="OYO6" s="700"/>
      <c r="OYP6" s="700"/>
      <c r="OYQ6" s="700"/>
      <c r="OYR6" s="700"/>
      <c r="OYS6" s="700"/>
      <c r="OYT6" s="700"/>
      <c r="OYU6" s="700"/>
      <c r="OYV6" s="700"/>
      <c r="OYW6" s="700"/>
      <c r="OYX6" s="700"/>
      <c r="OYY6" s="700"/>
      <c r="OYZ6" s="700"/>
      <c r="OZA6" s="700"/>
      <c r="OZB6" s="700"/>
      <c r="OZC6" s="700"/>
      <c r="OZD6" s="700"/>
      <c r="OZE6" s="700"/>
      <c r="OZF6" s="700"/>
      <c r="OZG6" s="700"/>
      <c r="OZH6" s="700"/>
      <c r="OZI6" s="700"/>
      <c r="OZJ6" s="700"/>
      <c r="OZK6" s="700"/>
      <c r="OZL6" s="700"/>
      <c r="OZM6" s="700"/>
      <c r="OZN6" s="700"/>
      <c r="OZO6" s="700"/>
      <c r="OZP6" s="700"/>
      <c r="OZQ6" s="700"/>
      <c r="OZR6" s="700"/>
      <c r="OZS6" s="700"/>
      <c r="OZT6" s="700"/>
      <c r="OZU6" s="700"/>
      <c r="OZV6" s="700"/>
      <c r="OZW6" s="700"/>
      <c r="OZX6" s="700"/>
      <c r="OZY6" s="700"/>
      <c r="OZZ6" s="700"/>
      <c r="PAA6" s="700"/>
      <c r="PAB6" s="700"/>
      <c r="PAC6" s="700"/>
      <c r="PAD6" s="700"/>
      <c r="PAE6" s="700"/>
      <c r="PAF6" s="700"/>
      <c r="PAG6" s="700"/>
      <c r="PAH6" s="700"/>
      <c r="PAI6" s="700"/>
      <c r="PAJ6" s="700"/>
      <c r="PAK6" s="700"/>
      <c r="PAL6" s="700"/>
      <c r="PAM6" s="700"/>
      <c r="PAN6" s="700"/>
      <c r="PAO6" s="700"/>
      <c r="PAP6" s="700"/>
      <c r="PAQ6" s="700"/>
      <c r="PAR6" s="700"/>
      <c r="PAS6" s="700"/>
      <c r="PAT6" s="700"/>
      <c r="PAU6" s="700"/>
      <c r="PAV6" s="700"/>
      <c r="PAW6" s="700"/>
      <c r="PAX6" s="700"/>
      <c r="PAY6" s="700"/>
      <c r="PAZ6" s="700"/>
      <c r="PBA6" s="700"/>
      <c r="PBB6" s="700"/>
      <c r="PBC6" s="700"/>
      <c r="PBD6" s="700"/>
      <c r="PBE6" s="700"/>
      <c r="PBF6" s="700"/>
      <c r="PBG6" s="700"/>
      <c r="PBH6" s="700"/>
      <c r="PBI6" s="700"/>
      <c r="PBJ6" s="700"/>
      <c r="PBK6" s="700"/>
      <c r="PBL6" s="700"/>
      <c r="PBM6" s="700"/>
      <c r="PBN6" s="700"/>
      <c r="PBO6" s="700"/>
      <c r="PBP6" s="700"/>
      <c r="PBQ6" s="700"/>
      <c r="PBR6" s="700"/>
      <c r="PBS6" s="700"/>
      <c r="PBT6" s="700"/>
      <c r="PBU6" s="700"/>
      <c r="PBV6" s="700"/>
      <c r="PBW6" s="700"/>
      <c r="PBX6" s="700"/>
      <c r="PBY6" s="700"/>
      <c r="PBZ6" s="700"/>
      <c r="PCA6" s="700"/>
      <c r="PCB6" s="700"/>
      <c r="PCC6" s="700"/>
      <c r="PCD6" s="700"/>
      <c r="PCE6" s="700"/>
      <c r="PCF6" s="700"/>
      <c r="PCG6" s="700"/>
      <c r="PCH6" s="700"/>
      <c r="PCI6" s="700"/>
      <c r="PCJ6" s="700"/>
      <c r="PCK6" s="700"/>
      <c r="PCL6" s="700"/>
      <c r="PCM6" s="700"/>
      <c r="PCN6" s="700"/>
      <c r="PCO6" s="700"/>
      <c r="PCP6" s="700"/>
      <c r="PCQ6" s="700"/>
      <c r="PCR6" s="700"/>
      <c r="PCS6" s="700"/>
      <c r="PCT6" s="700"/>
      <c r="PCU6" s="700"/>
      <c r="PCV6" s="700"/>
      <c r="PCW6" s="700"/>
      <c r="PCX6" s="700"/>
      <c r="PCY6" s="700"/>
      <c r="PCZ6" s="700"/>
      <c r="PDA6" s="700"/>
      <c r="PDB6" s="700"/>
      <c r="PDC6" s="700"/>
      <c r="PDD6" s="700"/>
      <c r="PDE6" s="700"/>
      <c r="PDF6" s="700"/>
      <c r="PDG6" s="700"/>
      <c r="PDH6" s="700"/>
      <c r="PDI6" s="700"/>
      <c r="PDJ6" s="700"/>
      <c r="PDK6" s="700"/>
      <c r="PDL6" s="700"/>
      <c r="PDM6" s="700"/>
      <c r="PDN6" s="700"/>
      <c r="PDO6" s="700"/>
      <c r="PDP6" s="700"/>
      <c r="PDQ6" s="700"/>
      <c r="PDR6" s="700"/>
      <c r="PDS6" s="700"/>
      <c r="PDT6" s="700"/>
      <c r="PDU6" s="700"/>
      <c r="PDV6" s="700"/>
      <c r="PDW6" s="700"/>
      <c r="PDX6" s="700"/>
      <c r="PDY6" s="700"/>
      <c r="PDZ6" s="700"/>
      <c r="PEA6" s="700"/>
      <c r="PEB6" s="700"/>
      <c r="PEC6" s="700"/>
      <c r="PED6" s="700"/>
      <c r="PEE6" s="700"/>
      <c r="PEF6" s="700"/>
      <c r="PEG6" s="700"/>
      <c r="PEH6" s="700"/>
      <c r="PEI6" s="700"/>
      <c r="PEJ6" s="700"/>
      <c r="PEK6" s="700"/>
      <c r="PEL6" s="700"/>
      <c r="PEM6" s="700"/>
      <c r="PEN6" s="700"/>
      <c r="PEO6" s="700"/>
      <c r="PEP6" s="700"/>
      <c r="PEQ6" s="700"/>
      <c r="PER6" s="700"/>
      <c r="PES6" s="700"/>
      <c r="PET6" s="700"/>
      <c r="PEU6" s="700"/>
      <c r="PEV6" s="700"/>
      <c r="PEW6" s="700"/>
      <c r="PEX6" s="700"/>
      <c r="PEY6" s="700"/>
      <c r="PEZ6" s="700"/>
      <c r="PFA6" s="700"/>
      <c r="PFB6" s="700"/>
      <c r="PFC6" s="700"/>
      <c r="PFD6" s="700"/>
      <c r="PFE6" s="700"/>
      <c r="PFF6" s="700"/>
      <c r="PFG6" s="700"/>
      <c r="PFH6" s="700"/>
      <c r="PFI6" s="700"/>
      <c r="PFJ6" s="700"/>
      <c r="PFK6" s="700"/>
      <c r="PFL6" s="700"/>
      <c r="PFM6" s="700"/>
      <c r="PFN6" s="700"/>
      <c r="PFO6" s="700"/>
      <c r="PFP6" s="700"/>
      <c r="PFQ6" s="700"/>
      <c r="PFR6" s="700"/>
      <c r="PFS6" s="700"/>
      <c r="PFT6" s="700"/>
      <c r="PFU6" s="700"/>
      <c r="PFV6" s="700"/>
      <c r="PFW6" s="700"/>
      <c r="PFX6" s="700"/>
      <c r="PFY6" s="700"/>
      <c r="PFZ6" s="700"/>
      <c r="PGA6" s="700"/>
      <c r="PGB6" s="700"/>
      <c r="PGC6" s="700"/>
      <c r="PGD6" s="700"/>
      <c r="PGE6" s="700"/>
      <c r="PGF6" s="700"/>
      <c r="PGG6" s="700"/>
      <c r="PGH6" s="700"/>
      <c r="PGI6" s="700"/>
      <c r="PGJ6" s="700"/>
      <c r="PGK6" s="700"/>
      <c r="PGL6" s="700"/>
      <c r="PGM6" s="700"/>
      <c r="PGN6" s="700"/>
      <c r="PGO6" s="700"/>
      <c r="PGP6" s="700"/>
      <c r="PGQ6" s="700"/>
      <c r="PGR6" s="700"/>
      <c r="PGS6" s="700"/>
      <c r="PGT6" s="700"/>
      <c r="PGU6" s="700"/>
      <c r="PGV6" s="700"/>
      <c r="PGW6" s="700"/>
      <c r="PGX6" s="700"/>
      <c r="PGY6" s="700"/>
      <c r="PGZ6" s="700"/>
      <c r="PHA6" s="700"/>
      <c r="PHB6" s="700"/>
      <c r="PHC6" s="700"/>
      <c r="PHD6" s="700"/>
      <c r="PHE6" s="700"/>
      <c r="PHF6" s="700"/>
      <c r="PHG6" s="700"/>
      <c r="PHH6" s="700"/>
      <c r="PHI6" s="700"/>
      <c r="PHJ6" s="700"/>
      <c r="PHK6" s="700"/>
      <c r="PHL6" s="700"/>
      <c r="PHM6" s="700"/>
      <c r="PHN6" s="700"/>
      <c r="PHO6" s="700"/>
      <c r="PHP6" s="700"/>
      <c r="PHQ6" s="700"/>
      <c r="PHR6" s="700"/>
      <c r="PHS6" s="700"/>
      <c r="PHT6" s="700"/>
      <c r="PHU6" s="700"/>
      <c r="PHV6" s="700"/>
      <c r="PHW6" s="700"/>
      <c r="PHX6" s="700"/>
      <c r="PHY6" s="700"/>
      <c r="PHZ6" s="700"/>
      <c r="PIA6" s="700"/>
      <c r="PIB6" s="700"/>
      <c r="PIC6" s="700"/>
      <c r="PID6" s="700"/>
      <c r="PIE6" s="700"/>
      <c r="PIF6" s="700"/>
      <c r="PIG6" s="700"/>
      <c r="PIH6" s="700"/>
      <c r="PII6" s="700"/>
      <c r="PIJ6" s="700"/>
      <c r="PIK6" s="700"/>
      <c r="PIL6" s="700"/>
      <c r="PIM6" s="700"/>
      <c r="PIN6" s="700"/>
      <c r="PIO6" s="700"/>
      <c r="PIP6" s="700"/>
      <c r="PIQ6" s="700"/>
      <c r="PIR6" s="700"/>
      <c r="PIS6" s="700"/>
      <c r="PIT6" s="700"/>
      <c r="PIU6" s="700"/>
      <c r="PIV6" s="700"/>
      <c r="PIW6" s="700"/>
      <c r="PIX6" s="700"/>
      <c r="PIY6" s="700"/>
      <c r="PIZ6" s="700"/>
      <c r="PJA6" s="700"/>
      <c r="PJB6" s="700"/>
      <c r="PJC6" s="700"/>
      <c r="PJD6" s="700"/>
      <c r="PJE6" s="700"/>
      <c r="PJF6" s="700"/>
      <c r="PJG6" s="700"/>
      <c r="PJH6" s="700"/>
      <c r="PJI6" s="700"/>
      <c r="PJJ6" s="700"/>
      <c r="PJK6" s="700"/>
      <c r="PJL6" s="700"/>
      <c r="PJM6" s="700"/>
      <c r="PJN6" s="700"/>
      <c r="PJO6" s="700"/>
      <c r="PJP6" s="700"/>
      <c r="PJQ6" s="700"/>
      <c r="PJR6" s="700"/>
      <c r="PJS6" s="700"/>
      <c r="PJT6" s="700"/>
      <c r="PJU6" s="700"/>
      <c r="PJV6" s="700"/>
      <c r="PJW6" s="700"/>
      <c r="PJX6" s="700"/>
      <c r="PJY6" s="700"/>
      <c r="PJZ6" s="700"/>
      <c r="PKA6" s="700"/>
      <c r="PKB6" s="700"/>
      <c r="PKC6" s="700"/>
      <c r="PKD6" s="700"/>
      <c r="PKE6" s="700"/>
      <c r="PKF6" s="700"/>
      <c r="PKG6" s="700"/>
      <c r="PKH6" s="700"/>
      <c r="PKI6" s="700"/>
      <c r="PKJ6" s="700"/>
      <c r="PKK6" s="700"/>
      <c r="PKL6" s="700"/>
      <c r="PKM6" s="700"/>
      <c r="PKN6" s="700"/>
      <c r="PKO6" s="700"/>
      <c r="PKP6" s="700"/>
      <c r="PKQ6" s="700"/>
      <c r="PKR6" s="700"/>
      <c r="PKS6" s="700"/>
      <c r="PKT6" s="700"/>
      <c r="PKU6" s="700"/>
      <c r="PKV6" s="700"/>
      <c r="PKW6" s="700"/>
      <c r="PKX6" s="700"/>
      <c r="PKY6" s="700"/>
      <c r="PKZ6" s="700"/>
      <c r="PLA6" s="700"/>
      <c r="PLB6" s="700"/>
      <c r="PLC6" s="700"/>
      <c r="PLD6" s="700"/>
      <c r="PLE6" s="700"/>
      <c r="PLF6" s="700"/>
      <c r="PLG6" s="700"/>
      <c r="PLH6" s="700"/>
      <c r="PLI6" s="700"/>
      <c r="PLJ6" s="700"/>
      <c r="PLK6" s="700"/>
      <c r="PLL6" s="700"/>
      <c r="PLM6" s="700"/>
      <c r="PLN6" s="700"/>
      <c r="PLO6" s="700"/>
      <c r="PLP6" s="700"/>
      <c r="PLQ6" s="700"/>
      <c r="PLR6" s="700"/>
      <c r="PLS6" s="700"/>
      <c r="PLT6" s="700"/>
      <c r="PLU6" s="700"/>
      <c r="PLV6" s="700"/>
      <c r="PLW6" s="700"/>
      <c r="PLX6" s="700"/>
      <c r="PLY6" s="700"/>
      <c r="PLZ6" s="700"/>
      <c r="PMA6" s="700"/>
      <c r="PMB6" s="700"/>
      <c r="PMC6" s="700"/>
      <c r="PMD6" s="700"/>
      <c r="PME6" s="700"/>
      <c r="PMF6" s="700"/>
      <c r="PMG6" s="700"/>
      <c r="PMH6" s="700"/>
      <c r="PMI6" s="700"/>
      <c r="PMJ6" s="700"/>
      <c r="PMK6" s="700"/>
      <c r="PML6" s="700"/>
      <c r="PMM6" s="700"/>
      <c r="PMN6" s="700"/>
      <c r="PMO6" s="700"/>
      <c r="PMP6" s="700"/>
      <c r="PMQ6" s="700"/>
      <c r="PMR6" s="700"/>
      <c r="PMS6" s="700"/>
      <c r="PMT6" s="700"/>
      <c r="PMU6" s="700"/>
      <c r="PMV6" s="700"/>
      <c r="PMW6" s="700"/>
      <c r="PMX6" s="700"/>
      <c r="PMY6" s="700"/>
      <c r="PMZ6" s="700"/>
      <c r="PNA6" s="700"/>
      <c r="PNB6" s="700"/>
      <c r="PNC6" s="700"/>
      <c r="PND6" s="700"/>
      <c r="PNE6" s="700"/>
      <c r="PNF6" s="700"/>
      <c r="PNG6" s="700"/>
      <c r="PNH6" s="700"/>
      <c r="PNI6" s="700"/>
      <c r="PNJ6" s="700"/>
      <c r="PNK6" s="700"/>
      <c r="PNL6" s="700"/>
      <c r="PNM6" s="700"/>
      <c r="PNN6" s="700"/>
      <c r="PNO6" s="700"/>
      <c r="PNP6" s="700"/>
      <c r="PNQ6" s="700"/>
      <c r="PNR6" s="700"/>
      <c r="PNS6" s="700"/>
      <c r="PNT6" s="700"/>
      <c r="PNU6" s="700"/>
      <c r="PNV6" s="700"/>
      <c r="PNW6" s="700"/>
      <c r="PNX6" s="700"/>
      <c r="PNY6" s="700"/>
      <c r="PNZ6" s="700"/>
      <c r="POA6" s="700"/>
      <c r="POB6" s="700"/>
      <c r="POC6" s="700"/>
      <c r="POD6" s="700"/>
      <c r="POE6" s="700"/>
      <c r="POF6" s="700"/>
      <c r="POG6" s="700"/>
      <c r="POH6" s="700"/>
      <c r="POI6" s="700"/>
      <c r="POJ6" s="700"/>
      <c r="POK6" s="700"/>
      <c r="POL6" s="700"/>
      <c r="POM6" s="700"/>
      <c r="PON6" s="700"/>
      <c r="POO6" s="700"/>
      <c r="POP6" s="700"/>
      <c r="POQ6" s="700"/>
      <c r="POR6" s="700"/>
      <c r="POS6" s="700"/>
      <c r="POT6" s="700"/>
      <c r="POU6" s="700"/>
      <c r="POV6" s="700"/>
      <c r="POW6" s="700"/>
      <c r="POX6" s="700"/>
      <c r="POY6" s="700"/>
      <c r="POZ6" s="700"/>
      <c r="PPA6" s="700"/>
      <c r="PPB6" s="700"/>
      <c r="PPC6" s="700"/>
      <c r="PPD6" s="700"/>
      <c r="PPE6" s="700"/>
      <c r="PPF6" s="700"/>
      <c r="PPG6" s="700"/>
      <c r="PPH6" s="700"/>
      <c r="PPI6" s="700"/>
      <c r="PPJ6" s="700"/>
      <c r="PPK6" s="700"/>
      <c r="PPL6" s="700"/>
      <c r="PPM6" s="700"/>
      <c r="PPN6" s="700"/>
      <c r="PPO6" s="700"/>
      <c r="PPP6" s="700"/>
      <c r="PPQ6" s="700"/>
      <c r="PPR6" s="700"/>
      <c r="PPS6" s="700"/>
      <c r="PPT6" s="700"/>
      <c r="PPU6" s="700"/>
      <c r="PPV6" s="700"/>
      <c r="PPW6" s="700"/>
      <c r="PPX6" s="700"/>
      <c r="PPY6" s="700"/>
      <c r="PPZ6" s="700"/>
      <c r="PQA6" s="700"/>
      <c r="PQB6" s="700"/>
      <c r="PQC6" s="700"/>
      <c r="PQD6" s="700"/>
      <c r="PQE6" s="700"/>
      <c r="PQF6" s="700"/>
      <c r="PQG6" s="700"/>
      <c r="PQH6" s="700"/>
      <c r="PQI6" s="700"/>
      <c r="PQJ6" s="700"/>
      <c r="PQK6" s="700"/>
      <c r="PQL6" s="700"/>
      <c r="PQM6" s="700"/>
      <c r="PQN6" s="700"/>
      <c r="PQO6" s="700"/>
      <c r="PQP6" s="700"/>
      <c r="PQQ6" s="700"/>
      <c r="PQR6" s="700"/>
      <c r="PQS6" s="700"/>
      <c r="PQT6" s="700"/>
      <c r="PQU6" s="700"/>
      <c r="PQV6" s="700"/>
      <c r="PQW6" s="700"/>
      <c r="PQX6" s="700"/>
      <c r="PQY6" s="700"/>
      <c r="PQZ6" s="700"/>
      <c r="PRA6" s="700"/>
      <c r="PRB6" s="700"/>
      <c r="PRC6" s="700"/>
      <c r="PRD6" s="700"/>
      <c r="PRE6" s="700"/>
      <c r="PRF6" s="700"/>
      <c r="PRG6" s="700"/>
      <c r="PRH6" s="700"/>
      <c r="PRI6" s="700"/>
      <c r="PRJ6" s="700"/>
      <c r="PRK6" s="700"/>
      <c r="PRL6" s="700"/>
      <c r="PRM6" s="700"/>
      <c r="PRN6" s="700"/>
      <c r="PRO6" s="700"/>
      <c r="PRP6" s="700"/>
      <c r="PRQ6" s="700"/>
      <c r="PRR6" s="700"/>
      <c r="PRS6" s="700"/>
      <c r="PRT6" s="700"/>
      <c r="PRU6" s="700"/>
      <c r="PRV6" s="700"/>
      <c r="PRW6" s="700"/>
      <c r="PRX6" s="700"/>
      <c r="PRY6" s="700"/>
      <c r="PRZ6" s="700"/>
      <c r="PSA6" s="700"/>
      <c r="PSB6" s="700"/>
      <c r="PSC6" s="700"/>
      <c r="PSD6" s="700"/>
      <c r="PSE6" s="700"/>
      <c r="PSF6" s="700"/>
      <c r="PSG6" s="700"/>
      <c r="PSH6" s="700"/>
      <c r="PSI6" s="700"/>
      <c r="PSJ6" s="700"/>
      <c r="PSK6" s="700"/>
      <c r="PSL6" s="700"/>
      <c r="PSM6" s="700"/>
      <c r="PSN6" s="700"/>
      <c r="PSO6" s="700"/>
      <c r="PSP6" s="700"/>
      <c r="PSQ6" s="700"/>
      <c r="PSR6" s="700"/>
      <c r="PSS6" s="700"/>
      <c r="PST6" s="700"/>
      <c r="PSU6" s="700"/>
      <c r="PSV6" s="700"/>
      <c r="PSW6" s="700"/>
      <c r="PSX6" s="700"/>
      <c r="PSY6" s="700"/>
      <c r="PSZ6" s="700"/>
      <c r="PTA6" s="700"/>
      <c r="PTB6" s="700"/>
      <c r="PTC6" s="700"/>
      <c r="PTD6" s="700"/>
      <c r="PTE6" s="700"/>
      <c r="PTF6" s="700"/>
      <c r="PTG6" s="700"/>
      <c r="PTH6" s="700"/>
      <c r="PTI6" s="700"/>
      <c r="PTJ6" s="700"/>
      <c r="PTK6" s="700"/>
      <c r="PTL6" s="700"/>
      <c r="PTM6" s="700"/>
      <c r="PTN6" s="700"/>
      <c r="PTO6" s="700"/>
      <c r="PTP6" s="700"/>
      <c r="PTQ6" s="700"/>
      <c r="PTR6" s="700"/>
      <c r="PTS6" s="700"/>
      <c r="PTT6" s="700"/>
      <c r="PTU6" s="700"/>
      <c r="PTV6" s="700"/>
      <c r="PTW6" s="700"/>
      <c r="PTX6" s="700"/>
      <c r="PTY6" s="700"/>
      <c r="PTZ6" s="700"/>
      <c r="PUA6" s="700"/>
      <c r="PUB6" s="700"/>
      <c r="PUC6" s="700"/>
      <c r="PUD6" s="700"/>
      <c r="PUE6" s="700"/>
      <c r="PUF6" s="700"/>
      <c r="PUG6" s="700"/>
      <c r="PUH6" s="700"/>
      <c r="PUI6" s="700"/>
      <c r="PUJ6" s="700"/>
      <c r="PUK6" s="700"/>
      <c r="PUL6" s="700"/>
      <c r="PUM6" s="700"/>
      <c r="PUN6" s="700"/>
      <c r="PUO6" s="700"/>
      <c r="PUP6" s="700"/>
      <c r="PUQ6" s="700"/>
      <c r="PUR6" s="700"/>
      <c r="PUS6" s="700"/>
      <c r="PUT6" s="700"/>
      <c r="PUU6" s="700"/>
      <c r="PUV6" s="700"/>
      <c r="PUW6" s="700"/>
      <c r="PUX6" s="700"/>
      <c r="PUY6" s="700"/>
      <c r="PUZ6" s="700"/>
      <c r="PVA6" s="700"/>
      <c r="PVB6" s="700"/>
      <c r="PVC6" s="700"/>
      <c r="PVD6" s="700"/>
      <c r="PVE6" s="700"/>
      <c r="PVF6" s="700"/>
      <c r="PVG6" s="700"/>
      <c r="PVH6" s="700"/>
      <c r="PVI6" s="700"/>
      <c r="PVJ6" s="700"/>
      <c r="PVK6" s="700"/>
      <c r="PVL6" s="700"/>
      <c r="PVM6" s="700"/>
      <c r="PVN6" s="700"/>
      <c r="PVO6" s="700"/>
      <c r="PVP6" s="700"/>
      <c r="PVQ6" s="700"/>
      <c r="PVR6" s="700"/>
      <c r="PVS6" s="700"/>
      <c r="PVT6" s="700"/>
      <c r="PVU6" s="700"/>
      <c r="PVV6" s="700"/>
      <c r="PVW6" s="700"/>
      <c r="PVX6" s="700"/>
      <c r="PVY6" s="700"/>
      <c r="PVZ6" s="700"/>
      <c r="PWA6" s="700"/>
      <c r="PWB6" s="700"/>
      <c r="PWC6" s="700"/>
      <c r="PWD6" s="700"/>
      <c r="PWE6" s="700"/>
      <c r="PWF6" s="700"/>
      <c r="PWG6" s="700"/>
      <c r="PWH6" s="700"/>
      <c r="PWI6" s="700"/>
      <c r="PWJ6" s="700"/>
      <c r="PWK6" s="700"/>
      <c r="PWL6" s="700"/>
      <c r="PWM6" s="700"/>
      <c r="PWN6" s="700"/>
      <c r="PWO6" s="700"/>
      <c r="PWP6" s="700"/>
      <c r="PWQ6" s="700"/>
      <c r="PWR6" s="700"/>
      <c r="PWS6" s="700"/>
      <c r="PWT6" s="700"/>
      <c r="PWU6" s="700"/>
      <c r="PWV6" s="700"/>
      <c r="PWW6" s="700"/>
      <c r="PWX6" s="700"/>
      <c r="PWY6" s="700"/>
      <c r="PWZ6" s="700"/>
      <c r="PXA6" s="700"/>
      <c r="PXB6" s="700"/>
      <c r="PXC6" s="700"/>
      <c r="PXD6" s="700"/>
      <c r="PXE6" s="700"/>
      <c r="PXF6" s="700"/>
      <c r="PXG6" s="700"/>
      <c r="PXH6" s="700"/>
      <c r="PXI6" s="700"/>
      <c r="PXJ6" s="700"/>
      <c r="PXK6" s="700"/>
      <c r="PXL6" s="700"/>
      <c r="PXM6" s="700"/>
      <c r="PXN6" s="700"/>
      <c r="PXO6" s="700"/>
      <c r="PXP6" s="700"/>
      <c r="PXQ6" s="700"/>
      <c r="PXR6" s="700"/>
      <c r="PXS6" s="700"/>
      <c r="PXT6" s="700"/>
      <c r="PXU6" s="700"/>
      <c r="PXV6" s="700"/>
      <c r="PXW6" s="700"/>
      <c r="PXX6" s="700"/>
      <c r="PXY6" s="700"/>
      <c r="PXZ6" s="700"/>
      <c r="PYA6" s="700"/>
      <c r="PYB6" s="700"/>
      <c r="PYC6" s="700"/>
      <c r="PYD6" s="700"/>
      <c r="PYE6" s="700"/>
      <c r="PYF6" s="700"/>
      <c r="PYG6" s="700"/>
      <c r="PYH6" s="700"/>
      <c r="PYI6" s="700"/>
      <c r="PYJ6" s="700"/>
      <c r="PYK6" s="700"/>
      <c r="PYL6" s="700"/>
      <c r="PYM6" s="700"/>
      <c r="PYN6" s="700"/>
      <c r="PYO6" s="700"/>
      <c r="PYP6" s="700"/>
      <c r="PYQ6" s="700"/>
      <c r="PYR6" s="700"/>
      <c r="PYS6" s="700"/>
      <c r="PYT6" s="700"/>
      <c r="PYU6" s="700"/>
      <c r="PYV6" s="700"/>
      <c r="PYW6" s="700"/>
      <c r="PYX6" s="700"/>
      <c r="PYY6" s="700"/>
      <c r="PYZ6" s="700"/>
      <c r="PZA6" s="700"/>
      <c r="PZB6" s="700"/>
      <c r="PZC6" s="700"/>
      <c r="PZD6" s="700"/>
      <c r="PZE6" s="700"/>
      <c r="PZF6" s="700"/>
      <c r="PZG6" s="700"/>
      <c r="PZH6" s="700"/>
      <c r="PZI6" s="700"/>
      <c r="PZJ6" s="700"/>
      <c r="PZK6" s="700"/>
      <c r="PZL6" s="700"/>
      <c r="PZM6" s="700"/>
      <c r="PZN6" s="700"/>
      <c r="PZO6" s="700"/>
      <c r="PZP6" s="700"/>
      <c r="PZQ6" s="700"/>
      <c r="PZR6" s="700"/>
      <c r="PZS6" s="700"/>
      <c r="PZT6" s="700"/>
      <c r="PZU6" s="700"/>
      <c r="PZV6" s="700"/>
      <c r="PZW6" s="700"/>
      <c r="PZX6" s="700"/>
      <c r="PZY6" s="700"/>
      <c r="PZZ6" s="700"/>
      <c r="QAA6" s="700"/>
      <c r="QAB6" s="700"/>
      <c r="QAC6" s="700"/>
      <c r="QAD6" s="700"/>
      <c r="QAE6" s="700"/>
      <c r="QAF6" s="700"/>
      <c r="QAG6" s="700"/>
      <c r="QAH6" s="700"/>
      <c r="QAI6" s="700"/>
      <c r="QAJ6" s="700"/>
      <c r="QAK6" s="700"/>
      <c r="QAL6" s="700"/>
      <c r="QAM6" s="700"/>
      <c r="QAN6" s="700"/>
      <c r="QAO6" s="700"/>
      <c r="QAP6" s="700"/>
      <c r="QAQ6" s="700"/>
      <c r="QAR6" s="700"/>
      <c r="QAS6" s="700"/>
      <c r="QAT6" s="700"/>
      <c r="QAU6" s="700"/>
      <c r="QAV6" s="700"/>
      <c r="QAW6" s="700"/>
      <c r="QAX6" s="700"/>
      <c r="QAY6" s="700"/>
      <c r="QAZ6" s="700"/>
      <c r="QBA6" s="700"/>
      <c r="QBB6" s="700"/>
      <c r="QBC6" s="700"/>
      <c r="QBD6" s="700"/>
      <c r="QBE6" s="700"/>
      <c r="QBF6" s="700"/>
      <c r="QBG6" s="700"/>
      <c r="QBH6" s="700"/>
      <c r="QBI6" s="700"/>
      <c r="QBJ6" s="700"/>
      <c r="QBK6" s="700"/>
      <c r="QBL6" s="700"/>
      <c r="QBM6" s="700"/>
      <c r="QBN6" s="700"/>
      <c r="QBO6" s="700"/>
      <c r="QBP6" s="700"/>
      <c r="QBQ6" s="700"/>
      <c r="QBR6" s="700"/>
      <c r="QBS6" s="700"/>
      <c r="QBT6" s="700"/>
      <c r="QBU6" s="700"/>
      <c r="QBV6" s="700"/>
      <c r="QBW6" s="700"/>
      <c r="QBX6" s="700"/>
      <c r="QBY6" s="700"/>
      <c r="QBZ6" s="700"/>
      <c r="QCA6" s="700"/>
      <c r="QCB6" s="700"/>
      <c r="QCC6" s="700"/>
      <c r="QCD6" s="700"/>
      <c r="QCE6" s="700"/>
      <c r="QCF6" s="700"/>
      <c r="QCG6" s="700"/>
      <c r="QCH6" s="700"/>
      <c r="QCI6" s="700"/>
      <c r="QCJ6" s="700"/>
      <c r="QCK6" s="700"/>
      <c r="QCL6" s="700"/>
      <c r="QCM6" s="700"/>
      <c r="QCN6" s="700"/>
      <c r="QCO6" s="700"/>
      <c r="QCP6" s="700"/>
      <c r="QCQ6" s="700"/>
      <c r="QCR6" s="700"/>
      <c r="QCS6" s="700"/>
      <c r="QCT6" s="700"/>
      <c r="QCU6" s="700"/>
      <c r="QCV6" s="700"/>
      <c r="QCW6" s="700"/>
      <c r="QCX6" s="700"/>
      <c r="QCY6" s="700"/>
      <c r="QCZ6" s="700"/>
      <c r="QDA6" s="700"/>
      <c r="QDB6" s="700"/>
      <c r="QDC6" s="700"/>
      <c r="QDD6" s="700"/>
      <c r="QDE6" s="700"/>
      <c r="QDF6" s="700"/>
      <c r="QDG6" s="700"/>
      <c r="QDH6" s="700"/>
      <c r="QDI6" s="700"/>
      <c r="QDJ6" s="700"/>
      <c r="QDK6" s="700"/>
      <c r="QDL6" s="700"/>
      <c r="QDM6" s="700"/>
      <c r="QDN6" s="700"/>
      <c r="QDO6" s="700"/>
      <c r="QDP6" s="700"/>
      <c r="QDQ6" s="700"/>
      <c r="QDR6" s="700"/>
      <c r="QDS6" s="700"/>
      <c r="QDT6" s="700"/>
      <c r="QDU6" s="700"/>
      <c r="QDV6" s="700"/>
      <c r="QDW6" s="700"/>
      <c r="QDX6" s="700"/>
      <c r="QDY6" s="700"/>
      <c r="QDZ6" s="700"/>
      <c r="QEA6" s="700"/>
      <c r="QEB6" s="700"/>
      <c r="QEC6" s="700"/>
      <c r="QED6" s="700"/>
      <c r="QEE6" s="700"/>
      <c r="QEF6" s="700"/>
      <c r="QEG6" s="700"/>
      <c r="QEH6" s="700"/>
      <c r="QEI6" s="700"/>
      <c r="QEJ6" s="700"/>
      <c r="QEK6" s="700"/>
      <c r="QEL6" s="700"/>
      <c r="QEM6" s="700"/>
      <c r="QEN6" s="700"/>
      <c r="QEO6" s="700"/>
      <c r="QEP6" s="700"/>
      <c r="QEQ6" s="700"/>
      <c r="QER6" s="700"/>
      <c r="QES6" s="700"/>
      <c r="QET6" s="700"/>
      <c r="QEU6" s="700"/>
      <c r="QEV6" s="700"/>
      <c r="QEW6" s="700"/>
      <c r="QEX6" s="700"/>
      <c r="QEY6" s="700"/>
      <c r="QEZ6" s="700"/>
      <c r="QFA6" s="700"/>
      <c r="QFB6" s="700"/>
      <c r="QFC6" s="700"/>
      <c r="QFD6" s="700"/>
      <c r="QFE6" s="700"/>
      <c r="QFF6" s="700"/>
      <c r="QFG6" s="700"/>
      <c r="QFH6" s="700"/>
      <c r="QFI6" s="700"/>
      <c r="QFJ6" s="700"/>
      <c r="QFK6" s="700"/>
      <c r="QFL6" s="700"/>
      <c r="QFM6" s="700"/>
      <c r="QFN6" s="700"/>
      <c r="QFO6" s="700"/>
      <c r="QFP6" s="700"/>
      <c r="QFQ6" s="700"/>
      <c r="QFR6" s="700"/>
      <c r="QFS6" s="700"/>
      <c r="QFT6" s="700"/>
      <c r="QFU6" s="700"/>
      <c r="QFV6" s="700"/>
      <c r="QFW6" s="700"/>
      <c r="QFX6" s="700"/>
      <c r="QFY6" s="700"/>
      <c r="QFZ6" s="700"/>
      <c r="QGA6" s="700"/>
      <c r="QGB6" s="700"/>
      <c r="QGC6" s="700"/>
      <c r="QGD6" s="700"/>
      <c r="QGE6" s="700"/>
      <c r="QGF6" s="700"/>
      <c r="QGG6" s="700"/>
      <c r="QGH6" s="700"/>
      <c r="QGI6" s="700"/>
      <c r="QGJ6" s="700"/>
      <c r="QGK6" s="700"/>
      <c r="QGL6" s="700"/>
      <c r="QGM6" s="700"/>
      <c r="QGN6" s="700"/>
      <c r="QGO6" s="700"/>
      <c r="QGP6" s="700"/>
      <c r="QGQ6" s="700"/>
      <c r="QGR6" s="700"/>
      <c r="QGS6" s="700"/>
      <c r="QGT6" s="700"/>
      <c r="QGU6" s="700"/>
      <c r="QGV6" s="700"/>
      <c r="QGW6" s="700"/>
      <c r="QGX6" s="700"/>
      <c r="QGY6" s="700"/>
      <c r="QGZ6" s="700"/>
      <c r="QHA6" s="700"/>
      <c r="QHB6" s="700"/>
      <c r="QHC6" s="700"/>
      <c r="QHD6" s="700"/>
      <c r="QHE6" s="700"/>
      <c r="QHF6" s="700"/>
      <c r="QHG6" s="700"/>
      <c r="QHH6" s="700"/>
      <c r="QHI6" s="700"/>
      <c r="QHJ6" s="700"/>
      <c r="QHK6" s="700"/>
      <c r="QHL6" s="700"/>
      <c r="QHM6" s="700"/>
      <c r="QHN6" s="700"/>
      <c r="QHO6" s="700"/>
      <c r="QHP6" s="700"/>
      <c r="QHQ6" s="700"/>
      <c r="QHR6" s="700"/>
      <c r="QHS6" s="700"/>
      <c r="QHT6" s="700"/>
      <c r="QHU6" s="700"/>
      <c r="QHV6" s="700"/>
      <c r="QHW6" s="700"/>
      <c r="QHX6" s="700"/>
      <c r="QHY6" s="700"/>
      <c r="QHZ6" s="700"/>
      <c r="QIA6" s="700"/>
      <c r="QIB6" s="700"/>
      <c r="QIC6" s="700"/>
      <c r="QID6" s="700"/>
      <c r="QIE6" s="700"/>
      <c r="QIF6" s="700"/>
      <c r="QIG6" s="700"/>
      <c r="QIH6" s="700"/>
      <c r="QII6" s="700"/>
      <c r="QIJ6" s="700"/>
      <c r="QIK6" s="700"/>
      <c r="QIL6" s="700"/>
      <c r="QIM6" s="700"/>
      <c r="QIN6" s="700"/>
      <c r="QIO6" s="700"/>
      <c r="QIP6" s="700"/>
      <c r="QIQ6" s="700"/>
      <c r="QIR6" s="700"/>
      <c r="QIS6" s="700"/>
      <c r="QIT6" s="700"/>
      <c r="QIU6" s="700"/>
      <c r="QIV6" s="700"/>
      <c r="QIW6" s="700"/>
      <c r="QIX6" s="700"/>
      <c r="QIY6" s="700"/>
      <c r="QIZ6" s="700"/>
      <c r="QJA6" s="700"/>
      <c r="QJB6" s="700"/>
      <c r="QJC6" s="700"/>
      <c r="QJD6" s="700"/>
      <c r="QJE6" s="700"/>
      <c r="QJF6" s="700"/>
      <c r="QJG6" s="700"/>
      <c r="QJH6" s="700"/>
      <c r="QJI6" s="700"/>
      <c r="QJJ6" s="700"/>
      <c r="QJK6" s="700"/>
      <c r="QJL6" s="700"/>
      <c r="QJM6" s="700"/>
      <c r="QJN6" s="700"/>
      <c r="QJO6" s="700"/>
      <c r="QJP6" s="700"/>
      <c r="QJQ6" s="700"/>
      <c r="QJR6" s="700"/>
      <c r="QJS6" s="700"/>
      <c r="QJT6" s="700"/>
      <c r="QJU6" s="700"/>
      <c r="QJV6" s="700"/>
      <c r="QJW6" s="700"/>
      <c r="QJX6" s="700"/>
      <c r="QJY6" s="700"/>
      <c r="QJZ6" s="700"/>
      <c r="QKA6" s="700"/>
      <c r="QKB6" s="700"/>
      <c r="QKC6" s="700"/>
      <c r="QKD6" s="700"/>
      <c r="QKE6" s="700"/>
      <c r="QKF6" s="700"/>
      <c r="QKG6" s="700"/>
      <c r="QKH6" s="700"/>
      <c r="QKI6" s="700"/>
      <c r="QKJ6" s="700"/>
      <c r="QKK6" s="700"/>
      <c r="QKL6" s="700"/>
      <c r="QKM6" s="700"/>
      <c r="QKN6" s="700"/>
      <c r="QKO6" s="700"/>
      <c r="QKP6" s="700"/>
      <c r="QKQ6" s="700"/>
      <c r="QKR6" s="700"/>
      <c r="QKS6" s="700"/>
      <c r="QKT6" s="700"/>
      <c r="QKU6" s="700"/>
      <c r="QKV6" s="700"/>
      <c r="QKW6" s="700"/>
      <c r="QKX6" s="700"/>
      <c r="QKY6" s="700"/>
      <c r="QKZ6" s="700"/>
      <c r="QLA6" s="700"/>
      <c r="QLB6" s="700"/>
      <c r="QLC6" s="700"/>
      <c r="QLD6" s="700"/>
      <c r="QLE6" s="700"/>
      <c r="QLF6" s="700"/>
      <c r="QLG6" s="700"/>
      <c r="QLH6" s="700"/>
      <c r="QLI6" s="700"/>
      <c r="QLJ6" s="700"/>
      <c r="QLK6" s="700"/>
      <c r="QLL6" s="700"/>
      <c r="QLM6" s="700"/>
      <c r="QLN6" s="700"/>
      <c r="QLO6" s="700"/>
      <c r="QLP6" s="700"/>
      <c r="QLQ6" s="700"/>
      <c r="QLR6" s="700"/>
      <c r="QLS6" s="700"/>
      <c r="QLT6" s="700"/>
      <c r="QLU6" s="700"/>
      <c r="QLV6" s="700"/>
      <c r="QLW6" s="700"/>
      <c r="QLX6" s="700"/>
      <c r="QLY6" s="700"/>
      <c r="QLZ6" s="700"/>
      <c r="QMA6" s="700"/>
      <c r="QMB6" s="700"/>
      <c r="QMC6" s="700"/>
      <c r="QMD6" s="700"/>
      <c r="QME6" s="700"/>
      <c r="QMF6" s="700"/>
      <c r="QMG6" s="700"/>
      <c r="QMH6" s="700"/>
      <c r="QMI6" s="700"/>
      <c r="QMJ6" s="700"/>
      <c r="QMK6" s="700"/>
      <c r="QML6" s="700"/>
      <c r="QMM6" s="700"/>
      <c r="QMN6" s="700"/>
      <c r="QMO6" s="700"/>
      <c r="QMP6" s="700"/>
      <c r="QMQ6" s="700"/>
      <c r="QMR6" s="700"/>
      <c r="QMS6" s="700"/>
      <c r="QMT6" s="700"/>
      <c r="QMU6" s="700"/>
      <c r="QMV6" s="700"/>
      <c r="QMW6" s="700"/>
      <c r="QMX6" s="700"/>
      <c r="QMY6" s="700"/>
      <c r="QMZ6" s="700"/>
      <c r="QNA6" s="700"/>
      <c r="QNB6" s="700"/>
      <c r="QNC6" s="700"/>
      <c r="QND6" s="700"/>
      <c r="QNE6" s="700"/>
      <c r="QNF6" s="700"/>
      <c r="QNG6" s="700"/>
      <c r="QNH6" s="700"/>
      <c r="QNI6" s="700"/>
      <c r="QNJ6" s="700"/>
      <c r="QNK6" s="700"/>
      <c r="QNL6" s="700"/>
      <c r="QNM6" s="700"/>
      <c r="QNN6" s="700"/>
      <c r="QNO6" s="700"/>
      <c r="QNP6" s="700"/>
      <c r="QNQ6" s="700"/>
      <c r="QNR6" s="700"/>
      <c r="QNS6" s="700"/>
      <c r="QNT6" s="700"/>
      <c r="QNU6" s="700"/>
      <c r="QNV6" s="700"/>
      <c r="QNW6" s="700"/>
      <c r="QNX6" s="700"/>
      <c r="QNY6" s="700"/>
      <c r="QNZ6" s="700"/>
      <c r="QOA6" s="700"/>
      <c r="QOB6" s="700"/>
      <c r="QOC6" s="700"/>
      <c r="QOD6" s="700"/>
      <c r="QOE6" s="700"/>
      <c r="QOF6" s="700"/>
      <c r="QOG6" s="700"/>
      <c r="QOH6" s="700"/>
      <c r="QOI6" s="700"/>
      <c r="QOJ6" s="700"/>
      <c r="QOK6" s="700"/>
      <c r="QOL6" s="700"/>
      <c r="QOM6" s="700"/>
      <c r="QON6" s="700"/>
      <c r="QOO6" s="700"/>
      <c r="QOP6" s="700"/>
      <c r="QOQ6" s="700"/>
      <c r="QOR6" s="700"/>
      <c r="QOS6" s="700"/>
      <c r="QOT6" s="700"/>
      <c r="QOU6" s="700"/>
      <c r="QOV6" s="700"/>
      <c r="QOW6" s="700"/>
      <c r="QOX6" s="700"/>
      <c r="QOY6" s="700"/>
      <c r="QOZ6" s="700"/>
      <c r="QPA6" s="700"/>
      <c r="QPB6" s="700"/>
      <c r="QPC6" s="700"/>
      <c r="QPD6" s="700"/>
      <c r="QPE6" s="700"/>
      <c r="QPF6" s="700"/>
      <c r="QPG6" s="700"/>
      <c r="QPH6" s="700"/>
      <c r="QPI6" s="700"/>
      <c r="QPJ6" s="700"/>
      <c r="QPK6" s="700"/>
      <c r="QPL6" s="700"/>
      <c r="QPM6" s="700"/>
      <c r="QPN6" s="700"/>
      <c r="QPO6" s="700"/>
      <c r="QPP6" s="700"/>
      <c r="QPQ6" s="700"/>
      <c r="QPR6" s="700"/>
      <c r="QPS6" s="700"/>
      <c r="QPT6" s="700"/>
      <c r="QPU6" s="700"/>
      <c r="QPV6" s="700"/>
      <c r="QPW6" s="700"/>
      <c r="QPX6" s="700"/>
      <c r="QPY6" s="700"/>
      <c r="QPZ6" s="700"/>
      <c r="QQA6" s="700"/>
      <c r="QQB6" s="700"/>
      <c r="QQC6" s="700"/>
      <c r="QQD6" s="700"/>
      <c r="QQE6" s="700"/>
      <c r="QQF6" s="700"/>
      <c r="QQG6" s="700"/>
      <c r="QQH6" s="700"/>
      <c r="QQI6" s="700"/>
      <c r="QQJ6" s="700"/>
      <c r="QQK6" s="700"/>
      <c r="QQL6" s="700"/>
      <c r="QQM6" s="700"/>
      <c r="QQN6" s="700"/>
      <c r="QQO6" s="700"/>
      <c r="QQP6" s="700"/>
      <c r="QQQ6" s="700"/>
      <c r="QQR6" s="700"/>
      <c r="QQS6" s="700"/>
      <c r="QQT6" s="700"/>
      <c r="QQU6" s="700"/>
      <c r="QQV6" s="700"/>
      <c r="QQW6" s="700"/>
      <c r="QQX6" s="700"/>
      <c r="QQY6" s="700"/>
      <c r="QQZ6" s="700"/>
      <c r="QRA6" s="700"/>
      <c r="QRB6" s="700"/>
      <c r="QRC6" s="700"/>
      <c r="QRD6" s="700"/>
      <c r="QRE6" s="700"/>
      <c r="QRF6" s="700"/>
      <c r="QRG6" s="700"/>
      <c r="QRH6" s="700"/>
      <c r="QRI6" s="700"/>
      <c r="QRJ6" s="700"/>
      <c r="QRK6" s="700"/>
      <c r="QRL6" s="700"/>
      <c r="QRM6" s="700"/>
      <c r="QRN6" s="700"/>
      <c r="QRO6" s="700"/>
      <c r="QRP6" s="700"/>
      <c r="QRQ6" s="700"/>
      <c r="QRR6" s="700"/>
      <c r="QRS6" s="700"/>
      <c r="QRT6" s="700"/>
      <c r="QRU6" s="700"/>
      <c r="QRV6" s="700"/>
      <c r="QRW6" s="700"/>
      <c r="QRX6" s="700"/>
      <c r="QRY6" s="700"/>
      <c r="QRZ6" s="700"/>
      <c r="QSA6" s="700"/>
      <c r="QSB6" s="700"/>
      <c r="QSC6" s="700"/>
      <c r="QSD6" s="700"/>
      <c r="QSE6" s="700"/>
      <c r="QSF6" s="700"/>
      <c r="QSG6" s="700"/>
      <c r="QSH6" s="700"/>
      <c r="QSI6" s="700"/>
      <c r="QSJ6" s="700"/>
      <c r="QSK6" s="700"/>
      <c r="QSL6" s="700"/>
      <c r="QSM6" s="700"/>
      <c r="QSN6" s="700"/>
      <c r="QSO6" s="700"/>
      <c r="QSP6" s="700"/>
      <c r="QSQ6" s="700"/>
      <c r="QSR6" s="700"/>
      <c r="QSS6" s="700"/>
      <c r="QST6" s="700"/>
      <c r="QSU6" s="700"/>
      <c r="QSV6" s="700"/>
      <c r="QSW6" s="700"/>
      <c r="QSX6" s="700"/>
      <c r="QSY6" s="700"/>
      <c r="QSZ6" s="700"/>
      <c r="QTA6" s="700"/>
      <c r="QTB6" s="700"/>
      <c r="QTC6" s="700"/>
      <c r="QTD6" s="700"/>
      <c r="QTE6" s="700"/>
      <c r="QTF6" s="700"/>
      <c r="QTG6" s="700"/>
      <c r="QTH6" s="700"/>
      <c r="QTI6" s="700"/>
      <c r="QTJ6" s="700"/>
      <c r="QTK6" s="700"/>
      <c r="QTL6" s="700"/>
      <c r="QTM6" s="700"/>
      <c r="QTN6" s="700"/>
      <c r="QTO6" s="700"/>
      <c r="QTP6" s="700"/>
      <c r="QTQ6" s="700"/>
      <c r="QTR6" s="700"/>
      <c r="QTS6" s="700"/>
      <c r="QTT6" s="700"/>
      <c r="QTU6" s="700"/>
      <c r="QTV6" s="700"/>
      <c r="QTW6" s="700"/>
      <c r="QTX6" s="700"/>
      <c r="QTY6" s="700"/>
      <c r="QTZ6" s="700"/>
      <c r="QUA6" s="700"/>
      <c r="QUB6" s="700"/>
      <c r="QUC6" s="700"/>
      <c r="QUD6" s="700"/>
      <c r="QUE6" s="700"/>
      <c r="QUF6" s="700"/>
      <c r="QUG6" s="700"/>
      <c r="QUH6" s="700"/>
      <c r="QUI6" s="700"/>
      <c r="QUJ6" s="700"/>
      <c r="QUK6" s="700"/>
      <c r="QUL6" s="700"/>
      <c r="QUM6" s="700"/>
      <c r="QUN6" s="700"/>
      <c r="QUO6" s="700"/>
      <c r="QUP6" s="700"/>
      <c r="QUQ6" s="700"/>
      <c r="QUR6" s="700"/>
      <c r="QUS6" s="700"/>
      <c r="QUT6" s="700"/>
      <c r="QUU6" s="700"/>
      <c r="QUV6" s="700"/>
      <c r="QUW6" s="700"/>
      <c r="QUX6" s="700"/>
      <c r="QUY6" s="700"/>
      <c r="QUZ6" s="700"/>
      <c r="QVA6" s="700"/>
      <c r="QVB6" s="700"/>
      <c r="QVC6" s="700"/>
      <c r="QVD6" s="700"/>
      <c r="QVE6" s="700"/>
      <c r="QVF6" s="700"/>
      <c r="QVG6" s="700"/>
      <c r="QVH6" s="700"/>
      <c r="QVI6" s="700"/>
      <c r="QVJ6" s="700"/>
      <c r="QVK6" s="700"/>
      <c r="QVL6" s="700"/>
      <c r="QVM6" s="700"/>
      <c r="QVN6" s="700"/>
      <c r="QVO6" s="700"/>
      <c r="QVP6" s="700"/>
      <c r="QVQ6" s="700"/>
      <c r="QVR6" s="700"/>
      <c r="QVS6" s="700"/>
      <c r="QVT6" s="700"/>
      <c r="QVU6" s="700"/>
      <c r="QVV6" s="700"/>
      <c r="QVW6" s="700"/>
      <c r="QVX6" s="700"/>
      <c r="QVY6" s="700"/>
      <c r="QVZ6" s="700"/>
      <c r="QWA6" s="700"/>
      <c r="QWB6" s="700"/>
      <c r="QWC6" s="700"/>
      <c r="QWD6" s="700"/>
      <c r="QWE6" s="700"/>
      <c r="QWF6" s="700"/>
      <c r="QWG6" s="700"/>
      <c r="QWH6" s="700"/>
      <c r="QWI6" s="700"/>
      <c r="QWJ6" s="700"/>
      <c r="QWK6" s="700"/>
      <c r="QWL6" s="700"/>
      <c r="QWM6" s="700"/>
      <c r="QWN6" s="700"/>
      <c r="QWO6" s="700"/>
      <c r="QWP6" s="700"/>
      <c r="QWQ6" s="700"/>
      <c r="QWR6" s="700"/>
      <c r="QWS6" s="700"/>
      <c r="QWT6" s="700"/>
      <c r="QWU6" s="700"/>
      <c r="QWV6" s="700"/>
      <c r="QWW6" s="700"/>
      <c r="QWX6" s="700"/>
      <c r="QWY6" s="700"/>
      <c r="QWZ6" s="700"/>
      <c r="QXA6" s="700"/>
      <c r="QXB6" s="700"/>
      <c r="QXC6" s="700"/>
      <c r="QXD6" s="700"/>
      <c r="QXE6" s="700"/>
      <c r="QXF6" s="700"/>
      <c r="QXG6" s="700"/>
      <c r="QXH6" s="700"/>
      <c r="QXI6" s="700"/>
      <c r="QXJ6" s="700"/>
      <c r="QXK6" s="700"/>
      <c r="QXL6" s="700"/>
      <c r="QXM6" s="700"/>
      <c r="QXN6" s="700"/>
      <c r="QXO6" s="700"/>
      <c r="QXP6" s="700"/>
      <c r="QXQ6" s="700"/>
      <c r="QXR6" s="700"/>
      <c r="QXS6" s="700"/>
      <c r="QXT6" s="700"/>
      <c r="QXU6" s="700"/>
      <c r="QXV6" s="700"/>
      <c r="QXW6" s="700"/>
      <c r="QXX6" s="700"/>
      <c r="QXY6" s="700"/>
      <c r="QXZ6" s="700"/>
      <c r="QYA6" s="700"/>
      <c r="QYB6" s="700"/>
      <c r="QYC6" s="700"/>
      <c r="QYD6" s="700"/>
      <c r="QYE6" s="700"/>
      <c r="QYF6" s="700"/>
      <c r="QYG6" s="700"/>
      <c r="QYH6" s="700"/>
      <c r="QYI6" s="700"/>
      <c r="QYJ6" s="700"/>
      <c r="QYK6" s="700"/>
      <c r="QYL6" s="700"/>
      <c r="QYM6" s="700"/>
      <c r="QYN6" s="700"/>
      <c r="QYO6" s="700"/>
      <c r="QYP6" s="700"/>
      <c r="QYQ6" s="700"/>
      <c r="QYR6" s="700"/>
      <c r="QYS6" s="700"/>
      <c r="QYT6" s="700"/>
      <c r="QYU6" s="700"/>
      <c r="QYV6" s="700"/>
      <c r="QYW6" s="700"/>
      <c r="QYX6" s="700"/>
      <c r="QYY6" s="700"/>
      <c r="QYZ6" s="700"/>
      <c r="QZA6" s="700"/>
      <c r="QZB6" s="700"/>
      <c r="QZC6" s="700"/>
      <c r="QZD6" s="700"/>
      <c r="QZE6" s="700"/>
      <c r="QZF6" s="700"/>
      <c r="QZG6" s="700"/>
      <c r="QZH6" s="700"/>
      <c r="QZI6" s="700"/>
      <c r="QZJ6" s="700"/>
      <c r="QZK6" s="700"/>
      <c r="QZL6" s="700"/>
      <c r="QZM6" s="700"/>
      <c r="QZN6" s="700"/>
      <c r="QZO6" s="700"/>
      <c r="QZP6" s="700"/>
      <c r="QZQ6" s="700"/>
      <c r="QZR6" s="700"/>
      <c r="QZS6" s="700"/>
      <c r="QZT6" s="700"/>
      <c r="QZU6" s="700"/>
      <c r="QZV6" s="700"/>
      <c r="QZW6" s="700"/>
      <c r="QZX6" s="700"/>
      <c r="QZY6" s="700"/>
      <c r="QZZ6" s="700"/>
      <c r="RAA6" s="700"/>
      <c r="RAB6" s="700"/>
      <c r="RAC6" s="700"/>
      <c r="RAD6" s="700"/>
      <c r="RAE6" s="700"/>
      <c r="RAF6" s="700"/>
      <c r="RAG6" s="700"/>
      <c r="RAH6" s="700"/>
      <c r="RAI6" s="700"/>
      <c r="RAJ6" s="700"/>
      <c r="RAK6" s="700"/>
      <c r="RAL6" s="700"/>
      <c r="RAM6" s="700"/>
      <c r="RAN6" s="700"/>
      <c r="RAO6" s="700"/>
      <c r="RAP6" s="700"/>
      <c r="RAQ6" s="700"/>
      <c r="RAR6" s="700"/>
      <c r="RAS6" s="700"/>
      <c r="RAT6" s="700"/>
      <c r="RAU6" s="700"/>
      <c r="RAV6" s="700"/>
      <c r="RAW6" s="700"/>
      <c r="RAX6" s="700"/>
      <c r="RAY6" s="700"/>
      <c r="RAZ6" s="700"/>
      <c r="RBA6" s="700"/>
      <c r="RBB6" s="700"/>
      <c r="RBC6" s="700"/>
      <c r="RBD6" s="700"/>
      <c r="RBE6" s="700"/>
      <c r="RBF6" s="700"/>
      <c r="RBG6" s="700"/>
      <c r="RBH6" s="700"/>
      <c r="RBI6" s="700"/>
      <c r="RBJ6" s="700"/>
      <c r="RBK6" s="700"/>
      <c r="RBL6" s="700"/>
      <c r="RBM6" s="700"/>
      <c r="RBN6" s="700"/>
      <c r="RBO6" s="700"/>
      <c r="RBP6" s="700"/>
      <c r="RBQ6" s="700"/>
      <c r="RBR6" s="700"/>
      <c r="RBS6" s="700"/>
      <c r="RBT6" s="700"/>
      <c r="RBU6" s="700"/>
      <c r="RBV6" s="700"/>
      <c r="RBW6" s="700"/>
      <c r="RBX6" s="700"/>
      <c r="RBY6" s="700"/>
      <c r="RBZ6" s="700"/>
      <c r="RCA6" s="700"/>
      <c r="RCB6" s="700"/>
      <c r="RCC6" s="700"/>
      <c r="RCD6" s="700"/>
      <c r="RCE6" s="700"/>
      <c r="RCF6" s="700"/>
      <c r="RCG6" s="700"/>
      <c r="RCH6" s="700"/>
      <c r="RCI6" s="700"/>
      <c r="RCJ6" s="700"/>
      <c r="RCK6" s="700"/>
      <c r="RCL6" s="700"/>
      <c r="RCM6" s="700"/>
      <c r="RCN6" s="700"/>
      <c r="RCO6" s="700"/>
      <c r="RCP6" s="700"/>
      <c r="RCQ6" s="700"/>
      <c r="RCR6" s="700"/>
      <c r="RCS6" s="700"/>
      <c r="RCT6" s="700"/>
      <c r="RCU6" s="700"/>
      <c r="RCV6" s="700"/>
      <c r="RCW6" s="700"/>
      <c r="RCX6" s="700"/>
      <c r="RCY6" s="700"/>
      <c r="RCZ6" s="700"/>
      <c r="RDA6" s="700"/>
      <c r="RDB6" s="700"/>
      <c r="RDC6" s="700"/>
      <c r="RDD6" s="700"/>
      <c r="RDE6" s="700"/>
      <c r="RDF6" s="700"/>
      <c r="RDG6" s="700"/>
      <c r="RDH6" s="700"/>
      <c r="RDI6" s="700"/>
      <c r="RDJ6" s="700"/>
      <c r="RDK6" s="700"/>
      <c r="RDL6" s="700"/>
      <c r="RDM6" s="700"/>
      <c r="RDN6" s="700"/>
      <c r="RDO6" s="700"/>
      <c r="RDP6" s="700"/>
      <c r="RDQ6" s="700"/>
      <c r="RDR6" s="700"/>
      <c r="RDS6" s="700"/>
      <c r="RDT6" s="700"/>
      <c r="RDU6" s="700"/>
      <c r="RDV6" s="700"/>
      <c r="RDW6" s="700"/>
      <c r="RDX6" s="700"/>
      <c r="RDY6" s="700"/>
      <c r="RDZ6" s="700"/>
      <c r="REA6" s="700"/>
      <c r="REB6" s="700"/>
      <c r="REC6" s="700"/>
      <c r="RED6" s="700"/>
      <c r="REE6" s="700"/>
      <c r="REF6" s="700"/>
      <c r="REG6" s="700"/>
      <c r="REH6" s="700"/>
      <c r="REI6" s="700"/>
      <c r="REJ6" s="700"/>
      <c r="REK6" s="700"/>
      <c r="REL6" s="700"/>
      <c r="REM6" s="700"/>
      <c r="REN6" s="700"/>
      <c r="REO6" s="700"/>
      <c r="REP6" s="700"/>
      <c r="REQ6" s="700"/>
      <c r="RER6" s="700"/>
      <c r="RES6" s="700"/>
      <c r="RET6" s="700"/>
      <c r="REU6" s="700"/>
      <c r="REV6" s="700"/>
      <c r="REW6" s="700"/>
      <c r="REX6" s="700"/>
      <c r="REY6" s="700"/>
      <c r="REZ6" s="700"/>
      <c r="RFA6" s="700"/>
      <c r="RFB6" s="700"/>
      <c r="RFC6" s="700"/>
      <c r="RFD6" s="700"/>
      <c r="RFE6" s="700"/>
      <c r="RFF6" s="700"/>
      <c r="RFG6" s="700"/>
      <c r="RFH6" s="700"/>
      <c r="RFI6" s="700"/>
      <c r="RFJ6" s="700"/>
      <c r="RFK6" s="700"/>
      <c r="RFL6" s="700"/>
      <c r="RFM6" s="700"/>
      <c r="RFN6" s="700"/>
      <c r="RFO6" s="700"/>
      <c r="RFP6" s="700"/>
      <c r="RFQ6" s="700"/>
      <c r="RFR6" s="700"/>
      <c r="RFS6" s="700"/>
      <c r="RFT6" s="700"/>
      <c r="RFU6" s="700"/>
      <c r="RFV6" s="700"/>
      <c r="RFW6" s="700"/>
      <c r="RFX6" s="700"/>
      <c r="RFY6" s="700"/>
      <c r="RFZ6" s="700"/>
      <c r="RGA6" s="700"/>
      <c r="RGB6" s="700"/>
      <c r="RGC6" s="700"/>
      <c r="RGD6" s="700"/>
      <c r="RGE6" s="700"/>
      <c r="RGF6" s="700"/>
      <c r="RGG6" s="700"/>
      <c r="RGH6" s="700"/>
      <c r="RGI6" s="700"/>
      <c r="RGJ6" s="700"/>
      <c r="RGK6" s="700"/>
      <c r="RGL6" s="700"/>
      <c r="RGM6" s="700"/>
      <c r="RGN6" s="700"/>
      <c r="RGO6" s="700"/>
      <c r="RGP6" s="700"/>
      <c r="RGQ6" s="700"/>
      <c r="RGR6" s="700"/>
      <c r="RGS6" s="700"/>
      <c r="RGT6" s="700"/>
      <c r="RGU6" s="700"/>
      <c r="RGV6" s="700"/>
      <c r="RGW6" s="700"/>
      <c r="RGX6" s="700"/>
      <c r="RGY6" s="700"/>
      <c r="RGZ6" s="700"/>
      <c r="RHA6" s="700"/>
      <c r="RHB6" s="700"/>
      <c r="RHC6" s="700"/>
      <c r="RHD6" s="700"/>
      <c r="RHE6" s="700"/>
      <c r="RHF6" s="700"/>
      <c r="RHG6" s="700"/>
      <c r="RHH6" s="700"/>
      <c r="RHI6" s="700"/>
      <c r="RHJ6" s="700"/>
      <c r="RHK6" s="700"/>
      <c r="RHL6" s="700"/>
      <c r="RHM6" s="700"/>
      <c r="RHN6" s="700"/>
      <c r="RHO6" s="700"/>
      <c r="RHP6" s="700"/>
      <c r="RHQ6" s="700"/>
      <c r="RHR6" s="700"/>
      <c r="RHS6" s="700"/>
      <c r="RHT6" s="700"/>
      <c r="RHU6" s="700"/>
      <c r="RHV6" s="700"/>
      <c r="RHW6" s="700"/>
      <c r="RHX6" s="700"/>
      <c r="RHY6" s="700"/>
      <c r="RHZ6" s="700"/>
      <c r="RIA6" s="700"/>
      <c r="RIB6" s="700"/>
      <c r="RIC6" s="700"/>
      <c r="RID6" s="700"/>
      <c r="RIE6" s="700"/>
      <c r="RIF6" s="700"/>
      <c r="RIG6" s="700"/>
      <c r="RIH6" s="700"/>
      <c r="RII6" s="700"/>
      <c r="RIJ6" s="700"/>
      <c r="RIK6" s="700"/>
      <c r="RIL6" s="700"/>
      <c r="RIM6" s="700"/>
      <c r="RIN6" s="700"/>
      <c r="RIO6" s="700"/>
      <c r="RIP6" s="700"/>
      <c r="RIQ6" s="700"/>
      <c r="RIR6" s="700"/>
      <c r="RIS6" s="700"/>
      <c r="RIT6" s="700"/>
      <c r="RIU6" s="700"/>
      <c r="RIV6" s="700"/>
      <c r="RIW6" s="700"/>
      <c r="RIX6" s="700"/>
      <c r="RIY6" s="700"/>
      <c r="RIZ6" s="700"/>
      <c r="RJA6" s="700"/>
      <c r="RJB6" s="700"/>
      <c r="RJC6" s="700"/>
      <c r="RJD6" s="700"/>
      <c r="RJE6" s="700"/>
      <c r="RJF6" s="700"/>
      <c r="RJG6" s="700"/>
      <c r="RJH6" s="700"/>
      <c r="RJI6" s="700"/>
      <c r="RJJ6" s="700"/>
      <c r="RJK6" s="700"/>
      <c r="RJL6" s="700"/>
      <c r="RJM6" s="700"/>
      <c r="RJN6" s="700"/>
      <c r="RJO6" s="700"/>
      <c r="RJP6" s="700"/>
      <c r="RJQ6" s="700"/>
      <c r="RJR6" s="700"/>
      <c r="RJS6" s="700"/>
      <c r="RJT6" s="700"/>
      <c r="RJU6" s="700"/>
      <c r="RJV6" s="700"/>
      <c r="RJW6" s="700"/>
      <c r="RJX6" s="700"/>
      <c r="RJY6" s="700"/>
      <c r="RJZ6" s="700"/>
      <c r="RKA6" s="700"/>
      <c r="RKB6" s="700"/>
      <c r="RKC6" s="700"/>
      <c r="RKD6" s="700"/>
      <c r="RKE6" s="700"/>
      <c r="RKF6" s="700"/>
      <c r="RKG6" s="700"/>
      <c r="RKH6" s="700"/>
      <c r="RKI6" s="700"/>
      <c r="RKJ6" s="700"/>
      <c r="RKK6" s="700"/>
      <c r="RKL6" s="700"/>
      <c r="RKM6" s="700"/>
      <c r="RKN6" s="700"/>
      <c r="RKO6" s="700"/>
      <c r="RKP6" s="700"/>
      <c r="RKQ6" s="700"/>
      <c r="RKR6" s="700"/>
      <c r="RKS6" s="700"/>
      <c r="RKT6" s="700"/>
      <c r="RKU6" s="700"/>
      <c r="RKV6" s="700"/>
      <c r="RKW6" s="700"/>
      <c r="RKX6" s="700"/>
      <c r="RKY6" s="700"/>
      <c r="RKZ6" s="700"/>
      <c r="RLA6" s="700"/>
      <c r="RLB6" s="700"/>
      <c r="RLC6" s="700"/>
      <c r="RLD6" s="700"/>
      <c r="RLE6" s="700"/>
      <c r="RLF6" s="700"/>
      <c r="RLG6" s="700"/>
      <c r="RLH6" s="700"/>
      <c r="RLI6" s="700"/>
      <c r="RLJ6" s="700"/>
      <c r="RLK6" s="700"/>
      <c r="RLL6" s="700"/>
      <c r="RLM6" s="700"/>
      <c r="RLN6" s="700"/>
      <c r="RLO6" s="700"/>
      <c r="RLP6" s="700"/>
      <c r="RLQ6" s="700"/>
      <c r="RLR6" s="700"/>
      <c r="RLS6" s="700"/>
      <c r="RLT6" s="700"/>
      <c r="RLU6" s="700"/>
      <c r="RLV6" s="700"/>
      <c r="RLW6" s="700"/>
      <c r="RLX6" s="700"/>
      <c r="RLY6" s="700"/>
      <c r="RLZ6" s="700"/>
      <c r="RMA6" s="700"/>
      <c r="RMB6" s="700"/>
      <c r="RMC6" s="700"/>
      <c r="RMD6" s="700"/>
      <c r="RME6" s="700"/>
      <c r="RMF6" s="700"/>
      <c r="RMG6" s="700"/>
      <c r="RMH6" s="700"/>
      <c r="RMI6" s="700"/>
      <c r="RMJ6" s="700"/>
      <c r="RMK6" s="700"/>
      <c r="RML6" s="700"/>
      <c r="RMM6" s="700"/>
      <c r="RMN6" s="700"/>
      <c r="RMO6" s="700"/>
      <c r="RMP6" s="700"/>
      <c r="RMQ6" s="700"/>
      <c r="RMR6" s="700"/>
      <c r="RMS6" s="700"/>
      <c r="RMT6" s="700"/>
      <c r="RMU6" s="700"/>
      <c r="RMV6" s="700"/>
      <c r="RMW6" s="700"/>
      <c r="RMX6" s="700"/>
      <c r="RMY6" s="700"/>
      <c r="RMZ6" s="700"/>
      <c r="RNA6" s="700"/>
      <c r="RNB6" s="700"/>
      <c r="RNC6" s="700"/>
      <c r="RND6" s="700"/>
      <c r="RNE6" s="700"/>
      <c r="RNF6" s="700"/>
      <c r="RNG6" s="700"/>
      <c r="RNH6" s="700"/>
      <c r="RNI6" s="700"/>
      <c r="RNJ6" s="700"/>
      <c r="RNK6" s="700"/>
      <c r="RNL6" s="700"/>
      <c r="RNM6" s="700"/>
      <c r="RNN6" s="700"/>
      <c r="RNO6" s="700"/>
      <c r="RNP6" s="700"/>
      <c r="RNQ6" s="700"/>
      <c r="RNR6" s="700"/>
      <c r="RNS6" s="700"/>
      <c r="RNT6" s="700"/>
      <c r="RNU6" s="700"/>
      <c r="RNV6" s="700"/>
      <c r="RNW6" s="700"/>
      <c r="RNX6" s="700"/>
      <c r="RNY6" s="700"/>
      <c r="RNZ6" s="700"/>
      <c r="ROA6" s="700"/>
      <c r="ROB6" s="700"/>
      <c r="ROC6" s="700"/>
      <c r="ROD6" s="700"/>
      <c r="ROE6" s="700"/>
      <c r="ROF6" s="700"/>
      <c r="ROG6" s="700"/>
      <c r="ROH6" s="700"/>
      <c r="ROI6" s="700"/>
      <c r="ROJ6" s="700"/>
      <c r="ROK6" s="700"/>
      <c r="ROL6" s="700"/>
      <c r="ROM6" s="700"/>
      <c r="RON6" s="700"/>
      <c r="ROO6" s="700"/>
      <c r="ROP6" s="700"/>
      <c r="ROQ6" s="700"/>
      <c r="ROR6" s="700"/>
      <c r="ROS6" s="700"/>
      <c r="ROT6" s="700"/>
      <c r="ROU6" s="700"/>
      <c r="ROV6" s="700"/>
      <c r="ROW6" s="700"/>
      <c r="ROX6" s="700"/>
      <c r="ROY6" s="700"/>
      <c r="ROZ6" s="700"/>
      <c r="RPA6" s="700"/>
      <c r="RPB6" s="700"/>
      <c r="RPC6" s="700"/>
      <c r="RPD6" s="700"/>
      <c r="RPE6" s="700"/>
      <c r="RPF6" s="700"/>
      <c r="RPG6" s="700"/>
      <c r="RPH6" s="700"/>
      <c r="RPI6" s="700"/>
      <c r="RPJ6" s="700"/>
      <c r="RPK6" s="700"/>
      <c r="RPL6" s="700"/>
      <c r="RPM6" s="700"/>
      <c r="RPN6" s="700"/>
      <c r="RPO6" s="700"/>
      <c r="RPP6" s="700"/>
      <c r="RPQ6" s="700"/>
      <c r="RPR6" s="700"/>
      <c r="RPS6" s="700"/>
      <c r="RPT6" s="700"/>
      <c r="RPU6" s="700"/>
      <c r="RPV6" s="700"/>
      <c r="RPW6" s="700"/>
      <c r="RPX6" s="700"/>
      <c r="RPY6" s="700"/>
      <c r="RPZ6" s="700"/>
      <c r="RQA6" s="700"/>
      <c r="RQB6" s="700"/>
      <c r="RQC6" s="700"/>
      <c r="RQD6" s="700"/>
      <c r="RQE6" s="700"/>
      <c r="RQF6" s="700"/>
      <c r="RQG6" s="700"/>
      <c r="RQH6" s="700"/>
      <c r="RQI6" s="700"/>
      <c r="RQJ6" s="700"/>
      <c r="RQK6" s="700"/>
      <c r="RQL6" s="700"/>
      <c r="RQM6" s="700"/>
      <c r="RQN6" s="700"/>
      <c r="RQO6" s="700"/>
      <c r="RQP6" s="700"/>
      <c r="RQQ6" s="700"/>
      <c r="RQR6" s="700"/>
      <c r="RQS6" s="700"/>
      <c r="RQT6" s="700"/>
      <c r="RQU6" s="700"/>
      <c r="RQV6" s="700"/>
      <c r="RQW6" s="700"/>
      <c r="RQX6" s="700"/>
      <c r="RQY6" s="700"/>
      <c r="RQZ6" s="700"/>
      <c r="RRA6" s="700"/>
      <c r="RRB6" s="700"/>
      <c r="RRC6" s="700"/>
      <c r="RRD6" s="700"/>
      <c r="RRE6" s="700"/>
      <c r="RRF6" s="700"/>
      <c r="RRG6" s="700"/>
      <c r="RRH6" s="700"/>
      <c r="RRI6" s="700"/>
      <c r="RRJ6" s="700"/>
      <c r="RRK6" s="700"/>
      <c r="RRL6" s="700"/>
      <c r="RRM6" s="700"/>
      <c r="RRN6" s="700"/>
      <c r="RRO6" s="700"/>
      <c r="RRP6" s="700"/>
      <c r="RRQ6" s="700"/>
      <c r="RRR6" s="700"/>
      <c r="RRS6" s="700"/>
      <c r="RRT6" s="700"/>
      <c r="RRU6" s="700"/>
      <c r="RRV6" s="700"/>
      <c r="RRW6" s="700"/>
      <c r="RRX6" s="700"/>
      <c r="RRY6" s="700"/>
      <c r="RRZ6" s="700"/>
      <c r="RSA6" s="700"/>
      <c r="RSB6" s="700"/>
      <c r="RSC6" s="700"/>
      <c r="RSD6" s="700"/>
      <c r="RSE6" s="700"/>
      <c r="RSF6" s="700"/>
      <c r="RSG6" s="700"/>
      <c r="RSH6" s="700"/>
      <c r="RSI6" s="700"/>
      <c r="RSJ6" s="700"/>
      <c r="RSK6" s="700"/>
      <c r="RSL6" s="700"/>
      <c r="RSM6" s="700"/>
      <c r="RSN6" s="700"/>
      <c r="RSO6" s="700"/>
      <c r="RSP6" s="700"/>
      <c r="RSQ6" s="700"/>
      <c r="RSR6" s="700"/>
      <c r="RSS6" s="700"/>
      <c r="RST6" s="700"/>
      <c r="RSU6" s="700"/>
      <c r="RSV6" s="700"/>
      <c r="RSW6" s="700"/>
      <c r="RSX6" s="700"/>
      <c r="RSY6" s="700"/>
      <c r="RSZ6" s="700"/>
      <c r="RTA6" s="700"/>
      <c r="RTB6" s="700"/>
      <c r="RTC6" s="700"/>
      <c r="RTD6" s="700"/>
      <c r="RTE6" s="700"/>
      <c r="RTF6" s="700"/>
      <c r="RTG6" s="700"/>
      <c r="RTH6" s="700"/>
      <c r="RTI6" s="700"/>
      <c r="RTJ6" s="700"/>
      <c r="RTK6" s="700"/>
      <c r="RTL6" s="700"/>
      <c r="RTM6" s="700"/>
      <c r="RTN6" s="700"/>
      <c r="RTO6" s="700"/>
      <c r="RTP6" s="700"/>
      <c r="RTQ6" s="700"/>
      <c r="RTR6" s="700"/>
      <c r="RTS6" s="700"/>
      <c r="RTT6" s="700"/>
      <c r="RTU6" s="700"/>
      <c r="RTV6" s="700"/>
      <c r="RTW6" s="700"/>
      <c r="RTX6" s="700"/>
      <c r="RTY6" s="700"/>
      <c r="RTZ6" s="700"/>
      <c r="RUA6" s="700"/>
      <c r="RUB6" s="700"/>
      <c r="RUC6" s="700"/>
      <c r="RUD6" s="700"/>
      <c r="RUE6" s="700"/>
      <c r="RUF6" s="700"/>
      <c r="RUG6" s="700"/>
      <c r="RUH6" s="700"/>
      <c r="RUI6" s="700"/>
      <c r="RUJ6" s="700"/>
      <c r="RUK6" s="700"/>
      <c r="RUL6" s="700"/>
      <c r="RUM6" s="700"/>
      <c r="RUN6" s="700"/>
      <c r="RUO6" s="700"/>
      <c r="RUP6" s="700"/>
      <c r="RUQ6" s="700"/>
      <c r="RUR6" s="700"/>
      <c r="RUS6" s="700"/>
      <c r="RUT6" s="700"/>
      <c r="RUU6" s="700"/>
      <c r="RUV6" s="700"/>
      <c r="RUW6" s="700"/>
      <c r="RUX6" s="700"/>
      <c r="RUY6" s="700"/>
      <c r="RUZ6" s="700"/>
      <c r="RVA6" s="700"/>
      <c r="RVB6" s="700"/>
      <c r="RVC6" s="700"/>
      <c r="RVD6" s="700"/>
      <c r="RVE6" s="700"/>
      <c r="RVF6" s="700"/>
      <c r="RVG6" s="700"/>
      <c r="RVH6" s="700"/>
      <c r="RVI6" s="700"/>
      <c r="RVJ6" s="700"/>
      <c r="RVK6" s="700"/>
      <c r="RVL6" s="700"/>
      <c r="RVM6" s="700"/>
      <c r="RVN6" s="700"/>
      <c r="RVO6" s="700"/>
      <c r="RVP6" s="700"/>
      <c r="RVQ6" s="700"/>
      <c r="RVR6" s="700"/>
      <c r="RVS6" s="700"/>
      <c r="RVT6" s="700"/>
      <c r="RVU6" s="700"/>
      <c r="RVV6" s="700"/>
      <c r="RVW6" s="700"/>
      <c r="RVX6" s="700"/>
      <c r="RVY6" s="700"/>
      <c r="RVZ6" s="700"/>
      <c r="RWA6" s="700"/>
      <c r="RWB6" s="700"/>
      <c r="RWC6" s="700"/>
      <c r="RWD6" s="700"/>
      <c r="RWE6" s="700"/>
      <c r="RWF6" s="700"/>
      <c r="RWG6" s="700"/>
      <c r="RWH6" s="700"/>
      <c r="RWI6" s="700"/>
      <c r="RWJ6" s="700"/>
      <c r="RWK6" s="700"/>
      <c r="RWL6" s="700"/>
      <c r="RWM6" s="700"/>
      <c r="RWN6" s="700"/>
      <c r="RWO6" s="700"/>
      <c r="RWP6" s="700"/>
      <c r="RWQ6" s="700"/>
      <c r="RWR6" s="700"/>
      <c r="RWS6" s="700"/>
      <c r="RWT6" s="700"/>
      <c r="RWU6" s="700"/>
      <c r="RWV6" s="700"/>
      <c r="RWW6" s="700"/>
      <c r="RWX6" s="700"/>
      <c r="RWY6" s="700"/>
      <c r="RWZ6" s="700"/>
      <c r="RXA6" s="700"/>
      <c r="RXB6" s="700"/>
      <c r="RXC6" s="700"/>
      <c r="RXD6" s="700"/>
      <c r="RXE6" s="700"/>
      <c r="RXF6" s="700"/>
      <c r="RXG6" s="700"/>
      <c r="RXH6" s="700"/>
      <c r="RXI6" s="700"/>
      <c r="RXJ6" s="700"/>
      <c r="RXK6" s="700"/>
      <c r="RXL6" s="700"/>
      <c r="RXM6" s="700"/>
      <c r="RXN6" s="700"/>
      <c r="RXO6" s="700"/>
      <c r="RXP6" s="700"/>
      <c r="RXQ6" s="700"/>
      <c r="RXR6" s="700"/>
      <c r="RXS6" s="700"/>
      <c r="RXT6" s="700"/>
      <c r="RXU6" s="700"/>
      <c r="RXV6" s="700"/>
      <c r="RXW6" s="700"/>
      <c r="RXX6" s="700"/>
      <c r="RXY6" s="700"/>
      <c r="RXZ6" s="700"/>
      <c r="RYA6" s="700"/>
      <c r="RYB6" s="700"/>
      <c r="RYC6" s="700"/>
      <c r="RYD6" s="700"/>
      <c r="RYE6" s="700"/>
      <c r="RYF6" s="700"/>
      <c r="RYG6" s="700"/>
      <c r="RYH6" s="700"/>
      <c r="RYI6" s="700"/>
      <c r="RYJ6" s="700"/>
      <c r="RYK6" s="700"/>
      <c r="RYL6" s="700"/>
      <c r="RYM6" s="700"/>
      <c r="RYN6" s="700"/>
      <c r="RYO6" s="700"/>
      <c r="RYP6" s="700"/>
      <c r="RYQ6" s="700"/>
      <c r="RYR6" s="700"/>
      <c r="RYS6" s="700"/>
      <c r="RYT6" s="700"/>
      <c r="RYU6" s="700"/>
      <c r="RYV6" s="700"/>
      <c r="RYW6" s="700"/>
      <c r="RYX6" s="700"/>
      <c r="RYY6" s="700"/>
      <c r="RYZ6" s="700"/>
      <c r="RZA6" s="700"/>
      <c r="RZB6" s="700"/>
      <c r="RZC6" s="700"/>
      <c r="RZD6" s="700"/>
      <c r="RZE6" s="700"/>
      <c r="RZF6" s="700"/>
      <c r="RZG6" s="700"/>
      <c r="RZH6" s="700"/>
      <c r="RZI6" s="700"/>
      <c r="RZJ6" s="700"/>
      <c r="RZK6" s="700"/>
      <c r="RZL6" s="700"/>
      <c r="RZM6" s="700"/>
      <c r="RZN6" s="700"/>
      <c r="RZO6" s="700"/>
      <c r="RZP6" s="700"/>
      <c r="RZQ6" s="700"/>
      <c r="RZR6" s="700"/>
      <c r="RZS6" s="700"/>
      <c r="RZT6" s="700"/>
      <c r="RZU6" s="700"/>
      <c r="RZV6" s="700"/>
      <c r="RZW6" s="700"/>
      <c r="RZX6" s="700"/>
      <c r="RZY6" s="700"/>
      <c r="RZZ6" s="700"/>
      <c r="SAA6" s="700"/>
      <c r="SAB6" s="700"/>
      <c r="SAC6" s="700"/>
      <c r="SAD6" s="700"/>
      <c r="SAE6" s="700"/>
      <c r="SAF6" s="700"/>
      <c r="SAG6" s="700"/>
      <c r="SAH6" s="700"/>
      <c r="SAI6" s="700"/>
      <c r="SAJ6" s="700"/>
      <c r="SAK6" s="700"/>
      <c r="SAL6" s="700"/>
      <c r="SAM6" s="700"/>
      <c r="SAN6" s="700"/>
      <c r="SAO6" s="700"/>
      <c r="SAP6" s="700"/>
      <c r="SAQ6" s="700"/>
      <c r="SAR6" s="700"/>
      <c r="SAS6" s="700"/>
      <c r="SAT6" s="700"/>
      <c r="SAU6" s="700"/>
      <c r="SAV6" s="700"/>
      <c r="SAW6" s="700"/>
      <c r="SAX6" s="700"/>
      <c r="SAY6" s="700"/>
      <c r="SAZ6" s="700"/>
      <c r="SBA6" s="700"/>
      <c r="SBB6" s="700"/>
      <c r="SBC6" s="700"/>
      <c r="SBD6" s="700"/>
      <c r="SBE6" s="700"/>
      <c r="SBF6" s="700"/>
      <c r="SBG6" s="700"/>
      <c r="SBH6" s="700"/>
      <c r="SBI6" s="700"/>
      <c r="SBJ6" s="700"/>
      <c r="SBK6" s="700"/>
      <c r="SBL6" s="700"/>
      <c r="SBM6" s="700"/>
      <c r="SBN6" s="700"/>
      <c r="SBO6" s="700"/>
      <c r="SBP6" s="700"/>
      <c r="SBQ6" s="700"/>
      <c r="SBR6" s="700"/>
      <c r="SBS6" s="700"/>
      <c r="SBT6" s="700"/>
      <c r="SBU6" s="700"/>
      <c r="SBV6" s="700"/>
      <c r="SBW6" s="700"/>
      <c r="SBX6" s="700"/>
      <c r="SBY6" s="700"/>
      <c r="SBZ6" s="700"/>
      <c r="SCA6" s="700"/>
      <c r="SCB6" s="700"/>
      <c r="SCC6" s="700"/>
      <c r="SCD6" s="700"/>
      <c r="SCE6" s="700"/>
      <c r="SCF6" s="700"/>
      <c r="SCG6" s="700"/>
      <c r="SCH6" s="700"/>
      <c r="SCI6" s="700"/>
      <c r="SCJ6" s="700"/>
      <c r="SCK6" s="700"/>
      <c r="SCL6" s="700"/>
      <c r="SCM6" s="700"/>
      <c r="SCN6" s="700"/>
      <c r="SCO6" s="700"/>
      <c r="SCP6" s="700"/>
      <c r="SCQ6" s="700"/>
      <c r="SCR6" s="700"/>
      <c r="SCS6" s="700"/>
      <c r="SCT6" s="700"/>
      <c r="SCU6" s="700"/>
      <c r="SCV6" s="700"/>
      <c r="SCW6" s="700"/>
      <c r="SCX6" s="700"/>
      <c r="SCY6" s="700"/>
      <c r="SCZ6" s="700"/>
      <c r="SDA6" s="700"/>
      <c r="SDB6" s="700"/>
      <c r="SDC6" s="700"/>
      <c r="SDD6" s="700"/>
      <c r="SDE6" s="700"/>
      <c r="SDF6" s="700"/>
      <c r="SDG6" s="700"/>
      <c r="SDH6" s="700"/>
      <c r="SDI6" s="700"/>
      <c r="SDJ6" s="700"/>
      <c r="SDK6" s="700"/>
      <c r="SDL6" s="700"/>
      <c r="SDM6" s="700"/>
      <c r="SDN6" s="700"/>
      <c r="SDO6" s="700"/>
      <c r="SDP6" s="700"/>
      <c r="SDQ6" s="700"/>
      <c r="SDR6" s="700"/>
      <c r="SDS6" s="700"/>
      <c r="SDT6" s="700"/>
      <c r="SDU6" s="700"/>
      <c r="SDV6" s="700"/>
      <c r="SDW6" s="700"/>
      <c r="SDX6" s="700"/>
      <c r="SDY6" s="700"/>
      <c r="SDZ6" s="700"/>
      <c r="SEA6" s="700"/>
      <c r="SEB6" s="700"/>
      <c r="SEC6" s="700"/>
      <c r="SED6" s="700"/>
      <c r="SEE6" s="700"/>
      <c r="SEF6" s="700"/>
      <c r="SEG6" s="700"/>
      <c r="SEH6" s="700"/>
      <c r="SEI6" s="700"/>
      <c r="SEJ6" s="700"/>
      <c r="SEK6" s="700"/>
      <c r="SEL6" s="700"/>
      <c r="SEM6" s="700"/>
      <c r="SEN6" s="700"/>
      <c r="SEO6" s="700"/>
      <c r="SEP6" s="700"/>
      <c r="SEQ6" s="700"/>
      <c r="SER6" s="700"/>
      <c r="SES6" s="700"/>
      <c r="SET6" s="700"/>
      <c r="SEU6" s="700"/>
      <c r="SEV6" s="700"/>
      <c r="SEW6" s="700"/>
      <c r="SEX6" s="700"/>
      <c r="SEY6" s="700"/>
      <c r="SEZ6" s="700"/>
      <c r="SFA6" s="700"/>
      <c r="SFB6" s="700"/>
      <c r="SFC6" s="700"/>
      <c r="SFD6" s="700"/>
      <c r="SFE6" s="700"/>
      <c r="SFF6" s="700"/>
      <c r="SFG6" s="700"/>
      <c r="SFH6" s="700"/>
      <c r="SFI6" s="700"/>
      <c r="SFJ6" s="700"/>
      <c r="SFK6" s="700"/>
      <c r="SFL6" s="700"/>
      <c r="SFM6" s="700"/>
      <c r="SFN6" s="700"/>
      <c r="SFO6" s="700"/>
      <c r="SFP6" s="700"/>
      <c r="SFQ6" s="700"/>
      <c r="SFR6" s="700"/>
      <c r="SFS6" s="700"/>
      <c r="SFT6" s="700"/>
      <c r="SFU6" s="700"/>
      <c r="SFV6" s="700"/>
      <c r="SFW6" s="700"/>
      <c r="SFX6" s="700"/>
      <c r="SFY6" s="700"/>
      <c r="SFZ6" s="700"/>
      <c r="SGA6" s="700"/>
      <c r="SGB6" s="700"/>
      <c r="SGC6" s="700"/>
      <c r="SGD6" s="700"/>
      <c r="SGE6" s="700"/>
      <c r="SGF6" s="700"/>
      <c r="SGG6" s="700"/>
      <c r="SGH6" s="700"/>
      <c r="SGI6" s="700"/>
      <c r="SGJ6" s="700"/>
      <c r="SGK6" s="700"/>
      <c r="SGL6" s="700"/>
      <c r="SGM6" s="700"/>
      <c r="SGN6" s="700"/>
      <c r="SGO6" s="700"/>
      <c r="SGP6" s="700"/>
      <c r="SGQ6" s="700"/>
      <c r="SGR6" s="700"/>
      <c r="SGS6" s="700"/>
      <c r="SGT6" s="700"/>
      <c r="SGU6" s="700"/>
      <c r="SGV6" s="700"/>
      <c r="SGW6" s="700"/>
      <c r="SGX6" s="700"/>
      <c r="SGY6" s="700"/>
      <c r="SGZ6" s="700"/>
      <c r="SHA6" s="700"/>
      <c r="SHB6" s="700"/>
      <c r="SHC6" s="700"/>
      <c r="SHD6" s="700"/>
      <c r="SHE6" s="700"/>
      <c r="SHF6" s="700"/>
      <c r="SHG6" s="700"/>
      <c r="SHH6" s="700"/>
      <c r="SHI6" s="700"/>
      <c r="SHJ6" s="700"/>
      <c r="SHK6" s="700"/>
      <c r="SHL6" s="700"/>
      <c r="SHM6" s="700"/>
      <c r="SHN6" s="700"/>
      <c r="SHO6" s="700"/>
      <c r="SHP6" s="700"/>
      <c r="SHQ6" s="700"/>
      <c r="SHR6" s="700"/>
      <c r="SHS6" s="700"/>
      <c r="SHT6" s="700"/>
      <c r="SHU6" s="700"/>
      <c r="SHV6" s="700"/>
      <c r="SHW6" s="700"/>
      <c r="SHX6" s="700"/>
      <c r="SHY6" s="700"/>
      <c r="SHZ6" s="700"/>
      <c r="SIA6" s="700"/>
      <c r="SIB6" s="700"/>
      <c r="SIC6" s="700"/>
      <c r="SID6" s="700"/>
      <c r="SIE6" s="700"/>
      <c r="SIF6" s="700"/>
      <c r="SIG6" s="700"/>
      <c r="SIH6" s="700"/>
      <c r="SII6" s="700"/>
      <c r="SIJ6" s="700"/>
      <c r="SIK6" s="700"/>
      <c r="SIL6" s="700"/>
      <c r="SIM6" s="700"/>
      <c r="SIN6" s="700"/>
      <c r="SIO6" s="700"/>
      <c r="SIP6" s="700"/>
      <c r="SIQ6" s="700"/>
      <c r="SIR6" s="700"/>
      <c r="SIS6" s="700"/>
      <c r="SIT6" s="700"/>
      <c r="SIU6" s="700"/>
      <c r="SIV6" s="700"/>
      <c r="SIW6" s="700"/>
      <c r="SIX6" s="700"/>
      <c r="SIY6" s="700"/>
      <c r="SIZ6" s="700"/>
      <c r="SJA6" s="700"/>
      <c r="SJB6" s="700"/>
      <c r="SJC6" s="700"/>
      <c r="SJD6" s="700"/>
      <c r="SJE6" s="700"/>
      <c r="SJF6" s="700"/>
      <c r="SJG6" s="700"/>
      <c r="SJH6" s="700"/>
      <c r="SJI6" s="700"/>
      <c r="SJJ6" s="700"/>
      <c r="SJK6" s="700"/>
      <c r="SJL6" s="700"/>
      <c r="SJM6" s="700"/>
      <c r="SJN6" s="700"/>
      <c r="SJO6" s="700"/>
      <c r="SJP6" s="700"/>
      <c r="SJQ6" s="700"/>
      <c r="SJR6" s="700"/>
      <c r="SJS6" s="700"/>
      <c r="SJT6" s="700"/>
      <c r="SJU6" s="700"/>
      <c r="SJV6" s="700"/>
      <c r="SJW6" s="700"/>
      <c r="SJX6" s="700"/>
      <c r="SJY6" s="700"/>
      <c r="SJZ6" s="700"/>
      <c r="SKA6" s="700"/>
      <c r="SKB6" s="700"/>
      <c r="SKC6" s="700"/>
      <c r="SKD6" s="700"/>
      <c r="SKE6" s="700"/>
      <c r="SKF6" s="700"/>
      <c r="SKG6" s="700"/>
      <c r="SKH6" s="700"/>
      <c r="SKI6" s="700"/>
      <c r="SKJ6" s="700"/>
      <c r="SKK6" s="700"/>
      <c r="SKL6" s="700"/>
      <c r="SKM6" s="700"/>
      <c r="SKN6" s="700"/>
      <c r="SKO6" s="700"/>
      <c r="SKP6" s="700"/>
      <c r="SKQ6" s="700"/>
      <c r="SKR6" s="700"/>
      <c r="SKS6" s="700"/>
      <c r="SKT6" s="700"/>
      <c r="SKU6" s="700"/>
      <c r="SKV6" s="700"/>
      <c r="SKW6" s="700"/>
      <c r="SKX6" s="700"/>
      <c r="SKY6" s="700"/>
      <c r="SKZ6" s="700"/>
      <c r="SLA6" s="700"/>
      <c r="SLB6" s="700"/>
      <c r="SLC6" s="700"/>
      <c r="SLD6" s="700"/>
      <c r="SLE6" s="700"/>
      <c r="SLF6" s="700"/>
      <c r="SLG6" s="700"/>
      <c r="SLH6" s="700"/>
      <c r="SLI6" s="700"/>
      <c r="SLJ6" s="700"/>
      <c r="SLK6" s="700"/>
      <c r="SLL6" s="700"/>
      <c r="SLM6" s="700"/>
      <c r="SLN6" s="700"/>
      <c r="SLO6" s="700"/>
      <c r="SLP6" s="700"/>
      <c r="SLQ6" s="700"/>
      <c r="SLR6" s="700"/>
      <c r="SLS6" s="700"/>
      <c r="SLT6" s="700"/>
      <c r="SLU6" s="700"/>
      <c r="SLV6" s="700"/>
      <c r="SLW6" s="700"/>
      <c r="SLX6" s="700"/>
      <c r="SLY6" s="700"/>
      <c r="SLZ6" s="700"/>
      <c r="SMA6" s="700"/>
      <c r="SMB6" s="700"/>
      <c r="SMC6" s="700"/>
      <c r="SMD6" s="700"/>
      <c r="SME6" s="700"/>
      <c r="SMF6" s="700"/>
      <c r="SMG6" s="700"/>
      <c r="SMH6" s="700"/>
      <c r="SMI6" s="700"/>
      <c r="SMJ6" s="700"/>
      <c r="SMK6" s="700"/>
      <c r="SML6" s="700"/>
      <c r="SMM6" s="700"/>
      <c r="SMN6" s="700"/>
      <c r="SMO6" s="700"/>
      <c r="SMP6" s="700"/>
      <c r="SMQ6" s="700"/>
      <c r="SMR6" s="700"/>
      <c r="SMS6" s="700"/>
      <c r="SMT6" s="700"/>
      <c r="SMU6" s="700"/>
      <c r="SMV6" s="700"/>
      <c r="SMW6" s="700"/>
      <c r="SMX6" s="700"/>
      <c r="SMY6" s="700"/>
      <c r="SMZ6" s="700"/>
      <c r="SNA6" s="700"/>
      <c r="SNB6" s="700"/>
      <c r="SNC6" s="700"/>
      <c r="SND6" s="700"/>
      <c r="SNE6" s="700"/>
      <c r="SNF6" s="700"/>
      <c r="SNG6" s="700"/>
      <c r="SNH6" s="700"/>
      <c r="SNI6" s="700"/>
      <c r="SNJ6" s="700"/>
      <c r="SNK6" s="700"/>
      <c r="SNL6" s="700"/>
      <c r="SNM6" s="700"/>
      <c r="SNN6" s="700"/>
      <c r="SNO6" s="700"/>
      <c r="SNP6" s="700"/>
      <c r="SNQ6" s="700"/>
      <c r="SNR6" s="700"/>
      <c r="SNS6" s="700"/>
      <c r="SNT6" s="700"/>
      <c r="SNU6" s="700"/>
      <c r="SNV6" s="700"/>
      <c r="SNW6" s="700"/>
      <c r="SNX6" s="700"/>
      <c r="SNY6" s="700"/>
      <c r="SNZ6" s="700"/>
      <c r="SOA6" s="700"/>
      <c r="SOB6" s="700"/>
      <c r="SOC6" s="700"/>
      <c r="SOD6" s="700"/>
      <c r="SOE6" s="700"/>
      <c r="SOF6" s="700"/>
      <c r="SOG6" s="700"/>
      <c r="SOH6" s="700"/>
      <c r="SOI6" s="700"/>
      <c r="SOJ6" s="700"/>
      <c r="SOK6" s="700"/>
      <c r="SOL6" s="700"/>
      <c r="SOM6" s="700"/>
      <c r="SON6" s="700"/>
      <c r="SOO6" s="700"/>
      <c r="SOP6" s="700"/>
      <c r="SOQ6" s="700"/>
      <c r="SOR6" s="700"/>
      <c r="SOS6" s="700"/>
      <c r="SOT6" s="700"/>
      <c r="SOU6" s="700"/>
      <c r="SOV6" s="700"/>
      <c r="SOW6" s="700"/>
      <c r="SOX6" s="700"/>
      <c r="SOY6" s="700"/>
      <c r="SOZ6" s="700"/>
      <c r="SPA6" s="700"/>
      <c r="SPB6" s="700"/>
      <c r="SPC6" s="700"/>
      <c r="SPD6" s="700"/>
      <c r="SPE6" s="700"/>
      <c r="SPF6" s="700"/>
      <c r="SPG6" s="700"/>
      <c r="SPH6" s="700"/>
      <c r="SPI6" s="700"/>
      <c r="SPJ6" s="700"/>
      <c r="SPK6" s="700"/>
      <c r="SPL6" s="700"/>
      <c r="SPM6" s="700"/>
      <c r="SPN6" s="700"/>
      <c r="SPO6" s="700"/>
      <c r="SPP6" s="700"/>
      <c r="SPQ6" s="700"/>
      <c r="SPR6" s="700"/>
      <c r="SPS6" s="700"/>
      <c r="SPT6" s="700"/>
      <c r="SPU6" s="700"/>
      <c r="SPV6" s="700"/>
      <c r="SPW6" s="700"/>
      <c r="SPX6" s="700"/>
      <c r="SPY6" s="700"/>
      <c r="SPZ6" s="700"/>
      <c r="SQA6" s="700"/>
      <c r="SQB6" s="700"/>
      <c r="SQC6" s="700"/>
      <c r="SQD6" s="700"/>
      <c r="SQE6" s="700"/>
      <c r="SQF6" s="700"/>
      <c r="SQG6" s="700"/>
      <c r="SQH6" s="700"/>
      <c r="SQI6" s="700"/>
      <c r="SQJ6" s="700"/>
      <c r="SQK6" s="700"/>
      <c r="SQL6" s="700"/>
      <c r="SQM6" s="700"/>
      <c r="SQN6" s="700"/>
      <c r="SQO6" s="700"/>
      <c r="SQP6" s="700"/>
      <c r="SQQ6" s="700"/>
      <c r="SQR6" s="700"/>
      <c r="SQS6" s="700"/>
      <c r="SQT6" s="700"/>
      <c r="SQU6" s="700"/>
      <c r="SQV6" s="700"/>
      <c r="SQW6" s="700"/>
      <c r="SQX6" s="700"/>
      <c r="SQY6" s="700"/>
      <c r="SQZ6" s="700"/>
      <c r="SRA6" s="700"/>
      <c r="SRB6" s="700"/>
      <c r="SRC6" s="700"/>
      <c r="SRD6" s="700"/>
      <c r="SRE6" s="700"/>
      <c r="SRF6" s="700"/>
      <c r="SRG6" s="700"/>
      <c r="SRH6" s="700"/>
      <c r="SRI6" s="700"/>
      <c r="SRJ6" s="700"/>
      <c r="SRK6" s="700"/>
      <c r="SRL6" s="700"/>
      <c r="SRM6" s="700"/>
      <c r="SRN6" s="700"/>
      <c r="SRO6" s="700"/>
      <c r="SRP6" s="700"/>
      <c r="SRQ6" s="700"/>
      <c r="SRR6" s="700"/>
      <c r="SRS6" s="700"/>
      <c r="SRT6" s="700"/>
      <c r="SRU6" s="700"/>
      <c r="SRV6" s="700"/>
      <c r="SRW6" s="700"/>
      <c r="SRX6" s="700"/>
      <c r="SRY6" s="700"/>
      <c r="SRZ6" s="700"/>
      <c r="SSA6" s="700"/>
      <c r="SSB6" s="700"/>
      <c r="SSC6" s="700"/>
      <c r="SSD6" s="700"/>
      <c r="SSE6" s="700"/>
      <c r="SSF6" s="700"/>
      <c r="SSG6" s="700"/>
      <c r="SSH6" s="700"/>
      <c r="SSI6" s="700"/>
      <c r="SSJ6" s="700"/>
      <c r="SSK6" s="700"/>
      <c r="SSL6" s="700"/>
      <c r="SSM6" s="700"/>
      <c r="SSN6" s="700"/>
      <c r="SSO6" s="700"/>
      <c r="SSP6" s="700"/>
      <c r="SSQ6" s="700"/>
      <c r="SSR6" s="700"/>
      <c r="SSS6" s="700"/>
      <c r="SST6" s="700"/>
      <c r="SSU6" s="700"/>
      <c r="SSV6" s="700"/>
      <c r="SSW6" s="700"/>
      <c r="SSX6" s="700"/>
      <c r="SSY6" s="700"/>
      <c r="SSZ6" s="700"/>
      <c r="STA6" s="700"/>
      <c r="STB6" s="700"/>
      <c r="STC6" s="700"/>
      <c r="STD6" s="700"/>
      <c r="STE6" s="700"/>
      <c r="STF6" s="700"/>
      <c r="STG6" s="700"/>
      <c r="STH6" s="700"/>
      <c r="STI6" s="700"/>
      <c r="STJ6" s="700"/>
      <c r="STK6" s="700"/>
      <c r="STL6" s="700"/>
      <c r="STM6" s="700"/>
      <c r="STN6" s="700"/>
      <c r="STO6" s="700"/>
      <c r="STP6" s="700"/>
      <c r="STQ6" s="700"/>
      <c r="STR6" s="700"/>
      <c r="STS6" s="700"/>
      <c r="STT6" s="700"/>
      <c r="STU6" s="700"/>
      <c r="STV6" s="700"/>
      <c r="STW6" s="700"/>
      <c r="STX6" s="700"/>
      <c r="STY6" s="700"/>
      <c r="STZ6" s="700"/>
      <c r="SUA6" s="700"/>
      <c r="SUB6" s="700"/>
      <c r="SUC6" s="700"/>
      <c r="SUD6" s="700"/>
      <c r="SUE6" s="700"/>
      <c r="SUF6" s="700"/>
      <c r="SUG6" s="700"/>
      <c r="SUH6" s="700"/>
      <c r="SUI6" s="700"/>
      <c r="SUJ6" s="700"/>
      <c r="SUK6" s="700"/>
      <c r="SUL6" s="700"/>
      <c r="SUM6" s="700"/>
      <c r="SUN6" s="700"/>
      <c r="SUO6" s="700"/>
      <c r="SUP6" s="700"/>
      <c r="SUQ6" s="700"/>
      <c r="SUR6" s="700"/>
      <c r="SUS6" s="700"/>
      <c r="SUT6" s="700"/>
      <c r="SUU6" s="700"/>
      <c r="SUV6" s="700"/>
      <c r="SUW6" s="700"/>
      <c r="SUX6" s="700"/>
      <c r="SUY6" s="700"/>
      <c r="SUZ6" s="700"/>
      <c r="SVA6" s="700"/>
      <c r="SVB6" s="700"/>
      <c r="SVC6" s="700"/>
      <c r="SVD6" s="700"/>
      <c r="SVE6" s="700"/>
      <c r="SVF6" s="700"/>
      <c r="SVG6" s="700"/>
      <c r="SVH6" s="700"/>
      <c r="SVI6" s="700"/>
      <c r="SVJ6" s="700"/>
      <c r="SVK6" s="700"/>
      <c r="SVL6" s="700"/>
      <c r="SVM6" s="700"/>
      <c r="SVN6" s="700"/>
      <c r="SVO6" s="700"/>
      <c r="SVP6" s="700"/>
      <c r="SVQ6" s="700"/>
      <c r="SVR6" s="700"/>
      <c r="SVS6" s="700"/>
      <c r="SVT6" s="700"/>
      <c r="SVU6" s="700"/>
      <c r="SVV6" s="700"/>
      <c r="SVW6" s="700"/>
      <c r="SVX6" s="700"/>
      <c r="SVY6" s="700"/>
      <c r="SVZ6" s="700"/>
      <c r="SWA6" s="700"/>
      <c r="SWB6" s="700"/>
      <c r="SWC6" s="700"/>
      <c r="SWD6" s="700"/>
      <c r="SWE6" s="700"/>
      <c r="SWF6" s="700"/>
      <c r="SWG6" s="700"/>
      <c r="SWH6" s="700"/>
      <c r="SWI6" s="700"/>
      <c r="SWJ6" s="700"/>
      <c r="SWK6" s="700"/>
      <c r="SWL6" s="700"/>
      <c r="SWM6" s="700"/>
      <c r="SWN6" s="700"/>
      <c r="SWO6" s="700"/>
      <c r="SWP6" s="700"/>
      <c r="SWQ6" s="700"/>
      <c r="SWR6" s="700"/>
      <c r="SWS6" s="700"/>
      <c r="SWT6" s="700"/>
      <c r="SWU6" s="700"/>
      <c r="SWV6" s="700"/>
      <c r="SWW6" s="700"/>
      <c r="SWX6" s="700"/>
      <c r="SWY6" s="700"/>
      <c r="SWZ6" s="700"/>
      <c r="SXA6" s="700"/>
      <c r="SXB6" s="700"/>
      <c r="SXC6" s="700"/>
      <c r="SXD6" s="700"/>
      <c r="SXE6" s="700"/>
      <c r="SXF6" s="700"/>
      <c r="SXG6" s="700"/>
      <c r="SXH6" s="700"/>
      <c r="SXI6" s="700"/>
      <c r="SXJ6" s="700"/>
      <c r="SXK6" s="700"/>
      <c r="SXL6" s="700"/>
      <c r="SXM6" s="700"/>
      <c r="SXN6" s="700"/>
      <c r="SXO6" s="700"/>
      <c r="SXP6" s="700"/>
      <c r="SXQ6" s="700"/>
      <c r="SXR6" s="700"/>
      <c r="SXS6" s="700"/>
      <c r="SXT6" s="700"/>
      <c r="SXU6" s="700"/>
      <c r="SXV6" s="700"/>
      <c r="SXW6" s="700"/>
      <c r="SXX6" s="700"/>
      <c r="SXY6" s="700"/>
      <c r="SXZ6" s="700"/>
      <c r="SYA6" s="700"/>
      <c r="SYB6" s="700"/>
      <c r="SYC6" s="700"/>
      <c r="SYD6" s="700"/>
      <c r="SYE6" s="700"/>
      <c r="SYF6" s="700"/>
      <c r="SYG6" s="700"/>
      <c r="SYH6" s="700"/>
      <c r="SYI6" s="700"/>
      <c r="SYJ6" s="700"/>
      <c r="SYK6" s="700"/>
      <c r="SYL6" s="700"/>
      <c r="SYM6" s="700"/>
      <c r="SYN6" s="700"/>
      <c r="SYO6" s="700"/>
      <c r="SYP6" s="700"/>
      <c r="SYQ6" s="700"/>
      <c r="SYR6" s="700"/>
      <c r="SYS6" s="700"/>
      <c r="SYT6" s="700"/>
      <c r="SYU6" s="700"/>
      <c r="SYV6" s="700"/>
      <c r="SYW6" s="700"/>
      <c r="SYX6" s="700"/>
      <c r="SYY6" s="700"/>
      <c r="SYZ6" s="700"/>
      <c r="SZA6" s="700"/>
      <c r="SZB6" s="700"/>
      <c r="SZC6" s="700"/>
      <c r="SZD6" s="700"/>
      <c r="SZE6" s="700"/>
      <c r="SZF6" s="700"/>
      <c r="SZG6" s="700"/>
      <c r="SZH6" s="700"/>
      <c r="SZI6" s="700"/>
      <c r="SZJ6" s="700"/>
      <c r="SZK6" s="700"/>
      <c r="SZL6" s="700"/>
      <c r="SZM6" s="700"/>
      <c r="SZN6" s="700"/>
      <c r="SZO6" s="700"/>
      <c r="SZP6" s="700"/>
      <c r="SZQ6" s="700"/>
      <c r="SZR6" s="700"/>
      <c r="SZS6" s="700"/>
      <c r="SZT6" s="700"/>
      <c r="SZU6" s="700"/>
      <c r="SZV6" s="700"/>
      <c r="SZW6" s="700"/>
      <c r="SZX6" s="700"/>
      <c r="SZY6" s="700"/>
      <c r="SZZ6" s="700"/>
      <c r="TAA6" s="700"/>
      <c r="TAB6" s="700"/>
      <c r="TAC6" s="700"/>
      <c r="TAD6" s="700"/>
      <c r="TAE6" s="700"/>
      <c r="TAF6" s="700"/>
      <c r="TAG6" s="700"/>
      <c r="TAH6" s="700"/>
      <c r="TAI6" s="700"/>
      <c r="TAJ6" s="700"/>
      <c r="TAK6" s="700"/>
      <c r="TAL6" s="700"/>
      <c r="TAM6" s="700"/>
      <c r="TAN6" s="700"/>
      <c r="TAO6" s="700"/>
      <c r="TAP6" s="700"/>
      <c r="TAQ6" s="700"/>
      <c r="TAR6" s="700"/>
      <c r="TAS6" s="700"/>
      <c r="TAT6" s="700"/>
      <c r="TAU6" s="700"/>
      <c r="TAV6" s="700"/>
      <c r="TAW6" s="700"/>
      <c r="TAX6" s="700"/>
      <c r="TAY6" s="700"/>
      <c r="TAZ6" s="700"/>
      <c r="TBA6" s="700"/>
      <c r="TBB6" s="700"/>
      <c r="TBC6" s="700"/>
      <c r="TBD6" s="700"/>
      <c r="TBE6" s="700"/>
      <c r="TBF6" s="700"/>
      <c r="TBG6" s="700"/>
      <c r="TBH6" s="700"/>
      <c r="TBI6" s="700"/>
      <c r="TBJ6" s="700"/>
      <c r="TBK6" s="700"/>
      <c r="TBL6" s="700"/>
      <c r="TBM6" s="700"/>
      <c r="TBN6" s="700"/>
      <c r="TBO6" s="700"/>
      <c r="TBP6" s="700"/>
      <c r="TBQ6" s="700"/>
      <c r="TBR6" s="700"/>
      <c r="TBS6" s="700"/>
      <c r="TBT6" s="700"/>
      <c r="TBU6" s="700"/>
      <c r="TBV6" s="700"/>
      <c r="TBW6" s="700"/>
      <c r="TBX6" s="700"/>
      <c r="TBY6" s="700"/>
      <c r="TBZ6" s="700"/>
      <c r="TCA6" s="700"/>
      <c r="TCB6" s="700"/>
      <c r="TCC6" s="700"/>
      <c r="TCD6" s="700"/>
      <c r="TCE6" s="700"/>
      <c r="TCF6" s="700"/>
      <c r="TCG6" s="700"/>
      <c r="TCH6" s="700"/>
      <c r="TCI6" s="700"/>
      <c r="TCJ6" s="700"/>
      <c r="TCK6" s="700"/>
      <c r="TCL6" s="700"/>
      <c r="TCM6" s="700"/>
      <c r="TCN6" s="700"/>
      <c r="TCO6" s="700"/>
      <c r="TCP6" s="700"/>
      <c r="TCQ6" s="700"/>
      <c r="TCR6" s="700"/>
      <c r="TCS6" s="700"/>
      <c r="TCT6" s="700"/>
      <c r="TCU6" s="700"/>
      <c r="TCV6" s="700"/>
      <c r="TCW6" s="700"/>
      <c r="TCX6" s="700"/>
      <c r="TCY6" s="700"/>
      <c r="TCZ6" s="700"/>
      <c r="TDA6" s="700"/>
      <c r="TDB6" s="700"/>
      <c r="TDC6" s="700"/>
      <c r="TDD6" s="700"/>
      <c r="TDE6" s="700"/>
      <c r="TDF6" s="700"/>
      <c r="TDG6" s="700"/>
      <c r="TDH6" s="700"/>
      <c r="TDI6" s="700"/>
      <c r="TDJ6" s="700"/>
      <c r="TDK6" s="700"/>
      <c r="TDL6" s="700"/>
      <c r="TDM6" s="700"/>
      <c r="TDN6" s="700"/>
      <c r="TDO6" s="700"/>
      <c r="TDP6" s="700"/>
      <c r="TDQ6" s="700"/>
      <c r="TDR6" s="700"/>
      <c r="TDS6" s="700"/>
      <c r="TDT6" s="700"/>
      <c r="TDU6" s="700"/>
      <c r="TDV6" s="700"/>
      <c r="TDW6" s="700"/>
      <c r="TDX6" s="700"/>
      <c r="TDY6" s="700"/>
      <c r="TDZ6" s="700"/>
      <c r="TEA6" s="700"/>
      <c r="TEB6" s="700"/>
      <c r="TEC6" s="700"/>
      <c r="TED6" s="700"/>
      <c r="TEE6" s="700"/>
      <c r="TEF6" s="700"/>
      <c r="TEG6" s="700"/>
      <c r="TEH6" s="700"/>
      <c r="TEI6" s="700"/>
      <c r="TEJ6" s="700"/>
      <c r="TEK6" s="700"/>
      <c r="TEL6" s="700"/>
      <c r="TEM6" s="700"/>
      <c r="TEN6" s="700"/>
      <c r="TEO6" s="700"/>
      <c r="TEP6" s="700"/>
      <c r="TEQ6" s="700"/>
      <c r="TER6" s="700"/>
      <c r="TES6" s="700"/>
      <c r="TET6" s="700"/>
      <c r="TEU6" s="700"/>
      <c r="TEV6" s="700"/>
      <c r="TEW6" s="700"/>
      <c r="TEX6" s="700"/>
      <c r="TEY6" s="700"/>
      <c r="TEZ6" s="700"/>
      <c r="TFA6" s="700"/>
      <c r="TFB6" s="700"/>
      <c r="TFC6" s="700"/>
      <c r="TFD6" s="700"/>
      <c r="TFE6" s="700"/>
      <c r="TFF6" s="700"/>
      <c r="TFG6" s="700"/>
      <c r="TFH6" s="700"/>
      <c r="TFI6" s="700"/>
      <c r="TFJ6" s="700"/>
      <c r="TFK6" s="700"/>
      <c r="TFL6" s="700"/>
      <c r="TFM6" s="700"/>
      <c r="TFN6" s="700"/>
      <c r="TFO6" s="700"/>
      <c r="TFP6" s="700"/>
      <c r="TFQ6" s="700"/>
      <c r="TFR6" s="700"/>
      <c r="TFS6" s="700"/>
      <c r="TFT6" s="700"/>
      <c r="TFU6" s="700"/>
      <c r="TFV6" s="700"/>
      <c r="TFW6" s="700"/>
      <c r="TFX6" s="700"/>
      <c r="TFY6" s="700"/>
      <c r="TFZ6" s="700"/>
      <c r="TGA6" s="700"/>
      <c r="TGB6" s="700"/>
      <c r="TGC6" s="700"/>
      <c r="TGD6" s="700"/>
      <c r="TGE6" s="700"/>
      <c r="TGF6" s="700"/>
      <c r="TGG6" s="700"/>
      <c r="TGH6" s="700"/>
      <c r="TGI6" s="700"/>
      <c r="TGJ6" s="700"/>
      <c r="TGK6" s="700"/>
      <c r="TGL6" s="700"/>
      <c r="TGM6" s="700"/>
      <c r="TGN6" s="700"/>
      <c r="TGO6" s="700"/>
      <c r="TGP6" s="700"/>
      <c r="TGQ6" s="700"/>
      <c r="TGR6" s="700"/>
      <c r="TGS6" s="700"/>
      <c r="TGT6" s="700"/>
      <c r="TGU6" s="700"/>
      <c r="TGV6" s="700"/>
      <c r="TGW6" s="700"/>
      <c r="TGX6" s="700"/>
      <c r="TGY6" s="700"/>
      <c r="TGZ6" s="700"/>
      <c r="THA6" s="700"/>
      <c r="THB6" s="700"/>
      <c r="THC6" s="700"/>
      <c r="THD6" s="700"/>
      <c r="THE6" s="700"/>
      <c r="THF6" s="700"/>
      <c r="THG6" s="700"/>
      <c r="THH6" s="700"/>
      <c r="THI6" s="700"/>
      <c r="THJ6" s="700"/>
      <c r="THK6" s="700"/>
      <c r="THL6" s="700"/>
      <c r="THM6" s="700"/>
      <c r="THN6" s="700"/>
      <c r="THO6" s="700"/>
      <c r="THP6" s="700"/>
      <c r="THQ6" s="700"/>
      <c r="THR6" s="700"/>
      <c r="THS6" s="700"/>
      <c r="THT6" s="700"/>
      <c r="THU6" s="700"/>
      <c r="THV6" s="700"/>
      <c r="THW6" s="700"/>
      <c r="THX6" s="700"/>
      <c r="THY6" s="700"/>
      <c r="THZ6" s="700"/>
      <c r="TIA6" s="700"/>
      <c r="TIB6" s="700"/>
      <c r="TIC6" s="700"/>
      <c r="TID6" s="700"/>
      <c r="TIE6" s="700"/>
      <c r="TIF6" s="700"/>
      <c r="TIG6" s="700"/>
      <c r="TIH6" s="700"/>
      <c r="TII6" s="700"/>
      <c r="TIJ6" s="700"/>
      <c r="TIK6" s="700"/>
      <c r="TIL6" s="700"/>
      <c r="TIM6" s="700"/>
      <c r="TIN6" s="700"/>
      <c r="TIO6" s="700"/>
      <c r="TIP6" s="700"/>
      <c r="TIQ6" s="700"/>
      <c r="TIR6" s="700"/>
      <c r="TIS6" s="700"/>
      <c r="TIT6" s="700"/>
      <c r="TIU6" s="700"/>
      <c r="TIV6" s="700"/>
      <c r="TIW6" s="700"/>
      <c r="TIX6" s="700"/>
      <c r="TIY6" s="700"/>
      <c r="TIZ6" s="700"/>
      <c r="TJA6" s="700"/>
      <c r="TJB6" s="700"/>
      <c r="TJC6" s="700"/>
      <c r="TJD6" s="700"/>
      <c r="TJE6" s="700"/>
      <c r="TJF6" s="700"/>
      <c r="TJG6" s="700"/>
      <c r="TJH6" s="700"/>
      <c r="TJI6" s="700"/>
      <c r="TJJ6" s="700"/>
      <c r="TJK6" s="700"/>
      <c r="TJL6" s="700"/>
      <c r="TJM6" s="700"/>
      <c r="TJN6" s="700"/>
      <c r="TJO6" s="700"/>
      <c r="TJP6" s="700"/>
      <c r="TJQ6" s="700"/>
      <c r="TJR6" s="700"/>
      <c r="TJS6" s="700"/>
      <c r="TJT6" s="700"/>
      <c r="TJU6" s="700"/>
      <c r="TJV6" s="700"/>
      <c r="TJW6" s="700"/>
      <c r="TJX6" s="700"/>
      <c r="TJY6" s="700"/>
      <c r="TJZ6" s="700"/>
      <c r="TKA6" s="700"/>
      <c r="TKB6" s="700"/>
      <c r="TKC6" s="700"/>
      <c r="TKD6" s="700"/>
      <c r="TKE6" s="700"/>
      <c r="TKF6" s="700"/>
      <c r="TKG6" s="700"/>
      <c r="TKH6" s="700"/>
      <c r="TKI6" s="700"/>
      <c r="TKJ6" s="700"/>
      <c r="TKK6" s="700"/>
      <c r="TKL6" s="700"/>
      <c r="TKM6" s="700"/>
      <c r="TKN6" s="700"/>
      <c r="TKO6" s="700"/>
      <c r="TKP6" s="700"/>
      <c r="TKQ6" s="700"/>
      <c r="TKR6" s="700"/>
      <c r="TKS6" s="700"/>
      <c r="TKT6" s="700"/>
      <c r="TKU6" s="700"/>
      <c r="TKV6" s="700"/>
      <c r="TKW6" s="700"/>
      <c r="TKX6" s="700"/>
      <c r="TKY6" s="700"/>
      <c r="TKZ6" s="700"/>
      <c r="TLA6" s="700"/>
      <c r="TLB6" s="700"/>
      <c r="TLC6" s="700"/>
      <c r="TLD6" s="700"/>
      <c r="TLE6" s="700"/>
      <c r="TLF6" s="700"/>
      <c r="TLG6" s="700"/>
      <c r="TLH6" s="700"/>
      <c r="TLI6" s="700"/>
      <c r="TLJ6" s="700"/>
      <c r="TLK6" s="700"/>
      <c r="TLL6" s="700"/>
      <c r="TLM6" s="700"/>
      <c r="TLN6" s="700"/>
      <c r="TLO6" s="700"/>
      <c r="TLP6" s="700"/>
      <c r="TLQ6" s="700"/>
      <c r="TLR6" s="700"/>
      <c r="TLS6" s="700"/>
      <c r="TLT6" s="700"/>
      <c r="TLU6" s="700"/>
      <c r="TLV6" s="700"/>
      <c r="TLW6" s="700"/>
      <c r="TLX6" s="700"/>
      <c r="TLY6" s="700"/>
      <c r="TLZ6" s="700"/>
      <c r="TMA6" s="700"/>
      <c r="TMB6" s="700"/>
      <c r="TMC6" s="700"/>
      <c r="TMD6" s="700"/>
      <c r="TME6" s="700"/>
      <c r="TMF6" s="700"/>
      <c r="TMG6" s="700"/>
      <c r="TMH6" s="700"/>
      <c r="TMI6" s="700"/>
      <c r="TMJ6" s="700"/>
      <c r="TMK6" s="700"/>
      <c r="TML6" s="700"/>
      <c r="TMM6" s="700"/>
      <c r="TMN6" s="700"/>
      <c r="TMO6" s="700"/>
      <c r="TMP6" s="700"/>
      <c r="TMQ6" s="700"/>
      <c r="TMR6" s="700"/>
      <c r="TMS6" s="700"/>
      <c r="TMT6" s="700"/>
      <c r="TMU6" s="700"/>
      <c r="TMV6" s="700"/>
      <c r="TMW6" s="700"/>
      <c r="TMX6" s="700"/>
      <c r="TMY6" s="700"/>
      <c r="TMZ6" s="700"/>
      <c r="TNA6" s="700"/>
      <c r="TNB6" s="700"/>
      <c r="TNC6" s="700"/>
      <c r="TND6" s="700"/>
      <c r="TNE6" s="700"/>
      <c r="TNF6" s="700"/>
      <c r="TNG6" s="700"/>
      <c r="TNH6" s="700"/>
      <c r="TNI6" s="700"/>
      <c r="TNJ6" s="700"/>
      <c r="TNK6" s="700"/>
      <c r="TNL6" s="700"/>
      <c r="TNM6" s="700"/>
      <c r="TNN6" s="700"/>
      <c r="TNO6" s="700"/>
      <c r="TNP6" s="700"/>
      <c r="TNQ6" s="700"/>
      <c r="TNR6" s="700"/>
      <c r="TNS6" s="700"/>
      <c r="TNT6" s="700"/>
      <c r="TNU6" s="700"/>
      <c r="TNV6" s="700"/>
      <c r="TNW6" s="700"/>
      <c r="TNX6" s="700"/>
      <c r="TNY6" s="700"/>
      <c r="TNZ6" s="700"/>
      <c r="TOA6" s="700"/>
      <c r="TOB6" s="700"/>
      <c r="TOC6" s="700"/>
      <c r="TOD6" s="700"/>
      <c r="TOE6" s="700"/>
      <c r="TOF6" s="700"/>
      <c r="TOG6" s="700"/>
      <c r="TOH6" s="700"/>
      <c r="TOI6" s="700"/>
      <c r="TOJ6" s="700"/>
      <c r="TOK6" s="700"/>
      <c r="TOL6" s="700"/>
      <c r="TOM6" s="700"/>
      <c r="TON6" s="700"/>
      <c r="TOO6" s="700"/>
      <c r="TOP6" s="700"/>
      <c r="TOQ6" s="700"/>
      <c r="TOR6" s="700"/>
      <c r="TOS6" s="700"/>
      <c r="TOT6" s="700"/>
      <c r="TOU6" s="700"/>
      <c r="TOV6" s="700"/>
      <c r="TOW6" s="700"/>
      <c r="TOX6" s="700"/>
      <c r="TOY6" s="700"/>
      <c r="TOZ6" s="700"/>
      <c r="TPA6" s="700"/>
      <c r="TPB6" s="700"/>
      <c r="TPC6" s="700"/>
      <c r="TPD6" s="700"/>
      <c r="TPE6" s="700"/>
      <c r="TPF6" s="700"/>
      <c r="TPG6" s="700"/>
      <c r="TPH6" s="700"/>
      <c r="TPI6" s="700"/>
      <c r="TPJ6" s="700"/>
      <c r="TPK6" s="700"/>
      <c r="TPL6" s="700"/>
      <c r="TPM6" s="700"/>
      <c r="TPN6" s="700"/>
      <c r="TPO6" s="700"/>
      <c r="TPP6" s="700"/>
      <c r="TPQ6" s="700"/>
      <c r="TPR6" s="700"/>
      <c r="TPS6" s="700"/>
      <c r="TPT6" s="700"/>
      <c r="TPU6" s="700"/>
      <c r="TPV6" s="700"/>
      <c r="TPW6" s="700"/>
      <c r="TPX6" s="700"/>
      <c r="TPY6" s="700"/>
      <c r="TPZ6" s="700"/>
      <c r="TQA6" s="700"/>
      <c r="TQB6" s="700"/>
      <c r="TQC6" s="700"/>
      <c r="TQD6" s="700"/>
      <c r="TQE6" s="700"/>
      <c r="TQF6" s="700"/>
      <c r="TQG6" s="700"/>
      <c r="TQH6" s="700"/>
      <c r="TQI6" s="700"/>
      <c r="TQJ6" s="700"/>
      <c r="TQK6" s="700"/>
      <c r="TQL6" s="700"/>
      <c r="TQM6" s="700"/>
      <c r="TQN6" s="700"/>
      <c r="TQO6" s="700"/>
      <c r="TQP6" s="700"/>
      <c r="TQQ6" s="700"/>
      <c r="TQR6" s="700"/>
      <c r="TQS6" s="700"/>
      <c r="TQT6" s="700"/>
      <c r="TQU6" s="700"/>
      <c r="TQV6" s="700"/>
      <c r="TQW6" s="700"/>
      <c r="TQX6" s="700"/>
      <c r="TQY6" s="700"/>
      <c r="TQZ6" s="700"/>
      <c r="TRA6" s="700"/>
      <c r="TRB6" s="700"/>
      <c r="TRC6" s="700"/>
      <c r="TRD6" s="700"/>
      <c r="TRE6" s="700"/>
      <c r="TRF6" s="700"/>
      <c r="TRG6" s="700"/>
      <c r="TRH6" s="700"/>
      <c r="TRI6" s="700"/>
      <c r="TRJ6" s="700"/>
      <c r="TRK6" s="700"/>
      <c r="TRL6" s="700"/>
      <c r="TRM6" s="700"/>
      <c r="TRN6" s="700"/>
      <c r="TRO6" s="700"/>
      <c r="TRP6" s="700"/>
      <c r="TRQ6" s="700"/>
      <c r="TRR6" s="700"/>
      <c r="TRS6" s="700"/>
      <c r="TRT6" s="700"/>
      <c r="TRU6" s="700"/>
      <c r="TRV6" s="700"/>
      <c r="TRW6" s="700"/>
      <c r="TRX6" s="700"/>
      <c r="TRY6" s="700"/>
      <c r="TRZ6" s="700"/>
      <c r="TSA6" s="700"/>
      <c r="TSB6" s="700"/>
      <c r="TSC6" s="700"/>
      <c r="TSD6" s="700"/>
      <c r="TSE6" s="700"/>
      <c r="TSF6" s="700"/>
      <c r="TSG6" s="700"/>
      <c r="TSH6" s="700"/>
      <c r="TSI6" s="700"/>
      <c r="TSJ6" s="700"/>
      <c r="TSK6" s="700"/>
      <c r="TSL6" s="700"/>
      <c r="TSM6" s="700"/>
      <c r="TSN6" s="700"/>
      <c r="TSO6" s="700"/>
      <c r="TSP6" s="700"/>
      <c r="TSQ6" s="700"/>
      <c r="TSR6" s="700"/>
      <c r="TSS6" s="700"/>
      <c r="TST6" s="700"/>
      <c r="TSU6" s="700"/>
      <c r="TSV6" s="700"/>
      <c r="TSW6" s="700"/>
      <c r="TSX6" s="700"/>
      <c r="TSY6" s="700"/>
      <c r="TSZ6" s="700"/>
      <c r="TTA6" s="700"/>
      <c r="TTB6" s="700"/>
      <c r="TTC6" s="700"/>
      <c r="TTD6" s="700"/>
      <c r="TTE6" s="700"/>
      <c r="TTF6" s="700"/>
      <c r="TTG6" s="700"/>
      <c r="TTH6" s="700"/>
      <c r="TTI6" s="700"/>
      <c r="TTJ6" s="700"/>
      <c r="TTK6" s="700"/>
      <c r="TTL6" s="700"/>
      <c r="TTM6" s="700"/>
      <c r="TTN6" s="700"/>
      <c r="TTO6" s="700"/>
      <c r="TTP6" s="700"/>
      <c r="TTQ6" s="700"/>
      <c r="TTR6" s="700"/>
      <c r="TTS6" s="700"/>
      <c r="TTT6" s="700"/>
      <c r="TTU6" s="700"/>
      <c r="TTV6" s="700"/>
      <c r="TTW6" s="700"/>
      <c r="TTX6" s="700"/>
      <c r="TTY6" s="700"/>
      <c r="TTZ6" s="700"/>
      <c r="TUA6" s="700"/>
      <c r="TUB6" s="700"/>
      <c r="TUC6" s="700"/>
      <c r="TUD6" s="700"/>
      <c r="TUE6" s="700"/>
      <c r="TUF6" s="700"/>
      <c r="TUG6" s="700"/>
      <c r="TUH6" s="700"/>
      <c r="TUI6" s="700"/>
      <c r="TUJ6" s="700"/>
      <c r="TUK6" s="700"/>
      <c r="TUL6" s="700"/>
      <c r="TUM6" s="700"/>
      <c r="TUN6" s="700"/>
      <c r="TUO6" s="700"/>
      <c r="TUP6" s="700"/>
      <c r="TUQ6" s="700"/>
      <c r="TUR6" s="700"/>
      <c r="TUS6" s="700"/>
      <c r="TUT6" s="700"/>
      <c r="TUU6" s="700"/>
      <c r="TUV6" s="700"/>
      <c r="TUW6" s="700"/>
      <c r="TUX6" s="700"/>
      <c r="TUY6" s="700"/>
      <c r="TUZ6" s="700"/>
      <c r="TVA6" s="700"/>
      <c r="TVB6" s="700"/>
      <c r="TVC6" s="700"/>
      <c r="TVD6" s="700"/>
      <c r="TVE6" s="700"/>
      <c r="TVF6" s="700"/>
      <c r="TVG6" s="700"/>
      <c r="TVH6" s="700"/>
      <c r="TVI6" s="700"/>
      <c r="TVJ6" s="700"/>
      <c r="TVK6" s="700"/>
      <c r="TVL6" s="700"/>
      <c r="TVM6" s="700"/>
      <c r="TVN6" s="700"/>
      <c r="TVO6" s="700"/>
      <c r="TVP6" s="700"/>
      <c r="TVQ6" s="700"/>
      <c r="TVR6" s="700"/>
      <c r="TVS6" s="700"/>
      <c r="TVT6" s="700"/>
      <c r="TVU6" s="700"/>
      <c r="TVV6" s="700"/>
      <c r="TVW6" s="700"/>
      <c r="TVX6" s="700"/>
      <c r="TVY6" s="700"/>
      <c r="TVZ6" s="700"/>
      <c r="TWA6" s="700"/>
      <c r="TWB6" s="700"/>
      <c r="TWC6" s="700"/>
      <c r="TWD6" s="700"/>
      <c r="TWE6" s="700"/>
      <c r="TWF6" s="700"/>
      <c r="TWG6" s="700"/>
      <c r="TWH6" s="700"/>
      <c r="TWI6" s="700"/>
      <c r="TWJ6" s="700"/>
      <c r="TWK6" s="700"/>
      <c r="TWL6" s="700"/>
      <c r="TWM6" s="700"/>
      <c r="TWN6" s="700"/>
      <c r="TWO6" s="700"/>
      <c r="TWP6" s="700"/>
      <c r="TWQ6" s="700"/>
      <c r="TWR6" s="700"/>
      <c r="TWS6" s="700"/>
      <c r="TWT6" s="700"/>
      <c r="TWU6" s="700"/>
      <c r="TWV6" s="700"/>
      <c r="TWW6" s="700"/>
      <c r="TWX6" s="700"/>
      <c r="TWY6" s="700"/>
      <c r="TWZ6" s="700"/>
      <c r="TXA6" s="700"/>
      <c r="TXB6" s="700"/>
      <c r="TXC6" s="700"/>
      <c r="TXD6" s="700"/>
      <c r="TXE6" s="700"/>
      <c r="TXF6" s="700"/>
      <c r="TXG6" s="700"/>
      <c r="TXH6" s="700"/>
      <c r="TXI6" s="700"/>
      <c r="TXJ6" s="700"/>
      <c r="TXK6" s="700"/>
      <c r="TXL6" s="700"/>
      <c r="TXM6" s="700"/>
      <c r="TXN6" s="700"/>
      <c r="TXO6" s="700"/>
      <c r="TXP6" s="700"/>
      <c r="TXQ6" s="700"/>
      <c r="TXR6" s="700"/>
      <c r="TXS6" s="700"/>
      <c r="TXT6" s="700"/>
      <c r="TXU6" s="700"/>
      <c r="TXV6" s="700"/>
      <c r="TXW6" s="700"/>
      <c r="TXX6" s="700"/>
      <c r="TXY6" s="700"/>
      <c r="TXZ6" s="700"/>
      <c r="TYA6" s="700"/>
      <c r="TYB6" s="700"/>
      <c r="TYC6" s="700"/>
      <c r="TYD6" s="700"/>
      <c r="TYE6" s="700"/>
      <c r="TYF6" s="700"/>
      <c r="TYG6" s="700"/>
      <c r="TYH6" s="700"/>
      <c r="TYI6" s="700"/>
      <c r="TYJ6" s="700"/>
      <c r="TYK6" s="700"/>
      <c r="TYL6" s="700"/>
      <c r="TYM6" s="700"/>
      <c r="TYN6" s="700"/>
      <c r="TYO6" s="700"/>
      <c r="TYP6" s="700"/>
      <c r="TYQ6" s="700"/>
      <c r="TYR6" s="700"/>
      <c r="TYS6" s="700"/>
      <c r="TYT6" s="700"/>
      <c r="TYU6" s="700"/>
      <c r="TYV6" s="700"/>
      <c r="TYW6" s="700"/>
      <c r="TYX6" s="700"/>
      <c r="TYY6" s="700"/>
      <c r="TYZ6" s="700"/>
      <c r="TZA6" s="700"/>
      <c r="TZB6" s="700"/>
      <c r="TZC6" s="700"/>
      <c r="TZD6" s="700"/>
      <c r="TZE6" s="700"/>
      <c r="TZF6" s="700"/>
      <c r="TZG6" s="700"/>
      <c r="TZH6" s="700"/>
      <c r="TZI6" s="700"/>
      <c r="TZJ6" s="700"/>
      <c r="TZK6" s="700"/>
      <c r="TZL6" s="700"/>
      <c r="TZM6" s="700"/>
      <c r="TZN6" s="700"/>
      <c r="TZO6" s="700"/>
      <c r="TZP6" s="700"/>
      <c r="TZQ6" s="700"/>
      <c r="TZR6" s="700"/>
      <c r="TZS6" s="700"/>
      <c r="TZT6" s="700"/>
      <c r="TZU6" s="700"/>
      <c r="TZV6" s="700"/>
      <c r="TZW6" s="700"/>
      <c r="TZX6" s="700"/>
      <c r="TZY6" s="700"/>
      <c r="TZZ6" s="700"/>
      <c r="UAA6" s="700"/>
      <c r="UAB6" s="700"/>
      <c r="UAC6" s="700"/>
      <c r="UAD6" s="700"/>
      <c r="UAE6" s="700"/>
      <c r="UAF6" s="700"/>
      <c r="UAG6" s="700"/>
      <c r="UAH6" s="700"/>
      <c r="UAI6" s="700"/>
      <c r="UAJ6" s="700"/>
      <c r="UAK6" s="700"/>
      <c r="UAL6" s="700"/>
      <c r="UAM6" s="700"/>
      <c r="UAN6" s="700"/>
      <c r="UAO6" s="700"/>
      <c r="UAP6" s="700"/>
      <c r="UAQ6" s="700"/>
      <c r="UAR6" s="700"/>
      <c r="UAS6" s="700"/>
      <c r="UAT6" s="700"/>
      <c r="UAU6" s="700"/>
      <c r="UAV6" s="700"/>
      <c r="UAW6" s="700"/>
      <c r="UAX6" s="700"/>
      <c r="UAY6" s="700"/>
      <c r="UAZ6" s="700"/>
      <c r="UBA6" s="700"/>
      <c r="UBB6" s="700"/>
      <c r="UBC6" s="700"/>
      <c r="UBD6" s="700"/>
      <c r="UBE6" s="700"/>
      <c r="UBF6" s="700"/>
      <c r="UBG6" s="700"/>
      <c r="UBH6" s="700"/>
      <c r="UBI6" s="700"/>
      <c r="UBJ6" s="700"/>
      <c r="UBK6" s="700"/>
      <c r="UBL6" s="700"/>
      <c r="UBM6" s="700"/>
      <c r="UBN6" s="700"/>
      <c r="UBO6" s="700"/>
      <c r="UBP6" s="700"/>
      <c r="UBQ6" s="700"/>
      <c r="UBR6" s="700"/>
      <c r="UBS6" s="700"/>
      <c r="UBT6" s="700"/>
      <c r="UBU6" s="700"/>
      <c r="UBV6" s="700"/>
      <c r="UBW6" s="700"/>
      <c r="UBX6" s="700"/>
      <c r="UBY6" s="700"/>
      <c r="UBZ6" s="700"/>
      <c r="UCA6" s="700"/>
      <c r="UCB6" s="700"/>
      <c r="UCC6" s="700"/>
      <c r="UCD6" s="700"/>
      <c r="UCE6" s="700"/>
      <c r="UCF6" s="700"/>
      <c r="UCG6" s="700"/>
      <c r="UCH6" s="700"/>
      <c r="UCI6" s="700"/>
      <c r="UCJ6" s="700"/>
      <c r="UCK6" s="700"/>
      <c r="UCL6" s="700"/>
      <c r="UCM6" s="700"/>
      <c r="UCN6" s="700"/>
      <c r="UCO6" s="700"/>
      <c r="UCP6" s="700"/>
      <c r="UCQ6" s="700"/>
      <c r="UCR6" s="700"/>
      <c r="UCS6" s="700"/>
      <c r="UCT6" s="700"/>
      <c r="UCU6" s="700"/>
      <c r="UCV6" s="700"/>
      <c r="UCW6" s="700"/>
      <c r="UCX6" s="700"/>
      <c r="UCY6" s="700"/>
      <c r="UCZ6" s="700"/>
      <c r="UDA6" s="700"/>
      <c r="UDB6" s="700"/>
      <c r="UDC6" s="700"/>
      <c r="UDD6" s="700"/>
      <c r="UDE6" s="700"/>
      <c r="UDF6" s="700"/>
      <c r="UDG6" s="700"/>
      <c r="UDH6" s="700"/>
      <c r="UDI6" s="700"/>
      <c r="UDJ6" s="700"/>
      <c r="UDK6" s="700"/>
      <c r="UDL6" s="700"/>
      <c r="UDM6" s="700"/>
      <c r="UDN6" s="700"/>
      <c r="UDO6" s="700"/>
      <c r="UDP6" s="700"/>
      <c r="UDQ6" s="700"/>
      <c r="UDR6" s="700"/>
      <c r="UDS6" s="700"/>
      <c r="UDT6" s="700"/>
      <c r="UDU6" s="700"/>
      <c r="UDV6" s="700"/>
      <c r="UDW6" s="700"/>
      <c r="UDX6" s="700"/>
      <c r="UDY6" s="700"/>
      <c r="UDZ6" s="700"/>
      <c r="UEA6" s="700"/>
      <c r="UEB6" s="700"/>
      <c r="UEC6" s="700"/>
      <c r="UED6" s="700"/>
      <c r="UEE6" s="700"/>
      <c r="UEF6" s="700"/>
      <c r="UEG6" s="700"/>
      <c r="UEH6" s="700"/>
      <c r="UEI6" s="700"/>
      <c r="UEJ6" s="700"/>
      <c r="UEK6" s="700"/>
      <c r="UEL6" s="700"/>
      <c r="UEM6" s="700"/>
      <c r="UEN6" s="700"/>
      <c r="UEO6" s="700"/>
      <c r="UEP6" s="700"/>
      <c r="UEQ6" s="700"/>
      <c r="UER6" s="700"/>
      <c r="UES6" s="700"/>
      <c r="UET6" s="700"/>
      <c r="UEU6" s="700"/>
      <c r="UEV6" s="700"/>
      <c r="UEW6" s="700"/>
      <c r="UEX6" s="700"/>
      <c r="UEY6" s="700"/>
      <c r="UEZ6" s="700"/>
      <c r="UFA6" s="700"/>
      <c r="UFB6" s="700"/>
      <c r="UFC6" s="700"/>
      <c r="UFD6" s="700"/>
      <c r="UFE6" s="700"/>
      <c r="UFF6" s="700"/>
      <c r="UFG6" s="700"/>
      <c r="UFH6" s="700"/>
      <c r="UFI6" s="700"/>
      <c r="UFJ6" s="700"/>
      <c r="UFK6" s="700"/>
      <c r="UFL6" s="700"/>
      <c r="UFM6" s="700"/>
      <c r="UFN6" s="700"/>
      <c r="UFO6" s="700"/>
      <c r="UFP6" s="700"/>
      <c r="UFQ6" s="700"/>
      <c r="UFR6" s="700"/>
      <c r="UFS6" s="700"/>
      <c r="UFT6" s="700"/>
      <c r="UFU6" s="700"/>
      <c r="UFV6" s="700"/>
      <c r="UFW6" s="700"/>
      <c r="UFX6" s="700"/>
      <c r="UFY6" s="700"/>
      <c r="UFZ6" s="700"/>
      <c r="UGA6" s="700"/>
      <c r="UGB6" s="700"/>
      <c r="UGC6" s="700"/>
      <c r="UGD6" s="700"/>
      <c r="UGE6" s="700"/>
      <c r="UGF6" s="700"/>
      <c r="UGG6" s="700"/>
      <c r="UGH6" s="700"/>
      <c r="UGI6" s="700"/>
      <c r="UGJ6" s="700"/>
      <c r="UGK6" s="700"/>
      <c r="UGL6" s="700"/>
      <c r="UGM6" s="700"/>
      <c r="UGN6" s="700"/>
      <c r="UGO6" s="700"/>
      <c r="UGP6" s="700"/>
      <c r="UGQ6" s="700"/>
      <c r="UGR6" s="700"/>
      <c r="UGS6" s="700"/>
      <c r="UGT6" s="700"/>
      <c r="UGU6" s="700"/>
      <c r="UGV6" s="700"/>
      <c r="UGW6" s="700"/>
      <c r="UGX6" s="700"/>
      <c r="UGY6" s="700"/>
      <c r="UGZ6" s="700"/>
      <c r="UHA6" s="700"/>
      <c r="UHB6" s="700"/>
      <c r="UHC6" s="700"/>
      <c r="UHD6" s="700"/>
      <c r="UHE6" s="700"/>
      <c r="UHF6" s="700"/>
      <c r="UHG6" s="700"/>
      <c r="UHH6" s="700"/>
      <c r="UHI6" s="700"/>
      <c r="UHJ6" s="700"/>
      <c r="UHK6" s="700"/>
      <c r="UHL6" s="700"/>
      <c r="UHM6" s="700"/>
      <c r="UHN6" s="700"/>
      <c r="UHO6" s="700"/>
      <c r="UHP6" s="700"/>
      <c r="UHQ6" s="700"/>
      <c r="UHR6" s="700"/>
      <c r="UHS6" s="700"/>
      <c r="UHT6" s="700"/>
      <c r="UHU6" s="700"/>
      <c r="UHV6" s="700"/>
      <c r="UHW6" s="700"/>
      <c r="UHX6" s="700"/>
      <c r="UHY6" s="700"/>
      <c r="UHZ6" s="700"/>
      <c r="UIA6" s="700"/>
      <c r="UIB6" s="700"/>
      <c r="UIC6" s="700"/>
      <c r="UID6" s="700"/>
      <c r="UIE6" s="700"/>
      <c r="UIF6" s="700"/>
      <c r="UIG6" s="700"/>
      <c r="UIH6" s="700"/>
      <c r="UII6" s="700"/>
      <c r="UIJ6" s="700"/>
      <c r="UIK6" s="700"/>
      <c r="UIL6" s="700"/>
      <c r="UIM6" s="700"/>
      <c r="UIN6" s="700"/>
      <c r="UIO6" s="700"/>
      <c r="UIP6" s="700"/>
      <c r="UIQ6" s="700"/>
      <c r="UIR6" s="700"/>
      <c r="UIS6" s="700"/>
      <c r="UIT6" s="700"/>
      <c r="UIU6" s="700"/>
      <c r="UIV6" s="700"/>
      <c r="UIW6" s="700"/>
      <c r="UIX6" s="700"/>
      <c r="UIY6" s="700"/>
      <c r="UIZ6" s="700"/>
      <c r="UJA6" s="700"/>
      <c r="UJB6" s="700"/>
      <c r="UJC6" s="700"/>
      <c r="UJD6" s="700"/>
      <c r="UJE6" s="700"/>
      <c r="UJF6" s="700"/>
      <c r="UJG6" s="700"/>
      <c r="UJH6" s="700"/>
      <c r="UJI6" s="700"/>
      <c r="UJJ6" s="700"/>
      <c r="UJK6" s="700"/>
      <c r="UJL6" s="700"/>
      <c r="UJM6" s="700"/>
      <c r="UJN6" s="700"/>
      <c r="UJO6" s="700"/>
      <c r="UJP6" s="700"/>
      <c r="UJQ6" s="700"/>
      <c r="UJR6" s="700"/>
      <c r="UJS6" s="700"/>
      <c r="UJT6" s="700"/>
      <c r="UJU6" s="700"/>
      <c r="UJV6" s="700"/>
      <c r="UJW6" s="700"/>
      <c r="UJX6" s="700"/>
      <c r="UJY6" s="700"/>
      <c r="UJZ6" s="700"/>
      <c r="UKA6" s="700"/>
      <c r="UKB6" s="700"/>
      <c r="UKC6" s="700"/>
      <c r="UKD6" s="700"/>
      <c r="UKE6" s="700"/>
      <c r="UKF6" s="700"/>
      <c r="UKG6" s="700"/>
      <c r="UKH6" s="700"/>
      <c r="UKI6" s="700"/>
      <c r="UKJ6" s="700"/>
      <c r="UKK6" s="700"/>
      <c r="UKL6" s="700"/>
      <c r="UKM6" s="700"/>
      <c r="UKN6" s="700"/>
      <c r="UKO6" s="700"/>
      <c r="UKP6" s="700"/>
      <c r="UKQ6" s="700"/>
      <c r="UKR6" s="700"/>
      <c r="UKS6" s="700"/>
      <c r="UKT6" s="700"/>
      <c r="UKU6" s="700"/>
      <c r="UKV6" s="700"/>
      <c r="UKW6" s="700"/>
      <c r="UKX6" s="700"/>
      <c r="UKY6" s="700"/>
      <c r="UKZ6" s="700"/>
      <c r="ULA6" s="700"/>
      <c r="ULB6" s="700"/>
      <c r="ULC6" s="700"/>
      <c r="ULD6" s="700"/>
      <c r="ULE6" s="700"/>
      <c r="ULF6" s="700"/>
      <c r="ULG6" s="700"/>
      <c r="ULH6" s="700"/>
      <c r="ULI6" s="700"/>
      <c r="ULJ6" s="700"/>
      <c r="ULK6" s="700"/>
      <c r="ULL6" s="700"/>
      <c r="ULM6" s="700"/>
      <c r="ULN6" s="700"/>
      <c r="ULO6" s="700"/>
      <c r="ULP6" s="700"/>
      <c r="ULQ6" s="700"/>
      <c r="ULR6" s="700"/>
      <c r="ULS6" s="700"/>
      <c r="ULT6" s="700"/>
      <c r="ULU6" s="700"/>
      <c r="ULV6" s="700"/>
      <c r="ULW6" s="700"/>
      <c r="ULX6" s="700"/>
      <c r="ULY6" s="700"/>
      <c r="ULZ6" s="700"/>
      <c r="UMA6" s="700"/>
      <c r="UMB6" s="700"/>
      <c r="UMC6" s="700"/>
      <c r="UMD6" s="700"/>
      <c r="UME6" s="700"/>
      <c r="UMF6" s="700"/>
      <c r="UMG6" s="700"/>
      <c r="UMH6" s="700"/>
      <c r="UMI6" s="700"/>
      <c r="UMJ6" s="700"/>
      <c r="UMK6" s="700"/>
      <c r="UML6" s="700"/>
      <c r="UMM6" s="700"/>
      <c r="UMN6" s="700"/>
      <c r="UMO6" s="700"/>
      <c r="UMP6" s="700"/>
      <c r="UMQ6" s="700"/>
      <c r="UMR6" s="700"/>
      <c r="UMS6" s="700"/>
      <c r="UMT6" s="700"/>
      <c r="UMU6" s="700"/>
      <c r="UMV6" s="700"/>
      <c r="UMW6" s="700"/>
      <c r="UMX6" s="700"/>
      <c r="UMY6" s="700"/>
      <c r="UMZ6" s="700"/>
      <c r="UNA6" s="700"/>
      <c r="UNB6" s="700"/>
      <c r="UNC6" s="700"/>
      <c r="UND6" s="700"/>
      <c r="UNE6" s="700"/>
      <c r="UNF6" s="700"/>
      <c r="UNG6" s="700"/>
      <c r="UNH6" s="700"/>
      <c r="UNI6" s="700"/>
      <c r="UNJ6" s="700"/>
      <c r="UNK6" s="700"/>
      <c r="UNL6" s="700"/>
      <c r="UNM6" s="700"/>
      <c r="UNN6" s="700"/>
      <c r="UNO6" s="700"/>
      <c r="UNP6" s="700"/>
      <c r="UNQ6" s="700"/>
      <c r="UNR6" s="700"/>
      <c r="UNS6" s="700"/>
      <c r="UNT6" s="700"/>
      <c r="UNU6" s="700"/>
      <c r="UNV6" s="700"/>
      <c r="UNW6" s="700"/>
      <c r="UNX6" s="700"/>
      <c r="UNY6" s="700"/>
      <c r="UNZ6" s="700"/>
      <c r="UOA6" s="700"/>
      <c r="UOB6" s="700"/>
      <c r="UOC6" s="700"/>
      <c r="UOD6" s="700"/>
      <c r="UOE6" s="700"/>
      <c r="UOF6" s="700"/>
      <c r="UOG6" s="700"/>
      <c r="UOH6" s="700"/>
      <c r="UOI6" s="700"/>
      <c r="UOJ6" s="700"/>
      <c r="UOK6" s="700"/>
      <c r="UOL6" s="700"/>
      <c r="UOM6" s="700"/>
      <c r="UON6" s="700"/>
      <c r="UOO6" s="700"/>
      <c r="UOP6" s="700"/>
      <c r="UOQ6" s="700"/>
      <c r="UOR6" s="700"/>
      <c r="UOS6" s="700"/>
      <c r="UOT6" s="700"/>
      <c r="UOU6" s="700"/>
      <c r="UOV6" s="700"/>
      <c r="UOW6" s="700"/>
      <c r="UOX6" s="700"/>
      <c r="UOY6" s="700"/>
      <c r="UOZ6" s="700"/>
      <c r="UPA6" s="700"/>
      <c r="UPB6" s="700"/>
      <c r="UPC6" s="700"/>
      <c r="UPD6" s="700"/>
      <c r="UPE6" s="700"/>
      <c r="UPF6" s="700"/>
      <c r="UPG6" s="700"/>
      <c r="UPH6" s="700"/>
      <c r="UPI6" s="700"/>
      <c r="UPJ6" s="700"/>
      <c r="UPK6" s="700"/>
      <c r="UPL6" s="700"/>
      <c r="UPM6" s="700"/>
      <c r="UPN6" s="700"/>
      <c r="UPO6" s="700"/>
      <c r="UPP6" s="700"/>
      <c r="UPQ6" s="700"/>
      <c r="UPR6" s="700"/>
      <c r="UPS6" s="700"/>
      <c r="UPT6" s="700"/>
      <c r="UPU6" s="700"/>
      <c r="UPV6" s="700"/>
      <c r="UPW6" s="700"/>
      <c r="UPX6" s="700"/>
      <c r="UPY6" s="700"/>
      <c r="UPZ6" s="700"/>
      <c r="UQA6" s="700"/>
      <c r="UQB6" s="700"/>
      <c r="UQC6" s="700"/>
      <c r="UQD6" s="700"/>
      <c r="UQE6" s="700"/>
      <c r="UQF6" s="700"/>
      <c r="UQG6" s="700"/>
      <c r="UQH6" s="700"/>
      <c r="UQI6" s="700"/>
      <c r="UQJ6" s="700"/>
      <c r="UQK6" s="700"/>
      <c r="UQL6" s="700"/>
      <c r="UQM6" s="700"/>
      <c r="UQN6" s="700"/>
      <c r="UQO6" s="700"/>
      <c r="UQP6" s="700"/>
      <c r="UQQ6" s="700"/>
      <c r="UQR6" s="700"/>
      <c r="UQS6" s="700"/>
      <c r="UQT6" s="700"/>
      <c r="UQU6" s="700"/>
      <c r="UQV6" s="700"/>
      <c r="UQW6" s="700"/>
      <c r="UQX6" s="700"/>
      <c r="UQY6" s="700"/>
      <c r="UQZ6" s="700"/>
      <c r="URA6" s="700"/>
      <c r="URB6" s="700"/>
      <c r="URC6" s="700"/>
      <c r="URD6" s="700"/>
      <c r="URE6" s="700"/>
      <c r="URF6" s="700"/>
      <c r="URG6" s="700"/>
      <c r="URH6" s="700"/>
      <c r="URI6" s="700"/>
      <c r="URJ6" s="700"/>
      <c r="URK6" s="700"/>
      <c r="URL6" s="700"/>
      <c r="URM6" s="700"/>
      <c r="URN6" s="700"/>
      <c r="URO6" s="700"/>
      <c r="URP6" s="700"/>
      <c r="URQ6" s="700"/>
      <c r="URR6" s="700"/>
      <c r="URS6" s="700"/>
      <c r="URT6" s="700"/>
      <c r="URU6" s="700"/>
      <c r="URV6" s="700"/>
      <c r="URW6" s="700"/>
      <c r="URX6" s="700"/>
      <c r="URY6" s="700"/>
      <c r="URZ6" s="700"/>
      <c r="USA6" s="700"/>
      <c r="USB6" s="700"/>
      <c r="USC6" s="700"/>
      <c r="USD6" s="700"/>
      <c r="USE6" s="700"/>
      <c r="USF6" s="700"/>
      <c r="USG6" s="700"/>
      <c r="USH6" s="700"/>
      <c r="USI6" s="700"/>
      <c r="USJ6" s="700"/>
      <c r="USK6" s="700"/>
      <c r="USL6" s="700"/>
      <c r="USM6" s="700"/>
      <c r="USN6" s="700"/>
      <c r="USO6" s="700"/>
      <c r="USP6" s="700"/>
      <c r="USQ6" s="700"/>
      <c r="USR6" s="700"/>
      <c r="USS6" s="700"/>
      <c r="UST6" s="700"/>
      <c r="USU6" s="700"/>
      <c r="USV6" s="700"/>
      <c r="USW6" s="700"/>
      <c r="USX6" s="700"/>
      <c r="USY6" s="700"/>
      <c r="USZ6" s="700"/>
      <c r="UTA6" s="700"/>
      <c r="UTB6" s="700"/>
      <c r="UTC6" s="700"/>
      <c r="UTD6" s="700"/>
      <c r="UTE6" s="700"/>
      <c r="UTF6" s="700"/>
      <c r="UTG6" s="700"/>
      <c r="UTH6" s="700"/>
      <c r="UTI6" s="700"/>
      <c r="UTJ6" s="700"/>
      <c r="UTK6" s="700"/>
      <c r="UTL6" s="700"/>
      <c r="UTM6" s="700"/>
      <c r="UTN6" s="700"/>
      <c r="UTO6" s="700"/>
      <c r="UTP6" s="700"/>
      <c r="UTQ6" s="700"/>
      <c r="UTR6" s="700"/>
      <c r="UTS6" s="700"/>
      <c r="UTT6" s="700"/>
      <c r="UTU6" s="700"/>
      <c r="UTV6" s="700"/>
      <c r="UTW6" s="700"/>
      <c r="UTX6" s="700"/>
      <c r="UTY6" s="700"/>
      <c r="UTZ6" s="700"/>
      <c r="UUA6" s="700"/>
      <c r="UUB6" s="700"/>
      <c r="UUC6" s="700"/>
      <c r="UUD6" s="700"/>
      <c r="UUE6" s="700"/>
      <c r="UUF6" s="700"/>
      <c r="UUG6" s="700"/>
      <c r="UUH6" s="700"/>
      <c r="UUI6" s="700"/>
      <c r="UUJ6" s="700"/>
      <c r="UUK6" s="700"/>
      <c r="UUL6" s="700"/>
      <c r="UUM6" s="700"/>
      <c r="UUN6" s="700"/>
      <c r="UUO6" s="700"/>
      <c r="UUP6" s="700"/>
      <c r="UUQ6" s="700"/>
      <c r="UUR6" s="700"/>
      <c r="UUS6" s="700"/>
      <c r="UUT6" s="700"/>
      <c r="UUU6" s="700"/>
      <c r="UUV6" s="700"/>
      <c r="UUW6" s="700"/>
      <c r="UUX6" s="700"/>
      <c r="UUY6" s="700"/>
      <c r="UUZ6" s="700"/>
      <c r="UVA6" s="700"/>
      <c r="UVB6" s="700"/>
      <c r="UVC6" s="700"/>
      <c r="UVD6" s="700"/>
      <c r="UVE6" s="700"/>
      <c r="UVF6" s="700"/>
      <c r="UVG6" s="700"/>
      <c r="UVH6" s="700"/>
      <c r="UVI6" s="700"/>
      <c r="UVJ6" s="700"/>
      <c r="UVK6" s="700"/>
      <c r="UVL6" s="700"/>
      <c r="UVM6" s="700"/>
      <c r="UVN6" s="700"/>
      <c r="UVO6" s="700"/>
      <c r="UVP6" s="700"/>
      <c r="UVQ6" s="700"/>
      <c r="UVR6" s="700"/>
      <c r="UVS6" s="700"/>
      <c r="UVT6" s="700"/>
      <c r="UVU6" s="700"/>
      <c r="UVV6" s="700"/>
      <c r="UVW6" s="700"/>
      <c r="UVX6" s="700"/>
      <c r="UVY6" s="700"/>
      <c r="UVZ6" s="700"/>
      <c r="UWA6" s="700"/>
      <c r="UWB6" s="700"/>
      <c r="UWC6" s="700"/>
      <c r="UWD6" s="700"/>
      <c r="UWE6" s="700"/>
      <c r="UWF6" s="700"/>
      <c r="UWG6" s="700"/>
      <c r="UWH6" s="700"/>
      <c r="UWI6" s="700"/>
      <c r="UWJ6" s="700"/>
      <c r="UWK6" s="700"/>
      <c r="UWL6" s="700"/>
      <c r="UWM6" s="700"/>
      <c r="UWN6" s="700"/>
      <c r="UWO6" s="700"/>
      <c r="UWP6" s="700"/>
      <c r="UWQ6" s="700"/>
      <c r="UWR6" s="700"/>
      <c r="UWS6" s="700"/>
      <c r="UWT6" s="700"/>
      <c r="UWU6" s="700"/>
      <c r="UWV6" s="700"/>
      <c r="UWW6" s="700"/>
      <c r="UWX6" s="700"/>
      <c r="UWY6" s="700"/>
      <c r="UWZ6" s="700"/>
      <c r="UXA6" s="700"/>
      <c r="UXB6" s="700"/>
      <c r="UXC6" s="700"/>
      <c r="UXD6" s="700"/>
      <c r="UXE6" s="700"/>
      <c r="UXF6" s="700"/>
      <c r="UXG6" s="700"/>
      <c r="UXH6" s="700"/>
      <c r="UXI6" s="700"/>
      <c r="UXJ6" s="700"/>
      <c r="UXK6" s="700"/>
      <c r="UXL6" s="700"/>
      <c r="UXM6" s="700"/>
      <c r="UXN6" s="700"/>
      <c r="UXO6" s="700"/>
      <c r="UXP6" s="700"/>
      <c r="UXQ6" s="700"/>
      <c r="UXR6" s="700"/>
      <c r="UXS6" s="700"/>
      <c r="UXT6" s="700"/>
      <c r="UXU6" s="700"/>
      <c r="UXV6" s="700"/>
      <c r="UXW6" s="700"/>
      <c r="UXX6" s="700"/>
      <c r="UXY6" s="700"/>
      <c r="UXZ6" s="700"/>
      <c r="UYA6" s="700"/>
      <c r="UYB6" s="700"/>
      <c r="UYC6" s="700"/>
      <c r="UYD6" s="700"/>
      <c r="UYE6" s="700"/>
      <c r="UYF6" s="700"/>
      <c r="UYG6" s="700"/>
      <c r="UYH6" s="700"/>
      <c r="UYI6" s="700"/>
      <c r="UYJ6" s="700"/>
      <c r="UYK6" s="700"/>
      <c r="UYL6" s="700"/>
      <c r="UYM6" s="700"/>
      <c r="UYN6" s="700"/>
      <c r="UYO6" s="700"/>
      <c r="UYP6" s="700"/>
      <c r="UYQ6" s="700"/>
      <c r="UYR6" s="700"/>
      <c r="UYS6" s="700"/>
      <c r="UYT6" s="700"/>
      <c r="UYU6" s="700"/>
      <c r="UYV6" s="700"/>
      <c r="UYW6" s="700"/>
      <c r="UYX6" s="700"/>
      <c r="UYY6" s="700"/>
      <c r="UYZ6" s="700"/>
      <c r="UZA6" s="700"/>
      <c r="UZB6" s="700"/>
      <c r="UZC6" s="700"/>
      <c r="UZD6" s="700"/>
      <c r="UZE6" s="700"/>
      <c r="UZF6" s="700"/>
      <c r="UZG6" s="700"/>
      <c r="UZH6" s="700"/>
      <c r="UZI6" s="700"/>
      <c r="UZJ6" s="700"/>
      <c r="UZK6" s="700"/>
      <c r="UZL6" s="700"/>
      <c r="UZM6" s="700"/>
      <c r="UZN6" s="700"/>
      <c r="UZO6" s="700"/>
      <c r="UZP6" s="700"/>
      <c r="UZQ6" s="700"/>
      <c r="UZR6" s="700"/>
      <c r="UZS6" s="700"/>
      <c r="UZT6" s="700"/>
      <c r="UZU6" s="700"/>
      <c r="UZV6" s="700"/>
      <c r="UZW6" s="700"/>
      <c r="UZX6" s="700"/>
      <c r="UZY6" s="700"/>
      <c r="UZZ6" s="700"/>
      <c r="VAA6" s="700"/>
      <c r="VAB6" s="700"/>
      <c r="VAC6" s="700"/>
      <c r="VAD6" s="700"/>
      <c r="VAE6" s="700"/>
      <c r="VAF6" s="700"/>
      <c r="VAG6" s="700"/>
      <c r="VAH6" s="700"/>
      <c r="VAI6" s="700"/>
      <c r="VAJ6" s="700"/>
      <c r="VAK6" s="700"/>
      <c r="VAL6" s="700"/>
      <c r="VAM6" s="700"/>
      <c r="VAN6" s="700"/>
      <c r="VAO6" s="700"/>
      <c r="VAP6" s="700"/>
      <c r="VAQ6" s="700"/>
      <c r="VAR6" s="700"/>
      <c r="VAS6" s="700"/>
      <c r="VAT6" s="700"/>
      <c r="VAU6" s="700"/>
      <c r="VAV6" s="700"/>
      <c r="VAW6" s="700"/>
      <c r="VAX6" s="700"/>
      <c r="VAY6" s="700"/>
      <c r="VAZ6" s="700"/>
      <c r="VBA6" s="700"/>
      <c r="VBB6" s="700"/>
      <c r="VBC6" s="700"/>
      <c r="VBD6" s="700"/>
      <c r="VBE6" s="700"/>
      <c r="VBF6" s="700"/>
      <c r="VBG6" s="700"/>
      <c r="VBH6" s="700"/>
      <c r="VBI6" s="700"/>
      <c r="VBJ6" s="700"/>
      <c r="VBK6" s="700"/>
      <c r="VBL6" s="700"/>
      <c r="VBM6" s="700"/>
      <c r="VBN6" s="700"/>
      <c r="VBO6" s="700"/>
      <c r="VBP6" s="700"/>
      <c r="VBQ6" s="700"/>
      <c r="VBR6" s="700"/>
      <c r="VBS6" s="700"/>
      <c r="VBT6" s="700"/>
      <c r="VBU6" s="700"/>
      <c r="VBV6" s="700"/>
      <c r="VBW6" s="700"/>
      <c r="VBX6" s="700"/>
      <c r="VBY6" s="700"/>
      <c r="VBZ6" s="700"/>
      <c r="VCA6" s="700"/>
      <c r="VCB6" s="700"/>
      <c r="VCC6" s="700"/>
      <c r="VCD6" s="700"/>
      <c r="VCE6" s="700"/>
      <c r="VCF6" s="700"/>
      <c r="VCG6" s="700"/>
      <c r="VCH6" s="700"/>
      <c r="VCI6" s="700"/>
      <c r="VCJ6" s="700"/>
      <c r="VCK6" s="700"/>
      <c r="VCL6" s="700"/>
      <c r="VCM6" s="700"/>
      <c r="VCN6" s="700"/>
      <c r="VCO6" s="700"/>
      <c r="VCP6" s="700"/>
      <c r="VCQ6" s="700"/>
      <c r="VCR6" s="700"/>
      <c r="VCS6" s="700"/>
      <c r="VCT6" s="700"/>
      <c r="VCU6" s="700"/>
      <c r="VCV6" s="700"/>
      <c r="VCW6" s="700"/>
      <c r="VCX6" s="700"/>
      <c r="VCY6" s="700"/>
      <c r="VCZ6" s="700"/>
      <c r="VDA6" s="700"/>
      <c r="VDB6" s="700"/>
      <c r="VDC6" s="700"/>
      <c r="VDD6" s="700"/>
      <c r="VDE6" s="700"/>
      <c r="VDF6" s="700"/>
      <c r="VDG6" s="700"/>
      <c r="VDH6" s="700"/>
      <c r="VDI6" s="700"/>
      <c r="VDJ6" s="700"/>
      <c r="VDK6" s="700"/>
      <c r="VDL6" s="700"/>
      <c r="VDM6" s="700"/>
      <c r="VDN6" s="700"/>
      <c r="VDO6" s="700"/>
      <c r="VDP6" s="700"/>
      <c r="VDQ6" s="700"/>
      <c r="VDR6" s="700"/>
      <c r="VDS6" s="700"/>
      <c r="VDT6" s="700"/>
      <c r="VDU6" s="700"/>
      <c r="VDV6" s="700"/>
      <c r="VDW6" s="700"/>
      <c r="VDX6" s="700"/>
      <c r="VDY6" s="700"/>
      <c r="VDZ6" s="700"/>
      <c r="VEA6" s="700"/>
      <c r="VEB6" s="700"/>
      <c r="VEC6" s="700"/>
      <c r="VED6" s="700"/>
      <c r="VEE6" s="700"/>
      <c r="VEF6" s="700"/>
      <c r="VEG6" s="700"/>
      <c r="VEH6" s="700"/>
      <c r="VEI6" s="700"/>
      <c r="VEJ6" s="700"/>
      <c r="VEK6" s="700"/>
      <c r="VEL6" s="700"/>
      <c r="VEM6" s="700"/>
      <c r="VEN6" s="700"/>
      <c r="VEO6" s="700"/>
      <c r="VEP6" s="700"/>
      <c r="VEQ6" s="700"/>
      <c r="VER6" s="700"/>
      <c r="VES6" s="700"/>
      <c r="VET6" s="700"/>
      <c r="VEU6" s="700"/>
      <c r="VEV6" s="700"/>
      <c r="VEW6" s="700"/>
      <c r="VEX6" s="700"/>
      <c r="VEY6" s="700"/>
      <c r="VEZ6" s="700"/>
      <c r="VFA6" s="700"/>
      <c r="VFB6" s="700"/>
      <c r="VFC6" s="700"/>
      <c r="VFD6" s="700"/>
      <c r="VFE6" s="700"/>
      <c r="VFF6" s="700"/>
      <c r="VFG6" s="700"/>
      <c r="VFH6" s="700"/>
      <c r="VFI6" s="700"/>
      <c r="VFJ6" s="700"/>
      <c r="VFK6" s="700"/>
      <c r="VFL6" s="700"/>
      <c r="VFM6" s="700"/>
      <c r="VFN6" s="700"/>
      <c r="VFO6" s="700"/>
      <c r="VFP6" s="700"/>
      <c r="VFQ6" s="700"/>
      <c r="VFR6" s="700"/>
      <c r="VFS6" s="700"/>
      <c r="VFT6" s="700"/>
      <c r="VFU6" s="700"/>
      <c r="VFV6" s="700"/>
      <c r="VFW6" s="700"/>
      <c r="VFX6" s="700"/>
      <c r="VFY6" s="700"/>
      <c r="VFZ6" s="700"/>
      <c r="VGA6" s="700"/>
      <c r="VGB6" s="700"/>
      <c r="VGC6" s="700"/>
      <c r="VGD6" s="700"/>
      <c r="VGE6" s="700"/>
      <c r="VGF6" s="700"/>
      <c r="VGG6" s="700"/>
      <c r="VGH6" s="700"/>
      <c r="VGI6" s="700"/>
      <c r="VGJ6" s="700"/>
      <c r="VGK6" s="700"/>
      <c r="VGL6" s="700"/>
      <c r="VGM6" s="700"/>
      <c r="VGN6" s="700"/>
      <c r="VGO6" s="700"/>
      <c r="VGP6" s="700"/>
      <c r="VGQ6" s="700"/>
      <c r="VGR6" s="700"/>
      <c r="VGS6" s="700"/>
      <c r="VGT6" s="700"/>
      <c r="VGU6" s="700"/>
      <c r="VGV6" s="700"/>
      <c r="VGW6" s="700"/>
      <c r="VGX6" s="700"/>
      <c r="VGY6" s="700"/>
      <c r="VGZ6" s="700"/>
      <c r="VHA6" s="700"/>
      <c r="VHB6" s="700"/>
      <c r="VHC6" s="700"/>
      <c r="VHD6" s="700"/>
      <c r="VHE6" s="700"/>
      <c r="VHF6" s="700"/>
      <c r="VHG6" s="700"/>
      <c r="VHH6" s="700"/>
      <c r="VHI6" s="700"/>
      <c r="VHJ6" s="700"/>
      <c r="VHK6" s="700"/>
      <c r="VHL6" s="700"/>
      <c r="VHM6" s="700"/>
      <c r="VHN6" s="700"/>
      <c r="VHO6" s="700"/>
      <c r="VHP6" s="700"/>
      <c r="VHQ6" s="700"/>
      <c r="VHR6" s="700"/>
      <c r="VHS6" s="700"/>
      <c r="VHT6" s="700"/>
      <c r="VHU6" s="700"/>
      <c r="VHV6" s="700"/>
      <c r="VHW6" s="700"/>
      <c r="VHX6" s="700"/>
      <c r="VHY6" s="700"/>
      <c r="VHZ6" s="700"/>
      <c r="VIA6" s="700"/>
      <c r="VIB6" s="700"/>
      <c r="VIC6" s="700"/>
      <c r="VID6" s="700"/>
      <c r="VIE6" s="700"/>
      <c r="VIF6" s="700"/>
      <c r="VIG6" s="700"/>
      <c r="VIH6" s="700"/>
      <c r="VII6" s="700"/>
      <c r="VIJ6" s="700"/>
      <c r="VIK6" s="700"/>
      <c r="VIL6" s="700"/>
      <c r="VIM6" s="700"/>
      <c r="VIN6" s="700"/>
      <c r="VIO6" s="700"/>
      <c r="VIP6" s="700"/>
      <c r="VIQ6" s="700"/>
      <c r="VIR6" s="700"/>
      <c r="VIS6" s="700"/>
      <c r="VIT6" s="700"/>
      <c r="VIU6" s="700"/>
      <c r="VIV6" s="700"/>
      <c r="VIW6" s="700"/>
      <c r="VIX6" s="700"/>
      <c r="VIY6" s="700"/>
      <c r="VIZ6" s="700"/>
      <c r="VJA6" s="700"/>
      <c r="VJB6" s="700"/>
      <c r="VJC6" s="700"/>
      <c r="VJD6" s="700"/>
      <c r="VJE6" s="700"/>
      <c r="VJF6" s="700"/>
      <c r="VJG6" s="700"/>
      <c r="VJH6" s="700"/>
      <c r="VJI6" s="700"/>
      <c r="VJJ6" s="700"/>
      <c r="VJK6" s="700"/>
      <c r="VJL6" s="700"/>
      <c r="VJM6" s="700"/>
      <c r="VJN6" s="700"/>
      <c r="VJO6" s="700"/>
      <c r="VJP6" s="700"/>
      <c r="VJQ6" s="700"/>
      <c r="VJR6" s="700"/>
      <c r="VJS6" s="700"/>
      <c r="VJT6" s="700"/>
      <c r="VJU6" s="700"/>
      <c r="VJV6" s="700"/>
      <c r="VJW6" s="700"/>
      <c r="VJX6" s="700"/>
      <c r="VJY6" s="700"/>
      <c r="VJZ6" s="700"/>
      <c r="VKA6" s="700"/>
      <c r="VKB6" s="700"/>
      <c r="VKC6" s="700"/>
      <c r="VKD6" s="700"/>
      <c r="VKE6" s="700"/>
      <c r="VKF6" s="700"/>
      <c r="VKG6" s="700"/>
      <c r="VKH6" s="700"/>
      <c r="VKI6" s="700"/>
      <c r="VKJ6" s="700"/>
      <c r="VKK6" s="700"/>
      <c r="VKL6" s="700"/>
      <c r="VKM6" s="700"/>
      <c r="VKN6" s="700"/>
      <c r="VKO6" s="700"/>
      <c r="VKP6" s="700"/>
      <c r="VKQ6" s="700"/>
      <c r="VKR6" s="700"/>
      <c r="VKS6" s="700"/>
      <c r="VKT6" s="700"/>
      <c r="VKU6" s="700"/>
      <c r="VKV6" s="700"/>
      <c r="VKW6" s="700"/>
      <c r="VKX6" s="700"/>
      <c r="VKY6" s="700"/>
      <c r="VKZ6" s="700"/>
      <c r="VLA6" s="700"/>
      <c r="VLB6" s="700"/>
      <c r="VLC6" s="700"/>
      <c r="VLD6" s="700"/>
      <c r="VLE6" s="700"/>
      <c r="VLF6" s="700"/>
      <c r="VLG6" s="700"/>
      <c r="VLH6" s="700"/>
      <c r="VLI6" s="700"/>
      <c r="VLJ6" s="700"/>
      <c r="VLK6" s="700"/>
      <c r="VLL6" s="700"/>
      <c r="VLM6" s="700"/>
      <c r="VLN6" s="700"/>
      <c r="VLO6" s="700"/>
      <c r="VLP6" s="700"/>
      <c r="VLQ6" s="700"/>
      <c r="VLR6" s="700"/>
      <c r="VLS6" s="700"/>
      <c r="VLT6" s="700"/>
      <c r="VLU6" s="700"/>
      <c r="VLV6" s="700"/>
      <c r="VLW6" s="700"/>
      <c r="VLX6" s="700"/>
      <c r="VLY6" s="700"/>
      <c r="VLZ6" s="700"/>
      <c r="VMA6" s="700"/>
      <c r="VMB6" s="700"/>
      <c r="VMC6" s="700"/>
      <c r="VMD6" s="700"/>
      <c r="VME6" s="700"/>
      <c r="VMF6" s="700"/>
      <c r="VMG6" s="700"/>
      <c r="VMH6" s="700"/>
      <c r="VMI6" s="700"/>
      <c r="VMJ6" s="700"/>
      <c r="VMK6" s="700"/>
      <c r="VML6" s="700"/>
      <c r="VMM6" s="700"/>
      <c r="VMN6" s="700"/>
      <c r="VMO6" s="700"/>
      <c r="VMP6" s="700"/>
      <c r="VMQ6" s="700"/>
      <c r="VMR6" s="700"/>
      <c r="VMS6" s="700"/>
      <c r="VMT6" s="700"/>
      <c r="VMU6" s="700"/>
      <c r="VMV6" s="700"/>
      <c r="VMW6" s="700"/>
      <c r="VMX6" s="700"/>
      <c r="VMY6" s="700"/>
      <c r="VMZ6" s="700"/>
      <c r="VNA6" s="700"/>
      <c r="VNB6" s="700"/>
      <c r="VNC6" s="700"/>
      <c r="VND6" s="700"/>
      <c r="VNE6" s="700"/>
      <c r="VNF6" s="700"/>
      <c r="VNG6" s="700"/>
      <c r="VNH6" s="700"/>
      <c r="VNI6" s="700"/>
      <c r="VNJ6" s="700"/>
      <c r="VNK6" s="700"/>
      <c r="VNL6" s="700"/>
      <c r="VNM6" s="700"/>
      <c r="VNN6" s="700"/>
      <c r="VNO6" s="700"/>
      <c r="VNP6" s="700"/>
      <c r="VNQ6" s="700"/>
      <c r="VNR6" s="700"/>
      <c r="VNS6" s="700"/>
      <c r="VNT6" s="700"/>
      <c r="VNU6" s="700"/>
      <c r="VNV6" s="700"/>
      <c r="VNW6" s="700"/>
      <c r="VNX6" s="700"/>
      <c r="VNY6" s="700"/>
      <c r="VNZ6" s="700"/>
      <c r="VOA6" s="700"/>
      <c r="VOB6" s="700"/>
      <c r="VOC6" s="700"/>
      <c r="VOD6" s="700"/>
      <c r="VOE6" s="700"/>
      <c r="VOF6" s="700"/>
      <c r="VOG6" s="700"/>
      <c r="VOH6" s="700"/>
      <c r="VOI6" s="700"/>
      <c r="VOJ6" s="700"/>
      <c r="VOK6" s="700"/>
      <c r="VOL6" s="700"/>
      <c r="VOM6" s="700"/>
      <c r="VON6" s="700"/>
      <c r="VOO6" s="700"/>
      <c r="VOP6" s="700"/>
      <c r="VOQ6" s="700"/>
      <c r="VOR6" s="700"/>
      <c r="VOS6" s="700"/>
      <c r="VOT6" s="700"/>
      <c r="VOU6" s="700"/>
      <c r="VOV6" s="700"/>
      <c r="VOW6" s="700"/>
      <c r="VOX6" s="700"/>
      <c r="VOY6" s="700"/>
      <c r="VOZ6" s="700"/>
      <c r="VPA6" s="700"/>
      <c r="VPB6" s="700"/>
      <c r="VPC6" s="700"/>
      <c r="VPD6" s="700"/>
      <c r="VPE6" s="700"/>
      <c r="VPF6" s="700"/>
      <c r="VPG6" s="700"/>
      <c r="VPH6" s="700"/>
      <c r="VPI6" s="700"/>
      <c r="VPJ6" s="700"/>
      <c r="VPK6" s="700"/>
      <c r="VPL6" s="700"/>
      <c r="VPM6" s="700"/>
      <c r="VPN6" s="700"/>
      <c r="VPO6" s="700"/>
      <c r="VPP6" s="700"/>
      <c r="VPQ6" s="700"/>
      <c r="VPR6" s="700"/>
      <c r="VPS6" s="700"/>
      <c r="VPT6" s="700"/>
      <c r="VPU6" s="700"/>
      <c r="VPV6" s="700"/>
      <c r="VPW6" s="700"/>
      <c r="VPX6" s="700"/>
      <c r="VPY6" s="700"/>
      <c r="VPZ6" s="700"/>
      <c r="VQA6" s="700"/>
      <c r="VQB6" s="700"/>
      <c r="VQC6" s="700"/>
      <c r="VQD6" s="700"/>
      <c r="VQE6" s="700"/>
      <c r="VQF6" s="700"/>
      <c r="VQG6" s="700"/>
      <c r="VQH6" s="700"/>
      <c r="VQI6" s="700"/>
      <c r="VQJ6" s="700"/>
      <c r="VQK6" s="700"/>
      <c r="VQL6" s="700"/>
      <c r="VQM6" s="700"/>
      <c r="VQN6" s="700"/>
      <c r="VQO6" s="700"/>
      <c r="VQP6" s="700"/>
      <c r="VQQ6" s="700"/>
      <c r="VQR6" s="700"/>
      <c r="VQS6" s="700"/>
      <c r="VQT6" s="700"/>
      <c r="VQU6" s="700"/>
      <c r="VQV6" s="700"/>
      <c r="VQW6" s="700"/>
      <c r="VQX6" s="700"/>
      <c r="VQY6" s="700"/>
      <c r="VQZ6" s="700"/>
      <c r="VRA6" s="700"/>
      <c r="VRB6" s="700"/>
      <c r="VRC6" s="700"/>
      <c r="VRD6" s="700"/>
      <c r="VRE6" s="700"/>
      <c r="VRF6" s="700"/>
      <c r="VRG6" s="700"/>
      <c r="VRH6" s="700"/>
      <c r="VRI6" s="700"/>
      <c r="VRJ6" s="700"/>
      <c r="VRK6" s="700"/>
      <c r="VRL6" s="700"/>
      <c r="VRM6" s="700"/>
      <c r="VRN6" s="700"/>
      <c r="VRO6" s="700"/>
      <c r="VRP6" s="700"/>
      <c r="VRQ6" s="700"/>
      <c r="VRR6" s="700"/>
      <c r="VRS6" s="700"/>
      <c r="VRT6" s="700"/>
      <c r="VRU6" s="700"/>
      <c r="VRV6" s="700"/>
      <c r="VRW6" s="700"/>
      <c r="VRX6" s="700"/>
      <c r="VRY6" s="700"/>
      <c r="VRZ6" s="700"/>
      <c r="VSA6" s="700"/>
      <c r="VSB6" s="700"/>
      <c r="VSC6" s="700"/>
      <c r="VSD6" s="700"/>
      <c r="VSE6" s="700"/>
      <c r="VSF6" s="700"/>
      <c r="VSG6" s="700"/>
      <c r="VSH6" s="700"/>
      <c r="VSI6" s="700"/>
      <c r="VSJ6" s="700"/>
      <c r="VSK6" s="700"/>
      <c r="VSL6" s="700"/>
      <c r="VSM6" s="700"/>
      <c r="VSN6" s="700"/>
      <c r="VSO6" s="700"/>
      <c r="VSP6" s="700"/>
      <c r="VSQ6" s="700"/>
      <c r="VSR6" s="700"/>
      <c r="VSS6" s="700"/>
      <c r="VST6" s="700"/>
      <c r="VSU6" s="700"/>
      <c r="VSV6" s="700"/>
      <c r="VSW6" s="700"/>
      <c r="VSX6" s="700"/>
      <c r="VSY6" s="700"/>
      <c r="VSZ6" s="700"/>
      <c r="VTA6" s="700"/>
      <c r="VTB6" s="700"/>
      <c r="VTC6" s="700"/>
      <c r="VTD6" s="700"/>
      <c r="VTE6" s="700"/>
      <c r="VTF6" s="700"/>
      <c r="VTG6" s="700"/>
      <c r="VTH6" s="700"/>
      <c r="VTI6" s="700"/>
      <c r="VTJ6" s="700"/>
      <c r="VTK6" s="700"/>
      <c r="VTL6" s="700"/>
      <c r="VTM6" s="700"/>
      <c r="VTN6" s="700"/>
      <c r="VTO6" s="700"/>
      <c r="VTP6" s="700"/>
      <c r="VTQ6" s="700"/>
      <c r="VTR6" s="700"/>
      <c r="VTS6" s="700"/>
      <c r="VTT6" s="700"/>
      <c r="VTU6" s="700"/>
      <c r="VTV6" s="700"/>
      <c r="VTW6" s="700"/>
      <c r="VTX6" s="700"/>
      <c r="VTY6" s="700"/>
      <c r="VTZ6" s="700"/>
      <c r="VUA6" s="700"/>
      <c r="VUB6" s="700"/>
      <c r="VUC6" s="700"/>
      <c r="VUD6" s="700"/>
      <c r="VUE6" s="700"/>
      <c r="VUF6" s="700"/>
      <c r="VUG6" s="700"/>
      <c r="VUH6" s="700"/>
      <c r="VUI6" s="700"/>
      <c r="VUJ6" s="700"/>
      <c r="VUK6" s="700"/>
      <c r="VUL6" s="700"/>
      <c r="VUM6" s="700"/>
      <c r="VUN6" s="700"/>
      <c r="VUO6" s="700"/>
      <c r="VUP6" s="700"/>
      <c r="VUQ6" s="700"/>
      <c r="VUR6" s="700"/>
      <c r="VUS6" s="700"/>
      <c r="VUT6" s="700"/>
      <c r="VUU6" s="700"/>
      <c r="VUV6" s="700"/>
      <c r="VUW6" s="700"/>
      <c r="VUX6" s="700"/>
      <c r="VUY6" s="700"/>
      <c r="VUZ6" s="700"/>
      <c r="VVA6" s="700"/>
      <c r="VVB6" s="700"/>
      <c r="VVC6" s="700"/>
      <c r="VVD6" s="700"/>
      <c r="VVE6" s="700"/>
      <c r="VVF6" s="700"/>
      <c r="VVG6" s="700"/>
      <c r="VVH6" s="700"/>
      <c r="VVI6" s="700"/>
      <c r="VVJ6" s="700"/>
      <c r="VVK6" s="700"/>
      <c r="VVL6" s="700"/>
      <c r="VVM6" s="700"/>
      <c r="VVN6" s="700"/>
      <c r="VVO6" s="700"/>
      <c r="VVP6" s="700"/>
      <c r="VVQ6" s="700"/>
      <c r="VVR6" s="700"/>
      <c r="VVS6" s="700"/>
      <c r="VVT6" s="700"/>
      <c r="VVU6" s="700"/>
      <c r="VVV6" s="700"/>
      <c r="VVW6" s="700"/>
      <c r="VVX6" s="700"/>
      <c r="VVY6" s="700"/>
      <c r="VVZ6" s="700"/>
      <c r="VWA6" s="700"/>
      <c r="VWB6" s="700"/>
      <c r="VWC6" s="700"/>
      <c r="VWD6" s="700"/>
      <c r="VWE6" s="700"/>
      <c r="VWF6" s="700"/>
      <c r="VWG6" s="700"/>
      <c r="VWH6" s="700"/>
      <c r="VWI6" s="700"/>
      <c r="VWJ6" s="700"/>
      <c r="VWK6" s="700"/>
      <c r="VWL6" s="700"/>
      <c r="VWM6" s="700"/>
      <c r="VWN6" s="700"/>
      <c r="VWO6" s="700"/>
      <c r="VWP6" s="700"/>
      <c r="VWQ6" s="700"/>
      <c r="VWR6" s="700"/>
      <c r="VWS6" s="700"/>
      <c r="VWT6" s="700"/>
      <c r="VWU6" s="700"/>
      <c r="VWV6" s="700"/>
      <c r="VWW6" s="700"/>
      <c r="VWX6" s="700"/>
      <c r="VWY6" s="700"/>
      <c r="VWZ6" s="700"/>
      <c r="VXA6" s="700"/>
      <c r="VXB6" s="700"/>
      <c r="VXC6" s="700"/>
      <c r="VXD6" s="700"/>
      <c r="VXE6" s="700"/>
      <c r="VXF6" s="700"/>
      <c r="VXG6" s="700"/>
      <c r="VXH6" s="700"/>
      <c r="VXI6" s="700"/>
      <c r="VXJ6" s="700"/>
      <c r="VXK6" s="700"/>
      <c r="VXL6" s="700"/>
      <c r="VXM6" s="700"/>
      <c r="VXN6" s="700"/>
      <c r="VXO6" s="700"/>
      <c r="VXP6" s="700"/>
      <c r="VXQ6" s="700"/>
      <c r="VXR6" s="700"/>
      <c r="VXS6" s="700"/>
      <c r="VXT6" s="700"/>
      <c r="VXU6" s="700"/>
      <c r="VXV6" s="700"/>
      <c r="VXW6" s="700"/>
      <c r="VXX6" s="700"/>
      <c r="VXY6" s="700"/>
      <c r="VXZ6" s="700"/>
      <c r="VYA6" s="700"/>
      <c r="VYB6" s="700"/>
      <c r="VYC6" s="700"/>
      <c r="VYD6" s="700"/>
      <c r="VYE6" s="700"/>
      <c r="VYF6" s="700"/>
      <c r="VYG6" s="700"/>
      <c r="VYH6" s="700"/>
      <c r="VYI6" s="700"/>
      <c r="VYJ6" s="700"/>
      <c r="VYK6" s="700"/>
      <c r="VYL6" s="700"/>
      <c r="VYM6" s="700"/>
      <c r="VYN6" s="700"/>
      <c r="VYO6" s="700"/>
      <c r="VYP6" s="700"/>
      <c r="VYQ6" s="700"/>
      <c r="VYR6" s="700"/>
      <c r="VYS6" s="700"/>
      <c r="VYT6" s="700"/>
      <c r="VYU6" s="700"/>
      <c r="VYV6" s="700"/>
      <c r="VYW6" s="700"/>
      <c r="VYX6" s="700"/>
      <c r="VYY6" s="700"/>
      <c r="VYZ6" s="700"/>
      <c r="VZA6" s="700"/>
      <c r="VZB6" s="700"/>
      <c r="VZC6" s="700"/>
      <c r="VZD6" s="700"/>
      <c r="VZE6" s="700"/>
      <c r="VZF6" s="700"/>
      <c r="VZG6" s="700"/>
      <c r="VZH6" s="700"/>
      <c r="VZI6" s="700"/>
      <c r="VZJ6" s="700"/>
      <c r="VZK6" s="700"/>
      <c r="VZL6" s="700"/>
      <c r="VZM6" s="700"/>
      <c r="VZN6" s="700"/>
      <c r="VZO6" s="700"/>
      <c r="VZP6" s="700"/>
      <c r="VZQ6" s="700"/>
      <c r="VZR6" s="700"/>
      <c r="VZS6" s="700"/>
      <c r="VZT6" s="700"/>
      <c r="VZU6" s="700"/>
      <c r="VZV6" s="700"/>
      <c r="VZW6" s="700"/>
      <c r="VZX6" s="700"/>
      <c r="VZY6" s="700"/>
      <c r="VZZ6" s="700"/>
      <c r="WAA6" s="700"/>
      <c r="WAB6" s="700"/>
      <c r="WAC6" s="700"/>
      <c r="WAD6" s="700"/>
      <c r="WAE6" s="700"/>
      <c r="WAF6" s="700"/>
      <c r="WAG6" s="700"/>
      <c r="WAH6" s="700"/>
      <c r="WAI6" s="700"/>
      <c r="WAJ6" s="700"/>
      <c r="WAK6" s="700"/>
      <c r="WAL6" s="700"/>
      <c r="WAM6" s="700"/>
      <c r="WAN6" s="700"/>
      <c r="WAO6" s="700"/>
      <c r="WAP6" s="700"/>
      <c r="WAQ6" s="700"/>
      <c r="WAR6" s="700"/>
      <c r="WAS6" s="700"/>
      <c r="WAT6" s="700"/>
      <c r="WAU6" s="700"/>
      <c r="WAV6" s="700"/>
      <c r="WAW6" s="700"/>
      <c r="WAX6" s="700"/>
      <c r="WAY6" s="700"/>
      <c r="WAZ6" s="700"/>
      <c r="WBA6" s="700"/>
      <c r="WBB6" s="700"/>
      <c r="WBC6" s="700"/>
      <c r="WBD6" s="700"/>
      <c r="WBE6" s="700"/>
      <c r="WBF6" s="700"/>
      <c r="WBG6" s="700"/>
      <c r="WBH6" s="700"/>
      <c r="WBI6" s="700"/>
      <c r="WBJ6" s="700"/>
      <c r="WBK6" s="700"/>
      <c r="WBL6" s="700"/>
      <c r="WBM6" s="700"/>
      <c r="WBN6" s="700"/>
      <c r="WBO6" s="700"/>
      <c r="WBP6" s="700"/>
      <c r="WBQ6" s="700"/>
      <c r="WBR6" s="700"/>
      <c r="WBS6" s="700"/>
      <c r="WBT6" s="700"/>
      <c r="WBU6" s="700"/>
      <c r="WBV6" s="700"/>
      <c r="WBW6" s="700"/>
      <c r="WBX6" s="700"/>
      <c r="WBY6" s="700"/>
      <c r="WBZ6" s="700"/>
      <c r="WCA6" s="700"/>
      <c r="WCB6" s="700"/>
      <c r="WCC6" s="700"/>
      <c r="WCD6" s="700"/>
      <c r="WCE6" s="700"/>
      <c r="WCF6" s="700"/>
      <c r="WCG6" s="700"/>
      <c r="WCH6" s="700"/>
      <c r="WCI6" s="700"/>
      <c r="WCJ6" s="700"/>
      <c r="WCK6" s="700"/>
      <c r="WCL6" s="700"/>
      <c r="WCM6" s="700"/>
      <c r="WCN6" s="700"/>
      <c r="WCO6" s="700"/>
      <c r="WCP6" s="700"/>
      <c r="WCQ6" s="700"/>
      <c r="WCR6" s="700"/>
      <c r="WCS6" s="700"/>
      <c r="WCT6" s="700"/>
      <c r="WCU6" s="700"/>
      <c r="WCV6" s="700"/>
      <c r="WCW6" s="700"/>
      <c r="WCX6" s="700"/>
      <c r="WCY6" s="700"/>
      <c r="WCZ6" s="700"/>
      <c r="WDA6" s="700"/>
      <c r="WDB6" s="700"/>
      <c r="WDC6" s="700"/>
      <c r="WDD6" s="700"/>
      <c r="WDE6" s="700"/>
      <c r="WDF6" s="700"/>
      <c r="WDG6" s="700"/>
      <c r="WDH6" s="700"/>
      <c r="WDI6" s="700"/>
      <c r="WDJ6" s="700"/>
      <c r="WDK6" s="700"/>
      <c r="WDL6" s="700"/>
      <c r="WDM6" s="700"/>
      <c r="WDN6" s="700"/>
      <c r="WDO6" s="700"/>
      <c r="WDP6" s="700"/>
      <c r="WDQ6" s="700"/>
      <c r="WDR6" s="700"/>
      <c r="WDS6" s="700"/>
      <c r="WDT6" s="700"/>
      <c r="WDU6" s="700"/>
      <c r="WDV6" s="700"/>
      <c r="WDW6" s="700"/>
      <c r="WDX6" s="700"/>
      <c r="WDY6" s="700"/>
      <c r="WDZ6" s="700"/>
      <c r="WEA6" s="700"/>
      <c r="WEB6" s="700"/>
      <c r="WEC6" s="700"/>
      <c r="WED6" s="700"/>
      <c r="WEE6" s="700"/>
      <c r="WEF6" s="700"/>
      <c r="WEG6" s="700"/>
      <c r="WEH6" s="700"/>
      <c r="WEI6" s="700"/>
      <c r="WEJ6" s="700"/>
      <c r="WEK6" s="700"/>
      <c r="WEL6" s="700"/>
      <c r="WEM6" s="700"/>
      <c r="WEN6" s="700"/>
      <c r="WEO6" s="700"/>
      <c r="WEP6" s="700"/>
      <c r="WEQ6" s="700"/>
      <c r="WER6" s="700"/>
      <c r="WES6" s="700"/>
      <c r="WET6" s="700"/>
      <c r="WEU6" s="700"/>
      <c r="WEV6" s="700"/>
      <c r="WEW6" s="700"/>
      <c r="WEX6" s="700"/>
      <c r="WEY6" s="700"/>
      <c r="WEZ6" s="700"/>
      <c r="WFA6" s="700"/>
      <c r="WFB6" s="700"/>
      <c r="WFC6" s="700"/>
      <c r="WFD6" s="700"/>
      <c r="WFE6" s="700"/>
      <c r="WFF6" s="700"/>
      <c r="WFG6" s="700"/>
      <c r="WFH6" s="700"/>
      <c r="WFI6" s="700"/>
      <c r="WFJ6" s="700"/>
      <c r="WFK6" s="700"/>
      <c r="WFL6" s="700"/>
      <c r="WFM6" s="700"/>
      <c r="WFN6" s="700"/>
      <c r="WFO6" s="700"/>
      <c r="WFP6" s="700"/>
      <c r="WFQ6" s="700"/>
      <c r="WFR6" s="700"/>
      <c r="WFS6" s="700"/>
      <c r="WFT6" s="700"/>
      <c r="WFU6" s="700"/>
      <c r="WFV6" s="700"/>
      <c r="WFW6" s="700"/>
      <c r="WFX6" s="700"/>
      <c r="WFY6" s="700"/>
      <c r="WFZ6" s="700"/>
      <c r="WGA6" s="700"/>
      <c r="WGB6" s="700"/>
      <c r="WGC6" s="700"/>
      <c r="WGD6" s="700"/>
      <c r="WGE6" s="700"/>
      <c r="WGF6" s="700"/>
      <c r="WGG6" s="700"/>
      <c r="WGH6" s="700"/>
      <c r="WGI6" s="700"/>
      <c r="WGJ6" s="700"/>
      <c r="WGK6" s="700"/>
      <c r="WGL6" s="700"/>
      <c r="WGM6" s="700"/>
      <c r="WGN6" s="700"/>
      <c r="WGO6" s="700"/>
      <c r="WGP6" s="700"/>
      <c r="WGQ6" s="700"/>
      <c r="WGR6" s="700"/>
      <c r="WGS6" s="700"/>
      <c r="WGT6" s="700"/>
      <c r="WGU6" s="700"/>
      <c r="WGV6" s="700"/>
      <c r="WGW6" s="700"/>
      <c r="WGX6" s="700"/>
      <c r="WGY6" s="700"/>
      <c r="WGZ6" s="700"/>
      <c r="WHA6" s="700"/>
      <c r="WHB6" s="700"/>
      <c r="WHC6" s="700"/>
      <c r="WHD6" s="700"/>
      <c r="WHE6" s="700"/>
      <c r="WHF6" s="700"/>
      <c r="WHG6" s="700"/>
      <c r="WHH6" s="700"/>
      <c r="WHI6" s="700"/>
      <c r="WHJ6" s="700"/>
      <c r="WHK6" s="700"/>
      <c r="WHL6" s="700"/>
      <c r="WHM6" s="700"/>
      <c r="WHN6" s="700"/>
      <c r="WHO6" s="700"/>
      <c r="WHP6" s="700"/>
      <c r="WHQ6" s="700"/>
      <c r="WHR6" s="700"/>
      <c r="WHS6" s="700"/>
      <c r="WHT6" s="700"/>
      <c r="WHU6" s="700"/>
      <c r="WHV6" s="700"/>
      <c r="WHW6" s="700"/>
      <c r="WHX6" s="700"/>
      <c r="WHY6" s="700"/>
      <c r="WHZ6" s="700"/>
      <c r="WIA6" s="700"/>
      <c r="WIB6" s="700"/>
      <c r="WIC6" s="700"/>
      <c r="WID6" s="700"/>
      <c r="WIE6" s="700"/>
      <c r="WIF6" s="700"/>
      <c r="WIG6" s="700"/>
      <c r="WIH6" s="700"/>
      <c r="WII6" s="700"/>
      <c r="WIJ6" s="700"/>
      <c r="WIK6" s="700"/>
      <c r="WIL6" s="700"/>
      <c r="WIM6" s="700"/>
      <c r="WIN6" s="700"/>
      <c r="WIO6" s="700"/>
      <c r="WIP6" s="700"/>
      <c r="WIQ6" s="700"/>
      <c r="WIR6" s="700"/>
      <c r="WIS6" s="700"/>
      <c r="WIT6" s="700"/>
      <c r="WIU6" s="700"/>
      <c r="WIV6" s="700"/>
      <c r="WIW6" s="700"/>
      <c r="WIX6" s="700"/>
      <c r="WIY6" s="700"/>
      <c r="WIZ6" s="700"/>
      <c r="WJA6" s="700"/>
      <c r="WJB6" s="700"/>
      <c r="WJC6" s="700"/>
      <c r="WJD6" s="700"/>
      <c r="WJE6" s="700"/>
      <c r="WJF6" s="700"/>
      <c r="WJG6" s="700"/>
      <c r="WJH6" s="700"/>
      <c r="WJI6" s="700"/>
      <c r="WJJ6" s="700"/>
      <c r="WJK6" s="700"/>
      <c r="WJL6" s="700"/>
      <c r="WJM6" s="700"/>
      <c r="WJN6" s="700"/>
      <c r="WJO6" s="700"/>
      <c r="WJP6" s="700"/>
      <c r="WJQ6" s="700"/>
      <c r="WJR6" s="700"/>
      <c r="WJS6" s="700"/>
      <c r="WJT6" s="700"/>
      <c r="WJU6" s="700"/>
      <c r="WJV6" s="700"/>
      <c r="WJW6" s="700"/>
      <c r="WJX6" s="700"/>
      <c r="WJY6" s="700"/>
      <c r="WJZ6" s="700"/>
      <c r="WKA6" s="700"/>
      <c r="WKB6" s="700"/>
      <c r="WKC6" s="700"/>
      <c r="WKD6" s="700"/>
      <c r="WKE6" s="700"/>
      <c r="WKF6" s="700"/>
      <c r="WKG6" s="700"/>
      <c r="WKH6" s="700"/>
      <c r="WKI6" s="700"/>
      <c r="WKJ6" s="700"/>
      <c r="WKK6" s="700"/>
      <c r="WKL6" s="700"/>
      <c r="WKM6" s="700"/>
      <c r="WKN6" s="700"/>
      <c r="WKO6" s="700"/>
      <c r="WKP6" s="700"/>
      <c r="WKQ6" s="700"/>
      <c r="WKR6" s="700"/>
      <c r="WKS6" s="700"/>
      <c r="WKT6" s="700"/>
      <c r="WKU6" s="700"/>
      <c r="WKV6" s="700"/>
      <c r="WKW6" s="700"/>
      <c r="WKX6" s="700"/>
      <c r="WKY6" s="700"/>
      <c r="WKZ6" s="700"/>
      <c r="WLA6" s="700"/>
      <c r="WLB6" s="700"/>
      <c r="WLC6" s="700"/>
      <c r="WLD6" s="700"/>
      <c r="WLE6" s="700"/>
      <c r="WLF6" s="700"/>
      <c r="WLG6" s="700"/>
      <c r="WLH6" s="700"/>
      <c r="WLI6" s="700"/>
      <c r="WLJ6" s="700"/>
      <c r="WLK6" s="700"/>
      <c r="WLL6" s="700"/>
      <c r="WLM6" s="700"/>
      <c r="WLN6" s="700"/>
      <c r="WLO6" s="700"/>
      <c r="WLP6" s="700"/>
      <c r="WLQ6" s="700"/>
      <c r="WLR6" s="700"/>
      <c r="WLS6" s="700"/>
      <c r="WLT6" s="700"/>
      <c r="WLU6" s="700"/>
      <c r="WLV6" s="700"/>
      <c r="WLW6" s="700"/>
      <c r="WLX6" s="700"/>
      <c r="WLY6" s="700"/>
      <c r="WLZ6" s="700"/>
      <c r="WMA6" s="700"/>
      <c r="WMB6" s="700"/>
      <c r="WMC6" s="700"/>
      <c r="WMD6" s="700"/>
      <c r="WME6" s="700"/>
      <c r="WMF6" s="700"/>
      <c r="WMG6" s="700"/>
      <c r="WMH6" s="700"/>
      <c r="WMI6" s="700"/>
      <c r="WMJ6" s="700"/>
      <c r="WMK6" s="700"/>
      <c r="WML6" s="700"/>
      <c r="WMM6" s="700"/>
      <c r="WMN6" s="700"/>
      <c r="WMO6" s="700"/>
      <c r="WMP6" s="700"/>
      <c r="WMQ6" s="700"/>
      <c r="WMR6" s="700"/>
      <c r="WMS6" s="700"/>
      <c r="WMT6" s="700"/>
      <c r="WMU6" s="700"/>
      <c r="WMV6" s="700"/>
      <c r="WMW6" s="700"/>
      <c r="WMX6" s="700"/>
      <c r="WMY6" s="700"/>
      <c r="WMZ6" s="700"/>
      <c r="WNA6" s="700"/>
      <c r="WNB6" s="700"/>
      <c r="WNC6" s="700"/>
      <c r="WND6" s="700"/>
      <c r="WNE6" s="700"/>
      <c r="WNF6" s="700"/>
      <c r="WNG6" s="700"/>
      <c r="WNH6" s="700"/>
      <c r="WNI6" s="700"/>
      <c r="WNJ6" s="700"/>
      <c r="WNK6" s="700"/>
      <c r="WNL6" s="700"/>
      <c r="WNM6" s="700"/>
      <c r="WNN6" s="700"/>
      <c r="WNO6" s="700"/>
      <c r="WNP6" s="700"/>
      <c r="WNQ6" s="700"/>
      <c r="WNR6" s="700"/>
      <c r="WNS6" s="700"/>
      <c r="WNT6" s="700"/>
      <c r="WNU6" s="700"/>
      <c r="WNV6" s="700"/>
      <c r="WNW6" s="700"/>
      <c r="WNX6" s="700"/>
      <c r="WNY6" s="700"/>
      <c r="WNZ6" s="700"/>
      <c r="WOA6" s="700"/>
      <c r="WOB6" s="700"/>
      <c r="WOC6" s="700"/>
      <c r="WOD6" s="700"/>
      <c r="WOE6" s="700"/>
      <c r="WOF6" s="700"/>
      <c r="WOG6" s="700"/>
      <c r="WOH6" s="700"/>
      <c r="WOI6" s="700"/>
      <c r="WOJ6" s="700"/>
      <c r="WOK6" s="700"/>
      <c r="WOL6" s="700"/>
      <c r="WOM6" s="700"/>
      <c r="WON6" s="700"/>
      <c r="WOO6" s="700"/>
      <c r="WOP6" s="700"/>
      <c r="WOQ6" s="700"/>
      <c r="WOR6" s="700"/>
      <c r="WOS6" s="700"/>
      <c r="WOT6" s="700"/>
      <c r="WOU6" s="700"/>
      <c r="WOV6" s="700"/>
      <c r="WOW6" s="700"/>
      <c r="WOX6" s="700"/>
      <c r="WOY6" s="700"/>
      <c r="WOZ6" s="700"/>
      <c r="WPA6" s="700"/>
      <c r="WPB6" s="700"/>
      <c r="WPC6" s="700"/>
      <c r="WPD6" s="700"/>
      <c r="WPE6" s="700"/>
      <c r="WPF6" s="700"/>
      <c r="WPG6" s="700"/>
      <c r="WPH6" s="700"/>
      <c r="WPI6" s="700"/>
      <c r="WPJ6" s="700"/>
      <c r="WPK6" s="700"/>
      <c r="WPL6" s="700"/>
      <c r="WPM6" s="700"/>
      <c r="WPN6" s="700"/>
      <c r="WPO6" s="700"/>
      <c r="WPP6" s="700"/>
      <c r="WPQ6" s="700"/>
      <c r="WPR6" s="700"/>
      <c r="WPS6" s="700"/>
      <c r="WPT6" s="700"/>
      <c r="WPU6" s="700"/>
      <c r="WPV6" s="700"/>
      <c r="WPW6" s="700"/>
      <c r="WPX6" s="700"/>
      <c r="WPY6" s="700"/>
      <c r="WPZ6" s="700"/>
      <c r="WQA6" s="700"/>
      <c r="WQB6" s="700"/>
      <c r="WQC6" s="700"/>
      <c r="WQD6" s="700"/>
      <c r="WQE6" s="700"/>
      <c r="WQF6" s="700"/>
      <c r="WQG6" s="700"/>
      <c r="WQH6" s="700"/>
      <c r="WQI6" s="700"/>
      <c r="WQJ6" s="700"/>
      <c r="WQK6" s="700"/>
      <c r="WQL6" s="700"/>
      <c r="WQM6" s="700"/>
      <c r="WQN6" s="700"/>
      <c r="WQO6" s="700"/>
      <c r="WQP6" s="700"/>
      <c r="WQQ6" s="700"/>
      <c r="WQR6" s="700"/>
      <c r="WQS6" s="700"/>
      <c r="WQT6" s="700"/>
      <c r="WQU6" s="700"/>
      <c r="WQV6" s="700"/>
      <c r="WQW6" s="700"/>
      <c r="WQX6" s="700"/>
      <c r="WQY6" s="700"/>
      <c r="WQZ6" s="700"/>
      <c r="WRA6" s="700"/>
      <c r="WRB6" s="700"/>
      <c r="WRC6" s="700"/>
      <c r="WRD6" s="700"/>
      <c r="WRE6" s="700"/>
      <c r="WRF6" s="700"/>
      <c r="WRG6" s="700"/>
      <c r="WRH6" s="700"/>
      <c r="WRI6" s="700"/>
      <c r="WRJ6" s="700"/>
      <c r="WRK6" s="700"/>
      <c r="WRL6" s="700"/>
      <c r="WRM6" s="700"/>
      <c r="WRN6" s="700"/>
      <c r="WRO6" s="700"/>
      <c r="WRP6" s="700"/>
      <c r="WRQ6" s="700"/>
      <c r="WRR6" s="700"/>
      <c r="WRS6" s="700"/>
      <c r="WRT6" s="700"/>
      <c r="WRU6" s="700"/>
      <c r="WRV6" s="700"/>
      <c r="WRW6" s="700"/>
      <c r="WRX6" s="700"/>
      <c r="WRY6" s="700"/>
      <c r="WRZ6" s="700"/>
      <c r="WSA6" s="700"/>
      <c r="WSB6" s="700"/>
      <c r="WSC6" s="700"/>
      <c r="WSD6" s="700"/>
      <c r="WSE6" s="700"/>
      <c r="WSF6" s="700"/>
      <c r="WSG6" s="700"/>
      <c r="WSH6" s="700"/>
      <c r="WSI6" s="700"/>
      <c r="WSJ6" s="700"/>
      <c r="WSK6" s="700"/>
      <c r="WSL6" s="700"/>
      <c r="WSM6" s="700"/>
      <c r="WSN6" s="700"/>
      <c r="WSO6" s="700"/>
      <c r="WSP6" s="700"/>
      <c r="WSQ6" s="700"/>
      <c r="WSR6" s="700"/>
      <c r="WSS6" s="700"/>
      <c r="WST6" s="700"/>
      <c r="WSU6" s="700"/>
      <c r="WSV6" s="700"/>
      <c r="WSW6" s="700"/>
      <c r="WSX6" s="700"/>
      <c r="WSY6" s="700"/>
      <c r="WSZ6" s="700"/>
      <c r="WTA6" s="700"/>
      <c r="WTB6" s="700"/>
      <c r="WTC6" s="700"/>
      <c r="WTD6" s="700"/>
      <c r="WTE6" s="700"/>
      <c r="WTF6" s="700"/>
      <c r="WTG6" s="700"/>
      <c r="WTH6" s="700"/>
      <c r="WTI6" s="700"/>
      <c r="WTJ6" s="700"/>
      <c r="WTK6" s="700"/>
      <c r="WTL6" s="700"/>
      <c r="WTM6" s="700"/>
      <c r="WTN6" s="700"/>
      <c r="WTO6" s="700"/>
      <c r="WTP6" s="700"/>
      <c r="WTQ6" s="700"/>
      <c r="WTR6" s="700"/>
      <c r="WTS6" s="700"/>
      <c r="WTT6" s="700"/>
      <c r="WTU6" s="700"/>
      <c r="WTV6" s="700"/>
      <c r="WTW6" s="700"/>
      <c r="WTX6" s="700"/>
      <c r="WTY6" s="700"/>
      <c r="WTZ6" s="700"/>
      <c r="WUA6" s="700"/>
      <c r="WUB6" s="700"/>
      <c r="WUC6" s="700"/>
      <c r="WUD6" s="700"/>
      <c r="WUE6" s="700"/>
      <c r="WUF6" s="700"/>
      <c r="WUG6" s="700"/>
      <c r="WUH6" s="700"/>
      <c r="WUI6" s="700"/>
      <c r="WUJ6" s="700"/>
      <c r="WUK6" s="700"/>
      <c r="WUL6" s="700"/>
      <c r="WUM6" s="700"/>
      <c r="WUN6" s="700"/>
      <c r="WUO6" s="700"/>
      <c r="WUP6" s="700"/>
      <c r="WUQ6" s="700"/>
      <c r="WUR6" s="700"/>
      <c r="WUS6" s="700"/>
      <c r="WUT6" s="700"/>
      <c r="WUU6" s="700"/>
      <c r="WUV6" s="700"/>
      <c r="WUW6" s="700"/>
      <c r="WUX6" s="700"/>
      <c r="WUY6" s="700"/>
      <c r="WUZ6" s="700"/>
      <c r="WVA6" s="700"/>
      <c r="WVB6" s="700"/>
      <c r="WVC6" s="700"/>
      <c r="WVD6" s="700"/>
      <c r="WVE6" s="700"/>
      <c r="WVF6" s="700"/>
      <c r="WVG6" s="700"/>
      <c r="WVH6" s="700"/>
      <c r="WVI6" s="700"/>
      <c r="WVJ6" s="700"/>
      <c r="WVK6" s="700"/>
      <c r="WVL6" s="700"/>
      <c r="WVM6" s="700"/>
      <c r="WVN6" s="700"/>
      <c r="WVO6" s="700"/>
      <c r="WVP6" s="700"/>
      <c r="WVQ6" s="700"/>
      <c r="WVR6" s="700"/>
      <c r="WVS6" s="700"/>
      <c r="WVT6" s="700"/>
      <c r="WVU6" s="700"/>
      <c r="WVV6" s="700"/>
      <c r="WVW6" s="700"/>
      <c r="WVX6" s="700"/>
      <c r="WVY6" s="700"/>
      <c r="WVZ6" s="700"/>
      <c r="WWA6" s="700"/>
      <c r="WWB6" s="700"/>
      <c r="WWC6" s="700"/>
      <c r="WWD6" s="700"/>
      <c r="WWE6" s="700"/>
      <c r="WWF6" s="700"/>
      <c r="WWG6" s="700"/>
      <c r="WWH6" s="700"/>
      <c r="WWI6" s="700"/>
      <c r="WWJ6" s="700"/>
      <c r="WWK6" s="700"/>
      <c r="WWL6" s="700"/>
      <c r="WWM6" s="700"/>
      <c r="WWN6" s="700"/>
      <c r="WWO6" s="700"/>
      <c r="WWP6" s="700"/>
      <c r="WWQ6" s="700"/>
      <c r="WWR6" s="700"/>
      <c r="WWS6" s="700"/>
      <c r="WWT6" s="700"/>
      <c r="WWU6" s="700"/>
      <c r="WWV6" s="700"/>
      <c r="WWW6" s="700"/>
      <c r="WWX6" s="700"/>
      <c r="WWY6" s="700"/>
      <c r="WWZ6" s="700"/>
      <c r="WXA6" s="700"/>
      <c r="WXB6" s="700"/>
      <c r="WXC6" s="700"/>
      <c r="WXD6" s="700"/>
      <c r="WXE6" s="700"/>
      <c r="WXF6" s="700"/>
      <c r="WXG6" s="700"/>
      <c r="WXH6" s="700"/>
      <c r="WXI6" s="700"/>
      <c r="WXJ6" s="700"/>
      <c r="WXK6" s="700"/>
      <c r="WXL6" s="700"/>
      <c r="WXM6" s="700"/>
      <c r="WXN6" s="700"/>
      <c r="WXO6" s="700"/>
      <c r="WXP6" s="700"/>
      <c r="WXQ6" s="700"/>
      <c r="WXR6" s="700"/>
      <c r="WXS6" s="700"/>
      <c r="WXT6" s="700"/>
      <c r="WXU6" s="700"/>
      <c r="WXV6" s="700"/>
      <c r="WXW6" s="700"/>
      <c r="WXX6" s="700"/>
      <c r="WXY6" s="700"/>
      <c r="WXZ6" s="700"/>
      <c r="WYA6" s="700"/>
      <c r="WYB6" s="700"/>
      <c r="WYC6" s="700"/>
      <c r="WYD6" s="700"/>
      <c r="WYE6" s="700"/>
      <c r="WYF6" s="700"/>
      <c r="WYG6" s="700"/>
      <c r="WYH6" s="700"/>
      <c r="WYI6" s="700"/>
      <c r="WYJ6" s="700"/>
      <c r="WYK6" s="700"/>
      <c r="WYL6" s="700"/>
      <c r="WYM6" s="700"/>
      <c r="WYN6" s="700"/>
      <c r="WYO6" s="700"/>
      <c r="WYP6" s="700"/>
      <c r="WYQ6" s="700"/>
      <c r="WYR6" s="700"/>
      <c r="WYS6" s="700"/>
      <c r="WYT6" s="700"/>
      <c r="WYU6" s="700"/>
      <c r="WYV6" s="700"/>
      <c r="WYW6" s="700"/>
      <c r="WYX6" s="700"/>
      <c r="WYY6" s="700"/>
      <c r="WYZ6" s="700"/>
      <c r="WZA6" s="700"/>
      <c r="WZB6" s="700"/>
      <c r="WZC6" s="700"/>
      <c r="WZD6" s="700"/>
      <c r="WZE6" s="700"/>
      <c r="WZF6" s="700"/>
      <c r="WZG6" s="700"/>
      <c r="WZH6" s="700"/>
      <c r="WZI6" s="700"/>
      <c r="WZJ6" s="700"/>
      <c r="WZK6" s="700"/>
      <c r="WZL6" s="700"/>
      <c r="WZM6" s="700"/>
      <c r="WZN6" s="700"/>
      <c r="WZO6" s="700"/>
      <c r="WZP6" s="700"/>
      <c r="WZQ6" s="700"/>
      <c r="WZR6" s="700"/>
      <c r="WZS6" s="700"/>
      <c r="WZT6" s="700"/>
      <c r="WZU6" s="700"/>
      <c r="WZV6" s="700"/>
      <c r="WZW6" s="700"/>
      <c r="WZX6" s="700"/>
      <c r="WZY6" s="700"/>
      <c r="WZZ6" s="700"/>
      <c r="XAA6" s="700"/>
      <c r="XAB6" s="700"/>
      <c r="XAC6" s="700"/>
      <c r="XAD6" s="700"/>
      <c r="XAE6" s="700"/>
      <c r="XAF6" s="700"/>
      <c r="XAG6" s="700"/>
      <c r="XAH6" s="700"/>
      <c r="XAI6" s="700"/>
      <c r="XAJ6" s="700"/>
      <c r="XAK6" s="700"/>
      <c r="XAL6" s="700"/>
      <c r="XAM6" s="700"/>
      <c r="XAN6" s="700"/>
      <c r="XAO6" s="700"/>
      <c r="XAP6" s="700"/>
      <c r="XAQ6" s="700"/>
      <c r="XAR6" s="700"/>
      <c r="XAS6" s="700"/>
      <c r="XAT6" s="700"/>
      <c r="XAU6" s="700"/>
      <c r="XAV6" s="700"/>
      <c r="XAW6" s="700"/>
      <c r="XAX6" s="700"/>
      <c r="XAY6" s="700"/>
      <c r="XAZ6" s="700"/>
      <c r="XBA6" s="700"/>
      <c r="XBB6" s="700"/>
      <c r="XBC6" s="700"/>
      <c r="XBD6" s="700"/>
      <c r="XBE6" s="700"/>
      <c r="XBF6" s="700"/>
      <c r="XBG6" s="700"/>
      <c r="XBH6" s="700"/>
      <c r="XBI6" s="700"/>
      <c r="XBJ6" s="700"/>
      <c r="XBK6" s="700"/>
      <c r="XBL6" s="700"/>
      <c r="XBM6" s="700"/>
      <c r="XBN6" s="700"/>
      <c r="XBO6" s="700"/>
      <c r="XBP6" s="700"/>
      <c r="XBQ6" s="700"/>
      <c r="XBR6" s="700"/>
      <c r="XBS6" s="700"/>
      <c r="XBT6" s="700"/>
      <c r="XBU6" s="700"/>
      <c r="XBV6" s="700"/>
      <c r="XBW6" s="700"/>
      <c r="XBX6" s="700"/>
      <c r="XBY6" s="700"/>
      <c r="XBZ6" s="700"/>
      <c r="XCA6" s="700"/>
      <c r="XCB6" s="700"/>
      <c r="XCC6" s="700"/>
      <c r="XCD6" s="700"/>
      <c r="XCE6" s="700"/>
      <c r="XCF6" s="700"/>
      <c r="XCG6" s="700"/>
      <c r="XCH6" s="700"/>
      <c r="XCI6" s="700"/>
      <c r="XCJ6" s="700"/>
      <c r="XCK6" s="700"/>
      <c r="XCL6" s="700"/>
      <c r="XCM6" s="700"/>
      <c r="XCN6" s="700"/>
      <c r="XCO6" s="700"/>
      <c r="XCP6" s="700"/>
      <c r="XCQ6" s="700"/>
      <c r="XCR6" s="700"/>
      <c r="XCS6" s="700"/>
      <c r="XCT6" s="700"/>
      <c r="XCU6" s="700"/>
      <c r="XCV6" s="700"/>
      <c r="XCW6" s="700"/>
      <c r="XCX6" s="700"/>
      <c r="XCY6" s="700"/>
      <c r="XCZ6" s="700"/>
      <c r="XDA6" s="700"/>
      <c r="XDB6" s="700"/>
      <c r="XDC6" s="700"/>
      <c r="XDD6" s="700"/>
      <c r="XDE6" s="700"/>
      <c r="XDF6" s="700"/>
      <c r="XDG6" s="700"/>
      <c r="XDH6" s="700"/>
      <c r="XDI6" s="700"/>
      <c r="XDJ6" s="700"/>
      <c r="XDK6" s="700"/>
      <c r="XDL6" s="700"/>
      <c r="XDM6" s="700"/>
      <c r="XDN6" s="700"/>
      <c r="XDO6" s="700"/>
      <c r="XDP6" s="700"/>
      <c r="XDQ6" s="700"/>
      <c r="XDR6" s="700"/>
      <c r="XDS6" s="700"/>
      <c r="XDT6" s="700"/>
      <c r="XDU6" s="700"/>
      <c r="XDV6" s="700"/>
      <c r="XDW6" s="700"/>
      <c r="XDX6" s="700"/>
      <c r="XDY6" s="700"/>
      <c r="XDZ6" s="700"/>
      <c r="XEA6" s="700"/>
      <c r="XEB6" s="700"/>
      <c r="XEC6" s="700"/>
      <c r="XED6" s="700"/>
      <c r="XEE6" s="700"/>
      <c r="XEF6" s="700"/>
      <c r="XEG6" s="700"/>
      <c r="XEH6" s="700"/>
      <c r="XEI6" s="700"/>
      <c r="XEJ6" s="700"/>
      <c r="XEK6" s="700"/>
      <c r="XEL6" s="700"/>
      <c r="XEM6" s="700"/>
      <c r="XEN6" s="700"/>
      <c r="XEO6" s="700"/>
      <c r="XEP6" s="700"/>
      <c r="XEQ6" s="700"/>
      <c r="XER6" s="700"/>
      <c r="XES6" s="700"/>
      <c r="XET6" s="700"/>
      <c r="XEU6" s="700"/>
      <c r="XEV6" s="700"/>
      <c r="XEW6" s="700"/>
      <c r="XEX6" s="700"/>
      <c r="XEY6" s="700"/>
      <c r="XEZ6" s="700"/>
      <c r="XFA6" s="700"/>
      <c r="XFB6" s="700"/>
      <c r="XFC6" s="700"/>
      <c r="XFD6" s="700"/>
    </row>
    <row r="7" spans="1:16384" x14ac:dyDescent="0.25">
      <c r="A7" s="935"/>
      <c r="C7" s="687" t="s">
        <v>248</v>
      </c>
      <c r="E7" s="716">
        <v>0.06</v>
      </c>
      <c r="G7" s="709"/>
      <c r="H7" s="700"/>
      <c r="I7" s="71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  <c r="BL7" s="700"/>
      <c r="BM7" s="700"/>
      <c r="BN7" s="700"/>
      <c r="BO7" s="700"/>
      <c r="BP7" s="700"/>
      <c r="BQ7" s="700"/>
      <c r="BR7" s="700"/>
      <c r="BS7" s="700"/>
      <c r="BT7" s="700"/>
      <c r="BU7" s="700"/>
      <c r="BV7" s="700"/>
      <c r="BW7" s="700"/>
      <c r="BX7" s="700"/>
      <c r="BY7" s="700"/>
      <c r="BZ7" s="700"/>
      <c r="CA7" s="700"/>
      <c r="CB7" s="700"/>
      <c r="CC7" s="700"/>
      <c r="CD7" s="700"/>
      <c r="CE7" s="700"/>
      <c r="CF7" s="700"/>
      <c r="CG7" s="700"/>
      <c r="CH7" s="700"/>
      <c r="CI7" s="700"/>
      <c r="CJ7" s="700"/>
      <c r="CK7" s="700"/>
      <c r="CL7" s="700"/>
      <c r="CM7" s="700"/>
      <c r="CN7" s="700"/>
      <c r="CO7" s="700"/>
      <c r="CP7" s="700"/>
      <c r="CQ7" s="700"/>
      <c r="CR7" s="700"/>
      <c r="CS7" s="700"/>
      <c r="CT7" s="700"/>
      <c r="CU7" s="700"/>
      <c r="CV7" s="700"/>
      <c r="CW7" s="700"/>
      <c r="CX7" s="700"/>
      <c r="CY7" s="700"/>
      <c r="CZ7" s="700"/>
      <c r="DA7" s="700"/>
      <c r="DB7" s="700"/>
      <c r="DC7" s="700"/>
      <c r="DD7" s="700"/>
      <c r="DE7" s="700"/>
      <c r="DF7" s="700"/>
      <c r="DG7" s="700"/>
      <c r="DH7" s="700"/>
      <c r="DI7" s="700"/>
      <c r="DJ7" s="700"/>
      <c r="DK7" s="700"/>
      <c r="DL7" s="700"/>
      <c r="DM7" s="700"/>
      <c r="DN7" s="700"/>
      <c r="DO7" s="700"/>
      <c r="DP7" s="700"/>
      <c r="DQ7" s="700"/>
      <c r="DR7" s="700"/>
      <c r="DS7" s="700"/>
      <c r="DT7" s="700"/>
      <c r="DU7" s="700"/>
      <c r="DV7" s="700"/>
      <c r="DW7" s="700"/>
      <c r="DX7" s="700"/>
      <c r="DY7" s="700"/>
      <c r="DZ7" s="700"/>
      <c r="EA7" s="700"/>
      <c r="EB7" s="700"/>
      <c r="EC7" s="700"/>
      <c r="ED7" s="700"/>
      <c r="EE7" s="700"/>
      <c r="EF7" s="700"/>
      <c r="EG7" s="700"/>
      <c r="EH7" s="700"/>
      <c r="EI7" s="700"/>
      <c r="EJ7" s="700"/>
      <c r="EK7" s="700"/>
      <c r="EL7" s="700"/>
      <c r="EM7" s="700"/>
      <c r="EN7" s="700"/>
      <c r="EO7" s="700"/>
      <c r="EP7" s="700"/>
      <c r="EQ7" s="700"/>
      <c r="ER7" s="700"/>
      <c r="ES7" s="700"/>
      <c r="ET7" s="700"/>
      <c r="EU7" s="700"/>
      <c r="EV7" s="700"/>
      <c r="EW7" s="700"/>
      <c r="EX7" s="700"/>
      <c r="EY7" s="700"/>
      <c r="EZ7" s="700"/>
      <c r="FA7" s="700"/>
      <c r="FB7" s="700"/>
      <c r="FC7" s="700"/>
      <c r="FD7" s="700"/>
      <c r="FE7" s="700"/>
      <c r="FF7" s="700"/>
      <c r="FG7" s="700"/>
      <c r="FH7" s="700"/>
      <c r="FI7" s="700"/>
      <c r="FJ7" s="700"/>
      <c r="FK7" s="700"/>
      <c r="FL7" s="700"/>
      <c r="FM7" s="700"/>
      <c r="FN7" s="700"/>
      <c r="FO7" s="700"/>
      <c r="FP7" s="700"/>
      <c r="FQ7" s="700"/>
      <c r="FR7" s="700"/>
      <c r="FS7" s="700"/>
      <c r="FT7" s="700"/>
      <c r="FU7" s="700"/>
      <c r="FV7" s="700"/>
      <c r="FW7" s="700"/>
      <c r="FX7" s="700"/>
      <c r="FY7" s="700"/>
      <c r="FZ7" s="700"/>
      <c r="GA7" s="700"/>
      <c r="GB7" s="700"/>
      <c r="GC7" s="700"/>
      <c r="GD7" s="700"/>
      <c r="GE7" s="700"/>
      <c r="GF7" s="700"/>
      <c r="GG7" s="700"/>
      <c r="GH7" s="700"/>
      <c r="GI7" s="700"/>
      <c r="GJ7" s="700"/>
      <c r="GK7" s="700"/>
      <c r="GL7" s="700"/>
      <c r="GM7" s="700"/>
      <c r="GN7" s="700"/>
      <c r="GO7" s="700"/>
      <c r="GP7" s="700"/>
      <c r="GQ7" s="700"/>
      <c r="GR7" s="700"/>
      <c r="GS7" s="700"/>
      <c r="GT7" s="700"/>
      <c r="GU7" s="700"/>
      <c r="GV7" s="700"/>
      <c r="GW7" s="700"/>
      <c r="GX7" s="700"/>
      <c r="GY7" s="700"/>
      <c r="GZ7" s="700"/>
      <c r="HA7" s="700"/>
      <c r="HB7" s="700"/>
      <c r="HC7" s="700"/>
      <c r="HD7" s="700"/>
      <c r="HE7" s="700"/>
      <c r="HF7" s="700"/>
      <c r="HG7" s="700"/>
      <c r="HH7" s="700"/>
      <c r="HI7" s="700"/>
      <c r="HJ7" s="700"/>
      <c r="HK7" s="700"/>
      <c r="HL7" s="700"/>
      <c r="HM7" s="700"/>
      <c r="HN7" s="700"/>
      <c r="HO7" s="700"/>
      <c r="HP7" s="700"/>
      <c r="HQ7" s="700"/>
      <c r="HR7" s="700"/>
      <c r="HS7" s="700"/>
      <c r="HT7" s="700"/>
      <c r="HU7" s="700"/>
      <c r="HV7" s="700"/>
      <c r="HW7" s="700"/>
      <c r="HX7" s="700"/>
      <c r="HY7" s="700"/>
      <c r="HZ7" s="700"/>
      <c r="IA7" s="700"/>
      <c r="IB7" s="700"/>
      <c r="IC7" s="700"/>
      <c r="ID7" s="700"/>
      <c r="IE7" s="700"/>
      <c r="IF7" s="700"/>
      <c r="IG7" s="700"/>
      <c r="IH7" s="700"/>
      <c r="II7" s="700"/>
      <c r="IJ7" s="700"/>
      <c r="IK7" s="700"/>
      <c r="IL7" s="700"/>
      <c r="IM7" s="700"/>
      <c r="IN7" s="700"/>
      <c r="IO7" s="700"/>
      <c r="IP7" s="700"/>
      <c r="IQ7" s="700"/>
      <c r="IR7" s="700"/>
      <c r="IS7" s="700"/>
      <c r="IT7" s="700"/>
      <c r="IU7" s="700"/>
      <c r="IV7" s="700"/>
      <c r="IW7" s="700"/>
      <c r="IX7" s="700"/>
      <c r="IY7" s="700"/>
      <c r="IZ7" s="700"/>
      <c r="JA7" s="700"/>
      <c r="JB7" s="700"/>
      <c r="JC7" s="700"/>
      <c r="JD7" s="700"/>
      <c r="JE7" s="700"/>
      <c r="JF7" s="700"/>
      <c r="JG7" s="700"/>
      <c r="JH7" s="700"/>
      <c r="JI7" s="700"/>
      <c r="JJ7" s="700"/>
      <c r="JK7" s="700"/>
      <c r="JL7" s="700"/>
      <c r="JM7" s="700"/>
      <c r="JN7" s="700"/>
      <c r="JO7" s="700"/>
      <c r="JP7" s="700"/>
      <c r="JQ7" s="700"/>
      <c r="JR7" s="700"/>
      <c r="JS7" s="700"/>
      <c r="JT7" s="700"/>
      <c r="JU7" s="700"/>
      <c r="JV7" s="700"/>
      <c r="JW7" s="700"/>
      <c r="JX7" s="700"/>
      <c r="JY7" s="700"/>
      <c r="JZ7" s="700"/>
      <c r="KA7" s="700"/>
      <c r="KB7" s="700"/>
      <c r="KC7" s="700"/>
      <c r="KD7" s="700"/>
      <c r="KE7" s="700"/>
      <c r="KF7" s="700"/>
      <c r="KG7" s="700"/>
      <c r="KH7" s="700"/>
      <c r="KI7" s="700"/>
      <c r="KJ7" s="700"/>
      <c r="KK7" s="700"/>
      <c r="KL7" s="700"/>
      <c r="KM7" s="700"/>
      <c r="KN7" s="700"/>
      <c r="KO7" s="700"/>
      <c r="KP7" s="700"/>
      <c r="KQ7" s="700"/>
      <c r="KR7" s="700"/>
      <c r="KS7" s="700"/>
      <c r="KT7" s="700"/>
      <c r="KU7" s="700"/>
      <c r="KV7" s="700"/>
      <c r="KW7" s="700"/>
      <c r="KX7" s="700"/>
      <c r="KY7" s="700"/>
      <c r="KZ7" s="700"/>
      <c r="LA7" s="700"/>
      <c r="LB7" s="700"/>
      <c r="LC7" s="700"/>
      <c r="LD7" s="700"/>
      <c r="LE7" s="700"/>
      <c r="LF7" s="700"/>
      <c r="LG7" s="700"/>
      <c r="LH7" s="700"/>
      <c r="LI7" s="700"/>
      <c r="LJ7" s="700"/>
      <c r="LK7" s="700"/>
      <c r="LL7" s="700"/>
      <c r="LM7" s="700"/>
      <c r="LN7" s="700"/>
      <c r="LO7" s="700"/>
      <c r="LP7" s="700"/>
      <c r="LQ7" s="700"/>
      <c r="LR7" s="700"/>
      <c r="LS7" s="700"/>
      <c r="LT7" s="700"/>
      <c r="LU7" s="700"/>
      <c r="LV7" s="700"/>
      <c r="LW7" s="700"/>
      <c r="LX7" s="700"/>
      <c r="LY7" s="700"/>
      <c r="LZ7" s="700"/>
      <c r="MA7" s="700"/>
      <c r="MB7" s="700"/>
      <c r="MC7" s="700"/>
      <c r="MD7" s="700"/>
      <c r="ME7" s="700"/>
      <c r="MF7" s="700"/>
      <c r="MG7" s="700"/>
      <c r="MH7" s="700"/>
      <c r="MI7" s="700"/>
      <c r="MJ7" s="700"/>
      <c r="MK7" s="700"/>
      <c r="ML7" s="700"/>
      <c r="MM7" s="700"/>
      <c r="MN7" s="700"/>
      <c r="MO7" s="700"/>
      <c r="MP7" s="700"/>
      <c r="MQ7" s="700"/>
      <c r="MR7" s="700"/>
      <c r="MS7" s="700"/>
      <c r="MT7" s="700"/>
      <c r="MU7" s="700"/>
      <c r="MV7" s="700"/>
      <c r="MW7" s="700"/>
      <c r="MX7" s="700"/>
      <c r="MY7" s="700"/>
      <c r="MZ7" s="700"/>
      <c r="NA7" s="700"/>
      <c r="NB7" s="700"/>
      <c r="NC7" s="700"/>
      <c r="ND7" s="700"/>
      <c r="NE7" s="700"/>
      <c r="NF7" s="700"/>
      <c r="NG7" s="700"/>
      <c r="NH7" s="700"/>
      <c r="NI7" s="700"/>
      <c r="NJ7" s="700"/>
      <c r="NK7" s="700"/>
      <c r="NL7" s="700"/>
      <c r="NM7" s="700"/>
      <c r="NN7" s="700"/>
      <c r="NO7" s="700"/>
      <c r="NP7" s="700"/>
      <c r="NQ7" s="700"/>
      <c r="NR7" s="700"/>
      <c r="NS7" s="700"/>
      <c r="NT7" s="700"/>
      <c r="NU7" s="700"/>
      <c r="NV7" s="700"/>
      <c r="NW7" s="700"/>
      <c r="NX7" s="700"/>
      <c r="NY7" s="700"/>
      <c r="NZ7" s="700"/>
      <c r="OA7" s="700"/>
      <c r="OB7" s="700"/>
      <c r="OC7" s="700"/>
      <c r="OD7" s="700"/>
      <c r="OE7" s="700"/>
      <c r="OF7" s="700"/>
      <c r="OG7" s="700"/>
      <c r="OH7" s="700"/>
      <c r="OI7" s="700"/>
      <c r="OJ7" s="700"/>
      <c r="OK7" s="700"/>
      <c r="OL7" s="700"/>
      <c r="OM7" s="700"/>
      <c r="ON7" s="700"/>
      <c r="OO7" s="700"/>
      <c r="OP7" s="700"/>
      <c r="OQ7" s="700"/>
      <c r="OR7" s="700"/>
      <c r="OS7" s="700"/>
      <c r="OT7" s="700"/>
      <c r="OU7" s="700"/>
      <c r="OV7" s="700"/>
      <c r="OW7" s="700"/>
      <c r="OX7" s="700"/>
      <c r="OY7" s="700"/>
      <c r="OZ7" s="700"/>
      <c r="PA7" s="700"/>
      <c r="PB7" s="700"/>
      <c r="PC7" s="700"/>
      <c r="PD7" s="700"/>
      <c r="PE7" s="700"/>
      <c r="PF7" s="700"/>
      <c r="PG7" s="700"/>
      <c r="PH7" s="700"/>
      <c r="PI7" s="700"/>
      <c r="PJ7" s="700"/>
      <c r="PK7" s="700"/>
      <c r="PL7" s="700"/>
      <c r="PM7" s="700"/>
      <c r="PN7" s="700"/>
      <c r="PO7" s="700"/>
      <c r="PP7" s="700"/>
      <c r="PQ7" s="700"/>
      <c r="PR7" s="700"/>
      <c r="PS7" s="700"/>
      <c r="PT7" s="700"/>
      <c r="PU7" s="700"/>
      <c r="PV7" s="700"/>
      <c r="PW7" s="700"/>
      <c r="PX7" s="700"/>
      <c r="PY7" s="700"/>
      <c r="PZ7" s="700"/>
      <c r="QA7" s="700"/>
      <c r="QB7" s="700"/>
      <c r="QC7" s="700"/>
      <c r="QD7" s="700"/>
      <c r="QE7" s="700"/>
      <c r="QF7" s="700"/>
      <c r="QG7" s="700"/>
      <c r="QH7" s="700"/>
      <c r="QI7" s="700"/>
      <c r="QJ7" s="700"/>
      <c r="QK7" s="700"/>
      <c r="QL7" s="700"/>
      <c r="QM7" s="700"/>
      <c r="QN7" s="700"/>
      <c r="QO7" s="700"/>
      <c r="QP7" s="700"/>
      <c r="QQ7" s="700"/>
      <c r="QR7" s="700"/>
      <c r="QS7" s="700"/>
      <c r="QT7" s="700"/>
      <c r="QU7" s="700"/>
      <c r="QV7" s="700"/>
      <c r="QW7" s="700"/>
      <c r="QX7" s="700"/>
      <c r="QY7" s="700"/>
      <c r="QZ7" s="700"/>
      <c r="RA7" s="700"/>
      <c r="RB7" s="700"/>
      <c r="RC7" s="700"/>
      <c r="RD7" s="700"/>
      <c r="RE7" s="700"/>
      <c r="RF7" s="700"/>
      <c r="RG7" s="700"/>
      <c r="RH7" s="700"/>
      <c r="RI7" s="700"/>
      <c r="RJ7" s="700"/>
      <c r="RK7" s="700"/>
      <c r="RL7" s="700"/>
      <c r="RM7" s="700"/>
      <c r="RN7" s="700"/>
      <c r="RO7" s="700"/>
      <c r="RP7" s="700"/>
      <c r="RQ7" s="700"/>
      <c r="RR7" s="700"/>
      <c r="RS7" s="700"/>
      <c r="RT7" s="700"/>
      <c r="RU7" s="700"/>
      <c r="RV7" s="700"/>
      <c r="RW7" s="700"/>
      <c r="RX7" s="700"/>
      <c r="RY7" s="700"/>
      <c r="RZ7" s="700"/>
      <c r="SA7" s="700"/>
      <c r="SB7" s="700"/>
      <c r="SC7" s="700"/>
      <c r="SD7" s="700"/>
      <c r="SE7" s="700"/>
      <c r="SF7" s="700"/>
      <c r="SG7" s="700"/>
      <c r="SH7" s="700"/>
      <c r="SI7" s="700"/>
      <c r="SJ7" s="700"/>
      <c r="SK7" s="700"/>
      <c r="SL7" s="700"/>
      <c r="SM7" s="700"/>
      <c r="SN7" s="700"/>
      <c r="SO7" s="700"/>
      <c r="SP7" s="700"/>
      <c r="SQ7" s="700"/>
      <c r="SR7" s="700"/>
      <c r="SS7" s="700"/>
      <c r="ST7" s="700"/>
      <c r="SU7" s="700"/>
      <c r="SV7" s="700"/>
      <c r="SW7" s="700"/>
      <c r="SX7" s="700"/>
      <c r="SY7" s="700"/>
      <c r="SZ7" s="700"/>
      <c r="TA7" s="700"/>
      <c r="TB7" s="700"/>
      <c r="TC7" s="700"/>
      <c r="TD7" s="700"/>
      <c r="TE7" s="700"/>
      <c r="TF7" s="700"/>
      <c r="TG7" s="700"/>
      <c r="TH7" s="700"/>
      <c r="TI7" s="700"/>
      <c r="TJ7" s="700"/>
      <c r="TK7" s="700"/>
      <c r="TL7" s="700"/>
      <c r="TM7" s="700"/>
      <c r="TN7" s="700"/>
      <c r="TO7" s="700"/>
      <c r="TP7" s="700"/>
      <c r="TQ7" s="700"/>
      <c r="TR7" s="700"/>
      <c r="TS7" s="700"/>
      <c r="TT7" s="700"/>
      <c r="TU7" s="700"/>
      <c r="TV7" s="700"/>
      <c r="TW7" s="700"/>
      <c r="TX7" s="700"/>
      <c r="TY7" s="700"/>
      <c r="TZ7" s="700"/>
      <c r="UA7" s="700"/>
      <c r="UB7" s="700"/>
      <c r="UC7" s="700"/>
      <c r="UD7" s="700"/>
      <c r="UE7" s="700"/>
      <c r="UF7" s="700"/>
      <c r="UG7" s="700"/>
      <c r="UH7" s="700"/>
      <c r="UI7" s="700"/>
      <c r="UJ7" s="700"/>
      <c r="UK7" s="700"/>
      <c r="UL7" s="700"/>
      <c r="UM7" s="700"/>
      <c r="UN7" s="700"/>
      <c r="UO7" s="700"/>
      <c r="UP7" s="700"/>
      <c r="UQ7" s="700"/>
      <c r="UR7" s="700"/>
      <c r="US7" s="700"/>
      <c r="UT7" s="700"/>
      <c r="UU7" s="700"/>
      <c r="UV7" s="700"/>
      <c r="UW7" s="700"/>
      <c r="UX7" s="700"/>
      <c r="UY7" s="700"/>
      <c r="UZ7" s="700"/>
      <c r="VA7" s="700"/>
      <c r="VB7" s="700"/>
      <c r="VC7" s="700"/>
      <c r="VD7" s="700"/>
      <c r="VE7" s="700"/>
      <c r="VF7" s="700"/>
      <c r="VG7" s="700"/>
      <c r="VH7" s="700"/>
      <c r="VI7" s="700"/>
      <c r="VJ7" s="700"/>
      <c r="VK7" s="700"/>
      <c r="VL7" s="700"/>
      <c r="VM7" s="700"/>
      <c r="VN7" s="700"/>
      <c r="VO7" s="700"/>
      <c r="VP7" s="700"/>
      <c r="VQ7" s="700"/>
      <c r="VR7" s="700"/>
      <c r="VS7" s="700"/>
      <c r="VT7" s="700"/>
      <c r="VU7" s="700"/>
      <c r="VV7" s="700"/>
      <c r="VW7" s="700"/>
      <c r="VX7" s="700"/>
      <c r="VY7" s="700"/>
      <c r="VZ7" s="700"/>
      <c r="WA7" s="700"/>
      <c r="WB7" s="700"/>
      <c r="WC7" s="700"/>
      <c r="WD7" s="700"/>
      <c r="WE7" s="700"/>
      <c r="WF7" s="700"/>
      <c r="WG7" s="700"/>
      <c r="WH7" s="700"/>
      <c r="WI7" s="700"/>
      <c r="WJ7" s="700"/>
      <c r="WK7" s="700"/>
      <c r="WL7" s="700"/>
      <c r="WM7" s="700"/>
      <c r="WN7" s="700"/>
      <c r="WO7" s="700"/>
      <c r="WP7" s="700"/>
      <c r="WQ7" s="700"/>
      <c r="WR7" s="700"/>
      <c r="WS7" s="700"/>
      <c r="WT7" s="700"/>
      <c r="WU7" s="700"/>
      <c r="WV7" s="700"/>
      <c r="WW7" s="700"/>
      <c r="WX7" s="700"/>
      <c r="WY7" s="700"/>
      <c r="WZ7" s="700"/>
      <c r="XA7" s="700"/>
      <c r="XB7" s="700"/>
      <c r="XC7" s="700"/>
      <c r="XD7" s="700"/>
      <c r="XE7" s="700"/>
      <c r="XF7" s="700"/>
      <c r="XG7" s="700"/>
      <c r="XH7" s="700"/>
      <c r="XI7" s="700"/>
      <c r="XJ7" s="700"/>
      <c r="XK7" s="700"/>
      <c r="XL7" s="700"/>
      <c r="XM7" s="700"/>
      <c r="XN7" s="700"/>
      <c r="XO7" s="700"/>
      <c r="XP7" s="700"/>
      <c r="XQ7" s="700"/>
      <c r="XR7" s="700"/>
      <c r="XS7" s="700"/>
      <c r="XT7" s="700"/>
      <c r="XU7" s="700"/>
      <c r="XV7" s="700"/>
      <c r="XW7" s="700"/>
      <c r="XX7" s="700"/>
      <c r="XY7" s="700"/>
      <c r="XZ7" s="700"/>
      <c r="YA7" s="700"/>
      <c r="YB7" s="700"/>
      <c r="YC7" s="700"/>
      <c r="YD7" s="700"/>
      <c r="YE7" s="700"/>
      <c r="YF7" s="700"/>
      <c r="YG7" s="700"/>
      <c r="YH7" s="700"/>
      <c r="YI7" s="700"/>
      <c r="YJ7" s="700"/>
      <c r="YK7" s="700"/>
      <c r="YL7" s="700"/>
      <c r="YM7" s="700"/>
      <c r="YN7" s="700"/>
      <c r="YO7" s="700"/>
      <c r="YP7" s="700"/>
      <c r="YQ7" s="700"/>
      <c r="YR7" s="700"/>
      <c r="YS7" s="700"/>
      <c r="YT7" s="700"/>
      <c r="YU7" s="700"/>
      <c r="YV7" s="700"/>
      <c r="YW7" s="700"/>
      <c r="YX7" s="700"/>
      <c r="YY7" s="700"/>
      <c r="YZ7" s="700"/>
      <c r="ZA7" s="700"/>
      <c r="ZB7" s="700"/>
      <c r="ZC7" s="700"/>
      <c r="ZD7" s="700"/>
      <c r="ZE7" s="700"/>
      <c r="ZF7" s="700"/>
      <c r="ZG7" s="700"/>
      <c r="ZH7" s="700"/>
      <c r="ZI7" s="700"/>
      <c r="ZJ7" s="700"/>
      <c r="ZK7" s="700"/>
      <c r="ZL7" s="700"/>
      <c r="ZM7" s="700"/>
      <c r="ZN7" s="700"/>
      <c r="ZO7" s="700"/>
      <c r="ZP7" s="700"/>
      <c r="ZQ7" s="700"/>
      <c r="ZR7" s="700"/>
      <c r="ZS7" s="700"/>
      <c r="ZT7" s="700"/>
      <c r="ZU7" s="700"/>
      <c r="ZV7" s="700"/>
      <c r="ZW7" s="700"/>
      <c r="ZX7" s="700"/>
      <c r="ZY7" s="700"/>
      <c r="ZZ7" s="700"/>
      <c r="AAA7" s="700"/>
      <c r="AAB7" s="700"/>
      <c r="AAC7" s="700"/>
      <c r="AAD7" s="700"/>
      <c r="AAE7" s="700"/>
      <c r="AAF7" s="700"/>
      <c r="AAG7" s="700"/>
      <c r="AAH7" s="700"/>
      <c r="AAI7" s="700"/>
      <c r="AAJ7" s="700"/>
      <c r="AAK7" s="700"/>
      <c r="AAL7" s="700"/>
      <c r="AAM7" s="700"/>
      <c r="AAN7" s="700"/>
      <c r="AAO7" s="700"/>
      <c r="AAP7" s="700"/>
      <c r="AAQ7" s="700"/>
      <c r="AAR7" s="700"/>
      <c r="AAS7" s="700"/>
      <c r="AAT7" s="700"/>
      <c r="AAU7" s="700"/>
      <c r="AAV7" s="700"/>
      <c r="AAW7" s="700"/>
      <c r="AAX7" s="700"/>
      <c r="AAY7" s="700"/>
      <c r="AAZ7" s="700"/>
      <c r="ABA7" s="700"/>
      <c r="ABB7" s="700"/>
      <c r="ABC7" s="700"/>
      <c r="ABD7" s="700"/>
      <c r="ABE7" s="700"/>
      <c r="ABF7" s="700"/>
      <c r="ABG7" s="700"/>
      <c r="ABH7" s="700"/>
      <c r="ABI7" s="700"/>
      <c r="ABJ7" s="700"/>
      <c r="ABK7" s="700"/>
      <c r="ABL7" s="700"/>
      <c r="ABM7" s="700"/>
      <c r="ABN7" s="700"/>
      <c r="ABO7" s="700"/>
      <c r="ABP7" s="700"/>
      <c r="ABQ7" s="700"/>
      <c r="ABR7" s="700"/>
      <c r="ABS7" s="700"/>
      <c r="ABT7" s="700"/>
      <c r="ABU7" s="700"/>
      <c r="ABV7" s="700"/>
      <c r="ABW7" s="700"/>
      <c r="ABX7" s="700"/>
      <c r="ABY7" s="700"/>
      <c r="ABZ7" s="700"/>
      <c r="ACA7" s="700"/>
      <c r="ACB7" s="700"/>
      <c r="ACC7" s="700"/>
      <c r="ACD7" s="700"/>
      <c r="ACE7" s="700"/>
      <c r="ACF7" s="700"/>
      <c r="ACG7" s="700"/>
      <c r="ACH7" s="700"/>
      <c r="ACI7" s="700"/>
      <c r="ACJ7" s="700"/>
      <c r="ACK7" s="700"/>
      <c r="ACL7" s="700"/>
      <c r="ACM7" s="700"/>
      <c r="ACN7" s="700"/>
      <c r="ACO7" s="700"/>
      <c r="ACP7" s="700"/>
      <c r="ACQ7" s="700"/>
      <c r="ACR7" s="700"/>
      <c r="ACS7" s="700"/>
      <c r="ACT7" s="700"/>
      <c r="ACU7" s="700"/>
      <c r="ACV7" s="700"/>
      <c r="ACW7" s="700"/>
      <c r="ACX7" s="700"/>
      <c r="ACY7" s="700"/>
      <c r="ACZ7" s="700"/>
      <c r="ADA7" s="700"/>
      <c r="ADB7" s="700"/>
      <c r="ADC7" s="700"/>
      <c r="ADD7" s="700"/>
      <c r="ADE7" s="700"/>
      <c r="ADF7" s="700"/>
      <c r="ADG7" s="700"/>
      <c r="ADH7" s="700"/>
      <c r="ADI7" s="700"/>
      <c r="ADJ7" s="700"/>
      <c r="ADK7" s="700"/>
      <c r="ADL7" s="700"/>
      <c r="ADM7" s="700"/>
      <c r="ADN7" s="700"/>
      <c r="ADO7" s="700"/>
      <c r="ADP7" s="700"/>
      <c r="ADQ7" s="700"/>
      <c r="ADR7" s="700"/>
      <c r="ADS7" s="700"/>
      <c r="ADT7" s="700"/>
      <c r="ADU7" s="700"/>
      <c r="ADV7" s="700"/>
      <c r="ADW7" s="700"/>
      <c r="ADX7" s="700"/>
      <c r="ADY7" s="700"/>
      <c r="ADZ7" s="700"/>
      <c r="AEA7" s="700"/>
      <c r="AEB7" s="700"/>
      <c r="AEC7" s="700"/>
      <c r="AED7" s="700"/>
      <c r="AEE7" s="700"/>
      <c r="AEF7" s="700"/>
      <c r="AEG7" s="700"/>
      <c r="AEH7" s="700"/>
      <c r="AEI7" s="700"/>
      <c r="AEJ7" s="700"/>
      <c r="AEK7" s="700"/>
      <c r="AEL7" s="700"/>
      <c r="AEM7" s="700"/>
      <c r="AEN7" s="700"/>
      <c r="AEO7" s="700"/>
      <c r="AEP7" s="700"/>
      <c r="AEQ7" s="700"/>
      <c r="AER7" s="700"/>
      <c r="AES7" s="700"/>
      <c r="AET7" s="700"/>
      <c r="AEU7" s="700"/>
      <c r="AEV7" s="700"/>
      <c r="AEW7" s="700"/>
      <c r="AEX7" s="700"/>
      <c r="AEY7" s="700"/>
      <c r="AEZ7" s="700"/>
      <c r="AFA7" s="700"/>
      <c r="AFB7" s="700"/>
      <c r="AFC7" s="700"/>
      <c r="AFD7" s="700"/>
      <c r="AFE7" s="700"/>
      <c r="AFF7" s="700"/>
      <c r="AFG7" s="700"/>
      <c r="AFH7" s="700"/>
      <c r="AFI7" s="700"/>
      <c r="AFJ7" s="700"/>
      <c r="AFK7" s="700"/>
      <c r="AFL7" s="700"/>
      <c r="AFM7" s="700"/>
      <c r="AFN7" s="700"/>
      <c r="AFO7" s="700"/>
      <c r="AFP7" s="700"/>
      <c r="AFQ7" s="700"/>
      <c r="AFR7" s="700"/>
      <c r="AFS7" s="700"/>
      <c r="AFT7" s="700"/>
      <c r="AFU7" s="700"/>
      <c r="AFV7" s="700"/>
      <c r="AFW7" s="700"/>
      <c r="AFX7" s="700"/>
      <c r="AFY7" s="700"/>
      <c r="AFZ7" s="700"/>
      <c r="AGA7" s="700"/>
      <c r="AGB7" s="700"/>
      <c r="AGC7" s="700"/>
      <c r="AGD7" s="700"/>
      <c r="AGE7" s="700"/>
      <c r="AGF7" s="700"/>
      <c r="AGG7" s="700"/>
      <c r="AGH7" s="700"/>
      <c r="AGI7" s="700"/>
      <c r="AGJ7" s="700"/>
      <c r="AGK7" s="700"/>
      <c r="AGL7" s="700"/>
      <c r="AGM7" s="700"/>
      <c r="AGN7" s="700"/>
      <c r="AGO7" s="700"/>
      <c r="AGP7" s="700"/>
      <c r="AGQ7" s="700"/>
      <c r="AGR7" s="700"/>
      <c r="AGS7" s="700"/>
      <c r="AGT7" s="700"/>
      <c r="AGU7" s="700"/>
      <c r="AGV7" s="700"/>
      <c r="AGW7" s="700"/>
      <c r="AGX7" s="700"/>
      <c r="AGY7" s="700"/>
      <c r="AGZ7" s="700"/>
      <c r="AHA7" s="700"/>
      <c r="AHB7" s="700"/>
      <c r="AHC7" s="700"/>
      <c r="AHD7" s="700"/>
      <c r="AHE7" s="700"/>
      <c r="AHF7" s="700"/>
      <c r="AHG7" s="700"/>
      <c r="AHH7" s="700"/>
      <c r="AHI7" s="700"/>
      <c r="AHJ7" s="700"/>
      <c r="AHK7" s="700"/>
      <c r="AHL7" s="700"/>
      <c r="AHM7" s="700"/>
      <c r="AHN7" s="700"/>
      <c r="AHO7" s="700"/>
      <c r="AHP7" s="700"/>
      <c r="AHQ7" s="700"/>
      <c r="AHR7" s="700"/>
      <c r="AHS7" s="700"/>
      <c r="AHT7" s="700"/>
      <c r="AHU7" s="700"/>
      <c r="AHV7" s="700"/>
      <c r="AHW7" s="700"/>
      <c r="AHX7" s="700"/>
      <c r="AHY7" s="700"/>
      <c r="AHZ7" s="700"/>
      <c r="AIA7" s="700"/>
      <c r="AIB7" s="700"/>
      <c r="AIC7" s="700"/>
      <c r="AID7" s="700"/>
      <c r="AIE7" s="700"/>
      <c r="AIF7" s="700"/>
      <c r="AIG7" s="700"/>
      <c r="AIH7" s="700"/>
      <c r="AII7" s="700"/>
      <c r="AIJ7" s="700"/>
      <c r="AIK7" s="700"/>
      <c r="AIL7" s="700"/>
      <c r="AIM7" s="700"/>
      <c r="AIN7" s="700"/>
      <c r="AIO7" s="700"/>
      <c r="AIP7" s="700"/>
      <c r="AIQ7" s="700"/>
      <c r="AIR7" s="700"/>
      <c r="AIS7" s="700"/>
      <c r="AIT7" s="700"/>
      <c r="AIU7" s="700"/>
      <c r="AIV7" s="700"/>
      <c r="AIW7" s="700"/>
      <c r="AIX7" s="700"/>
      <c r="AIY7" s="700"/>
      <c r="AIZ7" s="700"/>
      <c r="AJA7" s="700"/>
      <c r="AJB7" s="700"/>
      <c r="AJC7" s="700"/>
      <c r="AJD7" s="700"/>
      <c r="AJE7" s="700"/>
      <c r="AJF7" s="700"/>
      <c r="AJG7" s="700"/>
      <c r="AJH7" s="700"/>
      <c r="AJI7" s="700"/>
      <c r="AJJ7" s="700"/>
      <c r="AJK7" s="700"/>
      <c r="AJL7" s="700"/>
      <c r="AJM7" s="700"/>
      <c r="AJN7" s="700"/>
      <c r="AJO7" s="700"/>
      <c r="AJP7" s="700"/>
      <c r="AJQ7" s="700"/>
      <c r="AJR7" s="700"/>
      <c r="AJS7" s="700"/>
      <c r="AJT7" s="700"/>
      <c r="AJU7" s="700"/>
      <c r="AJV7" s="700"/>
      <c r="AJW7" s="700"/>
      <c r="AJX7" s="700"/>
      <c r="AJY7" s="700"/>
      <c r="AJZ7" s="700"/>
      <c r="AKA7" s="700"/>
      <c r="AKB7" s="700"/>
      <c r="AKC7" s="700"/>
      <c r="AKD7" s="700"/>
      <c r="AKE7" s="700"/>
      <c r="AKF7" s="700"/>
      <c r="AKG7" s="700"/>
      <c r="AKH7" s="700"/>
      <c r="AKI7" s="700"/>
      <c r="AKJ7" s="700"/>
      <c r="AKK7" s="700"/>
      <c r="AKL7" s="700"/>
      <c r="AKM7" s="700"/>
      <c r="AKN7" s="700"/>
      <c r="AKO7" s="700"/>
      <c r="AKP7" s="700"/>
      <c r="AKQ7" s="700"/>
      <c r="AKR7" s="700"/>
      <c r="AKS7" s="700"/>
      <c r="AKT7" s="700"/>
      <c r="AKU7" s="700"/>
      <c r="AKV7" s="700"/>
      <c r="AKW7" s="700"/>
      <c r="AKX7" s="700"/>
      <c r="AKY7" s="700"/>
      <c r="AKZ7" s="700"/>
      <c r="ALA7" s="700"/>
      <c r="ALB7" s="700"/>
      <c r="ALC7" s="700"/>
      <c r="ALD7" s="700"/>
      <c r="ALE7" s="700"/>
      <c r="ALF7" s="700"/>
      <c r="ALG7" s="700"/>
      <c r="ALH7" s="700"/>
      <c r="ALI7" s="700"/>
      <c r="ALJ7" s="700"/>
      <c r="ALK7" s="700"/>
      <c r="ALL7" s="700"/>
      <c r="ALM7" s="700"/>
      <c r="ALN7" s="700"/>
      <c r="ALO7" s="700"/>
      <c r="ALP7" s="700"/>
      <c r="ALQ7" s="700"/>
      <c r="ALR7" s="700"/>
      <c r="ALS7" s="700"/>
      <c r="ALT7" s="700"/>
      <c r="ALU7" s="700"/>
      <c r="ALV7" s="700"/>
      <c r="ALW7" s="700"/>
      <c r="ALX7" s="700"/>
      <c r="ALY7" s="700"/>
      <c r="ALZ7" s="700"/>
      <c r="AMA7" s="700"/>
      <c r="AMB7" s="700"/>
      <c r="AMC7" s="700"/>
      <c r="AMD7" s="700"/>
      <c r="AME7" s="700"/>
      <c r="AMF7" s="700"/>
      <c r="AMG7" s="700"/>
      <c r="AMH7" s="700"/>
      <c r="AMI7" s="700"/>
      <c r="AMJ7" s="700"/>
      <c r="AMK7" s="700"/>
      <c r="AML7" s="700"/>
      <c r="AMM7" s="700"/>
      <c r="AMN7" s="700"/>
      <c r="AMO7" s="700"/>
      <c r="AMP7" s="700"/>
      <c r="AMQ7" s="700"/>
      <c r="AMR7" s="700"/>
      <c r="AMS7" s="700"/>
      <c r="AMT7" s="700"/>
      <c r="AMU7" s="700"/>
      <c r="AMV7" s="700"/>
      <c r="AMW7" s="700"/>
      <c r="AMX7" s="700"/>
      <c r="AMY7" s="700"/>
      <c r="AMZ7" s="700"/>
      <c r="ANA7" s="700"/>
      <c r="ANB7" s="700"/>
      <c r="ANC7" s="700"/>
      <c r="AND7" s="700"/>
      <c r="ANE7" s="700"/>
      <c r="ANF7" s="700"/>
      <c r="ANG7" s="700"/>
      <c r="ANH7" s="700"/>
      <c r="ANI7" s="700"/>
      <c r="ANJ7" s="700"/>
      <c r="ANK7" s="700"/>
      <c r="ANL7" s="700"/>
      <c r="ANM7" s="700"/>
      <c r="ANN7" s="700"/>
      <c r="ANO7" s="700"/>
      <c r="ANP7" s="700"/>
      <c r="ANQ7" s="700"/>
      <c r="ANR7" s="700"/>
      <c r="ANS7" s="700"/>
      <c r="ANT7" s="700"/>
      <c r="ANU7" s="700"/>
      <c r="ANV7" s="700"/>
      <c r="ANW7" s="700"/>
      <c r="ANX7" s="700"/>
      <c r="ANY7" s="700"/>
      <c r="ANZ7" s="700"/>
      <c r="AOA7" s="700"/>
      <c r="AOB7" s="700"/>
      <c r="AOC7" s="700"/>
      <c r="AOD7" s="700"/>
      <c r="AOE7" s="700"/>
      <c r="AOF7" s="700"/>
      <c r="AOG7" s="700"/>
      <c r="AOH7" s="700"/>
      <c r="AOI7" s="700"/>
      <c r="AOJ7" s="700"/>
      <c r="AOK7" s="700"/>
      <c r="AOL7" s="700"/>
      <c r="AOM7" s="700"/>
      <c r="AON7" s="700"/>
      <c r="AOO7" s="700"/>
      <c r="AOP7" s="700"/>
      <c r="AOQ7" s="700"/>
      <c r="AOR7" s="700"/>
      <c r="AOS7" s="700"/>
      <c r="AOT7" s="700"/>
      <c r="AOU7" s="700"/>
      <c r="AOV7" s="700"/>
      <c r="AOW7" s="700"/>
      <c r="AOX7" s="700"/>
      <c r="AOY7" s="700"/>
      <c r="AOZ7" s="700"/>
      <c r="APA7" s="700"/>
      <c r="APB7" s="700"/>
      <c r="APC7" s="700"/>
      <c r="APD7" s="700"/>
      <c r="APE7" s="700"/>
      <c r="APF7" s="700"/>
      <c r="APG7" s="700"/>
      <c r="APH7" s="700"/>
      <c r="API7" s="700"/>
      <c r="APJ7" s="700"/>
      <c r="APK7" s="700"/>
      <c r="APL7" s="700"/>
      <c r="APM7" s="700"/>
      <c r="APN7" s="700"/>
      <c r="APO7" s="700"/>
      <c r="APP7" s="700"/>
      <c r="APQ7" s="700"/>
      <c r="APR7" s="700"/>
      <c r="APS7" s="700"/>
      <c r="APT7" s="700"/>
      <c r="APU7" s="700"/>
      <c r="APV7" s="700"/>
      <c r="APW7" s="700"/>
      <c r="APX7" s="700"/>
      <c r="APY7" s="700"/>
      <c r="APZ7" s="700"/>
      <c r="AQA7" s="700"/>
      <c r="AQB7" s="700"/>
      <c r="AQC7" s="700"/>
      <c r="AQD7" s="700"/>
      <c r="AQE7" s="700"/>
      <c r="AQF7" s="700"/>
      <c r="AQG7" s="700"/>
      <c r="AQH7" s="700"/>
      <c r="AQI7" s="700"/>
      <c r="AQJ7" s="700"/>
      <c r="AQK7" s="700"/>
      <c r="AQL7" s="700"/>
      <c r="AQM7" s="700"/>
      <c r="AQN7" s="700"/>
      <c r="AQO7" s="700"/>
      <c r="AQP7" s="700"/>
      <c r="AQQ7" s="700"/>
      <c r="AQR7" s="700"/>
      <c r="AQS7" s="700"/>
      <c r="AQT7" s="700"/>
      <c r="AQU7" s="700"/>
      <c r="AQV7" s="700"/>
      <c r="AQW7" s="700"/>
      <c r="AQX7" s="700"/>
      <c r="AQY7" s="700"/>
      <c r="AQZ7" s="700"/>
      <c r="ARA7" s="700"/>
      <c r="ARB7" s="700"/>
      <c r="ARC7" s="700"/>
      <c r="ARD7" s="700"/>
      <c r="ARE7" s="700"/>
      <c r="ARF7" s="700"/>
      <c r="ARG7" s="700"/>
      <c r="ARH7" s="700"/>
      <c r="ARI7" s="700"/>
      <c r="ARJ7" s="700"/>
      <c r="ARK7" s="700"/>
      <c r="ARL7" s="700"/>
      <c r="ARM7" s="700"/>
      <c r="ARN7" s="700"/>
      <c r="ARO7" s="700"/>
      <c r="ARP7" s="700"/>
      <c r="ARQ7" s="700"/>
      <c r="ARR7" s="700"/>
      <c r="ARS7" s="700"/>
      <c r="ART7" s="700"/>
      <c r="ARU7" s="700"/>
      <c r="ARV7" s="700"/>
      <c r="ARW7" s="700"/>
      <c r="ARX7" s="700"/>
      <c r="ARY7" s="700"/>
      <c r="ARZ7" s="700"/>
      <c r="ASA7" s="700"/>
      <c r="ASB7" s="700"/>
      <c r="ASC7" s="700"/>
      <c r="ASD7" s="700"/>
      <c r="ASE7" s="700"/>
      <c r="ASF7" s="700"/>
      <c r="ASG7" s="700"/>
      <c r="ASH7" s="700"/>
      <c r="ASI7" s="700"/>
      <c r="ASJ7" s="700"/>
      <c r="ASK7" s="700"/>
      <c r="ASL7" s="700"/>
      <c r="ASM7" s="700"/>
      <c r="ASN7" s="700"/>
      <c r="ASO7" s="700"/>
      <c r="ASP7" s="700"/>
      <c r="ASQ7" s="700"/>
      <c r="ASR7" s="700"/>
      <c r="ASS7" s="700"/>
      <c r="AST7" s="700"/>
      <c r="ASU7" s="700"/>
      <c r="ASV7" s="700"/>
      <c r="ASW7" s="700"/>
      <c r="ASX7" s="700"/>
      <c r="ASY7" s="700"/>
      <c r="ASZ7" s="700"/>
      <c r="ATA7" s="700"/>
      <c r="ATB7" s="700"/>
      <c r="ATC7" s="700"/>
      <c r="ATD7" s="700"/>
      <c r="ATE7" s="700"/>
      <c r="ATF7" s="700"/>
      <c r="ATG7" s="700"/>
      <c r="ATH7" s="700"/>
      <c r="ATI7" s="700"/>
      <c r="ATJ7" s="700"/>
      <c r="ATK7" s="700"/>
      <c r="ATL7" s="700"/>
      <c r="ATM7" s="700"/>
      <c r="ATN7" s="700"/>
      <c r="ATO7" s="700"/>
      <c r="ATP7" s="700"/>
      <c r="ATQ7" s="700"/>
      <c r="ATR7" s="700"/>
      <c r="ATS7" s="700"/>
      <c r="ATT7" s="700"/>
      <c r="ATU7" s="700"/>
      <c r="ATV7" s="700"/>
      <c r="ATW7" s="700"/>
      <c r="ATX7" s="700"/>
      <c r="ATY7" s="700"/>
      <c r="ATZ7" s="700"/>
      <c r="AUA7" s="700"/>
      <c r="AUB7" s="700"/>
      <c r="AUC7" s="700"/>
      <c r="AUD7" s="700"/>
      <c r="AUE7" s="700"/>
      <c r="AUF7" s="700"/>
      <c r="AUG7" s="700"/>
      <c r="AUH7" s="700"/>
      <c r="AUI7" s="700"/>
      <c r="AUJ7" s="700"/>
      <c r="AUK7" s="700"/>
      <c r="AUL7" s="700"/>
      <c r="AUM7" s="700"/>
      <c r="AUN7" s="700"/>
      <c r="AUO7" s="700"/>
      <c r="AUP7" s="700"/>
      <c r="AUQ7" s="700"/>
      <c r="AUR7" s="700"/>
      <c r="AUS7" s="700"/>
      <c r="AUT7" s="700"/>
      <c r="AUU7" s="700"/>
      <c r="AUV7" s="700"/>
      <c r="AUW7" s="700"/>
      <c r="AUX7" s="700"/>
      <c r="AUY7" s="700"/>
      <c r="AUZ7" s="700"/>
      <c r="AVA7" s="700"/>
      <c r="AVB7" s="700"/>
      <c r="AVC7" s="700"/>
      <c r="AVD7" s="700"/>
      <c r="AVE7" s="700"/>
      <c r="AVF7" s="700"/>
      <c r="AVG7" s="700"/>
      <c r="AVH7" s="700"/>
      <c r="AVI7" s="700"/>
      <c r="AVJ7" s="700"/>
      <c r="AVK7" s="700"/>
      <c r="AVL7" s="700"/>
      <c r="AVM7" s="700"/>
      <c r="AVN7" s="700"/>
      <c r="AVO7" s="700"/>
      <c r="AVP7" s="700"/>
      <c r="AVQ7" s="700"/>
      <c r="AVR7" s="700"/>
      <c r="AVS7" s="700"/>
      <c r="AVT7" s="700"/>
      <c r="AVU7" s="700"/>
      <c r="AVV7" s="700"/>
      <c r="AVW7" s="700"/>
      <c r="AVX7" s="700"/>
      <c r="AVY7" s="700"/>
      <c r="AVZ7" s="700"/>
      <c r="AWA7" s="700"/>
      <c r="AWB7" s="700"/>
      <c r="AWC7" s="700"/>
      <c r="AWD7" s="700"/>
      <c r="AWE7" s="700"/>
      <c r="AWF7" s="700"/>
      <c r="AWG7" s="700"/>
      <c r="AWH7" s="700"/>
      <c r="AWI7" s="700"/>
      <c r="AWJ7" s="700"/>
      <c r="AWK7" s="700"/>
      <c r="AWL7" s="700"/>
      <c r="AWM7" s="700"/>
      <c r="AWN7" s="700"/>
      <c r="AWO7" s="700"/>
      <c r="AWP7" s="700"/>
      <c r="AWQ7" s="700"/>
      <c r="AWR7" s="700"/>
      <c r="AWS7" s="700"/>
      <c r="AWT7" s="700"/>
      <c r="AWU7" s="700"/>
      <c r="AWV7" s="700"/>
      <c r="AWW7" s="700"/>
      <c r="AWX7" s="700"/>
      <c r="AWY7" s="700"/>
      <c r="AWZ7" s="700"/>
      <c r="AXA7" s="700"/>
      <c r="AXB7" s="700"/>
      <c r="AXC7" s="700"/>
      <c r="AXD7" s="700"/>
      <c r="AXE7" s="700"/>
      <c r="AXF7" s="700"/>
      <c r="AXG7" s="700"/>
      <c r="AXH7" s="700"/>
      <c r="AXI7" s="700"/>
      <c r="AXJ7" s="700"/>
      <c r="AXK7" s="700"/>
      <c r="AXL7" s="700"/>
      <c r="AXM7" s="700"/>
      <c r="AXN7" s="700"/>
      <c r="AXO7" s="700"/>
      <c r="AXP7" s="700"/>
      <c r="AXQ7" s="700"/>
      <c r="AXR7" s="700"/>
      <c r="AXS7" s="700"/>
      <c r="AXT7" s="700"/>
      <c r="AXU7" s="700"/>
      <c r="AXV7" s="700"/>
      <c r="AXW7" s="700"/>
      <c r="AXX7" s="700"/>
      <c r="AXY7" s="700"/>
      <c r="AXZ7" s="700"/>
      <c r="AYA7" s="700"/>
      <c r="AYB7" s="700"/>
      <c r="AYC7" s="700"/>
      <c r="AYD7" s="700"/>
      <c r="AYE7" s="700"/>
      <c r="AYF7" s="700"/>
      <c r="AYG7" s="700"/>
      <c r="AYH7" s="700"/>
      <c r="AYI7" s="700"/>
      <c r="AYJ7" s="700"/>
      <c r="AYK7" s="700"/>
      <c r="AYL7" s="700"/>
      <c r="AYM7" s="700"/>
      <c r="AYN7" s="700"/>
      <c r="AYO7" s="700"/>
      <c r="AYP7" s="700"/>
      <c r="AYQ7" s="700"/>
      <c r="AYR7" s="700"/>
      <c r="AYS7" s="700"/>
      <c r="AYT7" s="700"/>
      <c r="AYU7" s="700"/>
      <c r="AYV7" s="700"/>
      <c r="AYW7" s="700"/>
      <c r="AYX7" s="700"/>
      <c r="AYY7" s="700"/>
      <c r="AYZ7" s="700"/>
      <c r="AZA7" s="700"/>
      <c r="AZB7" s="700"/>
      <c r="AZC7" s="700"/>
      <c r="AZD7" s="700"/>
      <c r="AZE7" s="700"/>
      <c r="AZF7" s="700"/>
      <c r="AZG7" s="700"/>
      <c r="AZH7" s="700"/>
      <c r="AZI7" s="700"/>
      <c r="AZJ7" s="700"/>
      <c r="AZK7" s="700"/>
      <c r="AZL7" s="700"/>
      <c r="AZM7" s="700"/>
      <c r="AZN7" s="700"/>
      <c r="AZO7" s="700"/>
      <c r="AZP7" s="700"/>
      <c r="AZQ7" s="700"/>
      <c r="AZR7" s="700"/>
      <c r="AZS7" s="700"/>
      <c r="AZT7" s="700"/>
      <c r="AZU7" s="700"/>
      <c r="AZV7" s="700"/>
      <c r="AZW7" s="700"/>
      <c r="AZX7" s="700"/>
      <c r="AZY7" s="700"/>
      <c r="AZZ7" s="700"/>
      <c r="BAA7" s="700"/>
      <c r="BAB7" s="700"/>
      <c r="BAC7" s="700"/>
      <c r="BAD7" s="700"/>
      <c r="BAE7" s="700"/>
      <c r="BAF7" s="700"/>
      <c r="BAG7" s="700"/>
      <c r="BAH7" s="700"/>
      <c r="BAI7" s="700"/>
      <c r="BAJ7" s="700"/>
      <c r="BAK7" s="700"/>
      <c r="BAL7" s="700"/>
      <c r="BAM7" s="700"/>
      <c r="BAN7" s="700"/>
      <c r="BAO7" s="700"/>
      <c r="BAP7" s="700"/>
      <c r="BAQ7" s="700"/>
      <c r="BAR7" s="700"/>
      <c r="BAS7" s="700"/>
      <c r="BAT7" s="700"/>
      <c r="BAU7" s="700"/>
      <c r="BAV7" s="700"/>
      <c r="BAW7" s="700"/>
      <c r="BAX7" s="700"/>
      <c r="BAY7" s="700"/>
      <c r="BAZ7" s="700"/>
      <c r="BBA7" s="700"/>
      <c r="BBB7" s="700"/>
      <c r="BBC7" s="700"/>
      <c r="BBD7" s="700"/>
      <c r="BBE7" s="700"/>
      <c r="BBF7" s="700"/>
      <c r="BBG7" s="700"/>
      <c r="BBH7" s="700"/>
      <c r="BBI7" s="700"/>
      <c r="BBJ7" s="700"/>
      <c r="BBK7" s="700"/>
      <c r="BBL7" s="700"/>
      <c r="BBM7" s="700"/>
      <c r="BBN7" s="700"/>
      <c r="BBO7" s="700"/>
      <c r="BBP7" s="700"/>
      <c r="BBQ7" s="700"/>
      <c r="BBR7" s="700"/>
      <c r="BBS7" s="700"/>
      <c r="BBT7" s="700"/>
      <c r="BBU7" s="700"/>
      <c r="BBV7" s="700"/>
      <c r="BBW7" s="700"/>
      <c r="BBX7" s="700"/>
      <c r="BBY7" s="700"/>
      <c r="BBZ7" s="700"/>
      <c r="BCA7" s="700"/>
      <c r="BCB7" s="700"/>
      <c r="BCC7" s="700"/>
      <c r="BCD7" s="700"/>
      <c r="BCE7" s="700"/>
      <c r="BCF7" s="700"/>
      <c r="BCG7" s="700"/>
      <c r="BCH7" s="700"/>
      <c r="BCI7" s="700"/>
      <c r="BCJ7" s="700"/>
      <c r="BCK7" s="700"/>
      <c r="BCL7" s="700"/>
      <c r="BCM7" s="700"/>
      <c r="BCN7" s="700"/>
      <c r="BCO7" s="700"/>
      <c r="BCP7" s="700"/>
      <c r="BCQ7" s="700"/>
      <c r="BCR7" s="700"/>
      <c r="BCS7" s="700"/>
      <c r="BCT7" s="700"/>
      <c r="BCU7" s="700"/>
      <c r="BCV7" s="700"/>
      <c r="BCW7" s="700"/>
      <c r="BCX7" s="700"/>
      <c r="BCY7" s="700"/>
      <c r="BCZ7" s="700"/>
      <c r="BDA7" s="700"/>
      <c r="BDB7" s="700"/>
      <c r="BDC7" s="700"/>
      <c r="BDD7" s="700"/>
      <c r="BDE7" s="700"/>
      <c r="BDF7" s="700"/>
      <c r="BDG7" s="700"/>
      <c r="BDH7" s="700"/>
      <c r="BDI7" s="700"/>
      <c r="BDJ7" s="700"/>
      <c r="BDK7" s="700"/>
      <c r="BDL7" s="700"/>
      <c r="BDM7" s="700"/>
      <c r="BDN7" s="700"/>
      <c r="BDO7" s="700"/>
      <c r="BDP7" s="700"/>
      <c r="BDQ7" s="700"/>
      <c r="BDR7" s="700"/>
      <c r="BDS7" s="700"/>
      <c r="BDT7" s="700"/>
      <c r="BDU7" s="700"/>
      <c r="BDV7" s="700"/>
      <c r="BDW7" s="700"/>
      <c r="BDX7" s="700"/>
      <c r="BDY7" s="700"/>
      <c r="BDZ7" s="700"/>
      <c r="BEA7" s="700"/>
      <c r="BEB7" s="700"/>
      <c r="BEC7" s="700"/>
      <c r="BED7" s="700"/>
      <c r="BEE7" s="700"/>
      <c r="BEF7" s="700"/>
      <c r="BEG7" s="700"/>
      <c r="BEH7" s="700"/>
      <c r="BEI7" s="700"/>
      <c r="BEJ7" s="700"/>
      <c r="BEK7" s="700"/>
      <c r="BEL7" s="700"/>
      <c r="BEM7" s="700"/>
      <c r="BEN7" s="700"/>
      <c r="BEO7" s="700"/>
      <c r="BEP7" s="700"/>
      <c r="BEQ7" s="700"/>
      <c r="BER7" s="700"/>
      <c r="BES7" s="700"/>
      <c r="BET7" s="700"/>
      <c r="BEU7" s="700"/>
      <c r="BEV7" s="700"/>
      <c r="BEW7" s="700"/>
      <c r="BEX7" s="700"/>
      <c r="BEY7" s="700"/>
      <c r="BEZ7" s="700"/>
      <c r="BFA7" s="700"/>
      <c r="BFB7" s="700"/>
      <c r="BFC7" s="700"/>
      <c r="BFD7" s="700"/>
      <c r="BFE7" s="700"/>
      <c r="BFF7" s="700"/>
      <c r="BFG7" s="700"/>
      <c r="BFH7" s="700"/>
      <c r="BFI7" s="700"/>
      <c r="BFJ7" s="700"/>
      <c r="BFK7" s="700"/>
      <c r="BFL7" s="700"/>
      <c r="BFM7" s="700"/>
      <c r="BFN7" s="700"/>
      <c r="BFO7" s="700"/>
      <c r="BFP7" s="700"/>
      <c r="BFQ7" s="700"/>
      <c r="BFR7" s="700"/>
      <c r="BFS7" s="700"/>
      <c r="BFT7" s="700"/>
      <c r="BFU7" s="700"/>
      <c r="BFV7" s="700"/>
      <c r="BFW7" s="700"/>
      <c r="BFX7" s="700"/>
      <c r="BFY7" s="700"/>
      <c r="BFZ7" s="700"/>
      <c r="BGA7" s="700"/>
      <c r="BGB7" s="700"/>
      <c r="BGC7" s="700"/>
      <c r="BGD7" s="700"/>
      <c r="BGE7" s="700"/>
      <c r="BGF7" s="700"/>
      <c r="BGG7" s="700"/>
      <c r="BGH7" s="700"/>
      <c r="BGI7" s="700"/>
      <c r="BGJ7" s="700"/>
      <c r="BGK7" s="700"/>
      <c r="BGL7" s="700"/>
      <c r="BGM7" s="700"/>
      <c r="BGN7" s="700"/>
      <c r="BGO7" s="700"/>
      <c r="BGP7" s="700"/>
      <c r="BGQ7" s="700"/>
      <c r="BGR7" s="700"/>
      <c r="BGS7" s="700"/>
      <c r="BGT7" s="700"/>
      <c r="BGU7" s="700"/>
      <c r="BGV7" s="700"/>
      <c r="BGW7" s="700"/>
      <c r="BGX7" s="700"/>
      <c r="BGY7" s="700"/>
      <c r="BGZ7" s="700"/>
      <c r="BHA7" s="700"/>
      <c r="BHB7" s="700"/>
      <c r="BHC7" s="700"/>
      <c r="BHD7" s="700"/>
      <c r="BHE7" s="700"/>
      <c r="BHF7" s="700"/>
      <c r="BHG7" s="700"/>
      <c r="BHH7" s="700"/>
      <c r="BHI7" s="700"/>
      <c r="BHJ7" s="700"/>
      <c r="BHK7" s="700"/>
      <c r="BHL7" s="700"/>
      <c r="BHM7" s="700"/>
      <c r="BHN7" s="700"/>
      <c r="BHO7" s="700"/>
      <c r="BHP7" s="700"/>
      <c r="BHQ7" s="700"/>
      <c r="BHR7" s="700"/>
      <c r="BHS7" s="700"/>
      <c r="BHT7" s="700"/>
      <c r="BHU7" s="700"/>
      <c r="BHV7" s="700"/>
      <c r="BHW7" s="700"/>
      <c r="BHX7" s="700"/>
      <c r="BHY7" s="700"/>
      <c r="BHZ7" s="700"/>
      <c r="BIA7" s="700"/>
      <c r="BIB7" s="700"/>
      <c r="BIC7" s="700"/>
      <c r="BID7" s="700"/>
      <c r="BIE7" s="700"/>
      <c r="BIF7" s="700"/>
      <c r="BIG7" s="700"/>
      <c r="BIH7" s="700"/>
      <c r="BII7" s="700"/>
      <c r="BIJ7" s="700"/>
      <c r="BIK7" s="700"/>
      <c r="BIL7" s="700"/>
      <c r="BIM7" s="700"/>
      <c r="BIN7" s="700"/>
      <c r="BIO7" s="700"/>
      <c r="BIP7" s="700"/>
      <c r="BIQ7" s="700"/>
      <c r="BIR7" s="700"/>
      <c r="BIS7" s="700"/>
      <c r="BIT7" s="700"/>
      <c r="BIU7" s="700"/>
      <c r="BIV7" s="700"/>
      <c r="BIW7" s="700"/>
      <c r="BIX7" s="700"/>
      <c r="BIY7" s="700"/>
      <c r="BIZ7" s="700"/>
      <c r="BJA7" s="700"/>
      <c r="BJB7" s="700"/>
      <c r="BJC7" s="700"/>
      <c r="BJD7" s="700"/>
      <c r="BJE7" s="700"/>
      <c r="BJF7" s="700"/>
      <c r="BJG7" s="700"/>
      <c r="BJH7" s="700"/>
      <c r="BJI7" s="700"/>
      <c r="BJJ7" s="700"/>
      <c r="BJK7" s="700"/>
      <c r="BJL7" s="700"/>
      <c r="BJM7" s="700"/>
      <c r="BJN7" s="700"/>
      <c r="BJO7" s="700"/>
      <c r="BJP7" s="700"/>
      <c r="BJQ7" s="700"/>
      <c r="BJR7" s="700"/>
      <c r="BJS7" s="700"/>
      <c r="BJT7" s="700"/>
      <c r="BJU7" s="700"/>
      <c r="BJV7" s="700"/>
      <c r="BJW7" s="700"/>
      <c r="BJX7" s="700"/>
      <c r="BJY7" s="700"/>
      <c r="BJZ7" s="700"/>
      <c r="BKA7" s="700"/>
      <c r="BKB7" s="700"/>
      <c r="BKC7" s="700"/>
      <c r="BKD7" s="700"/>
      <c r="BKE7" s="700"/>
      <c r="BKF7" s="700"/>
      <c r="BKG7" s="700"/>
      <c r="BKH7" s="700"/>
      <c r="BKI7" s="700"/>
      <c r="BKJ7" s="700"/>
      <c r="BKK7" s="700"/>
      <c r="BKL7" s="700"/>
      <c r="BKM7" s="700"/>
      <c r="BKN7" s="700"/>
      <c r="BKO7" s="700"/>
      <c r="BKP7" s="700"/>
      <c r="BKQ7" s="700"/>
      <c r="BKR7" s="700"/>
      <c r="BKS7" s="700"/>
      <c r="BKT7" s="700"/>
      <c r="BKU7" s="700"/>
      <c r="BKV7" s="700"/>
      <c r="BKW7" s="700"/>
      <c r="BKX7" s="700"/>
      <c r="BKY7" s="700"/>
      <c r="BKZ7" s="700"/>
      <c r="BLA7" s="700"/>
      <c r="BLB7" s="700"/>
      <c r="BLC7" s="700"/>
      <c r="BLD7" s="700"/>
      <c r="BLE7" s="700"/>
      <c r="BLF7" s="700"/>
      <c r="BLG7" s="700"/>
      <c r="BLH7" s="700"/>
      <c r="BLI7" s="700"/>
      <c r="BLJ7" s="700"/>
      <c r="BLK7" s="700"/>
      <c r="BLL7" s="700"/>
      <c r="BLM7" s="700"/>
      <c r="BLN7" s="700"/>
      <c r="BLO7" s="700"/>
      <c r="BLP7" s="700"/>
      <c r="BLQ7" s="700"/>
      <c r="BLR7" s="700"/>
      <c r="BLS7" s="700"/>
      <c r="BLT7" s="700"/>
      <c r="BLU7" s="700"/>
      <c r="BLV7" s="700"/>
      <c r="BLW7" s="700"/>
      <c r="BLX7" s="700"/>
      <c r="BLY7" s="700"/>
      <c r="BLZ7" s="700"/>
      <c r="BMA7" s="700"/>
      <c r="BMB7" s="700"/>
      <c r="BMC7" s="700"/>
      <c r="BMD7" s="700"/>
      <c r="BME7" s="700"/>
      <c r="BMF7" s="700"/>
      <c r="BMG7" s="700"/>
      <c r="BMH7" s="700"/>
      <c r="BMI7" s="700"/>
      <c r="BMJ7" s="700"/>
      <c r="BMK7" s="700"/>
      <c r="BML7" s="700"/>
      <c r="BMM7" s="700"/>
      <c r="BMN7" s="700"/>
      <c r="BMO7" s="700"/>
      <c r="BMP7" s="700"/>
      <c r="BMQ7" s="700"/>
      <c r="BMR7" s="700"/>
      <c r="BMS7" s="700"/>
      <c r="BMT7" s="700"/>
      <c r="BMU7" s="700"/>
      <c r="BMV7" s="700"/>
      <c r="BMW7" s="700"/>
      <c r="BMX7" s="700"/>
      <c r="BMY7" s="700"/>
      <c r="BMZ7" s="700"/>
      <c r="BNA7" s="700"/>
      <c r="BNB7" s="700"/>
      <c r="BNC7" s="700"/>
      <c r="BND7" s="700"/>
      <c r="BNE7" s="700"/>
      <c r="BNF7" s="700"/>
      <c r="BNG7" s="700"/>
      <c r="BNH7" s="700"/>
      <c r="BNI7" s="700"/>
      <c r="BNJ7" s="700"/>
      <c r="BNK7" s="700"/>
      <c r="BNL7" s="700"/>
      <c r="BNM7" s="700"/>
      <c r="BNN7" s="700"/>
      <c r="BNO7" s="700"/>
      <c r="BNP7" s="700"/>
      <c r="BNQ7" s="700"/>
      <c r="BNR7" s="700"/>
      <c r="BNS7" s="700"/>
      <c r="BNT7" s="700"/>
      <c r="BNU7" s="700"/>
      <c r="BNV7" s="700"/>
      <c r="BNW7" s="700"/>
      <c r="BNX7" s="700"/>
      <c r="BNY7" s="700"/>
      <c r="BNZ7" s="700"/>
      <c r="BOA7" s="700"/>
      <c r="BOB7" s="700"/>
      <c r="BOC7" s="700"/>
      <c r="BOD7" s="700"/>
      <c r="BOE7" s="700"/>
      <c r="BOF7" s="700"/>
      <c r="BOG7" s="700"/>
      <c r="BOH7" s="700"/>
      <c r="BOI7" s="700"/>
      <c r="BOJ7" s="700"/>
      <c r="BOK7" s="700"/>
      <c r="BOL7" s="700"/>
      <c r="BOM7" s="700"/>
      <c r="BON7" s="700"/>
      <c r="BOO7" s="700"/>
      <c r="BOP7" s="700"/>
      <c r="BOQ7" s="700"/>
      <c r="BOR7" s="700"/>
      <c r="BOS7" s="700"/>
      <c r="BOT7" s="700"/>
      <c r="BOU7" s="700"/>
      <c r="BOV7" s="700"/>
      <c r="BOW7" s="700"/>
      <c r="BOX7" s="700"/>
      <c r="BOY7" s="700"/>
      <c r="BOZ7" s="700"/>
      <c r="BPA7" s="700"/>
      <c r="BPB7" s="700"/>
      <c r="BPC7" s="700"/>
      <c r="BPD7" s="700"/>
      <c r="BPE7" s="700"/>
      <c r="BPF7" s="700"/>
      <c r="BPG7" s="700"/>
      <c r="BPH7" s="700"/>
      <c r="BPI7" s="700"/>
      <c r="BPJ7" s="700"/>
      <c r="BPK7" s="700"/>
      <c r="BPL7" s="700"/>
      <c r="BPM7" s="700"/>
      <c r="BPN7" s="700"/>
      <c r="BPO7" s="700"/>
      <c r="BPP7" s="700"/>
      <c r="BPQ7" s="700"/>
      <c r="BPR7" s="700"/>
      <c r="BPS7" s="700"/>
      <c r="BPT7" s="700"/>
      <c r="BPU7" s="700"/>
      <c r="BPV7" s="700"/>
      <c r="BPW7" s="700"/>
      <c r="BPX7" s="700"/>
      <c r="BPY7" s="700"/>
      <c r="BPZ7" s="700"/>
      <c r="BQA7" s="700"/>
      <c r="BQB7" s="700"/>
      <c r="BQC7" s="700"/>
      <c r="BQD7" s="700"/>
      <c r="BQE7" s="700"/>
      <c r="BQF7" s="700"/>
      <c r="BQG7" s="700"/>
      <c r="BQH7" s="700"/>
      <c r="BQI7" s="700"/>
      <c r="BQJ7" s="700"/>
      <c r="BQK7" s="700"/>
      <c r="BQL7" s="700"/>
      <c r="BQM7" s="700"/>
      <c r="BQN7" s="700"/>
      <c r="BQO7" s="700"/>
      <c r="BQP7" s="700"/>
      <c r="BQQ7" s="700"/>
      <c r="BQR7" s="700"/>
      <c r="BQS7" s="700"/>
      <c r="BQT7" s="700"/>
      <c r="BQU7" s="700"/>
      <c r="BQV7" s="700"/>
      <c r="BQW7" s="700"/>
      <c r="BQX7" s="700"/>
      <c r="BQY7" s="700"/>
      <c r="BQZ7" s="700"/>
      <c r="BRA7" s="700"/>
      <c r="BRB7" s="700"/>
      <c r="BRC7" s="700"/>
      <c r="BRD7" s="700"/>
      <c r="BRE7" s="700"/>
      <c r="BRF7" s="700"/>
      <c r="BRG7" s="700"/>
      <c r="BRH7" s="700"/>
      <c r="BRI7" s="700"/>
      <c r="BRJ7" s="700"/>
      <c r="BRK7" s="700"/>
      <c r="BRL7" s="700"/>
      <c r="BRM7" s="700"/>
      <c r="BRN7" s="700"/>
      <c r="BRO7" s="700"/>
      <c r="BRP7" s="700"/>
      <c r="BRQ7" s="700"/>
      <c r="BRR7" s="700"/>
      <c r="BRS7" s="700"/>
      <c r="BRT7" s="700"/>
      <c r="BRU7" s="700"/>
      <c r="BRV7" s="700"/>
      <c r="BRW7" s="700"/>
      <c r="BRX7" s="700"/>
      <c r="BRY7" s="700"/>
      <c r="BRZ7" s="700"/>
      <c r="BSA7" s="700"/>
      <c r="BSB7" s="700"/>
      <c r="BSC7" s="700"/>
      <c r="BSD7" s="700"/>
      <c r="BSE7" s="700"/>
      <c r="BSF7" s="700"/>
      <c r="BSG7" s="700"/>
      <c r="BSH7" s="700"/>
      <c r="BSI7" s="700"/>
      <c r="BSJ7" s="700"/>
      <c r="BSK7" s="700"/>
      <c r="BSL7" s="700"/>
      <c r="BSM7" s="700"/>
      <c r="BSN7" s="700"/>
      <c r="BSO7" s="700"/>
      <c r="BSP7" s="700"/>
      <c r="BSQ7" s="700"/>
      <c r="BSR7" s="700"/>
      <c r="BSS7" s="700"/>
      <c r="BST7" s="700"/>
      <c r="BSU7" s="700"/>
      <c r="BSV7" s="700"/>
      <c r="BSW7" s="700"/>
      <c r="BSX7" s="700"/>
      <c r="BSY7" s="700"/>
      <c r="BSZ7" s="700"/>
      <c r="BTA7" s="700"/>
      <c r="BTB7" s="700"/>
      <c r="BTC7" s="700"/>
      <c r="BTD7" s="700"/>
      <c r="BTE7" s="700"/>
      <c r="BTF7" s="700"/>
      <c r="BTG7" s="700"/>
      <c r="BTH7" s="700"/>
      <c r="BTI7" s="700"/>
      <c r="BTJ7" s="700"/>
      <c r="BTK7" s="700"/>
      <c r="BTL7" s="700"/>
      <c r="BTM7" s="700"/>
      <c r="BTN7" s="700"/>
      <c r="BTO7" s="700"/>
      <c r="BTP7" s="700"/>
      <c r="BTQ7" s="700"/>
      <c r="BTR7" s="700"/>
      <c r="BTS7" s="700"/>
      <c r="BTT7" s="700"/>
      <c r="BTU7" s="700"/>
      <c r="BTV7" s="700"/>
      <c r="BTW7" s="700"/>
      <c r="BTX7" s="700"/>
      <c r="BTY7" s="700"/>
      <c r="BTZ7" s="700"/>
      <c r="BUA7" s="700"/>
      <c r="BUB7" s="700"/>
      <c r="BUC7" s="700"/>
      <c r="BUD7" s="700"/>
      <c r="BUE7" s="700"/>
      <c r="BUF7" s="700"/>
      <c r="BUG7" s="700"/>
      <c r="BUH7" s="700"/>
      <c r="BUI7" s="700"/>
      <c r="BUJ7" s="700"/>
      <c r="BUK7" s="700"/>
      <c r="BUL7" s="700"/>
      <c r="BUM7" s="700"/>
      <c r="BUN7" s="700"/>
      <c r="BUO7" s="700"/>
      <c r="BUP7" s="700"/>
      <c r="BUQ7" s="700"/>
      <c r="BUR7" s="700"/>
      <c r="BUS7" s="700"/>
      <c r="BUT7" s="700"/>
      <c r="BUU7" s="700"/>
      <c r="BUV7" s="700"/>
      <c r="BUW7" s="700"/>
      <c r="BUX7" s="700"/>
      <c r="BUY7" s="700"/>
      <c r="BUZ7" s="700"/>
      <c r="BVA7" s="700"/>
      <c r="BVB7" s="700"/>
      <c r="BVC7" s="700"/>
      <c r="BVD7" s="700"/>
      <c r="BVE7" s="700"/>
      <c r="BVF7" s="700"/>
      <c r="BVG7" s="700"/>
      <c r="BVH7" s="700"/>
      <c r="BVI7" s="700"/>
      <c r="BVJ7" s="700"/>
      <c r="BVK7" s="700"/>
      <c r="BVL7" s="700"/>
      <c r="BVM7" s="700"/>
      <c r="BVN7" s="700"/>
      <c r="BVO7" s="700"/>
      <c r="BVP7" s="700"/>
      <c r="BVQ7" s="700"/>
      <c r="BVR7" s="700"/>
      <c r="BVS7" s="700"/>
      <c r="BVT7" s="700"/>
      <c r="BVU7" s="700"/>
      <c r="BVV7" s="700"/>
      <c r="BVW7" s="700"/>
      <c r="BVX7" s="700"/>
      <c r="BVY7" s="700"/>
      <c r="BVZ7" s="700"/>
      <c r="BWA7" s="700"/>
      <c r="BWB7" s="700"/>
      <c r="BWC7" s="700"/>
      <c r="BWD7" s="700"/>
      <c r="BWE7" s="700"/>
      <c r="BWF7" s="700"/>
      <c r="BWG7" s="700"/>
      <c r="BWH7" s="700"/>
      <c r="BWI7" s="700"/>
      <c r="BWJ7" s="700"/>
      <c r="BWK7" s="700"/>
      <c r="BWL7" s="700"/>
      <c r="BWM7" s="700"/>
      <c r="BWN7" s="700"/>
      <c r="BWO7" s="700"/>
      <c r="BWP7" s="700"/>
      <c r="BWQ7" s="700"/>
      <c r="BWR7" s="700"/>
      <c r="BWS7" s="700"/>
      <c r="BWT7" s="700"/>
      <c r="BWU7" s="700"/>
      <c r="BWV7" s="700"/>
      <c r="BWW7" s="700"/>
      <c r="BWX7" s="700"/>
      <c r="BWY7" s="700"/>
      <c r="BWZ7" s="700"/>
      <c r="BXA7" s="700"/>
      <c r="BXB7" s="700"/>
      <c r="BXC7" s="700"/>
      <c r="BXD7" s="700"/>
      <c r="BXE7" s="700"/>
      <c r="BXF7" s="700"/>
      <c r="BXG7" s="700"/>
      <c r="BXH7" s="700"/>
      <c r="BXI7" s="700"/>
      <c r="BXJ7" s="700"/>
      <c r="BXK7" s="700"/>
      <c r="BXL7" s="700"/>
      <c r="BXM7" s="700"/>
      <c r="BXN7" s="700"/>
      <c r="BXO7" s="700"/>
      <c r="BXP7" s="700"/>
      <c r="BXQ7" s="700"/>
      <c r="BXR7" s="700"/>
      <c r="BXS7" s="700"/>
      <c r="BXT7" s="700"/>
      <c r="BXU7" s="700"/>
      <c r="BXV7" s="700"/>
      <c r="BXW7" s="700"/>
      <c r="BXX7" s="700"/>
      <c r="BXY7" s="700"/>
      <c r="BXZ7" s="700"/>
      <c r="BYA7" s="700"/>
      <c r="BYB7" s="700"/>
      <c r="BYC7" s="700"/>
      <c r="BYD7" s="700"/>
      <c r="BYE7" s="700"/>
      <c r="BYF7" s="700"/>
      <c r="BYG7" s="700"/>
      <c r="BYH7" s="700"/>
      <c r="BYI7" s="700"/>
      <c r="BYJ7" s="700"/>
      <c r="BYK7" s="700"/>
      <c r="BYL7" s="700"/>
      <c r="BYM7" s="700"/>
      <c r="BYN7" s="700"/>
      <c r="BYO7" s="700"/>
      <c r="BYP7" s="700"/>
      <c r="BYQ7" s="700"/>
      <c r="BYR7" s="700"/>
      <c r="BYS7" s="700"/>
      <c r="BYT7" s="700"/>
      <c r="BYU7" s="700"/>
      <c r="BYV7" s="700"/>
      <c r="BYW7" s="700"/>
      <c r="BYX7" s="700"/>
      <c r="BYY7" s="700"/>
      <c r="BYZ7" s="700"/>
      <c r="BZA7" s="700"/>
      <c r="BZB7" s="700"/>
      <c r="BZC7" s="700"/>
      <c r="BZD7" s="700"/>
      <c r="BZE7" s="700"/>
      <c r="BZF7" s="700"/>
      <c r="BZG7" s="700"/>
      <c r="BZH7" s="700"/>
      <c r="BZI7" s="700"/>
      <c r="BZJ7" s="700"/>
      <c r="BZK7" s="700"/>
      <c r="BZL7" s="700"/>
      <c r="BZM7" s="700"/>
      <c r="BZN7" s="700"/>
      <c r="BZO7" s="700"/>
      <c r="BZP7" s="700"/>
      <c r="BZQ7" s="700"/>
      <c r="BZR7" s="700"/>
      <c r="BZS7" s="700"/>
      <c r="BZT7" s="700"/>
      <c r="BZU7" s="700"/>
      <c r="BZV7" s="700"/>
      <c r="BZW7" s="700"/>
      <c r="BZX7" s="700"/>
      <c r="BZY7" s="700"/>
      <c r="BZZ7" s="700"/>
      <c r="CAA7" s="700"/>
      <c r="CAB7" s="700"/>
      <c r="CAC7" s="700"/>
      <c r="CAD7" s="700"/>
      <c r="CAE7" s="700"/>
      <c r="CAF7" s="700"/>
      <c r="CAG7" s="700"/>
      <c r="CAH7" s="700"/>
      <c r="CAI7" s="700"/>
      <c r="CAJ7" s="700"/>
      <c r="CAK7" s="700"/>
      <c r="CAL7" s="700"/>
      <c r="CAM7" s="700"/>
      <c r="CAN7" s="700"/>
      <c r="CAO7" s="700"/>
      <c r="CAP7" s="700"/>
      <c r="CAQ7" s="700"/>
      <c r="CAR7" s="700"/>
      <c r="CAS7" s="700"/>
      <c r="CAT7" s="700"/>
      <c r="CAU7" s="700"/>
      <c r="CAV7" s="700"/>
      <c r="CAW7" s="700"/>
      <c r="CAX7" s="700"/>
      <c r="CAY7" s="700"/>
      <c r="CAZ7" s="700"/>
      <c r="CBA7" s="700"/>
      <c r="CBB7" s="700"/>
      <c r="CBC7" s="700"/>
      <c r="CBD7" s="700"/>
      <c r="CBE7" s="700"/>
      <c r="CBF7" s="700"/>
      <c r="CBG7" s="700"/>
      <c r="CBH7" s="700"/>
      <c r="CBI7" s="700"/>
      <c r="CBJ7" s="700"/>
      <c r="CBK7" s="700"/>
      <c r="CBL7" s="700"/>
      <c r="CBM7" s="700"/>
      <c r="CBN7" s="700"/>
      <c r="CBO7" s="700"/>
      <c r="CBP7" s="700"/>
      <c r="CBQ7" s="700"/>
      <c r="CBR7" s="700"/>
      <c r="CBS7" s="700"/>
      <c r="CBT7" s="700"/>
      <c r="CBU7" s="700"/>
      <c r="CBV7" s="700"/>
      <c r="CBW7" s="700"/>
      <c r="CBX7" s="700"/>
      <c r="CBY7" s="700"/>
      <c r="CBZ7" s="700"/>
      <c r="CCA7" s="700"/>
      <c r="CCB7" s="700"/>
      <c r="CCC7" s="700"/>
      <c r="CCD7" s="700"/>
      <c r="CCE7" s="700"/>
      <c r="CCF7" s="700"/>
      <c r="CCG7" s="700"/>
      <c r="CCH7" s="700"/>
      <c r="CCI7" s="700"/>
      <c r="CCJ7" s="700"/>
      <c r="CCK7" s="700"/>
      <c r="CCL7" s="700"/>
      <c r="CCM7" s="700"/>
      <c r="CCN7" s="700"/>
      <c r="CCO7" s="700"/>
      <c r="CCP7" s="700"/>
      <c r="CCQ7" s="700"/>
      <c r="CCR7" s="700"/>
      <c r="CCS7" s="700"/>
      <c r="CCT7" s="700"/>
      <c r="CCU7" s="700"/>
      <c r="CCV7" s="700"/>
      <c r="CCW7" s="700"/>
      <c r="CCX7" s="700"/>
      <c r="CCY7" s="700"/>
      <c r="CCZ7" s="700"/>
      <c r="CDA7" s="700"/>
      <c r="CDB7" s="700"/>
      <c r="CDC7" s="700"/>
      <c r="CDD7" s="700"/>
      <c r="CDE7" s="700"/>
      <c r="CDF7" s="700"/>
      <c r="CDG7" s="700"/>
      <c r="CDH7" s="700"/>
      <c r="CDI7" s="700"/>
      <c r="CDJ7" s="700"/>
      <c r="CDK7" s="700"/>
      <c r="CDL7" s="700"/>
      <c r="CDM7" s="700"/>
      <c r="CDN7" s="700"/>
      <c r="CDO7" s="700"/>
      <c r="CDP7" s="700"/>
      <c r="CDQ7" s="700"/>
      <c r="CDR7" s="700"/>
      <c r="CDS7" s="700"/>
      <c r="CDT7" s="700"/>
      <c r="CDU7" s="700"/>
      <c r="CDV7" s="700"/>
      <c r="CDW7" s="700"/>
      <c r="CDX7" s="700"/>
      <c r="CDY7" s="700"/>
      <c r="CDZ7" s="700"/>
      <c r="CEA7" s="700"/>
      <c r="CEB7" s="700"/>
      <c r="CEC7" s="700"/>
      <c r="CED7" s="700"/>
      <c r="CEE7" s="700"/>
      <c r="CEF7" s="700"/>
      <c r="CEG7" s="700"/>
      <c r="CEH7" s="700"/>
      <c r="CEI7" s="700"/>
      <c r="CEJ7" s="700"/>
      <c r="CEK7" s="700"/>
      <c r="CEL7" s="700"/>
      <c r="CEM7" s="700"/>
      <c r="CEN7" s="700"/>
      <c r="CEO7" s="700"/>
      <c r="CEP7" s="700"/>
      <c r="CEQ7" s="700"/>
      <c r="CER7" s="700"/>
      <c r="CES7" s="700"/>
      <c r="CET7" s="700"/>
      <c r="CEU7" s="700"/>
      <c r="CEV7" s="700"/>
      <c r="CEW7" s="700"/>
      <c r="CEX7" s="700"/>
      <c r="CEY7" s="700"/>
      <c r="CEZ7" s="700"/>
      <c r="CFA7" s="700"/>
      <c r="CFB7" s="700"/>
      <c r="CFC7" s="700"/>
      <c r="CFD7" s="700"/>
      <c r="CFE7" s="700"/>
      <c r="CFF7" s="700"/>
      <c r="CFG7" s="700"/>
      <c r="CFH7" s="700"/>
      <c r="CFI7" s="700"/>
      <c r="CFJ7" s="700"/>
      <c r="CFK7" s="700"/>
      <c r="CFL7" s="700"/>
      <c r="CFM7" s="700"/>
      <c r="CFN7" s="700"/>
      <c r="CFO7" s="700"/>
      <c r="CFP7" s="700"/>
      <c r="CFQ7" s="700"/>
      <c r="CFR7" s="700"/>
      <c r="CFS7" s="700"/>
      <c r="CFT7" s="700"/>
      <c r="CFU7" s="700"/>
      <c r="CFV7" s="700"/>
      <c r="CFW7" s="700"/>
      <c r="CFX7" s="700"/>
      <c r="CFY7" s="700"/>
      <c r="CFZ7" s="700"/>
      <c r="CGA7" s="700"/>
      <c r="CGB7" s="700"/>
      <c r="CGC7" s="700"/>
      <c r="CGD7" s="700"/>
      <c r="CGE7" s="700"/>
      <c r="CGF7" s="700"/>
      <c r="CGG7" s="700"/>
      <c r="CGH7" s="700"/>
      <c r="CGI7" s="700"/>
      <c r="CGJ7" s="700"/>
      <c r="CGK7" s="700"/>
      <c r="CGL7" s="700"/>
      <c r="CGM7" s="700"/>
      <c r="CGN7" s="700"/>
      <c r="CGO7" s="700"/>
      <c r="CGP7" s="700"/>
      <c r="CGQ7" s="700"/>
      <c r="CGR7" s="700"/>
      <c r="CGS7" s="700"/>
      <c r="CGT7" s="700"/>
      <c r="CGU7" s="700"/>
      <c r="CGV7" s="700"/>
      <c r="CGW7" s="700"/>
      <c r="CGX7" s="700"/>
      <c r="CGY7" s="700"/>
      <c r="CGZ7" s="700"/>
      <c r="CHA7" s="700"/>
      <c r="CHB7" s="700"/>
      <c r="CHC7" s="700"/>
      <c r="CHD7" s="700"/>
      <c r="CHE7" s="700"/>
      <c r="CHF7" s="700"/>
      <c r="CHG7" s="700"/>
      <c r="CHH7" s="700"/>
      <c r="CHI7" s="700"/>
      <c r="CHJ7" s="700"/>
      <c r="CHK7" s="700"/>
      <c r="CHL7" s="700"/>
      <c r="CHM7" s="700"/>
      <c r="CHN7" s="700"/>
      <c r="CHO7" s="700"/>
      <c r="CHP7" s="700"/>
      <c r="CHQ7" s="700"/>
      <c r="CHR7" s="700"/>
      <c r="CHS7" s="700"/>
      <c r="CHT7" s="700"/>
      <c r="CHU7" s="700"/>
      <c r="CHV7" s="700"/>
      <c r="CHW7" s="700"/>
      <c r="CHX7" s="700"/>
      <c r="CHY7" s="700"/>
      <c r="CHZ7" s="700"/>
      <c r="CIA7" s="700"/>
      <c r="CIB7" s="700"/>
      <c r="CIC7" s="700"/>
      <c r="CID7" s="700"/>
      <c r="CIE7" s="700"/>
      <c r="CIF7" s="700"/>
      <c r="CIG7" s="700"/>
      <c r="CIH7" s="700"/>
      <c r="CII7" s="700"/>
      <c r="CIJ7" s="700"/>
      <c r="CIK7" s="700"/>
      <c r="CIL7" s="700"/>
      <c r="CIM7" s="700"/>
      <c r="CIN7" s="700"/>
      <c r="CIO7" s="700"/>
      <c r="CIP7" s="700"/>
      <c r="CIQ7" s="700"/>
      <c r="CIR7" s="700"/>
      <c r="CIS7" s="700"/>
      <c r="CIT7" s="700"/>
      <c r="CIU7" s="700"/>
      <c r="CIV7" s="700"/>
      <c r="CIW7" s="700"/>
      <c r="CIX7" s="700"/>
      <c r="CIY7" s="700"/>
      <c r="CIZ7" s="700"/>
      <c r="CJA7" s="700"/>
      <c r="CJB7" s="700"/>
      <c r="CJC7" s="700"/>
      <c r="CJD7" s="700"/>
      <c r="CJE7" s="700"/>
      <c r="CJF7" s="700"/>
      <c r="CJG7" s="700"/>
      <c r="CJH7" s="700"/>
      <c r="CJI7" s="700"/>
      <c r="CJJ7" s="700"/>
      <c r="CJK7" s="700"/>
      <c r="CJL7" s="700"/>
      <c r="CJM7" s="700"/>
      <c r="CJN7" s="700"/>
      <c r="CJO7" s="700"/>
      <c r="CJP7" s="700"/>
      <c r="CJQ7" s="700"/>
      <c r="CJR7" s="700"/>
      <c r="CJS7" s="700"/>
      <c r="CJT7" s="700"/>
      <c r="CJU7" s="700"/>
      <c r="CJV7" s="700"/>
      <c r="CJW7" s="700"/>
      <c r="CJX7" s="700"/>
      <c r="CJY7" s="700"/>
      <c r="CJZ7" s="700"/>
      <c r="CKA7" s="700"/>
      <c r="CKB7" s="700"/>
      <c r="CKC7" s="700"/>
      <c r="CKD7" s="700"/>
      <c r="CKE7" s="700"/>
      <c r="CKF7" s="700"/>
      <c r="CKG7" s="700"/>
      <c r="CKH7" s="700"/>
      <c r="CKI7" s="700"/>
      <c r="CKJ7" s="700"/>
      <c r="CKK7" s="700"/>
      <c r="CKL7" s="700"/>
      <c r="CKM7" s="700"/>
      <c r="CKN7" s="700"/>
      <c r="CKO7" s="700"/>
      <c r="CKP7" s="700"/>
      <c r="CKQ7" s="700"/>
      <c r="CKR7" s="700"/>
      <c r="CKS7" s="700"/>
      <c r="CKT7" s="700"/>
      <c r="CKU7" s="700"/>
      <c r="CKV7" s="700"/>
      <c r="CKW7" s="700"/>
      <c r="CKX7" s="700"/>
      <c r="CKY7" s="700"/>
      <c r="CKZ7" s="700"/>
      <c r="CLA7" s="700"/>
      <c r="CLB7" s="700"/>
      <c r="CLC7" s="700"/>
      <c r="CLD7" s="700"/>
      <c r="CLE7" s="700"/>
      <c r="CLF7" s="700"/>
      <c r="CLG7" s="700"/>
      <c r="CLH7" s="700"/>
      <c r="CLI7" s="700"/>
      <c r="CLJ7" s="700"/>
      <c r="CLK7" s="700"/>
      <c r="CLL7" s="700"/>
      <c r="CLM7" s="700"/>
      <c r="CLN7" s="700"/>
      <c r="CLO7" s="700"/>
      <c r="CLP7" s="700"/>
      <c r="CLQ7" s="700"/>
      <c r="CLR7" s="700"/>
      <c r="CLS7" s="700"/>
      <c r="CLT7" s="700"/>
      <c r="CLU7" s="700"/>
      <c r="CLV7" s="700"/>
      <c r="CLW7" s="700"/>
      <c r="CLX7" s="700"/>
      <c r="CLY7" s="700"/>
      <c r="CLZ7" s="700"/>
      <c r="CMA7" s="700"/>
      <c r="CMB7" s="700"/>
      <c r="CMC7" s="700"/>
      <c r="CMD7" s="700"/>
      <c r="CME7" s="700"/>
      <c r="CMF7" s="700"/>
      <c r="CMG7" s="700"/>
      <c r="CMH7" s="700"/>
      <c r="CMI7" s="700"/>
      <c r="CMJ7" s="700"/>
      <c r="CMK7" s="700"/>
      <c r="CML7" s="700"/>
      <c r="CMM7" s="700"/>
      <c r="CMN7" s="700"/>
      <c r="CMO7" s="700"/>
      <c r="CMP7" s="700"/>
      <c r="CMQ7" s="700"/>
      <c r="CMR7" s="700"/>
      <c r="CMS7" s="700"/>
      <c r="CMT7" s="700"/>
      <c r="CMU7" s="700"/>
      <c r="CMV7" s="700"/>
      <c r="CMW7" s="700"/>
      <c r="CMX7" s="700"/>
      <c r="CMY7" s="700"/>
      <c r="CMZ7" s="700"/>
      <c r="CNA7" s="700"/>
      <c r="CNB7" s="700"/>
      <c r="CNC7" s="700"/>
      <c r="CND7" s="700"/>
      <c r="CNE7" s="700"/>
      <c r="CNF7" s="700"/>
      <c r="CNG7" s="700"/>
      <c r="CNH7" s="700"/>
      <c r="CNI7" s="700"/>
      <c r="CNJ7" s="700"/>
      <c r="CNK7" s="700"/>
      <c r="CNL7" s="700"/>
      <c r="CNM7" s="700"/>
      <c r="CNN7" s="700"/>
      <c r="CNO7" s="700"/>
      <c r="CNP7" s="700"/>
      <c r="CNQ7" s="700"/>
      <c r="CNR7" s="700"/>
      <c r="CNS7" s="700"/>
      <c r="CNT7" s="700"/>
      <c r="CNU7" s="700"/>
      <c r="CNV7" s="700"/>
      <c r="CNW7" s="700"/>
      <c r="CNX7" s="700"/>
      <c r="CNY7" s="700"/>
      <c r="CNZ7" s="700"/>
      <c r="COA7" s="700"/>
      <c r="COB7" s="700"/>
      <c r="COC7" s="700"/>
      <c r="COD7" s="700"/>
      <c r="COE7" s="700"/>
      <c r="COF7" s="700"/>
      <c r="COG7" s="700"/>
      <c r="COH7" s="700"/>
      <c r="COI7" s="700"/>
      <c r="COJ7" s="700"/>
      <c r="COK7" s="700"/>
      <c r="COL7" s="700"/>
      <c r="COM7" s="700"/>
      <c r="CON7" s="700"/>
      <c r="COO7" s="700"/>
      <c r="COP7" s="700"/>
      <c r="COQ7" s="700"/>
      <c r="COR7" s="700"/>
      <c r="COS7" s="700"/>
      <c r="COT7" s="700"/>
      <c r="COU7" s="700"/>
      <c r="COV7" s="700"/>
      <c r="COW7" s="700"/>
      <c r="COX7" s="700"/>
      <c r="COY7" s="700"/>
      <c r="COZ7" s="700"/>
      <c r="CPA7" s="700"/>
      <c r="CPB7" s="700"/>
      <c r="CPC7" s="700"/>
      <c r="CPD7" s="700"/>
      <c r="CPE7" s="700"/>
      <c r="CPF7" s="700"/>
      <c r="CPG7" s="700"/>
      <c r="CPH7" s="700"/>
      <c r="CPI7" s="700"/>
      <c r="CPJ7" s="700"/>
      <c r="CPK7" s="700"/>
      <c r="CPL7" s="700"/>
      <c r="CPM7" s="700"/>
      <c r="CPN7" s="700"/>
      <c r="CPO7" s="700"/>
      <c r="CPP7" s="700"/>
      <c r="CPQ7" s="700"/>
      <c r="CPR7" s="700"/>
      <c r="CPS7" s="700"/>
      <c r="CPT7" s="700"/>
      <c r="CPU7" s="700"/>
      <c r="CPV7" s="700"/>
      <c r="CPW7" s="700"/>
      <c r="CPX7" s="700"/>
      <c r="CPY7" s="700"/>
      <c r="CPZ7" s="700"/>
      <c r="CQA7" s="700"/>
      <c r="CQB7" s="700"/>
      <c r="CQC7" s="700"/>
      <c r="CQD7" s="700"/>
      <c r="CQE7" s="700"/>
      <c r="CQF7" s="700"/>
      <c r="CQG7" s="700"/>
      <c r="CQH7" s="700"/>
      <c r="CQI7" s="700"/>
      <c r="CQJ7" s="700"/>
      <c r="CQK7" s="700"/>
      <c r="CQL7" s="700"/>
      <c r="CQM7" s="700"/>
      <c r="CQN7" s="700"/>
      <c r="CQO7" s="700"/>
      <c r="CQP7" s="700"/>
      <c r="CQQ7" s="700"/>
      <c r="CQR7" s="700"/>
      <c r="CQS7" s="700"/>
      <c r="CQT7" s="700"/>
      <c r="CQU7" s="700"/>
      <c r="CQV7" s="700"/>
      <c r="CQW7" s="700"/>
      <c r="CQX7" s="700"/>
      <c r="CQY7" s="700"/>
      <c r="CQZ7" s="700"/>
      <c r="CRA7" s="700"/>
      <c r="CRB7" s="700"/>
      <c r="CRC7" s="700"/>
      <c r="CRD7" s="700"/>
      <c r="CRE7" s="700"/>
      <c r="CRF7" s="700"/>
      <c r="CRG7" s="700"/>
      <c r="CRH7" s="700"/>
      <c r="CRI7" s="700"/>
      <c r="CRJ7" s="700"/>
      <c r="CRK7" s="700"/>
      <c r="CRL7" s="700"/>
      <c r="CRM7" s="700"/>
      <c r="CRN7" s="700"/>
      <c r="CRO7" s="700"/>
      <c r="CRP7" s="700"/>
      <c r="CRQ7" s="700"/>
      <c r="CRR7" s="700"/>
      <c r="CRS7" s="700"/>
      <c r="CRT7" s="700"/>
      <c r="CRU7" s="700"/>
      <c r="CRV7" s="700"/>
      <c r="CRW7" s="700"/>
      <c r="CRX7" s="700"/>
      <c r="CRY7" s="700"/>
      <c r="CRZ7" s="700"/>
      <c r="CSA7" s="700"/>
      <c r="CSB7" s="700"/>
      <c r="CSC7" s="700"/>
      <c r="CSD7" s="700"/>
      <c r="CSE7" s="700"/>
      <c r="CSF7" s="700"/>
      <c r="CSG7" s="700"/>
      <c r="CSH7" s="700"/>
      <c r="CSI7" s="700"/>
      <c r="CSJ7" s="700"/>
      <c r="CSK7" s="700"/>
      <c r="CSL7" s="700"/>
      <c r="CSM7" s="700"/>
      <c r="CSN7" s="700"/>
      <c r="CSO7" s="700"/>
      <c r="CSP7" s="700"/>
      <c r="CSQ7" s="700"/>
      <c r="CSR7" s="700"/>
      <c r="CSS7" s="700"/>
      <c r="CST7" s="700"/>
      <c r="CSU7" s="700"/>
      <c r="CSV7" s="700"/>
      <c r="CSW7" s="700"/>
      <c r="CSX7" s="700"/>
      <c r="CSY7" s="700"/>
      <c r="CSZ7" s="700"/>
      <c r="CTA7" s="700"/>
      <c r="CTB7" s="700"/>
      <c r="CTC7" s="700"/>
      <c r="CTD7" s="700"/>
      <c r="CTE7" s="700"/>
      <c r="CTF7" s="700"/>
      <c r="CTG7" s="700"/>
      <c r="CTH7" s="700"/>
      <c r="CTI7" s="700"/>
      <c r="CTJ7" s="700"/>
      <c r="CTK7" s="700"/>
      <c r="CTL7" s="700"/>
      <c r="CTM7" s="700"/>
      <c r="CTN7" s="700"/>
      <c r="CTO7" s="700"/>
      <c r="CTP7" s="700"/>
      <c r="CTQ7" s="700"/>
      <c r="CTR7" s="700"/>
      <c r="CTS7" s="700"/>
      <c r="CTT7" s="700"/>
      <c r="CTU7" s="700"/>
      <c r="CTV7" s="700"/>
      <c r="CTW7" s="700"/>
      <c r="CTX7" s="700"/>
      <c r="CTY7" s="700"/>
      <c r="CTZ7" s="700"/>
      <c r="CUA7" s="700"/>
      <c r="CUB7" s="700"/>
      <c r="CUC7" s="700"/>
      <c r="CUD7" s="700"/>
      <c r="CUE7" s="700"/>
      <c r="CUF7" s="700"/>
      <c r="CUG7" s="700"/>
      <c r="CUH7" s="700"/>
      <c r="CUI7" s="700"/>
      <c r="CUJ7" s="700"/>
      <c r="CUK7" s="700"/>
      <c r="CUL7" s="700"/>
      <c r="CUM7" s="700"/>
      <c r="CUN7" s="700"/>
      <c r="CUO7" s="700"/>
      <c r="CUP7" s="700"/>
      <c r="CUQ7" s="700"/>
      <c r="CUR7" s="700"/>
      <c r="CUS7" s="700"/>
      <c r="CUT7" s="700"/>
      <c r="CUU7" s="700"/>
      <c r="CUV7" s="700"/>
      <c r="CUW7" s="700"/>
      <c r="CUX7" s="700"/>
      <c r="CUY7" s="700"/>
      <c r="CUZ7" s="700"/>
      <c r="CVA7" s="700"/>
      <c r="CVB7" s="700"/>
      <c r="CVC7" s="700"/>
      <c r="CVD7" s="700"/>
      <c r="CVE7" s="700"/>
      <c r="CVF7" s="700"/>
      <c r="CVG7" s="700"/>
      <c r="CVH7" s="700"/>
      <c r="CVI7" s="700"/>
      <c r="CVJ7" s="700"/>
      <c r="CVK7" s="700"/>
      <c r="CVL7" s="700"/>
      <c r="CVM7" s="700"/>
      <c r="CVN7" s="700"/>
      <c r="CVO7" s="700"/>
      <c r="CVP7" s="700"/>
      <c r="CVQ7" s="700"/>
      <c r="CVR7" s="700"/>
      <c r="CVS7" s="700"/>
      <c r="CVT7" s="700"/>
      <c r="CVU7" s="700"/>
      <c r="CVV7" s="700"/>
      <c r="CVW7" s="700"/>
      <c r="CVX7" s="700"/>
      <c r="CVY7" s="700"/>
      <c r="CVZ7" s="700"/>
      <c r="CWA7" s="700"/>
      <c r="CWB7" s="700"/>
      <c r="CWC7" s="700"/>
      <c r="CWD7" s="700"/>
      <c r="CWE7" s="700"/>
      <c r="CWF7" s="700"/>
      <c r="CWG7" s="700"/>
      <c r="CWH7" s="700"/>
      <c r="CWI7" s="700"/>
      <c r="CWJ7" s="700"/>
      <c r="CWK7" s="700"/>
      <c r="CWL7" s="700"/>
      <c r="CWM7" s="700"/>
      <c r="CWN7" s="700"/>
      <c r="CWO7" s="700"/>
      <c r="CWP7" s="700"/>
      <c r="CWQ7" s="700"/>
      <c r="CWR7" s="700"/>
      <c r="CWS7" s="700"/>
      <c r="CWT7" s="700"/>
      <c r="CWU7" s="700"/>
      <c r="CWV7" s="700"/>
      <c r="CWW7" s="700"/>
      <c r="CWX7" s="700"/>
      <c r="CWY7" s="700"/>
      <c r="CWZ7" s="700"/>
      <c r="CXA7" s="700"/>
      <c r="CXB7" s="700"/>
      <c r="CXC7" s="700"/>
      <c r="CXD7" s="700"/>
      <c r="CXE7" s="700"/>
      <c r="CXF7" s="700"/>
      <c r="CXG7" s="700"/>
      <c r="CXH7" s="700"/>
      <c r="CXI7" s="700"/>
      <c r="CXJ7" s="700"/>
      <c r="CXK7" s="700"/>
      <c r="CXL7" s="700"/>
      <c r="CXM7" s="700"/>
      <c r="CXN7" s="700"/>
      <c r="CXO7" s="700"/>
      <c r="CXP7" s="700"/>
      <c r="CXQ7" s="700"/>
      <c r="CXR7" s="700"/>
      <c r="CXS7" s="700"/>
      <c r="CXT7" s="700"/>
      <c r="CXU7" s="700"/>
      <c r="CXV7" s="700"/>
      <c r="CXW7" s="700"/>
      <c r="CXX7" s="700"/>
      <c r="CXY7" s="700"/>
      <c r="CXZ7" s="700"/>
      <c r="CYA7" s="700"/>
      <c r="CYB7" s="700"/>
      <c r="CYC7" s="700"/>
      <c r="CYD7" s="700"/>
      <c r="CYE7" s="700"/>
      <c r="CYF7" s="700"/>
      <c r="CYG7" s="700"/>
      <c r="CYH7" s="700"/>
      <c r="CYI7" s="700"/>
      <c r="CYJ7" s="700"/>
      <c r="CYK7" s="700"/>
      <c r="CYL7" s="700"/>
      <c r="CYM7" s="700"/>
      <c r="CYN7" s="700"/>
      <c r="CYO7" s="700"/>
      <c r="CYP7" s="700"/>
      <c r="CYQ7" s="700"/>
      <c r="CYR7" s="700"/>
      <c r="CYS7" s="700"/>
      <c r="CYT7" s="700"/>
      <c r="CYU7" s="700"/>
      <c r="CYV7" s="700"/>
      <c r="CYW7" s="700"/>
      <c r="CYX7" s="700"/>
      <c r="CYY7" s="700"/>
      <c r="CYZ7" s="700"/>
      <c r="CZA7" s="700"/>
      <c r="CZB7" s="700"/>
      <c r="CZC7" s="700"/>
      <c r="CZD7" s="700"/>
      <c r="CZE7" s="700"/>
      <c r="CZF7" s="700"/>
      <c r="CZG7" s="700"/>
      <c r="CZH7" s="700"/>
      <c r="CZI7" s="700"/>
      <c r="CZJ7" s="700"/>
      <c r="CZK7" s="700"/>
      <c r="CZL7" s="700"/>
      <c r="CZM7" s="700"/>
      <c r="CZN7" s="700"/>
      <c r="CZO7" s="700"/>
      <c r="CZP7" s="700"/>
      <c r="CZQ7" s="700"/>
      <c r="CZR7" s="700"/>
      <c r="CZS7" s="700"/>
      <c r="CZT7" s="700"/>
      <c r="CZU7" s="700"/>
      <c r="CZV7" s="700"/>
      <c r="CZW7" s="700"/>
      <c r="CZX7" s="700"/>
      <c r="CZY7" s="700"/>
      <c r="CZZ7" s="700"/>
      <c r="DAA7" s="700"/>
      <c r="DAB7" s="700"/>
      <c r="DAC7" s="700"/>
      <c r="DAD7" s="700"/>
      <c r="DAE7" s="700"/>
      <c r="DAF7" s="700"/>
      <c r="DAG7" s="700"/>
      <c r="DAH7" s="700"/>
      <c r="DAI7" s="700"/>
      <c r="DAJ7" s="700"/>
      <c r="DAK7" s="700"/>
      <c r="DAL7" s="700"/>
      <c r="DAM7" s="700"/>
      <c r="DAN7" s="700"/>
      <c r="DAO7" s="700"/>
      <c r="DAP7" s="700"/>
      <c r="DAQ7" s="700"/>
      <c r="DAR7" s="700"/>
      <c r="DAS7" s="700"/>
      <c r="DAT7" s="700"/>
      <c r="DAU7" s="700"/>
      <c r="DAV7" s="700"/>
      <c r="DAW7" s="700"/>
      <c r="DAX7" s="700"/>
      <c r="DAY7" s="700"/>
      <c r="DAZ7" s="700"/>
      <c r="DBA7" s="700"/>
      <c r="DBB7" s="700"/>
      <c r="DBC7" s="700"/>
      <c r="DBD7" s="700"/>
      <c r="DBE7" s="700"/>
      <c r="DBF7" s="700"/>
      <c r="DBG7" s="700"/>
      <c r="DBH7" s="700"/>
      <c r="DBI7" s="700"/>
      <c r="DBJ7" s="700"/>
      <c r="DBK7" s="700"/>
      <c r="DBL7" s="700"/>
      <c r="DBM7" s="700"/>
      <c r="DBN7" s="700"/>
      <c r="DBO7" s="700"/>
      <c r="DBP7" s="700"/>
      <c r="DBQ7" s="700"/>
      <c r="DBR7" s="700"/>
      <c r="DBS7" s="700"/>
      <c r="DBT7" s="700"/>
      <c r="DBU7" s="700"/>
      <c r="DBV7" s="700"/>
      <c r="DBW7" s="700"/>
      <c r="DBX7" s="700"/>
      <c r="DBY7" s="700"/>
      <c r="DBZ7" s="700"/>
      <c r="DCA7" s="700"/>
      <c r="DCB7" s="700"/>
      <c r="DCC7" s="700"/>
      <c r="DCD7" s="700"/>
      <c r="DCE7" s="700"/>
      <c r="DCF7" s="700"/>
      <c r="DCG7" s="700"/>
      <c r="DCH7" s="700"/>
      <c r="DCI7" s="700"/>
      <c r="DCJ7" s="700"/>
      <c r="DCK7" s="700"/>
      <c r="DCL7" s="700"/>
      <c r="DCM7" s="700"/>
      <c r="DCN7" s="700"/>
      <c r="DCO7" s="700"/>
      <c r="DCP7" s="700"/>
      <c r="DCQ7" s="700"/>
      <c r="DCR7" s="700"/>
      <c r="DCS7" s="700"/>
      <c r="DCT7" s="700"/>
      <c r="DCU7" s="700"/>
      <c r="DCV7" s="700"/>
      <c r="DCW7" s="700"/>
      <c r="DCX7" s="700"/>
      <c r="DCY7" s="700"/>
      <c r="DCZ7" s="700"/>
      <c r="DDA7" s="700"/>
      <c r="DDB7" s="700"/>
      <c r="DDC7" s="700"/>
      <c r="DDD7" s="700"/>
      <c r="DDE7" s="700"/>
      <c r="DDF7" s="700"/>
      <c r="DDG7" s="700"/>
      <c r="DDH7" s="700"/>
      <c r="DDI7" s="700"/>
      <c r="DDJ7" s="700"/>
      <c r="DDK7" s="700"/>
      <c r="DDL7" s="700"/>
      <c r="DDM7" s="700"/>
      <c r="DDN7" s="700"/>
      <c r="DDO7" s="700"/>
      <c r="DDP7" s="700"/>
      <c r="DDQ7" s="700"/>
      <c r="DDR7" s="700"/>
      <c r="DDS7" s="700"/>
      <c r="DDT7" s="700"/>
      <c r="DDU7" s="700"/>
      <c r="DDV7" s="700"/>
      <c r="DDW7" s="700"/>
      <c r="DDX7" s="700"/>
      <c r="DDY7" s="700"/>
      <c r="DDZ7" s="700"/>
      <c r="DEA7" s="700"/>
      <c r="DEB7" s="700"/>
      <c r="DEC7" s="700"/>
      <c r="DED7" s="700"/>
      <c r="DEE7" s="700"/>
      <c r="DEF7" s="700"/>
      <c r="DEG7" s="700"/>
      <c r="DEH7" s="700"/>
      <c r="DEI7" s="700"/>
      <c r="DEJ7" s="700"/>
      <c r="DEK7" s="700"/>
      <c r="DEL7" s="700"/>
      <c r="DEM7" s="700"/>
      <c r="DEN7" s="700"/>
      <c r="DEO7" s="700"/>
      <c r="DEP7" s="700"/>
      <c r="DEQ7" s="700"/>
      <c r="DER7" s="700"/>
      <c r="DES7" s="700"/>
      <c r="DET7" s="700"/>
      <c r="DEU7" s="700"/>
      <c r="DEV7" s="700"/>
      <c r="DEW7" s="700"/>
      <c r="DEX7" s="700"/>
      <c r="DEY7" s="700"/>
      <c r="DEZ7" s="700"/>
      <c r="DFA7" s="700"/>
      <c r="DFB7" s="700"/>
      <c r="DFC7" s="700"/>
      <c r="DFD7" s="700"/>
      <c r="DFE7" s="700"/>
      <c r="DFF7" s="700"/>
      <c r="DFG7" s="700"/>
      <c r="DFH7" s="700"/>
      <c r="DFI7" s="700"/>
      <c r="DFJ7" s="700"/>
      <c r="DFK7" s="700"/>
      <c r="DFL7" s="700"/>
      <c r="DFM7" s="700"/>
      <c r="DFN7" s="700"/>
      <c r="DFO7" s="700"/>
      <c r="DFP7" s="700"/>
      <c r="DFQ7" s="700"/>
      <c r="DFR7" s="700"/>
      <c r="DFS7" s="700"/>
      <c r="DFT7" s="700"/>
      <c r="DFU7" s="700"/>
      <c r="DFV7" s="700"/>
      <c r="DFW7" s="700"/>
      <c r="DFX7" s="700"/>
      <c r="DFY7" s="700"/>
      <c r="DFZ7" s="700"/>
      <c r="DGA7" s="700"/>
      <c r="DGB7" s="700"/>
      <c r="DGC7" s="700"/>
      <c r="DGD7" s="700"/>
      <c r="DGE7" s="700"/>
      <c r="DGF7" s="700"/>
      <c r="DGG7" s="700"/>
      <c r="DGH7" s="700"/>
      <c r="DGI7" s="700"/>
      <c r="DGJ7" s="700"/>
      <c r="DGK7" s="700"/>
      <c r="DGL7" s="700"/>
      <c r="DGM7" s="700"/>
      <c r="DGN7" s="700"/>
      <c r="DGO7" s="700"/>
      <c r="DGP7" s="700"/>
      <c r="DGQ7" s="700"/>
      <c r="DGR7" s="700"/>
      <c r="DGS7" s="700"/>
      <c r="DGT7" s="700"/>
      <c r="DGU7" s="700"/>
      <c r="DGV7" s="700"/>
      <c r="DGW7" s="700"/>
      <c r="DGX7" s="700"/>
      <c r="DGY7" s="700"/>
      <c r="DGZ7" s="700"/>
      <c r="DHA7" s="700"/>
      <c r="DHB7" s="700"/>
      <c r="DHC7" s="700"/>
      <c r="DHD7" s="700"/>
      <c r="DHE7" s="700"/>
      <c r="DHF7" s="700"/>
      <c r="DHG7" s="700"/>
      <c r="DHH7" s="700"/>
      <c r="DHI7" s="700"/>
      <c r="DHJ7" s="700"/>
      <c r="DHK7" s="700"/>
      <c r="DHL7" s="700"/>
      <c r="DHM7" s="700"/>
      <c r="DHN7" s="700"/>
      <c r="DHO7" s="700"/>
      <c r="DHP7" s="700"/>
      <c r="DHQ7" s="700"/>
      <c r="DHR7" s="700"/>
      <c r="DHS7" s="700"/>
      <c r="DHT7" s="700"/>
      <c r="DHU7" s="700"/>
      <c r="DHV7" s="700"/>
      <c r="DHW7" s="700"/>
      <c r="DHX7" s="700"/>
      <c r="DHY7" s="700"/>
      <c r="DHZ7" s="700"/>
      <c r="DIA7" s="700"/>
      <c r="DIB7" s="700"/>
      <c r="DIC7" s="700"/>
      <c r="DID7" s="700"/>
      <c r="DIE7" s="700"/>
      <c r="DIF7" s="700"/>
      <c r="DIG7" s="700"/>
      <c r="DIH7" s="700"/>
      <c r="DII7" s="700"/>
      <c r="DIJ7" s="700"/>
      <c r="DIK7" s="700"/>
      <c r="DIL7" s="700"/>
      <c r="DIM7" s="700"/>
      <c r="DIN7" s="700"/>
      <c r="DIO7" s="700"/>
      <c r="DIP7" s="700"/>
      <c r="DIQ7" s="700"/>
      <c r="DIR7" s="700"/>
      <c r="DIS7" s="700"/>
      <c r="DIT7" s="700"/>
      <c r="DIU7" s="700"/>
      <c r="DIV7" s="700"/>
      <c r="DIW7" s="700"/>
      <c r="DIX7" s="700"/>
      <c r="DIY7" s="700"/>
      <c r="DIZ7" s="700"/>
      <c r="DJA7" s="700"/>
      <c r="DJB7" s="700"/>
      <c r="DJC7" s="700"/>
      <c r="DJD7" s="700"/>
      <c r="DJE7" s="700"/>
      <c r="DJF7" s="700"/>
      <c r="DJG7" s="700"/>
      <c r="DJH7" s="700"/>
      <c r="DJI7" s="700"/>
      <c r="DJJ7" s="700"/>
      <c r="DJK7" s="700"/>
      <c r="DJL7" s="700"/>
      <c r="DJM7" s="700"/>
      <c r="DJN7" s="700"/>
      <c r="DJO7" s="700"/>
      <c r="DJP7" s="700"/>
      <c r="DJQ7" s="700"/>
      <c r="DJR7" s="700"/>
      <c r="DJS7" s="700"/>
      <c r="DJT7" s="700"/>
      <c r="DJU7" s="700"/>
      <c r="DJV7" s="700"/>
      <c r="DJW7" s="700"/>
      <c r="DJX7" s="700"/>
      <c r="DJY7" s="700"/>
      <c r="DJZ7" s="700"/>
      <c r="DKA7" s="700"/>
      <c r="DKB7" s="700"/>
      <c r="DKC7" s="700"/>
      <c r="DKD7" s="700"/>
      <c r="DKE7" s="700"/>
      <c r="DKF7" s="700"/>
      <c r="DKG7" s="700"/>
      <c r="DKH7" s="700"/>
      <c r="DKI7" s="700"/>
      <c r="DKJ7" s="700"/>
      <c r="DKK7" s="700"/>
      <c r="DKL7" s="700"/>
      <c r="DKM7" s="700"/>
      <c r="DKN7" s="700"/>
      <c r="DKO7" s="700"/>
      <c r="DKP7" s="700"/>
      <c r="DKQ7" s="700"/>
      <c r="DKR7" s="700"/>
      <c r="DKS7" s="700"/>
      <c r="DKT7" s="700"/>
      <c r="DKU7" s="700"/>
      <c r="DKV7" s="700"/>
      <c r="DKW7" s="700"/>
      <c r="DKX7" s="700"/>
      <c r="DKY7" s="700"/>
      <c r="DKZ7" s="700"/>
      <c r="DLA7" s="700"/>
      <c r="DLB7" s="700"/>
      <c r="DLC7" s="700"/>
      <c r="DLD7" s="700"/>
      <c r="DLE7" s="700"/>
      <c r="DLF7" s="700"/>
      <c r="DLG7" s="700"/>
      <c r="DLH7" s="700"/>
      <c r="DLI7" s="700"/>
      <c r="DLJ7" s="700"/>
      <c r="DLK7" s="700"/>
      <c r="DLL7" s="700"/>
      <c r="DLM7" s="700"/>
      <c r="DLN7" s="700"/>
      <c r="DLO7" s="700"/>
      <c r="DLP7" s="700"/>
      <c r="DLQ7" s="700"/>
      <c r="DLR7" s="700"/>
      <c r="DLS7" s="700"/>
      <c r="DLT7" s="700"/>
      <c r="DLU7" s="700"/>
      <c r="DLV7" s="700"/>
      <c r="DLW7" s="700"/>
      <c r="DLX7" s="700"/>
      <c r="DLY7" s="700"/>
      <c r="DLZ7" s="700"/>
      <c r="DMA7" s="700"/>
      <c r="DMB7" s="700"/>
      <c r="DMC7" s="700"/>
      <c r="DMD7" s="700"/>
      <c r="DME7" s="700"/>
      <c r="DMF7" s="700"/>
      <c r="DMG7" s="700"/>
      <c r="DMH7" s="700"/>
      <c r="DMI7" s="700"/>
      <c r="DMJ7" s="700"/>
      <c r="DMK7" s="700"/>
      <c r="DML7" s="700"/>
      <c r="DMM7" s="700"/>
      <c r="DMN7" s="700"/>
      <c r="DMO7" s="700"/>
      <c r="DMP7" s="700"/>
      <c r="DMQ7" s="700"/>
      <c r="DMR7" s="700"/>
      <c r="DMS7" s="700"/>
      <c r="DMT7" s="700"/>
      <c r="DMU7" s="700"/>
      <c r="DMV7" s="700"/>
      <c r="DMW7" s="700"/>
      <c r="DMX7" s="700"/>
      <c r="DMY7" s="700"/>
      <c r="DMZ7" s="700"/>
      <c r="DNA7" s="700"/>
      <c r="DNB7" s="700"/>
      <c r="DNC7" s="700"/>
      <c r="DND7" s="700"/>
      <c r="DNE7" s="700"/>
      <c r="DNF7" s="700"/>
      <c r="DNG7" s="700"/>
      <c r="DNH7" s="700"/>
      <c r="DNI7" s="700"/>
      <c r="DNJ7" s="700"/>
      <c r="DNK7" s="700"/>
      <c r="DNL7" s="700"/>
      <c r="DNM7" s="700"/>
      <c r="DNN7" s="700"/>
      <c r="DNO7" s="700"/>
      <c r="DNP7" s="700"/>
      <c r="DNQ7" s="700"/>
      <c r="DNR7" s="700"/>
      <c r="DNS7" s="700"/>
      <c r="DNT7" s="700"/>
      <c r="DNU7" s="700"/>
      <c r="DNV7" s="700"/>
      <c r="DNW7" s="700"/>
      <c r="DNX7" s="700"/>
      <c r="DNY7" s="700"/>
      <c r="DNZ7" s="700"/>
      <c r="DOA7" s="700"/>
      <c r="DOB7" s="700"/>
      <c r="DOC7" s="700"/>
      <c r="DOD7" s="700"/>
      <c r="DOE7" s="700"/>
      <c r="DOF7" s="700"/>
      <c r="DOG7" s="700"/>
      <c r="DOH7" s="700"/>
      <c r="DOI7" s="700"/>
      <c r="DOJ7" s="700"/>
      <c r="DOK7" s="700"/>
      <c r="DOL7" s="700"/>
      <c r="DOM7" s="700"/>
      <c r="DON7" s="700"/>
      <c r="DOO7" s="700"/>
      <c r="DOP7" s="700"/>
      <c r="DOQ7" s="700"/>
      <c r="DOR7" s="700"/>
      <c r="DOS7" s="700"/>
      <c r="DOT7" s="700"/>
      <c r="DOU7" s="700"/>
      <c r="DOV7" s="700"/>
      <c r="DOW7" s="700"/>
      <c r="DOX7" s="700"/>
      <c r="DOY7" s="700"/>
      <c r="DOZ7" s="700"/>
      <c r="DPA7" s="700"/>
      <c r="DPB7" s="700"/>
      <c r="DPC7" s="700"/>
      <c r="DPD7" s="700"/>
      <c r="DPE7" s="700"/>
      <c r="DPF7" s="700"/>
      <c r="DPG7" s="700"/>
      <c r="DPH7" s="700"/>
      <c r="DPI7" s="700"/>
      <c r="DPJ7" s="700"/>
      <c r="DPK7" s="700"/>
      <c r="DPL7" s="700"/>
      <c r="DPM7" s="700"/>
      <c r="DPN7" s="700"/>
      <c r="DPO7" s="700"/>
      <c r="DPP7" s="700"/>
      <c r="DPQ7" s="700"/>
      <c r="DPR7" s="700"/>
      <c r="DPS7" s="700"/>
      <c r="DPT7" s="700"/>
      <c r="DPU7" s="700"/>
      <c r="DPV7" s="700"/>
      <c r="DPW7" s="700"/>
      <c r="DPX7" s="700"/>
      <c r="DPY7" s="700"/>
      <c r="DPZ7" s="700"/>
      <c r="DQA7" s="700"/>
      <c r="DQB7" s="700"/>
      <c r="DQC7" s="700"/>
      <c r="DQD7" s="700"/>
      <c r="DQE7" s="700"/>
      <c r="DQF7" s="700"/>
      <c r="DQG7" s="700"/>
      <c r="DQH7" s="700"/>
      <c r="DQI7" s="700"/>
      <c r="DQJ7" s="700"/>
      <c r="DQK7" s="700"/>
      <c r="DQL7" s="700"/>
      <c r="DQM7" s="700"/>
      <c r="DQN7" s="700"/>
      <c r="DQO7" s="700"/>
      <c r="DQP7" s="700"/>
      <c r="DQQ7" s="700"/>
      <c r="DQR7" s="700"/>
      <c r="DQS7" s="700"/>
      <c r="DQT7" s="700"/>
      <c r="DQU7" s="700"/>
      <c r="DQV7" s="700"/>
      <c r="DQW7" s="700"/>
      <c r="DQX7" s="700"/>
      <c r="DQY7" s="700"/>
      <c r="DQZ7" s="700"/>
      <c r="DRA7" s="700"/>
      <c r="DRB7" s="700"/>
      <c r="DRC7" s="700"/>
      <c r="DRD7" s="700"/>
      <c r="DRE7" s="700"/>
      <c r="DRF7" s="700"/>
      <c r="DRG7" s="700"/>
      <c r="DRH7" s="700"/>
      <c r="DRI7" s="700"/>
      <c r="DRJ7" s="700"/>
      <c r="DRK7" s="700"/>
      <c r="DRL7" s="700"/>
      <c r="DRM7" s="700"/>
      <c r="DRN7" s="700"/>
      <c r="DRO7" s="700"/>
      <c r="DRP7" s="700"/>
      <c r="DRQ7" s="700"/>
      <c r="DRR7" s="700"/>
      <c r="DRS7" s="700"/>
      <c r="DRT7" s="700"/>
      <c r="DRU7" s="700"/>
      <c r="DRV7" s="700"/>
      <c r="DRW7" s="700"/>
      <c r="DRX7" s="700"/>
      <c r="DRY7" s="700"/>
      <c r="DRZ7" s="700"/>
      <c r="DSA7" s="700"/>
      <c r="DSB7" s="700"/>
      <c r="DSC7" s="700"/>
      <c r="DSD7" s="700"/>
      <c r="DSE7" s="700"/>
      <c r="DSF7" s="700"/>
      <c r="DSG7" s="700"/>
      <c r="DSH7" s="700"/>
      <c r="DSI7" s="700"/>
      <c r="DSJ7" s="700"/>
      <c r="DSK7" s="700"/>
      <c r="DSL7" s="700"/>
      <c r="DSM7" s="700"/>
      <c r="DSN7" s="700"/>
      <c r="DSO7" s="700"/>
      <c r="DSP7" s="700"/>
      <c r="DSQ7" s="700"/>
      <c r="DSR7" s="700"/>
      <c r="DSS7" s="700"/>
      <c r="DST7" s="700"/>
      <c r="DSU7" s="700"/>
      <c r="DSV7" s="700"/>
      <c r="DSW7" s="700"/>
      <c r="DSX7" s="700"/>
      <c r="DSY7" s="700"/>
      <c r="DSZ7" s="700"/>
      <c r="DTA7" s="700"/>
      <c r="DTB7" s="700"/>
      <c r="DTC7" s="700"/>
      <c r="DTD7" s="700"/>
      <c r="DTE7" s="700"/>
      <c r="DTF7" s="700"/>
      <c r="DTG7" s="700"/>
      <c r="DTH7" s="700"/>
      <c r="DTI7" s="700"/>
      <c r="DTJ7" s="700"/>
      <c r="DTK7" s="700"/>
      <c r="DTL7" s="700"/>
      <c r="DTM7" s="700"/>
      <c r="DTN7" s="700"/>
      <c r="DTO7" s="700"/>
      <c r="DTP7" s="700"/>
      <c r="DTQ7" s="700"/>
      <c r="DTR7" s="700"/>
      <c r="DTS7" s="700"/>
      <c r="DTT7" s="700"/>
      <c r="DTU7" s="700"/>
      <c r="DTV7" s="700"/>
      <c r="DTW7" s="700"/>
      <c r="DTX7" s="700"/>
      <c r="DTY7" s="700"/>
      <c r="DTZ7" s="700"/>
      <c r="DUA7" s="700"/>
      <c r="DUB7" s="700"/>
      <c r="DUC7" s="700"/>
      <c r="DUD7" s="700"/>
      <c r="DUE7" s="700"/>
      <c r="DUF7" s="700"/>
      <c r="DUG7" s="700"/>
      <c r="DUH7" s="700"/>
      <c r="DUI7" s="700"/>
      <c r="DUJ7" s="700"/>
      <c r="DUK7" s="700"/>
      <c r="DUL7" s="700"/>
      <c r="DUM7" s="700"/>
      <c r="DUN7" s="700"/>
      <c r="DUO7" s="700"/>
      <c r="DUP7" s="700"/>
      <c r="DUQ7" s="700"/>
      <c r="DUR7" s="700"/>
      <c r="DUS7" s="700"/>
      <c r="DUT7" s="700"/>
      <c r="DUU7" s="700"/>
      <c r="DUV7" s="700"/>
      <c r="DUW7" s="700"/>
      <c r="DUX7" s="700"/>
      <c r="DUY7" s="700"/>
      <c r="DUZ7" s="700"/>
      <c r="DVA7" s="700"/>
      <c r="DVB7" s="700"/>
      <c r="DVC7" s="700"/>
      <c r="DVD7" s="700"/>
      <c r="DVE7" s="700"/>
      <c r="DVF7" s="700"/>
      <c r="DVG7" s="700"/>
      <c r="DVH7" s="700"/>
      <c r="DVI7" s="700"/>
      <c r="DVJ7" s="700"/>
      <c r="DVK7" s="700"/>
      <c r="DVL7" s="700"/>
      <c r="DVM7" s="700"/>
      <c r="DVN7" s="700"/>
      <c r="DVO7" s="700"/>
      <c r="DVP7" s="700"/>
      <c r="DVQ7" s="700"/>
      <c r="DVR7" s="700"/>
      <c r="DVS7" s="700"/>
      <c r="DVT7" s="700"/>
      <c r="DVU7" s="700"/>
      <c r="DVV7" s="700"/>
      <c r="DVW7" s="700"/>
      <c r="DVX7" s="700"/>
      <c r="DVY7" s="700"/>
      <c r="DVZ7" s="700"/>
      <c r="DWA7" s="700"/>
      <c r="DWB7" s="700"/>
      <c r="DWC7" s="700"/>
      <c r="DWD7" s="700"/>
      <c r="DWE7" s="700"/>
      <c r="DWF7" s="700"/>
      <c r="DWG7" s="700"/>
      <c r="DWH7" s="700"/>
      <c r="DWI7" s="700"/>
      <c r="DWJ7" s="700"/>
      <c r="DWK7" s="700"/>
      <c r="DWL7" s="700"/>
      <c r="DWM7" s="700"/>
      <c r="DWN7" s="700"/>
      <c r="DWO7" s="700"/>
      <c r="DWP7" s="700"/>
      <c r="DWQ7" s="700"/>
      <c r="DWR7" s="700"/>
      <c r="DWS7" s="700"/>
      <c r="DWT7" s="700"/>
      <c r="DWU7" s="700"/>
      <c r="DWV7" s="700"/>
      <c r="DWW7" s="700"/>
      <c r="DWX7" s="700"/>
      <c r="DWY7" s="700"/>
      <c r="DWZ7" s="700"/>
      <c r="DXA7" s="700"/>
      <c r="DXB7" s="700"/>
      <c r="DXC7" s="700"/>
      <c r="DXD7" s="700"/>
      <c r="DXE7" s="700"/>
      <c r="DXF7" s="700"/>
      <c r="DXG7" s="700"/>
      <c r="DXH7" s="700"/>
      <c r="DXI7" s="700"/>
      <c r="DXJ7" s="700"/>
      <c r="DXK7" s="700"/>
      <c r="DXL7" s="700"/>
      <c r="DXM7" s="700"/>
      <c r="DXN7" s="700"/>
      <c r="DXO7" s="700"/>
      <c r="DXP7" s="700"/>
      <c r="DXQ7" s="700"/>
      <c r="DXR7" s="700"/>
      <c r="DXS7" s="700"/>
      <c r="DXT7" s="700"/>
      <c r="DXU7" s="700"/>
      <c r="DXV7" s="700"/>
      <c r="DXW7" s="700"/>
      <c r="DXX7" s="700"/>
      <c r="DXY7" s="700"/>
      <c r="DXZ7" s="700"/>
      <c r="DYA7" s="700"/>
      <c r="DYB7" s="700"/>
      <c r="DYC7" s="700"/>
      <c r="DYD7" s="700"/>
      <c r="DYE7" s="700"/>
      <c r="DYF7" s="700"/>
      <c r="DYG7" s="700"/>
      <c r="DYH7" s="700"/>
      <c r="DYI7" s="700"/>
      <c r="DYJ7" s="700"/>
      <c r="DYK7" s="700"/>
      <c r="DYL7" s="700"/>
      <c r="DYM7" s="700"/>
      <c r="DYN7" s="700"/>
      <c r="DYO7" s="700"/>
      <c r="DYP7" s="700"/>
      <c r="DYQ7" s="700"/>
      <c r="DYR7" s="700"/>
      <c r="DYS7" s="700"/>
      <c r="DYT7" s="700"/>
      <c r="DYU7" s="700"/>
      <c r="DYV7" s="700"/>
      <c r="DYW7" s="700"/>
      <c r="DYX7" s="700"/>
      <c r="DYY7" s="700"/>
      <c r="DYZ7" s="700"/>
      <c r="DZA7" s="700"/>
      <c r="DZB7" s="700"/>
      <c r="DZC7" s="700"/>
      <c r="DZD7" s="700"/>
      <c r="DZE7" s="700"/>
      <c r="DZF7" s="700"/>
      <c r="DZG7" s="700"/>
      <c r="DZH7" s="700"/>
      <c r="DZI7" s="700"/>
      <c r="DZJ7" s="700"/>
      <c r="DZK7" s="700"/>
      <c r="DZL7" s="700"/>
      <c r="DZM7" s="700"/>
      <c r="DZN7" s="700"/>
      <c r="DZO7" s="700"/>
      <c r="DZP7" s="700"/>
      <c r="DZQ7" s="700"/>
      <c r="DZR7" s="700"/>
      <c r="DZS7" s="700"/>
      <c r="DZT7" s="700"/>
      <c r="DZU7" s="700"/>
      <c r="DZV7" s="700"/>
      <c r="DZW7" s="700"/>
      <c r="DZX7" s="700"/>
      <c r="DZY7" s="700"/>
      <c r="DZZ7" s="700"/>
      <c r="EAA7" s="700"/>
      <c r="EAB7" s="700"/>
      <c r="EAC7" s="700"/>
      <c r="EAD7" s="700"/>
      <c r="EAE7" s="700"/>
      <c r="EAF7" s="700"/>
      <c r="EAG7" s="700"/>
      <c r="EAH7" s="700"/>
      <c r="EAI7" s="700"/>
      <c r="EAJ7" s="700"/>
      <c r="EAK7" s="700"/>
      <c r="EAL7" s="700"/>
      <c r="EAM7" s="700"/>
      <c r="EAN7" s="700"/>
      <c r="EAO7" s="700"/>
      <c r="EAP7" s="700"/>
      <c r="EAQ7" s="700"/>
      <c r="EAR7" s="700"/>
      <c r="EAS7" s="700"/>
      <c r="EAT7" s="700"/>
      <c r="EAU7" s="700"/>
      <c r="EAV7" s="700"/>
      <c r="EAW7" s="700"/>
      <c r="EAX7" s="700"/>
      <c r="EAY7" s="700"/>
      <c r="EAZ7" s="700"/>
      <c r="EBA7" s="700"/>
      <c r="EBB7" s="700"/>
      <c r="EBC7" s="700"/>
      <c r="EBD7" s="700"/>
      <c r="EBE7" s="700"/>
      <c r="EBF7" s="700"/>
      <c r="EBG7" s="700"/>
      <c r="EBH7" s="700"/>
      <c r="EBI7" s="700"/>
      <c r="EBJ7" s="700"/>
      <c r="EBK7" s="700"/>
      <c r="EBL7" s="700"/>
      <c r="EBM7" s="700"/>
      <c r="EBN7" s="700"/>
      <c r="EBO7" s="700"/>
      <c r="EBP7" s="700"/>
      <c r="EBQ7" s="700"/>
      <c r="EBR7" s="700"/>
      <c r="EBS7" s="700"/>
      <c r="EBT7" s="700"/>
      <c r="EBU7" s="700"/>
      <c r="EBV7" s="700"/>
      <c r="EBW7" s="700"/>
      <c r="EBX7" s="700"/>
      <c r="EBY7" s="700"/>
      <c r="EBZ7" s="700"/>
      <c r="ECA7" s="700"/>
      <c r="ECB7" s="700"/>
      <c r="ECC7" s="700"/>
      <c r="ECD7" s="700"/>
      <c r="ECE7" s="700"/>
      <c r="ECF7" s="700"/>
      <c r="ECG7" s="700"/>
      <c r="ECH7" s="700"/>
      <c r="ECI7" s="700"/>
      <c r="ECJ7" s="700"/>
      <c r="ECK7" s="700"/>
      <c r="ECL7" s="700"/>
      <c r="ECM7" s="700"/>
      <c r="ECN7" s="700"/>
      <c r="ECO7" s="700"/>
      <c r="ECP7" s="700"/>
      <c r="ECQ7" s="700"/>
      <c r="ECR7" s="700"/>
      <c r="ECS7" s="700"/>
      <c r="ECT7" s="700"/>
      <c r="ECU7" s="700"/>
      <c r="ECV7" s="700"/>
      <c r="ECW7" s="700"/>
      <c r="ECX7" s="700"/>
      <c r="ECY7" s="700"/>
      <c r="ECZ7" s="700"/>
      <c r="EDA7" s="700"/>
      <c r="EDB7" s="700"/>
      <c r="EDC7" s="700"/>
      <c r="EDD7" s="700"/>
      <c r="EDE7" s="700"/>
      <c r="EDF7" s="700"/>
      <c r="EDG7" s="700"/>
      <c r="EDH7" s="700"/>
      <c r="EDI7" s="700"/>
      <c r="EDJ7" s="700"/>
      <c r="EDK7" s="700"/>
      <c r="EDL7" s="700"/>
      <c r="EDM7" s="700"/>
      <c r="EDN7" s="700"/>
      <c r="EDO7" s="700"/>
      <c r="EDP7" s="700"/>
      <c r="EDQ7" s="700"/>
      <c r="EDR7" s="700"/>
      <c r="EDS7" s="700"/>
      <c r="EDT7" s="700"/>
      <c r="EDU7" s="700"/>
      <c r="EDV7" s="700"/>
      <c r="EDW7" s="700"/>
      <c r="EDX7" s="700"/>
      <c r="EDY7" s="700"/>
      <c r="EDZ7" s="700"/>
      <c r="EEA7" s="700"/>
      <c r="EEB7" s="700"/>
      <c r="EEC7" s="700"/>
      <c r="EED7" s="700"/>
      <c r="EEE7" s="700"/>
      <c r="EEF7" s="700"/>
      <c r="EEG7" s="700"/>
      <c r="EEH7" s="700"/>
      <c r="EEI7" s="700"/>
      <c r="EEJ7" s="700"/>
      <c r="EEK7" s="700"/>
      <c r="EEL7" s="700"/>
      <c r="EEM7" s="700"/>
      <c r="EEN7" s="700"/>
      <c r="EEO7" s="700"/>
      <c r="EEP7" s="700"/>
      <c r="EEQ7" s="700"/>
      <c r="EER7" s="700"/>
      <c r="EES7" s="700"/>
      <c r="EET7" s="700"/>
      <c r="EEU7" s="700"/>
      <c r="EEV7" s="700"/>
      <c r="EEW7" s="700"/>
      <c r="EEX7" s="700"/>
      <c r="EEY7" s="700"/>
      <c r="EEZ7" s="700"/>
      <c r="EFA7" s="700"/>
      <c r="EFB7" s="700"/>
      <c r="EFC7" s="700"/>
      <c r="EFD7" s="700"/>
      <c r="EFE7" s="700"/>
      <c r="EFF7" s="700"/>
      <c r="EFG7" s="700"/>
      <c r="EFH7" s="700"/>
      <c r="EFI7" s="700"/>
      <c r="EFJ7" s="700"/>
      <c r="EFK7" s="700"/>
      <c r="EFL7" s="700"/>
      <c r="EFM7" s="700"/>
      <c r="EFN7" s="700"/>
      <c r="EFO7" s="700"/>
      <c r="EFP7" s="700"/>
      <c r="EFQ7" s="700"/>
      <c r="EFR7" s="700"/>
      <c r="EFS7" s="700"/>
      <c r="EFT7" s="700"/>
      <c r="EFU7" s="700"/>
      <c r="EFV7" s="700"/>
      <c r="EFW7" s="700"/>
      <c r="EFX7" s="700"/>
      <c r="EFY7" s="700"/>
      <c r="EFZ7" s="700"/>
      <c r="EGA7" s="700"/>
      <c r="EGB7" s="700"/>
      <c r="EGC7" s="700"/>
      <c r="EGD7" s="700"/>
      <c r="EGE7" s="700"/>
      <c r="EGF7" s="700"/>
      <c r="EGG7" s="700"/>
      <c r="EGH7" s="700"/>
      <c r="EGI7" s="700"/>
      <c r="EGJ7" s="700"/>
      <c r="EGK7" s="700"/>
      <c r="EGL7" s="700"/>
      <c r="EGM7" s="700"/>
      <c r="EGN7" s="700"/>
      <c r="EGO7" s="700"/>
      <c r="EGP7" s="700"/>
      <c r="EGQ7" s="700"/>
      <c r="EGR7" s="700"/>
      <c r="EGS7" s="700"/>
      <c r="EGT7" s="700"/>
      <c r="EGU7" s="700"/>
      <c r="EGV7" s="700"/>
      <c r="EGW7" s="700"/>
      <c r="EGX7" s="700"/>
      <c r="EGY7" s="700"/>
      <c r="EGZ7" s="700"/>
      <c r="EHA7" s="700"/>
      <c r="EHB7" s="700"/>
      <c r="EHC7" s="700"/>
      <c r="EHD7" s="700"/>
      <c r="EHE7" s="700"/>
      <c r="EHF7" s="700"/>
      <c r="EHG7" s="700"/>
      <c r="EHH7" s="700"/>
      <c r="EHI7" s="700"/>
      <c r="EHJ7" s="700"/>
      <c r="EHK7" s="700"/>
      <c r="EHL7" s="700"/>
      <c r="EHM7" s="700"/>
      <c r="EHN7" s="700"/>
      <c r="EHO7" s="700"/>
      <c r="EHP7" s="700"/>
      <c r="EHQ7" s="700"/>
      <c r="EHR7" s="700"/>
      <c r="EHS7" s="700"/>
      <c r="EHT7" s="700"/>
      <c r="EHU7" s="700"/>
      <c r="EHV7" s="700"/>
      <c r="EHW7" s="700"/>
      <c r="EHX7" s="700"/>
      <c r="EHY7" s="700"/>
      <c r="EHZ7" s="700"/>
      <c r="EIA7" s="700"/>
      <c r="EIB7" s="700"/>
      <c r="EIC7" s="700"/>
      <c r="EID7" s="700"/>
      <c r="EIE7" s="700"/>
      <c r="EIF7" s="700"/>
      <c r="EIG7" s="700"/>
      <c r="EIH7" s="700"/>
      <c r="EII7" s="700"/>
      <c r="EIJ7" s="700"/>
      <c r="EIK7" s="700"/>
      <c r="EIL7" s="700"/>
      <c r="EIM7" s="700"/>
      <c r="EIN7" s="700"/>
      <c r="EIO7" s="700"/>
      <c r="EIP7" s="700"/>
      <c r="EIQ7" s="700"/>
      <c r="EIR7" s="700"/>
      <c r="EIS7" s="700"/>
      <c r="EIT7" s="700"/>
      <c r="EIU7" s="700"/>
      <c r="EIV7" s="700"/>
      <c r="EIW7" s="700"/>
      <c r="EIX7" s="700"/>
      <c r="EIY7" s="700"/>
      <c r="EIZ7" s="700"/>
      <c r="EJA7" s="700"/>
      <c r="EJB7" s="700"/>
      <c r="EJC7" s="700"/>
      <c r="EJD7" s="700"/>
      <c r="EJE7" s="700"/>
      <c r="EJF7" s="700"/>
      <c r="EJG7" s="700"/>
      <c r="EJH7" s="700"/>
      <c r="EJI7" s="700"/>
      <c r="EJJ7" s="700"/>
      <c r="EJK7" s="700"/>
      <c r="EJL7" s="700"/>
      <c r="EJM7" s="700"/>
      <c r="EJN7" s="700"/>
      <c r="EJO7" s="700"/>
      <c r="EJP7" s="700"/>
      <c r="EJQ7" s="700"/>
      <c r="EJR7" s="700"/>
      <c r="EJS7" s="700"/>
      <c r="EJT7" s="700"/>
      <c r="EJU7" s="700"/>
      <c r="EJV7" s="700"/>
      <c r="EJW7" s="700"/>
      <c r="EJX7" s="700"/>
      <c r="EJY7" s="700"/>
      <c r="EJZ7" s="700"/>
      <c r="EKA7" s="700"/>
      <c r="EKB7" s="700"/>
      <c r="EKC7" s="700"/>
      <c r="EKD7" s="700"/>
      <c r="EKE7" s="700"/>
      <c r="EKF7" s="700"/>
      <c r="EKG7" s="700"/>
      <c r="EKH7" s="700"/>
      <c r="EKI7" s="700"/>
      <c r="EKJ7" s="700"/>
      <c r="EKK7" s="700"/>
      <c r="EKL7" s="700"/>
      <c r="EKM7" s="700"/>
      <c r="EKN7" s="700"/>
      <c r="EKO7" s="700"/>
      <c r="EKP7" s="700"/>
      <c r="EKQ7" s="700"/>
      <c r="EKR7" s="700"/>
      <c r="EKS7" s="700"/>
      <c r="EKT7" s="700"/>
      <c r="EKU7" s="700"/>
      <c r="EKV7" s="700"/>
      <c r="EKW7" s="700"/>
      <c r="EKX7" s="700"/>
      <c r="EKY7" s="700"/>
      <c r="EKZ7" s="700"/>
      <c r="ELA7" s="700"/>
      <c r="ELB7" s="700"/>
      <c r="ELC7" s="700"/>
      <c r="ELD7" s="700"/>
      <c r="ELE7" s="700"/>
      <c r="ELF7" s="700"/>
      <c r="ELG7" s="700"/>
      <c r="ELH7" s="700"/>
      <c r="ELI7" s="700"/>
      <c r="ELJ7" s="700"/>
      <c r="ELK7" s="700"/>
      <c r="ELL7" s="700"/>
      <c r="ELM7" s="700"/>
      <c r="ELN7" s="700"/>
      <c r="ELO7" s="700"/>
      <c r="ELP7" s="700"/>
      <c r="ELQ7" s="700"/>
      <c r="ELR7" s="700"/>
      <c r="ELS7" s="700"/>
      <c r="ELT7" s="700"/>
      <c r="ELU7" s="700"/>
      <c r="ELV7" s="700"/>
      <c r="ELW7" s="700"/>
      <c r="ELX7" s="700"/>
      <c r="ELY7" s="700"/>
      <c r="ELZ7" s="700"/>
      <c r="EMA7" s="700"/>
      <c r="EMB7" s="700"/>
      <c r="EMC7" s="700"/>
      <c r="EMD7" s="700"/>
      <c r="EME7" s="700"/>
      <c r="EMF7" s="700"/>
      <c r="EMG7" s="700"/>
      <c r="EMH7" s="700"/>
      <c r="EMI7" s="700"/>
      <c r="EMJ7" s="700"/>
      <c r="EMK7" s="700"/>
      <c r="EML7" s="700"/>
      <c r="EMM7" s="700"/>
      <c r="EMN7" s="700"/>
      <c r="EMO7" s="700"/>
      <c r="EMP7" s="700"/>
      <c r="EMQ7" s="700"/>
      <c r="EMR7" s="700"/>
      <c r="EMS7" s="700"/>
      <c r="EMT7" s="700"/>
      <c r="EMU7" s="700"/>
      <c r="EMV7" s="700"/>
      <c r="EMW7" s="700"/>
      <c r="EMX7" s="700"/>
      <c r="EMY7" s="700"/>
      <c r="EMZ7" s="700"/>
      <c r="ENA7" s="700"/>
      <c r="ENB7" s="700"/>
      <c r="ENC7" s="700"/>
      <c r="END7" s="700"/>
      <c r="ENE7" s="700"/>
      <c r="ENF7" s="700"/>
      <c r="ENG7" s="700"/>
      <c r="ENH7" s="700"/>
      <c r="ENI7" s="700"/>
      <c r="ENJ7" s="700"/>
      <c r="ENK7" s="700"/>
      <c r="ENL7" s="700"/>
      <c r="ENM7" s="700"/>
      <c r="ENN7" s="700"/>
      <c r="ENO7" s="700"/>
      <c r="ENP7" s="700"/>
      <c r="ENQ7" s="700"/>
      <c r="ENR7" s="700"/>
      <c r="ENS7" s="700"/>
      <c r="ENT7" s="700"/>
      <c r="ENU7" s="700"/>
      <c r="ENV7" s="700"/>
      <c r="ENW7" s="700"/>
      <c r="ENX7" s="700"/>
      <c r="ENY7" s="700"/>
      <c r="ENZ7" s="700"/>
      <c r="EOA7" s="700"/>
      <c r="EOB7" s="700"/>
      <c r="EOC7" s="700"/>
      <c r="EOD7" s="700"/>
      <c r="EOE7" s="700"/>
      <c r="EOF7" s="700"/>
      <c r="EOG7" s="700"/>
      <c r="EOH7" s="700"/>
      <c r="EOI7" s="700"/>
      <c r="EOJ7" s="700"/>
      <c r="EOK7" s="700"/>
      <c r="EOL7" s="700"/>
      <c r="EOM7" s="700"/>
      <c r="EON7" s="700"/>
      <c r="EOO7" s="700"/>
      <c r="EOP7" s="700"/>
      <c r="EOQ7" s="700"/>
      <c r="EOR7" s="700"/>
      <c r="EOS7" s="700"/>
      <c r="EOT7" s="700"/>
      <c r="EOU7" s="700"/>
      <c r="EOV7" s="700"/>
      <c r="EOW7" s="700"/>
      <c r="EOX7" s="700"/>
      <c r="EOY7" s="700"/>
      <c r="EOZ7" s="700"/>
      <c r="EPA7" s="700"/>
      <c r="EPB7" s="700"/>
      <c r="EPC7" s="700"/>
      <c r="EPD7" s="700"/>
      <c r="EPE7" s="700"/>
      <c r="EPF7" s="700"/>
      <c r="EPG7" s="700"/>
      <c r="EPH7" s="700"/>
      <c r="EPI7" s="700"/>
      <c r="EPJ7" s="700"/>
      <c r="EPK7" s="700"/>
      <c r="EPL7" s="700"/>
      <c r="EPM7" s="700"/>
      <c r="EPN7" s="700"/>
      <c r="EPO7" s="700"/>
      <c r="EPP7" s="700"/>
      <c r="EPQ7" s="700"/>
      <c r="EPR7" s="700"/>
      <c r="EPS7" s="700"/>
      <c r="EPT7" s="700"/>
      <c r="EPU7" s="700"/>
      <c r="EPV7" s="700"/>
      <c r="EPW7" s="700"/>
      <c r="EPX7" s="700"/>
      <c r="EPY7" s="700"/>
      <c r="EPZ7" s="700"/>
      <c r="EQA7" s="700"/>
      <c r="EQB7" s="700"/>
      <c r="EQC7" s="700"/>
      <c r="EQD7" s="700"/>
      <c r="EQE7" s="700"/>
      <c r="EQF7" s="700"/>
      <c r="EQG7" s="700"/>
      <c r="EQH7" s="700"/>
      <c r="EQI7" s="700"/>
      <c r="EQJ7" s="700"/>
      <c r="EQK7" s="700"/>
      <c r="EQL7" s="700"/>
      <c r="EQM7" s="700"/>
      <c r="EQN7" s="700"/>
      <c r="EQO7" s="700"/>
      <c r="EQP7" s="700"/>
      <c r="EQQ7" s="700"/>
      <c r="EQR7" s="700"/>
      <c r="EQS7" s="700"/>
      <c r="EQT7" s="700"/>
      <c r="EQU7" s="700"/>
      <c r="EQV7" s="700"/>
      <c r="EQW7" s="700"/>
      <c r="EQX7" s="700"/>
      <c r="EQY7" s="700"/>
      <c r="EQZ7" s="700"/>
      <c r="ERA7" s="700"/>
      <c r="ERB7" s="700"/>
      <c r="ERC7" s="700"/>
      <c r="ERD7" s="700"/>
      <c r="ERE7" s="700"/>
      <c r="ERF7" s="700"/>
      <c r="ERG7" s="700"/>
      <c r="ERH7" s="700"/>
      <c r="ERI7" s="700"/>
      <c r="ERJ7" s="700"/>
      <c r="ERK7" s="700"/>
      <c r="ERL7" s="700"/>
      <c r="ERM7" s="700"/>
      <c r="ERN7" s="700"/>
      <c r="ERO7" s="700"/>
      <c r="ERP7" s="700"/>
      <c r="ERQ7" s="700"/>
      <c r="ERR7" s="700"/>
      <c r="ERS7" s="700"/>
      <c r="ERT7" s="700"/>
      <c r="ERU7" s="700"/>
      <c r="ERV7" s="700"/>
      <c r="ERW7" s="700"/>
      <c r="ERX7" s="700"/>
      <c r="ERY7" s="700"/>
      <c r="ERZ7" s="700"/>
      <c r="ESA7" s="700"/>
      <c r="ESB7" s="700"/>
      <c r="ESC7" s="700"/>
      <c r="ESD7" s="700"/>
      <c r="ESE7" s="700"/>
      <c r="ESF7" s="700"/>
      <c r="ESG7" s="700"/>
      <c r="ESH7" s="700"/>
      <c r="ESI7" s="700"/>
      <c r="ESJ7" s="700"/>
      <c r="ESK7" s="700"/>
      <c r="ESL7" s="700"/>
      <c r="ESM7" s="700"/>
      <c r="ESN7" s="700"/>
      <c r="ESO7" s="700"/>
      <c r="ESP7" s="700"/>
      <c r="ESQ7" s="700"/>
      <c r="ESR7" s="700"/>
      <c r="ESS7" s="700"/>
      <c r="EST7" s="700"/>
      <c r="ESU7" s="700"/>
      <c r="ESV7" s="700"/>
      <c r="ESW7" s="700"/>
      <c r="ESX7" s="700"/>
      <c r="ESY7" s="700"/>
      <c r="ESZ7" s="700"/>
      <c r="ETA7" s="700"/>
      <c r="ETB7" s="700"/>
      <c r="ETC7" s="700"/>
      <c r="ETD7" s="700"/>
      <c r="ETE7" s="700"/>
      <c r="ETF7" s="700"/>
      <c r="ETG7" s="700"/>
      <c r="ETH7" s="700"/>
      <c r="ETI7" s="700"/>
      <c r="ETJ7" s="700"/>
      <c r="ETK7" s="700"/>
      <c r="ETL7" s="700"/>
      <c r="ETM7" s="700"/>
      <c r="ETN7" s="700"/>
      <c r="ETO7" s="700"/>
      <c r="ETP7" s="700"/>
      <c r="ETQ7" s="700"/>
      <c r="ETR7" s="700"/>
      <c r="ETS7" s="700"/>
      <c r="ETT7" s="700"/>
      <c r="ETU7" s="700"/>
      <c r="ETV7" s="700"/>
      <c r="ETW7" s="700"/>
      <c r="ETX7" s="700"/>
      <c r="ETY7" s="700"/>
      <c r="ETZ7" s="700"/>
      <c r="EUA7" s="700"/>
      <c r="EUB7" s="700"/>
      <c r="EUC7" s="700"/>
      <c r="EUD7" s="700"/>
      <c r="EUE7" s="700"/>
      <c r="EUF7" s="700"/>
      <c r="EUG7" s="700"/>
      <c r="EUH7" s="700"/>
      <c r="EUI7" s="700"/>
      <c r="EUJ7" s="700"/>
      <c r="EUK7" s="700"/>
      <c r="EUL7" s="700"/>
      <c r="EUM7" s="700"/>
      <c r="EUN7" s="700"/>
      <c r="EUO7" s="700"/>
      <c r="EUP7" s="700"/>
      <c r="EUQ7" s="700"/>
      <c r="EUR7" s="700"/>
      <c r="EUS7" s="700"/>
      <c r="EUT7" s="700"/>
      <c r="EUU7" s="700"/>
      <c r="EUV7" s="700"/>
      <c r="EUW7" s="700"/>
      <c r="EUX7" s="700"/>
      <c r="EUY7" s="700"/>
      <c r="EUZ7" s="700"/>
      <c r="EVA7" s="700"/>
      <c r="EVB7" s="700"/>
      <c r="EVC7" s="700"/>
      <c r="EVD7" s="700"/>
      <c r="EVE7" s="700"/>
      <c r="EVF7" s="700"/>
      <c r="EVG7" s="700"/>
      <c r="EVH7" s="700"/>
      <c r="EVI7" s="700"/>
      <c r="EVJ7" s="700"/>
      <c r="EVK7" s="700"/>
      <c r="EVL7" s="700"/>
      <c r="EVM7" s="700"/>
      <c r="EVN7" s="700"/>
      <c r="EVO7" s="700"/>
      <c r="EVP7" s="700"/>
      <c r="EVQ7" s="700"/>
      <c r="EVR7" s="700"/>
      <c r="EVS7" s="700"/>
      <c r="EVT7" s="700"/>
      <c r="EVU7" s="700"/>
      <c r="EVV7" s="700"/>
      <c r="EVW7" s="700"/>
      <c r="EVX7" s="700"/>
      <c r="EVY7" s="700"/>
      <c r="EVZ7" s="700"/>
      <c r="EWA7" s="700"/>
      <c r="EWB7" s="700"/>
      <c r="EWC7" s="700"/>
      <c r="EWD7" s="700"/>
      <c r="EWE7" s="700"/>
      <c r="EWF7" s="700"/>
      <c r="EWG7" s="700"/>
      <c r="EWH7" s="700"/>
      <c r="EWI7" s="700"/>
      <c r="EWJ7" s="700"/>
      <c r="EWK7" s="700"/>
      <c r="EWL7" s="700"/>
      <c r="EWM7" s="700"/>
      <c r="EWN7" s="700"/>
      <c r="EWO7" s="700"/>
      <c r="EWP7" s="700"/>
      <c r="EWQ7" s="700"/>
      <c r="EWR7" s="700"/>
      <c r="EWS7" s="700"/>
      <c r="EWT7" s="700"/>
      <c r="EWU7" s="700"/>
      <c r="EWV7" s="700"/>
      <c r="EWW7" s="700"/>
      <c r="EWX7" s="700"/>
      <c r="EWY7" s="700"/>
      <c r="EWZ7" s="700"/>
      <c r="EXA7" s="700"/>
      <c r="EXB7" s="700"/>
      <c r="EXC7" s="700"/>
      <c r="EXD7" s="700"/>
      <c r="EXE7" s="700"/>
      <c r="EXF7" s="700"/>
      <c r="EXG7" s="700"/>
      <c r="EXH7" s="700"/>
      <c r="EXI7" s="700"/>
      <c r="EXJ7" s="700"/>
      <c r="EXK7" s="700"/>
      <c r="EXL7" s="700"/>
      <c r="EXM7" s="700"/>
      <c r="EXN7" s="700"/>
      <c r="EXO7" s="700"/>
      <c r="EXP7" s="700"/>
      <c r="EXQ7" s="700"/>
      <c r="EXR7" s="700"/>
      <c r="EXS7" s="700"/>
      <c r="EXT7" s="700"/>
      <c r="EXU7" s="700"/>
      <c r="EXV7" s="700"/>
      <c r="EXW7" s="700"/>
      <c r="EXX7" s="700"/>
      <c r="EXY7" s="700"/>
      <c r="EXZ7" s="700"/>
      <c r="EYA7" s="700"/>
      <c r="EYB7" s="700"/>
      <c r="EYC7" s="700"/>
      <c r="EYD7" s="700"/>
      <c r="EYE7" s="700"/>
      <c r="EYF7" s="700"/>
      <c r="EYG7" s="700"/>
      <c r="EYH7" s="700"/>
      <c r="EYI7" s="700"/>
      <c r="EYJ7" s="700"/>
      <c r="EYK7" s="700"/>
      <c r="EYL7" s="700"/>
      <c r="EYM7" s="700"/>
      <c r="EYN7" s="700"/>
      <c r="EYO7" s="700"/>
      <c r="EYP7" s="700"/>
      <c r="EYQ7" s="700"/>
      <c r="EYR7" s="700"/>
      <c r="EYS7" s="700"/>
      <c r="EYT7" s="700"/>
      <c r="EYU7" s="700"/>
      <c r="EYV7" s="700"/>
      <c r="EYW7" s="700"/>
      <c r="EYX7" s="700"/>
      <c r="EYY7" s="700"/>
      <c r="EYZ7" s="700"/>
      <c r="EZA7" s="700"/>
      <c r="EZB7" s="700"/>
      <c r="EZC7" s="700"/>
      <c r="EZD7" s="700"/>
      <c r="EZE7" s="700"/>
      <c r="EZF7" s="700"/>
      <c r="EZG7" s="700"/>
      <c r="EZH7" s="700"/>
      <c r="EZI7" s="700"/>
      <c r="EZJ7" s="700"/>
      <c r="EZK7" s="700"/>
      <c r="EZL7" s="700"/>
      <c r="EZM7" s="700"/>
      <c r="EZN7" s="700"/>
      <c r="EZO7" s="700"/>
      <c r="EZP7" s="700"/>
      <c r="EZQ7" s="700"/>
      <c r="EZR7" s="700"/>
      <c r="EZS7" s="700"/>
      <c r="EZT7" s="700"/>
      <c r="EZU7" s="700"/>
      <c r="EZV7" s="700"/>
      <c r="EZW7" s="700"/>
      <c r="EZX7" s="700"/>
      <c r="EZY7" s="700"/>
      <c r="EZZ7" s="700"/>
      <c r="FAA7" s="700"/>
      <c r="FAB7" s="700"/>
      <c r="FAC7" s="700"/>
      <c r="FAD7" s="700"/>
      <c r="FAE7" s="700"/>
      <c r="FAF7" s="700"/>
      <c r="FAG7" s="700"/>
      <c r="FAH7" s="700"/>
      <c r="FAI7" s="700"/>
      <c r="FAJ7" s="700"/>
      <c r="FAK7" s="700"/>
      <c r="FAL7" s="700"/>
      <c r="FAM7" s="700"/>
      <c r="FAN7" s="700"/>
      <c r="FAO7" s="700"/>
      <c r="FAP7" s="700"/>
      <c r="FAQ7" s="700"/>
      <c r="FAR7" s="700"/>
      <c r="FAS7" s="700"/>
      <c r="FAT7" s="700"/>
      <c r="FAU7" s="700"/>
      <c r="FAV7" s="700"/>
      <c r="FAW7" s="700"/>
      <c r="FAX7" s="700"/>
      <c r="FAY7" s="700"/>
      <c r="FAZ7" s="700"/>
      <c r="FBA7" s="700"/>
      <c r="FBB7" s="700"/>
      <c r="FBC7" s="700"/>
      <c r="FBD7" s="700"/>
      <c r="FBE7" s="700"/>
      <c r="FBF7" s="700"/>
      <c r="FBG7" s="700"/>
      <c r="FBH7" s="700"/>
      <c r="FBI7" s="700"/>
      <c r="FBJ7" s="700"/>
      <c r="FBK7" s="700"/>
      <c r="FBL7" s="700"/>
      <c r="FBM7" s="700"/>
      <c r="FBN7" s="700"/>
      <c r="FBO7" s="700"/>
      <c r="FBP7" s="700"/>
      <c r="FBQ7" s="700"/>
      <c r="FBR7" s="700"/>
      <c r="FBS7" s="700"/>
      <c r="FBT7" s="700"/>
      <c r="FBU7" s="700"/>
      <c r="FBV7" s="700"/>
      <c r="FBW7" s="700"/>
      <c r="FBX7" s="700"/>
      <c r="FBY7" s="700"/>
      <c r="FBZ7" s="700"/>
      <c r="FCA7" s="700"/>
      <c r="FCB7" s="700"/>
      <c r="FCC7" s="700"/>
      <c r="FCD7" s="700"/>
      <c r="FCE7" s="700"/>
      <c r="FCF7" s="700"/>
      <c r="FCG7" s="700"/>
      <c r="FCH7" s="700"/>
      <c r="FCI7" s="700"/>
      <c r="FCJ7" s="700"/>
      <c r="FCK7" s="700"/>
      <c r="FCL7" s="700"/>
      <c r="FCM7" s="700"/>
      <c r="FCN7" s="700"/>
      <c r="FCO7" s="700"/>
      <c r="FCP7" s="700"/>
      <c r="FCQ7" s="700"/>
      <c r="FCR7" s="700"/>
      <c r="FCS7" s="700"/>
      <c r="FCT7" s="700"/>
      <c r="FCU7" s="700"/>
      <c r="FCV7" s="700"/>
      <c r="FCW7" s="700"/>
      <c r="FCX7" s="700"/>
      <c r="FCY7" s="700"/>
      <c r="FCZ7" s="700"/>
      <c r="FDA7" s="700"/>
      <c r="FDB7" s="700"/>
      <c r="FDC7" s="700"/>
      <c r="FDD7" s="700"/>
      <c r="FDE7" s="700"/>
      <c r="FDF7" s="700"/>
      <c r="FDG7" s="700"/>
      <c r="FDH7" s="700"/>
      <c r="FDI7" s="700"/>
      <c r="FDJ7" s="700"/>
      <c r="FDK7" s="700"/>
      <c r="FDL7" s="700"/>
      <c r="FDM7" s="700"/>
      <c r="FDN7" s="700"/>
      <c r="FDO7" s="700"/>
      <c r="FDP7" s="700"/>
      <c r="FDQ7" s="700"/>
      <c r="FDR7" s="700"/>
      <c r="FDS7" s="700"/>
      <c r="FDT7" s="700"/>
      <c r="FDU7" s="700"/>
      <c r="FDV7" s="700"/>
      <c r="FDW7" s="700"/>
      <c r="FDX7" s="700"/>
      <c r="FDY7" s="700"/>
      <c r="FDZ7" s="700"/>
      <c r="FEA7" s="700"/>
      <c r="FEB7" s="700"/>
      <c r="FEC7" s="700"/>
      <c r="FED7" s="700"/>
      <c r="FEE7" s="700"/>
      <c r="FEF7" s="700"/>
      <c r="FEG7" s="700"/>
      <c r="FEH7" s="700"/>
      <c r="FEI7" s="700"/>
      <c r="FEJ7" s="700"/>
      <c r="FEK7" s="700"/>
      <c r="FEL7" s="700"/>
      <c r="FEM7" s="700"/>
      <c r="FEN7" s="700"/>
      <c r="FEO7" s="700"/>
      <c r="FEP7" s="700"/>
      <c r="FEQ7" s="700"/>
      <c r="FER7" s="700"/>
      <c r="FES7" s="700"/>
      <c r="FET7" s="700"/>
      <c r="FEU7" s="700"/>
      <c r="FEV7" s="700"/>
      <c r="FEW7" s="700"/>
      <c r="FEX7" s="700"/>
      <c r="FEY7" s="700"/>
      <c r="FEZ7" s="700"/>
      <c r="FFA7" s="700"/>
      <c r="FFB7" s="700"/>
      <c r="FFC7" s="700"/>
      <c r="FFD7" s="700"/>
      <c r="FFE7" s="700"/>
      <c r="FFF7" s="700"/>
      <c r="FFG7" s="700"/>
      <c r="FFH7" s="700"/>
      <c r="FFI7" s="700"/>
      <c r="FFJ7" s="700"/>
      <c r="FFK7" s="700"/>
      <c r="FFL7" s="700"/>
      <c r="FFM7" s="700"/>
      <c r="FFN7" s="700"/>
      <c r="FFO7" s="700"/>
      <c r="FFP7" s="700"/>
      <c r="FFQ7" s="700"/>
      <c r="FFR7" s="700"/>
      <c r="FFS7" s="700"/>
      <c r="FFT7" s="700"/>
      <c r="FFU7" s="700"/>
      <c r="FFV7" s="700"/>
      <c r="FFW7" s="700"/>
      <c r="FFX7" s="700"/>
      <c r="FFY7" s="700"/>
      <c r="FFZ7" s="700"/>
      <c r="FGA7" s="700"/>
      <c r="FGB7" s="700"/>
      <c r="FGC7" s="700"/>
      <c r="FGD7" s="700"/>
      <c r="FGE7" s="700"/>
      <c r="FGF7" s="700"/>
      <c r="FGG7" s="700"/>
      <c r="FGH7" s="700"/>
      <c r="FGI7" s="700"/>
      <c r="FGJ7" s="700"/>
      <c r="FGK7" s="700"/>
      <c r="FGL7" s="700"/>
      <c r="FGM7" s="700"/>
      <c r="FGN7" s="700"/>
      <c r="FGO7" s="700"/>
      <c r="FGP7" s="700"/>
      <c r="FGQ7" s="700"/>
      <c r="FGR7" s="700"/>
      <c r="FGS7" s="700"/>
      <c r="FGT7" s="700"/>
      <c r="FGU7" s="700"/>
      <c r="FGV7" s="700"/>
      <c r="FGW7" s="700"/>
      <c r="FGX7" s="700"/>
      <c r="FGY7" s="700"/>
      <c r="FGZ7" s="700"/>
      <c r="FHA7" s="700"/>
      <c r="FHB7" s="700"/>
      <c r="FHC7" s="700"/>
      <c r="FHD7" s="700"/>
      <c r="FHE7" s="700"/>
      <c r="FHF7" s="700"/>
      <c r="FHG7" s="700"/>
      <c r="FHH7" s="700"/>
      <c r="FHI7" s="700"/>
      <c r="FHJ7" s="700"/>
      <c r="FHK7" s="700"/>
      <c r="FHL7" s="700"/>
      <c r="FHM7" s="700"/>
      <c r="FHN7" s="700"/>
      <c r="FHO7" s="700"/>
      <c r="FHP7" s="700"/>
      <c r="FHQ7" s="700"/>
      <c r="FHR7" s="700"/>
      <c r="FHS7" s="700"/>
      <c r="FHT7" s="700"/>
      <c r="FHU7" s="700"/>
      <c r="FHV7" s="700"/>
      <c r="FHW7" s="700"/>
      <c r="FHX7" s="700"/>
      <c r="FHY7" s="700"/>
      <c r="FHZ7" s="700"/>
      <c r="FIA7" s="700"/>
      <c r="FIB7" s="700"/>
      <c r="FIC7" s="700"/>
      <c r="FID7" s="700"/>
      <c r="FIE7" s="700"/>
      <c r="FIF7" s="700"/>
      <c r="FIG7" s="700"/>
      <c r="FIH7" s="700"/>
      <c r="FII7" s="700"/>
      <c r="FIJ7" s="700"/>
      <c r="FIK7" s="700"/>
      <c r="FIL7" s="700"/>
      <c r="FIM7" s="700"/>
      <c r="FIN7" s="700"/>
      <c r="FIO7" s="700"/>
      <c r="FIP7" s="700"/>
      <c r="FIQ7" s="700"/>
      <c r="FIR7" s="700"/>
      <c r="FIS7" s="700"/>
      <c r="FIT7" s="700"/>
      <c r="FIU7" s="700"/>
      <c r="FIV7" s="700"/>
      <c r="FIW7" s="700"/>
      <c r="FIX7" s="700"/>
      <c r="FIY7" s="700"/>
      <c r="FIZ7" s="700"/>
      <c r="FJA7" s="700"/>
      <c r="FJB7" s="700"/>
      <c r="FJC7" s="700"/>
      <c r="FJD7" s="700"/>
      <c r="FJE7" s="700"/>
      <c r="FJF7" s="700"/>
      <c r="FJG7" s="700"/>
      <c r="FJH7" s="700"/>
      <c r="FJI7" s="700"/>
      <c r="FJJ7" s="700"/>
      <c r="FJK7" s="700"/>
      <c r="FJL7" s="700"/>
      <c r="FJM7" s="700"/>
      <c r="FJN7" s="700"/>
      <c r="FJO7" s="700"/>
      <c r="FJP7" s="700"/>
      <c r="FJQ7" s="700"/>
      <c r="FJR7" s="700"/>
      <c r="FJS7" s="700"/>
      <c r="FJT7" s="700"/>
      <c r="FJU7" s="700"/>
      <c r="FJV7" s="700"/>
      <c r="FJW7" s="700"/>
      <c r="FJX7" s="700"/>
      <c r="FJY7" s="700"/>
      <c r="FJZ7" s="700"/>
      <c r="FKA7" s="700"/>
      <c r="FKB7" s="700"/>
      <c r="FKC7" s="700"/>
      <c r="FKD7" s="700"/>
      <c r="FKE7" s="700"/>
      <c r="FKF7" s="700"/>
      <c r="FKG7" s="700"/>
      <c r="FKH7" s="700"/>
      <c r="FKI7" s="700"/>
      <c r="FKJ7" s="700"/>
      <c r="FKK7" s="700"/>
      <c r="FKL7" s="700"/>
      <c r="FKM7" s="700"/>
      <c r="FKN7" s="700"/>
      <c r="FKO7" s="700"/>
      <c r="FKP7" s="700"/>
      <c r="FKQ7" s="700"/>
      <c r="FKR7" s="700"/>
      <c r="FKS7" s="700"/>
      <c r="FKT7" s="700"/>
      <c r="FKU7" s="700"/>
      <c r="FKV7" s="700"/>
      <c r="FKW7" s="700"/>
      <c r="FKX7" s="700"/>
      <c r="FKY7" s="700"/>
      <c r="FKZ7" s="700"/>
      <c r="FLA7" s="700"/>
      <c r="FLB7" s="700"/>
      <c r="FLC7" s="700"/>
      <c r="FLD7" s="700"/>
      <c r="FLE7" s="700"/>
      <c r="FLF7" s="700"/>
      <c r="FLG7" s="700"/>
      <c r="FLH7" s="700"/>
      <c r="FLI7" s="700"/>
      <c r="FLJ7" s="700"/>
      <c r="FLK7" s="700"/>
      <c r="FLL7" s="700"/>
      <c r="FLM7" s="700"/>
      <c r="FLN7" s="700"/>
      <c r="FLO7" s="700"/>
      <c r="FLP7" s="700"/>
      <c r="FLQ7" s="700"/>
      <c r="FLR7" s="700"/>
      <c r="FLS7" s="700"/>
      <c r="FLT7" s="700"/>
      <c r="FLU7" s="700"/>
      <c r="FLV7" s="700"/>
      <c r="FLW7" s="700"/>
      <c r="FLX7" s="700"/>
      <c r="FLY7" s="700"/>
      <c r="FLZ7" s="700"/>
      <c r="FMA7" s="700"/>
      <c r="FMB7" s="700"/>
      <c r="FMC7" s="700"/>
      <c r="FMD7" s="700"/>
      <c r="FME7" s="700"/>
      <c r="FMF7" s="700"/>
      <c r="FMG7" s="700"/>
      <c r="FMH7" s="700"/>
      <c r="FMI7" s="700"/>
      <c r="FMJ7" s="700"/>
      <c r="FMK7" s="700"/>
      <c r="FML7" s="700"/>
      <c r="FMM7" s="700"/>
      <c r="FMN7" s="700"/>
      <c r="FMO7" s="700"/>
      <c r="FMP7" s="700"/>
      <c r="FMQ7" s="700"/>
      <c r="FMR7" s="700"/>
      <c r="FMS7" s="700"/>
      <c r="FMT7" s="700"/>
      <c r="FMU7" s="700"/>
      <c r="FMV7" s="700"/>
      <c r="FMW7" s="700"/>
      <c r="FMX7" s="700"/>
      <c r="FMY7" s="700"/>
      <c r="FMZ7" s="700"/>
      <c r="FNA7" s="700"/>
      <c r="FNB7" s="700"/>
      <c r="FNC7" s="700"/>
      <c r="FND7" s="700"/>
      <c r="FNE7" s="700"/>
      <c r="FNF7" s="700"/>
      <c r="FNG7" s="700"/>
      <c r="FNH7" s="700"/>
      <c r="FNI7" s="700"/>
      <c r="FNJ7" s="700"/>
      <c r="FNK7" s="700"/>
      <c r="FNL7" s="700"/>
      <c r="FNM7" s="700"/>
      <c r="FNN7" s="700"/>
      <c r="FNO7" s="700"/>
      <c r="FNP7" s="700"/>
      <c r="FNQ7" s="700"/>
      <c r="FNR7" s="700"/>
      <c r="FNS7" s="700"/>
      <c r="FNT7" s="700"/>
      <c r="FNU7" s="700"/>
      <c r="FNV7" s="700"/>
      <c r="FNW7" s="700"/>
      <c r="FNX7" s="700"/>
      <c r="FNY7" s="700"/>
      <c r="FNZ7" s="700"/>
      <c r="FOA7" s="700"/>
      <c r="FOB7" s="700"/>
      <c r="FOC7" s="700"/>
      <c r="FOD7" s="700"/>
      <c r="FOE7" s="700"/>
      <c r="FOF7" s="700"/>
      <c r="FOG7" s="700"/>
      <c r="FOH7" s="700"/>
      <c r="FOI7" s="700"/>
      <c r="FOJ7" s="700"/>
      <c r="FOK7" s="700"/>
      <c r="FOL7" s="700"/>
      <c r="FOM7" s="700"/>
      <c r="FON7" s="700"/>
      <c r="FOO7" s="700"/>
      <c r="FOP7" s="700"/>
      <c r="FOQ7" s="700"/>
      <c r="FOR7" s="700"/>
      <c r="FOS7" s="700"/>
      <c r="FOT7" s="700"/>
      <c r="FOU7" s="700"/>
      <c r="FOV7" s="700"/>
      <c r="FOW7" s="700"/>
      <c r="FOX7" s="700"/>
      <c r="FOY7" s="700"/>
      <c r="FOZ7" s="700"/>
      <c r="FPA7" s="700"/>
      <c r="FPB7" s="700"/>
      <c r="FPC7" s="700"/>
      <c r="FPD7" s="700"/>
      <c r="FPE7" s="700"/>
      <c r="FPF7" s="700"/>
      <c r="FPG7" s="700"/>
      <c r="FPH7" s="700"/>
      <c r="FPI7" s="700"/>
      <c r="FPJ7" s="700"/>
      <c r="FPK7" s="700"/>
      <c r="FPL7" s="700"/>
      <c r="FPM7" s="700"/>
      <c r="FPN7" s="700"/>
      <c r="FPO7" s="700"/>
      <c r="FPP7" s="700"/>
      <c r="FPQ7" s="700"/>
      <c r="FPR7" s="700"/>
      <c r="FPS7" s="700"/>
      <c r="FPT7" s="700"/>
      <c r="FPU7" s="700"/>
      <c r="FPV7" s="700"/>
      <c r="FPW7" s="700"/>
      <c r="FPX7" s="700"/>
      <c r="FPY7" s="700"/>
      <c r="FPZ7" s="700"/>
      <c r="FQA7" s="700"/>
      <c r="FQB7" s="700"/>
      <c r="FQC7" s="700"/>
      <c r="FQD7" s="700"/>
      <c r="FQE7" s="700"/>
      <c r="FQF7" s="700"/>
      <c r="FQG7" s="700"/>
      <c r="FQH7" s="700"/>
      <c r="FQI7" s="700"/>
      <c r="FQJ7" s="700"/>
      <c r="FQK7" s="700"/>
      <c r="FQL7" s="700"/>
      <c r="FQM7" s="700"/>
      <c r="FQN7" s="700"/>
      <c r="FQO7" s="700"/>
      <c r="FQP7" s="700"/>
      <c r="FQQ7" s="700"/>
      <c r="FQR7" s="700"/>
      <c r="FQS7" s="700"/>
      <c r="FQT7" s="700"/>
      <c r="FQU7" s="700"/>
      <c r="FQV7" s="700"/>
      <c r="FQW7" s="700"/>
      <c r="FQX7" s="700"/>
      <c r="FQY7" s="700"/>
      <c r="FQZ7" s="700"/>
      <c r="FRA7" s="700"/>
      <c r="FRB7" s="700"/>
      <c r="FRC7" s="700"/>
      <c r="FRD7" s="700"/>
      <c r="FRE7" s="700"/>
      <c r="FRF7" s="700"/>
      <c r="FRG7" s="700"/>
      <c r="FRH7" s="700"/>
      <c r="FRI7" s="700"/>
      <c r="FRJ7" s="700"/>
      <c r="FRK7" s="700"/>
      <c r="FRL7" s="700"/>
      <c r="FRM7" s="700"/>
      <c r="FRN7" s="700"/>
      <c r="FRO7" s="700"/>
      <c r="FRP7" s="700"/>
      <c r="FRQ7" s="700"/>
      <c r="FRR7" s="700"/>
      <c r="FRS7" s="700"/>
      <c r="FRT7" s="700"/>
      <c r="FRU7" s="700"/>
      <c r="FRV7" s="700"/>
      <c r="FRW7" s="700"/>
      <c r="FRX7" s="700"/>
      <c r="FRY7" s="700"/>
      <c r="FRZ7" s="700"/>
      <c r="FSA7" s="700"/>
      <c r="FSB7" s="700"/>
      <c r="FSC7" s="700"/>
      <c r="FSD7" s="700"/>
      <c r="FSE7" s="700"/>
      <c r="FSF7" s="700"/>
      <c r="FSG7" s="700"/>
      <c r="FSH7" s="700"/>
      <c r="FSI7" s="700"/>
      <c r="FSJ7" s="700"/>
      <c r="FSK7" s="700"/>
      <c r="FSL7" s="700"/>
      <c r="FSM7" s="700"/>
      <c r="FSN7" s="700"/>
      <c r="FSO7" s="700"/>
      <c r="FSP7" s="700"/>
      <c r="FSQ7" s="700"/>
      <c r="FSR7" s="700"/>
      <c r="FSS7" s="700"/>
      <c r="FST7" s="700"/>
      <c r="FSU7" s="700"/>
      <c r="FSV7" s="700"/>
      <c r="FSW7" s="700"/>
      <c r="FSX7" s="700"/>
      <c r="FSY7" s="700"/>
      <c r="FSZ7" s="700"/>
      <c r="FTA7" s="700"/>
      <c r="FTB7" s="700"/>
      <c r="FTC7" s="700"/>
      <c r="FTD7" s="700"/>
      <c r="FTE7" s="700"/>
      <c r="FTF7" s="700"/>
      <c r="FTG7" s="700"/>
      <c r="FTH7" s="700"/>
      <c r="FTI7" s="700"/>
      <c r="FTJ7" s="700"/>
      <c r="FTK7" s="700"/>
      <c r="FTL7" s="700"/>
      <c r="FTM7" s="700"/>
      <c r="FTN7" s="700"/>
      <c r="FTO7" s="700"/>
      <c r="FTP7" s="700"/>
      <c r="FTQ7" s="700"/>
      <c r="FTR7" s="700"/>
      <c r="FTS7" s="700"/>
      <c r="FTT7" s="700"/>
      <c r="FTU7" s="700"/>
      <c r="FTV7" s="700"/>
      <c r="FTW7" s="700"/>
      <c r="FTX7" s="700"/>
      <c r="FTY7" s="700"/>
      <c r="FTZ7" s="700"/>
      <c r="FUA7" s="700"/>
      <c r="FUB7" s="700"/>
      <c r="FUC7" s="700"/>
      <c r="FUD7" s="700"/>
      <c r="FUE7" s="700"/>
      <c r="FUF7" s="700"/>
      <c r="FUG7" s="700"/>
      <c r="FUH7" s="700"/>
      <c r="FUI7" s="700"/>
      <c r="FUJ7" s="700"/>
      <c r="FUK7" s="700"/>
      <c r="FUL7" s="700"/>
      <c r="FUM7" s="700"/>
      <c r="FUN7" s="700"/>
      <c r="FUO7" s="700"/>
      <c r="FUP7" s="700"/>
      <c r="FUQ7" s="700"/>
      <c r="FUR7" s="700"/>
      <c r="FUS7" s="700"/>
      <c r="FUT7" s="700"/>
      <c r="FUU7" s="700"/>
      <c r="FUV7" s="700"/>
      <c r="FUW7" s="700"/>
      <c r="FUX7" s="700"/>
      <c r="FUY7" s="700"/>
      <c r="FUZ7" s="700"/>
      <c r="FVA7" s="700"/>
      <c r="FVB7" s="700"/>
      <c r="FVC7" s="700"/>
      <c r="FVD7" s="700"/>
      <c r="FVE7" s="700"/>
      <c r="FVF7" s="700"/>
      <c r="FVG7" s="700"/>
      <c r="FVH7" s="700"/>
      <c r="FVI7" s="700"/>
      <c r="FVJ7" s="700"/>
      <c r="FVK7" s="700"/>
      <c r="FVL7" s="700"/>
      <c r="FVM7" s="700"/>
      <c r="FVN7" s="700"/>
      <c r="FVO7" s="700"/>
      <c r="FVP7" s="700"/>
      <c r="FVQ7" s="700"/>
      <c r="FVR7" s="700"/>
      <c r="FVS7" s="700"/>
      <c r="FVT7" s="700"/>
      <c r="FVU7" s="700"/>
      <c r="FVV7" s="700"/>
      <c r="FVW7" s="700"/>
      <c r="FVX7" s="700"/>
      <c r="FVY7" s="700"/>
      <c r="FVZ7" s="700"/>
      <c r="FWA7" s="700"/>
      <c r="FWB7" s="700"/>
      <c r="FWC7" s="700"/>
      <c r="FWD7" s="700"/>
      <c r="FWE7" s="700"/>
      <c r="FWF7" s="700"/>
      <c r="FWG7" s="700"/>
      <c r="FWH7" s="700"/>
      <c r="FWI7" s="700"/>
      <c r="FWJ7" s="700"/>
      <c r="FWK7" s="700"/>
      <c r="FWL7" s="700"/>
      <c r="FWM7" s="700"/>
      <c r="FWN7" s="700"/>
      <c r="FWO7" s="700"/>
      <c r="FWP7" s="700"/>
      <c r="FWQ7" s="700"/>
      <c r="FWR7" s="700"/>
      <c r="FWS7" s="700"/>
      <c r="FWT7" s="700"/>
      <c r="FWU7" s="700"/>
      <c r="FWV7" s="700"/>
      <c r="FWW7" s="700"/>
      <c r="FWX7" s="700"/>
      <c r="FWY7" s="700"/>
      <c r="FWZ7" s="700"/>
      <c r="FXA7" s="700"/>
      <c r="FXB7" s="700"/>
      <c r="FXC7" s="700"/>
      <c r="FXD7" s="700"/>
      <c r="FXE7" s="700"/>
      <c r="FXF7" s="700"/>
      <c r="FXG7" s="700"/>
      <c r="FXH7" s="700"/>
      <c r="FXI7" s="700"/>
      <c r="FXJ7" s="700"/>
      <c r="FXK7" s="700"/>
      <c r="FXL7" s="700"/>
      <c r="FXM7" s="700"/>
      <c r="FXN7" s="700"/>
      <c r="FXO7" s="700"/>
      <c r="FXP7" s="700"/>
      <c r="FXQ7" s="700"/>
      <c r="FXR7" s="700"/>
      <c r="FXS7" s="700"/>
      <c r="FXT7" s="700"/>
      <c r="FXU7" s="700"/>
      <c r="FXV7" s="700"/>
      <c r="FXW7" s="700"/>
      <c r="FXX7" s="700"/>
      <c r="FXY7" s="700"/>
      <c r="FXZ7" s="700"/>
      <c r="FYA7" s="700"/>
      <c r="FYB7" s="700"/>
      <c r="FYC7" s="700"/>
      <c r="FYD7" s="700"/>
      <c r="FYE7" s="700"/>
      <c r="FYF7" s="700"/>
      <c r="FYG7" s="700"/>
      <c r="FYH7" s="700"/>
      <c r="FYI7" s="700"/>
      <c r="FYJ7" s="700"/>
      <c r="FYK7" s="700"/>
      <c r="FYL7" s="700"/>
      <c r="FYM7" s="700"/>
      <c r="FYN7" s="700"/>
      <c r="FYO7" s="700"/>
      <c r="FYP7" s="700"/>
      <c r="FYQ7" s="700"/>
      <c r="FYR7" s="700"/>
      <c r="FYS7" s="700"/>
      <c r="FYT7" s="700"/>
      <c r="FYU7" s="700"/>
      <c r="FYV7" s="700"/>
      <c r="FYW7" s="700"/>
      <c r="FYX7" s="700"/>
      <c r="FYY7" s="700"/>
      <c r="FYZ7" s="700"/>
      <c r="FZA7" s="700"/>
      <c r="FZB7" s="700"/>
      <c r="FZC7" s="700"/>
      <c r="FZD7" s="700"/>
      <c r="FZE7" s="700"/>
      <c r="FZF7" s="700"/>
      <c r="FZG7" s="700"/>
      <c r="FZH7" s="700"/>
      <c r="FZI7" s="700"/>
      <c r="FZJ7" s="700"/>
      <c r="FZK7" s="700"/>
      <c r="FZL7" s="700"/>
      <c r="FZM7" s="700"/>
      <c r="FZN7" s="700"/>
      <c r="FZO7" s="700"/>
      <c r="FZP7" s="700"/>
      <c r="FZQ7" s="700"/>
      <c r="FZR7" s="700"/>
      <c r="FZS7" s="700"/>
      <c r="FZT7" s="700"/>
      <c r="FZU7" s="700"/>
      <c r="FZV7" s="700"/>
      <c r="FZW7" s="700"/>
      <c r="FZX7" s="700"/>
      <c r="FZY7" s="700"/>
      <c r="FZZ7" s="700"/>
      <c r="GAA7" s="700"/>
      <c r="GAB7" s="700"/>
      <c r="GAC7" s="700"/>
      <c r="GAD7" s="700"/>
      <c r="GAE7" s="700"/>
      <c r="GAF7" s="700"/>
      <c r="GAG7" s="700"/>
      <c r="GAH7" s="700"/>
      <c r="GAI7" s="700"/>
      <c r="GAJ7" s="700"/>
      <c r="GAK7" s="700"/>
      <c r="GAL7" s="700"/>
      <c r="GAM7" s="700"/>
      <c r="GAN7" s="700"/>
      <c r="GAO7" s="700"/>
      <c r="GAP7" s="700"/>
      <c r="GAQ7" s="700"/>
      <c r="GAR7" s="700"/>
      <c r="GAS7" s="700"/>
      <c r="GAT7" s="700"/>
      <c r="GAU7" s="700"/>
      <c r="GAV7" s="700"/>
      <c r="GAW7" s="700"/>
      <c r="GAX7" s="700"/>
      <c r="GAY7" s="700"/>
      <c r="GAZ7" s="700"/>
      <c r="GBA7" s="700"/>
      <c r="GBB7" s="700"/>
      <c r="GBC7" s="700"/>
      <c r="GBD7" s="700"/>
      <c r="GBE7" s="700"/>
      <c r="GBF7" s="700"/>
      <c r="GBG7" s="700"/>
      <c r="GBH7" s="700"/>
      <c r="GBI7" s="700"/>
      <c r="GBJ7" s="700"/>
      <c r="GBK7" s="700"/>
      <c r="GBL7" s="700"/>
      <c r="GBM7" s="700"/>
      <c r="GBN7" s="700"/>
      <c r="GBO7" s="700"/>
      <c r="GBP7" s="700"/>
      <c r="GBQ7" s="700"/>
      <c r="GBR7" s="700"/>
      <c r="GBS7" s="700"/>
      <c r="GBT7" s="700"/>
      <c r="GBU7" s="700"/>
      <c r="GBV7" s="700"/>
      <c r="GBW7" s="700"/>
      <c r="GBX7" s="700"/>
      <c r="GBY7" s="700"/>
      <c r="GBZ7" s="700"/>
      <c r="GCA7" s="700"/>
      <c r="GCB7" s="700"/>
      <c r="GCC7" s="700"/>
      <c r="GCD7" s="700"/>
      <c r="GCE7" s="700"/>
      <c r="GCF7" s="700"/>
      <c r="GCG7" s="700"/>
      <c r="GCH7" s="700"/>
      <c r="GCI7" s="700"/>
      <c r="GCJ7" s="700"/>
      <c r="GCK7" s="700"/>
      <c r="GCL7" s="700"/>
      <c r="GCM7" s="700"/>
      <c r="GCN7" s="700"/>
      <c r="GCO7" s="700"/>
      <c r="GCP7" s="700"/>
      <c r="GCQ7" s="700"/>
      <c r="GCR7" s="700"/>
      <c r="GCS7" s="700"/>
      <c r="GCT7" s="700"/>
      <c r="GCU7" s="700"/>
      <c r="GCV7" s="700"/>
      <c r="GCW7" s="700"/>
      <c r="GCX7" s="700"/>
      <c r="GCY7" s="700"/>
      <c r="GCZ7" s="700"/>
      <c r="GDA7" s="700"/>
      <c r="GDB7" s="700"/>
      <c r="GDC7" s="700"/>
      <c r="GDD7" s="700"/>
      <c r="GDE7" s="700"/>
      <c r="GDF7" s="700"/>
      <c r="GDG7" s="700"/>
      <c r="GDH7" s="700"/>
      <c r="GDI7" s="700"/>
      <c r="GDJ7" s="700"/>
      <c r="GDK7" s="700"/>
      <c r="GDL7" s="700"/>
      <c r="GDM7" s="700"/>
      <c r="GDN7" s="700"/>
      <c r="GDO7" s="700"/>
      <c r="GDP7" s="700"/>
      <c r="GDQ7" s="700"/>
      <c r="GDR7" s="700"/>
      <c r="GDS7" s="700"/>
      <c r="GDT7" s="700"/>
      <c r="GDU7" s="700"/>
      <c r="GDV7" s="700"/>
      <c r="GDW7" s="700"/>
      <c r="GDX7" s="700"/>
      <c r="GDY7" s="700"/>
      <c r="GDZ7" s="700"/>
      <c r="GEA7" s="700"/>
      <c r="GEB7" s="700"/>
      <c r="GEC7" s="700"/>
      <c r="GED7" s="700"/>
      <c r="GEE7" s="700"/>
      <c r="GEF7" s="700"/>
      <c r="GEG7" s="700"/>
      <c r="GEH7" s="700"/>
      <c r="GEI7" s="700"/>
      <c r="GEJ7" s="700"/>
      <c r="GEK7" s="700"/>
      <c r="GEL7" s="700"/>
      <c r="GEM7" s="700"/>
      <c r="GEN7" s="700"/>
      <c r="GEO7" s="700"/>
      <c r="GEP7" s="700"/>
      <c r="GEQ7" s="700"/>
      <c r="GER7" s="700"/>
      <c r="GES7" s="700"/>
      <c r="GET7" s="700"/>
      <c r="GEU7" s="700"/>
      <c r="GEV7" s="700"/>
      <c r="GEW7" s="700"/>
      <c r="GEX7" s="700"/>
      <c r="GEY7" s="700"/>
      <c r="GEZ7" s="700"/>
      <c r="GFA7" s="700"/>
      <c r="GFB7" s="700"/>
      <c r="GFC7" s="700"/>
      <c r="GFD7" s="700"/>
      <c r="GFE7" s="700"/>
      <c r="GFF7" s="700"/>
      <c r="GFG7" s="700"/>
      <c r="GFH7" s="700"/>
      <c r="GFI7" s="700"/>
      <c r="GFJ7" s="700"/>
      <c r="GFK7" s="700"/>
      <c r="GFL7" s="700"/>
      <c r="GFM7" s="700"/>
      <c r="GFN7" s="700"/>
      <c r="GFO7" s="700"/>
      <c r="GFP7" s="700"/>
      <c r="GFQ7" s="700"/>
      <c r="GFR7" s="700"/>
      <c r="GFS7" s="700"/>
      <c r="GFT7" s="700"/>
      <c r="GFU7" s="700"/>
      <c r="GFV7" s="700"/>
      <c r="GFW7" s="700"/>
      <c r="GFX7" s="700"/>
      <c r="GFY7" s="700"/>
      <c r="GFZ7" s="700"/>
      <c r="GGA7" s="700"/>
      <c r="GGB7" s="700"/>
      <c r="GGC7" s="700"/>
      <c r="GGD7" s="700"/>
      <c r="GGE7" s="700"/>
      <c r="GGF7" s="700"/>
      <c r="GGG7" s="700"/>
      <c r="GGH7" s="700"/>
      <c r="GGI7" s="700"/>
      <c r="GGJ7" s="700"/>
      <c r="GGK7" s="700"/>
      <c r="GGL7" s="700"/>
      <c r="GGM7" s="700"/>
      <c r="GGN7" s="700"/>
      <c r="GGO7" s="700"/>
      <c r="GGP7" s="700"/>
      <c r="GGQ7" s="700"/>
      <c r="GGR7" s="700"/>
      <c r="GGS7" s="700"/>
      <c r="GGT7" s="700"/>
      <c r="GGU7" s="700"/>
      <c r="GGV7" s="700"/>
      <c r="GGW7" s="700"/>
      <c r="GGX7" s="700"/>
      <c r="GGY7" s="700"/>
      <c r="GGZ7" s="700"/>
      <c r="GHA7" s="700"/>
      <c r="GHB7" s="700"/>
      <c r="GHC7" s="700"/>
      <c r="GHD7" s="700"/>
      <c r="GHE7" s="700"/>
      <c r="GHF7" s="700"/>
      <c r="GHG7" s="700"/>
      <c r="GHH7" s="700"/>
      <c r="GHI7" s="700"/>
      <c r="GHJ7" s="700"/>
      <c r="GHK7" s="700"/>
      <c r="GHL7" s="700"/>
      <c r="GHM7" s="700"/>
      <c r="GHN7" s="700"/>
      <c r="GHO7" s="700"/>
      <c r="GHP7" s="700"/>
      <c r="GHQ7" s="700"/>
      <c r="GHR7" s="700"/>
      <c r="GHS7" s="700"/>
      <c r="GHT7" s="700"/>
      <c r="GHU7" s="700"/>
      <c r="GHV7" s="700"/>
      <c r="GHW7" s="700"/>
      <c r="GHX7" s="700"/>
      <c r="GHY7" s="700"/>
      <c r="GHZ7" s="700"/>
      <c r="GIA7" s="700"/>
      <c r="GIB7" s="700"/>
      <c r="GIC7" s="700"/>
      <c r="GID7" s="700"/>
      <c r="GIE7" s="700"/>
      <c r="GIF7" s="700"/>
      <c r="GIG7" s="700"/>
      <c r="GIH7" s="700"/>
      <c r="GII7" s="700"/>
      <c r="GIJ7" s="700"/>
      <c r="GIK7" s="700"/>
      <c r="GIL7" s="700"/>
      <c r="GIM7" s="700"/>
      <c r="GIN7" s="700"/>
      <c r="GIO7" s="700"/>
      <c r="GIP7" s="700"/>
      <c r="GIQ7" s="700"/>
      <c r="GIR7" s="700"/>
      <c r="GIS7" s="700"/>
      <c r="GIT7" s="700"/>
      <c r="GIU7" s="700"/>
      <c r="GIV7" s="700"/>
      <c r="GIW7" s="700"/>
      <c r="GIX7" s="700"/>
      <c r="GIY7" s="700"/>
      <c r="GIZ7" s="700"/>
      <c r="GJA7" s="700"/>
      <c r="GJB7" s="700"/>
      <c r="GJC7" s="700"/>
      <c r="GJD7" s="700"/>
      <c r="GJE7" s="700"/>
      <c r="GJF7" s="700"/>
      <c r="GJG7" s="700"/>
      <c r="GJH7" s="700"/>
      <c r="GJI7" s="700"/>
      <c r="GJJ7" s="700"/>
      <c r="GJK7" s="700"/>
      <c r="GJL7" s="700"/>
      <c r="GJM7" s="700"/>
      <c r="GJN7" s="700"/>
      <c r="GJO7" s="700"/>
      <c r="GJP7" s="700"/>
      <c r="GJQ7" s="700"/>
      <c r="GJR7" s="700"/>
      <c r="GJS7" s="700"/>
      <c r="GJT7" s="700"/>
      <c r="GJU7" s="700"/>
      <c r="GJV7" s="700"/>
      <c r="GJW7" s="700"/>
      <c r="GJX7" s="700"/>
      <c r="GJY7" s="700"/>
      <c r="GJZ7" s="700"/>
      <c r="GKA7" s="700"/>
      <c r="GKB7" s="700"/>
      <c r="GKC7" s="700"/>
      <c r="GKD7" s="700"/>
      <c r="GKE7" s="700"/>
      <c r="GKF7" s="700"/>
      <c r="GKG7" s="700"/>
      <c r="GKH7" s="700"/>
      <c r="GKI7" s="700"/>
      <c r="GKJ7" s="700"/>
      <c r="GKK7" s="700"/>
      <c r="GKL7" s="700"/>
      <c r="GKM7" s="700"/>
      <c r="GKN7" s="700"/>
      <c r="GKO7" s="700"/>
      <c r="GKP7" s="700"/>
      <c r="GKQ7" s="700"/>
      <c r="GKR7" s="700"/>
      <c r="GKS7" s="700"/>
      <c r="GKT7" s="700"/>
      <c r="GKU7" s="700"/>
      <c r="GKV7" s="700"/>
      <c r="GKW7" s="700"/>
      <c r="GKX7" s="700"/>
      <c r="GKY7" s="700"/>
      <c r="GKZ7" s="700"/>
      <c r="GLA7" s="700"/>
      <c r="GLB7" s="700"/>
      <c r="GLC7" s="700"/>
      <c r="GLD7" s="700"/>
      <c r="GLE7" s="700"/>
      <c r="GLF7" s="700"/>
      <c r="GLG7" s="700"/>
      <c r="GLH7" s="700"/>
      <c r="GLI7" s="700"/>
      <c r="GLJ7" s="700"/>
      <c r="GLK7" s="700"/>
      <c r="GLL7" s="700"/>
      <c r="GLM7" s="700"/>
      <c r="GLN7" s="700"/>
      <c r="GLO7" s="700"/>
      <c r="GLP7" s="700"/>
      <c r="GLQ7" s="700"/>
      <c r="GLR7" s="700"/>
      <c r="GLS7" s="700"/>
      <c r="GLT7" s="700"/>
      <c r="GLU7" s="700"/>
      <c r="GLV7" s="700"/>
      <c r="GLW7" s="700"/>
      <c r="GLX7" s="700"/>
      <c r="GLY7" s="700"/>
      <c r="GLZ7" s="700"/>
      <c r="GMA7" s="700"/>
      <c r="GMB7" s="700"/>
      <c r="GMC7" s="700"/>
      <c r="GMD7" s="700"/>
      <c r="GME7" s="700"/>
      <c r="GMF7" s="700"/>
      <c r="GMG7" s="700"/>
      <c r="GMH7" s="700"/>
      <c r="GMI7" s="700"/>
      <c r="GMJ7" s="700"/>
      <c r="GMK7" s="700"/>
      <c r="GML7" s="700"/>
      <c r="GMM7" s="700"/>
      <c r="GMN7" s="700"/>
      <c r="GMO7" s="700"/>
      <c r="GMP7" s="700"/>
      <c r="GMQ7" s="700"/>
      <c r="GMR7" s="700"/>
      <c r="GMS7" s="700"/>
      <c r="GMT7" s="700"/>
      <c r="GMU7" s="700"/>
      <c r="GMV7" s="700"/>
      <c r="GMW7" s="700"/>
      <c r="GMX7" s="700"/>
      <c r="GMY7" s="700"/>
      <c r="GMZ7" s="700"/>
      <c r="GNA7" s="700"/>
      <c r="GNB7" s="700"/>
      <c r="GNC7" s="700"/>
      <c r="GND7" s="700"/>
      <c r="GNE7" s="700"/>
      <c r="GNF7" s="700"/>
      <c r="GNG7" s="700"/>
      <c r="GNH7" s="700"/>
      <c r="GNI7" s="700"/>
      <c r="GNJ7" s="700"/>
      <c r="GNK7" s="700"/>
      <c r="GNL7" s="700"/>
      <c r="GNM7" s="700"/>
      <c r="GNN7" s="700"/>
      <c r="GNO7" s="700"/>
      <c r="GNP7" s="700"/>
      <c r="GNQ7" s="700"/>
      <c r="GNR7" s="700"/>
      <c r="GNS7" s="700"/>
      <c r="GNT7" s="700"/>
      <c r="GNU7" s="700"/>
      <c r="GNV7" s="700"/>
      <c r="GNW7" s="700"/>
      <c r="GNX7" s="700"/>
      <c r="GNY7" s="700"/>
      <c r="GNZ7" s="700"/>
      <c r="GOA7" s="700"/>
      <c r="GOB7" s="700"/>
      <c r="GOC7" s="700"/>
      <c r="GOD7" s="700"/>
      <c r="GOE7" s="700"/>
      <c r="GOF7" s="700"/>
      <c r="GOG7" s="700"/>
      <c r="GOH7" s="700"/>
      <c r="GOI7" s="700"/>
      <c r="GOJ7" s="700"/>
      <c r="GOK7" s="700"/>
      <c r="GOL7" s="700"/>
      <c r="GOM7" s="700"/>
      <c r="GON7" s="700"/>
      <c r="GOO7" s="700"/>
      <c r="GOP7" s="700"/>
      <c r="GOQ7" s="700"/>
      <c r="GOR7" s="700"/>
      <c r="GOS7" s="700"/>
      <c r="GOT7" s="700"/>
      <c r="GOU7" s="700"/>
      <c r="GOV7" s="700"/>
      <c r="GOW7" s="700"/>
      <c r="GOX7" s="700"/>
      <c r="GOY7" s="700"/>
      <c r="GOZ7" s="700"/>
      <c r="GPA7" s="700"/>
      <c r="GPB7" s="700"/>
      <c r="GPC7" s="700"/>
      <c r="GPD7" s="700"/>
      <c r="GPE7" s="700"/>
      <c r="GPF7" s="700"/>
      <c r="GPG7" s="700"/>
      <c r="GPH7" s="700"/>
      <c r="GPI7" s="700"/>
      <c r="GPJ7" s="700"/>
      <c r="GPK7" s="700"/>
      <c r="GPL7" s="700"/>
      <c r="GPM7" s="700"/>
      <c r="GPN7" s="700"/>
      <c r="GPO7" s="700"/>
      <c r="GPP7" s="700"/>
      <c r="GPQ7" s="700"/>
      <c r="GPR7" s="700"/>
      <c r="GPS7" s="700"/>
      <c r="GPT7" s="700"/>
      <c r="GPU7" s="700"/>
      <c r="GPV7" s="700"/>
      <c r="GPW7" s="700"/>
      <c r="GPX7" s="700"/>
      <c r="GPY7" s="700"/>
      <c r="GPZ7" s="700"/>
      <c r="GQA7" s="700"/>
      <c r="GQB7" s="700"/>
      <c r="GQC7" s="700"/>
      <c r="GQD7" s="700"/>
      <c r="GQE7" s="700"/>
      <c r="GQF7" s="700"/>
      <c r="GQG7" s="700"/>
      <c r="GQH7" s="700"/>
      <c r="GQI7" s="700"/>
      <c r="GQJ7" s="700"/>
      <c r="GQK7" s="700"/>
      <c r="GQL7" s="700"/>
      <c r="GQM7" s="700"/>
      <c r="GQN7" s="700"/>
      <c r="GQO7" s="700"/>
      <c r="GQP7" s="700"/>
      <c r="GQQ7" s="700"/>
      <c r="GQR7" s="700"/>
      <c r="GQS7" s="700"/>
      <c r="GQT7" s="700"/>
      <c r="GQU7" s="700"/>
      <c r="GQV7" s="700"/>
      <c r="GQW7" s="700"/>
      <c r="GQX7" s="700"/>
      <c r="GQY7" s="700"/>
      <c r="GQZ7" s="700"/>
      <c r="GRA7" s="700"/>
      <c r="GRB7" s="700"/>
      <c r="GRC7" s="700"/>
      <c r="GRD7" s="700"/>
      <c r="GRE7" s="700"/>
      <c r="GRF7" s="700"/>
      <c r="GRG7" s="700"/>
      <c r="GRH7" s="700"/>
      <c r="GRI7" s="700"/>
      <c r="GRJ7" s="700"/>
      <c r="GRK7" s="700"/>
      <c r="GRL7" s="700"/>
      <c r="GRM7" s="700"/>
      <c r="GRN7" s="700"/>
      <c r="GRO7" s="700"/>
      <c r="GRP7" s="700"/>
      <c r="GRQ7" s="700"/>
      <c r="GRR7" s="700"/>
      <c r="GRS7" s="700"/>
      <c r="GRT7" s="700"/>
      <c r="GRU7" s="700"/>
      <c r="GRV7" s="700"/>
      <c r="GRW7" s="700"/>
      <c r="GRX7" s="700"/>
      <c r="GRY7" s="700"/>
      <c r="GRZ7" s="700"/>
      <c r="GSA7" s="700"/>
      <c r="GSB7" s="700"/>
      <c r="GSC7" s="700"/>
      <c r="GSD7" s="700"/>
      <c r="GSE7" s="700"/>
      <c r="GSF7" s="700"/>
      <c r="GSG7" s="700"/>
      <c r="GSH7" s="700"/>
      <c r="GSI7" s="700"/>
      <c r="GSJ7" s="700"/>
      <c r="GSK7" s="700"/>
      <c r="GSL7" s="700"/>
      <c r="GSM7" s="700"/>
      <c r="GSN7" s="700"/>
      <c r="GSO7" s="700"/>
      <c r="GSP7" s="700"/>
      <c r="GSQ7" s="700"/>
      <c r="GSR7" s="700"/>
      <c r="GSS7" s="700"/>
      <c r="GST7" s="700"/>
      <c r="GSU7" s="700"/>
      <c r="GSV7" s="700"/>
      <c r="GSW7" s="700"/>
      <c r="GSX7" s="700"/>
      <c r="GSY7" s="700"/>
      <c r="GSZ7" s="700"/>
      <c r="GTA7" s="700"/>
      <c r="GTB7" s="700"/>
      <c r="GTC7" s="700"/>
      <c r="GTD7" s="700"/>
      <c r="GTE7" s="700"/>
      <c r="GTF7" s="700"/>
      <c r="GTG7" s="700"/>
      <c r="GTH7" s="700"/>
      <c r="GTI7" s="700"/>
      <c r="GTJ7" s="700"/>
      <c r="GTK7" s="700"/>
      <c r="GTL7" s="700"/>
      <c r="GTM7" s="700"/>
      <c r="GTN7" s="700"/>
      <c r="GTO7" s="700"/>
      <c r="GTP7" s="700"/>
      <c r="GTQ7" s="700"/>
      <c r="GTR7" s="700"/>
      <c r="GTS7" s="700"/>
      <c r="GTT7" s="700"/>
      <c r="GTU7" s="700"/>
      <c r="GTV7" s="700"/>
      <c r="GTW7" s="700"/>
      <c r="GTX7" s="700"/>
      <c r="GTY7" s="700"/>
      <c r="GTZ7" s="700"/>
      <c r="GUA7" s="700"/>
      <c r="GUB7" s="700"/>
      <c r="GUC7" s="700"/>
      <c r="GUD7" s="700"/>
      <c r="GUE7" s="700"/>
      <c r="GUF7" s="700"/>
      <c r="GUG7" s="700"/>
      <c r="GUH7" s="700"/>
      <c r="GUI7" s="700"/>
      <c r="GUJ7" s="700"/>
      <c r="GUK7" s="700"/>
      <c r="GUL7" s="700"/>
      <c r="GUM7" s="700"/>
      <c r="GUN7" s="700"/>
      <c r="GUO7" s="700"/>
      <c r="GUP7" s="700"/>
      <c r="GUQ7" s="700"/>
      <c r="GUR7" s="700"/>
      <c r="GUS7" s="700"/>
      <c r="GUT7" s="700"/>
      <c r="GUU7" s="700"/>
      <c r="GUV7" s="700"/>
      <c r="GUW7" s="700"/>
      <c r="GUX7" s="700"/>
      <c r="GUY7" s="700"/>
      <c r="GUZ7" s="700"/>
      <c r="GVA7" s="700"/>
      <c r="GVB7" s="700"/>
      <c r="GVC7" s="700"/>
      <c r="GVD7" s="700"/>
      <c r="GVE7" s="700"/>
      <c r="GVF7" s="700"/>
      <c r="GVG7" s="700"/>
      <c r="GVH7" s="700"/>
      <c r="GVI7" s="700"/>
      <c r="GVJ7" s="700"/>
      <c r="GVK7" s="700"/>
      <c r="GVL7" s="700"/>
      <c r="GVM7" s="700"/>
      <c r="GVN7" s="700"/>
      <c r="GVO7" s="700"/>
      <c r="GVP7" s="700"/>
      <c r="GVQ7" s="700"/>
      <c r="GVR7" s="700"/>
      <c r="GVS7" s="700"/>
      <c r="GVT7" s="700"/>
      <c r="GVU7" s="700"/>
      <c r="GVV7" s="700"/>
      <c r="GVW7" s="700"/>
      <c r="GVX7" s="700"/>
      <c r="GVY7" s="700"/>
      <c r="GVZ7" s="700"/>
      <c r="GWA7" s="700"/>
      <c r="GWB7" s="700"/>
      <c r="GWC7" s="700"/>
      <c r="GWD7" s="700"/>
      <c r="GWE7" s="700"/>
      <c r="GWF7" s="700"/>
      <c r="GWG7" s="700"/>
      <c r="GWH7" s="700"/>
      <c r="GWI7" s="700"/>
      <c r="GWJ7" s="700"/>
      <c r="GWK7" s="700"/>
      <c r="GWL7" s="700"/>
      <c r="GWM7" s="700"/>
      <c r="GWN7" s="700"/>
      <c r="GWO7" s="700"/>
      <c r="GWP7" s="700"/>
      <c r="GWQ7" s="700"/>
      <c r="GWR7" s="700"/>
      <c r="GWS7" s="700"/>
      <c r="GWT7" s="700"/>
      <c r="GWU7" s="700"/>
      <c r="GWV7" s="700"/>
      <c r="GWW7" s="700"/>
      <c r="GWX7" s="700"/>
      <c r="GWY7" s="700"/>
      <c r="GWZ7" s="700"/>
      <c r="GXA7" s="700"/>
      <c r="GXB7" s="700"/>
      <c r="GXC7" s="700"/>
      <c r="GXD7" s="700"/>
      <c r="GXE7" s="700"/>
      <c r="GXF7" s="700"/>
      <c r="GXG7" s="700"/>
      <c r="GXH7" s="700"/>
      <c r="GXI7" s="700"/>
      <c r="GXJ7" s="700"/>
      <c r="GXK7" s="700"/>
      <c r="GXL7" s="700"/>
      <c r="GXM7" s="700"/>
      <c r="GXN7" s="700"/>
      <c r="GXO7" s="700"/>
      <c r="GXP7" s="700"/>
      <c r="GXQ7" s="700"/>
      <c r="GXR7" s="700"/>
      <c r="GXS7" s="700"/>
      <c r="GXT7" s="700"/>
      <c r="GXU7" s="700"/>
      <c r="GXV7" s="700"/>
      <c r="GXW7" s="700"/>
      <c r="GXX7" s="700"/>
      <c r="GXY7" s="700"/>
      <c r="GXZ7" s="700"/>
      <c r="GYA7" s="700"/>
      <c r="GYB7" s="700"/>
      <c r="GYC7" s="700"/>
      <c r="GYD7" s="700"/>
      <c r="GYE7" s="700"/>
      <c r="GYF7" s="700"/>
      <c r="GYG7" s="700"/>
      <c r="GYH7" s="700"/>
      <c r="GYI7" s="700"/>
      <c r="GYJ7" s="700"/>
      <c r="GYK7" s="700"/>
      <c r="GYL7" s="700"/>
      <c r="GYM7" s="700"/>
      <c r="GYN7" s="700"/>
      <c r="GYO7" s="700"/>
      <c r="GYP7" s="700"/>
      <c r="GYQ7" s="700"/>
      <c r="GYR7" s="700"/>
      <c r="GYS7" s="700"/>
      <c r="GYT7" s="700"/>
      <c r="GYU7" s="700"/>
      <c r="GYV7" s="700"/>
      <c r="GYW7" s="700"/>
      <c r="GYX7" s="700"/>
      <c r="GYY7" s="700"/>
      <c r="GYZ7" s="700"/>
      <c r="GZA7" s="700"/>
      <c r="GZB7" s="700"/>
      <c r="GZC7" s="700"/>
      <c r="GZD7" s="700"/>
      <c r="GZE7" s="700"/>
      <c r="GZF7" s="700"/>
      <c r="GZG7" s="700"/>
      <c r="GZH7" s="700"/>
      <c r="GZI7" s="700"/>
      <c r="GZJ7" s="700"/>
      <c r="GZK7" s="700"/>
      <c r="GZL7" s="700"/>
      <c r="GZM7" s="700"/>
      <c r="GZN7" s="700"/>
      <c r="GZO7" s="700"/>
      <c r="GZP7" s="700"/>
      <c r="GZQ7" s="700"/>
      <c r="GZR7" s="700"/>
      <c r="GZS7" s="700"/>
      <c r="GZT7" s="700"/>
      <c r="GZU7" s="700"/>
      <c r="GZV7" s="700"/>
      <c r="GZW7" s="700"/>
      <c r="GZX7" s="700"/>
      <c r="GZY7" s="700"/>
      <c r="GZZ7" s="700"/>
      <c r="HAA7" s="700"/>
      <c r="HAB7" s="700"/>
      <c r="HAC7" s="700"/>
      <c r="HAD7" s="700"/>
      <c r="HAE7" s="700"/>
      <c r="HAF7" s="700"/>
      <c r="HAG7" s="700"/>
      <c r="HAH7" s="700"/>
      <c r="HAI7" s="700"/>
      <c r="HAJ7" s="700"/>
      <c r="HAK7" s="700"/>
      <c r="HAL7" s="700"/>
      <c r="HAM7" s="700"/>
      <c r="HAN7" s="700"/>
      <c r="HAO7" s="700"/>
      <c r="HAP7" s="700"/>
      <c r="HAQ7" s="700"/>
      <c r="HAR7" s="700"/>
      <c r="HAS7" s="700"/>
      <c r="HAT7" s="700"/>
      <c r="HAU7" s="700"/>
      <c r="HAV7" s="700"/>
      <c r="HAW7" s="700"/>
      <c r="HAX7" s="700"/>
      <c r="HAY7" s="700"/>
      <c r="HAZ7" s="700"/>
      <c r="HBA7" s="700"/>
      <c r="HBB7" s="700"/>
      <c r="HBC7" s="700"/>
      <c r="HBD7" s="700"/>
      <c r="HBE7" s="700"/>
      <c r="HBF7" s="700"/>
      <c r="HBG7" s="700"/>
      <c r="HBH7" s="700"/>
      <c r="HBI7" s="700"/>
      <c r="HBJ7" s="700"/>
      <c r="HBK7" s="700"/>
      <c r="HBL7" s="700"/>
      <c r="HBM7" s="700"/>
      <c r="HBN7" s="700"/>
      <c r="HBO7" s="700"/>
      <c r="HBP7" s="700"/>
      <c r="HBQ7" s="700"/>
      <c r="HBR7" s="700"/>
      <c r="HBS7" s="700"/>
      <c r="HBT7" s="700"/>
      <c r="HBU7" s="700"/>
      <c r="HBV7" s="700"/>
      <c r="HBW7" s="700"/>
      <c r="HBX7" s="700"/>
      <c r="HBY7" s="700"/>
      <c r="HBZ7" s="700"/>
      <c r="HCA7" s="700"/>
      <c r="HCB7" s="700"/>
      <c r="HCC7" s="700"/>
      <c r="HCD7" s="700"/>
      <c r="HCE7" s="700"/>
      <c r="HCF7" s="700"/>
      <c r="HCG7" s="700"/>
      <c r="HCH7" s="700"/>
      <c r="HCI7" s="700"/>
      <c r="HCJ7" s="700"/>
      <c r="HCK7" s="700"/>
      <c r="HCL7" s="700"/>
      <c r="HCM7" s="700"/>
      <c r="HCN7" s="700"/>
      <c r="HCO7" s="700"/>
      <c r="HCP7" s="700"/>
      <c r="HCQ7" s="700"/>
      <c r="HCR7" s="700"/>
      <c r="HCS7" s="700"/>
      <c r="HCT7" s="700"/>
      <c r="HCU7" s="700"/>
      <c r="HCV7" s="700"/>
      <c r="HCW7" s="700"/>
      <c r="HCX7" s="700"/>
      <c r="HCY7" s="700"/>
      <c r="HCZ7" s="700"/>
      <c r="HDA7" s="700"/>
      <c r="HDB7" s="700"/>
      <c r="HDC7" s="700"/>
      <c r="HDD7" s="700"/>
      <c r="HDE7" s="700"/>
      <c r="HDF7" s="700"/>
      <c r="HDG7" s="700"/>
      <c r="HDH7" s="700"/>
      <c r="HDI7" s="700"/>
      <c r="HDJ7" s="700"/>
      <c r="HDK7" s="700"/>
      <c r="HDL7" s="700"/>
      <c r="HDM7" s="700"/>
      <c r="HDN7" s="700"/>
      <c r="HDO7" s="700"/>
      <c r="HDP7" s="700"/>
      <c r="HDQ7" s="700"/>
      <c r="HDR7" s="700"/>
      <c r="HDS7" s="700"/>
      <c r="HDT7" s="700"/>
      <c r="HDU7" s="700"/>
      <c r="HDV7" s="700"/>
      <c r="HDW7" s="700"/>
      <c r="HDX7" s="700"/>
      <c r="HDY7" s="700"/>
      <c r="HDZ7" s="700"/>
      <c r="HEA7" s="700"/>
      <c r="HEB7" s="700"/>
      <c r="HEC7" s="700"/>
      <c r="HED7" s="700"/>
      <c r="HEE7" s="700"/>
      <c r="HEF7" s="700"/>
      <c r="HEG7" s="700"/>
      <c r="HEH7" s="700"/>
      <c r="HEI7" s="700"/>
      <c r="HEJ7" s="700"/>
      <c r="HEK7" s="700"/>
      <c r="HEL7" s="700"/>
      <c r="HEM7" s="700"/>
      <c r="HEN7" s="700"/>
      <c r="HEO7" s="700"/>
      <c r="HEP7" s="700"/>
      <c r="HEQ7" s="700"/>
      <c r="HER7" s="700"/>
      <c r="HES7" s="700"/>
      <c r="HET7" s="700"/>
      <c r="HEU7" s="700"/>
      <c r="HEV7" s="700"/>
      <c r="HEW7" s="700"/>
      <c r="HEX7" s="700"/>
      <c r="HEY7" s="700"/>
      <c r="HEZ7" s="700"/>
      <c r="HFA7" s="700"/>
      <c r="HFB7" s="700"/>
      <c r="HFC7" s="700"/>
      <c r="HFD7" s="700"/>
      <c r="HFE7" s="700"/>
      <c r="HFF7" s="700"/>
      <c r="HFG7" s="700"/>
      <c r="HFH7" s="700"/>
      <c r="HFI7" s="700"/>
      <c r="HFJ7" s="700"/>
      <c r="HFK7" s="700"/>
      <c r="HFL7" s="700"/>
      <c r="HFM7" s="700"/>
      <c r="HFN7" s="700"/>
      <c r="HFO7" s="700"/>
      <c r="HFP7" s="700"/>
      <c r="HFQ7" s="700"/>
      <c r="HFR7" s="700"/>
      <c r="HFS7" s="700"/>
      <c r="HFT7" s="700"/>
      <c r="HFU7" s="700"/>
      <c r="HFV7" s="700"/>
      <c r="HFW7" s="700"/>
      <c r="HFX7" s="700"/>
      <c r="HFY7" s="700"/>
      <c r="HFZ7" s="700"/>
      <c r="HGA7" s="700"/>
      <c r="HGB7" s="700"/>
      <c r="HGC7" s="700"/>
      <c r="HGD7" s="700"/>
      <c r="HGE7" s="700"/>
      <c r="HGF7" s="700"/>
      <c r="HGG7" s="700"/>
      <c r="HGH7" s="700"/>
      <c r="HGI7" s="700"/>
      <c r="HGJ7" s="700"/>
      <c r="HGK7" s="700"/>
      <c r="HGL7" s="700"/>
      <c r="HGM7" s="700"/>
      <c r="HGN7" s="700"/>
      <c r="HGO7" s="700"/>
      <c r="HGP7" s="700"/>
      <c r="HGQ7" s="700"/>
      <c r="HGR7" s="700"/>
      <c r="HGS7" s="700"/>
      <c r="HGT7" s="700"/>
      <c r="HGU7" s="700"/>
      <c r="HGV7" s="700"/>
      <c r="HGW7" s="700"/>
      <c r="HGX7" s="700"/>
      <c r="HGY7" s="700"/>
      <c r="HGZ7" s="700"/>
      <c r="HHA7" s="700"/>
      <c r="HHB7" s="700"/>
      <c r="HHC7" s="700"/>
      <c r="HHD7" s="700"/>
      <c r="HHE7" s="700"/>
      <c r="HHF7" s="700"/>
      <c r="HHG7" s="700"/>
      <c r="HHH7" s="700"/>
      <c r="HHI7" s="700"/>
      <c r="HHJ7" s="700"/>
      <c r="HHK7" s="700"/>
      <c r="HHL7" s="700"/>
      <c r="HHM7" s="700"/>
      <c r="HHN7" s="700"/>
      <c r="HHO7" s="700"/>
      <c r="HHP7" s="700"/>
      <c r="HHQ7" s="700"/>
      <c r="HHR7" s="700"/>
      <c r="HHS7" s="700"/>
      <c r="HHT7" s="700"/>
      <c r="HHU7" s="700"/>
      <c r="HHV7" s="700"/>
      <c r="HHW7" s="700"/>
      <c r="HHX7" s="700"/>
      <c r="HHY7" s="700"/>
      <c r="HHZ7" s="700"/>
      <c r="HIA7" s="700"/>
      <c r="HIB7" s="700"/>
      <c r="HIC7" s="700"/>
      <c r="HID7" s="700"/>
      <c r="HIE7" s="700"/>
      <c r="HIF7" s="700"/>
      <c r="HIG7" s="700"/>
      <c r="HIH7" s="700"/>
      <c r="HII7" s="700"/>
      <c r="HIJ7" s="700"/>
      <c r="HIK7" s="700"/>
      <c r="HIL7" s="700"/>
      <c r="HIM7" s="700"/>
      <c r="HIN7" s="700"/>
      <c r="HIO7" s="700"/>
      <c r="HIP7" s="700"/>
      <c r="HIQ7" s="700"/>
      <c r="HIR7" s="700"/>
      <c r="HIS7" s="700"/>
      <c r="HIT7" s="700"/>
      <c r="HIU7" s="700"/>
      <c r="HIV7" s="700"/>
      <c r="HIW7" s="700"/>
      <c r="HIX7" s="700"/>
      <c r="HIY7" s="700"/>
      <c r="HIZ7" s="700"/>
      <c r="HJA7" s="700"/>
      <c r="HJB7" s="700"/>
      <c r="HJC7" s="700"/>
      <c r="HJD7" s="700"/>
      <c r="HJE7" s="700"/>
      <c r="HJF7" s="700"/>
      <c r="HJG7" s="700"/>
      <c r="HJH7" s="700"/>
      <c r="HJI7" s="700"/>
      <c r="HJJ7" s="700"/>
      <c r="HJK7" s="700"/>
      <c r="HJL7" s="700"/>
      <c r="HJM7" s="700"/>
      <c r="HJN7" s="700"/>
      <c r="HJO7" s="700"/>
      <c r="HJP7" s="700"/>
      <c r="HJQ7" s="700"/>
      <c r="HJR7" s="700"/>
      <c r="HJS7" s="700"/>
      <c r="HJT7" s="700"/>
      <c r="HJU7" s="700"/>
      <c r="HJV7" s="700"/>
      <c r="HJW7" s="700"/>
      <c r="HJX7" s="700"/>
      <c r="HJY7" s="700"/>
      <c r="HJZ7" s="700"/>
      <c r="HKA7" s="700"/>
      <c r="HKB7" s="700"/>
      <c r="HKC7" s="700"/>
      <c r="HKD7" s="700"/>
      <c r="HKE7" s="700"/>
      <c r="HKF7" s="700"/>
      <c r="HKG7" s="700"/>
      <c r="HKH7" s="700"/>
      <c r="HKI7" s="700"/>
      <c r="HKJ7" s="700"/>
      <c r="HKK7" s="700"/>
      <c r="HKL7" s="700"/>
      <c r="HKM7" s="700"/>
      <c r="HKN7" s="700"/>
      <c r="HKO7" s="700"/>
      <c r="HKP7" s="700"/>
      <c r="HKQ7" s="700"/>
      <c r="HKR7" s="700"/>
      <c r="HKS7" s="700"/>
      <c r="HKT7" s="700"/>
      <c r="HKU7" s="700"/>
      <c r="HKV7" s="700"/>
      <c r="HKW7" s="700"/>
      <c r="HKX7" s="700"/>
      <c r="HKY7" s="700"/>
      <c r="HKZ7" s="700"/>
      <c r="HLA7" s="700"/>
      <c r="HLB7" s="700"/>
      <c r="HLC7" s="700"/>
      <c r="HLD7" s="700"/>
      <c r="HLE7" s="700"/>
      <c r="HLF7" s="700"/>
      <c r="HLG7" s="700"/>
      <c r="HLH7" s="700"/>
      <c r="HLI7" s="700"/>
      <c r="HLJ7" s="700"/>
      <c r="HLK7" s="700"/>
      <c r="HLL7" s="700"/>
      <c r="HLM7" s="700"/>
      <c r="HLN7" s="700"/>
      <c r="HLO7" s="700"/>
      <c r="HLP7" s="700"/>
      <c r="HLQ7" s="700"/>
      <c r="HLR7" s="700"/>
      <c r="HLS7" s="700"/>
      <c r="HLT7" s="700"/>
      <c r="HLU7" s="700"/>
      <c r="HLV7" s="700"/>
      <c r="HLW7" s="700"/>
      <c r="HLX7" s="700"/>
      <c r="HLY7" s="700"/>
      <c r="HLZ7" s="700"/>
      <c r="HMA7" s="700"/>
      <c r="HMB7" s="700"/>
      <c r="HMC7" s="700"/>
      <c r="HMD7" s="700"/>
      <c r="HME7" s="700"/>
      <c r="HMF7" s="700"/>
      <c r="HMG7" s="700"/>
      <c r="HMH7" s="700"/>
      <c r="HMI7" s="700"/>
      <c r="HMJ7" s="700"/>
      <c r="HMK7" s="700"/>
      <c r="HML7" s="700"/>
      <c r="HMM7" s="700"/>
      <c r="HMN7" s="700"/>
      <c r="HMO7" s="700"/>
      <c r="HMP7" s="700"/>
      <c r="HMQ7" s="700"/>
      <c r="HMR7" s="700"/>
      <c r="HMS7" s="700"/>
      <c r="HMT7" s="700"/>
      <c r="HMU7" s="700"/>
      <c r="HMV7" s="700"/>
      <c r="HMW7" s="700"/>
      <c r="HMX7" s="700"/>
      <c r="HMY7" s="700"/>
      <c r="HMZ7" s="700"/>
      <c r="HNA7" s="700"/>
      <c r="HNB7" s="700"/>
      <c r="HNC7" s="700"/>
      <c r="HND7" s="700"/>
      <c r="HNE7" s="700"/>
      <c r="HNF7" s="700"/>
      <c r="HNG7" s="700"/>
      <c r="HNH7" s="700"/>
      <c r="HNI7" s="700"/>
      <c r="HNJ7" s="700"/>
      <c r="HNK7" s="700"/>
      <c r="HNL7" s="700"/>
      <c r="HNM7" s="700"/>
      <c r="HNN7" s="700"/>
      <c r="HNO7" s="700"/>
      <c r="HNP7" s="700"/>
      <c r="HNQ7" s="700"/>
      <c r="HNR7" s="700"/>
      <c r="HNS7" s="700"/>
      <c r="HNT7" s="700"/>
      <c r="HNU7" s="700"/>
      <c r="HNV7" s="700"/>
      <c r="HNW7" s="700"/>
      <c r="HNX7" s="700"/>
      <c r="HNY7" s="700"/>
      <c r="HNZ7" s="700"/>
      <c r="HOA7" s="700"/>
      <c r="HOB7" s="700"/>
      <c r="HOC7" s="700"/>
      <c r="HOD7" s="700"/>
      <c r="HOE7" s="700"/>
      <c r="HOF7" s="700"/>
      <c r="HOG7" s="700"/>
      <c r="HOH7" s="700"/>
      <c r="HOI7" s="700"/>
      <c r="HOJ7" s="700"/>
      <c r="HOK7" s="700"/>
      <c r="HOL7" s="700"/>
      <c r="HOM7" s="700"/>
      <c r="HON7" s="700"/>
      <c r="HOO7" s="700"/>
      <c r="HOP7" s="700"/>
      <c r="HOQ7" s="700"/>
      <c r="HOR7" s="700"/>
      <c r="HOS7" s="700"/>
      <c r="HOT7" s="700"/>
      <c r="HOU7" s="700"/>
      <c r="HOV7" s="700"/>
      <c r="HOW7" s="700"/>
      <c r="HOX7" s="700"/>
      <c r="HOY7" s="700"/>
      <c r="HOZ7" s="700"/>
      <c r="HPA7" s="700"/>
      <c r="HPB7" s="700"/>
      <c r="HPC7" s="700"/>
      <c r="HPD7" s="700"/>
      <c r="HPE7" s="700"/>
      <c r="HPF7" s="700"/>
      <c r="HPG7" s="700"/>
      <c r="HPH7" s="700"/>
      <c r="HPI7" s="700"/>
      <c r="HPJ7" s="700"/>
      <c r="HPK7" s="700"/>
      <c r="HPL7" s="700"/>
      <c r="HPM7" s="700"/>
      <c r="HPN7" s="700"/>
      <c r="HPO7" s="700"/>
      <c r="HPP7" s="700"/>
      <c r="HPQ7" s="700"/>
      <c r="HPR7" s="700"/>
      <c r="HPS7" s="700"/>
      <c r="HPT7" s="700"/>
      <c r="HPU7" s="700"/>
      <c r="HPV7" s="700"/>
      <c r="HPW7" s="700"/>
      <c r="HPX7" s="700"/>
      <c r="HPY7" s="700"/>
      <c r="HPZ7" s="700"/>
      <c r="HQA7" s="700"/>
      <c r="HQB7" s="700"/>
      <c r="HQC7" s="700"/>
      <c r="HQD7" s="700"/>
      <c r="HQE7" s="700"/>
      <c r="HQF7" s="700"/>
      <c r="HQG7" s="700"/>
      <c r="HQH7" s="700"/>
      <c r="HQI7" s="700"/>
      <c r="HQJ7" s="700"/>
      <c r="HQK7" s="700"/>
      <c r="HQL7" s="700"/>
      <c r="HQM7" s="700"/>
      <c r="HQN7" s="700"/>
      <c r="HQO7" s="700"/>
      <c r="HQP7" s="700"/>
      <c r="HQQ7" s="700"/>
      <c r="HQR7" s="700"/>
      <c r="HQS7" s="700"/>
      <c r="HQT7" s="700"/>
      <c r="HQU7" s="700"/>
      <c r="HQV7" s="700"/>
      <c r="HQW7" s="700"/>
      <c r="HQX7" s="700"/>
      <c r="HQY7" s="700"/>
      <c r="HQZ7" s="700"/>
      <c r="HRA7" s="700"/>
      <c r="HRB7" s="700"/>
      <c r="HRC7" s="700"/>
      <c r="HRD7" s="700"/>
      <c r="HRE7" s="700"/>
      <c r="HRF7" s="700"/>
      <c r="HRG7" s="700"/>
      <c r="HRH7" s="700"/>
      <c r="HRI7" s="700"/>
      <c r="HRJ7" s="700"/>
      <c r="HRK7" s="700"/>
      <c r="HRL7" s="700"/>
      <c r="HRM7" s="700"/>
      <c r="HRN7" s="700"/>
      <c r="HRO7" s="700"/>
      <c r="HRP7" s="700"/>
      <c r="HRQ7" s="700"/>
      <c r="HRR7" s="700"/>
      <c r="HRS7" s="700"/>
      <c r="HRT7" s="700"/>
      <c r="HRU7" s="700"/>
      <c r="HRV7" s="700"/>
      <c r="HRW7" s="700"/>
      <c r="HRX7" s="700"/>
      <c r="HRY7" s="700"/>
      <c r="HRZ7" s="700"/>
      <c r="HSA7" s="700"/>
      <c r="HSB7" s="700"/>
      <c r="HSC7" s="700"/>
      <c r="HSD7" s="700"/>
      <c r="HSE7" s="700"/>
      <c r="HSF7" s="700"/>
      <c r="HSG7" s="700"/>
      <c r="HSH7" s="700"/>
      <c r="HSI7" s="700"/>
      <c r="HSJ7" s="700"/>
      <c r="HSK7" s="700"/>
      <c r="HSL7" s="700"/>
      <c r="HSM7" s="700"/>
      <c r="HSN7" s="700"/>
      <c r="HSO7" s="700"/>
      <c r="HSP7" s="700"/>
      <c r="HSQ7" s="700"/>
      <c r="HSR7" s="700"/>
      <c r="HSS7" s="700"/>
      <c r="HST7" s="700"/>
      <c r="HSU7" s="700"/>
      <c r="HSV7" s="700"/>
      <c r="HSW7" s="700"/>
      <c r="HSX7" s="700"/>
      <c r="HSY7" s="700"/>
      <c r="HSZ7" s="700"/>
      <c r="HTA7" s="700"/>
      <c r="HTB7" s="700"/>
      <c r="HTC7" s="700"/>
      <c r="HTD7" s="700"/>
      <c r="HTE7" s="700"/>
      <c r="HTF7" s="700"/>
      <c r="HTG7" s="700"/>
      <c r="HTH7" s="700"/>
      <c r="HTI7" s="700"/>
      <c r="HTJ7" s="700"/>
      <c r="HTK7" s="700"/>
      <c r="HTL7" s="700"/>
      <c r="HTM7" s="700"/>
      <c r="HTN7" s="700"/>
      <c r="HTO7" s="700"/>
      <c r="HTP7" s="700"/>
      <c r="HTQ7" s="700"/>
      <c r="HTR7" s="700"/>
      <c r="HTS7" s="700"/>
      <c r="HTT7" s="700"/>
      <c r="HTU7" s="700"/>
      <c r="HTV7" s="700"/>
      <c r="HTW7" s="700"/>
      <c r="HTX7" s="700"/>
      <c r="HTY7" s="700"/>
      <c r="HTZ7" s="700"/>
      <c r="HUA7" s="700"/>
      <c r="HUB7" s="700"/>
      <c r="HUC7" s="700"/>
      <c r="HUD7" s="700"/>
      <c r="HUE7" s="700"/>
      <c r="HUF7" s="700"/>
      <c r="HUG7" s="700"/>
      <c r="HUH7" s="700"/>
      <c r="HUI7" s="700"/>
      <c r="HUJ7" s="700"/>
      <c r="HUK7" s="700"/>
      <c r="HUL7" s="700"/>
      <c r="HUM7" s="700"/>
      <c r="HUN7" s="700"/>
      <c r="HUO7" s="700"/>
      <c r="HUP7" s="700"/>
      <c r="HUQ7" s="700"/>
      <c r="HUR7" s="700"/>
      <c r="HUS7" s="700"/>
      <c r="HUT7" s="700"/>
      <c r="HUU7" s="700"/>
      <c r="HUV7" s="700"/>
      <c r="HUW7" s="700"/>
      <c r="HUX7" s="700"/>
      <c r="HUY7" s="700"/>
      <c r="HUZ7" s="700"/>
      <c r="HVA7" s="700"/>
      <c r="HVB7" s="700"/>
      <c r="HVC7" s="700"/>
      <c r="HVD7" s="700"/>
      <c r="HVE7" s="700"/>
      <c r="HVF7" s="700"/>
      <c r="HVG7" s="700"/>
      <c r="HVH7" s="700"/>
      <c r="HVI7" s="700"/>
      <c r="HVJ7" s="700"/>
      <c r="HVK7" s="700"/>
      <c r="HVL7" s="700"/>
      <c r="HVM7" s="700"/>
      <c r="HVN7" s="700"/>
      <c r="HVO7" s="700"/>
      <c r="HVP7" s="700"/>
      <c r="HVQ7" s="700"/>
      <c r="HVR7" s="700"/>
      <c r="HVS7" s="700"/>
      <c r="HVT7" s="700"/>
      <c r="HVU7" s="700"/>
      <c r="HVV7" s="700"/>
      <c r="HVW7" s="700"/>
      <c r="HVX7" s="700"/>
      <c r="HVY7" s="700"/>
      <c r="HVZ7" s="700"/>
      <c r="HWA7" s="700"/>
      <c r="HWB7" s="700"/>
      <c r="HWC7" s="700"/>
      <c r="HWD7" s="700"/>
      <c r="HWE7" s="700"/>
      <c r="HWF7" s="700"/>
      <c r="HWG7" s="700"/>
      <c r="HWH7" s="700"/>
      <c r="HWI7" s="700"/>
      <c r="HWJ7" s="700"/>
      <c r="HWK7" s="700"/>
      <c r="HWL7" s="700"/>
      <c r="HWM7" s="700"/>
      <c r="HWN7" s="700"/>
      <c r="HWO7" s="700"/>
      <c r="HWP7" s="700"/>
      <c r="HWQ7" s="700"/>
      <c r="HWR7" s="700"/>
      <c r="HWS7" s="700"/>
      <c r="HWT7" s="700"/>
      <c r="HWU7" s="700"/>
      <c r="HWV7" s="700"/>
      <c r="HWW7" s="700"/>
      <c r="HWX7" s="700"/>
      <c r="HWY7" s="700"/>
      <c r="HWZ7" s="700"/>
      <c r="HXA7" s="700"/>
      <c r="HXB7" s="700"/>
      <c r="HXC7" s="700"/>
      <c r="HXD7" s="700"/>
      <c r="HXE7" s="700"/>
      <c r="HXF7" s="700"/>
      <c r="HXG7" s="700"/>
      <c r="HXH7" s="700"/>
      <c r="HXI7" s="700"/>
      <c r="HXJ7" s="700"/>
      <c r="HXK7" s="700"/>
      <c r="HXL7" s="700"/>
      <c r="HXM7" s="700"/>
      <c r="HXN7" s="700"/>
      <c r="HXO7" s="700"/>
      <c r="HXP7" s="700"/>
      <c r="HXQ7" s="700"/>
      <c r="HXR7" s="700"/>
      <c r="HXS7" s="700"/>
      <c r="HXT7" s="700"/>
      <c r="HXU7" s="700"/>
      <c r="HXV7" s="700"/>
      <c r="HXW7" s="700"/>
      <c r="HXX7" s="700"/>
      <c r="HXY7" s="700"/>
      <c r="HXZ7" s="700"/>
      <c r="HYA7" s="700"/>
      <c r="HYB7" s="700"/>
      <c r="HYC7" s="700"/>
      <c r="HYD7" s="700"/>
      <c r="HYE7" s="700"/>
      <c r="HYF7" s="700"/>
      <c r="HYG7" s="700"/>
      <c r="HYH7" s="700"/>
      <c r="HYI7" s="700"/>
      <c r="HYJ7" s="700"/>
      <c r="HYK7" s="700"/>
      <c r="HYL7" s="700"/>
      <c r="HYM7" s="700"/>
      <c r="HYN7" s="700"/>
      <c r="HYO7" s="700"/>
      <c r="HYP7" s="700"/>
      <c r="HYQ7" s="700"/>
      <c r="HYR7" s="700"/>
      <c r="HYS7" s="700"/>
      <c r="HYT7" s="700"/>
      <c r="HYU7" s="700"/>
      <c r="HYV7" s="700"/>
      <c r="HYW7" s="700"/>
      <c r="HYX7" s="700"/>
      <c r="HYY7" s="700"/>
      <c r="HYZ7" s="700"/>
      <c r="HZA7" s="700"/>
      <c r="HZB7" s="700"/>
      <c r="HZC7" s="700"/>
      <c r="HZD7" s="700"/>
      <c r="HZE7" s="700"/>
      <c r="HZF7" s="700"/>
      <c r="HZG7" s="700"/>
      <c r="HZH7" s="700"/>
      <c r="HZI7" s="700"/>
      <c r="HZJ7" s="700"/>
      <c r="HZK7" s="700"/>
      <c r="HZL7" s="700"/>
      <c r="HZM7" s="700"/>
      <c r="HZN7" s="700"/>
      <c r="HZO7" s="700"/>
      <c r="HZP7" s="700"/>
      <c r="HZQ7" s="700"/>
      <c r="HZR7" s="700"/>
      <c r="HZS7" s="700"/>
      <c r="HZT7" s="700"/>
      <c r="HZU7" s="700"/>
      <c r="HZV7" s="700"/>
      <c r="HZW7" s="700"/>
      <c r="HZX7" s="700"/>
      <c r="HZY7" s="700"/>
      <c r="HZZ7" s="700"/>
      <c r="IAA7" s="700"/>
      <c r="IAB7" s="700"/>
      <c r="IAC7" s="700"/>
      <c r="IAD7" s="700"/>
      <c r="IAE7" s="700"/>
      <c r="IAF7" s="700"/>
      <c r="IAG7" s="700"/>
      <c r="IAH7" s="700"/>
      <c r="IAI7" s="700"/>
      <c r="IAJ7" s="700"/>
      <c r="IAK7" s="700"/>
      <c r="IAL7" s="700"/>
      <c r="IAM7" s="700"/>
      <c r="IAN7" s="700"/>
      <c r="IAO7" s="700"/>
      <c r="IAP7" s="700"/>
      <c r="IAQ7" s="700"/>
      <c r="IAR7" s="700"/>
      <c r="IAS7" s="700"/>
      <c r="IAT7" s="700"/>
      <c r="IAU7" s="700"/>
      <c r="IAV7" s="700"/>
      <c r="IAW7" s="700"/>
      <c r="IAX7" s="700"/>
      <c r="IAY7" s="700"/>
      <c r="IAZ7" s="700"/>
      <c r="IBA7" s="700"/>
      <c r="IBB7" s="700"/>
      <c r="IBC7" s="700"/>
      <c r="IBD7" s="700"/>
      <c r="IBE7" s="700"/>
      <c r="IBF7" s="700"/>
      <c r="IBG7" s="700"/>
      <c r="IBH7" s="700"/>
      <c r="IBI7" s="700"/>
      <c r="IBJ7" s="700"/>
      <c r="IBK7" s="700"/>
      <c r="IBL7" s="700"/>
      <c r="IBM7" s="700"/>
      <c r="IBN7" s="700"/>
      <c r="IBO7" s="700"/>
      <c r="IBP7" s="700"/>
      <c r="IBQ7" s="700"/>
      <c r="IBR7" s="700"/>
      <c r="IBS7" s="700"/>
      <c r="IBT7" s="700"/>
      <c r="IBU7" s="700"/>
      <c r="IBV7" s="700"/>
      <c r="IBW7" s="700"/>
      <c r="IBX7" s="700"/>
      <c r="IBY7" s="700"/>
      <c r="IBZ7" s="700"/>
      <c r="ICA7" s="700"/>
      <c r="ICB7" s="700"/>
      <c r="ICC7" s="700"/>
      <c r="ICD7" s="700"/>
      <c r="ICE7" s="700"/>
      <c r="ICF7" s="700"/>
      <c r="ICG7" s="700"/>
      <c r="ICH7" s="700"/>
      <c r="ICI7" s="700"/>
      <c r="ICJ7" s="700"/>
      <c r="ICK7" s="700"/>
      <c r="ICL7" s="700"/>
      <c r="ICM7" s="700"/>
      <c r="ICN7" s="700"/>
      <c r="ICO7" s="700"/>
      <c r="ICP7" s="700"/>
      <c r="ICQ7" s="700"/>
      <c r="ICR7" s="700"/>
      <c r="ICS7" s="700"/>
      <c r="ICT7" s="700"/>
      <c r="ICU7" s="700"/>
      <c r="ICV7" s="700"/>
      <c r="ICW7" s="700"/>
      <c r="ICX7" s="700"/>
      <c r="ICY7" s="700"/>
      <c r="ICZ7" s="700"/>
      <c r="IDA7" s="700"/>
      <c r="IDB7" s="700"/>
      <c r="IDC7" s="700"/>
      <c r="IDD7" s="700"/>
      <c r="IDE7" s="700"/>
      <c r="IDF7" s="700"/>
      <c r="IDG7" s="700"/>
      <c r="IDH7" s="700"/>
      <c r="IDI7" s="700"/>
      <c r="IDJ7" s="700"/>
      <c r="IDK7" s="700"/>
      <c r="IDL7" s="700"/>
      <c r="IDM7" s="700"/>
      <c r="IDN7" s="700"/>
      <c r="IDO7" s="700"/>
      <c r="IDP7" s="700"/>
      <c r="IDQ7" s="700"/>
      <c r="IDR7" s="700"/>
      <c r="IDS7" s="700"/>
      <c r="IDT7" s="700"/>
      <c r="IDU7" s="700"/>
      <c r="IDV7" s="700"/>
      <c r="IDW7" s="700"/>
      <c r="IDX7" s="700"/>
      <c r="IDY7" s="700"/>
      <c r="IDZ7" s="700"/>
      <c r="IEA7" s="700"/>
      <c r="IEB7" s="700"/>
      <c r="IEC7" s="700"/>
      <c r="IED7" s="700"/>
      <c r="IEE7" s="700"/>
      <c r="IEF7" s="700"/>
      <c r="IEG7" s="700"/>
      <c r="IEH7" s="700"/>
      <c r="IEI7" s="700"/>
      <c r="IEJ7" s="700"/>
      <c r="IEK7" s="700"/>
      <c r="IEL7" s="700"/>
      <c r="IEM7" s="700"/>
      <c r="IEN7" s="700"/>
      <c r="IEO7" s="700"/>
      <c r="IEP7" s="700"/>
      <c r="IEQ7" s="700"/>
      <c r="IER7" s="700"/>
      <c r="IES7" s="700"/>
      <c r="IET7" s="700"/>
      <c r="IEU7" s="700"/>
      <c r="IEV7" s="700"/>
      <c r="IEW7" s="700"/>
      <c r="IEX7" s="700"/>
      <c r="IEY7" s="700"/>
      <c r="IEZ7" s="700"/>
      <c r="IFA7" s="700"/>
      <c r="IFB7" s="700"/>
      <c r="IFC7" s="700"/>
      <c r="IFD7" s="700"/>
      <c r="IFE7" s="700"/>
      <c r="IFF7" s="700"/>
      <c r="IFG7" s="700"/>
      <c r="IFH7" s="700"/>
      <c r="IFI7" s="700"/>
      <c r="IFJ7" s="700"/>
      <c r="IFK7" s="700"/>
      <c r="IFL7" s="700"/>
      <c r="IFM7" s="700"/>
      <c r="IFN7" s="700"/>
      <c r="IFO7" s="700"/>
      <c r="IFP7" s="700"/>
      <c r="IFQ7" s="700"/>
      <c r="IFR7" s="700"/>
      <c r="IFS7" s="700"/>
      <c r="IFT7" s="700"/>
      <c r="IFU7" s="700"/>
      <c r="IFV7" s="700"/>
      <c r="IFW7" s="700"/>
      <c r="IFX7" s="700"/>
      <c r="IFY7" s="700"/>
      <c r="IFZ7" s="700"/>
      <c r="IGA7" s="700"/>
      <c r="IGB7" s="700"/>
      <c r="IGC7" s="700"/>
      <c r="IGD7" s="700"/>
      <c r="IGE7" s="700"/>
      <c r="IGF7" s="700"/>
      <c r="IGG7" s="700"/>
      <c r="IGH7" s="700"/>
      <c r="IGI7" s="700"/>
      <c r="IGJ7" s="700"/>
      <c r="IGK7" s="700"/>
      <c r="IGL7" s="700"/>
      <c r="IGM7" s="700"/>
      <c r="IGN7" s="700"/>
      <c r="IGO7" s="700"/>
      <c r="IGP7" s="700"/>
      <c r="IGQ7" s="700"/>
      <c r="IGR7" s="700"/>
      <c r="IGS7" s="700"/>
      <c r="IGT7" s="700"/>
      <c r="IGU7" s="700"/>
      <c r="IGV7" s="700"/>
      <c r="IGW7" s="700"/>
      <c r="IGX7" s="700"/>
      <c r="IGY7" s="700"/>
      <c r="IGZ7" s="700"/>
      <c r="IHA7" s="700"/>
      <c r="IHB7" s="700"/>
      <c r="IHC7" s="700"/>
      <c r="IHD7" s="700"/>
      <c r="IHE7" s="700"/>
      <c r="IHF7" s="700"/>
      <c r="IHG7" s="700"/>
      <c r="IHH7" s="700"/>
      <c r="IHI7" s="700"/>
      <c r="IHJ7" s="700"/>
      <c r="IHK7" s="700"/>
      <c r="IHL7" s="700"/>
      <c r="IHM7" s="700"/>
      <c r="IHN7" s="700"/>
      <c r="IHO7" s="700"/>
      <c r="IHP7" s="700"/>
      <c r="IHQ7" s="700"/>
      <c r="IHR7" s="700"/>
      <c r="IHS7" s="700"/>
      <c r="IHT7" s="700"/>
      <c r="IHU7" s="700"/>
      <c r="IHV7" s="700"/>
      <c r="IHW7" s="700"/>
      <c r="IHX7" s="700"/>
      <c r="IHY7" s="700"/>
      <c r="IHZ7" s="700"/>
      <c r="IIA7" s="700"/>
      <c r="IIB7" s="700"/>
      <c r="IIC7" s="700"/>
      <c r="IID7" s="700"/>
      <c r="IIE7" s="700"/>
      <c r="IIF7" s="700"/>
      <c r="IIG7" s="700"/>
      <c r="IIH7" s="700"/>
      <c r="III7" s="700"/>
      <c r="IIJ7" s="700"/>
      <c r="IIK7" s="700"/>
      <c r="IIL7" s="700"/>
      <c r="IIM7" s="700"/>
      <c r="IIN7" s="700"/>
      <c r="IIO7" s="700"/>
      <c r="IIP7" s="700"/>
      <c r="IIQ7" s="700"/>
      <c r="IIR7" s="700"/>
      <c r="IIS7" s="700"/>
      <c r="IIT7" s="700"/>
      <c r="IIU7" s="700"/>
      <c r="IIV7" s="700"/>
      <c r="IIW7" s="700"/>
      <c r="IIX7" s="700"/>
      <c r="IIY7" s="700"/>
      <c r="IIZ7" s="700"/>
      <c r="IJA7" s="700"/>
      <c r="IJB7" s="700"/>
      <c r="IJC7" s="700"/>
      <c r="IJD7" s="700"/>
      <c r="IJE7" s="700"/>
      <c r="IJF7" s="700"/>
      <c r="IJG7" s="700"/>
      <c r="IJH7" s="700"/>
      <c r="IJI7" s="700"/>
      <c r="IJJ7" s="700"/>
      <c r="IJK7" s="700"/>
      <c r="IJL7" s="700"/>
      <c r="IJM7" s="700"/>
      <c r="IJN7" s="700"/>
      <c r="IJO7" s="700"/>
      <c r="IJP7" s="700"/>
      <c r="IJQ7" s="700"/>
      <c r="IJR7" s="700"/>
      <c r="IJS7" s="700"/>
      <c r="IJT7" s="700"/>
      <c r="IJU7" s="700"/>
      <c r="IJV7" s="700"/>
      <c r="IJW7" s="700"/>
      <c r="IJX7" s="700"/>
      <c r="IJY7" s="700"/>
      <c r="IJZ7" s="700"/>
      <c r="IKA7" s="700"/>
      <c r="IKB7" s="700"/>
      <c r="IKC7" s="700"/>
      <c r="IKD7" s="700"/>
      <c r="IKE7" s="700"/>
      <c r="IKF7" s="700"/>
      <c r="IKG7" s="700"/>
      <c r="IKH7" s="700"/>
      <c r="IKI7" s="700"/>
      <c r="IKJ7" s="700"/>
      <c r="IKK7" s="700"/>
      <c r="IKL7" s="700"/>
      <c r="IKM7" s="700"/>
      <c r="IKN7" s="700"/>
      <c r="IKO7" s="700"/>
      <c r="IKP7" s="700"/>
      <c r="IKQ7" s="700"/>
      <c r="IKR7" s="700"/>
      <c r="IKS7" s="700"/>
      <c r="IKT7" s="700"/>
      <c r="IKU7" s="700"/>
      <c r="IKV7" s="700"/>
      <c r="IKW7" s="700"/>
      <c r="IKX7" s="700"/>
      <c r="IKY7" s="700"/>
      <c r="IKZ7" s="700"/>
      <c r="ILA7" s="700"/>
      <c r="ILB7" s="700"/>
      <c r="ILC7" s="700"/>
      <c r="ILD7" s="700"/>
      <c r="ILE7" s="700"/>
      <c r="ILF7" s="700"/>
      <c r="ILG7" s="700"/>
      <c r="ILH7" s="700"/>
      <c r="ILI7" s="700"/>
      <c r="ILJ7" s="700"/>
      <c r="ILK7" s="700"/>
      <c r="ILL7" s="700"/>
      <c r="ILM7" s="700"/>
      <c r="ILN7" s="700"/>
      <c r="ILO7" s="700"/>
      <c r="ILP7" s="700"/>
      <c r="ILQ7" s="700"/>
      <c r="ILR7" s="700"/>
      <c r="ILS7" s="700"/>
      <c r="ILT7" s="700"/>
      <c r="ILU7" s="700"/>
      <c r="ILV7" s="700"/>
      <c r="ILW7" s="700"/>
      <c r="ILX7" s="700"/>
      <c r="ILY7" s="700"/>
      <c r="ILZ7" s="700"/>
      <c r="IMA7" s="700"/>
      <c r="IMB7" s="700"/>
      <c r="IMC7" s="700"/>
      <c r="IMD7" s="700"/>
      <c r="IME7" s="700"/>
      <c r="IMF7" s="700"/>
      <c r="IMG7" s="700"/>
      <c r="IMH7" s="700"/>
      <c r="IMI7" s="700"/>
      <c r="IMJ7" s="700"/>
      <c r="IMK7" s="700"/>
      <c r="IML7" s="700"/>
      <c r="IMM7" s="700"/>
      <c r="IMN7" s="700"/>
      <c r="IMO7" s="700"/>
      <c r="IMP7" s="700"/>
      <c r="IMQ7" s="700"/>
      <c r="IMR7" s="700"/>
      <c r="IMS7" s="700"/>
      <c r="IMT7" s="700"/>
      <c r="IMU7" s="700"/>
      <c r="IMV7" s="700"/>
      <c r="IMW7" s="700"/>
      <c r="IMX7" s="700"/>
      <c r="IMY7" s="700"/>
      <c r="IMZ7" s="700"/>
      <c r="INA7" s="700"/>
      <c r="INB7" s="700"/>
      <c r="INC7" s="700"/>
      <c r="IND7" s="700"/>
      <c r="INE7" s="700"/>
      <c r="INF7" s="700"/>
      <c r="ING7" s="700"/>
      <c r="INH7" s="700"/>
      <c r="INI7" s="700"/>
      <c r="INJ7" s="700"/>
      <c r="INK7" s="700"/>
      <c r="INL7" s="700"/>
      <c r="INM7" s="700"/>
      <c r="INN7" s="700"/>
      <c r="INO7" s="700"/>
      <c r="INP7" s="700"/>
      <c r="INQ7" s="700"/>
      <c r="INR7" s="700"/>
      <c r="INS7" s="700"/>
      <c r="INT7" s="700"/>
      <c r="INU7" s="700"/>
      <c r="INV7" s="700"/>
      <c r="INW7" s="700"/>
      <c r="INX7" s="700"/>
      <c r="INY7" s="700"/>
      <c r="INZ7" s="700"/>
      <c r="IOA7" s="700"/>
      <c r="IOB7" s="700"/>
      <c r="IOC7" s="700"/>
      <c r="IOD7" s="700"/>
      <c r="IOE7" s="700"/>
      <c r="IOF7" s="700"/>
      <c r="IOG7" s="700"/>
      <c r="IOH7" s="700"/>
      <c r="IOI7" s="700"/>
      <c r="IOJ7" s="700"/>
      <c r="IOK7" s="700"/>
      <c r="IOL7" s="700"/>
      <c r="IOM7" s="700"/>
      <c r="ION7" s="700"/>
      <c r="IOO7" s="700"/>
      <c r="IOP7" s="700"/>
      <c r="IOQ7" s="700"/>
      <c r="IOR7" s="700"/>
      <c r="IOS7" s="700"/>
      <c r="IOT7" s="700"/>
      <c r="IOU7" s="700"/>
      <c r="IOV7" s="700"/>
      <c r="IOW7" s="700"/>
      <c r="IOX7" s="700"/>
      <c r="IOY7" s="700"/>
      <c r="IOZ7" s="700"/>
      <c r="IPA7" s="700"/>
      <c r="IPB7" s="700"/>
      <c r="IPC7" s="700"/>
      <c r="IPD7" s="700"/>
      <c r="IPE7" s="700"/>
      <c r="IPF7" s="700"/>
      <c r="IPG7" s="700"/>
      <c r="IPH7" s="700"/>
      <c r="IPI7" s="700"/>
      <c r="IPJ7" s="700"/>
      <c r="IPK7" s="700"/>
      <c r="IPL7" s="700"/>
      <c r="IPM7" s="700"/>
      <c r="IPN7" s="700"/>
      <c r="IPO7" s="700"/>
      <c r="IPP7" s="700"/>
      <c r="IPQ7" s="700"/>
      <c r="IPR7" s="700"/>
      <c r="IPS7" s="700"/>
      <c r="IPT7" s="700"/>
      <c r="IPU7" s="700"/>
      <c r="IPV7" s="700"/>
      <c r="IPW7" s="700"/>
      <c r="IPX7" s="700"/>
      <c r="IPY7" s="700"/>
      <c r="IPZ7" s="700"/>
      <c r="IQA7" s="700"/>
      <c r="IQB7" s="700"/>
      <c r="IQC7" s="700"/>
      <c r="IQD7" s="700"/>
      <c r="IQE7" s="700"/>
      <c r="IQF7" s="700"/>
      <c r="IQG7" s="700"/>
      <c r="IQH7" s="700"/>
      <c r="IQI7" s="700"/>
      <c r="IQJ7" s="700"/>
      <c r="IQK7" s="700"/>
      <c r="IQL7" s="700"/>
      <c r="IQM7" s="700"/>
      <c r="IQN7" s="700"/>
      <c r="IQO7" s="700"/>
      <c r="IQP7" s="700"/>
      <c r="IQQ7" s="700"/>
      <c r="IQR7" s="700"/>
      <c r="IQS7" s="700"/>
      <c r="IQT7" s="700"/>
      <c r="IQU7" s="700"/>
      <c r="IQV7" s="700"/>
      <c r="IQW7" s="700"/>
      <c r="IQX7" s="700"/>
      <c r="IQY7" s="700"/>
      <c r="IQZ7" s="700"/>
      <c r="IRA7" s="700"/>
      <c r="IRB7" s="700"/>
      <c r="IRC7" s="700"/>
      <c r="IRD7" s="700"/>
      <c r="IRE7" s="700"/>
      <c r="IRF7" s="700"/>
      <c r="IRG7" s="700"/>
      <c r="IRH7" s="700"/>
      <c r="IRI7" s="700"/>
      <c r="IRJ7" s="700"/>
      <c r="IRK7" s="700"/>
      <c r="IRL7" s="700"/>
      <c r="IRM7" s="700"/>
      <c r="IRN7" s="700"/>
      <c r="IRO7" s="700"/>
      <c r="IRP7" s="700"/>
      <c r="IRQ7" s="700"/>
      <c r="IRR7" s="700"/>
      <c r="IRS7" s="700"/>
      <c r="IRT7" s="700"/>
      <c r="IRU7" s="700"/>
      <c r="IRV7" s="700"/>
      <c r="IRW7" s="700"/>
      <c r="IRX7" s="700"/>
      <c r="IRY7" s="700"/>
      <c r="IRZ7" s="700"/>
      <c r="ISA7" s="700"/>
      <c r="ISB7" s="700"/>
      <c r="ISC7" s="700"/>
      <c r="ISD7" s="700"/>
      <c r="ISE7" s="700"/>
      <c r="ISF7" s="700"/>
      <c r="ISG7" s="700"/>
      <c r="ISH7" s="700"/>
      <c r="ISI7" s="700"/>
      <c r="ISJ7" s="700"/>
      <c r="ISK7" s="700"/>
      <c r="ISL7" s="700"/>
      <c r="ISM7" s="700"/>
      <c r="ISN7" s="700"/>
      <c r="ISO7" s="700"/>
      <c r="ISP7" s="700"/>
      <c r="ISQ7" s="700"/>
      <c r="ISR7" s="700"/>
      <c r="ISS7" s="700"/>
      <c r="IST7" s="700"/>
      <c r="ISU7" s="700"/>
      <c r="ISV7" s="700"/>
      <c r="ISW7" s="700"/>
      <c r="ISX7" s="700"/>
      <c r="ISY7" s="700"/>
      <c r="ISZ7" s="700"/>
      <c r="ITA7" s="700"/>
      <c r="ITB7" s="700"/>
      <c r="ITC7" s="700"/>
      <c r="ITD7" s="700"/>
      <c r="ITE7" s="700"/>
      <c r="ITF7" s="700"/>
      <c r="ITG7" s="700"/>
      <c r="ITH7" s="700"/>
      <c r="ITI7" s="700"/>
      <c r="ITJ7" s="700"/>
      <c r="ITK7" s="700"/>
      <c r="ITL7" s="700"/>
      <c r="ITM7" s="700"/>
      <c r="ITN7" s="700"/>
      <c r="ITO7" s="700"/>
      <c r="ITP7" s="700"/>
      <c r="ITQ7" s="700"/>
      <c r="ITR7" s="700"/>
      <c r="ITS7" s="700"/>
      <c r="ITT7" s="700"/>
      <c r="ITU7" s="700"/>
      <c r="ITV7" s="700"/>
      <c r="ITW7" s="700"/>
      <c r="ITX7" s="700"/>
      <c r="ITY7" s="700"/>
      <c r="ITZ7" s="700"/>
      <c r="IUA7" s="700"/>
      <c r="IUB7" s="700"/>
      <c r="IUC7" s="700"/>
      <c r="IUD7" s="700"/>
      <c r="IUE7" s="700"/>
      <c r="IUF7" s="700"/>
      <c r="IUG7" s="700"/>
      <c r="IUH7" s="700"/>
      <c r="IUI7" s="700"/>
      <c r="IUJ7" s="700"/>
      <c r="IUK7" s="700"/>
      <c r="IUL7" s="700"/>
      <c r="IUM7" s="700"/>
      <c r="IUN7" s="700"/>
      <c r="IUO7" s="700"/>
      <c r="IUP7" s="700"/>
      <c r="IUQ7" s="700"/>
      <c r="IUR7" s="700"/>
      <c r="IUS7" s="700"/>
      <c r="IUT7" s="700"/>
      <c r="IUU7" s="700"/>
      <c r="IUV7" s="700"/>
      <c r="IUW7" s="700"/>
      <c r="IUX7" s="700"/>
      <c r="IUY7" s="700"/>
      <c r="IUZ7" s="700"/>
      <c r="IVA7" s="700"/>
      <c r="IVB7" s="700"/>
      <c r="IVC7" s="700"/>
      <c r="IVD7" s="700"/>
      <c r="IVE7" s="700"/>
      <c r="IVF7" s="700"/>
      <c r="IVG7" s="700"/>
      <c r="IVH7" s="700"/>
      <c r="IVI7" s="700"/>
      <c r="IVJ7" s="700"/>
      <c r="IVK7" s="700"/>
      <c r="IVL7" s="700"/>
      <c r="IVM7" s="700"/>
      <c r="IVN7" s="700"/>
      <c r="IVO7" s="700"/>
      <c r="IVP7" s="700"/>
      <c r="IVQ7" s="700"/>
      <c r="IVR7" s="700"/>
      <c r="IVS7" s="700"/>
      <c r="IVT7" s="700"/>
      <c r="IVU7" s="700"/>
      <c r="IVV7" s="700"/>
      <c r="IVW7" s="700"/>
      <c r="IVX7" s="700"/>
      <c r="IVY7" s="700"/>
      <c r="IVZ7" s="700"/>
      <c r="IWA7" s="700"/>
      <c r="IWB7" s="700"/>
      <c r="IWC7" s="700"/>
      <c r="IWD7" s="700"/>
      <c r="IWE7" s="700"/>
      <c r="IWF7" s="700"/>
      <c r="IWG7" s="700"/>
      <c r="IWH7" s="700"/>
      <c r="IWI7" s="700"/>
      <c r="IWJ7" s="700"/>
      <c r="IWK7" s="700"/>
      <c r="IWL7" s="700"/>
      <c r="IWM7" s="700"/>
      <c r="IWN7" s="700"/>
      <c r="IWO7" s="700"/>
      <c r="IWP7" s="700"/>
      <c r="IWQ7" s="700"/>
      <c r="IWR7" s="700"/>
      <c r="IWS7" s="700"/>
      <c r="IWT7" s="700"/>
      <c r="IWU7" s="700"/>
      <c r="IWV7" s="700"/>
      <c r="IWW7" s="700"/>
      <c r="IWX7" s="700"/>
      <c r="IWY7" s="700"/>
      <c r="IWZ7" s="700"/>
      <c r="IXA7" s="700"/>
      <c r="IXB7" s="700"/>
      <c r="IXC7" s="700"/>
      <c r="IXD7" s="700"/>
      <c r="IXE7" s="700"/>
      <c r="IXF7" s="700"/>
      <c r="IXG7" s="700"/>
      <c r="IXH7" s="700"/>
      <c r="IXI7" s="700"/>
      <c r="IXJ7" s="700"/>
      <c r="IXK7" s="700"/>
      <c r="IXL7" s="700"/>
      <c r="IXM7" s="700"/>
      <c r="IXN7" s="700"/>
      <c r="IXO7" s="700"/>
      <c r="IXP7" s="700"/>
      <c r="IXQ7" s="700"/>
      <c r="IXR7" s="700"/>
      <c r="IXS7" s="700"/>
      <c r="IXT7" s="700"/>
      <c r="IXU7" s="700"/>
      <c r="IXV7" s="700"/>
      <c r="IXW7" s="700"/>
      <c r="IXX7" s="700"/>
      <c r="IXY7" s="700"/>
      <c r="IXZ7" s="700"/>
      <c r="IYA7" s="700"/>
      <c r="IYB7" s="700"/>
      <c r="IYC7" s="700"/>
      <c r="IYD7" s="700"/>
      <c r="IYE7" s="700"/>
      <c r="IYF7" s="700"/>
      <c r="IYG7" s="700"/>
      <c r="IYH7" s="700"/>
      <c r="IYI7" s="700"/>
      <c r="IYJ7" s="700"/>
      <c r="IYK7" s="700"/>
      <c r="IYL7" s="700"/>
      <c r="IYM7" s="700"/>
      <c r="IYN7" s="700"/>
      <c r="IYO7" s="700"/>
      <c r="IYP7" s="700"/>
      <c r="IYQ7" s="700"/>
      <c r="IYR7" s="700"/>
      <c r="IYS7" s="700"/>
      <c r="IYT7" s="700"/>
      <c r="IYU7" s="700"/>
      <c r="IYV7" s="700"/>
      <c r="IYW7" s="700"/>
      <c r="IYX7" s="700"/>
      <c r="IYY7" s="700"/>
      <c r="IYZ7" s="700"/>
      <c r="IZA7" s="700"/>
      <c r="IZB7" s="700"/>
      <c r="IZC7" s="700"/>
      <c r="IZD7" s="700"/>
      <c r="IZE7" s="700"/>
      <c r="IZF7" s="700"/>
      <c r="IZG7" s="700"/>
      <c r="IZH7" s="700"/>
      <c r="IZI7" s="700"/>
      <c r="IZJ7" s="700"/>
      <c r="IZK7" s="700"/>
      <c r="IZL7" s="700"/>
      <c r="IZM7" s="700"/>
      <c r="IZN7" s="700"/>
      <c r="IZO7" s="700"/>
      <c r="IZP7" s="700"/>
      <c r="IZQ7" s="700"/>
      <c r="IZR7" s="700"/>
      <c r="IZS7" s="700"/>
      <c r="IZT7" s="700"/>
      <c r="IZU7" s="700"/>
      <c r="IZV7" s="700"/>
      <c r="IZW7" s="700"/>
      <c r="IZX7" s="700"/>
      <c r="IZY7" s="700"/>
      <c r="IZZ7" s="700"/>
      <c r="JAA7" s="700"/>
      <c r="JAB7" s="700"/>
      <c r="JAC7" s="700"/>
      <c r="JAD7" s="700"/>
      <c r="JAE7" s="700"/>
      <c r="JAF7" s="700"/>
      <c r="JAG7" s="700"/>
      <c r="JAH7" s="700"/>
      <c r="JAI7" s="700"/>
      <c r="JAJ7" s="700"/>
      <c r="JAK7" s="700"/>
      <c r="JAL7" s="700"/>
      <c r="JAM7" s="700"/>
      <c r="JAN7" s="700"/>
      <c r="JAO7" s="700"/>
      <c r="JAP7" s="700"/>
      <c r="JAQ7" s="700"/>
      <c r="JAR7" s="700"/>
      <c r="JAS7" s="700"/>
      <c r="JAT7" s="700"/>
      <c r="JAU7" s="700"/>
      <c r="JAV7" s="700"/>
      <c r="JAW7" s="700"/>
      <c r="JAX7" s="700"/>
      <c r="JAY7" s="700"/>
      <c r="JAZ7" s="700"/>
      <c r="JBA7" s="700"/>
      <c r="JBB7" s="700"/>
      <c r="JBC7" s="700"/>
      <c r="JBD7" s="700"/>
      <c r="JBE7" s="700"/>
      <c r="JBF7" s="700"/>
      <c r="JBG7" s="700"/>
      <c r="JBH7" s="700"/>
      <c r="JBI7" s="700"/>
      <c r="JBJ7" s="700"/>
      <c r="JBK7" s="700"/>
      <c r="JBL7" s="700"/>
      <c r="JBM7" s="700"/>
      <c r="JBN7" s="700"/>
      <c r="JBO7" s="700"/>
      <c r="JBP7" s="700"/>
      <c r="JBQ7" s="700"/>
      <c r="JBR7" s="700"/>
      <c r="JBS7" s="700"/>
      <c r="JBT7" s="700"/>
      <c r="JBU7" s="700"/>
      <c r="JBV7" s="700"/>
      <c r="JBW7" s="700"/>
      <c r="JBX7" s="700"/>
      <c r="JBY7" s="700"/>
      <c r="JBZ7" s="700"/>
      <c r="JCA7" s="700"/>
      <c r="JCB7" s="700"/>
      <c r="JCC7" s="700"/>
      <c r="JCD7" s="700"/>
      <c r="JCE7" s="700"/>
      <c r="JCF7" s="700"/>
      <c r="JCG7" s="700"/>
      <c r="JCH7" s="700"/>
      <c r="JCI7" s="700"/>
      <c r="JCJ7" s="700"/>
      <c r="JCK7" s="700"/>
      <c r="JCL7" s="700"/>
      <c r="JCM7" s="700"/>
      <c r="JCN7" s="700"/>
      <c r="JCO7" s="700"/>
      <c r="JCP7" s="700"/>
      <c r="JCQ7" s="700"/>
      <c r="JCR7" s="700"/>
      <c r="JCS7" s="700"/>
      <c r="JCT7" s="700"/>
      <c r="JCU7" s="700"/>
      <c r="JCV7" s="700"/>
      <c r="JCW7" s="700"/>
      <c r="JCX7" s="700"/>
      <c r="JCY7" s="700"/>
      <c r="JCZ7" s="700"/>
      <c r="JDA7" s="700"/>
      <c r="JDB7" s="700"/>
      <c r="JDC7" s="700"/>
      <c r="JDD7" s="700"/>
      <c r="JDE7" s="700"/>
      <c r="JDF7" s="700"/>
      <c r="JDG7" s="700"/>
      <c r="JDH7" s="700"/>
      <c r="JDI7" s="700"/>
      <c r="JDJ7" s="700"/>
      <c r="JDK7" s="700"/>
      <c r="JDL7" s="700"/>
      <c r="JDM7" s="700"/>
      <c r="JDN7" s="700"/>
      <c r="JDO7" s="700"/>
      <c r="JDP7" s="700"/>
      <c r="JDQ7" s="700"/>
      <c r="JDR7" s="700"/>
      <c r="JDS7" s="700"/>
      <c r="JDT7" s="700"/>
      <c r="JDU7" s="700"/>
      <c r="JDV7" s="700"/>
      <c r="JDW7" s="700"/>
      <c r="JDX7" s="700"/>
      <c r="JDY7" s="700"/>
      <c r="JDZ7" s="700"/>
      <c r="JEA7" s="700"/>
      <c r="JEB7" s="700"/>
      <c r="JEC7" s="700"/>
      <c r="JED7" s="700"/>
      <c r="JEE7" s="700"/>
      <c r="JEF7" s="700"/>
      <c r="JEG7" s="700"/>
      <c r="JEH7" s="700"/>
      <c r="JEI7" s="700"/>
      <c r="JEJ7" s="700"/>
      <c r="JEK7" s="700"/>
      <c r="JEL7" s="700"/>
      <c r="JEM7" s="700"/>
      <c r="JEN7" s="700"/>
      <c r="JEO7" s="700"/>
      <c r="JEP7" s="700"/>
      <c r="JEQ7" s="700"/>
      <c r="JER7" s="700"/>
      <c r="JES7" s="700"/>
      <c r="JET7" s="700"/>
      <c r="JEU7" s="700"/>
      <c r="JEV7" s="700"/>
      <c r="JEW7" s="700"/>
      <c r="JEX7" s="700"/>
      <c r="JEY7" s="700"/>
      <c r="JEZ7" s="700"/>
      <c r="JFA7" s="700"/>
      <c r="JFB7" s="700"/>
      <c r="JFC7" s="700"/>
      <c r="JFD7" s="700"/>
      <c r="JFE7" s="700"/>
      <c r="JFF7" s="700"/>
      <c r="JFG7" s="700"/>
      <c r="JFH7" s="700"/>
      <c r="JFI7" s="700"/>
      <c r="JFJ7" s="700"/>
      <c r="JFK7" s="700"/>
      <c r="JFL7" s="700"/>
      <c r="JFM7" s="700"/>
      <c r="JFN7" s="700"/>
      <c r="JFO7" s="700"/>
      <c r="JFP7" s="700"/>
      <c r="JFQ7" s="700"/>
      <c r="JFR7" s="700"/>
      <c r="JFS7" s="700"/>
      <c r="JFT7" s="700"/>
      <c r="JFU7" s="700"/>
      <c r="JFV7" s="700"/>
      <c r="JFW7" s="700"/>
      <c r="JFX7" s="700"/>
      <c r="JFY7" s="700"/>
      <c r="JFZ7" s="700"/>
      <c r="JGA7" s="700"/>
      <c r="JGB7" s="700"/>
      <c r="JGC7" s="700"/>
      <c r="JGD7" s="700"/>
      <c r="JGE7" s="700"/>
      <c r="JGF7" s="700"/>
      <c r="JGG7" s="700"/>
      <c r="JGH7" s="700"/>
      <c r="JGI7" s="700"/>
      <c r="JGJ7" s="700"/>
      <c r="JGK7" s="700"/>
      <c r="JGL7" s="700"/>
      <c r="JGM7" s="700"/>
      <c r="JGN7" s="700"/>
      <c r="JGO7" s="700"/>
      <c r="JGP7" s="700"/>
      <c r="JGQ7" s="700"/>
      <c r="JGR7" s="700"/>
      <c r="JGS7" s="700"/>
      <c r="JGT7" s="700"/>
      <c r="JGU7" s="700"/>
      <c r="JGV7" s="700"/>
      <c r="JGW7" s="700"/>
      <c r="JGX7" s="700"/>
      <c r="JGY7" s="700"/>
      <c r="JGZ7" s="700"/>
      <c r="JHA7" s="700"/>
      <c r="JHB7" s="700"/>
      <c r="JHC7" s="700"/>
      <c r="JHD7" s="700"/>
      <c r="JHE7" s="700"/>
      <c r="JHF7" s="700"/>
      <c r="JHG7" s="700"/>
      <c r="JHH7" s="700"/>
      <c r="JHI7" s="700"/>
      <c r="JHJ7" s="700"/>
      <c r="JHK7" s="700"/>
      <c r="JHL7" s="700"/>
      <c r="JHM7" s="700"/>
      <c r="JHN7" s="700"/>
      <c r="JHO7" s="700"/>
      <c r="JHP7" s="700"/>
      <c r="JHQ7" s="700"/>
      <c r="JHR7" s="700"/>
      <c r="JHS7" s="700"/>
      <c r="JHT7" s="700"/>
      <c r="JHU7" s="700"/>
      <c r="JHV7" s="700"/>
      <c r="JHW7" s="700"/>
      <c r="JHX7" s="700"/>
      <c r="JHY7" s="700"/>
      <c r="JHZ7" s="700"/>
      <c r="JIA7" s="700"/>
      <c r="JIB7" s="700"/>
      <c r="JIC7" s="700"/>
      <c r="JID7" s="700"/>
      <c r="JIE7" s="700"/>
      <c r="JIF7" s="700"/>
      <c r="JIG7" s="700"/>
      <c r="JIH7" s="700"/>
      <c r="JII7" s="700"/>
      <c r="JIJ7" s="700"/>
      <c r="JIK7" s="700"/>
      <c r="JIL7" s="700"/>
      <c r="JIM7" s="700"/>
      <c r="JIN7" s="700"/>
      <c r="JIO7" s="700"/>
      <c r="JIP7" s="700"/>
      <c r="JIQ7" s="700"/>
      <c r="JIR7" s="700"/>
      <c r="JIS7" s="700"/>
      <c r="JIT7" s="700"/>
      <c r="JIU7" s="700"/>
      <c r="JIV7" s="700"/>
      <c r="JIW7" s="700"/>
      <c r="JIX7" s="700"/>
      <c r="JIY7" s="700"/>
      <c r="JIZ7" s="700"/>
      <c r="JJA7" s="700"/>
      <c r="JJB7" s="700"/>
      <c r="JJC7" s="700"/>
      <c r="JJD7" s="700"/>
      <c r="JJE7" s="700"/>
      <c r="JJF7" s="700"/>
      <c r="JJG7" s="700"/>
      <c r="JJH7" s="700"/>
      <c r="JJI7" s="700"/>
      <c r="JJJ7" s="700"/>
      <c r="JJK7" s="700"/>
      <c r="JJL7" s="700"/>
      <c r="JJM7" s="700"/>
      <c r="JJN7" s="700"/>
      <c r="JJO7" s="700"/>
      <c r="JJP7" s="700"/>
      <c r="JJQ7" s="700"/>
      <c r="JJR7" s="700"/>
      <c r="JJS7" s="700"/>
      <c r="JJT7" s="700"/>
      <c r="JJU7" s="700"/>
      <c r="JJV7" s="700"/>
      <c r="JJW7" s="700"/>
      <c r="JJX7" s="700"/>
      <c r="JJY7" s="700"/>
      <c r="JJZ7" s="700"/>
      <c r="JKA7" s="700"/>
      <c r="JKB7" s="700"/>
      <c r="JKC7" s="700"/>
      <c r="JKD7" s="700"/>
      <c r="JKE7" s="700"/>
      <c r="JKF7" s="700"/>
      <c r="JKG7" s="700"/>
      <c r="JKH7" s="700"/>
      <c r="JKI7" s="700"/>
      <c r="JKJ7" s="700"/>
      <c r="JKK7" s="700"/>
      <c r="JKL7" s="700"/>
      <c r="JKM7" s="700"/>
      <c r="JKN7" s="700"/>
      <c r="JKO7" s="700"/>
      <c r="JKP7" s="700"/>
      <c r="JKQ7" s="700"/>
      <c r="JKR7" s="700"/>
      <c r="JKS7" s="700"/>
      <c r="JKT7" s="700"/>
      <c r="JKU7" s="700"/>
      <c r="JKV7" s="700"/>
      <c r="JKW7" s="700"/>
      <c r="JKX7" s="700"/>
      <c r="JKY7" s="700"/>
      <c r="JKZ7" s="700"/>
      <c r="JLA7" s="700"/>
      <c r="JLB7" s="700"/>
      <c r="JLC7" s="700"/>
      <c r="JLD7" s="700"/>
      <c r="JLE7" s="700"/>
      <c r="JLF7" s="700"/>
      <c r="JLG7" s="700"/>
      <c r="JLH7" s="700"/>
      <c r="JLI7" s="700"/>
      <c r="JLJ7" s="700"/>
      <c r="JLK7" s="700"/>
      <c r="JLL7" s="700"/>
      <c r="JLM7" s="700"/>
      <c r="JLN7" s="700"/>
      <c r="JLO7" s="700"/>
      <c r="JLP7" s="700"/>
      <c r="JLQ7" s="700"/>
      <c r="JLR7" s="700"/>
      <c r="JLS7" s="700"/>
      <c r="JLT7" s="700"/>
      <c r="JLU7" s="700"/>
      <c r="JLV7" s="700"/>
      <c r="JLW7" s="700"/>
      <c r="JLX7" s="700"/>
      <c r="JLY7" s="700"/>
      <c r="JLZ7" s="700"/>
      <c r="JMA7" s="700"/>
      <c r="JMB7" s="700"/>
      <c r="JMC7" s="700"/>
      <c r="JMD7" s="700"/>
      <c r="JME7" s="700"/>
      <c r="JMF7" s="700"/>
      <c r="JMG7" s="700"/>
      <c r="JMH7" s="700"/>
      <c r="JMI7" s="700"/>
      <c r="JMJ7" s="700"/>
      <c r="JMK7" s="700"/>
      <c r="JML7" s="700"/>
      <c r="JMM7" s="700"/>
      <c r="JMN7" s="700"/>
      <c r="JMO7" s="700"/>
      <c r="JMP7" s="700"/>
      <c r="JMQ7" s="700"/>
      <c r="JMR7" s="700"/>
      <c r="JMS7" s="700"/>
      <c r="JMT7" s="700"/>
      <c r="JMU7" s="700"/>
      <c r="JMV7" s="700"/>
      <c r="JMW7" s="700"/>
      <c r="JMX7" s="700"/>
      <c r="JMY7" s="700"/>
      <c r="JMZ7" s="700"/>
      <c r="JNA7" s="700"/>
      <c r="JNB7" s="700"/>
      <c r="JNC7" s="700"/>
      <c r="JND7" s="700"/>
      <c r="JNE7" s="700"/>
      <c r="JNF7" s="700"/>
      <c r="JNG7" s="700"/>
      <c r="JNH7" s="700"/>
      <c r="JNI7" s="700"/>
      <c r="JNJ7" s="700"/>
      <c r="JNK7" s="700"/>
      <c r="JNL7" s="700"/>
      <c r="JNM7" s="700"/>
      <c r="JNN7" s="700"/>
      <c r="JNO7" s="700"/>
      <c r="JNP7" s="700"/>
      <c r="JNQ7" s="700"/>
      <c r="JNR7" s="700"/>
      <c r="JNS7" s="700"/>
      <c r="JNT7" s="700"/>
      <c r="JNU7" s="700"/>
      <c r="JNV7" s="700"/>
      <c r="JNW7" s="700"/>
      <c r="JNX7" s="700"/>
      <c r="JNY7" s="700"/>
      <c r="JNZ7" s="700"/>
      <c r="JOA7" s="700"/>
      <c r="JOB7" s="700"/>
      <c r="JOC7" s="700"/>
      <c r="JOD7" s="700"/>
      <c r="JOE7" s="700"/>
      <c r="JOF7" s="700"/>
      <c r="JOG7" s="700"/>
      <c r="JOH7" s="700"/>
      <c r="JOI7" s="700"/>
      <c r="JOJ7" s="700"/>
      <c r="JOK7" s="700"/>
      <c r="JOL7" s="700"/>
      <c r="JOM7" s="700"/>
      <c r="JON7" s="700"/>
      <c r="JOO7" s="700"/>
      <c r="JOP7" s="700"/>
      <c r="JOQ7" s="700"/>
      <c r="JOR7" s="700"/>
      <c r="JOS7" s="700"/>
      <c r="JOT7" s="700"/>
      <c r="JOU7" s="700"/>
      <c r="JOV7" s="700"/>
      <c r="JOW7" s="700"/>
      <c r="JOX7" s="700"/>
      <c r="JOY7" s="700"/>
      <c r="JOZ7" s="700"/>
      <c r="JPA7" s="700"/>
      <c r="JPB7" s="700"/>
      <c r="JPC7" s="700"/>
      <c r="JPD7" s="700"/>
      <c r="JPE7" s="700"/>
      <c r="JPF7" s="700"/>
      <c r="JPG7" s="700"/>
      <c r="JPH7" s="700"/>
      <c r="JPI7" s="700"/>
      <c r="JPJ7" s="700"/>
      <c r="JPK7" s="700"/>
      <c r="JPL7" s="700"/>
      <c r="JPM7" s="700"/>
      <c r="JPN7" s="700"/>
      <c r="JPO7" s="700"/>
      <c r="JPP7" s="700"/>
      <c r="JPQ7" s="700"/>
      <c r="JPR7" s="700"/>
      <c r="JPS7" s="700"/>
      <c r="JPT7" s="700"/>
      <c r="JPU7" s="700"/>
      <c r="JPV7" s="700"/>
      <c r="JPW7" s="700"/>
      <c r="JPX7" s="700"/>
      <c r="JPY7" s="700"/>
      <c r="JPZ7" s="700"/>
      <c r="JQA7" s="700"/>
      <c r="JQB7" s="700"/>
      <c r="JQC7" s="700"/>
      <c r="JQD7" s="700"/>
      <c r="JQE7" s="700"/>
      <c r="JQF7" s="700"/>
      <c r="JQG7" s="700"/>
      <c r="JQH7" s="700"/>
      <c r="JQI7" s="700"/>
      <c r="JQJ7" s="700"/>
      <c r="JQK7" s="700"/>
      <c r="JQL7" s="700"/>
      <c r="JQM7" s="700"/>
      <c r="JQN7" s="700"/>
      <c r="JQO7" s="700"/>
      <c r="JQP7" s="700"/>
      <c r="JQQ7" s="700"/>
      <c r="JQR7" s="700"/>
      <c r="JQS7" s="700"/>
      <c r="JQT7" s="700"/>
      <c r="JQU7" s="700"/>
      <c r="JQV7" s="700"/>
      <c r="JQW7" s="700"/>
      <c r="JQX7" s="700"/>
      <c r="JQY7" s="700"/>
      <c r="JQZ7" s="700"/>
      <c r="JRA7" s="700"/>
      <c r="JRB7" s="700"/>
      <c r="JRC7" s="700"/>
      <c r="JRD7" s="700"/>
      <c r="JRE7" s="700"/>
      <c r="JRF7" s="700"/>
      <c r="JRG7" s="700"/>
      <c r="JRH7" s="700"/>
      <c r="JRI7" s="700"/>
      <c r="JRJ7" s="700"/>
      <c r="JRK7" s="700"/>
      <c r="JRL7" s="700"/>
      <c r="JRM7" s="700"/>
      <c r="JRN7" s="700"/>
      <c r="JRO7" s="700"/>
      <c r="JRP7" s="700"/>
      <c r="JRQ7" s="700"/>
      <c r="JRR7" s="700"/>
      <c r="JRS7" s="700"/>
      <c r="JRT7" s="700"/>
      <c r="JRU7" s="700"/>
      <c r="JRV7" s="700"/>
      <c r="JRW7" s="700"/>
      <c r="JRX7" s="700"/>
      <c r="JRY7" s="700"/>
      <c r="JRZ7" s="700"/>
      <c r="JSA7" s="700"/>
      <c r="JSB7" s="700"/>
      <c r="JSC7" s="700"/>
      <c r="JSD7" s="700"/>
      <c r="JSE7" s="700"/>
      <c r="JSF7" s="700"/>
      <c r="JSG7" s="700"/>
      <c r="JSH7" s="700"/>
      <c r="JSI7" s="700"/>
      <c r="JSJ7" s="700"/>
      <c r="JSK7" s="700"/>
      <c r="JSL7" s="700"/>
      <c r="JSM7" s="700"/>
      <c r="JSN7" s="700"/>
      <c r="JSO7" s="700"/>
      <c r="JSP7" s="700"/>
      <c r="JSQ7" s="700"/>
      <c r="JSR7" s="700"/>
      <c r="JSS7" s="700"/>
      <c r="JST7" s="700"/>
      <c r="JSU7" s="700"/>
      <c r="JSV7" s="700"/>
      <c r="JSW7" s="700"/>
      <c r="JSX7" s="700"/>
      <c r="JSY7" s="700"/>
      <c r="JSZ7" s="700"/>
      <c r="JTA7" s="700"/>
      <c r="JTB7" s="700"/>
      <c r="JTC7" s="700"/>
      <c r="JTD7" s="700"/>
      <c r="JTE7" s="700"/>
      <c r="JTF7" s="700"/>
      <c r="JTG7" s="700"/>
      <c r="JTH7" s="700"/>
      <c r="JTI7" s="700"/>
      <c r="JTJ7" s="700"/>
      <c r="JTK7" s="700"/>
      <c r="JTL7" s="700"/>
      <c r="JTM7" s="700"/>
      <c r="JTN7" s="700"/>
      <c r="JTO7" s="700"/>
      <c r="JTP7" s="700"/>
      <c r="JTQ7" s="700"/>
      <c r="JTR7" s="700"/>
      <c r="JTS7" s="700"/>
      <c r="JTT7" s="700"/>
      <c r="JTU7" s="700"/>
      <c r="JTV7" s="700"/>
      <c r="JTW7" s="700"/>
      <c r="JTX7" s="700"/>
      <c r="JTY7" s="700"/>
      <c r="JTZ7" s="700"/>
      <c r="JUA7" s="700"/>
      <c r="JUB7" s="700"/>
      <c r="JUC7" s="700"/>
      <c r="JUD7" s="700"/>
      <c r="JUE7" s="700"/>
      <c r="JUF7" s="700"/>
      <c r="JUG7" s="700"/>
      <c r="JUH7" s="700"/>
      <c r="JUI7" s="700"/>
      <c r="JUJ7" s="700"/>
      <c r="JUK7" s="700"/>
      <c r="JUL7" s="700"/>
      <c r="JUM7" s="700"/>
      <c r="JUN7" s="700"/>
      <c r="JUO7" s="700"/>
      <c r="JUP7" s="700"/>
      <c r="JUQ7" s="700"/>
      <c r="JUR7" s="700"/>
      <c r="JUS7" s="700"/>
      <c r="JUT7" s="700"/>
      <c r="JUU7" s="700"/>
      <c r="JUV7" s="700"/>
      <c r="JUW7" s="700"/>
      <c r="JUX7" s="700"/>
      <c r="JUY7" s="700"/>
      <c r="JUZ7" s="700"/>
      <c r="JVA7" s="700"/>
      <c r="JVB7" s="700"/>
      <c r="JVC7" s="700"/>
      <c r="JVD7" s="700"/>
      <c r="JVE7" s="700"/>
      <c r="JVF7" s="700"/>
      <c r="JVG7" s="700"/>
      <c r="JVH7" s="700"/>
      <c r="JVI7" s="700"/>
      <c r="JVJ7" s="700"/>
      <c r="JVK7" s="700"/>
      <c r="JVL7" s="700"/>
      <c r="JVM7" s="700"/>
      <c r="JVN7" s="700"/>
      <c r="JVO7" s="700"/>
      <c r="JVP7" s="700"/>
      <c r="JVQ7" s="700"/>
      <c r="JVR7" s="700"/>
      <c r="JVS7" s="700"/>
      <c r="JVT7" s="700"/>
      <c r="JVU7" s="700"/>
      <c r="JVV7" s="700"/>
      <c r="JVW7" s="700"/>
      <c r="JVX7" s="700"/>
      <c r="JVY7" s="700"/>
      <c r="JVZ7" s="700"/>
      <c r="JWA7" s="700"/>
      <c r="JWB7" s="700"/>
      <c r="JWC7" s="700"/>
      <c r="JWD7" s="700"/>
      <c r="JWE7" s="700"/>
      <c r="JWF7" s="700"/>
      <c r="JWG7" s="700"/>
      <c r="JWH7" s="700"/>
      <c r="JWI7" s="700"/>
      <c r="JWJ7" s="700"/>
      <c r="JWK7" s="700"/>
      <c r="JWL7" s="700"/>
      <c r="JWM7" s="700"/>
      <c r="JWN7" s="700"/>
      <c r="JWO7" s="700"/>
      <c r="JWP7" s="700"/>
      <c r="JWQ7" s="700"/>
      <c r="JWR7" s="700"/>
      <c r="JWS7" s="700"/>
      <c r="JWT7" s="700"/>
      <c r="JWU7" s="700"/>
      <c r="JWV7" s="700"/>
      <c r="JWW7" s="700"/>
      <c r="JWX7" s="700"/>
      <c r="JWY7" s="700"/>
      <c r="JWZ7" s="700"/>
      <c r="JXA7" s="700"/>
      <c r="JXB7" s="700"/>
      <c r="JXC7" s="700"/>
      <c r="JXD7" s="700"/>
      <c r="JXE7" s="700"/>
      <c r="JXF7" s="700"/>
      <c r="JXG7" s="700"/>
      <c r="JXH7" s="700"/>
      <c r="JXI7" s="700"/>
      <c r="JXJ7" s="700"/>
      <c r="JXK7" s="700"/>
      <c r="JXL7" s="700"/>
      <c r="JXM7" s="700"/>
      <c r="JXN7" s="700"/>
      <c r="JXO7" s="700"/>
      <c r="JXP7" s="700"/>
      <c r="JXQ7" s="700"/>
      <c r="JXR7" s="700"/>
      <c r="JXS7" s="700"/>
      <c r="JXT7" s="700"/>
      <c r="JXU7" s="700"/>
      <c r="JXV7" s="700"/>
      <c r="JXW7" s="700"/>
      <c r="JXX7" s="700"/>
      <c r="JXY7" s="700"/>
      <c r="JXZ7" s="700"/>
      <c r="JYA7" s="700"/>
      <c r="JYB7" s="700"/>
      <c r="JYC7" s="700"/>
      <c r="JYD7" s="700"/>
      <c r="JYE7" s="700"/>
      <c r="JYF7" s="700"/>
      <c r="JYG7" s="700"/>
      <c r="JYH7" s="700"/>
      <c r="JYI7" s="700"/>
      <c r="JYJ7" s="700"/>
      <c r="JYK7" s="700"/>
      <c r="JYL7" s="700"/>
      <c r="JYM7" s="700"/>
      <c r="JYN7" s="700"/>
      <c r="JYO7" s="700"/>
      <c r="JYP7" s="700"/>
      <c r="JYQ7" s="700"/>
      <c r="JYR7" s="700"/>
      <c r="JYS7" s="700"/>
      <c r="JYT7" s="700"/>
      <c r="JYU7" s="700"/>
      <c r="JYV7" s="700"/>
      <c r="JYW7" s="700"/>
      <c r="JYX7" s="700"/>
      <c r="JYY7" s="700"/>
      <c r="JYZ7" s="700"/>
      <c r="JZA7" s="700"/>
      <c r="JZB7" s="700"/>
      <c r="JZC7" s="700"/>
      <c r="JZD7" s="700"/>
      <c r="JZE7" s="700"/>
      <c r="JZF7" s="700"/>
      <c r="JZG7" s="700"/>
      <c r="JZH7" s="700"/>
      <c r="JZI7" s="700"/>
      <c r="JZJ7" s="700"/>
      <c r="JZK7" s="700"/>
      <c r="JZL7" s="700"/>
      <c r="JZM7" s="700"/>
      <c r="JZN7" s="700"/>
      <c r="JZO7" s="700"/>
      <c r="JZP7" s="700"/>
      <c r="JZQ7" s="700"/>
      <c r="JZR7" s="700"/>
      <c r="JZS7" s="700"/>
      <c r="JZT7" s="700"/>
      <c r="JZU7" s="700"/>
      <c r="JZV7" s="700"/>
      <c r="JZW7" s="700"/>
      <c r="JZX7" s="700"/>
      <c r="JZY7" s="700"/>
      <c r="JZZ7" s="700"/>
      <c r="KAA7" s="700"/>
      <c r="KAB7" s="700"/>
      <c r="KAC7" s="700"/>
      <c r="KAD7" s="700"/>
      <c r="KAE7" s="700"/>
      <c r="KAF7" s="700"/>
      <c r="KAG7" s="700"/>
      <c r="KAH7" s="700"/>
      <c r="KAI7" s="700"/>
      <c r="KAJ7" s="700"/>
      <c r="KAK7" s="700"/>
      <c r="KAL7" s="700"/>
      <c r="KAM7" s="700"/>
      <c r="KAN7" s="700"/>
      <c r="KAO7" s="700"/>
      <c r="KAP7" s="700"/>
      <c r="KAQ7" s="700"/>
      <c r="KAR7" s="700"/>
      <c r="KAS7" s="700"/>
      <c r="KAT7" s="700"/>
      <c r="KAU7" s="700"/>
      <c r="KAV7" s="700"/>
      <c r="KAW7" s="700"/>
      <c r="KAX7" s="700"/>
      <c r="KAY7" s="700"/>
      <c r="KAZ7" s="700"/>
      <c r="KBA7" s="700"/>
      <c r="KBB7" s="700"/>
      <c r="KBC7" s="700"/>
      <c r="KBD7" s="700"/>
      <c r="KBE7" s="700"/>
      <c r="KBF7" s="700"/>
      <c r="KBG7" s="700"/>
      <c r="KBH7" s="700"/>
      <c r="KBI7" s="700"/>
      <c r="KBJ7" s="700"/>
      <c r="KBK7" s="700"/>
      <c r="KBL7" s="700"/>
      <c r="KBM7" s="700"/>
      <c r="KBN7" s="700"/>
      <c r="KBO7" s="700"/>
      <c r="KBP7" s="700"/>
      <c r="KBQ7" s="700"/>
      <c r="KBR7" s="700"/>
      <c r="KBS7" s="700"/>
      <c r="KBT7" s="700"/>
      <c r="KBU7" s="700"/>
      <c r="KBV7" s="700"/>
      <c r="KBW7" s="700"/>
      <c r="KBX7" s="700"/>
      <c r="KBY7" s="700"/>
      <c r="KBZ7" s="700"/>
      <c r="KCA7" s="700"/>
      <c r="KCB7" s="700"/>
      <c r="KCC7" s="700"/>
      <c r="KCD7" s="700"/>
      <c r="KCE7" s="700"/>
      <c r="KCF7" s="700"/>
      <c r="KCG7" s="700"/>
      <c r="KCH7" s="700"/>
      <c r="KCI7" s="700"/>
      <c r="KCJ7" s="700"/>
      <c r="KCK7" s="700"/>
      <c r="KCL7" s="700"/>
      <c r="KCM7" s="700"/>
      <c r="KCN7" s="700"/>
      <c r="KCO7" s="700"/>
      <c r="KCP7" s="700"/>
      <c r="KCQ7" s="700"/>
      <c r="KCR7" s="700"/>
      <c r="KCS7" s="700"/>
      <c r="KCT7" s="700"/>
      <c r="KCU7" s="700"/>
      <c r="KCV7" s="700"/>
      <c r="KCW7" s="700"/>
      <c r="KCX7" s="700"/>
      <c r="KCY7" s="700"/>
      <c r="KCZ7" s="700"/>
      <c r="KDA7" s="700"/>
      <c r="KDB7" s="700"/>
      <c r="KDC7" s="700"/>
      <c r="KDD7" s="700"/>
      <c r="KDE7" s="700"/>
      <c r="KDF7" s="700"/>
      <c r="KDG7" s="700"/>
      <c r="KDH7" s="700"/>
      <c r="KDI7" s="700"/>
      <c r="KDJ7" s="700"/>
      <c r="KDK7" s="700"/>
      <c r="KDL7" s="700"/>
      <c r="KDM7" s="700"/>
      <c r="KDN7" s="700"/>
      <c r="KDO7" s="700"/>
      <c r="KDP7" s="700"/>
      <c r="KDQ7" s="700"/>
      <c r="KDR7" s="700"/>
      <c r="KDS7" s="700"/>
      <c r="KDT7" s="700"/>
      <c r="KDU7" s="700"/>
      <c r="KDV7" s="700"/>
      <c r="KDW7" s="700"/>
      <c r="KDX7" s="700"/>
      <c r="KDY7" s="700"/>
      <c r="KDZ7" s="700"/>
      <c r="KEA7" s="700"/>
      <c r="KEB7" s="700"/>
      <c r="KEC7" s="700"/>
      <c r="KED7" s="700"/>
      <c r="KEE7" s="700"/>
      <c r="KEF7" s="700"/>
      <c r="KEG7" s="700"/>
      <c r="KEH7" s="700"/>
      <c r="KEI7" s="700"/>
      <c r="KEJ7" s="700"/>
      <c r="KEK7" s="700"/>
      <c r="KEL7" s="700"/>
      <c r="KEM7" s="700"/>
      <c r="KEN7" s="700"/>
      <c r="KEO7" s="700"/>
      <c r="KEP7" s="700"/>
      <c r="KEQ7" s="700"/>
      <c r="KER7" s="700"/>
      <c r="KES7" s="700"/>
      <c r="KET7" s="700"/>
      <c r="KEU7" s="700"/>
      <c r="KEV7" s="700"/>
      <c r="KEW7" s="700"/>
      <c r="KEX7" s="700"/>
      <c r="KEY7" s="700"/>
      <c r="KEZ7" s="700"/>
      <c r="KFA7" s="700"/>
      <c r="KFB7" s="700"/>
      <c r="KFC7" s="700"/>
      <c r="KFD7" s="700"/>
      <c r="KFE7" s="700"/>
      <c r="KFF7" s="700"/>
      <c r="KFG7" s="700"/>
      <c r="KFH7" s="700"/>
      <c r="KFI7" s="700"/>
      <c r="KFJ7" s="700"/>
      <c r="KFK7" s="700"/>
      <c r="KFL7" s="700"/>
      <c r="KFM7" s="700"/>
      <c r="KFN7" s="700"/>
      <c r="KFO7" s="700"/>
      <c r="KFP7" s="700"/>
      <c r="KFQ7" s="700"/>
      <c r="KFR7" s="700"/>
      <c r="KFS7" s="700"/>
      <c r="KFT7" s="700"/>
      <c r="KFU7" s="700"/>
      <c r="KFV7" s="700"/>
      <c r="KFW7" s="700"/>
      <c r="KFX7" s="700"/>
      <c r="KFY7" s="700"/>
      <c r="KFZ7" s="700"/>
      <c r="KGA7" s="700"/>
      <c r="KGB7" s="700"/>
      <c r="KGC7" s="700"/>
      <c r="KGD7" s="700"/>
      <c r="KGE7" s="700"/>
      <c r="KGF7" s="700"/>
      <c r="KGG7" s="700"/>
      <c r="KGH7" s="700"/>
      <c r="KGI7" s="700"/>
      <c r="KGJ7" s="700"/>
      <c r="KGK7" s="700"/>
      <c r="KGL7" s="700"/>
      <c r="KGM7" s="700"/>
      <c r="KGN7" s="700"/>
      <c r="KGO7" s="700"/>
      <c r="KGP7" s="700"/>
      <c r="KGQ7" s="700"/>
      <c r="KGR7" s="700"/>
      <c r="KGS7" s="700"/>
      <c r="KGT7" s="700"/>
      <c r="KGU7" s="700"/>
      <c r="KGV7" s="700"/>
      <c r="KGW7" s="700"/>
      <c r="KGX7" s="700"/>
      <c r="KGY7" s="700"/>
      <c r="KGZ7" s="700"/>
      <c r="KHA7" s="700"/>
      <c r="KHB7" s="700"/>
      <c r="KHC7" s="700"/>
      <c r="KHD7" s="700"/>
      <c r="KHE7" s="700"/>
      <c r="KHF7" s="700"/>
      <c r="KHG7" s="700"/>
      <c r="KHH7" s="700"/>
      <c r="KHI7" s="700"/>
      <c r="KHJ7" s="700"/>
      <c r="KHK7" s="700"/>
      <c r="KHL7" s="700"/>
      <c r="KHM7" s="700"/>
      <c r="KHN7" s="700"/>
      <c r="KHO7" s="700"/>
      <c r="KHP7" s="700"/>
      <c r="KHQ7" s="700"/>
      <c r="KHR7" s="700"/>
      <c r="KHS7" s="700"/>
      <c r="KHT7" s="700"/>
      <c r="KHU7" s="700"/>
      <c r="KHV7" s="700"/>
      <c r="KHW7" s="700"/>
      <c r="KHX7" s="700"/>
      <c r="KHY7" s="700"/>
      <c r="KHZ7" s="700"/>
      <c r="KIA7" s="700"/>
      <c r="KIB7" s="700"/>
      <c r="KIC7" s="700"/>
      <c r="KID7" s="700"/>
      <c r="KIE7" s="700"/>
      <c r="KIF7" s="700"/>
      <c r="KIG7" s="700"/>
      <c r="KIH7" s="700"/>
      <c r="KII7" s="700"/>
      <c r="KIJ7" s="700"/>
      <c r="KIK7" s="700"/>
      <c r="KIL7" s="700"/>
      <c r="KIM7" s="700"/>
      <c r="KIN7" s="700"/>
      <c r="KIO7" s="700"/>
      <c r="KIP7" s="700"/>
      <c r="KIQ7" s="700"/>
      <c r="KIR7" s="700"/>
      <c r="KIS7" s="700"/>
      <c r="KIT7" s="700"/>
      <c r="KIU7" s="700"/>
      <c r="KIV7" s="700"/>
      <c r="KIW7" s="700"/>
      <c r="KIX7" s="700"/>
      <c r="KIY7" s="700"/>
      <c r="KIZ7" s="700"/>
      <c r="KJA7" s="700"/>
      <c r="KJB7" s="700"/>
      <c r="KJC7" s="700"/>
      <c r="KJD7" s="700"/>
      <c r="KJE7" s="700"/>
      <c r="KJF7" s="700"/>
      <c r="KJG7" s="700"/>
      <c r="KJH7" s="700"/>
      <c r="KJI7" s="700"/>
      <c r="KJJ7" s="700"/>
      <c r="KJK7" s="700"/>
      <c r="KJL7" s="700"/>
      <c r="KJM7" s="700"/>
      <c r="KJN7" s="700"/>
      <c r="KJO7" s="700"/>
      <c r="KJP7" s="700"/>
      <c r="KJQ7" s="700"/>
      <c r="KJR7" s="700"/>
      <c r="KJS7" s="700"/>
      <c r="KJT7" s="700"/>
      <c r="KJU7" s="700"/>
      <c r="KJV7" s="700"/>
      <c r="KJW7" s="700"/>
      <c r="KJX7" s="700"/>
      <c r="KJY7" s="700"/>
      <c r="KJZ7" s="700"/>
      <c r="KKA7" s="700"/>
      <c r="KKB7" s="700"/>
      <c r="KKC7" s="700"/>
      <c r="KKD7" s="700"/>
      <c r="KKE7" s="700"/>
      <c r="KKF7" s="700"/>
      <c r="KKG7" s="700"/>
      <c r="KKH7" s="700"/>
      <c r="KKI7" s="700"/>
      <c r="KKJ7" s="700"/>
      <c r="KKK7" s="700"/>
      <c r="KKL7" s="700"/>
      <c r="KKM7" s="700"/>
      <c r="KKN7" s="700"/>
      <c r="KKO7" s="700"/>
      <c r="KKP7" s="700"/>
      <c r="KKQ7" s="700"/>
      <c r="KKR7" s="700"/>
      <c r="KKS7" s="700"/>
      <c r="KKT7" s="700"/>
      <c r="KKU7" s="700"/>
      <c r="KKV7" s="700"/>
      <c r="KKW7" s="700"/>
      <c r="KKX7" s="700"/>
      <c r="KKY7" s="700"/>
      <c r="KKZ7" s="700"/>
      <c r="KLA7" s="700"/>
      <c r="KLB7" s="700"/>
      <c r="KLC7" s="700"/>
      <c r="KLD7" s="700"/>
      <c r="KLE7" s="700"/>
      <c r="KLF7" s="700"/>
      <c r="KLG7" s="700"/>
      <c r="KLH7" s="700"/>
      <c r="KLI7" s="700"/>
      <c r="KLJ7" s="700"/>
      <c r="KLK7" s="700"/>
      <c r="KLL7" s="700"/>
      <c r="KLM7" s="700"/>
      <c r="KLN7" s="700"/>
      <c r="KLO7" s="700"/>
      <c r="KLP7" s="700"/>
      <c r="KLQ7" s="700"/>
      <c r="KLR7" s="700"/>
      <c r="KLS7" s="700"/>
      <c r="KLT7" s="700"/>
      <c r="KLU7" s="700"/>
      <c r="KLV7" s="700"/>
      <c r="KLW7" s="700"/>
      <c r="KLX7" s="700"/>
      <c r="KLY7" s="700"/>
      <c r="KLZ7" s="700"/>
      <c r="KMA7" s="700"/>
      <c r="KMB7" s="700"/>
      <c r="KMC7" s="700"/>
      <c r="KMD7" s="700"/>
      <c r="KME7" s="700"/>
      <c r="KMF7" s="700"/>
      <c r="KMG7" s="700"/>
      <c r="KMH7" s="700"/>
      <c r="KMI7" s="700"/>
      <c r="KMJ7" s="700"/>
      <c r="KMK7" s="700"/>
      <c r="KML7" s="700"/>
      <c r="KMM7" s="700"/>
      <c r="KMN7" s="700"/>
      <c r="KMO7" s="700"/>
      <c r="KMP7" s="700"/>
      <c r="KMQ7" s="700"/>
      <c r="KMR7" s="700"/>
      <c r="KMS7" s="700"/>
      <c r="KMT7" s="700"/>
      <c r="KMU7" s="700"/>
      <c r="KMV7" s="700"/>
      <c r="KMW7" s="700"/>
      <c r="KMX7" s="700"/>
      <c r="KMY7" s="700"/>
      <c r="KMZ7" s="700"/>
      <c r="KNA7" s="700"/>
      <c r="KNB7" s="700"/>
      <c r="KNC7" s="700"/>
      <c r="KND7" s="700"/>
      <c r="KNE7" s="700"/>
      <c r="KNF7" s="700"/>
      <c r="KNG7" s="700"/>
      <c r="KNH7" s="700"/>
      <c r="KNI7" s="700"/>
      <c r="KNJ7" s="700"/>
      <c r="KNK7" s="700"/>
      <c r="KNL7" s="700"/>
      <c r="KNM7" s="700"/>
      <c r="KNN7" s="700"/>
      <c r="KNO7" s="700"/>
      <c r="KNP7" s="700"/>
      <c r="KNQ7" s="700"/>
      <c r="KNR7" s="700"/>
      <c r="KNS7" s="700"/>
      <c r="KNT7" s="700"/>
      <c r="KNU7" s="700"/>
      <c r="KNV7" s="700"/>
      <c r="KNW7" s="700"/>
      <c r="KNX7" s="700"/>
      <c r="KNY7" s="700"/>
      <c r="KNZ7" s="700"/>
      <c r="KOA7" s="700"/>
      <c r="KOB7" s="700"/>
      <c r="KOC7" s="700"/>
      <c r="KOD7" s="700"/>
      <c r="KOE7" s="700"/>
      <c r="KOF7" s="700"/>
      <c r="KOG7" s="700"/>
      <c r="KOH7" s="700"/>
      <c r="KOI7" s="700"/>
      <c r="KOJ7" s="700"/>
      <c r="KOK7" s="700"/>
      <c r="KOL7" s="700"/>
      <c r="KOM7" s="700"/>
      <c r="KON7" s="700"/>
      <c r="KOO7" s="700"/>
      <c r="KOP7" s="700"/>
      <c r="KOQ7" s="700"/>
      <c r="KOR7" s="700"/>
      <c r="KOS7" s="700"/>
      <c r="KOT7" s="700"/>
      <c r="KOU7" s="700"/>
      <c r="KOV7" s="700"/>
      <c r="KOW7" s="700"/>
      <c r="KOX7" s="700"/>
      <c r="KOY7" s="700"/>
      <c r="KOZ7" s="700"/>
      <c r="KPA7" s="700"/>
      <c r="KPB7" s="700"/>
      <c r="KPC7" s="700"/>
      <c r="KPD7" s="700"/>
      <c r="KPE7" s="700"/>
      <c r="KPF7" s="700"/>
      <c r="KPG7" s="700"/>
      <c r="KPH7" s="700"/>
      <c r="KPI7" s="700"/>
      <c r="KPJ7" s="700"/>
      <c r="KPK7" s="700"/>
      <c r="KPL7" s="700"/>
      <c r="KPM7" s="700"/>
      <c r="KPN7" s="700"/>
      <c r="KPO7" s="700"/>
      <c r="KPP7" s="700"/>
      <c r="KPQ7" s="700"/>
      <c r="KPR7" s="700"/>
      <c r="KPS7" s="700"/>
      <c r="KPT7" s="700"/>
      <c r="KPU7" s="700"/>
      <c r="KPV7" s="700"/>
      <c r="KPW7" s="700"/>
      <c r="KPX7" s="700"/>
      <c r="KPY7" s="700"/>
      <c r="KPZ7" s="700"/>
      <c r="KQA7" s="700"/>
      <c r="KQB7" s="700"/>
      <c r="KQC7" s="700"/>
      <c r="KQD7" s="700"/>
      <c r="KQE7" s="700"/>
      <c r="KQF7" s="700"/>
      <c r="KQG7" s="700"/>
      <c r="KQH7" s="700"/>
      <c r="KQI7" s="700"/>
      <c r="KQJ7" s="700"/>
      <c r="KQK7" s="700"/>
      <c r="KQL7" s="700"/>
      <c r="KQM7" s="700"/>
      <c r="KQN7" s="700"/>
      <c r="KQO7" s="700"/>
      <c r="KQP7" s="700"/>
      <c r="KQQ7" s="700"/>
      <c r="KQR7" s="700"/>
      <c r="KQS7" s="700"/>
      <c r="KQT7" s="700"/>
      <c r="KQU7" s="700"/>
      <c r="KQV7" s="700"/>
      <c r="KQW7" s="700"/>
      <c r="KQX7" s="700"/>
      <c r="KQY7" s="700"/>
      <c r="KQZ7" s="700"/>
      <c r="KRA7" s="700"/>
      <c r="KRB7" s="700"/>
      <c r="KRC7" s="700"/>
      <c r="KRD7" s="700"/>
      <c r="KRE7" s="700"/>
      <c r="KRF7" s="700"/>
      <c r="KRG7" s="700"/>
      <c r="KRH7" s="700"/>
      <c r="KRI7" s="700"/>
      <c r="KRJ7" s="700"/>
      <c r="KRK7" s="700"/>
      <c r="KRL7" s="700"/>
      <c r="KRM7" s="700"/>
      <c r="KRN7" s="700"/>
      <c r="KRO7" s="700"/>
      <c r="KRP7" s="700"/>
      <c r="KRQ7" s="700"/>
      <c r="KRR7" s="700"/>
      <c r="KRS7" s="700"/>
      <c r="KRT7" s="700"/>
      <c r="KRU7" s="700"/>
      <c r="KRV7" s="700"/>
      <c r="KRW7" s="700"/>
      <c r="KRX7" s="700"/>
      <c r="KRY7" s="700"/>
      <c r="KRZ7" s="700"/>
      <c r="KSA7" s="700"/>
      <c r="KSB7" s="700"/>
      <c r="KSC7" s="700"/>
      <c r="KSD7" s="700"/>
      <c r="KSE7" s="700"/>
      <c r="KSF7" s="700"/>
      <c r="KSG7" s="700"/>
      <c r="KSH7" s="700"/>
      <c r="KSI7" s="700"/>
      <c r="KSJ7" s="700"/>
      <c r="KSK7" s="700"/>
      <c r="KSL7" s="700"/>
      <c r="KSM7" s="700"/>
      <c r="KSN7" s="700"/>
      <c r="KSO7" s="700"/>
      <c r="KSP7" s="700"/>
      <c r="KSQ7" s="700"/>
      <c r="KSR7" s="700"/>
      <c r="KSS7" s="700"/>
      <c r="KST7" s="700"/>
      <c r="KSU7" s="700"/>
      <c r="KSV7" s="700"/>
      <c r="KSW7" s="700"/>
      <c r="KSX7" s="700"/>
      <c r="KSY7" s="700"/>
      <c r="KSZ7" s="700"/>
      <c r="KTA7" s="700"/>
      <c r="KTB7" s="700"/>
      <c r="KTC7" s="700"/>
      <c r="KTD7" s="700"/>
      <c r="KTE7" s="700"/>
      <c r="KTF7" s="700"/>
      <c r="KTG7" s="700"/>
      <c r="KTH7" s="700"/>
      <c r="KTI7" s="700"/>
      <c r="KTJ7" s="700"/>
      <c r="KTK7" s="700"/>
      <c r="KTL7" s="700"/>
      <c r="KTM7" s="700"/>
      <c r="KTN7" s="700"/>
      <c r="KTO7" s="700"/>
      <c r="KTP7" s="700"/>
      <c r="KTQ7" s="700"/>
      <c r="KTR7" s="700"/>
      <c r="KTS7" s="700"/>
      <c r="KTT7" s="700"/>
      <c r="KTU7" s="700"/>
      <c r="KTV7" s="700"/>
      <c r="KTW7" s="700"/>
      <c r="KTX7" s="700"/>
      <c r="KTY7" s="700"/>
      <c r="KTZ7" s="700"/>
      <c r="KUA7" s="700"/>
      <c r="KUB7" s="700"/>
      <c r="KUC7" s="700"/>
      <c r="KUD7" s="700"/>
      <c r="KUE7" s="700"/>
      <c r="KUF7" s="700"/>
      <c r="KUG7" s="700"/>
      <c r="KUH7" s="700"/>
      <c r="KUI7" s="700"/>
      <c r="KUJ7" s="700"/>
      <c r="KUK7" s="700"/>
      <c r="KUL7" s="700"/>
      <c r="KUM7" s="700"/>
      <c r="KUN7" s="700"/>
      <c r="KUO7" s="700"/>
      <c r="KUP7" s="700"/>
      <c r="KUQ7" s="700"/>
      <c r="KUR7" s="700"/>
      <c r="KUS7" s="700"/>
      <c r="KUT7" s="700"/>
      <c r="KUU7" s="700"/>
      <c r="KUV7" s="700"/>
      <c r="KUW7" s="700"/>
      <c r="KUX7" s="700"/>
      <c r="KUY7" s="700"/>
      <c r="KUZ7" s="700"/>
      <c r="KVA7" s="700"/>
      <c r="KVB7" s="700"/>
      <c r="KVC7" s="700"/>
      <c r="KVD7" s="700"/>
      <c r="KVE7" s="700"/>
      <c r="KVF7" s="700"/>
      <c r="KVG7" s="700"/>
      <c r="KVH7" s="700"/>
      <c r="KVI7" s="700"/>
      <c r="KVJ7" s="700"/>
      <c r="KVK7" s="700"/>
      <c r="KVL7" s="700"/>
      <c r="KVM7" s="700"/>
      <c r="KVN7" s="700"/>
      <c r="KVO7" s="700"/>
      <c r="KVP7" s="700"/>
      <c r="KVQ7" s="700"/>
      <c r="KVR7" s="700"/>
      <c r="KVS7" s="700"/>
      <c r="KVT7" s="700"/>
      <c r="KVU7" s="700"/>
      <c r="KVV7" s="700"/>
      <c r="KVW7" s="700"/>
      <c r="KVX7" s="700"/>
      <c r="KVY7" s="700"/>
      <c r="KVZ7" s="700"/>
      <c r="KWA7" s="700"/>
      <c r="KWB7" s="700"/>
      <c r="KWC7" s="700"/>
      <c r="KWD7" s="700"/>
      <c r="KWE7" s="700"/>
      <c r="KWF7" s="700"/>
      <c r="KWG7" s="700"/>
      <c r="KWH7" s="700"/>
      <c r="KWI7" s="700"/>
      <c r="KWJ7" s="700"/>
      <c r="KWK7" s="700"/>
      <c r="KWL7" s="700"/>
      <c r="KWM7" s="700"/>
      <c r="KWN7" s="700"/>
      <c r="KWO7" s="700"/>
      <c r="KWP7" s="700"/>
      <c r="KWQ7" s="700"/>
      <c r="KWR7" s="700"/>
      <c r="KWS7" s="700"/>
      <c r="KWT7" s="700"/>
      <c r="KWU7" s="700"/>
      <c r="KWV7" s="700"/>
      <c r="KWW7" s="700"/>
      <c r="KWX7" s="700"/>
      <c r="KWY7" s="700"/>
      <c r="KWZ7" s="700"/>
      <c r="KXA7" s="700"/>
      <c r="KXB7" s="700"/>
      <c r="KXC7" s="700"/>
      <c r="KXD7" s="700"/>
      <c r="KXE7" s="700"/>
      <c r="KXF7" s="700"/>
      <c r="KXG7" s="700"/>
      <c r="KXH7" s="700"/>
      <c r="KXI7" s="700"/>
      <c r="KXJ7" s="700"/>
      <c r="KXK7" s="700"/>
      <c r="KXL7" s="700"/>
      <c r="KXM7" s="700"/>
      <c r="KXN7" s="700"/>
      <c r="KXO7" s="700"/>
      <c r="KXP7" s="700"/>
      <c r="KXQ7" s="700"/>
      <c r="KXR7" s="700"/>
      <c r="KXS7" s="700"/>
      <c r="KXT7" s="700"/>
      <c r="KXU7" s="700"/>
      <c r="KXV7" s="700"/>
      <c r="KXW7" s="700"/>
      <c r="KXX7" s="700"/>
      <c r="KXY7" s="700"/>
      <c r="KXZ7" s="700"/>
      <c r="KYA7" s="700"/>
      <c r="KYB7" s="700"/>
      <c r="KYC7" s="700"/>
      <c r="KYD7" s="700"/>
      <c r="KYE7" s="700"/>
      <c r="KYF7" s="700"/>
      <c r="KYG7" s="700"/>
      <c r="KYH7" s="700"/>
      <c r="KYI7" s="700"/>
      <c r="KYJ7" s="700"/>
      <c r="KYK7" s="700"/>
      <c r="KYL7" s="700"/>
      <c r="KYM7" s="700"/>
      <c r="KYN7" s="700"/>
      <c r="KYO7" s="700"/>
      <c r="KYP7" s="700"/>
      <c r="KYQ7" s="700"/>
      <c r="KYR7" s="700"/>
      <c r="KYS7" s="700"/>
      <c r="KYT7" s="700"/>
      <c r="KYU7" s="700"/>
      <c r="KYV7" s="700"/>
      <c r="KYW7" s="700"/>
      <c r="KYX7" s="700"/>
      <c r="KYY7" s="700"/>
      <c r="KYZ7" s="700"/>
      <c r="KZA7" s="700"/>
      <c r="KZB7" s="700"/>
      <c r="KZC7" s="700"/>
      <c r="KZD7" s="700"/>
      <c r="KZE7" s="700"/>
      <c r="KZF7" s="700"/>
      <c r="KZG7" s="700"/>
      <c r="KZH7" s="700"/>
      <c r="KZI7" s="700"/>
      <c r="KZJ7" s="700"/>
      <c r="KZK7" s="700"/>
      <c r="KZL7" s="700"/>
      <c r="KZM7" s="700"/>
      <c r="KZN7" s="700"/>
      <c r="KZO7" s="700"/>
      <c r="KZP7" s="700"/>
      <c r="KZQ7" s="700"/>
      <c r="KZR7" s="700"/>
      <c r="KZS7" s="700"/>
      <c r="KZT7" s="700"/>
      <c r="KZU7" s="700"/>
      <c r="KZV7" s="700"/>
      <c r="KZW7" s="700"/>
      <c r="KZX7" s="700"/>
      <c r="KZY7" s="700"/>
      <c r="KZZ7" s="700"/>
      <c r="LAA7" s="700"/>
      <c r="LAB7" s="700"/>
      <c r="LAC7" s="700"/>
      <c r="LAD7" s="700"/>
      <c r="LAE7" s="700"/>
      <c r="LAF7" s="700"/>
      <c r="LAG7" s="700"/>
      <c r="LAH7" s="700"/>
      <c r="LAI7" s="700"/>
      <c r="LAJ7" s="700"/>
      <c r="LAK7" s="700"/>
      <c r="LAL7" s="700"/>
      <c r="LAM7" s="700"/>
      <c r="LAN7" s="700"/>
      <c r="LAO7" s="700"/>
      <c r="LAP7" s="700"/>
      <c r="LAQ7" s="700"/>
      <c r="LAR7" s="700"/>
      <c r="LAS7" s="700"/>
      <c r="LAT7" s="700"/>
      <c r="LAU7" s="700"/>
      <c r="LAV7" s="700"/>
      <c r="LAW7" s="700"/>
      <c r="LAX7" s="700"/>
      <c r="LAY7" s="700"/>
      <c r="LAZ7" s="700"/>
      <c r="LBA7" s="700"/>
      <c r="LBB7" s="700"/>
      <c r="LBC7" s="700"/>
      <c r="LBD7" s="700"/>
      <c r="LBE7" s="700"/>
      <c r="LBF7" s="700"/>
      <c r="LBG7" s="700"/>
      <c r="LBH7" s="700"/>
      <c r="LBI7" s="700"/>
      <c r="LBJ7" s="700"/>
      <c r="LBK7" s="700"/>
      <c r="LBL7" s="700"/>
      <c r="LBM7" s="700"/>
      <c r="LBN7" s="700"/>
      <c r="LBO7" s="700"/>
      <c r="LBP7" s="700"/>
      <c r="LBQ7" s="700"/>
      <c r="LBR7" s="700"/>
      <c r="LBS7" s="700"/>
      <c r="LBT7" s="700"/>
      <c r="LBU7" s="700"/>
      <c r="LBV7" s="700"/>
      <c r="LBW7" s="700"/>
      <c r="LBX7" s="700"/>
      <c r="LBY7" s="700"/>
      <c r="LBZ7" s="700"/>
      <c r="LCA7" s="700"/>
      <c r="LCB7" s="700"/>
      <c r="LCC7" s="700"/>
      <c r="LCD7" s="700"/>
      <c r="LCE7" s="700"/>
      <c r="LCF7" s="700"/>
      <c r="LCG7" s="700"/>
      <c r="LCH7" s="700"/>
      <c r="LCI7" s="700"/>
      <c r="LCJ7" s="700"/>
      <c r="LCK7" s="700"/>
      <c r="LCL7" s="700"/>
      <c r="LCM7" s="700"/>
      <c r="LCN7" s="700"/>
      <c r="LCO7" s="700"/>
      <c r="LCP7" s="700"/>
      <c r="LCQ7" s="700"/>
      <c r="LCR7" s="700"/>
      <c r="LCS7" s="700"/>
      <c r="LCT7" s="700"/>
      <c r="LCU7" s="700"/>
      <c r="LCV7" s="700"/>
      <c r="LCW7" s="700"/>
      <c r="LCX7" s="700"/>
      <c r="LCY7" s="700"/>
      <c r="LCZ7" s="700"/>
      <c r="LDA7" s="700"/>
      <c r="LDB7" s="700"/>
      <c r="LDC7" s="700"/>
      <c r="LDD7" s="700"/>
      <c r="LDE7" s="700"/>
      <c r="LDF7" s="700"/>
      <c r="LDG7" s="700"/>
      <c r="LDH7" s="700"/>
      <c r="LDI7" s="700"/>
      <c r="LDJ7" s="700"/>
      <c r="LDK7" s="700"/>
      <c r="LDL7" s="700"/>
      <c r="LDM7" s="700"/>
      <c r="LDN7" s="700"/>
      <c r="LDO7" s="700"/>
      <c r="LDP7" s="700"/>
      <c r="LDQ7" s="700"/>
      <c r="LDR7" s="700"/>
      <c r="LDS7" s="700"/>
      <c r="LDT7" s="700"/>
      <c r="LDU7" s="700"/>
      <c r="LDV7" s="700"/>
      <c r="LDW7" s="700"/>
      <c r="LDX7" s="700"/>
      <c r="LDY7" s="700"/>
      <c r="LDZ7" s="700"/>
      <c r="LEA7" s="700"/>
      <c r="LEB7" s="700"/>
      <c r="LEC7" s="700"/>
      <c r="LED7" s="700"/>
      <c r="LEE7" s="700"/>
      <c r="LEF7" s="700"/>
      <c r="LEG7" s="700"/>
      <c r="LEH7" s="700"/>
      <c r="LEI7" s="700"/>
      <c r="LEJ7" s="700"/>
      <c r="LEK7" s="700"/>
      <c r="LEL7" s="700"/>
      <c r="LEM7" s="700"/>
      <c r="LEN7" s="700"/>
      <c r="LEO7" s="700"/>
      <c r="LEP7" s="700"/>
      <c r="LEQ7" s="700"/>
      <c r="LER7" s="700"/>
      <c r="LES7" s="700"/>
      <c r="LET7" s="700"/>
      <c r="LEU7" s="700"/>
      <c r="LEV7" s="700"/>
      <c r="LEW7" s="700"/>
      <c r="LEX7" s="700"/>
      <c r="LEY7" s="700"/>
      <c r="LEZ7" s="700"/>
      <c r="LFA7" s="700"/>
      <c r="LFB7" s="700"/>
      <c r="LFC7" s="700"/>
      <c r="LFD7" s="700"/>
      <c r="LFE7" s="700"/>
      <c r="LFF7" s="700"/>
      <c r="LFG7" s="700"/>
      <c r="LFH7" s="700"/>
      <c r="LFI7" s="700"/>
      <c r="LFJ7" s="700"/>
      <c r="LFK7" s="700"/>
      <c r="LFL7" s="700"/>
      <c r="LFM7" s="700"/>
      <c r="LFN7" s="700"/>
      <c r="LFO7" s="700"/>
      <c r="LFP7" s="700"/>
      <c r="LFQ7" s="700"/>
      <c r="LFR7" s="700"/>
      <c r="LFS7" s="700"/>
      <c r="LFT7" s="700"/>
      <c r="LFU7" s="700"/>
      <c r="LFV7" s="700"/>
      <c r="LFW7" s="700"/>
      <c r="LFX7" s="700"/>
      <c r="LFY7" s="700"/>
      <c r="LFZ7" s="700"/>
      <c r="LGA7" s="700"/>
      <c r="LGB7" s="700"/>
      <c r="LGC7" s="700"/>
      <c r="LGD7" s="700"/>
      <c r="LGE7" s="700"/>
      <c r="LGF7" s="700"/>
      <c r="LGG7" s="700"/>
      <c r="LGH7" s="700"/>
      <c r="LGI7" s="700"/>
      <c r="LGJ7" s="700"/>
      <c r="LGK7" s="700"/>
      <c r="LGL7" s="700"/>
      <c r="LGM7" s="700"/>
      <c r="LGN7" s="700"/>
      <c r="LGO7" s="700"/>
      <c r="LGP7" s="700"/>
      <c r="LGQ7" s="700"/>
      <c r="LGR7" s="700"/>
      <c r="LGS7" s="700"/>
      <c r="LGT7" s="700"/>
      <c r="LGU7" s="700"/>
      <c r="LGV7" s="700"/>
      <c r="LGW7" s="700"/>
      <c r="LGX7" s="700"/>
      <c r="LGY7" s="700"/>
      <c r="LGZ7" s="700"/>
      <c r="LHA7" s="700"/>
      <c r="LHB7" s="700"/>
      <c r="LHC7" s="700"/>
      <c r="LHD7" s="700"/>
      <c r="LHE7" s="700"/>
      <c r="LHF7" s="700"/>
      <c r="LHG7" s="700"/>
      <c r="LHH7" s="700"/>
      <c r="LHI7" s="700"/>
      <c r="LHJ7" s="700"/>
      <c r="LHK7" s="700"/>
      <c r="LHL7" s="700"/>
      <c r="LHM7" s="700"/>
      <c r="LHN7" s="700"/>
      <c r="LHO7" s="700"/>
      <c r="LHP7" s="700"/>
      <c r="LHQ7" s="700"/>
      <c r="LHR7" s="700"/>
      <c r="LHS7" s="700"/>
      <c r="LHT7" s="700"/>
      <c r="LHU7" s="700"/>
      <c r="LHV7" s="700"/>
      <c r="LHW7" s="700"/>
      <c r="LHX7" s="700"/>
      <c r="LHY7" s="700"/>
      <c r="LHZ7" s="700"/>
      <c r="LIA7" s="700"/>
      <c r="LIB7" s="700"/>
      <c r="LIC7" s="700"/>
      <c r="LID7" s="700"/>
      <c r="LIE7" s="700"/>
      <c r="LIF7" s="700"/>
      <c r="LIG7" s="700"/>
      <c r="LIH7" s="700"/>
      <c r="LII7" s="700"/>
      <c r="LIJ7" s="700"/>
      <c r="LIK7" s="700"/>
      <c r="LIL7" s="700"/>
      <c r="LIM7" s="700"/>
      <c r="LIN7" s="700"/>
      <c r="LIO7" s="700"/>
      <c r="LIP7" s="700"/>
      <c r="LIQ7" s="700"/>
      <c r="LIR7" s="700"/>
      <c r="LIS7" s="700"/>
      <c r="LIT7" s="700"/>
      <c r="LIU7" s="700"/>
      <c r="LIV7" s="700"/>
      <c r="LIW7" s="700"/>
      <c r="LIX7" s="700"/>
      <c r="LIY7" s="700"/>
      <c r="LIZ7" s="700"/>
      <c r="LJA7" s="700"/>
      <c r="LJB7" s="700"/>
      <c r="LJC7" s="700"/>
      <c r="LJD7" s="700"/>
      <c r="LJE7" s="700"/>
      <c r="LJF7" s="700"/>
      <c r="LJG7" s="700"/>
      <c r="LJH7" s="700"/>
      <c r="LJI7" s="700"/>
      <c r="LJJ7" s="700"/>
      <c r="LJK7" s="700"/>
      <c r="LJL7" s="700"/>
      <c r="LJM7" s="700"/>
      <c r="LJN7" s="700"/>
      <c r="LJO7" s="700"/>
      <c r="LJP7" s="700"/>
      <c r="LJQ7" s="700"/>
      <c r="LJR7" s="700"/>
      <c r="LJS7" s="700"/>
      <c r="LJT7" s="700"/>
      <c r="LJU7" s="700"/>
      <c r="LJV7" s="700"/>
      <c r="LJW7" s="700"/>
      <c r="LJX7" s="700"/>
      <c r="LJY7" s="700"/>
      <c r="LJZ7" s="700"/>
      <c r="LKA7" s="700"/>
      <c r="LKB7" s="700"/>
      <c r="LKC7" s="700"/>
      <c r="LKD7" s="700"/>
      <c r="LKE7" s="700"/>
      <c r="LKF7" s="700"/>
      <c r="LKG7" s="700"/>
      <c r="LKH7" s="700"/>
      <c r="LKI7" s="700"/>
      <c r="LKJ7" s="700"/>
      <c r="LKK7" s="700"/>
      <c r="LKL7" s="700"/>
      <c r="LKM7" s="700"/>
      <c r="LKN7" s="700"/>
      <c r="LKO7" s="700"/>
      <c r="LKP7" s="700"/>
      <c r="LKQ7" s="700"/>
      <c r="LKR7" s="700"/>
      <c r="LKS7" s="700"/>
      <c r="LKT7" s="700"/>
      <c r="LKU7" s="700"/>
      <c r="LKV7" s="700"/>
      <c r="LKW7" s="700"/>
      <c r="LKX7" s="700"/>
      <c r="LKY7" s="700"/>
      <c r="LKZ7" s="700"/>
      <c r="LLA7" s="700"/>
      <c r="LLB7" s="700"/>
      <c r="LLC7" s="700"/>
      <c r="LLD7" s="700"/>
      <c r="LLE7" s="700"/>
      <c r="LLF7" s="700"/>
      <c r="LLG7" s="700"/>
      <c r="LLH7" s="700"/>
      <c r="LLI7" s="700"/>
      <c r="LLJ7" s="700"/>
      <c r="LLK7" s="700"/>
      <c r="LLL7" s="700"/>
      <c r="LLM7" s="700"/>
      <c r="LLN7" s="700"/>
      <c r="LLO7" s="700"/>
      <c r="LLP7" s="700"/>
      <c r="LLQ7" s="700"/>
      <c r="LLR7" s="700"/>
      <c r="LLS7" s="700"/>
      <c r="LLT7" s="700"/>
      <c r="LLU7" s="700"/>
      <c r="LLV7" s="700"/>
      <c r="LLW7" s="700"/>
      <c r="LLX7" s="700"/>
      <c r="LLY7" s="700"/>
      <c r="LLZ7" s="700"/>
      <c r="LMA7" s="700"/>
      <c r="LMB7" s="700"/>
      <c r="LMC7" s="700"/>
      <c r="LMD7" s="700"/>
      <c r="LME7" s="700"/>
      <c r="LMF7" s="700"/>
      <c r="LMG7" s="700"/>
      <c r="LMH7" s="700"/>
      <c r="LMI7" s="700"/>
      <c r="LMJ7" s="700"/>
      <c r="LMK7" s="700"/>
      <c r="LML7" s="700"/>
      <c r="LMM7" s="700"/>
      <c r="LMN7" s="700"/>
      <c r="LMO7" s="700"/>
      <c r="LMP7" s="700"/>
      <c r="LMQ7" s="700"/>
      <c r="LMR7" s="700"/>
      <c r="LMS7" s="700"/>
      <c r="LMT7" s="700"/>
      <c r="LMU7" s="700"/>
      <c r="LMV7" s="700"/>
      <c r="LMW7" s="700"/>
      <c r="LMX7" s="700"/>
      <c r="LMY7" s="700"/>
      <c r="LMZ7" s="700"/>
      <c r="LNA7" s="700"/>
      <c r="LNB7" s="700"/>
      <c r="LNC7" s="700"/>
      <c r="LND7" s="700"/>
      <c r="LNE7" s="700"/>
      <c r="LNF7" s="700"/>
      <c r="LNG7" s="700"/>
      <c r="LNH7" s="700"/>
      <c r="LNI7" s="700"/>
      <c r="LNJ7" s="700"/>
      <c r="LNK7" s="700"/>
      <c r="LNL7" s="700"/>
      <c r="LNM7" s="700"/>
      <c r="LNN7" s="700"/>
      <c r="LNO7" s="700"/>
      <c r="LNP7" s="700"/>
      <c r="LNQ7" s="700"/>
      <c r="LNR7" s="700"/>
      <c r="LNS7" s="700"/>
      <c r="LNT7" s="700"/>
      <c r="LNU7" s="700"/>
      <c r="LNV7" s="700"/>
      <c r="LNW7" s="700"/>
      <c r="LNX7" s="700"/>
      <c r="LNY7" s="700"/>
      <c r="LNZ7" s="700"/>
      <c r="LOA7" s="700"/>
      <c r="LOB7" s="700"/>
      <c r="LOC7" s="700"/>
      <c r="LOD7" s="700"/>
      <c r="LOE7" s="700"/>
      <c r="LOF7" s="700"/>
      <c r="LOG7" s="700"/>
      <c r="LOH7" s="700"/>
      <c r="LOI7" s="700"/>
      <c r="LOJ7" s="700"/>
      <c r="LOK7" s="700"/>
      <c r="LOL7" s="700"/>
      <c r="LOM7" s="700"/>
      <c r="LON7" s="700"/>
      <c r="LOO7" s="700"/>
      <c r="LOP7" s="700"/>
      <c r="LOQ7" s="700"/>
      <c r="LOR7" s="700"/>
      <c r="LOS7" s="700"/>
      <c r="LOT7" s="700"/>
      <c r="LOU7" s="700"/>
      <c r="LOV7" s="700"/>
      <c r="LOW7" s="700"/>
      <c r="LOX7" s="700"/>
      <c r="LOY7" s="700"/>
      <c r="LOZ7" s="700"/>
      <c r="LPA7" s="700"/>
      <c r="LPB7" s="700"/>
      <c r="LPC7" s="700"/>
      <c r="LPD7" s="700"/>
      <c r="LPE7" s="700"/>
      <c r="LPF7" s="700"/>
      <c r="LPG7" s="700"/>
      <c r="LPH7" s="700"/>
      <c r="LPI7" s="700"/>
      <c r="LPJ7" s="700"/>
      <c r="LPK7" s="700"/>
      <c r="LPL7" s="700"/>
      <c r="LPM7" s="700"/>
      <c r="LPN7" s="700"/>
      <c r="LPO7" s="700"/>
      <c r="LPP7" s="700"/>
      <c r="LPQ7" s="700"/>
      <c r="LPR7" s="700"/>
      <c r="LPS7" s="700"/>
      <c r="LPT7" s="700"/>
      <c r="LPU7" s="700"/>
      <c r="LPV7" s="700"/>
      <c r="LPW7" s="700"/>
      <c r="LPX7" s="700"/>
      <c r="LPY7" s="700"/>
      <c r="LPZ7" s="700"/>
      <c r="LQA7" s="700"/>
      <c r="LQB7" s="700"/>
      <c r="LQC7" s="700"/>
      <c r="LQD7" s="700"/>
      <c r="LQE7" s="700"/>
      <c r="LQF7" s="700"/>
      <c r="LQG7" s="700"/>
      <c r="LQH7" s="700"/>
      <c r="LQI7" s="700"/>
      <c r="LQJ7" s="700"/>
      <c r="LQK7" s="700"/>
      <c r="LQL7" s="700"/>
      <c r="LQM7" s="700"/>
      <c r="LQN7" s="700"/>
      <c r="LQO7" s="700"/>
      <c r="LQP7" s="700"/>
      <c r="LQQ7" s="700"/>
      <c r="LQR7" s="700"/>
      <c r="LQS7" s="700"/>
      <c r="LQT7" s="700"/>
      <c r="LQU7" s="700"/>
      <c r="LQV7" s="700"/>
      <c r="LQW7" s="700"/>
      <c r="LQX7" s="700"/>
      <c r="LQY7" s="700"/>
      <c r="LQZ7" s="700"/>
      <c r="LRA7" s="700"/>
      <c r="LRB7" s="700"/>
      <c r="LRC7" s="700"/>
      <c r="LRD7" s="700"/>
      <c r="LRE7" s="700"/>
      <c r="LRF7" s="700"/>
      <c r="LRG7" s="700"/>
      <c r="LRH7" s="700"/>
      <c r="LRI7" s="700"/>
      <c r="LRJ7" s="700"/>
      <c r="LRK7" s="700"/>
      <c r="LRL7" s="700"/>
      <c r="LRM7" s="700"/>
      <c r="LRN7" s="700"/>
      <c r="LRO7" s="700"/>
      <c r="LRP7" s="700"/>
      <c r="LRQ7" s="700"/>
      <c r="LRR7" s="700"/>
      <c r="LRS7" s="700"/>
      <c r="LRT7" s="700"/>
      <c r="LRU7" s="700"/>
      <c r="LRV7" s="700"/>
      <c r="LRW7" s="700"/>
      <c r="LRX7" s="700"/>
      <c r="LRY7" s="700"/>
      <c r="LRZ7" s="700"/>
      <c r="LSA7" s="700"/>
      <c r="LSB7" s="700"/>
      <c r="LSC7" s="700"/>
      <c r="LSD7" s="700"/>
      <c r="LSE7" s="700"/>
      <c r="LSF7" s="700"/>
      <c r="LSG7" s="700"/>
      <c r="LSH7" s="700"/>
      <c r="LSI7" s="700"/>
      <c r="LSJ7" s="700"/>
      <c r="LSK7" s="700"/>
      <c r="LSL7" s="700"/>
      <c r="LSM7" s="700"/>
      <c r="LSN7" s="700"/>
      <c r="LSO7" s="700"/>
      <c r="LSP7" s="700"/>
      <c r="LSQ7" s="700"/>
      <c r="LSR7" s="700"/>
      <c r="LSS7" s="700"/>
      <c r="LST7" s="700"/>
      <c r="LSU7" s="700"/>
      <c r="LSV7" s="700"/>
      <c r="LSW7" s="700"/>
      <c r="LSX7" s="700"/>
      <c r="LSY7" s="700"/>
      <c r="LSZ7" s="700"/>
      <c r="LTA7" s="700"/>
      <c r="LTB7" s="700"/>
      <c r="LTC7" s="700"/>
      <c r="LTD7" s="700"/>
      <c r="LTE7" s="700"/>
      <c r="LTF7" s="700"/>
      <c r="LTG7" s="700"/>
      <c r="LTH7" s="700"/>
      <c r="LTI7" s="700"/>
      <c r="LTJ7" s="700"/>
      <c r="LTK7" s="700"/>
      <c r="LTL7" s="700"/>
      <c r="LTM7" s="700"/>
      <c r="LTN7" s="700"/>
      <c r="LTO7" s="700"/>
      <c r="LTP7" s="700"/>
      <c r="LTQ7" s="700"/>
      <c r="LTR7" s="700"/>
      <c r="LTS7" s="700"/>
      <c r="LTT7" s="700"/>
      <c r="LTU7" s="700"/>
      <c r="LTV7" s="700"/>
      <c r="LTW7" s="700"/>
      <c r="LTX7" s="700"/>
      <c r="LTY7" s="700"/>
      <c r="LTZ7" s="700"/>
      <c r="LUA7" s="700"/>
      <c r="LUB7" s="700"/>
      <c r="LUC7" s="700"/>
      <c r="LUD7" s="700"/>
      <c r="LUE7" s="700"/>
      <c r="LUF7" s="700"/>
      <c r="LUG7" s="700"/>
      <c r="LUH7" s="700"/>
      <c r="LUI7" s="700"/>
      <c r="LUJ7" s="700"/>
      <c r="LUK7" s="700"/>
      <c r="LUL7" s="700"/>
      <c r="LUM7" s="700"/>
      <c r="LUN7" s="700"/>
      <c r="LUO7" s="700"/>
      <c r="LUP7" s="700"/>
      <c r="LUQ7" s="700"/>
      <c r="LUR7" s="700"/>
      <c r="LUS7" s="700"/>
      <c r="LUT7" s="700"/>
      <c r="LUU7" s="700"/>
      <c r="LUV7" s="700"/>
      <c r="LUW7" s="700"/>
      <c r="LUX7" s="700"/>
      <c r="LUY7" s="700"/>
      <c r="LUZ7" s="700"/>
      <c r="LVA7" s="700"/>
      <c r="LVB7" s="700"/>
      <c r="LVC7" s="700"/>
      <c r="LVD7" s="700"/>
      <c r="LVE7" s="700"/>
      <c r="LVF7" s="700"/>
      <c r="LVG7" s="700"/>
      <c r="LVH7" s="700"/>
      <c r="LVI7" s="700"/>
      <c r="LVJ7" s="700"/>
      <c r="LVK7" s="700"/>
      <c r="LVL7" s="700"/>
      <c r="LVM7" s="700"/>
      <c r="LVN7" s="700"/>
      <c r="LVO7" s="700"/>
      <c r="LVP7" s="700"/>
      <c r="LVQ7" s="700"/>
      <c r="LVR7" s="700"/>
      <c r="LVS7" s="700"/>
      <c r="LVT7" s="700"/>
      <c r="LVU7" s="700"/>
      <c r="LVV7" s="700"/>
      <c r="LVW7" s="700"/>
      <c r="LVX7" s="700"/>
      <c r="LVY7" s="700"/>
      <c r="LVZ7" s="700"/>
      <c r="LWA7" s="700"/>
      <c r="LWB7" s="700"/>
      <c r="LWC7" s="700"/>
      <c r="LWD7" s="700"/>
      <c r="LWE7" s="700"/>
      <c r="LWF7" s="700"/>
      <c r="LWG7" s="700"/>
      <c r="LWH7" s="700"/>
      <c r="LWI7" s="700"/>
      <c r="LWJ7" s="700"/>
      <c r="LWK7" s="700"/>
      <c r="LWL7" s="700"/>
      <c r="LWM7" s="700"/>
      <c r="LWN7" s="700"/>
      <c r="LWO7" s="700"/>
      <c r="LWP7" s="700"/>
      <c r="LWQ7" s="700"/>
      <c r="LWR7" s="700"/>
      <c r="LWS7" s="700"/>
      <c r="LWT7" s="700"/>
      <c r="LWU7" s="700"/>
      <c r="LWV7" s="700"/>
      <c r="LWW7" s="700"/>
      <c r="LWX7" s="700"/>
      <c r="LWY7" s="700"/>
      <c r="LWZ7" s="700"/>
      <c r="LXA7" s="700"/>
      <c r="LXB7" s="700"/>
      <c r="LXC7" s="700"/>
      <c r="LXD7" s="700"/>
      <c r="LXE7" s="700"/>
      <c r="LXF7" s="700"/>
      <c r="LXG7" s="700"/>
      <c r="LXH7" s="700"/>
      <c r="LXI7" s="700"/>
      <c r="LXJ7" s="700"/>
      <c r="LXK7" s="700"/>
      <c r="LXL7" s="700"/>
      <c r="LXM7" s="700"/>
      <c r="LXN7" s="700"/>
      <c r="LXO7" s="700"/>
      <c r="LXP7" s="700"/>
      <c r="LXQ7" s="700"/>
      <c r="LXR7" s="700"/>
      <c r="LXS7" s="700"/>
      <c r="LXT7" s="700"/>
      <c r="LXU7" s="700"/>
      <c r="LXV7" s="700"/>
      <c r="LXW7" s="700"/>
      <c r="LXX7" s="700"/>
      <c r="LXY7" s="700"/>
      <c r="LXZ7" s="700"/>
      <c r="LYA7" s="700"/>
      <c r="LYB7" s="700"/>
      <c r="LYC7" s="700"/>
      <c r="LYD7" s="700"/>
      <c r="LYE7" s="700"/>
      <c r="LYF7" s="700"/>
      <c r="LYG7" s="700"/>
      <c r="LYH7" s="700"/>
      <c r="LYI7" s="700"/>
      <c r="LYJ7" s="700"/>
      <c r="LYK7" s="700"/>
      <c r="LYL7" s="700"/>
      <c r="LYM7" s="700"/>
      <c r="LYN7" s="700"/>
      <c r="LYO7" s="700"/>
      <c r="LYP7" s="700"/>
      <c r="LYQ7" s="700"/>
      <c r="LYR7" s="700"/>
      <c r="LYS7" s="700"/>
      <c r="LYT7" s="700"/>
      <c r="LYU7" s="700"/>
      <c r="LYV7" s="700"/>
      <c r="LYW7" s="700"/>
      <c r="LYX7" s="700"/>
      <c r="LYY7" s="700"/>
      <c r="LYZ7" s="700"/>
      <c r="LZA7" s="700"/>
      <c r="LZB7" s="700"/>
      <c r="LZC7" s="700"/>
      <c r="LZD7" s="700"/>
      <c r="LZE7" s="700"/>
      <c r="LZF7" s="700"/>
      <c r="LZG7" s="700"/>
      <c r="LZH7" s="700"/>
      <c r="LZI7" s="700"/>
      <c r="LZJ7" s="700"/>
      <c r="LZK7" s="700"/>
      <c r="LZL7" s="700"/>
      <c r="LZM7" s="700"/>
      <c r="LZN7" s="700"/>
      <c r="LZO7" s="700"/>
      <c r="LZP7" s="700"/>
      <c r="LZQ7" s="700"/>
      <c r="LZR7" s="700"/>
      <c r="LZS7" s="700"/>
      <c r="LZT7" s="700"/>
      <c r="LZU7" s="700"/>
      <c r="LZV7" s="700"/>
      <c r="LZW7" s="700"/>
      <c r="LZX7" s="700"/>
      <c r="LZY7" s="700"/>
      <c r="LZZ7" s="700"/>
      <c r="MAA7" s="700"/>
      <c r="MAB7" s="700"/>
      <c r="MAC7" s="700"/>
      <c r="MAD7" s="700"/>
      <c r="MAE7" s="700"/>
      <c r="MAF7" s="700"/>
      <c r="MAG7" s="700"/>
      <c r="MAH7" s="700"/>
      <c r="MAI7" s="700"/>
      <c r="MAJ7" s="700"/>
      <c r="MAK7" s="700"/>
      <c r="MAL7" s="700"/>
      <c r="MAM7" s="700"/>
      <c r="MAN7" s="700"/>
      <c r="MAO7" s="700"/>
      <c r="MAP7" s="700"/>
      <c r="MAQ7" s="700"/>
      <c r="MAR7" s="700"/>
      <c r="MAS7" s="700"/>
      <c r="MAT7" s="700"/>
      <c r="MAU7" s="700"/>
      <c r="MAV7" s="700"/>
      <c r="MAW7" s="700"/>
      <c r="MAX7" s="700"/>
      <c r="MAY7" s="700"/>
      <c r="MAZ7" s="700"/>
      <c r="MBA7" s="700"/>
      <c r="MBB7" s="700"/>
      <c r="MBC7" s="700"/>
      <c r="MBD7" s="700"/>
      <c r="MBE7" s="700"/>
      <c r="MBF7" s="700"/>
      <c r="MBG7" s="700"/>
      <c r="MBH7" s="700"/>
      <c r="MBI7" s="700"/>
      <c r="MBJ7" s="700"/>
      <c r="MBK7" s="700"/>
      <c r="MBL7" s="700"/>
      <c r="MBM7" s="700"/>
      <c r="MBN7" s="700"/>
      <c r="MBO7" s="700"/>
      <c r="MBP7" s="700"/>
      <c r="MBQ7" s="700"/>
      <c r="MBR7" s="700"/>
      <c r="MBS7" s="700"/>
      <c r="MBT7" s="700"/>
      <c r="MBU7" s="700"/>
      <c r="MBV7" s="700"/>
      <c r="MBW7" s="700"/>
      <c r="MBX7" s="700"/>
      <c r="MBY7" s="700"/>
      <c r="MBZ7" s="700"/>
      <c r="MCA7" s="700"/>
      <c r="MCB7" s="700"/>
      <c r="MCC7" s="700"/>
      <c r="MCD7" s="700"/>
      <c r="MCE7" s="700"/>
      <c r="MCF7" s="700"/>
      <c r="MCG7" s="700"/>
      <c r="MCH7" s="700"/>
      <c r="MCI7" s="700"/>
      <c r="MCJ7" s="700"/>
      <c r="MCK7" s="700"/>
      <c r="MCL7" s="700"/>
      <c r="MCM7" s="700"/>
      <c r="MCN7" s="700"/>
      <c r="MCO7" s="700"/>
      <c r="MCP7" s="700"/>
      <c r="MCQ7" s="700"/>
      <c r="MCR7" s="700"/>
      <c r="MCS7" s="700"/>
      <c r="MCT7" s="700"/>
      <c r="MCU7" s="700"/>
      <c r="MCV7" s="700"/>
      <c r="MCW7" s="700"/>
      <c r="MCX7" s="700"/>
      <c r="MCY7" s="700"/>
      <c r="MCZ7" s="700"/>
      <c r="MDA7" s="700"/>
      <c r="MDB7" s="700"/>
      <c r="MDC7" s="700"/>
      <c r="MDD7" s="700"/>
      <c r="MDE7" s="700"/>
      <c r="MDF7" s="700"/>
      <c r="MDG7" s="700"/>
      <c r="MDH7" s="700"/>
      <c r="MDI7" s="700"/>
      <c r="MDJ7" s="700"/>
      <c r="MDK7" s="700"/>
      <c r="MDL7" s="700"/>
      <c r="MDM7" s="700"/>
      <c r="MDN7" s="700"/>
      <c r="MDO7" s="700"/>
      <c r="MDP7" s="700"/>
      <c r="MDQ7" s="700"/>
      <c r="MDR7" s="700"/>
      <c r="MDS7" s="700"/>
      <c r="MDT7" s="700"/>
      <c r="MDU7" s="700"/>
      <c r="MDV7" s="700"/>
      <c r="MDW7" s="700"/>
      <c r="MDX7" s="700"/>
      <c r="MDY7" s="700"/>
      <c r="MDZ7" s="700"/>
      <c r="MEA7" s="700"/>
      <c r="MEB7" s="700"/>
      <c r="MEC7" s="700"/>
      <c r="MED7" s="700"/>
      <c r="MEE7" s="700"/>
      <c r="MEF7" s="700"/>
      <c r="MEG7" s="700"/>
      <c r="MEH7" s="700"/>
      <c r="MEI7" s="700"/>
      <c r="MEJ7" s="700"/>
      <c r="MEK7" s="700"/>
      <c r="MEL7" s="700"/>
      <c r="MEM7" s="700"/>
      <c r="MEN7" s="700"/>
      <c r="MEO7" s="700"/>
      <c r="MEP7" s="700"/>
      <c r="MEQ7" s="700"/>
      <c r="MER7" s="700"/>
      <c r="MES7" s="700"/>
      <c r="MET7" s="700"/>
      <c r="MEU7" s="700"/>
      <c r="MEV7" s="700"/>
      <c r="MEW7" s="700"/>
      <c r="MEX7" s="700"/>
      <c r="MEY7" s="700"/>
      <c r="MEZ7" s="700"/>
      <c r="MFA7" s="700"/>
      <c r="MFB7" s="700"/>
      <c r="MFC7" s="700"/>
      <c r="MFD7" s="700"/>
      <c r="MFE7" s="700"/>
      <c r="MFF7" s="700"/>
      <c r="MFG7" s="700"/>
      <c r="MFH7" s="700"/>
      <c r="MFI7" s="700"/>
      <c r="MFJ7" s="700"/>
      <c r="MFK7" s="700"/>
      <c r="MFL7" s="700"/>
      <c r="MFM7" s="700"/>
      <c r="MFN7" s="700"/>
      <c r="MFO7" s="700"/>
      <c r="MFP7" s="700"/>
      <c r="MFQ7" s="700"/>
      <c r="MFR7" s="700"/>
      <c r="MFS7" s="700"/>
      <c r="MFT7" s="700"/>
      <c r="MFU7" s="700"/>
      <c r="MFV7" s="700"/>
      <c r="MFW7" s="700"/>
      <c r="MFX7" s="700"/>
      <c r="MFY7" s="700"/>
      <c r="MFZ7" s="700"/>
      <c r="MGA7" s="700"/>
      <c r="MGB7" s="700"/>
      <c r="MGC7" s="700"/>
      <c r="MGD7" s="700"/>
      <c r="MGE7" s="700"/>
      <c r="MGF7" s="700"/>
      <c r="MGG7" s="700"/>
      <c r="MGH7" s="700"/>
      <c r="MGI7" s="700"/>
      <c r="MGJ7" s="700"/>
      <c r="MGK7" s="700"/>
      <c r="MGL7" s="700"/>
      <c r="MGM7" s="700"/>
      <c r="MGN7" s="700"/>
      <c r="MGO7" s="700"/>
      <c r="MGP7" s="700"/>
      <c r="MGQ7" s="700"/>
      <c r="MGR7" s="700"/>
      <c r="MGS7" s="700"/>
      <c r="MGT7" s="700"/>
      <c r="MGU7" s="700"/>
      <c r="MGV7" s="700"/>
      <c r="MGW7" s="700"/>
      <c r="MGX7" s="700"/>
      <c r="MGY7" s="700"/>
      <c r="MGZ7" s="700"/>
      <c r="MHA7" s="700"/>
      <c r="MHB7" s="700"/>
      <c r="MHC7" s="700"/>
      <c r="MHD7" s="700"/>
      <c r="MHE7" s="700"/>
      <c r="MHF7" s="700"/>
      <c r="MHG7" s="700"/>
      <c r="MHH7" s="700"/>
      <c r="MHI7" s="700"/>
      <c r="MHJ7" s="700"/>
      <c r="MHK7" s="700"/>
      <c r="MHL7" s="700"/>
      <c r="MHM7" s="700"/>
      <c r="MHN7" s="700"/>
      <c r="MHO7" s="700"/>
      <c r="MHP7" s="700"/>
      <c r="MHQ7" s="700"/>
      <c r="MHR7" s="700"/>
      <c r="MHS7" s="700"/>
      <c r="MHT7" s="700"/>
      <c r="MHU7" s="700"/>
      <c r="MHV7" s="700"/>
      <c r="MHW7" s="700"/>
      <c r="MHX7" s="700"/>
      <c r="MHY7" s="700"/>
      <c r="MHZ7" s="700"/>
      <c r="MIA7" s="700"/>
      <c r="MIB7" s="700"/>
      <c r="MIC7" s="700"/>
      <c r="MID7" s="700"/>
      <c r="MIE7" s="700"/>
      <c r="MIF7" s="700"/>
      <c r="MIG7" s="700"/>
      <c r="MIH7" s="700"/>
      <c r="MII7" s="700"/>
      <c r="MIJ7" s="700"/>
      <c r="MIK7" s="700"/>
      <c r="MIL7" s="700"/>
      <c r="MIM7" s="700"/>
      <c r="MIN7" s="700"/>
      <c r="MIO7" s="700"/>
      <c r="MIP7" s="700"/>
      <c r="MIQ7" s="700"/>
      <c r="MIR7" s="700"/>
      <c r="MIS7" s="700"/>
      <c r="MIT7" s="700"/>
      <c r="MIU7" s="700"/>
      <c r="MIV7" s="700"/>
      <c r="MIW7" s="700"/>
      <c r="MIX7" s="700"/>
      <c r="MIY7" s="700"/>
      <c r="MIZ7" s="700"/>
      <c r="MJA7" s="700"/>
      <c r="MJB7" s="700"/>
      <c r="MJC7" s="700"/>
      <c r="MJD7" s="700"/>
      <c r="MJE7" s="700"/>
      <c r="MJF7" s="700"/>
      <c r="MJG7" s="700"/>
      <c r="MJH7" s="700"/>
      <c r="MJI7" s="700"/>
      <c r="MJJ7" s="700"/>
      <c r="MJK7" s="700"/>
      <c r="MJL7" s="700"/>
      <c r="MJM7" s="700"/>
      <c r="MJN7" s="700"/>
      <c r="MJO7" s="700"/>
      <c r="MJP7" s="700"/>
      <c r="MJQ7" s="700"/>
      <c r="MJR7" s="700"/>
      <c r="MJS7" s="700"/>
      <c r="MJT7" s="700"/>
      <c r="MJU7" s="700"/>
      <c r="MJV7" s="700"/>
      <c r="MJW7" s="700"/>
      <c r="MJX7" s="700"/>
      <c r="MJY7" s="700"/>
      <c r="MJZ7" s="700"/>
      <c r="MKA7" s="700"/>
      <c r="MKB7" s="700"/>
      <c r="MKC7" s="700"/>
      <c r="MKD7" s="700"/>
      <c r="MKE7" s="700"/>
      <c r="MKF7" s="700"/>
      <c r="MKG7" s="700"/>
      <c r="MKH7" s="700"/>
      <c r="MKI7" s="700"/>
      <c r="MKJ7" s="700"/>
      <c r="MKK7" s="700"/>
      <c r="MKL7" s="700"/>
      <c r="MKM7" s="700"/>
      <c r="MKN7" s="700"/>
      <c r="MKO7" s="700"/>
      <c r="MKP7" s="700"/>
      <c r="MKQ7" s="700"/>
      <c r="MKR7" s="700"/>
      <c r="MKS7" s="700"/>
      <c r="MKT7" s="700"/>
      <c r="MKU7" s="700"/>
      <c r="MKV7" s="700"/>
      <c r="MKW7" s="700"/>
      <c r="MKX7" s="700"/>
      <c r="MKY7" s="700"/>
      <c r="MKZ7" s="700"/>
      <c r="MLA7" s="700"/>
      <c r="MLB7" s="700"/>
      <c r="MLC7" s="700"/>
      <c r="MLD7" s="700"/>
      <c r="MLE7" s="700"/>
      <c r="MLF7" s="700"/>
      <c r="MLG7" s="700"/>
      <c r="MLH7" s="700"/>
      <c r="MLI7" s="700"/>
      <c r="MLJ7" s="700"/>
      <c r="MLK7" s="700"/>
      <c r="MLL7" s="700"/>
      <c r="MLM7" s="700"/>
      <c r="MLN7" s="700"/>
      <c r="MLO7" s="700"/>
      <c r="MLP7" s="700"/>
      <c r="MLQ7" s="700"/>
      <c r="MLR7" s="700"/>
      <c r="MLS7" s="700"/>
      <c r="MLT7" s="700"/>
      <c r="MLU7" s="700"/>
      <c r="MLV7" s="700"/>
      <c r="MLW7" s="700"/>
      <c r="MLX7" s="700"/>
      <c r="MLY7" s="700"/>
      <c r="MLZ7" s="700"/>
      <c r="MMA7" s="700"/>
      <c r="MMB7" s="700"/>
      <c r="MMC7" s="700"/>
      <c r="MMD7" s="700"/>
      <c r="MME7" s="700"/>
      <c r="MMF7" s="700"/>
      <c r="MMG7" s="700"/>
      <c r="MMH7" s="700"/>
      <c r="MMI7" s="700"/>
      <c r="MMJ7" s="700"/>
      <c r="MMK7" s="700"/>
      <c r="MML7" s="700"/>
      <c r="MMM7" s="700"/>
      <c r="MMN7" s="700"/>
      <c r="MMO7" s="700"/>
      <c r="MMP7" s="700"/>
      <c r="MMQ7" s="700"/>
      <c r="MMR7" s="700"/>
      <c r="MMS7" s="700"/>
      <c r="MMT7" s="700"/>
      <c r="MMU7" s="700"/>
      <c r="MMV7" s="700"/>
      <c r="MMW7" s="700"/>
      <c r="MMX7" s="700"/>
      <c r="MMY7" s="700"/>
      <c r="MMZ7" s="700"/>
      <c r="MNA7" s="700"/>
      <c r="MNB7" s="700"/>
      <c r="MNC7" s="700"/>
      <c r="MND7" s="700"/>
      <c r="MNE7" s="700"/>
      <c r="MNF7" s="700"/>
      <c r="MNG7" s="700"/>
      <c r="MNH7" s="700"/>
      <c r="MNI7" s="700"/>
      <c r="MNJ7" s="700"/>
      <c r="MNK7" s="700"/>
      <c r="MNL7" s="700"/>
      <c r="MNM7" s="700"/>
      <c r="MNN7" s="700"/>
      <c r="MNO7" s="700"/>
      <c r="MNP7" s="700"/>
      <c r="MNQ7" s="700"/>
      <c r="MNR7" s="700"/>
      <c r="MNS7" s="700"/>
      <c r="MNT7" s="700"/>
      <c r="MNU7" s="700"/>
      <c r="MNV7" s="700"/>
      <c r="MNW7" s="700"/>
      <c r="MNX7" s="700"/>
      <c r="MNY7" s="700"/>
      <c r="MNZ7" s="700"/>
      <c r="MOA7" s="700"/>
      <c r="MOB7" s="700"/>
      <c r="MOC7" s="700"/>
      <c r="MOD7" s="700"/>
      <c r="MOE7" s="700"/>
      <c r="MOF7" s="700"/>
      <c r="MOG7" s="700"/>
      <c r="MOH7" s="700"/>
      <c r="MOI7" s="700"/>
      <c r="MOJ7" s="700"/>
      <c r="MOK7" s="700"/>
      <c r="MOL7" s="700"/>
      <c r="MOM7" s="700"/>
      <c r="MON7" s="700"/>
      <c r="MOO7" s="700"/>
      <c r="MOP7" s="700"/>
      <c r="MOQ7" s="700"/>
      <c r="MOR7" s="700"/>
      <c r="MOS7" s="700"/>
      <c r="MOT7" s="700"/>
      <c r="MOU7" s="700"/>
      <c r="MOV7" s="700"/>
      <c r="MOW7" s="700"/>
      <c r="MOX7" s="700"/>
      <c r="MOY7" s="700"/>
      <c r="MOZ7" s="700"/>
      <c r="MPA7" s="700"/>
      <c r="MPB7" s="700"/>
      <c r="MPC7" s="700"/>
      <c r="MPD7" s="700"/>
      <c r="MPE7" s="700"/>
      <c r="MPF7" s="700"/>
      <c r="MPG7" s="700"/>
      <c r="MPH7" s="700"/>
      <c r="MPI7" s="700"/>
      <c r="MPJ7" s="700"/>
      <c r="MPK7" s="700"/>
      <c r="MPL7" s="700"/>
      <c r="MPM7" s="700"/>
      <c r="MPN7" s="700"/>
      <c r="MPO7" s="700"/>
      <c r="MPP7" s="700"/>
      <c r="MPQ7" s="700"/>
      <c r="MPR7" s="700"/>
      <c r="MPS7" s="700"/>
      <c r="MPT7" s="700"/>
      <c r="MPU7" s="700"/>
      <c r="MPV7" s="700"/>
      <c r="MPW7" s="700"/>
      <c r="MPX7" s="700"/>
      <c r="MPY7" s="700"/>
      <c r="MPZ7" s="700"/>
      <c r="MQA7" s="700"/>
      <c r="MQB7" s="700"/>
      <c r="MQC7" s="700"/>
      <c r="MQD7" s="700"/>
      <c r="MQE7" s="700"/>
      <c r="MQF7" s="700"/>
      <c r="MQG7" s="700"/>
      <c r="MQH7" s="700"/>
      <c r="MQI7" s="700"/>
      <c r="MQJ7" s="700"/>
      <c r="MQK7" s="700"/>
      <c r="MQL7" s="700"/>
      <c r="MQM7" s="700"/>
      <c r="MQN7" s="700"/>
      <c r="MQO7" s="700"/>
      <c r="MQP7" s="700"/>
      <c r="MQQ7" s="700"/>
      <c r="MQR7" s="700"/>
      <c r="MQS7" s="700"/>
      <c r="MQT7" s="700"/>
      <c r="MQU7" s="700"/>
      <c r="MQV7" s="700"/>
      <c r="MQW7" s="700"/>
      <c r="MQX7" s="700"/>
      <c r="MQY7" s="700"/>
      <c r="MQZ7" s="700"/>
      <c r="MRA7" s="700"/>
      <c r="MRB7" s="700"/>
      <c r="MRC7" s="700"/>
      <c r="MRD7" s="700"/>
      <c r="MRE7" s="700"/>
      <c r="MRF7" s="700"/>
      <c r="MRG7" s="700"/>
      <c r="MRH7" s="700"/>
      <c r="MRI7" s="700"/>
      <c r="MRJ7" s="700"/>
      <c r="MRK7" s="700"/>
      <c r="MRL7" s="700"/>
      <c r="MRM7" s="700"/>
      <c r="MRN7" s="700"/>
      <c r="MRO7" s="700"/>
      <c r="MRP7" s="700"/>
      <c r="MRQ7" s="700"/>
      <c r="MRR7" s="700"/>
      <c r="MRS7" s="700"/>
      <c r="MRT7" s="700"/>
      <c r="MRU7" s="700"/>
      <c r="MRV7" s="700"/>
      <c r="MRW7" s="700"/>
      <c r="MRX7" s="700"/>
      <c r="MRY7" s="700"/>
      <c r="MRZ7" s="700"/>
      <c r="MSA7" s="700"/>
      <c r="MSB7" s="700"/>
      <c r="MSC7" s="700"/>
      <c r="MSD7" s="700"/>
      <c r="MSE7" s="700"/>
      <c r="MSF7" s="700"/>
      <c r="MSG7" s="700"/>
      <c r="MSH7" s="700"/>
      <c r="MSI7" s="700"/>
      <c r="MSJ7" s="700"/>
      <c r="MSK7" s="700"/>
      <c r="MSL7" s="700"/>
      <c r="MSM7" s="700"/>
      <c r="MSN7" s="700"/>
      <c r="MSO7" s="700"/>
      <c r="MSP7" s="700"/>
      <c r="MSQ7" s="700"/>
      <c r="MSR7" s="700"/>
      <c r="MSS7" s="700"/>
      <c r="MST7" s="700"/>
      <c r="MSU7" s="700"/>
      <c r="MSV7" s="700"/>
      <c r="MSW7" s="700"/>
      <c r="MSX7" s="700"/>
      <c r="MSY7" s="700"/>
      <c r="MSZ7" s="700"/>
      <c r="MTA7" s="700"/>
      <c r="MTB7" s="700"/>
      <c r="MTC7" s="700"/>
      <c r="MTD7" s="700"/>
      <c r="MTE7" s="700"/>
      <c r="MTF7" s="700"/>
      <c r="MTG7" s="700"/>
      <c r="MTH7" s="700"/>
      <c r="MTI7" s="700"/>
      <c r="MTJ7" s="700"/>
      <c r="MTK7" s="700"/>
      <c r="MTL7" s="700"/>
      <c r="MTM7" s="700"/>
      <c r="MTN7" s="700"/>
      <c r="MTO7" s="700"/>
      <c r="MTP7" s="700"/>
      <c r="MTQ7" s="700"/>
      <c r="MTR7" s="700"/>
      <c r="MTS7" s="700"/>
      <c r="MTT7" s="700"/>
      <c r="MTU7" s="700"/>
      <c r="MTV7" s="700"/>
      <c r="MTW7" s="700"/>
      <c r="MTX7" s="700"/>
      <c r="MTY7" s="700"/>
      <c r="MTZ7" s="700"/>
      <c r="MUA7" s="700"/>
      <c r="MUB7" s="700"/>
      <c r="MUC7" s="700"/>
      <c r="MUD7" s="700"/>
      <c r="MUE7" s="700"/>
      <c r="MUF7" s="700"/>
      <c r="MUG7" s="700"/>
      <c r="MUH7" s="700"/>
      <c r="MUI7" s="700"/>
      <c r="MUJ7" s="700"/>
      <c r="MUK7" s="700"/>
      <c r="MUL7" s="700"/>
      <c r="MUM7" s="700"/>
      <c r="MUN7" s="700"/>
      <c r="MUO7" s="700"/>
      <c r="MUP7" s="700"/>
      <c r="MUQ7" s="700"/>
      <c r="MUR7" s="700"/>
      <c r="MUS7" s="700"/>
      <c r="MUT7" s="700"/>
      <c r="MUU7" s="700"/>
      <c r="MUV7" s="700"/>
      <c r="MUW7" s="700"/>
      <c r="MUX7" s="700"/>
      <c r="MUY7" s="700"/>
      <c r="MUZ7" s="700"/>
      <c r="MVA7" s="700"/>
      <c r="MVB7" s="700"/>
      <c r="MVC7" s="700"/>
      <c r="MVD7" s="700"/>
      <c r="MVE7" s="700"/>
      <c r="MVF7" s="700"/>
      <c r="MVG7" s="700"/>
      <c r="MVH7" s="700"/>
      <c r="MVI7" s="700"/>
      <c r="MVJ7" s="700"/>
      <c r="MVK7" s="700"/>
      <c r="MVL7" s="700"/>
      <c r="MVM7" s="700"/>
      <c r="MVN7" s="700"/>
      <c r="MVO7" s="700"/>
      <c r="MVP7" s="700"/>
      <c r="MVQ7" s="700"/>
      <c r="MVR7" s="700"/>
      <c r="MVS7" s="700"/>
      <c r="MVT7" s="700"/>
      <c r="MVU7" s="700"/>
      <c r="MVV7" s="700"/>
      <c r="MVW7" s="700"/>
      <c r="MVX7" s="700"/>
      <c r="MVY7" s="700"/>
      <c r="MVZ7" s="700"/>
      <c r="MWA7" s="700"/>
      <c r="MWB7" s="700"/>
      <c r="MWC7" s="700"/>
      <c r="MWD7" s="700"/>
      <c r="MWE7" s="700"/>
      <c r="MWF7" s="700"/>
      <c r="MWG7" s="700"/>
      <c r="MWH7" s="700"/>
      <c r="MWI7" s="700"/>
      <c r="MWJ7" s="700"/>
      <c r="MWK7" s="700"/>
      <c r="MWL7" s="700"/>
      <c r="MWM7" s="700"/>
      <c r="MWN7" s="700"/>
      <c r="MWO7" s="700"/>
      <c r="MWP7" s="700"/>
      <c r="MWQ7" s="700"/>
      <c r="MWR7" s="700"/>
      <c r="MWS7" s="700"/>
      <c r="MWT7" s="700"/>
      <c r="MWU7" s="700"/>
      <c r="MWV7" s="700"/>
      <c r="MWW7" s="700"/>
      <c r="MWX7" s="700"/>
      <c r="MWY7" s="700"/>
      <c r="MWZ7" s="700"/>
      <c r="MXA7" s="700"/>
      <c r="MXB7" s="700"/>
      <c r="MXC7" s="700"/>
      <c r="MXD7" s="700"/>
      <c r="MXE7" s="700"/>
      <c r="MXF7" s="700"/>
      <c r="MXG7" s="700"/>
      <c r="MXH7" s="700"/>
      <c r="MXI7" s="700"/>
      <c r="MXJ7" s="700"/>
      <c r="MXK7" s="700"/>
      <c r="MXL7" s="700"/>
      <c r="MXM7" s="700"/>
      <c r="MXN7" s="700"/>
      <c r="MXO7" s="700"/>
      <c r="MXP7" s="700"/>
      <c r="MXQ7" s="700"/>
      <c r="MXR7" s="700"/>
      <c r="MXS7" s="700"/>
      <c r="MXT7" s="700"/>
      <c r="MXU7" s="700"/>
      <c r="MXV7" s="700"/>
      <c r="MXW7" s="700"/>
      <c r="MXX7" s="700"/>
      <c r="MXY7" s="700"/>
      <c r="MXZ7" s="700"/>
      <c r="MYA7" s="700"/>
      <c r="MYB7" s="700"/>
      <c r="MYC7" s="700"/>
      <c r="MYD7" s="700"/>
      <c r="MYE7" s="700"/>
      <c r="MYF7" s="700"/>
      <c r="MYG7" s="700"/>
      <c r="MYH7" s="700"/>
      <c r="MYI7" s="700"/>
      <c r="MYJ7" s="700"/>
      <c r="MYK7" s="700"/>
      <c r="MYL7" s="700"/>
      <c r="MYM7" s="700"/>
      <c r="MYN7" s="700"/>
      <c r="MYO7" s="700"/>
      <c r="MYP7" s="700"/>
      <c r="MYQ7" s="700"/>
      <c r="MYR7" s="700"/>
      <c r="MYS7" s="700"/>
      <c r="MYT7" s="700"/>
      <c r="MYU7" s="700"/>
      <c r="MYV7" s="700"/>
      <c r="MYW7" s="700"/>
      <c r="MYX7" s="700"/>
      <c r="MYY7" s="700"/>
      <c r="MYZ7" s="700"/>
      <c r="MZA7" s="700"/>
      <c r="MZB7" s="700"/>
      <c r="MZC7" s="700"/>
      <c r="MZD7" s="700"/>
      <c r="MZE7" s="700"/>
      <c r="MZF7" s="700"/>
      <c r="MZG7" s="700"/>
      <c r="MZH7" s="700"/>
      <c r="MZI7" s="700"/>
      <c r="MZJ7" s="700"/>
      <c r="MZK7" s="700"/>
      <c r="MZL7" s="700"/>
      <c r="MZM7" s="700"/>
      <c r="MZN7" s="700"/>
      <c r="MZO7" s="700"/>
      <c r="MZP7" s="700"/>
      <c r="MZQ7" s="700"/>
      <c r="MZR7" s="700"/>
      <c r="MZS7" s="700"/>
      <c r="MZT7" s="700"/>
      <c r="MZU7" s="700"/>
      <c r="MZV7" s="700"/>
      <c r="MZW7" s="700"/>
      <c r="MZX7" s="700"/>
      <c r="MZY7" s="700"/>
      <c r="MZZ7" s="700"/>
      <c r="NAA7" s="700"/>
      <c r="NAB7" s="700"/>
      <c r="NAC7" s="700"/>
      <c r="NAD7" s="700"/>
      <c r="NAE7" s="700"/>
      <c r="NAF7" s="700"/>
      <c r="NAG7" s="700"/>
      <c r="NAH7" s="700"/>
      <c r="NAI7" s="700"/>
      <c r="NAJ7" s="700"/>
      <c r="NAK7" s="700"/>
      <c r="NAL7" s="700"/>
      <c r="NAM7" s="700"/>
      <c r="NAN7" s="700"/>
      <c r="NAO7" s="700"/>
      <c r="NAP7" s="700"/>
      <c r="NAQ7" s="700"/>
      <c r="NAR7" s="700"/>
      <c r="NAS7" s="700"/>
      <c r="NAT7" s="700"/>
      <c r="NAU7" s="700"/>
      <c r="NAV7" s="700"/>
      <c r="NAW7" s="700"/>
      <c r="NAX7" s="700"/>
      <c r="NAY7" s="700"/>
      <c r="NAZ7" s="700"/>
      <c r="NBA7" s="700"/>
      <c r="NBB7" s="700"/>
      <c r="NBC7" s="700"/>
      <c r="NBD7" s="700"/>
      <c r="NBE7" s="700"/>
      <c r="NBF7" s="700"/>
      <c r="NBG7" s="700"/>
      <c r="NBH7" s="700"/>
      <c r="NBI7" s="700"/>
      <c r="NBJ7" s="700"/>
      <c r="NBK7" s="700"/>
      <c r="NBL7" s="700"/>
      <c r="NBM7" s="700"/>
      <c r="NBN7" s="700"/>
      <c r="NBO7" s="700"/>
      <c r="NBP7" s="700"/>
      <c r="NBQ7" s="700"/>
      <c r="NBR7" s="700"/>
      <c r="NBS7" s="700"/>
      <c r="NBT7" s="700"/>
      <c r="NBU7" s="700"/>
      <c r="NBV7" s="700"/>
      <c r="NBW7" s="700"/>
      <c r="NBX7" s="700"/>
      <c r="NBY7" s="700"/>
      <c r="NBZ7" s="700"/>
      <c r="NCA7" s="700"/>
      <c r="NCB7" s="700"/>
      <c r="NCC7" s="700"/>
      <c r="NCD7" s="700"/>
      <c r="NCE7" s="700"/>
      <c r="NCF7" s="700"/>
      <c r="NCG7" s="700"/>
      <c r="NCH7" s="700"/>
      <c r="NCI7" s="700"/>
      <c r="NCJ7" s="700"/>
      <c r="NCK7" s="700"/>
      <c r="NCL7" s="700"/>
      <c r="NCM7" s="700"/>
      <c r="NCN7" s="700"/>
      <c r="NCO7" s="700"/>
      <c r="NCP7" s="700"/>
      <c r="NCQ7" s="700"/>
      <c r="NCR7" s="700"/>
      <c r="NCS7" s="700"/>
      <c r="NCT7" s="700"/>
      <c r="NCU7" s="700"/>
      <c r="NCV7" s="700"/>
      <c r="NCW7" s="700"/>
      <c r="NCX7" s="700"/>
      <c r="NCY7" s="700"/>
      <c r="NCZ7" s="700"/>
      <c r="NDA7" s="700"/>
      <c r="NDB7" s="700"/>
      <c r="NDC7" s="700"/>
      <c r="NDD7" s="700"/>
      <c r="NDE7" s="700"/>
      <c r="NDF7" s="700"/>
      <c r="NDG7" s="700"/>
      <c r="NDH7" s="700"/>
      <c r="NDI7" s="700"/>
      <c r="NDJ7" s="700"/>
      <c r="NDK7" s="700"/>
      <c r="NDL7" s="700"/>
      <c r="NDM7" s="700"/>
      <c r="NDN7" s="700"/>
      <c r="NDO7" s="700"/>
      <c r="NDP7" s="700"/>
      <c r="NDQ7" s="700"/>
      <c r="NDR7" s="700"/>
      <c r="NDS7" s="700"/>
      <c r="NDT7" s="700"/>
      <c r="NDU7" s="700"/>
      <c r="NDV7" s="700"/>
      <c r="NDW7" s="700"/>
      <c r="NDX7" s="700"/>
      <c r="NDY7" s="700"/>
      <c r="NDZ7" s="700"/>
      <c r="NEA7" s="700"/>
      <c r="NEB7" s="700"/>
      <c r="NEC7" s="700"/>
      <c r="NED7" s="700"/>
      <c r="NEE7" s="700"/>
      <c r="NEF7" s="700"/>
      <c r="NEG7" s="700"/>
      <c r="NEH7" s="700"/>
      <c r="NEI7" s="700"/>
      <c r="NEJ7" s="700"/>
      <c r="NEK7" s="700"/>
      <c r="NEL7" s="700"/>
      <c r="NEM7" s="700"/>
      <c r="NEN7" s="700"/>
      <c r="NEO7" s="700"/>
      <c r="NEP7" s="700"/>
      <c r="NEQ7" s="700"/>
      <c r="NER7" s="700"/>
      <c r="NES7" s="700"/>
      <c r="NET7" s="700"/>
      <c r="NEU7" s="700"/>
      <c r="NEV7" s="700"/>
      <c r="NEW7" s="700"/>
      <c r="NEX7" s="700"/>
      <c r="NEY7" s="700"/>
      <c r="NEZ7" s="700"/>
      <c r="NFA7" s="700"/>
      <c r="NFB7" s="700"/>
      <c r="NFC7" s="700"/>
      <c r="NFD7" s="700"/>
      <c r="NFE7" s="700"/>
      <c r="NFF7" s="700"/>
      <c r="NFG7" s="700"/>
      <c r="NFH7" s="700"/>
      <c r="NFI7" s="700"/>
      <c r="NFJ7" s="700"/>
      <c r="NFK7" s="700"/>
      <c r="NFL7" s="700"/>
      <c r="NFM7" s="700"/>
      <c r="NFN7" s="700"/>
      <c r="NFO7" s="700"/>
      <c r="NFP7" s="700"/>
      <c r="NFQ7" s="700"/>
      <c r="NFR7" s="700"/>
      <c r="NFS7" s="700"/>
      <c r="NFT7" s="700"/>
      <c r="NFU7" s="700"/>
      <c r="NFV7" s="700"/>
      <c r="NFW7" s="700"/>
      <c r="NFX7" s="700"/>
      <c r="NFY7" s="700"/>
      <c r="NFZ7" s="700"/>
      <c r="NGA7" s="700"/>
      <c r="NGB7" s="700"/>
      <c r="NGC7" s="700"/>
      <c r="NGD7" s="700"/>
      <c r="NGE7" s="700"/>
      <c r="NGF7" s="700"/>
      <c r="NGG7" s="700"/>
      <c r="NGH7" s="700"/>
      <c r="NGI7" s="700"/>
      <c r="NGJ7" s="700"/>
      <c r="NGK7" s="700"/>
      <c r="NGL7" s="700"/>
      <c r="NGM7" s="700"/>
      <c r="NGN7" s="700"/>
      <c r="NGO7" s="700"/>
      <c r="NGP7" s="700"/>
      <c r="NGQ7" s="700"/>
      <c r="NGR7" s="700"/>
      <c r="NGS7" s="700"/>
      <c r="NGT7" s="700"/>
      <c r="NGU7" s="700"/>
      <c r="NGV7" s="700"/>
      <c r="NGW7" s="700"/>
      <c r="NGX7" s="700"/>
      <c r="NGY7" s="700"/>
      <c r="NGZ7" s="700"/>
      <c r="NHA7" s="700"/>
      <c r="NHB7" s="700"/>
      <c r="NHC7" s="700"/>
      <c r="NHD7" s="700"/>
      <c r="NHE7" s="700"/>
      <c r="NHF7" s="700"/>
      <c r="NHG7" s="700"/>
      <c r="NHH7" s="700"/>
      <c r="NHI7" s="700"/>
      <c r="NHJ7" s="700"/>
      <c r="NHK7" s="700"/>
      <c r="NHL7" s="700"/>
      <c r="NHM7" s="700"/>
      <c r="NHN7" s="700"/>
      <c r="NHO7" s="700"/>
      <c r="NHP7" s="700"/>
      <c r="NHQ7" s="700"/>
      <c r="NHR7" s="700"/>
      <c r="NHS7" s="700"/>
      <c r="NHT7" s="700"/>
      <c r="NHU7" s="700"/>
      <c r="NHV7" s="700"/>
      <c r="NHW7" s="700"/>
      <c r="NHX7" s="700"/>
      <c r="NHY7" s="700"/>
      <c r="NHZ7" s="700"/>
      <c r="NIA7" s="700"/>
      <c r="NIB7" s="700"/>
      <c r="NIC7" s="700"/>
      <c r="NID7" s="700"/>
      <c r="NIE7" s="700"/>
      <c r="NIF7" s="700"/>
      <c r="NIG7" s="700"/>
      <c r="NIH7" s="700"/>
      <c r="NII7" s="700"/>
      <c r="NIJ7" s="700"/>
      <c r="NIK7" s="700"/>
      <c r="NIL7" s="700"/>
      <c r="NIM7" s="700"/>
      <c r="NIN7" s="700"/>
      <c r="NIO7" s="700"/>
      <c r="NIP7" s="700"/>
      <c r="NIQ7" s="700"/>
      <c r="NIR7" s="700"/>
      <c r="NIS7" s="700"/>
      <c r="NIT7" s="700"/>
      <c r="NIU7" s="700"/>
      <c r="NIV7" s="700"/>
      <c r="NIW7" s="700"/>
      <c r="NIX7" s="700"/>
      <c r="NIY7" s="700"/>
      <c r="NIZ7" s="700"/>
      <c r="NJA7" s="700"/>
      <c r="NJB7" s="700"/>
      <c r="NJC7" s="700"/>
      <c r="NJD7" s="700"/>
      <c r="NJE7" s="700"/>
      <c r="NJF7" s="700"/>
      <c r="NJG7" s="700"/>
      <c r="NJH7" s="700"/>
      <c r="NJI7" s="700"/>
      <c r="NJJ7" s="700"/>
      <c r="NJK7" s="700"/>
      <c r="NJL7" s="700"/>
      <c r="NJM7" s="700"/>
      <c r="NJN7" s="700"/>
      <c r="NJO7" s="700"/>
      <c r="NJP7" s="700"/>
      <c r="NJQ7" s="700"/>
      <c r="NJR7" s="700"/>
      <c r="NJS7" s="700"/>
      <c r="NJT7" s="700"/>
      <c r="NJU7" s="700"/>
      <c r="NJV7" s="700"/>
      <c r="NJW7" s="700"/>
      <c r="NJX7" s="700"/>
      <c r="NJY7" s="700"/>
      <c r="NJZ7" s="700"/>
      <c r="NKA7" s="700"/>
      <c r="NKB7" s="700"/>
      <c r="NKC7" s="700"/>
      <c r="NKD7" s="700"/>
      <c r="NKE7" s="700"/>
      <c r="NKF7" s="700"/>
      <c r="NKG7" s="700"/>
      <c r="NKH7" s="700"/>
      <c r="NKI7" s="700"/>
      <c r="NKJ7" s="700"/>
      <c r="NKK7" s="700"/>
      <c r="NKL7" s="700"/>
      <c r="NKM7" s="700"/>
      <c r="NKN7" s="700"/>
      <c r="NKO7" s="700"/>
      <c r="NKP7" s="700"/>
      <c r="NKQ7" s="700"/>
      <c r="NKR7" s="700"/>
      <c r="NKS7" s="700"/>
      <c r="NKT7" s="700"/>
      <c r="NKU7" s="700"/>
      <c r="NKV7" s="700"/>
      <c r="NKW7" s="700"/>
      <c r="NKX7" s="700"/>
      <c r="NKY7" s="700"/>
      <c r="NKZ7" s="700"/>
      <c r="NLA7" s="700"/>
      <c r="NLB7" s="700"/>
      <c r="NLC7" s="700"/>
      <c r="NLD7" s="700"/>
      <c r="NLE7" s="700"/>
      <c r="NLF7" s="700"/>
      <c r="NLG7" s="700"/>
      <c r="NLH7" s="700"/>
      <c r="NLI7" s="700"/>
      <c r="NLJ7" s="700"/>
      <c r="NLK7" s="700"/>
      <c r="NLL7" s="700"/>
      <c r="NLM7" s="700"/>
      <c r="NLN7" s="700"/>
      <c r="NLO7" s="700"/>
      <c r="NLP7" s="700"/>
      <c r="NLQ7" s="700"/>
      <c r="NLR7" s="700"/>
      <c r="NLS7" s="700"/>
      <c r="NLT7" s="700"/>
      <c r="NLU7" s="700"/>
      <c r="NLV7" s="700"/>
      <c r="NLW7" s="700"/>
      <c r="NLX7" s="700"/>
      <c r="NLY7" s="700"/>
      <c r="NLZ7" s="700"/>
      <c r="NMA7" s="700"/>
      <c r="NMB7" s="700"/>
      <c r="NMC7" s="700"/>
      <c r="NMD7" s="700"/>
      <c r="NME7" s="700"/>
      <c r="NMF7" s="700"/>
      <c r="NMG7" s="700"/>
      <c r="NMH7" s="700"/>
      <c r="NMI7" s="700"/>
      <c r="NMJ7" s="700"/>
      <c r="NMK7" s="700"/>
      <c r="NML7" s="700"/>
      <c r="NMM7" s="700"/>
      <c r="NMN7" s="700"/>
      <c r="NMO7" s="700"/>
      <c r="NMP7" s="700"/>
      <c r="NMQ7" s="700"/>
      <c r="NMR7" s="700"/>
      <c r="NMS7" s="700"/>
      <c r="NMT7" s="700"/>
      <c r="NMU7" s="700"/>
      <c r="NMV7" s="700"/>
      <c r="NMW7" s="700"/>
      <c r="NMX7" s="700"/>
      <c r="NMY7" s="700"/>
      <c r="NMZ7" s="700"/>
      <c r="NNA7" s="700"/>
      <c r="NNB7" s="700"/>
      <c r="NNC7" s="700"/>
      <c r="NND7" s="700"/>
      <c r="NNE7" s="700"/>
      <c r="NNF7" s="700"/>
      <c r="NNG7" s="700"/>
      <c r="NNH7" s="700"/>
      <c r="NNI7" s="700"/>
      <c r="NNJ7" s="700"/>
      <c r="NNK7" s="700"/>
      <c r="NNL7" s="700"/>
      <c r="NNM7" s="700"/>
      <c r="NNN7" s="700"/>
      <c r="NNO7" s="700"/>
      <c r="NNP7" s="700"/>
      <c r="NNQ7" s="700"/>
      <c r="NNR7" s="700"/>
      <c r="NNS7" s="700"/>
      <c r="NNT7" s="700"/>
      <c r="NNU7" s="700"/>
      <c r="NNV7" s="700"/>
      <c r="NNW7" s="700"/>
      <c r="NNX7" s="700"/>
      <c r="NNY7" s="700"/>
      <c r="NNZ7" s="700"/>
      <c r="NOA7" s="700"/>
      <c r="NOB7" s="700"/>
      <c r="NOC7" s="700"/>
      <c r="NOD7" s="700"/>
      <c r="NOE7" s="700"/>
      <c r="NOF7" s="700"/>
      <c r="NOG7" s="700"/>
      <c r="NOH7" s="700"/>
      <c r="NOI7" s="700"/>
      <c r="NOJ7" s="700"/>
      <c r="NOK7" s="700"/>
      <c r="NOL7" s="700"/>
      <c r="NOM7" s="700"/>
      <c r="NON7" s="700"/>
      <c r="NOO7" s="700"/>
      <c r="NOP7" s="700"/>
      <c r="NOQ7" s="700"/>
      <c r="NOR7" s="700"/>
      <c r="NOS7" s="700"/>
      <c r="NOT7" s="700"/>
      <c r="NOU7" s="700"/>
      <c r="NOV7" s="700"/>
      <c r="NOW7" s="700"/>
      <c r="NOX7" s="700"/>
      <c r="NOY7" s="700"/>
      <c r="NOZ7" s="700"/>
      <c r="NPA7" s="700"/>
      <c r="NPB7" s="700"/>
      <c r="NPC7" s="700"/>
      <c r="NPD7" s="700"/>
      <c r="NPE7" s="700"/>
      <c r="NPF7" s="700"/>
      <c r="NPG7" s="700"/>
      <c r="NPH7" s="700"/>
      <c r="NPI7" s="700"/>
      <c r="NPJ7" s="700"/>
      <c r="NPK7" s="700"/>
      <c r="NPL7" s="700"/>
      <c r="NPM7" s="700"/>
      <c r="NPN7" s="700"/>
      <c r="NPO7" s="700"/>
      <c r="NPP7" s="700"/>
      <c r="NPQ7" s="700"/>
      <c r="NPR7" s="700"/>
      <c r="NPS7" s="700"/>
      <c r="NPT7" s="700"/>
      <c r="NPU7" s="700"/>
      <c r="NPV7" s="700"/>
      <c r="NPW7" s="700"/>
      <c r="NPX7" s="700"/>
      <c r="NPY7" s="700"/>
      <c r="NPZ7" s="700"/>
      <c r="NQA7" s="700"/>
      <c r="NQB7" s="700"/>
      <c r="NQC7" s="700"/>
      <c r="NQD7" s="700"/>
      <c r="NQE7" s="700"/>
      <c r="NQF7" s="700"/>
      <c r="NQG7" s="700"/>
      <c r="NQH7" s="700"/>
      <c r="NQI7" s="700"/>
      <c r="NQJ7" s="700"/>
      <c r="NQK7" s="700"/>
      <c r="NQL7" s="700"/>
      <c r="NQM7" s="700"/>
      <c r="NQN7" s="700"/>
      <c r="NQO7" s="700"/>
      <c r="NQP7" s="700"/>
      <c r="NQQ7" s="700"/>
      <c r="NQR7" s="700"/>
      <c r="NQS7" s="700"/>
      <c r="NQT7" s="700"/>
      <c r="NQU7" s="700"/>
      <c r="NQV7" s="700"/>
      <c r="NQW7" s="700"/>
      <c r="NQX7" s="700"/>
      <c r="NQY7" s="700"/>
      <c r="NQZ7" s="700"/>
      <c r="NRA7" s="700"/>
      <c r="NRB7" s="700"/>
      <c r="NRC7" s="700"/>
      <c r="NRD7" s="700"/>
      <c r="NRE7" s="700"/>
      <c r="NRF7" s="700"/>
      <c r="NRG7" s="700"/>
      <c r="NRH7" s="700"/>
      <c r="NRI7" s="700"/>
      <c r="NRJ7" s="700"/>
      <c r="NRK7" s="700"/>
      <c r="NRL7" s="700"/>
      <c r="NRM7" s="700"/>
      <c r="NRN7" s="700"/>
      <c r="NRO7" s="700"/>
      <c r="NRP7" s="700"/>
      <c r="NRQ7" s="700"/>
      <c r="NRR7" s="700"/>
      <c r="NRS7" s="700"/>
      <c r="NRT7" s="700"/>
      <c r="NRU7" s="700"/>
      <c r="NRV7" s="700"/>
      <c r="NRW7" s="700"/>
      <c r="NRX7" s="700"/>
      <c r="NRY7" s="700"/>
      <c r="NRZ7" s="700"/>
      <c r="NSA7" s="700"/>
      <c r="NSB7" s="700"/>
      <c r="NSC7" s="700"/>
      <c r="NSD7" s="700"/>
      <c r="NSE7" s="700"/>
      <c r="NSF7" s="700"/>
      <c r="NSG7" s="700"/>
      <c r="NSH7" s="700"/>
      <c r="NSI7" s="700"/>
      <c r="NSJ7" s="700"/>
      <c r="NSK7" s="700"/>
      <c r="NSL7" s="700"/>
      <c r="NSM7" s="700"/>
      <c r="NSN7" s="700"/>
      <c r="NSO7" s="700"/>
      <c r="NSP7" s="700"/>
      <c r="NSQ7" s="700"/>
      <c r="NSR7" s="700"/>
      <c r="NSS7" s="700"/>
      <c r="NST7" s="700"/>
      <c r="NSU7" s="700"/>
      <c r="NSV7" s="700"/>
      <c r="NSW7" s="700"/>
      <c r="NSX7" s="700"/>
      <c r="NSY7" s="700"/>
      <c r="NSZ7" s="700"/>
      <c r="NTA7" s="700"/>
      <c r="NTB7" s="700"/>
      <c r="NTC7" s="700"/>
      <c r="NTD7" s="700"/>
      <c r="NTE7" s="700"/>
      <c r="NTF7" s="700"/>
      <c r="NTG7" s="700"/>
      <c r="NTH7" s="700"/>
      <c r="NTI7" s="700"/>
      <c r="NTJ7" s="700"/>
      <c r="NTK7" s="700"/>
      <c r="NTL7" s="700"/>
      <c r="NTM7" s="700"/>
      <c r="NTN7" s="700"/>
      <c r="NTO7" s="700"/>
      <c r="NTP7" s="700"/>
      <c r="NTQ7" s="700"/>
      <c r="NTR7" s="700"/>
      <c r="NTS7" s="700"/>
      <c r="NTT7" s="700"/>
      <c r="NTU7" s="700"/>
      <c r="NTV7" s="700"/>
      <c r="NTW7" s="700"/>
      <c r="NTX7" s="700"/>
      <c r="NTY7" s="700"/>
      <c r="NTZ7" s="700"/>
      <c r="NUA7" s="700"/>
      <c r="NUB7" s="700"/>
      <c r="NUC7" s="700"/>
      <c r="NUD7" s="700"/>
      <c r="NUE7" s="700"/>
      <c r="NUF7" s="700"/>
      <c r="NUG7" s="700"/>
      <c r="NUH7" s="700"/>
      <c r="NUI7" s="700"/>
      <c r="NUJ7" s="700"/>
      <c r="NUK7" s="700"/>
      <c r="NUL7" s="700"/>
      <c r="NUM7" s="700"/>
      <c r="NUN7" s="700"/>
      <c r="NUO7" s="700"/>
      <c r="NUP7" s="700"/>
      <c r="NUQ7" s="700"/>
      <c r="NUR7" s="700"/>
      <c r="NUS7" s="700"/>
      <c r="NUT7" s="700"/>
      <c r="NUU7" s="700"/>
      <c r="NUV7" s="700"/>
      <c r="NUW7" s="700"/>
      <c r="NUX7" s="700"/>
      <c r="NUY7" s="700"/>
      <c r="NUZ7" s="700"/>
      <c r="NVA7" s="700"/>
      <c r="NVB7" s="700"/>
      <c r="NVC7" s="700"/>
      <c r="NVD7" s="700"/>
      <c r="NVE7" s="700"/>
      <c r="NVF7" s="700"/>
      <c r="NVG7" s="700"/>
      <c r="NVH7" s="700"/>
      <c r="NVI7" s="700"/>
      <c r="NVJ7" s="700"/>
      <c r="NVK7" s="700"/>
      <c r="NVL7" s="700"/>
      <c r="NVM7" s="700"/>
      <c r="NVN7" s="700"/>
      <c r="NVO7" s="700"/>
      <c r="NVP7" s="700"/>
      <c r="NVQ7" s="700"/>
      <c r="NVR7" s="700"/>
      <c r="NVS7" s="700"/>
      <c r="NVT7" s="700"/>
      <c r="NVU7" s="700"/>
      <c r="NVV7" s="700"/>
      <c r="NVW7" s="700"/>
      <c r="NVX7" s="700"/>
      <c r="NVY7" s="700"/>
      <c r="NVZ7" s="700"/>
      <c r="NWA7" s="700"/>
      <c r="NWB7" s="700"/>
      <c r="NWC7" s="700"/>
      <c r="NWD7" s="700"/>
      <c r="NWE7" s="700"/>
      <c r="NWF7" s="700"/>
      <c r="NWG7" s="700"/>
      <c r="NWH7" s="700"/>
      <c r="NWI7" s="700"/>
      <c r="NWJ7" s="700"/>
      <c r="NWK7" s="700"/>
      <c r="NWL7" s="700"/>
      <c r="NWM7" s="700"/>
      <c r="NWN7" s="700"/>
      <c r="NWO7" s="700"/>
      <c r="NWP7" s="700"/>
      <c r="NWQ7" s="700"/>
      <c r="NWR7" s="700"/>
      <c r="NWS7" s="700"/>
      <c r="NWT7" s="700"/>
      <c r="NWU7" s="700"/>
      <c r="NWV7" s="700"/>
      <c r="NWW7" s="700"/>
      <c r="NWX7" s="700"/>
      <c r="NWY7" s="700"/>
      <c r="NWZ7" s="700"/>
      <c r="NXA7" s="700"/>
      <c r="NXB7" s="700"/>
      <c r="NXC7" s="700"/>
      <c r="NXD7" s="700"/>
      <c r="NXE7" s="700"/>
      <c r="NXF7" s="700"/>
      <c r="NXG7" s="700"/>
      <c r="NXH7" s="700"/>
      <c r="NXI7" s="700"/>
      <c r="NXJ7" s="700"/>
      <c r="NXK7" s="700"/>
      <c r="NXL7" s="700"/>
      <c r="NXM7" s="700"/>
      <c r="NXN7" s="700"/>
      <c r="NXO7" s="700"/>
      <c r="NXP7" s="700"/>
      <c r="NXQ7" s="700"/>
      <c r="NXR7" s="700"/>
      <c r="NXS7" s="700"/>
      <c r="NXT7" s="700"/>
      <c r="NXU7" s="700"/>
      <c r="NXV7" s="700"/>
      <c r="NXW7" s="700"/>
      <c r="NXX7" s="700"/>
      <c r="NXY7" s="700"/>
      <c r="NXZ7" s="700"/>
      <c r="NYA7" s="700"/>
      <c r="NYB7" s="700"/>
      <c r="NYC7" s="700"/>
      <c r="NYD7" s="700"/>
      <c r="NYE7" s="700"/>
      <c r="NYF7" s="700"/>
      <c r="NYG7" s="700"/>
      <c r="NYH7" s="700"/>
      <c r="NYI7" s="700"/>
      <c r="NYJ7" s="700"/>
      <c r="NYK7" s="700"/>
      <c r="NYL7" s="700"/>
      <c r="NYM7" s="700"/>
      <c r="NYN7" s="700"/>
      <c r="NYO7" s="700"/>
      <c r="NYP7" s="700"/>
      <c r="NYQ7" s="700"/>
      <c r="NYR7" s="700"/>
      <c r="NYS7" s="700"/>
      <c r="NYT7" s="700"/>
      <c r="NYU7" s="700"/>
      <c r="NYV7" s="700"/>
      <c r="NYW7" s="700"/>
      <c r="NYX7" s="700"/>
      <c r="NYY7" s="700"/>
      <c r="NYZ7" s="700"/>
      <c r="NZA7" s="700"/>
      <c r="NZB7" s="700"/>
      <c r="NZC7" s="700"/>
      <c r="NZD7" s="700"/>
      <c r="NZE7" s="700"/>
      <c r="NZF7" s="700"/>
      <c r="NZG7" s="700"/>
      <c r="NZH7" s="700"/>
      <c r="NZI7" s="700"/>
      <c r="NZJ7" s="700"/>
      <c r="NZK7" s="700"/>
      <c r="NZL7" s="700"/>
      <c r="NZM7" s="700"/>
      <c r="NZN7" s="700"/>
      <c r="NZO7" s="700"/>
      <c r="NZP7" s="700"/>
      <c r="NZQ7" s="700"/>
      <c r="NZR7" s="700"/>
      <c r="NZS7" s="700"/>
      <c r="NZT7" s="700"/>
      <c r="NZU7" s="700"/>
      <c r="NZV7" s="700"/>
      <c r="NZW7" s="700"/>
      <c r="NZX7" s="700"/>
      <c r="NZY7" s="700"/>
      <c r="NZZ7" s="700"/>
      <c r="OAA7" s="700"/>
      <c r="OAB7" s="700"/>
      <c r="OAC7" s="700"/>
      <c r="OAD7" s="700"/>
      <c r="OAE7" s="700"/>
      <c r="OAF7" s="700"/>
      <c r="OAG7" s="700"/>
      <c r="OAH7" s="700"/>
      <c r="OAI7" s="700"/>
      <c r="OAJ7" s="700"/>
      <c r="OAK7" s="700"/>
      <c r="OAL7" s="700"/>
      <c r="OAM7" s="700"/>
      <c r="OAN7" s="700"/>
      <c r="OAO7" s="700"/>
      <c r="OAP7" s="700"/>
      <c r="OAQ7" s="700"/>
      <c r="OAR7" s="700"/>
      <c r="OAS7" s="700"/>
      <c r="OAT7" s="700"/>
      <c r="OAU7" s="700"/>
      <c r="OAV7" s="700"/>
      <c r="OAW7" s="700"/>
      <c r="OAX7" s="700"/>
      <c r="OAY7" s="700"/>
      <c r="OAZ7" s="700"/>
      <c r="OBA7" s="700"/>
      <c r="OBB7" s="700"/>
      <c r="OBC7" s="700"/>
      <c r="OBD7" s="700"/>
      <c r="OBE7" s="700"/>
      <c r="OBF7" s="700"/>
      <c r="OBG7" s="700"/>
      <c r="OBH7" s="700"/>
      <c r="OBI7" s="700"/>
      <c r="OBJ7" s="700"/>
      <c r="OBK7" s="700"/>
      <c r="OBL7" s="700"/>
      <c r="OBM7" s="700"/>
      <c r="OBN7" s="700"/>
      <c r="OBO7" s="700"/>
      <c r="OBP7" s="700"/>
      <c r="OBQ7" s="700"/>
      <c r="OBR7" s="700"/>
      <c r="OBS7" s="700"/>
      <c r="OBT7" s="700"/>
      <c r="OBU7" s="700"/>
      <c r="OBV7" s="700"/>
      <c r="OBW7" s="700"/>
      <c r="OBX7" s="700"/>
      <c r="OBY7" s="700"/>
      <c r="OBZ7" s="700"/>
      <c r="OCA7" s="700"/>
      <c r="OCB7" s="700"/>
      <c r="OCC7" s="700"/>
      <c r="OCD7" s="700"/>
      <c r="OCE7" s="700"/>
      <c r="OCF7" s="700"/>
      <c r="OCG7" s="700"/>
      <c r="OCH7" s="700"/>
      <c r="OCI7" s="700"/>
      <c r="OCJ7" s="700"/>
      <c r="OCK7" s="700"/>
      <c r="OCL7" s="700"/>
      <c r="OCM7" s="700"/>
      <c r="OCN7" s="700"/>
      <c r="OCO7" s="700"/>
      <c r="OCP7" s="700"/>
      <c r="OCQ7" s="700"/>
      <c r="OCR7" s="700"/>
      <c r="OCS7" s="700"/>
      <c r="OCT7" s="700"/>
      <c r="OCU7" s="700"/>
      <c r="OCV7" s="700"/>
      <c r="OCW7" s="700"/>
      <c r="OCX7" s="700"/>
      <c r="OCY7" s="700"/>
      <c r="OCZ7" s="700"/>
      <c r="ODA7" s="700"/>
      <c r="ODB7" s="700"/>
      <c r="ODC7" s="700"/>
      <c r="ODD7" s="700"/>
      <c r="ODE7" s="700"/>
      <c r="ODF7" s="700"/>
      <c r="ODG7" s="700"/>
      <c r="ODH7" s="700"/>
      <c r="ODI7" s="700"/>
      <c r="ODJ7" s="700"/>
      <c r="ODK7" s="700"/>
      <c r="ODL7" s="700"/>
      <c r="ODM7" s="700"/>
      <c r="ODN7" s="700"/>
      <c r="ODO7" s="700"/>
      <c r="ODP7" s="700"/>
      <c r="ODQ7" s="700"/>
      <c r="ODR7" s="700"/>
      <c r="ODS7" s="700"/>
      <c r="ODT7" s="700"/>
      <c r="ODU7" s="700"/>
      <c r="ODV7" s="700"/>
      <c r="ODW7" s="700"/>
      <c r="ODX7" s="700"/>
      <c r="ODY7" s="700"/>
      <c r="ODZ7" s="700"/>
      <c r="OEA7" s="700"/>
      <c r="OEB7" s="700"/>
      <c r="OEC7" s="700"/>
      <c r="OED7" s="700"/>
      <c r="OEE7" s="700"/>
      <c r="OEF7" s="700"/>
      <c r="OEG7" s="700"/>
      <c r="OEH7" s="700"/>
      <c r="OEI7" s="700"/>
      <c r="OEJ7" s="700"/>
      <c r="OEK7" s="700"/>
      <c r="OEL7" s="700"/>
      <c r="OEM7" s="700"/>
      <c r="OEN7" s="700"/>
      <c r="OEO7" s="700"/>
      <c r="OEP7" s="700"/>
      <c r="OEQ7" s="700"/>
      <c r="OER7" s="700"/>
      <c r="OES7" s="700"/>
      <c r="OET7" s="700"/>
      <c r="OEU7" s="700"/>
      <c r="OEV7" s="700"/>
      <c r="OEW7" s="700"/>
      <c r="OEX7" s="700"/>
      <c r="OEY7" s="700"/>
      <c r="OEZ7" s="700"/>
      <c r="OFA7" s="700"/>
      <c r="OFB7" s="700"/>
      <c r="OFC7" s="700"/>
      <c r="OFD7" s="700"/>
      <c r="OFE7" s="700"/>
      <c r="OFF7" s="700"/>
      <c r="OFG7" s="700"/>
      <c r="OFH7" s="700"/>
      <c r="OFI7" s="700"/>
      <c r="OFJ7" s="700"/>
      <c r="OFK7" s="700"/>
      <c r="OFL7" s="700"/>
      <c r="OFM7" s="700"/>
      <c r="OFN7" s="700"/>
      <c r="OFO7" s="700"/>
      <c r="OFP7" s="700"/>
      <c r="OFQ7" s="700"/>
      <c r="OFR7" s="700"/>
      <c r="OFS7" s="700"/>
      <c r="OFT7" s="700"/>
      <c r="OFU7" s="700"/>
      <c r="OFV7" s="700"/>
      <c r="OFW7" s="700"/>
      <c r="OFX7" s="700"/>
      <c r="OFY7" s="700"/>
      <c r="OFZ7" s="700"/>
      <c r="OGA7" s="700"/>
      <c r="OGB7" s="700"/>
      <c r="OGC7" s="700"/>
      <c r="OGD7" s="700"/>
      <c r="OGE7" s="700"/>
      <c r="OGF7" s="700"/>
      <c r="OGG7" s="700"/>
      <c r="OGH7" s="700"/>
      <c r="OGI7" s="700"/>
      <c r="OGJ7" s="700"/>
      <c r="OGK7" s="700"/>
      <c r="OGL7" s="700"/>
      <c r="OGM7" s="700"/>
      <c r="OGN7" s="700"/>
      <c r="OGO7" s="700"/>
      <c r="OGP7" s="700"/>
      <c r="OGQ7" s="700"/>
      <c r="OGR7" s="700"/>
      <c r="OGS7" s="700"/>
      <c r="OGT7" s="700"/>
      <c r="OGU7" s="700"/>
      <c r="OGV7" s="700"/>
      <c r="OGW7" s="700"/>
      <c r="OGX7" s="700"/>
      <c r="OGY7" s="700"/>
      <c r="OGZ7" s="700"/>
      <c r="OHA7" s="700"/>
      <c r="OHB7" s="700"/>
      <c r="OHC7" s="700"/>
      <c r="OHD7" s="700"/>
      <c r="OHE7" s="700"/>
      <c r="OHF7" s="700"/>
      <c r="OHG7" s="700"/>
      <c r="OHH7" s="700"/>
      <c r="OHI7" s="700"/>
      <c r="OHJ7" s="700"/>
      <c r="OHK7" s="700"/>
      <c r="OHL7" s="700"/>
      <c r="OHM7" s="700"/>
      <c r="OHN7" s="700"/>
      <c r="OHO7" s="700"/>
      <c r="OHP7" s="700"/>
      <c r="OHQ7" s="700"/>
      <c r="OHR7" s="700"/>
      <c r="OHS7" s="700"/>
      <c r="OHT7" s="700"/>
      <c r="OHU7" s="700"/>
      <c r="OHV7" s="700"/>
      <c r="OHW7" s="700"/>
      <c r="OHX7" s="700"/>
      <c r="OHY7" s="700"/>
      <c r="OHZ7" s="700"/>
      <c r="OIA7" s="700"/>
      <c r="OIB7" s="700"/>
      <c r="OIC7" s="700"/>
      <c r="OID7" s="700"/>
      <c r="OIE7" s="700"/>
      <c r="OIF7" s="700"/>
      <c r="OIG7" s="700"/>
      <c r="OIH7" s="700"/>
      <c r="OII7" s="700"/>
      <c r="OIJ7" s="700"/>
      <c r="OIK7" s="700"/>
      <c r="OIL7" s="700"/>
      <c r="OIM7" s="700"/>
      <c r="OIN7" s="700"/>
      <c r="OIO7" s="700"/>
      <c r="OIP7" s="700"/>
      <c r="OIQ7" s="700"/>
      <c r="OIR7" s="700"/>
      <c r="OIS7" s="700"/>
      <c r="OIT7" s="700"/>
      <c r="OIU7" s="700"/>
      <c r="OIV7" s="700"/>
      <c r="OIW7" s="700"/>
      <c r="OIX7" s="700"/>
      <c r="OIY7" s="700"/>
      <c r="OIZ7" s="700"/>
      <c r="OJA7" s="700"/>
      <c r="OJB7" s="700"/>
      <c r="OJC7" s="700"/>
      <c r="OJD7" s="700"/>
      <c r="OJE7" s="700"/>
      <c r="OJF7" s="700"/>
      <c r="OJG7" s="700"/>
      <c r="OJH7" s="700"/>
      <c r="OJI7" s="700"/>
      <c r="OJJ7" s="700"/>
      <c r="OJK7" s="700"/>
      <c r="OJL7" s="700"/>
      <c r="OJM7" s="700"/>
      <c r="OJN7" s="700"/>
      <c r="OJO7" s="700"/>
      <c r="OJP7" s="700"/>
      <c r="OJQ7" s="700"/>
      <c r="OJR7" s="700"/>
      <c r="OJS7" s="700"/>
      <c r="OJT7" s="700"/>
      <c r="OJU7" s="700"/>
      <c r="OJV7" s="700"/>
      <c r="OJW7" s="700"/>
      <c r="OJX7" s="700"/>
      <c r="OJY7" s="700"/>
      <c r="OJZ7" s="700"/>
      <c r="OKA7" s="700"/>
      <c r="OKB7" s="700"/>
      <c r="OKC7" s="700"/>
      <c r="OKD7" s="700"/>
      <c r="OKE7" s="700"/>
      <c r="OKF7" s="700"/>
      <c r="OKG7" s="700"/>
      <c r="OKH7" s="700"/>
      <c r="OKI7" s="700"/>
      <c r="OKJ7" s="700"/>
      <c r="OKK7" s="700"/>
      <c r="OKL7" s="700"/>
      <c r="OKM7" s="700"/>
      <c r="OKN7" s="700"/>
      <c r="OKO7" s="700"/>
      <c r="OKP7" s="700"/>
      <c r="OKQ7" s="700"/>
      <c r="OKR7" s="700"/>
      <c r="OKS7" s="700"/>
      <c r="OKT7" s="700"/>
      <c r="OKU7" s="700"/>
      <c r="OKV7" s="700"/>
      <c r="OKW7" s="700"/>
      <c r="OKX7" s="700"/>
      <c r="OKY7" s="700"/>
      <c r="OKZ7" s="700"/>
      <c r="OLA7" s="700"/>
      <c r="OLB7" s="700"/>
      <c r="OLC7" s="700"/>
      <c r="OLD7" s="700"/>
      <c r="OLE7" s="700"/>
      <c r="OLF7" s="700"/>
      <c r="OLG7" s="700"/>
      <c r="OLH7" s="700"/>
      <c r="OLI7" s="700"/>
      <c r="OLJ7" s="700"/>
      <c r="OLK7" s="700"/>
      <c r="OLL7" s="700"/>
      <c r="OLM7" s="700"/>
      <c r="OLN7" s="700"/>
      <c r="OLO7" s="700"/>
      <c r="OLP7" s="700"/>
      <c r="OLQ7" s="700"/>
      <c r="OLR7" s="700"/>
      <c r="OLS7" s="700"/>
      <c r="OLT7" s="700"/>
      <c r="OLU7" s="700"/>
      <c r="OLV7" s="700"/>
      <c r="OLW7" s="700"/>
      <c r="OLX7" s="700"/>
      <c r="OLY7" s="700"/>
      <c r="OLZ7" s="700"/>
      <c r="OMA7" s="700"/>
      <c r="OMB7" s="700"/>
      <c r="OMC7" s="700"/>
      <c r="OMD7" s="700"/>
      <c r="OME7" s="700"/>
      <c r="OMF7" s="700"/>
      <c r="OMG7" s="700"/>
      <c r="OMH7" s="700"/>
      <c r="OMI7" s="700"/>
      <c r="OMJ7" s="700"/>
      <c r="OMK7" s="700"/>
      <c r="OML7" s="700"/>
      <c r="OMM7" s="700"/>
      <c r="OMN7" s="700"/>
      <c r="OMO7" s="700"/>
      <c r="OMP7" s="700"/>
      <c r="OMQ7" s="700"/>
      <c r="OMR7" s="700"/>
      <c r="OMS7" s="700"/>
      <c r="OMT7" s="700"/>
      <c r="OMU7" s="700"/>
      <c r="OMV7" s="700"/>
      <c r="OMW7" s="700"/>
      <c r="OMX7" s="700"/>
      <c r="OMY7" s="700"/>
      <c r="OMZ7" s="700"/>
      <c r="ONA7" s="700"/>
      <c r="ONB7" s="700"/>
      <c r="ONC7" s="700"/>
      <c r="OND7" s="700"/>
      <c r="ONE7" s="700"/>
      <c r="ONF7" s="700"/>
      <c r="ONG7" s="700"/>
      <c r="ONH7" s="700"/>
      <c r="ONI7" s="700"/>
      <c r="ONJ7" s="700"/>
      <c r="ONK7" s="700"/>
      <c r="ONL7" s="700"/>
      <c r="ONM7" s="700"/>
      <c r="ONN7" s="700"/>
      <c r="ONO7" s="700"/>
      <c r="ONP7" s="700"/>
      <c r="ONQ7" s="700"/>
      <c r="ONR7" s="700"/>
      <c r="ONS7" s="700"/>
      <c r="ONT7" s="700"/>
      <c r="ONU7" s="700"/>
      <c r="ONV7" s="700"/>
      <c r="ONW7" s="700"/>
      <c r="ONX7" s="700"/>
      <c r="ONY7" s="700"/>
      <c r="ONZ7" s="700"/>
      <c r="OOA7" s="700"/>
      <c r="OOB7" s="700"/>
      <c r="OOC7" s="700"/>
      <c r="OOD7" s="700"/>
      <c r="OOE7" s="700"/>
      <c r="OOF7" s="700"/>
      <c r="OOG7" s="700"/>
      <c r="OOH7" s="700"/>
      <c r="OOI7" s="700"/>
      <c r="OOJ7" s="700"/>
      <c r="OOK7" s="700"/>
      <c r="OOL7" s="700"/>
      <c r="OOM7" s="700"/>
      <c r="OON7" s="700"/>
      <c r="OOO7" s="700"/>
      <c r="OOP7" s="700"/>
      <c r="OOQ7" s="700"/>
      <c r="OOR7" s="700"/>
      <c r="OOS7" s="700"/>
      <c r="OOT7" s="700"/>
      <c r="OOU7" s="700"/>
      <c r="OOV7" s="700"/>
      <c r="OOW7" s="700"/>
      <c r="OOX7" s="700"/>
      <c r="OOY7" s="700"/>
      <c r="OOZ7" s="700"/>
      <c r="OPA7" s="700"/>
      <c r="OPB7" s="700"/>
      <c r="OPC7" s="700"/>
      <c r="OPD7" s="700"/>
      <c r="OPE7" s="700"/>
      <c r="OPF7" s="700"/>
      <c r="OPG7" s="700"/>
      <c r="OPH7" s="700"/>
      <c r="OPI7" s="700"/>
      <c r="OPJ7" s="700"/>
      <c r="OPK7" s="700"/>
      <c r="OPL7" s="700"/>
      <c r="OPM7" s="700"/>
      <c r="OPN7" s="700"/>
      <c r="OPO7" s="700"/>
      <c r="OPP7" s="700"/>
      <c r="OPQ7" s="700"/>
      <c r="OPR7" s="700"/>
      <c r="OPS7" s="700"/>
      <c r="OPT7" s="700"/>
      <c r="OPU7" s="700"/>
      <c r="OPV7" s="700"/>
      <c r="OPW7" s="700"/>
      <c r="OPX7" s="700"/>
      <c r="OPY7" s="700"/>
      <c r="OPZ7" s="700"/>
      <c r="OQA7" s="700"/>
      <c r="OQB7" s="700"/>
      <c r="OQC7" s="700"/>
      <c r="OQD7" s="700"/>
      <c r="OQE7" s="700"/>
      <c r="OQF7" s="700"/>
      <c r="OQG7" s="700"/>
      <c r="OQH7" s="700"/>
      <c r="OQI7" s="700"/>
      <c r="OQJ7" s="700"/>
      <c r="OQK7" s="700"/>
      <c r="OQL7" s="700"/>
      <c r="OQM7" s="700"/>
      <c r="OQN7" s="700"/>
      <c r="OQO7" s="700"/>
      <c r="OQP7" s="700"/>
      <c r="OQQ7" s="700"/>
      <c r="OQR7" s="700"/>
      <c r="OQS7" s="700"/>
      <c r="OQT7" s="700"/>
      <c r="OQU7" s="700"/>
      <c r="OQV7" s="700"/>
      <c r="OQW7" s="700"/>
      <c r="OQX7" s="700"/>
      <c r="OQY7" s="700"/>
      <c r="OQZ7" s="700"/>
      <c r="ORA7" s="700"/>
      <c r="ORB7" s="700"/>
      <c r="ORC7" s="700"/>
      <c r="ORD7" s="700"/>
      <c r="ORE7" s="700"/>
      <c r="ORF7" s="700"/>
      <c r="ORG7" s="700"/>
      <c r="ORH7" s="700"/>
      <c r="ORI7" s="700"/>
      <c r="ORJ7" s="700"/>
      <c r="ORK7" s="700"/>
      <c r="ORL7" s="700"/>
      <c r="ORM7" s="700"/>
      <c r="ORN7" s="700"/>
      <c r="ORO7" s="700"/>
      <c r="ORP7" s="700"/>
      <c r="ORQ7" s="700"/>
      <c r="ORR7" s="700"/>
      <c r="ORS7" s="700"/>
      <c r="ORT7" s="700"/>
      <c r="ORU7" s="700"/>
      <c r="ORV7" s="700"/>
      <c r="ORW7" s="700"/>
      <c r="ORX7" s="700"/>
      <c r="ORY7" s="700"/>
      <c r="ORZ7" s="700"/>
      <c r="OSA7" s="700"/>
      <c r="OSB7" s="700"/>
      <c r="OSC7" s="700"/>
      <c r="OSD7" s="700"/>
      <c r="OSE7" s="700"/>
      <c r="OSF7" s="700"/>
      <c r="OSG7" s="700"/>
      <c r="OSH7" s="700"/>
      <c r="OSI7" s="700"/>
      <c r="OSJ7" s="700"/>
      <c r="OSK7" s="700"/>
      <c r="OSL7" s="700"/>
      <c r="OSM7" s="700"/>
      <c r="OSN7" s="700"/>
      <c r="OSO7" s="700"/>
      <c r="OSP7" s="700"/>
      <c r="OSQ7" s="700"/>
      <c r="OSR7" s="700"/>
      <c r="OSS7" s="700"/>
      <c r="OST7" s="700"/>
      <c r="OSU7" s="700"/>
      <c r="OSV7" s="700"/>
      <c r="OSW7" s="700"/>
      <c r="OSX7" s="700"/>
      <c r="OSY7" s="700"/>
      <c r="OSZ7" s="700"/>
      <c r="OTA7" s="700"/>
      <c r="OTB7" s="700"/>
      <c r="OTC7" s="700"/>
      <c r="OTD7" s="700"/>
      <c r="OTE7" s="700"/>
      <c r="OTF7" s="700"/>
      <c r="OTG7" s="700"/>
      <c r="OTH7" s="700"/>
      <c r="OTI7" s="700"/>
      <c r="OTJ7" s="700"/>
      <c r="OTK7" s="700"/>
      <c r="OTL7" s="700"/>
      <c r="OTM7" s="700"/>
      <c r="OTN7" s="700"/>
      <c r="OTO7" s="700"/>
      <c r="OTP7" s="700"/>
      <c r="OTQ7" s="700"/>
      <c r="OTR7" s="700"/>
      <c r="OTS7" s="700"/>
      <c r="OTT7" s="700"/>
      <c r="OTU7" s="700"/>
      <c r="OTV7" s="700"/>
      <c r="OTW7" s="700"/>
      <c r="OTX7" s="700"/>
      <c r="OTY7" s="700"/>
      <c r="OTZ7" s="700"/>
      <c r="OUA7" s="700"/>
      <c r="OUB7" s="700"/>
      <c r="OUC7" s="700"/>
      <c r="OUD7" s="700"/>
      <c r="OUE7" s="700"/>
      <c r="OUF7" s="700"/>
      <c r="OUG7" s="700"/>
      <c r="OUH7" s="700"/>
      <c r="OUI7" s="700"/>
      <c r="OUJ7" s="700"/>
      <c r="OUK7" s="700"/>
      <c r="OUL7" s="700"/>
      <c r="OUM7" s="700"/>
      <c r="OUN7" s="700"/>
      <c r="OUO7" s="700"/>
      <c r="OUP7" s="700"/>
      <c r="OUQ7" s="700"/>
      <c r="OUR7" s="700"/>
      <c r="OUS7" s="700"/>
      <c r="OUT7" s="700"/>
      <c r="OUU7" s="700"/>
      <c r="OUV7" s="700"/>
      <c r="OUW7" s="700"/>
      <c r="OUX7" s="700"/>
      <c r="OUY7" s="700"/>
      <c r="OUZ7" s="700"/>
      <c r="OVA7" s="700"/>
      <c r="OVB7" s="700"/>
      <c r="OVC7" s="700"/>
      <c r="OVD7" s="700"/>
      <c r="OVE7" s="700"/>
      <c r="OVF7" s="700"/>
      <c r="OVG7" s="700"/>
      <c r="OVH7" s="700"/>
      <c r="OVI7" s="700"/>
      <c r="OVJ7" s="700"/>
      <c r="OVK7" s="700"/>
      <c r="OVL7" s="700"/>
      <c r="OVM7" s="700"/>
      <c r="OVN7" s="700"/>
      <c r="OVO7" s="700"/>
      <c r="OVP7" s="700"/>
      <c r="OVQ7" s="700"/>
      <c r="OVR7" s="700"/>
      <c r="OVS7" s="700"/>
      <c r="OVT7" s="700"/>
      <c r="OVU7" s="700"/>
      <c r="OVV7" s="700"/>
      <c r="OVW7" s="700"/>
      <c r="OVX7" s="700"/>
      <c r="OVY7" s="700"/>
      <c r="OVZ7" s="700"/>
      <c r="OWA7" s="700"/>
      <c r="OWB7" s="700"/>
      <c r="OWC7" s="700"/>
      <c r="OWD7" s="700"/>
      <c r="OWE7" s="700"/>
      <c r="OWF7" s="700"/>
      <c r="OWG7" s="700"/>
      <c r="OWH7" s="700"/>
      <c r="OWI7" s="700"/>
      <c r="OWJ7" s="700"/>
      <c r="OWK7" s="700"/>
      <c r="OWL7" s="700"/>
      <c r="OWM7" s="700"/>
      <c r="OWN7" s="700"/>
      <c r="OWO7" s="700"/>
      <c r="OWP7" s="700"/>
      <c r="OWQ7" s="700"/>
      <c r="OWR7" s="700"/>
      <c r="OWS7" s="700"/>
      <c r="OWT7" s="700"/>
      <c r="OWU7" s="700"/>
      <c r="OWV7" s="700"/>
      <c r="OWW7" s="700"/>
      <c r="OWX7" s="700"/>
      <c r="OWY7" s="700"/>
      <c r="OWZ7" s="700"/>
      <c r="OXA7" s="700"/>
      <c r="OXB7" s="700"/>
      <c r="OXC7" s="700"/>
      <c r="OXD7" s="700"/>
      <c r="OXE7" s="700"/>
      <c r="OXF7" s="700"/>
      <c r="OXG7" s="700"/>
      <c r="OXH7" s="700"/>
      <c r="OXI7" s="700"/>
      <c r="OXJ7" s="700"/>
      <c r="OXK7" s="700"/>
      <c r="OXL7" s="700"/>
      <c r="OXM7" s="700"/>
      <c r="OXN7" s="700"/>
      <c r="OXO7" s="700"/>
      <c r="OXP7" s="700"/>
      <c r="OXQ7" s="700"/>
      <c r="OXR7" s="700"/>
      <c r="OXS7" s="700"/>
      <c r="OXT7" s="700"/>
      <c r="OXU7" s="700"/>
      <c r="OXV7" s="700"/>
      <c r="OXW7" s="700"/>
      <c r="OXX7" s="700"/>
      <c r="OXY7" s="700"/>
      <c r="OXZ7" s="700"/>
      <c r="OYA7" s="700"/>
      <c r="OYB7" s="700"/>
      <c r="OYC7" s="700"/>
      <c r="OYD7" s="700"/>
      <c r="OYE7" s="700"/>
      <c r="OYF7" s="700"/>
      <c r="OYG7" s="700"/>
      <c r="OYH7" s="700"/>
      <c r="OYI7" s="700"/>
      <c r="OYJ7" s="700"/>
      <c r="OYK7" s="700"/>
      <c r="OYL7" s="700"/>
      <c r="OYM7" s="700"/>
      <c r="OYN7" s="700"/>
      <c r="OYO7" s="700"/>
      <c r="OYP7" s="700"/>
      <c r="OYQ7" s="700"/>
      <c r="OYR7" s="700"/>
      <c r="OYS7" s="700"/>
      <c r="OYT7" s="700"/>
      <c r="OYU7" s="700"/>
      <c r="OYV7" s="700"/>
      <c r="OYW7" s="700"/>
      <c r="OYX7" s="700"/>
      <c r="OYY7" s="700"/>
      <c r="OYZ7" s="700"/>
      <c r="OZA7" s="700"/>
      <c r="OZB7" s="700"/>
      <c r="OZC7" s="700"/>
      <c r="OZD7" s="700"/>
      <c r="OZE7" s="700"/>
      <c r="OZF7" s="700"/>
      <c r="OZG7" s="700"/>
      <c r="OZH7" s="700"/>
      <c r="OZI7" s="700"/>
      <c r="OZJ7" s="700"/>
      <c r="OZK7" s="700"/>
      <c r="OZL7" s="700"/>
      <c r="OZM7" s="700"/>
      <c r="OZN7" s="700"/>
      <c r="OZO7" s="700"/>
      <c r="OZP7" s="700"/>
      <c r="OZQ7" s="700"/>
      <c r="OZR7" s="700"/>
      <c r="OZS7" s="700"/>
      <c r="OZT7" s="700"/>
      <c r="OZU7" s="700"/>
      <c r="OZV7" s="700"/>
      <c r="OZW7" s="700"/>
      <c r="OZX7" s="700"/>
      <c r="OZY7" s="700"/>
      <c r="OZZ7" s="700"/>
      <c r="PAA7" s="700"/>
      <c r="PAB7" s="700"/>
      <c r="PAC7" s="700"/>
      <c r="PAD7" s="700"/>
      <c r="PAE7" s="700"/>
      <c r="PAF7" s="700"/>
      <c r="PAG7" s="700"/>
      <c r="PAH7" s="700"/>
      <c r="PAI7" s="700"/>
      <c r="PAJ7" s="700"/>
      <c r="PAK7" s="700"/>
      <c r="PAL7" s="700"/>
      <c r="PAM7" s="700"/>
      <c r="PAN7" s="700"/>
      <c r="PAO7" s="700"/>
      <c r="PAP7" s="700"/>
      <c r="PAQ7" s="700"/>
      <c r="PAR7" s="700"/>
      <c r="PAS7" s="700"/>
      <c r="PAT7" s="700"/>
      <c r="PAU7" s="700"/>
      <c r="PAV7" s="700"/>
      <c r="PAW7" s="700"/>
      <c r="PAX7" s="700"/>
      <c r="PAY7" s="700"/>
      <c r="PAZ7" s="700"/>
      <c r="PBA7" s="700"/>
      <c r="PBB7" s="700"/>
      <c r="PBC7" s="700"/>
      <c r="PBD7" s="700"/>
      <c r="PBE7" s="700"/>
      <c r="PBF7" s="700"/>
      <c r="PBG7" s="700"/>
      <c r="PBH7" s="700"/>
      <c r="PBI7" s="700"/>
      <c r="PBJ7" s="700"/>
      <c r="PBK7" s="700"/>
      <c r="PBL7" s="700"/>
      <c r="PBM7" s="700"/>
      <c r="PBN7" s="700"/>
      <c r="PBO7" s="700"/>
      <c r="PBP7" s="700"/>
      <c r="PBQ7" s="700"/>
      <c r="PBR7" s="700"/>
      <c r="PBS7" s="700"/>
      <c r="PBT7" s="700"/>
      <c r="PBU7" s="700"/>
      <c r="PBV7" s="700"/>
      <c r="PBW7" s="700"/>
      <c r="PBX7" s="700"/>
      <c r="PBY7" s="700"/>
      <c r="PBZ7" s="700"/>
      <c r="PCA7" s="700"/>
      <c r="PCB7" s="700"/>
      <c r="PCC7" s="700"/>
      <c r="PCD7" s="700"/>
      <c r="PCE7" s="700"/>
      <c r="PCF7" s="700"/>
      <c r="PCG7" s="700"/>
      <c r="PCH7" s="700"/>
      <c r="PCI7" s="700"/>
      <c r="PCJ7" s="700"/>
      <c r="PCK7" s="700"/>
      <c r="PCL7" s="700"/>
      <c r="PCM7" s="700"/>
      <c r="PCN7" s="700"/>
      <c r="PCO7" s="700"/>
      <c r="PCP7" s="700"/>
      <c r="PCQ7" s="700"/>
      <c r="PCR7" s="700"/>
      <c r="PCS7" s="700"/>
      <c r="PCT7" s="700"/>
      <c r="PCU7" s="700"/>
      <c r="PCV7" s="700"/>
      <c r="PCW7" s="700"/>
      <c r="PCX7" s="700"/>
      <c r="PCY7" s="700"/>
      <c r="PCZ7" s="700"/>
      <c r="PDA7" s="700"/>
      <c r="PDB7" s="700"/>
      <c r="PDC7" s="700"/>
      <c r="PDD7" s="700"/>
      <c r="PDE7" s="700"/>
      <c r="PDF7" s="700"/>
      <c r="PDG7" s="700"/>
      <c r="PDH7" s="700"/>
      <c r="PDI7" s="700"/>
      <c r="PDJ7" s="700"/>
      <c r="PDK7" s="700"/>
      <c r="PDL7" s="700"/>
      <c r="PDM7" s="700"/>
      <c r="PDN7" s="700"/>
      <c r="PDO7" s="700"/>
      <c r="PDP7" s="700"/>
      <c r="PDQ7" s="700"/>
      <c r="PDR7" s="700"/>
      <c r="PDS7" s="700"/>
      <c r="PDT7" s="700"/>
      <c r="PDU7" s="700"/>
      <c r="PDV7" s="700"/>
      <c r="PDW7" s="700"/>
      <c r="PDX7" s="700"/>
      <c r="PDY7" s="700"/>
      <c r="PDZ7" s="700"/>
      <c r="PEA7" s="700"/>
      <c r="PEB7" s="700"/>
      <c r="PEC7" s="700"/>
      <c r="PED7" s="700"/>
      <c r="PEE7" s="700"/>
      <c r="PEF7" s="700"/>
      <c r="PEG7" s="700"/>
      <c r="PEH7" s="700"/>
      <c r="PEI7" s="700"/>
      <c r="PEJ7" s="700"/>
      <c r="PEK7" s="700"/>
      <c r="PEL7" s="700"/>
      <c r="PEM7" s="700"/>
      <c r="PEN7" s="700"/>
      <c r="PEO7" s="700"/>
      <c r="PEP7" s="700"/>
      <c r="PEQ7" s="700"/>
      <c r="PER7" s="700"/>
      <c r="PES7" s="700"/>
      <c r="PET7" s="700"/>
      <c r="PEU7" s="700"/>
      <c r="PEV7" s="700"/>
      <c r="PEW7" s="700"/>
      <c r="PEX7" s="700"/>
      <c r="PEY7" s="700"/>
      <c r="PEZ7" s="700"/>
      <c r="PFA7" s="700"/>
      <c r="PFB7" s="700"/>
      <c r="PFC7" s="700"/>
      <c r="PFD7" s="700"/>
      <c r="PFE7" s="700"/>
      <c r="PFF7" s="700"/>
      <c r="PFG7" s="700"/>
      <c r="PFH7" s="700"/>
      <c r="PFI7" s="700"/>
      <c r="PFJ7" s="700"/>
      <c r="PFK7" s="700"/>
      <c r="PFL7" s="700"/>
      <c r="PFM7" s="700"/>
      <c r="PFN7" s="700"/>
      <c r="PFO7" s="700"/>
      <c r="PFP7" s="700"/>
      <c r="PFQ7" s="700"/>
      <c r="PFR7" s="700"/>
      <c r="PFS7" s="700"/>
      <c r="PFT7" s="700"/>
      <c r="PFU7" s="700"/>
      <c r="PFV7" s="700"/>
      <c r="PFW7" s="700"/>
      <c r="PFX7" s="700"/>
      <c r="PFY7" s="700"/>
      <c r="PFZ7" s="700"/>
      <c r="PGA7" s="700"/>
      <c r="PGB7" s="700"/>
      <c r="PGC7" s="700"/>
      <c r="PGD7" s="700"/>
      <c r="PGE7" s="700"/>
      <c r="PGF7" s="700"/>
      <c r="PGG7" s="700"/>
      <c r="PGH7" s="700"/>
      <c r="PGI7" s="700"/>
      <c r="PGJ7" s="700"/>
      <c r="PGK7" s="700"/>
      <c r="PGL7" s="700"/>
      <c r="PGM7" s="700"/>
      <c r="PGN7" s="700"/>
      <c r="PGO7" s="700"/>
      <c r="PGP7" s="700"/>
      <c r="PGQ7" s="700"/>
      <c r="PGR7" s="700"/>
      <c r="PGS7" s="700"/>
      <c r="PGT7" s="700"/>
      <c r="PGU7" s="700"/>
      <c r="PGV7" s="700"/>
      <c r="PGW7" s="700"/>
      <c r="PGX7" s="700"/>
      <c r="PGY7" s="700"/>
      <c r="PGZ7" s="700"/>
      <c r="PHA7" s="700"/>
      <c r="PHB7" s="700"/>
      <c r="PHC7" s="700"/>
      <c r="PHD7" s="700"/>
      <c r="PHE7" s="700"/>
      <c r="PHF7" s="700"/>
      <c r="PHG7" s="700"/>
      <c r="PHH7" s="700"/>
      <c r="PHI7" s="700"/>
      <c r="PHJ7" s="700"/>
      <c r="PHK7" s="700"/>
      <c r="PHL7" s="700"/>
      <c r="PHM7" s="700"/>
      <c r="PHN7" s="700"/>
      <c r="PHO7" s="700"/>
      <c r="PHP7" s="700"/>
      <c r="PHQ7" s="700"/>
      <c r="PHR7" s="700"/>
      <c r="PHS7" s="700"/>
      <c r="PHT7" s="700"/>
      <c r="PHU7" s="700"/>
      <c r="PHV7" s="700"/>
      <c r="PHW7" s="700"/>
      <c r="PHX7" s="700"/>
      <c r="PHY7" s="700"/>
      <c r="PHZ7" s="700"/>
      <c r="PIA7" s="700"/>
      <c r="PIB7" s="700"/>
      <c r="PIC7" s="700"/>
      <c r="PID7" s="700"/>
      <c r="PIE7" s="700"/>
      <c r="PIF7" s="700"/>
      <c r="PIG7" s="700"/>
      <c r="PIH7" s="700"/>
      <c r="PII7" s="700"/>
      <c r="PIJ7" s="700"/>
      <c r="PIK7" s="700"/>
      <c r="PIL7" s="700"/>
      <c r="PIM7" s="700"/>
      <c r="PIN7" s="700"/>
      <c r="PIO7" s="700"/>
      <c r="PIP7" s="700"/>
      <c r="PIQ7" s="700"/>
      <c r="PIR7" s="700"/>
      <c r="PIS7" s="700"/>
      <c r="PIT7" s="700"/>
      <c r="PIU7" s="700"/>
      <c r="PIV7" s="700"/>
      <c r="PIW7" s="700"/>
      <c r="PIX7" s="700"/>
      <c r="PIY7" s="700"/>
      <c r="PIZ7" s="700"/>
      <c r="PJA7" s="700"/>
      <c r="PJB7" s="700"/>
      <c r="PJC7" s="700"/>
      <c r="PJD7" s="700"/>
      <c r="PJE7" s="700"/>
      <c r="PJF7" s="700"/>
      <c r="PJG7" s="700"/>
      <c r="PJH7" s="700"/>
      <c r="PJI7" s="700"/>
      <c r="PJJ7" s="700"/>
      <c r="PJK7" s="700"/>
      <c r="PJL7" s="700"/>
      <c r="PJM7" s="700"/>
      <c r="PJN7" s="700"/>
      <c r="PJO7" s="700"/>
      <c r="PJP7" s="700"/>
      <c r="PJQ7" s="700"/>
      <c r="PJR7" s="700"/>
      <c r="PJS7" s="700"/>
      <c r="PJT7" s="700"/>
      <c r="PJU7" s="700"/>
      <c r="PJV7" s="700"/>
      <c r="PJW7" s="700"/>
      <c r="PJX7" s="700"/>
      <c r="PJY7" s="700"/>
      <c r="PJZ7" s="700"/>
      <c r="PKA7" s="700"/>
      <c r="PKB7" s="700"/>
      <c r="PKC7" s="700"/>
      <c r="PKD7" s="700"/>
      <c r="PKE7" s="700"/>
      <c r="PKF7" s="700"/>
      <c r="PKG7" s="700"/>
      <c r="PKH7" s="700"/>
      <c r="PKI7" s="700"/>
      <c r="PKJ7" s="700"/>
      <c r="PKK7" s="700"/>
      <c r="PKL7" s="700"/>
      <c r="PKM7" s="700"/>
      <c r="PKN7" s="700"/>
      <c r="PKO7" s="700"/>
      <c r="PKP7" s="700"/>
      <c r="PKQ7" s="700"/>
      <c r="PKR7" s="700"/>
      <c r="PKS7" s="700"/>
      <c r="PKT7" s="700"/>
      <c r="PKU7" s="700"/>
      <c r="PKV7" s="700"/>
      <c r="PKW7" s="700"/>
      <c r="PKX7" s="700"/>
      <c r="PKY7" s="700"/>
      <c r="PKZ7" s="700"/>
      <c r="PLA7" s="700"/>
      <c r="PLB7" s="700"/>
      <c r="PLC7" s="700"/>
      <c r="PLD7" s="700"/>
      <c r="PLE7" s="700"/>
      <c r="PLF7" s="700"/>
      <c r="PLG7" s="700"/>
      <c r="PLH7" s="700"/>
      <c r="PLI7" s="700"/>
      <c r="PLJ7" s="700"/>
      <c r="PLK7" s="700"/>
      <c r="PLL7" s="700"/>
      <c r="PLM7" s="700"/>
      <c r="PLN7" s="700"/>
      <c r="PLO7" s="700"/>
      <c r="PLP7" s="700"/>
      <c r="PLQ7" s="700"/>
      <c r="PLR7" s="700"/>
      <c r="PLS7" s="700"/>
      <c r="PLT7" s="700"/>
      <c r="PLU7" s="700"/>
      <c r="PLV7" s="700"/>
      <c r="PLW7" s="700"/>
      <c r="PLX7" s="700"/>
      <c r="PLY7" s="700"/>
      <c r="PLZ7" s="700"/>
      <c r="PMA7" s="700"/>
      <c r="PMB7" s="700"/>
      <c r="PMC7" s="700"/>
      <c r="PMD7" s="700"/>
      <c r="PME7" s="700"/>
      <c r="PMF7" s="700"/>
      <c r="PMG7" s="700"/>
      <c r="PMH7" s="700"/>
      <c r="PMI7" s="700"/>
      <c r="PMJ7" s="700"/>
      <c r="PMK7" s="700"/>
      <c r="PML7" s="700"/>
      <c r="PMM7" s="700"/>
      <c r="PMN7" s="700"/>
      <c r="PMO7" s="700"/>
      <c r="PMP7" s="700"/>
      <c r="PMQ7" s="700"/>
      <c r="PMR7" s="700"/>
      <c r="PMS7" s="700"/>
      <c r="PMT7" s="700"/>
      <c r="PMU7" s="700"/>
      <c r="PMV7" s="700"/>
      <c r="PMW7" s="700"/>
      <c r="PMX7" s="700"/>
      <c r="PMY7" s="700"/>
      <c r="PMZ7" s="700"/>
      <c r="PNA7" s="700"/>
      <c r="PNB7" s="700"/>
      <c r="PNC7" s="700"/>
      <c r="PND7" s="700"/>
      <c r="PNE7" s="700"/>
      <c r="PNF7" s="700"/>
      <c r="PNG7" s="700"/>
      <c r="PNH7" s="700"/>
      <c r="PNI7" s="700"/>
      <c r="PNJ7" s="700"/>
      <c r="PNK7" s="700"/>
      <c r="PNL7" s="700"/>
      <c r="PNM7" s="700"/>
      <c r="PNN7" s="700"/>
      <c r="PNO7" s="700"/>
      <c r="PNP7" s="700"/>
      <c r="PNQ7" s="700"/>
      <c r="PNR7" s="700"/>
      <c r="PNS7" s="700"/>
      <c r="PNT7" s="700"/>
      <c r="PNU7" s="700"/>
      <c r="PNV7" s="700"/>
      <c r="PNW7" s="700"/>
      <c r="PNX7" s="700"/>
      <c r="PNY7" s="700"/>
      <c r="PNZ7" s="700"/>
      <c r="POA7" s="700"/>
      <c r="POB7" s="700"/>
      <c r="POC7" s="700"/>
      <c r="POD7" s="700"/>
      <c r="POE7" s="700"/>
      <c r="POF7" s="700"/>
      <c r="POG7" s="700"/>
      <c r="POH7" s="700"/>
      <c r="POI7" s="700"/>
      <c r="POJ7" s="700"/>
      <c r="POK7" s="700"/>
      <c r="POL7" s="700"/>
      <c r="POM7" s="700"/>
      <c r="PON7" s="700"/>
      <c r="POO7" s="700"/>
      <c r="POP7" s="700"/>
      <c r="POQ7" s="700"/>
      <c r="POR7" s="700"/>
      <c r="POS7" s="700"/>
      <c r="POT7" s="700"/>
      <c r="POU7" s="700"/>
      <c r="POV7" s="700"/>
      <c r="POW7" s="700"/>
      <c r="POX7" s="700"/>
      <c r="POY7" s="700"/>
      <c r="POZ7" s="700"/>
      <c r="PPA7" s="700"/>
      <c r="PPB7" s="700"/>
      <c r="PPC7" s="700"/>
      <c r="PPD7" s="700"/>
      <c r="PPE7" s="700"/>
      <c r="PPF7" s="700"/>
      <c r="PPG7" s="700"/>
      <c r="PPH7" s="700"/>
      <c r="PPI7" s="700"/>
      <c r="PPJ7" s="700"/>
      <c r="PPK7" s="700"/>
      <c r="PPL7" s="700"/>
      <c r="PPM7" s="700"/>
      <c r="PPN7" s="700"/>
      <c r="PPO7" s="700"/>
      <c r="PPP7" s="700"/>
      <c r="PPQ7" s="700"/>
      <c r="PPR7" s="700"/>
      <c r="PPS7" s="700"/>
      <c r="PPT7" s="700"/>
      <c r="PPU7" s="700"/>
      <c r="PPV7" s="700"/>
      <c r="PPW7" s="700"/>
      <c r="PPX7" s="700"/>
      <c r="PPY7" s="700"/>
      <c r="PPZ7" s="700"/>
      <c r="PQA7" s="700"/>
      <c r="PQB7" s="700"/>
      <c r="PQC7" s="700"/>
      <c r="PQD7" s="700"/>
      <c r="PQE7" s="700"/>
      <c r="PQF7" s="700"/>
      <c r="PQG7" s="700"/>
      <c r="PQH7" s="700"/>
      <c r="PQI7" s="700"/>
      <c r="PQJ7" s="700"/>
      <c r="PQK7" s="700"/>
      <c r="PQL7" s="700"/>
      <c r="PQM7" s="700"/>
      <c r="PQN7" s="700"/>
      <c r="PQO7" s="700"/>
      <c r="PQP7" s="700"/>
      <c r="PQQ7" s="700"/>
      <c r="PQR7" s="700"/>
      <c r="PQS7" s="700"/>
      <c r="PQT7" s="700"/>
      <c r="PQU7" s="700"/>
      <c r="PQV7" s="700"/>
      <c r="PQW7" s="700"/>
      <c r="PQX7" s="700"/>
      <c r="PQY7" s="700"/>
      <c r="PQZ7" s="700"/>
      <c r="PRA7" s="700"/>
      <c r="PRB7" s="700"/>
      <c r="PRC7" s="700"/>
      <c r="PRD7" s="700"/>
      <c r="PRE7" s="700"/>
      <c r="PRF7" s="700"/>
      <c r="PRG7" s="700"/>
      <c r="PRH7" s="700"/>
      <c r="PRI7" s="700"/>
      <c r="PRJ7" s="700"/>
      <c r="PRK7" s="700"/>
      <c r="PRL7" s="700"/>
      <c r="PRM7" s="700"/>
      <c r="PRN7" s="700"/>
      <c r="PRO7" s="700"/>
      <c r="PRP7" s="700"/>
      <c r="PRQ7" s="700"/>
      <c r="PRR7" s="700"/>
      <c r="PRS7" s="700"/>
      <c r="PRT7" s="700"/>
      <c r="PRU7" s="700"/>
      <c r="PRV7" s="700"/>
      <c r="PRW7" s="700"/>
      <c r="PRX7" s="700"/>
      <c r="PRY7" s="700"/>
      <c r="PRZ7" s="700"/>
      <c r="PSA7" s="700"/>
      <c r="PSB7" s="700"/>
      <c r="PSC7" s="700"/>
      <c r="PSD7" s="700"/>
      <c r="PSE7" s="700"/>
      <c r="PSF7" s="700"/>
      <c r="PSG7" s="700"/>
      <c r="PSH7" s="700"/>
      <c r="PSI7" s="700"/>
      <c r="PSJ7" s="700"/>
      <c r="PSK7" s="700"/>
      <c r="PSL7" s="700"/>
      <c r="PSM7" s="700"/>
      <c r="PSN7" s="700"/>
      <c r="PSO7" s="700"/>
      <c r="PSP7" s="700"/>
      <c r="PSQ7" s="700"/>
      <c r="PSR7" s="700"/>
      <c r="PSS7" s="700"/>
      <c r="PST7" s="700"/>
      <c r="PSU7" s="700"/>
      <c r="PSV7" s="700"/>
      <c r="PSW7" s="700"/>
      <c r="PSX7" s="700"/>
      <c r="PSY7" s="700"/>
      <c r="PSZ7" s="700"/>
      <c r="PTA7" s="700"/>
      <c r="PTB7" s="700"/>
      <c r="PTC7" s="700"/>
      <c r="PTD7" s="700"/>
      <c r="PTE7" s="700"/>
      <c r="PTF7" s="700"/>
      <c r="PTG7" s="700"/>
      <c r="PTH7" s="700"/>
      <c r="PTI7" s="700"/>
      <c r="PTJ7" s="700"/>
      <c r="PTK7" s="700"/>
      <c r="PTL7" s="700"/>
      <c r="PTM7" s="700"/>
      <c r="PTN7" s="700"/>
      <c r="PTO7" s="700"/>
      <c r="PTP7" s="700"/>
      <c r="PTQ7" s="700"/>
      <c r="PTR7" s="700"/>
      <c r="PTS7" s="700"/>
      <c r="PTT7" s="700"/>
      <c r="PTU7" s="700"/>
      <c r="PTV7" s="700"/>
      <c r="PTW7" s="700"/>
      <c r="PTX7" s="700"/>
      <c r="PTY7" s="700"/>
      <c r="PTZ7" s="700"/>
      <c r="PUA7" s="700"/>
      <c r="PUB7" s="700"/>
      <c r="PUC7" s="700"/>
      <c r="PUD7" s="700"/>
      <c r="PUE7" s="700"/>
      <c r="PUF7" s="700"/>
      <c r="PUG7" s="700"/>
      <c r="PUH7" s="700"/>
      <c r="PUI7" s="700"/>
      <c r="PUJ7" s="700"/>
      <c r="PUK7" s="700"/>
      <c r="PUL7" s="700"/>
      <c r="PUM7" s="700"/>
      <c r="PUN7" s="700"/>
      <c r="PUO7" s="700"/>
      <c r="PUP7" s="700"/>
      <c r="PUQ7" s="700"/>
      <c r="PUR7" s="700"/>
      <c r="PUS7" s="700"/>
      <c r="PUT7" s="700"/>
      <c r="PUU7" s="700"/>
      <c r="PUV7" s="700"/>
      <c r="PUW7" s="700"/>
      <c r="PUX7" s="700"/>
      <c r="PUY7" s="700"/>
      <c r="PUZ7" s="700"/>
      <c r="PVA7" s="700"/>
      <c r="PVB7" s="700"/>
      <c r="PVC7" s="700"/>
      <c r="PVD7" s="700"/>
      <c r="PVE7" s="700"/>
      <c r="PVF7" s="700"/>
      <c r="PVG7" s="700"/>
      <c r="PVH7" s="700"/>
      <c r="PVI7" s="700"/>
      <c r="PVJ7" s="700"/>
      <c r="PVK7" s="700"/>
      <c r="PVL7" s="700"/>
      <c r="PVM7" s="700"/>
      <c r="PVN7" s="700"/>
      <c r="PVO7" s="700"/>
      <c r="PVP7" s="700"/>
      <c r="PVQ7" s="700"/>
      <c r="PVR7" s="700"/>
      <c r="PVS7" s="700"/>
      <c r="PVT7" s="700"/>
      <c r="PVU7" s="700"/>
      <c r="PVV7" s="700"/>
      <c r="PVW7" s="700"/>
      <c r="PVX7" s="700"/>
      <c r="PVY7" s="700"/>
      <c r="PVZ7" s="700"/>
      <c r="PWA7" s="700"/>
      <c r="PWB7" s="700"/>
      <c r="PWC7" s="700"/>
      <c r="PWD7" s="700"/>
      <c r="PWE7" s="700"/>
      <c r="PWF7" s="700"/>
      <c r="PWG7" s="700"/>
      <c r="PWH7" s="700"/>
      <c r="PWI7" s="700"/>
      <c r="PWJ7" s="700"/>
      <c r="PWK7" s="700"/>
      <c r="PWL7" s="700"/>
      <c r="PWM7" s="700"/>
      <c r="PWN7" s="700"/>
      <c r="PWO7" s="700"/>
      <c r="PWP7" s="700"/>
      <c r="PWQ7" s="700"/>
      <c r="PWR7" s="700"/>
      <c r="PWS7" s="700"/>
      <c r="PWT7" s="700"/>
      <c r="PWU7" s="700"/>
      <c r="PWV7" s="700"/>
      <c r="PWW7" s="700"/>
      <c r="PWX7" s="700"/>
      <c r="PWY7" s="700"/>
      <c r="PWZ7" s="700"/>
      <c r="PXA7" s="700"/>
      <c r="PXB7" s="700"/>
      <c r="PXC7" s="700"/>
      <c r="PXD7" s="700"/>
      <c r="PXE7" s="700"/>
      <c r="PXF7" s="700"/>
      <c r="PXG7" s="700"/>
      <c r="PXH7" s="700"/>
      <c r="PXI7" s="700"/>
      <c r="PXJ7" s="700"/>
      <c r="PXK7" s="700"/>
      <c r="PXL7" s="700"/>
      <c r="PXM7" s="700"/>
      <c r="PXN7" s="700"/>
      <c r="PXO7" s="700"/>
      <c r="PXP7" s="700"/>
      <c r="PXQ7" s="700"/>
      <c r="PXR7" s="700"/>
      <c r="PXS7" s="700"/>
      <c r="PXT7" s="700"/>
      <c r="PXU7" s="700"/>
      <c r="PXV7" s="700"/>
      <c r="PXW7" s="700"/>
      <c r="PXX7" s="700"/>
      <c r="PXY7" s="700"/>
      <c r="PXZ7" s="700"/>
      <c r="PYA7" s="700"/>
      <c r="PYB7" s="700"/>
      <c r="PYC7" s="700"/>
      <c r="PYD7" s="700"/>
      <c r="PYE7" s="700"/>
      <c r="PYF7" s="700"/>
      <c r="PYG7" s="700"/>
      <c r="PYH7" s="700"/>
      <c r="PYI7" s="700"/>
      <c r="PYJ7" s="700"/>
      <c r="PYK7" s="700"/>
      <c r="PYL7" s="700"/>
      <c r="PYM7" s="700"/>
      <c r="PYN7" s="700"/>
      <c r="PYO7" s="700"/>
      <c r="PYP7" s="700"/>
      <c r="PYQ7" s="700"/>
      <c r="PYR7" s="700"/>
      <c r="PYS7" s="700"/>
      <c r="PYT7" s="700"/>
      <c r="PYU7" s="700"/>
      <c r="PYV7" s="700"/>
      <c r="PYW7" s="700"/>
      <c r="PYX7" s="700"/>
      <c r="PYY7" s="700"/>
      <c r="PYZ7" s="700"/>
      <c r="PZA7" s="700"/>
      <c r="PZB7" s="700"/>
      <c r="PZC7" s="700"/>
      <c r="PZD7" s="700"/>
      <c r="PZE7" s="700"/>
      <c r="PZF7" s="700"/>
      <c r="PZG7" s="700"/>
      <c r="PZH7" s="700"/>
      <c r="PZI7" s="700"/>
      <c r="PZJ7" s="700"/>
      <c r="PZK7" s="700"/>
      <c r="PZL7" s="700"/>
      <c r="PZM7" s="700"/>
      <c r="PZN7" s="700"/>
      <c r="PZO7" s="700"/>
      <c r="PZP7" s="700"/>
      <c r="PZQ7" s="700"/>
      <c r="PZR7" s="700"/>
      <c r="PZS7" s="700"/>
      <c r="PZT7" s="700"/>
      <c r="PZU7" s="700"/>
      <c r="PZV7" s="700"/>
      <c r="PZW7" s="700"/>
      <c r="PZX7" s="700"/>
      <c r="PZY7" s="700"/>
      <c r="PZZ7" s="700"/>
      <c r="QAA7" s="700"/>
      <c r="QAB7" s="700"/>
      <c r="QAC7" s="700"/>
      <c r="QAD7" s="700"/>
      <c r="QAE7" s="700"/>
      <c r="QAF7" s="700"/>
      <c r="QAG7" s="700"/>
      <c r="QAH7" s="700"/>
      <c r="QAI7" s="700"/>
      <c r="QAJ7" s="700"/>
      <c r="QAK7" s="700"/>
      <c r="QAL7" s="700"/>
      <c r="QAM7" s="700"/>
      <c r="QAN7" s="700"/>
      <c r="QAO7" s="700"/>
      <c r="QAP7" s="700"/>
      <c r="QAQ7" s="700"/>
      <c r="QAR7" s="700"/>
      <c r="QAS7" s="700"/>
      <c r="QAT7" s="700"/>
      <c r="QAU7" s="700"/>
      <c r="QAV7" s="700"/>
      <c r="QAW7" s="700"/>
      <c r="QAX7" s="700"/>
      <c r="QAY7" s="700"/>
      <c r="QAZ7" s="700"/>
      <c r="QBA7" s="700"/>
      <c r="QBB7" s="700"/>
      <c r="QBC7" s="700"/>
      <c r="QBD7" s="700"/>
      <c r="QBE7" s="700"/>
      <c r="QBF7" s="700"/>
      <c r="QBG7" s="700"/>
      <c r="QBH7" s="700"/>
      <c r="QBI7" s="700"/>
      <c r="QBJ7" s="700"/>
      <c r="QBK7" s="700"/>
      <c r="QBL7" s="700"/>
      <c r="QBM7" s="700"/>
      <c r="QBN7" s="700"/>
      <c r="QBO7" s="700"/>
      <c r="QBP7" s="700"/>
      <c r="QBQ7" s="700"/>
      <c r="QBR7" s="700"/>
      <c r="QBS7" s="700"/>
      <c r="QBT7" s="700"/>
      <c r="QBU7" s="700"/>
      <c r="QBV7" s="700"/>
      <c r="QBW7" s="700"/>
      <c r="QBX7" s="700"/>
      <c r="QBY7" s="700"/>
      <c r="QBZ7" s="700"/>
      <c r="QCA7" s="700"/>
      <c r="QCB7" s="700"/>
      <c r="QCC7" s="700"/>
      <c r="QCD7" s="700"/>
      <c r="QCE7" s="700"/>
      <c r="QCF7" s="700"/>
      <c r="QCG7" s="700"/>
      <c r="QCH7" s="700"/>
      <c r="QCI7" s="700"/>
      <c r="QCJ7" s="700"/>
      <c r="QCK7" s="700"/>
      <c r="QCL7" s="700"/>
      <c r="QCM7" s="700"/>
      <c r="QCN7" s="700"/>
      <c r="QCO7" s="700"/>
      <c r="QCP7" s="700"/>
      <c r="QCQ7" s="700"/>
      <c r="QCR7" s="700"/>
      <c r="QCS7" s="700"/>
      <c r="QCT7" s="700"/>
      <c r="QCU7" s="700"/>
      <c r="QCV7" s="700"/>
      <c r="QCW7" s="700"/>
      <c r="QCX7" s="700"/>
      <c r="QCY7" s="700"/>
      <c r="QCZ7" s="700"/>
      <c r="QDA7" s="700"/>
      <c r="QDB7" s="700"/>
      <c r="QDC7" s="700"/>
      <c r="QDD7" s="700"/>
      <c r="QDE7" s="700"/>
      <c r="QDF7" s="700"/>
      <c r="QDG7" s="700"/>
      <c r="QDH7" s="700"/>
      <c r="QDI7" s="700"/>
      <c r="QDJ7" s="700"/>
      <c r="QDK7" s="700"/>
      <c r="QDL7" s="700"/>
      <c r="QDM7" s="700"/>
      <c r="QDN7" s="700"/>
      <c r="QDO7" s="700"/>
      <c r="QDP7" s="700"/>
      <c r="QDQ7" s="700"/>
      <c r="QDR7" s="700"/>
      <c r="QDS7" s="700"/>
      <c r="QDT7" s="700"/>
      <c r="QDU7" s="700"/>
      <c r="QDV7" s="700"/>
      <c r="QDW7" s="700"/>
      <c r="QDX7" s="700"/>
      <c r="QDY7" s="700"/>
      <c r="QDZ7" s="700"/>
      <c r="QEA7" s="700"/>
      <c r="QEB7" s="700"/>
      <c r="QEC7" s="700"/>
      <c r="QED7" s="700"/>
      <c r="QEE7" s="700"/>
      <c r="QEF7" s="700"/>
      <c r="QEG7" s="700"/>
      <c r="QEH7" s="700"/>
      <c r="QEI7" s="700"/>
      <c r="QEJ7" s="700"/>
      <c r="QEK7" s="700"/>
      <c r="QEL7" s="700"/>
      <c r="QEM7" s="700"/>
      <c r="QEN7" s="700"/>
      <c r="QEO7" s="700"/>
      <c r="QEP7" s="700"/>
      <c r="QEQ7" s="700"/>
      <c r="QER7" s="700"/>
      <c r="QES7" s="700"/>
      <c r="QET7" s="700"/>
      <c r="QEU7" s="700"/>
      <c r="QEV7" s="700"/>
      <c r="QEW7" s="700"/>
      <c r="QEX7" s="700"/>
      <c r="QEY7" s="700"/>
      <c r="QEZ7" s="700"/>
      <c r="QFA7" s="700"/>
      <c r="QFB7" s="700"/>
      <c r="QFC7" s="700"/>
      <c r="QFD7" s="700"/>
      <c r="QFE7" s="700"/>
      <c r="QFF7" s="700"/>
      <c r="QFG7" s="700"/>
      <c r="QFH7" s="700"/>
      <c r="QFI7" s="700"/>
      <c r="QFJ7" s="700"/>
      <c r="QFK7" s="700"/>
      <c r="QFL7" s="700"/>
      <c r="QFM7" s="700"/>
      <c r="QFN7" s="700"/>
      <c r="QFO7" s="700"/>
      <c r="QFP7" s="700"/>
      <c r="QFQ7" s="700"/>
      <c r="QFR7" s="700"/>
      <c r="QFS7" s="700"/>
      <c r="QFT7" s="700"/>
      <c r="QFU7" s="700"/>
      <c r="QFV7" s="700"/>
      <c r="QFW7" s="700"/>
      <c r="QFX7" s="700"/>
      <c r="QFY7" s="700"/>
      <c r="QFZ7" s="700"/>
      <c r="QGA7" s="700"/>
      <c r="QGB7" s="700"/>
      <c r="QGC7" s="700"/>
      <c r="QGD7" s="700"/>
      <c r="QGE7" s="700"/>
      <c r="QGF7" s="700"/>
      <c r="QGG7" s="700"/>
      <c r="QGH7" s="700"/>
      <c r="QGI7" s="700"/>
      <c r="QGJ7" s="700"/>
      <c r="QGK7" s="700"/>
      <c r="QGL7" s="700"/>
      <c r="QGM7" s="700"/>
      <c r="QGN7" s="700"/>
      <c r="QGO7" s="700"/>
      <c r="QGP7" s="700"/>
      <c r="QGQ7" s="700"/>
      <c r="QGR7" s="700"/>
      <c r="QGS7" s="700"/>
      <c r="QGT7" s="700"/>
      <c r="QGU7" s="700"/>
      <c r="QGV7" s="700"/>
      <c r="QGW7" s="700"/>
      <c r="QGX7" s="700"/>
      <c r="QGY7" s="700"/>
      <c r="QGZ7" s="700"/>
      <c r="QHA7" s="700"/>
      <c r="QHB7" s="700"/>
      <c r="QHC7" s="700"/>
      <c r="QHD7" s="700"/>
      <c r="QHE7" s="700"/>
      <c r="QHF7" s="700"/>
      <c r="QHG7" s="700"/>
      <c r="QHH7" s="700"/>
      <c r="QHI7" s="700"/>
      <c r="QHJ7" s="700"/>
      <c r="QHK7" s="700"/>
      <c r="QHL7" s="700"/>
      <c r="QHM7" s="700"/>
      <c r="QHN7" s="700"/>
      <c r="QHO7" s="700"/>
      <c r="QHP7" s="700"/>
      <c r="QHQ7" s="700"/>
      <c r="QHR7" s="700"/>
      <c r="QHS7" s="700"/>
      <c r="QHT7" s="700"/>
      <c r="QHU7" s="700"/>
      <c r="QHV7" s="700"/>
      <c r="QHW7" s="700"/>
      <c r="QHX7" s="700"/>
      <c r="QHY7" s="700"/>
      <c r="QHZ7" s="700"/>
      <c r="QIA7" s="700"/>
      <c r="QIB7" s="700"/>
      <c r="QIC7" s="700"/>
      <c r="QID7" s="700"/>
      <c r="QIE7" s="700"/>
      <c r="QIF7" s="700"/>
      <c r="QIG7" s="700"/>
      <c r="QIH7" s="700"/>
      <c r="QII7" s="700"/>
      <c r="QIJ7" s="700"/>
      <c r="QIK7" s="700"/>
      <c r="QIL7" s="700"/>
      <c r="QIM7" s="700"/>
      <c r="QIN7" s="700"/>
      <c r="QIO7" s="700"/>
      <c r="QIP7" s="700"/>
      <c r="QIQ7" s="700"/>
      <c r="QIR7" s="700"/>
      <c r="QIS7" s="700"/>
      <c r="QIT7" s="700"/>
      <c r="QIU7" s="700"/>
      <c r="QIV7" s="700"/>
      <c r="QIW7" s="700"/>
      <c r="QIX7" s="700"/>
      <c r="QIY7" s="700"/>
      <c r="QIZ7" s="700"/>
      <c r="QJA7" s="700"/>
      <c r="QJB7" s="700"/>
      <c r="QJC7" s="700"/>
      <c r="QJD7" s="700"/>
      <c r="QJE7" s="700"/>
      <c r="QJF7" s="700"/>
      <c r="QJG7" s="700"/>
      <c r="QJH7" s="700"/>
      <c r="QJI7" s="700"/>
      <c r="QJJ7" s="700"/>
      <c r="QJK7" s="700"/>
      <c r="QJL7" s="700"/>
      <c r="QJM7" s="700"/>
      <c r="QJN7" s="700"/>
      <c r="QJO7" s="700"/>
      <c r="QJP7" s="700"/>
      <c r="QJQ7" s="700"/>
      <c r="QJR7" s="700"/>
      <c r="QJS7" s="700"/>
      <c r="QJT7" s="700"/>
      <c r="QJU7" s="700"/>
      <c r="QJV7" s="700"/>
      <c r="QJW7" s="700"/>
      <c r="QJX7" s="700"/>
      <c r="QJY7" s="700"/>
      <c r="QJZ7" s="700"/>
      <c r="QKA7" s="700"/>
      <c r="QKB7" s="700"/>
      <c r="QKC7" s="700"/>
      <c r="QKD7" s="700"/>
      <c r="QKE7" s="700"/>
      <c r="QKF7" s="700"/>
      <c r="QKG7" s="700"/>
      <c r="QKH7" s="700"/>
      <c r="QKI7" s="700"/>
      <c r="QKJ7" s="700"/>
      <c r="QKK7" s="700"/>
      <c r="QKL7" s="700"/>
      <c r="QKM7" s="700"/>
      <c r="QKN7" s="700"/>
      <c r="QKO7" s="700"/>
      <c r="QKP7" s="700"/>
      <c r="QKQ7" s="700"/>
      <c r="QKR7" s="700"/>
      <c r="QKS7" s="700"/>
      <c r="QKT7" s="700"/>
      <c r="QKU7" s="700"/>
      <c r="QKV7" s="700"/>
      <c r="QKW7" s="700"/>
      <c r="QKX7" s="700"/>
      <c r="QKY7" s="700"/>
      <c r="QKZ7" s="700"/>
      <c r="QLA7" s="700"/>
      <c r="QLB7" s="700"/>
      <c r="QLC7" s="700"/>
      <c r="QLD7" s="700"/>
      <c r="QLE7" s="700"/>
      <c r="QLF7" s="700"/>
      <c r="QLG7" s="700"/>
      <c r="QLH7" s="700"/>
      <c r="QLI7" s="700"/>
      <c r="QLJ7" s="700"/>
      <c r="QLK7" s="700"/>
      <c r="QLL7" s="700"/>
      <c r="QLM7" s="700"/>
      <c r="QLN7" s="700"/>
      <c r="QLO7" s="700"/>
      <c r="QLP7" s="700"/>
      <c r="QLQ7" s="700"/>
      <c r="QLR7" s="700"/>
      <c r="QLS7" s="700"/>
      <c r="QLT7" s="700"/>
      <c r="QLU7" s="700"/>
      <c r="QLV7" s="700"/>
      <c r="QLW7" s="700"/>
      <c r="QLX7" s="700"/>
      <c r="QLY7" s="700"/>
      <c r="QLZ7" s="700"/>
      <c r="QMA7" s="700"/>
      <c r="QMB7" s="700"/>
      <c r="QMC7" s="700"/>
      <c r="QMD7" s="700"/>
      <c r="QME7" s="700"/>
      <c r="QMF7" s="700"/>
      <c r="QMG7" s="700"/>
      <c r="QMH7" s="700"/>
      <c r="QMI7" s="700"/>
      <c r="QMJ7" s="700"/>
      <c r="QMK7" s="700"/>
      <c r="QML7" s="700"/>
      <c r="QMM7" s="700"/>
      <c r="QMN7" s="700"/>
      <c r="QMO7" s="700"/>
      <c r="QMP7" s="700"/>
      <c r="QMQ7" s="700"/>
      <c r="QMR7" s="700"/>
      <c r="QMS7" s="700"/>
      <c r="QMT7" s="700"/>
      <c r="QMU7" s="700"/>
      <c r="QMV7" s="700"/>
      <c r="QMW7" s="700"/>
      <c r="QMX7" s="700"/>
      <c r="QMY7" s="700"/>
      <c r="QMZ7" s="700"/>
      <c r="QNA7" s="700"/>
      <c r="QNB7" s="700"/>
      <c r="QNC7" s="700"/>
      <c r="QND7" s="700"/>
      <c r="QNE7" s="700"/>
      <c r="QNF7" s="700"/>
      <c r="QNG7" s="700"/>
      <c r="QNH7" s="700"/>
      <c r="QNI7" s="700"/>
      <c r="QNJ7" s="700"/>
      <c r="QNK7" s="700"/>
      <c r="QNL7" s="700"/>
      <c r="QNM7" s="700"/>
      <c r="QNN7" s="700"/>
      <c r="QNO7" s="700"/>
      <c r="QNP7" s="700"/>
      <c r="QNQ7" s="700"/>
      <c r="QNR7" s="700"/>
      <c r="QNS7" s="700"/>
      <c r="QNT7" s="700"/>
      <c r="QNU7" s="700"/>
      <c r="QNV7" s="700"/>
      <c r="QNW7" s="700"/>
      <c r="QNX7" s="700"/>
      <c r="QNY7" s="700"/>
      <c r="QNZ7" s="700"/>
      <c r="QOA7" s="700"/>
      <c r="QOB7" s="700"/>
      <c r="QOC7" s="700"/>
      <c r="QOD7" s="700"/>
      <c r="QOE7" s="700"/>
      <c r="QOF7" s="700"/>
      <c r="QOG7" s="700"/>
      <c r="QOH7" s="700"/>
      <c r="QOI7" s="700"/>
      <c r="QOJ7" s="700"/>
      <c r="QOK7" s="700"/>
      <c r="QOL7" s="700"/>
      <c r="QOM7" s="700"/>
      <c r="QON7" s="700"/>
      <c r="QOO7" s="700"/>
      <c r="QOP7" s="700"/>
      <c r="QOQ7" s="700"/>
      <c r="QOR7" s="700"/>
      <c r="QOS7" s="700"/>
      <c r="QOT7" s="700"/>
      <c r="QOU7" s="700"/>
      <c r="QOV7" s="700"/>
      <c r="QOW7" s="700"/>
      <c r="QOX7" s="700"/>
      <c r="QOY7" s="700"/>
      <c r="QOZ7" s="700"/>
      <c r="QPA7" s="700"/>
      <c r="QPB7" s="700"/>
      <c r="QPC7" s="700"/>
      <c r="QPD7" s="700"/>
      <c r="QPE7" s="700"/>
      <c r="QPF7" s="700"/>
      <c r="QPG7" s="700"/>
      <c r="QPH7" s="700"/>
      <c r="QPI7" s="700"/>
      <c r="QPJ7" s="700"/>
      <c r="QPK7" s="700"/>
      <c r="QPL7" s="700"/>
      <c r="QPM7" s="700"/>
      <c r="QPN7" s="700"/>
      <c r="QPO7" s="700"/>
      <c r="QPP7" s="700"/>
      <c r="QPQ7" s="700"/>
      <c r="QPR7" s="700"/>
      <c r="QPS7" s="700"/>
      <c r="QPT7" s="700"/>
      <c r="QPU7" s="700"/>
      <c r="QPV7" s="700"/>
      <c r="QPW7" s="700"/>
      <c r="QPX7" s="700"/>
      <c r="QPY7" s="700"/>
      <c r="QPZ7" s="700"/>
      <c r="QQA7" s="700"/>
      <c r="QQB7" s="700"/>
      <c r="QQC7" s="700"/>
      <c r="QQD7" s="700"/>
      <c r="QQE7" s="700"/>
      <c r="QQF7" s="700"/>
      <c r="QQG7" s="700"/>
      <c r="QQH7" s="700"/>
      <c r="QQI7" s="700"/>
      <c r="QQJ7" s="700"/>
      <c r="QQK7" s="700"/>
      <c r="QQL7" s="700"/>
      <c r="QQM7" s="700"/>
      <c r="QQN7" s="700"/>
      <c r="QQO7" s="700"/>
      <c r="QQP7" s="700"/>
      <c r="QQQ7" s="700"/>
      <c r="QQR7" s="700"/>
      <c r="QQS7" s="700"/>
      <c r="QQT7" s="700"/>
      <c r="QQU7" s="700"/>
      <c r="QQV7" s="700"/>
      <c r="QQW7" s="700"/>
      <c r="QQX7" s="700"/>
      <c r="QQY7" s="700"/>
      <c r="QQZ7" s="700"/>
      <c r="QRA7" s="700"/>
      <c r="QRB7" s="700"/>
      <c r="QRC7" s="700"/>
      <c r="QRD7" s="700"/>
      <c r="QRE7" s="700"/>
      <c r="QRF7" s="700"/>
      <c r="QRG7" s="700"/>
      <c r="QRH7" s="700"/>
      <c r="QRI7" s="700"/>
      <c r="QRJ7" s="700"/>
      <c r="QRK7" s="700"/>
      <c r="QRL7" s="700"/>
      <c r="QRM7" s="700"/>
      <c r="QRN7" s="700"/>
      <c r="QRO7" s="700"/>
      <c r="QRP7" s="700"/>
      <c r="QRQ7" s="700"/>
      <c r="QRR7" s="700"/>
      <c r="QRS7" s="700"/>
      <c r="QRT7" s="700"/>
      <c r="QRU7" s="700"/>
      <c r="QRV7" s="700"/>
      <c r="QRW7" s="700"/>
      <c r="QRX7" s="700"/>
      <c r="QRY7" s="700"/>
      <c r="QRZ7" s="700"/>
      <c r="QSA7" s="700"/>
      <c r="QSB7" s="700"/>
      <c r="QSC7" s="700"/>
      <c r="QSD7" s="700"/>
      <c r="QSE7" s="700"/>
      <c r="QSF7" s="700"/>
      <c r="QSG7" s="700"/>
      <c r="QSH7" s="700"/>
      <c r="QSI7" s="700"/>
      <c r="QSJ7" s="700"/>
      <c r="QSK7" s="700"/>
      <c r="QSL7" s="700"/>
      <c r="QSM7" s="700"/>
      <c r="QSN7" s="700"/>
      <c r="QSO7" s="700"/>
      <c r="QSP7" s="700"/>
      <c r="QSQ7" s="700"/>
      <c r="QSR7" s="700"/>
      <c r="QSS7" s="700"/>
      <c r="QST7" s="700"/>
      <c r="QSU7" s="700"/>
      <c r="QSV7" s="700"/>
      <c r="QSW7" s="700"/>
      <c r="QSX7" s="700"/>
      <c r="QSY7" s="700"/>
      <c r="QSZ7" s="700"/>
      <c r="QTA7" s="700"/>
      <c r="QTB7" s="700"/>
      <c r="QTC7" s="700"/>
      <c r="QTD7" s="700"/>
      <c r="QTE7" s="700"/>
      <c r="QTF7" s="700"/>
      <c r="QTG7" s="700"/>
      <c r="QTH7" s="700"/>
      <c r="QTI7" s="700"/>
      <c r="QTJ7" s="700"/>
      <c r="QTK7" s="700"/>
      <c r="QTL7" s="700"/>
      <c r="QTM7" s="700"/>
      <c r="QTN7" s="700"/>
      <c r="QTO7" s="700"/>
      <c r="QTP7" s="700"/>
      <c r="QTQ7" s="700"/>
      <c r="QTR7" s="700"/>
      <c r="QTS7" s="700"/>
      <c r="QTT7" s="700"/>
      <c r="QTU7" s="700"/>
      <c r="QTV7" s="700"/>
      <c r="QTW7" s="700"/>
      <c r="QTX7" s="700"/>
      <c r="QTY7" s="700"/>
      <c r="QTZ7" s="700"/>
      <c r="QUA7" s="700"/>
      <c r="QUB7" s="700"/>
      <c r="QUC7" s="700"/>
      <c r="QUD7" s="700"/>
      <c r="QUE7" s="700"/>
      <c r="QUF7" s="700"/>
      <c r="QUG7" s="700"/>
      <c r="QUH7" s="700"/>
      <c r="QUI7" s="700"/>
      <c r="QUJ7" s="700"/>
      <c r="QUK7" s="700"/>
      <c r="QUL7" s="700"/>
      <c r="QUM7" s="700"/>
      <c r="QUN7" s="700"/>
      <c r="QUO7" s="700"/>
      <c r="QUP7" s="700"/>
      <c r="QUQ7" s="700"/>
      <c r="QUR7" s="700"/>
      <c r="QUS7" s="700"/>
      <c r="QUT7" s="700"/>
      <c r="QUU7" s="700"/>
      <c r="QUV7" s="700"/>
      <c r="QUW7" s="700"/>
      <c r="QUX7" s="700"/>
      <c r="QUY7" s="700"/>
      <c r="QUZ7" s="700"/>
      <c r="QVA7" s="700"/>
      <c r="QVB7" s="700"/>
      <c r="QVC7" s="700"/>
      <c r="QVD7" s="700"/>
      <c r="QVE7" s="700"/>
      <c r="QVF7" s="700"/>
      <c r="QVG7" s="700"/>
      <c r="QVH7" s="700"/>
      <c r="QVI7" s="700"/>
      <c r="QVJ7" s="700"/>
      <c r="QVK7" s="700"/>
      <c r="QVL7" s="700"/>
      <c r="QVM7" s="700"/>
      <c r="QVN7" s="700"/>
      <c r="QVO7" s="700"/>
      <c r="QVP7" s="700"/>
      <c r="QVQ7" s="700"/>
      <c r="QVR7" s="700"/>
      <c r="QVS7" s="700"/>
      <c r="QVT7" s="700"/>
      <c r="QVU7" s="700"/>
      <c r="QVV7" s="700"/>
      <c r="QVW7" s="700"/>
      <c r="QVX7" s="700"/>
      <c r="QVY7" s="700"/>
      <c r="QVZ7" s="700"/>
      <c r="QWA7" s="700"/>
      <c r="QWB7" s="700"/>
      <c r="QWC7" s="700"/>
      <c r="QWD7" s="700"/>
      <c r="QWE7" s="700"/>
      <c r="QWF7" s="700"/>
      <c r="QWG7" s="700"/>
      <c r="QWH7" s="700"/>
      <c r="QWI7" s="700"/>
      <c r="QWJ7" s="700"/>
      <c r="QWK7" s="700"/>
      <c r="QWL7" s="700"/>
      <c r="QWM7" s="700"/>
      <c r="QWN7" s="700"/>
      <c r="QWO7" s="700"/>
      <c r="QWP7" s="700"/>
      <c r="QWQ7" s="700"/>
      <c r="QWR7" s="700"/>
      <c r="QWS7" s="700"/>
      <c r="QWT7" s="700"/>
      <c r="QWU7" s="700"/>
      <c r="QWV7" s="700"/>
      <c r="QWW7" s="700"/>
      <c r="QWX7" s="700"/>
      <c r="QWY7" s="700"/>
      <c r="QWZ7" s="700"/>
      <c r="QXA7" s="700"/>
      <c r="QXB7" s="700"/>
      <c r="QXC7" s="700"/>
      <c r="QXD7" s="700"/>
      <c r="QXE7" s="700"/>
      <c r="QXF7" s="700"/>
      <c r="QXG7" s="700"/>
      <c r="QXH7" s="700"/>
      <c r="QXI7" s="700"/>
      <c r="QXJ7" s="700"/>
      <c r="QXK7" s="700"/>
      <c r="QXL7" s="700"/>
      <c r="QXM7" s="700"/>
      <c r="QXN7" s="700"/>
      <c r="QXO7" s="700"/>
      <c r="QXP7" s="700"/>
      <c r="QXQ7" s="700"/>
      <c r="QXR7" s="700"/>
      <c r="QXS7" s="700"/>
      <c r="QXT7" s="700"/>
      <c r="QXU7" s="700"/>
      <c r="QXV7" s="700"/>
      <c r="QXW7" s="700"/>
      <c r="QXX7" s="700"/>
      <c r="QXY7" s="700"/>
      <c r="QXZ7" s="700"/>
      <c r="QYA7" s="700"/>
      <c r="QYB7" s="700"/>
      <c r="QYC7" s="700"/>
      <c r="QYD7" s="700"/>
      <c r="QYE7" s="700"/>
      <c r="QYF7" s="700"/>
      <c r="QYG7" s="700"/>
      <c r="QYH7" s="700"/>
      <c r="QYI7" s="700"/>
      <c r="QYJ7" s="700"/>
      <c r="QYK7" s="700"/>
      <c r="QYL7" s="700"/>
      <c r="QYM7" s="700"/>
      <c r="QYN7" s="700"/>
      <c r="QYO7" s="700"/>
      <c r="QYP7" s="700"/>
      <c r="QYQ7" s="700"/>
      <c r="QYR7" s="700"/>
      <c r="QYS7" s="700"/>
      <c r="QYT7" s="700"/>
      <c r="QYU7" s="700"/>
      <c r="QYV7" s="700"/>
      <c r="QYW7" s="700"/>
      <c r="QYX7" s="700"/>
      <c r="QYY7" s="700"/>
      <c r="QYZ7" s="700"/>
      <c r="QZA7" s="700"/>
      <c r="QZB7" s="700"/>
      <c r="QZC7" s="700"/>
      <c r="QZD7" s="700"/>
      <c r="QZE7" s="700"/>
      <c r="QZF7" s="700"/>
      <c r="QZG7" s="700"/>
      <c r="QZH7" s="700"/>
      <c r="QZI7" s="700"/>
      <c r="QZJ7" s="700"/>
      <c r="QZK7" s="700"/>
      <c r="QZL7" s="700"/>
      <c r="QZM7" s="700"/>
      <c r="QZN7" s="700"/>
      <c r="QZO7" s="700"/>
      <c r="QZP7" s="700"/>
      <c r="QZQ7" s="700"/>
      <c r="QZR7" s="700"/>
      <c r="QZS7" s="700"/>
      <c r="QZT7" s="700"/>
      <c r="QZU7" s="700"/>
      <c r="QZV7" s="700"/>
      <c r="QZW7" s="700"/>
      <c r="QZX7" s="700"/>
      <c r="QZY7" s="700"/>
      <c r="QZZ7" s="700"/>
      <c r="RAA7" s="700"/>
      <c r="RAB7" s="700"/>
      <c r="RAC7" s="700"/>
      <c r="RAD7" s="700"/>
      <c r="RAE7" s="700"/>
      <c r="RAF7" s="700"/>
      <c r="RAG7" s="700"/>
      <c r="RAH7" s="700"/>
      <c r="RAI7" s="700"/>
      <c r="RAJ7" s="700"/>
      <c r="RAK7" s="700"/>
      <c r="RAL7" s="700"/>
      <c r="RAM7" s="700"/>
      <c r="RAN7" s="700"/>
      <c r="RAO7" s="700"/>
      <c r="RAP7" s="700"/>
      <c r="RAQ7" s="700"/>
      <c r="RAR7" s="700"/>
      <c r="RAS7" s="700"/>
      <c r="RAT7" s="700"/>
      <c r="RAU7" s="700"/>
      <c r="RAV7" s="700"/>
      <c r="RAW7" s="700"/>
      <c r="RAX7" s="700"/>
      <c r="RAY7" s="700"/>
      <c r="RAZ7" s="700"/>
      <c r="RBA7" s="700"/>
      <c r="RBB7" s="700"/>
      <c r="RBC7" s="700"/>
      <c r="RBD7" s="700"/>
      <c r="RBE7" s="700"/>
      <c r="RBF7" s="700"/>
      <c r="RBG7" s="700"/>
      <c r="RBH7" s="700"/>
      <c r="RBI7" s="700"/>
      <c r="RBJ7" s="700"/>
      <c r="RBK7" s="700"/>
      <c r="RBL7" s="700"/>
      <c r="RBM7" s="700"/>
      <c r="RBN7" s="700"/>
      <c r="RBO7" s="700"/>
      <c r="RBP7" s="700"/>
      <c r="RBQ7" s="700"/>
      <c r="RBR7" s="700"/>
      <c r="RBS7" s="700"/>
      <c r="RBT7" s="700"/>
      <c r="RBU7" s="700"/>
      <c r="RBV7" s="700"/>
      <c r="RBW7" s="700"/>
      <c r="RBX7" s="700"/>
      <c r="RBY7" s="700"/>
      <c r="RBZ7" s="700"/>
      <c r="RCA7" s="700"/>
      <c r="RCB7" s="700"/>
      <c r="RCC7" s="700"/>
      <c r="RCD7" s="700"/>
      <c r="RCE7" s="700"/>
      <c r="RCF7" s="700"/>
      <c r="RCG7" s="700"/>
      <c r="RCH7" s="700"/>
      <c r="RCI7" s="700"/>
      <c r="RCJ7" s="700"/>
      <c r="RCK7" s="700"/>
      <c r="RCL7" s="700"/>
      <c r="RCM7" s="700"/>
      <c r="RCN7" s="700"/>
      <c r="RCO7" s="700"/>
      <c r="RCP7" s="700"/>
      <c r="RCQ7" s="700"/>
      <c r="RCR7" s="700"/>
      <c r="RCS7" s="700"/>
      <c r="RCT7" s="700"/>
      <c r="RCU7" s="700"/>
      <c r="RCV7" s="700"/>
      <c r="RCW7" s="700"/>
      <c r="RCX7" s="700"/>
      <c r="RCY7" s="700"/>
      <c r="RCZ7" s="700"/>
      <c r="RDA7" s="700"/>
      <c r="RDB7" s="700"/>
      <c r="RDC7" s="700"/>
      <c r="RDD7" s="700"/>
      <c r="RDE7" s="700"/>
      <c r="RDF7" s="700"/>
      <c r="RDG7" s="700"/>
      <c r="RDH7" s="700"/>
      <c r="RDI7" s="700"/>
      <c r="RDJ7" s="700"/>
      <c r="RDK7" s="700"/>
      <c r="RDL7" s="700"/>
      <c r="RDM7" s="700"/>
      <c r="RDN7" s="700"/>
      <c r="RDO7" s="700"/>
      <c r="RDP7" s="700"/>
      <c r="RDQ7" s="700"/>
      <c r="RDR7" s="700"/>
      <c r="RDS7" s="700"/>
      <c r="RDT7" s="700"/>
      <c r="RDU7" s="700"/>
      <c r="RDV7" s="700"/>
      <c r="RDW7" s="700"/>
      <c r="RDX7" s="700"/>
      <c r="RDY7" s="700"/>
      <c r="RDZ7" s="700"/>
      <c r="REA7" s="700"/>
      <c r="REB7" s="700"/>
      <c r="REC7" s="700"/>
      <c r="RED7" s="700"/>
      <c r="REE7" s="700"/>
      <c r="REF7" s="700"/>
      <c r="REG7" s="700"/>
      <c r="REH7" s="700"/>
      <c r="REI7" s="700"/>
      <c r="REJ7" s="700"/>
      <c r="REK7" s="700"/>
      <c r="REL7" s="700"/>
      <c r="REM7" s="700"/>
      <c r="REN7" s="700"/>
      <c r="REO7" s="700"/>
      <c r="REP7" s="700"/>
      <c r="REQ7" s="700"/>
      <c r="RER7" s="700"/>
      <c r="RES7" s="700"/>
      <c r="RET7" s="700"/>
      <c r="REU7" s="700"/>
      <c r="REV7" s="700"/>
      <c r="REW7" s="700"/>
      <c r="REX7" s="700"/>
      <c r="REY7" s="700"/>
      <c r="REZ7" s="700"/>
      <c r="RFA7" s="700"/>
      <c r="RFB7" s="700"/>
      <c r="RFC7" s="700"/>
      <c r="RFD7" s="700"/>
      <c r="RFE7" s="700"/>
      <c r="RFF7" s="700"/>
      <c r="RFG7" s="700"/>
      <c r="RFH7" s="700"/>
      <c r="RFI7" s="700"/>
      <c r="RFJ7" s="700"/>
      <c r="RFK7" s="700"/>
      <c r="RFL7" s="700"/>
      <c r="RFM7" s="700"/>
      <c r="RFN7" s="700"/>
      <c r="RFO7" s="700"/>
      <c r="RFP7" s="700"/>
      <c r="RFQ7" s="700"/>
      <c r="RFR7" s="700"/>
      <c r="RFS7" s="700"/>
      <c r="RFT7" s="700"/>
      <c r="RFU7" s="700"/>
      <c r="RFV7" s="700"/>
      <c r="RFW7" s="700"/>
      <c r="RFX7" s="700"/>
      <c r="RFY7" s="700"/>
      <c r="RFZ7" s="700"/>
      <c r="RGA7" s="700"/>
      <c r="RGB7" s="700"/>
      <c r="RGC7" s="700"/>
      <c r="RGD7" s="700"/>
      <c r="RGE7" s="700"/>
      <c r="RGF7" s="700"/>
      <c r="RGG7" s="700"/>
      <c r="RGH7" s="700"/>
      <c r="RGI7" s="700"/>
      <c r="RGJ7" s="700"/>
      <c r="RGK7" s="700"/>
      <c r="RGL7" s="700"/>
      <c r="RGM7" s="700"/>
      <c r="RGN7" s="700"/>
      <c r="RGO7" s="700"/>
      <c r="RGP7" s="700"/>
      <c r="RGQ7" s="700"/>
      <c r="RGR7" s="700"/>
      <c r="RGS7" s="700"/>
      <c r="RGT7" s="700"/>
      <c r="RGU7" s="700"/>
      <c r="RGV7" s="700"/>
      <c r="RGW7" s="700"/>
      <c r="RGX7" s="700"/>
      <c r="RGY7" s="700"/>
      <c r="RGZ7" s="700"/>
      <c r="RHA7" s="700"/>
      <c r="RHB7" s="700"/>
      <c r="RHC7" s="700"/>
      <c r="RHD7" s="700"/>
      <c r="RHE7" s="700"/>
      <c r="RHF7" s="700"/>
      <c r="RHG7" s="700"/>
      <c r="RHH7" s="700"/>
      <c r="RHI7" s="700"/>
      <c r="RHJ7" s="700"/>
      <c r="RHK7" s="700"/>
      <c r="RHL7" s="700"/>
      <c r="RHM7" s="700"/>
      <c r="RHN7" s="700"/>
      <c r="RHO7" s="700"/>
      <c r="RHP7" s="700"/>
      <c r="RHQ7" s="700"/>
      <c r="RHR7" s="700"/>
      <c r="RHS7" s="700"/>
      <c r="RHT7" s="700"/>
      <c r="RHU7" s="700"/>
      <c r="RHV7" s="700"/>
      <c r="RHW7" s="700"/>
      <c r="RHX7" s="700"/>
      <c r="RHY7" s="700"/>
      <c r="RHZ7" s="700"/>
      <c r="RIA7" s="700"/>
      <c r="RIB7" s="700"/>
      <c r="RIC7" s="700"/>
      <c r="RID7" s="700"/>
      <c r="RIE7" s="700"/>
      <c r="RIF7" s="700"/>
      <c r="RIG7" s="700"/>
      <c r="RIH7" s="700"/>
      <c r="RII7" s="700"/>
      <c r="RIJ7" s="700"/>
      <c r="RIK7" s="700"/>
      <c r="RIL7" s="700"/>
      <c r="RIM7" s="700"/>
      <c r="RIN7" s="700"/>
      <c r="RIO7" s="700"/>
      <c r="RIP7" s="700"/>
      <c r="RIQ7" s="700"/>
      <c r="RIR7" s="700"/>
      <c r="RIS7" s="700"/>
      <c r="RIT7" s="700"/>
      <c r="RIU7" s="700"/>
      <c r="RIV7" s="700"/>
      <c r="RIW7" s="700"/>
      <c r="RIX7" s="700"/>
      <c r="RIY7" s="700"/>
      <c r="RIZ7" s="700"/>
      <c r="RJA7" s="700"/>
      <c r="RJB7" s="700"/>
      <c r="RJC7" s="700"/>
      <c r="RJD7" s="700"/>
      <c r="RJE7" s="700"/>
      <c r="RJF7" s="700"/>
      <c r="RJG7" s="700"/>
      <c r="RJH7" s="700"/>
      <c r="RJI7" s="700"/>
      <c r="RJJ7" s="700"/>
      <c r="RJK7" s="700"/>
      <c r="RJL7" s="700"/>
      <c r="RJM7" s="700"/>
      <c r="RJN7" s="700"/>
      <c r="RJO7" s="700"/>
      <c r="RJP7" s="700"/>
      <c r="RJQ7" s="700"/>
      <c r="RJR7" s="700"/>
      <c r="RJS7" s="700"/>
      <c r="RJT7" s="700"/>
      <c r="RJU7" s="700"/>
      <c r="RJV7" s="700"/>
      <c r="RJW7" s="700"/>
      <c r="RJX7" s="700"/>
      <c r="RJY7" s="700"/>
      <c r="RJZ7" s="700"/>
      <c r="RKA7" s="700"/>
      <c r="RKB7" s="700"/>
      <c r="RKC7" s="700"/>
      <c r="RKD7" s="700"/>
      <c r="RKE7" s="700"/>
      <c r="RKF7" s="700"/>
      <c r="RKG7" s="700"/>
      <c r="RKH7" s="700"/>
      <c r="RKI7" s="700"/>
      <c r="RKJ7" s="700"/>
      <c r="RKK7" s="700"/>
      <c r="RKL7" s="700"/>
      <c r="RKM7" s="700"/>
      <c r="RKN7" s="700"/>
      <c r="RKO7" s="700"/>
      <c r="RKP7" s="700"/>
      <c r="RKQ7" s="700"/>
      <c r="RKR7" s="700"/>
      <c r="RKS7" s="700"/>
      <c r="RKT7" s="700"/>
      <c r="RKU7" s="700"/>
      <c r="RKV7" s="700"/>
      <c r="RKW7" s="700"/>
      <c r="RKX7" s="700"/>
      <c r="RKY7" s="700"/>
      <c r="RKZ7" s="700"/>
      <c r="RLA7" s="700"/>
      <c r="RLB7" s="700"/>
      <c r="RLC7" s="700"/>
      <c r="RLD7" s="700"/>
      <c r="RLE7" s="700"/>
      <c r="RLF7" s="700"/>
      <c r="RLG7" s="700"/>
      <c r="RLH7" s="700"/>
      <c r="RLI7" s="700"/>
      <c r="RLJ7" s="700"/>
      <c r="RLK7" s="700"/>
      <c r="RLL7" s="700"/>
      <c r="RLM7" s="700"/>
      <c r="RLN7" s="700"/>
      <c r="RLO7" s="700"/>
      <c r="RLP7" s="700"/>
      <c r="RLQ7" s="700"/>
      <c r="RLR7" s="700"/>
      <c r="RLS7" s="700"/>
      <c r="RLT7" s="700"/>
      <c r="RLU7" s="700"/>
      <c r="RLV7" s="700"/>
      <c r="RLW7" s="700"/>
      <c r="RLX7" s="700"/>
      <c r="RLY7" s="700"/>
      <c r="RLZ7" s="700"/>
      <c r="RMA7" s="700"/>
      <c r="RMB7" s="700"/>
      <c r="RMC7" s="700"/>
      <c r="RMD7" s="700"/>
      <c r="RME7" s="700"/>
      <c r="RMF7" s="700"/>
      <c r="RMG7" s="700"/>
      <c r="RMH7" s="700"/>
      <c r="RMI7" s="700"/>
      <c r="RMJ7" s="700"/>
      <c r="RMK7" s="700"/>
      <c r="RML7" s="700"/>
      <c r="RMM7" s="700"/>
      <c r="RMN7" s="700"/>
      <c r="RMO7" s="700"/>
      <c r="RMP7" s="700"/>
      <c r="RMQ7" s="700"/>
      <c r="RMR7" s="700"/>
      <c r="RMS7" s="700"/>
      <c r="RMT7" s="700"/>
      <c r="RMU7" s="700"/>
      <c r="RMV7" s="700"/>
      <c r="RMW7" s="700"/>
      <c r="RMX7" s="700"/>
      <c r="RMY7" s="700"/>
      <c r="RMZ7" s="700"/>
      <c r="RNA7" s="700"/>
      <c r="RNB7" s="700"/>
      <c r="RNC7" s="700"/>
      <c r="RND7" s="700"/>
      <c r="RNE7" s="700"/>
      <c r="RNF7" s="700"/>
      <c r="RNG7" s="700"/>
      <c r="RNH7" s="700"/>
      <c r="RNI7" s="700"/>
      <c r="RNJ7" s="700"/>
      <c r="RNK7" s="700"/>
      <c r="RNL7" s="700"/>
      <c r="RNM7" s="700"/>
      <c r="RNN7" s="700"/>
      <c r="RNO7" s="700"/>
      <c r="RNP7" s="700"/>
      <c r="RNQ7" s="700"/>
      <c r="RNR7" s="700"/>
      <c r="RNS7" s="700"/>
      <c r="RNT7" s="700"/>
      <c r="RNU7" s="700"/>
      <c r="RNV7" s="700"/>
      <c r="RNW7" s="700"/>
      <c r="RNX7" s="700"/>
      <c r="RNY7" s="700"/>
      <c r="RNZ7" s="700"/>
      <c r="ROA7" s="700"/>
      <c r="ROB7" s="700"/>
      <c r="ROC7" s="700"/>
      <c r="ROD7" s="700"/>
      <c r="ROE7" s="700"/>
      <c r="ROF7" s="700"/>
      <c r="ROG7" s="700"/>
      <c r="ROH7" s="700"/>
      <c r="ROI7" s="700"/>
      <c r="ROJ7" s="700"/>
      <c r="ROK7" s="700"/>
      <c r="ROL7" s="700"/>
      <c r="ROM7" s="700"/>
      <c r="RON7" s="700"/>
      <c r="ROO7" s="700"/>
      <c r="ROP7" s="700"/>
      <c r="ROQ7" s="700"/>
      <c r="ROR7" s="700"/>
      <c r="ROS7" s="700"/>
      <c r="ROT7" s="700"/>
      <c r="ROU7" s="700"/>
      <c r="ROV7" s="700"/>
      <c r="ROW7" s="700"/>
      <c r="ROX7" s="700"/>
      <c r="ROY7" s="700"/>
      <c r="ROZ7" s="700"/>
      <c r="RPA7" s="700"/>
      <c r="RPB7" s="700"/>
      <c r="RPC7" s="700"/>
      <c r="RPD7" s="700"/>
      <c r="RPE7" s="700"/>
      <c r="RPF7" s="700"/>
      <c r="RPG7" s="700"/>
      <c r="RPH7" s="700"/>
      <c r="RPI7" s="700"/>
      <c r="RPJ7" s="700"/>
      <c r="RPK7" s="700"/>
      <c r="RPL7" s="700"/>
      <c r="RPM7" s="700"/>
      <c r="RPN7" s="700"/>
      <c r="RPO7" s="700"/>
      <c r="RPP7" s="700"/>
      <c r="RPQ7" s="700"/>
      <c r="RPR7" s="700"/>
      <c r="RPS7" s="700"/>
      <c r="RPT7" s="700"/>
      <c r="RPU7" s="700"/>
      <c r="RPV7" s="700"/>
      <c r="RPW7" s="700"/>
      <c r="RPX7" s="700"/>
      <c r="RPY7" s="700"/>
      <c r="RPZ7" s="700"/>
      <c r="RQA7" s="700"/>
      <c r="RQB7" s="700"/>
      <c r="RQC7" s="700"/>
      <c r="RQD7" s="700"/>
      <c r="RQE7" s="700"/>
      <c r="RQF7" s="700"/>
      <c r="RQG7" s="700"/>
      <c r="RQH7" s="700"/>
      <c r="RQI7" s="700"/>
      <c r="RQJ7" s="700"/>
      <c r="RQK7" s="700"/>
      <c r="RQL7" s="700"/>
      <c r="RQM7" s="700"/>
      <c r="RQN7" s="700"/>
      <c r="RQO7" s="700"/>
      <c r="RQP7" s="700"/>
      <c r="RQQ7" s="700"/>
      <c r="RQR7" s="700"/>
      <c r="RQS7" s="700"/>
      <c r="RQT7" s="700"/>
      <c r="RQU7" s="700"/>
      <c r="RQV7" s="700"/>
      <c r="RQW7" s="700"/>
      <c r="RQX7" s="700"/>
      <c r="RQY7" s="700"/>
      <c r="RQZ7" s="700"/>
      <c r="RRA7" s="700"/>
      <c r="RRB7" s="700"/>
      <c r="RRC7" s="700"/>
      <c r="RRD7" s="700"/>
      <c r="RRE7" s="700"/>
      <c r="RRF7" s="700"/>
      <c r="RRG7" s="700"/>
      <c r="RRH7" s="700"/>
      <c r="RRI7" s="700"/>
      <c r="RRJ7" s="700"/>
      <c r="RRK7" s="700"/>
      <c r="RRL7" s="700"/>
      <c r="RRM7" s="700"/>
      <c r="RRN7" s="700"/>
      <c r="RRO7" s="700"/>
      <c r="RRP7" s="700"/>
      <c r="RRQ7" s="700"/>
      <c r="RRR7" s="700"/>
      <c r="RRS7" s="700"/>
      <c r="RRT7" s="700"/>
      <c r="RRU7" s="700"/>
      <c r="RRV7" s="700"/>
      <c r="RRW7" s="700"/>
      <c r="RRX7" s="700"/>
      <c r="RRY7" s="700"/>
      <c r="RRZ7" s="700"/>
      <c r="RSA7" s="700"/>
      <c r="RSB7" s="700"/>
      <c r="RSC7" s="700"/>
      <c r="RSD7" s="700"/>
      <c r="RSE7" s="700"/>
      <c r="RSF7" s="700"/>
      <c r="RSG7" s="700"/>
      <c r="RSH7" s="700"/>
      <c r="RSI7" s="700"/>
      <c r="RSJ7" s="700"/>
      <c r="RSK7" s="700"/>
      <c r="RSL7" s="700"/>
      <c r="RSM7" s="700"/>
      <c r="RSN7" s="700"/>
      <c r="RSO7" s="700"/>
      <c r="RSP7" s="700"/>
      <c r="RSQ7" s="700"/>
      <c r="RSR7" s="700"/>
      <c r="RSS7" s="700"/>
      <c r="RST7" s="700"/>
      <c r="RSU7" s="700"/>
      <c r="RSV7" s="700"/>
      <c r="RSW7" s="700"/>
      <c r="RSX7" s="700"/>
      <c r="RSY7" s="700"/>
      <c r="RSZ7" s="700"/>
      <c r="RTA7" s="700"/>
      <c r="RTB7" s="700"/>
      <c r="RTC7" s="700"/>
      <c r="RTD7" s="700"/>
      <c r="RTE7" s="700"/>
      <c r="RTF7" s="700"/>
      <c r="RTG7" s="700"/>
      <c r="RTH7" s="700"/>
      <c r="RTI7" s="700"/>
      <c r="RTJ7" s="700"/>
      <c r="RTK7" s="700"/>
      <c r="RTL7" s="700"/>
      <c r="RTM7" s="700"/>
      <c r="RTN7" s="700"/>
      <c r="RTO7" s="700"/>
      <c r="RTP7" s="700"/>
      <c r="RTQ7" s="700"/>
      <c r="RTR7" s="700"/>
      <c r="RTS7" s="700"/>
      <c r="RTT7" s="700"/>
      <c r="RTU7" s="700"/>
      <c r="RTV7" s="700"/>
      <c r="RTW7" s="700"/>
      <c r="RTX7" s="700"/>
      <c r="RTY7" s="700"/>
      <c r="RTZ7" s="700"/>
      <c r="RUA7" s="700"/>
      <c r="RUB7" s="700"/>
      <c r="RUC7" s="700"/>
      <c r="RUD7" s="700"/>
      <c r="RUE7" s="700"/>
      <c r="RUF7" s="700"/>
      <c r="RUG7" s="700"/>
      <c r="RUH7" s="700"/>
      <c r="RUI7" s="700"/>
      <c r="RUJ7" s="700"/>
      <c r="RUK7" s="700"/>
      <c r="RUL7" s="700"/>
      <c r="RUM7" s="700"/>
      <c r="RUN7" s="700"/>
      <c r="RUO7" s="700"/>
      <c r="RUP7" s="700"/>
      <c r="RUQ7" s="700"/>
      <c r="RUR7" s="700"/>
      <c r="RUS7" s="700"/>
      <c r="RUT7" s="700"/>
      <c r="RUU7" s="700"/>
      <c r="RUV7" s="700"/>
      <c r="RUW7" s="700"/>
      <c r="RUX7" s="700"/>
      <c r="RUY7" s="700"/>
      <c r="RUZ7" s="700"/>
      <c r="RVA7" s="700"/>
      <c r="RVB7" s="700"/>
      <c r="RVC7" s="700"/>
      <c r="RVD7" s="700"/>
      <c r="RVE7" s="700"/>
      <c r="RVF7" s="700"/>
      <c r="RVG7" s="700"/>
      <c r="RVH7" s="700"/>
      <c r="RVI7" s="700"/>
      <c r="RVJ7" s="700"/>
      <c r="RVK7" s="700"/>
      <c r="RVL7" s="700"/>
      <c r="RVM7" s="700"/>
      <c r="RVN7" s="700"/>
      <c r="RVO7" s="700"/>
      <c r="RVP7" s="700"/>
      <c r="RVQ7" s="700"/>
      <c r="RVR7" s="700"/>
      <c r="RVS7" s="700"/>
      <c r="RVT7" s="700"/>
      <c r="RVU7" s="700"/>
      <c r="RVV7" s="700"/>
      <c r="RVW7" s="700"/>
      <c r="RVX7" s="700"/>
      <c r="RVY7" s="700"/>
      <c r="RVZ7" s="700"/>
      <c r="RWA7" s="700"/>
      <c r="RWB7" s="700"/>
      <c r="RWC7" s="700"/>
      <c r="RWD7" s="700"/>
      <c r="RWE7" s="700"/>
      <c r="RWF7" s="700"/>
      <c r="RWG7" s="700"/>
      <c r="RWH7" s="700"/>
      <c r="RWI7" s="700"/>
      <c r="RWJ7" s="700"/>
      <c r="RWK7" s="700"/>
      <c r="RWL7" s="700"/>
      <c r="RWM7" s="700"/>
      <c r="RWN7" s="700"/>
      <c r="RWO7" s="700"/>
      <c r="RWP7" s="700"/>
      <c r="RWQ7" s="700"/>
      <c r="RWR7" s="700"/>
      <c r="RWS7" s="700"/>
      <c r="RWT7" s="700"/>
      <c r="RWU7" s="700"/>
      <c r="RWV7" s="700"/>
      <c r="RWW7" s="700"/>
      <c r="RWX7" s="700"/>
      <c r="RWY7" s="700"/>
      <c r="RWZ7" s="700"/>
      <c r="RXA7" s="700"/>
      <c r="RXB7" s="700"/>
      <c r="RXC7" s="700"/>
      <c r="RXD7" s="700"/>
      <c r="RXE7" s="700"/>
      <c r="RXF7" s="700"/>
      <c r="RXG7" s="700"/>
      <c r="RXH7" s="700"/>
      <c r="RXI7" s="700"/>
      <c r="RXJ7" s="700"/>
      <c r="RXK7" s="700"/>
      <c r="RXL7" s="700"/>
      <c r="RXM7" s="700"/>
      <c r="RXN7" s="700"/>
      <c r="RXO7" s="700"/>
      <c r="RXP7" s="700"/>
      <c r="RXQ7" s="700"/>
      <c r="RXR7" s="700"/>
      <c r="RXS7" s="700"/>
      <c r="RXT7" s="700"/>
      <c r="RXU7" s="700"/>
      <c r="RXV7" s="700"/>
      <c r="RXW7" s="700"/>
      <c r="RXX7" s="700"/>
      <c r="RXY7" s="700"/>
      <c r="RXZ7" s="700"/>
      <c r="RYA7" s="700"/>
      <c r="RYB7" s="700"/>
      <c r="RYC7" s="700"/>
      <c r="RYD7" s="700"/>
      <c r="RYE7" s="700"/>
      <c r="RYF7" s="700"/>
      <c r="RYG7" s="700"/>
      <c r="RYH7" s="700"/>
      <c r="RYI7" s="700"/>
      <c r="RYJ7" s="700"/>
      <c r="RYK7" s="700"/>
      <c r="RYL7" s="700"/>
      <c r="RYM7" s="700"/>
      <c r="RYN7" s="700"/>
      <c r="RYO7" s="700"/>
      <c r="RYP7" s="700"/>
      <c r="RYQ7" s="700"/>
      <c r="RYR7" s="700"/>
      <c r="RYS7" s="700"/>
      <c r="RYT7" s="700"/>
      <c r="RYU7" s="700"/>
      <c r="RYV7" s="700"/>
      <c r="RYW7" s="700"/>
      <c r="RYX7" s="700"/>
      <c r="RYY7" s="700"/>
      <c r="RYZ7" s="700"/>
      <c r="RZA7" s="700"/>
      <c r="RZB7" s="700"/>
      <c r="RZC7" s="700"/>
      <c r="RZD7" s="700"/>
      <c r="RZE7" s="700"/>
      <c r="RZF7" s="700"/>
      <c r="RZG7" s="700"/>
      <c r="RZH7" s="700"/>
      <c r="RZI7" s="700"/>
      <c r="RZJ7" s="700"/>
      <c r="RZK7" s="700"/>
      <c r="RZL7" s="700"/>
      <c r="RZM7" s="700"/>
      <c r="RZN7" s="700"/>
      <c r="RZO7" s="700"/>
      <c r="RZP7" s="700"/>
      <c r="RZQ7" s="700"/>
      <c r="RZR7" s="700"/>
      <c r="RZS7" s="700"/>
      <c r="RZT7" s="700"/>
      <c r="RZU7" s="700"/>
      <c r="RZV7" s="700"/>
      <c r="RZW7" s="700"/>
      <c r="RZX7" s="700"/>
      <c r="RZY7" s="700"/>
      <c r="RZZ7" s="700"/>
      <c r="SAA7" s="700"/>
      <c r="SAB7" s="700"/>
      <c r="SAC7" s="700"/>
      <c r="SAD7" s="700"/>
      <c r="SAE7" s="700"/>
      <c r="SAF7" s="700"/>
      <c r="SAG7" s="700"/>
      <c r="SAH7" s="700"/>
      <c r="SAI7" s="700"/>
      <c r="SAJ7" s="700"/>
      <c r="SAK7" s="700"/>
      <c r="SAL7" s="700"/>
      <c r="SAM7" s="700"/>
      <c r="SAN7" s="700"/>
      <c r="SAO7" s="700"/>
      <c r="SAP7" s="700"/>
      <c r="SAQ7" s="700"/>
      <c r="SAR7" s="700"/>
      <c r="SAS7" s="700"/>
      <c r="SAT7" s="700"/>
      <c r="SAU7" s="700"/>
      <c r="SAV7" s="700"/>
      <c r="SAW7" s="700"/>
      <c r="SAX7" s="700"/>
      <c r="SAY7" s="700"/>
      <c r="SAZ7" s="700"/>
      <c r="SBA7" s="700"/>
      <c r="SBB7" s="700"/>
      <c r="SBC7" s="700"/>
      <c r="SBD7" s="700"/>
      <c r="SBE7" s="700"/>
      <c r="SBF7" s="700"/>
      <c r="SBG7" s="700"/>
      <c r="SBH7" s="700"/>
      <c r="SBI7" s="700"/>
      <c r="SBJ7" s="700"/>
      <c r="SBK7" s="700"/>
      <c r="SBL7" s="700"/>
      <c r="SBM7" s="700"/>
      <c r="SBN7" s="700"/>
      <c r="SBO7" s="700"/>
      <c r="SBP7" s="700"/>
      <c r="SBQ7" s="700"/>
      <c r="SBR7" s="700"/>
      <c r="SBS7" s="700"/>
      <c r="SBT7" s="700"/>
      <c r="SBU7" s="700"/>
      <c r="SBV7" s="700"/>
      <c r="SBW7" s="700"/>
      <c r="SBX7" s="700"/>
      <c r="SBY7" s="700"/>
      <c r="SBZ7" s="700"/>
      <c r="SCA7" s="700"/>
      <c r="SCB7" s="700"/>
      <c r="SCC7" s="700"/>
      <c r="SCD7" s="700"/>
      <c r="SCE7" s="700"/>
      <c r="SCF7" s="700"/>
      <c r="SCG7" s="700"/>
      <c r="SCH7" s="700"/>
      <c r="SCI7" s="700"/>
      <c r="SCJ7" s="700"/>
      <c r="SCK7" s="700"/>
      <c r="SCL7" s="700"/>
      <c r="SCM7" s="700"/>
      <c r="SCN7" s="700"/>
      <c r="SCO7" s="700"/>
      <c r="SCP7" s="700"/>
      <c r="SCQ7" s="700"/>
      <c r="SCR7" s="700"/>
      <c r="SCS7" s="700"/>
      <c r="SCT7" s="700"/>
      <c r="SCU7" s="700"/>
      <c r="SCV7" s="700"/>
      <c r="SCW7" s="700"/>
      <c r="SCX7" s="700"/>
      <c r="SCY7" s="700"/>
      <c r="SCZ7" s="700"/>
      <c r="SDA7" s="700"/>
      <c r="SDB7" s="700"/>
      <c r="SDC7" s="700"/>
      <c r="SDD7" s="700"/>
      <c r="SDE7" s="700"/>
      <c r="SDF7" s="700"/>
      <c r="SDG7" s="700"/>
      <c r="SDH7" s="700"/>
      <c r="SDI7" s="700"/>
      <c r="SDJ7" s="700"/>
      <c r="SDK7" s="700"/>
      <c r="SDL7" s="700"/>
      <c r="SDM7" s="700"/>
      <c r="SDN7" s="700"/>
      <c r="SDO7" s="700"/>
      <c r="SDP7" s="700"/>
      <c r="SDQ7" s="700"/>
      <c r="SDR7" s="700"/>
      <c r="SDS7" s="700"/>
      <c r="SDT7" s="700"/>
      <c r="SDU7" s="700"/>
      <c r="SDV7" s="700"/>
      <c r="SDW7" s="700"/>
      <c r="SDX7" s="700"/>
      <c r="SDY7" s="700"/>
      <c r="SDZ7" s="700"/>
      <c r="SEA7" s="700"/>
      <c r="SEB7" s="700"/>
      <c r="SEC7" s="700"/>
      <c r="SED7" s="700"/>
      <c r="SEE7" s="700"/>
      <c r="SEF7" s="700"/>
      <c r="SEG7" s="700"/>
      <c r="SEH7" s="700"/>
      <c r="SEI7" s="700"/>
      <c r="SEJ7" s="700"/>
      <c r="SEK7" s="700"/>
      <c r="SEL7" s="700"/>
      <c r="SEM7" s="700"/>
      <c r="SEN7" s="700"/>
      <c r="SEO7" s="700"/>
      <c r="SEP7" s="700"/>
      <c r="SEQ7" s="700"/>
      <c r="SER7" s="700"/>
      <c r="SES7" s="700"/>
      <c r="SET7" s="700"/>
      <c r="SEU7" s="700"/>
      <c r="SEV7" s="700"/>
      <c r="SEW7" s="700"/>
      <c r="SEX7" s="700"/>
      <c r="SEY7" s="700"/>
      <c r="SEZ7" s="700"/>
      <c r="SFA7" s="700"/>
      <c r="SFB7" s="700"/>
      <c r="SFC7" s="700"/>
      <c r="SFD7" s="700"/>
      <c r="SFE7" s="700"/>
      <c r="SFF7" s="700"/>
      <c r="SFG7" s="700"/>
      <c r="SFH7" s="700"/>
      <c r="SFI7" s="700"/>
      <c r="SFJ7" s="700"/>
      <c r="SFK7" s="700"/>
      <c r="SFL7" s="700"/>
      <c r="SFM7" s="700"/>
      <c r="SFN7" s="700"/>
      <c r="SFO7" s="700"/>
      <c r="SFP7" s="700"/>
      <c r="SFQ7" s="700"/>
      <c r="SFR7" s="700"/>
      <c r="SFS7" s="700"/>
      <c r="SFT7" s="700"/>
      <c r="SFU7" s="700"/>
      <c r="SFV7" s="700"/>
      <c r="SFW7" s="700"/>
      <c r="SFX7" s="700"/>
      <c r="SFY7" s="700"/>
      <c r="SFZ7" s="700"/>
      <c r="SGA7" s="700"/>
      <c r="SGB7" s="700"/>
      <c r="SGC7" s="700"/>
      <c r="SGD7" s="700"/>
      <c r="SGE7" s="700"/>
      <c r="SGF7" s="700"/>
      <c r="SGG7" s="700"/>
      <c r="SGH7" s="700"/>
      <c r="SGI7" s="700"/>
      <c r="SGJ7" s="700"/>
      <c r="SGK7" s="700"/>
      <c r="SGL7" s="700"/>
      <c r="SGM7" s="700"/>
      <c r="SGN7" s="700"/>
      <c r="SGO7" s="700"/>
      <c r="SGP7" s="700"/>
      <c r="SGQ7" s="700"/>
      <c r="SGR7" s="700"/>
      <c r="SGS7" s="700"/>
      <c r="SGT7" s="700"/>
      <c r="SGU7" s="700"/>
      <c r="SGV7" s="700"/>
      <c r="SGW7" s="700"/>
      <c r="SGX7" s="700"/>
      <c r="SGY7" s="700"/>
      <c r="SGZ7" s="700"/>
      <c r="SHA7" s="700"/>
      <c r="SHB7" s="700"/>
      <c r="SHC7" s="700"/>
      <c r="SHD7" s="700"/>
      <c r="SHE7" s="700"/>
      <c r="SHF7" s="700"/>
      <c r="SHG7" s="700"/>
      <c r="SHH7" s="700"/>
      <c r="SHI7" s="700"/>
      <c r="SHJ7" s="700"/>
      <c r="SHK7" s="700"/>
      <c r="SHL7" s="700"/>
      <c r="SHM7" s="700"/>
      <c r="SHN7" s="700"/>
      <c r="SHO7" s="700"/>
      <c r="SHP7" s="700"/>
      <c r="SHQ7" s="700"/>
      <c r="SHR7" s="700"/>
      <c r="SHS7" s="700"/>
      <c r="SHT7" s="700"/>
      <c r="SHU7" s="700"/>
      <c r="SHV7" s="700"/>
      <c r="SHW7" s="700"/>
      <c r="SHX7" s="700"/>
      <c r="SHY7" s="700"/>
      <c r="SHZ7" s="700"/>
      <c r="SIA7" s="700"/>
      <c r="SIB7" s="700"/>
      <c r="SIC7" s="700"/>
      <c r="SID7" s="700"/>
      <c r="SIE7" s="700"/>
      <c r="SIF7" s="700"/>
      <c r="SIG7" s="700"/>
      <c r="SIH7" s="700"/>
      <c r="SII7" s="700"/>
      <c r="SIJ7" s="700"/>
      <c r="SIK7" s="700"/>
      <c r="SIL7" s="700"/>
      <c r="SIM7" s="700"/>
      <c r="SIN7" s="700"/>
      <c r="SIO7" s="700"/>
      <c r="SIP7" s="700"/>
      <c r="SIQ7" s="700"/>
      <c r="SIR7" s="700"/>
      <c r="SIS7" s="700"/>
      <c r="SIT7" s="700"/>
      <c r="SIU7" s="700"/>
      <c r="SIV7" s="700"/>
      <c r="SIW7" s="700"/>
      <c r="SIX7" s="700"/>
      <c r="SIY7" s="700"/>
      <c r="SIZ7" s="700"/>
      <c r="SJA7" s="700"/>
      <c r="SJB7" s="700"/>
      <c r="SJC7" s="700"/>
      <c r="SJD7" s="700"/>
      <c r="SJE7" s="700"/>
      <c r="SJF7" s="700"/>
      <c r="SJG7" s="700"/>
      <c r="SJH7" s="700"/>
      <c r="SJI7" s="700"/>
      <c r="SJJ7" s="700"/>
      <c r="SJK7" s="700"/>
      <c r="SJL7" s="700"/>
      <c r="SJM7" s="700"/>
      <c r="SJN7" s="700"/>
      <c r="SJO7" s="700"/>
      <c r="SJP7" s="700"/>
      <c r="SJQ7" s="700"/>
      <c r="SJR7" s="700"/>
      <c r="SJS7" s="700"/>
      <c r="SJT7" s="700"/>
      <c r="SJU7" s="700"/>
      <c r="SJV7" s="700"/>
      <c r="SJW7" s="700"/>
      <c r="SJX7" s="700"/>
      <c r="SJY7" s="700"/>
      <c r="SJZ7" s="700"/>
      <c r="SKA7" s="700"/>
      <c r="SKB7" s="700"/>
      <c r="SKC7" s="700"/>
      <c r="SKD7" s="700"/>
      <c r="SKE7" s="700"/>
      <c r="SKF7" s="700"/>
      <c r="SKG7" s="700"/>
      <c r="SKH7" s="700"/>
      <c r="SKI7" s="700"/>
      <c r="SKJ7" s="700"/>
      <c r="SKK7" s="700"/>
      <c r="SKL7" s="700"/>
      <c r="SKM7" s="700"/>
      <c r="SKN7" s="700"/>
      <c r="SKO7" s="700"/>
      <c r="SKP7" s="700"/>
      <c r="SKQ7" s="700"/>
      <c r="SKR7" s="700"/>
      <c r="SKS7" s="700"/>
      <c r="SKT7" s="700"/>
      <c r="SKU7" s="700"/>
      <c r="SKV7" s="700"/>
      <c r="SKW7" s="700"/>
      <c r="SKX7" s="700"/>
      <c r="SKY7" s="700"/>
      <c r="SKZ7" s="700"/>
      <c r="SLA7" s="700"/>
      <c r="SLB7" s="700"/>
      <c r="SLC7" s="700"/>
      <c r="SLD7" s="700"/>
      <c r="SLE7" s="700"/>
      <c r="SLF7" s="700"/>
      <c r="SLG7" s="700"/>
      <c r="SLH7" s="700"/>
      <c r="SLI7" s="700"/>
      <c r="SLJ7" s="700"/>
      <c r="SLK7" s="700"/>
      <c r="SLL7" s="700"/>
      <c r="SLM7" s="700"/>
      <c r="SLN7" s="700"/>
      <c r="SLO7" s="700"/>
      <c r="SLP7" s="700"/>
      <c r="SLQ7" s="700"/>
      <c r="SLR7" s="700"/>
      <c r="SLS7" s="700"/>
      <c r="SLT7" s="700"/>
      <c r="SLU7" s="700"/>
      <c r="SLV7" s="700"/>
      <c r="SLW7" s="700"/>
      <c r="SLX7" s="700"/>
      <c r="SLY7" s="700"/>
      <c r="SLZ7" s="700"/>
      <c r="SMA7" s="700"/>
      <c r="SMB7" s="700"/>
      <c r="SMC7" s="700"/>
      <c r="SMD7" s="700"/>
      <c r="SME7" s="700"/>
      <c r="SMF7" s="700"/>
      <c r="SMG7" s="700"/>
      <c r="SMH7" s="700"/>
      <c r="SMI7" s="700"/>
      <c r="SMJ7" s="700"/>
      <c r="SMK7" s="700"/>
      <c r="SML7" s="700"/>
      <c r="SMM7" s="700"/>
      <c r="SMN7" s="700"/>
      <c r="SMO7" s="700"/>
      <c r="SMP7" s="700"/>
      <c r="SMQ7" s="700"/>
      <c r="SMR7" s="700"/>
      <c r="SMS7" s="700"/>
      <c r="SMT7" s="700"/>
      <c r="SMU7" s="700"/>
      <c r="SMV7" s="700"/>
      <c r="SMW7" s="700"/>
      <c r="SMX7" s="700"/>
      <c r="SMY7" s="700"/>
      <c r="SMZ7" s="700"/>
      <c r="SNA7" s="700"/>
      <c r="SNB7" s="700"/>
      <c r="SNC7" s="700"/>
      <c r="SND7" s="700"/>
      <c r="SNE7" s="700"/>
      <c r="SNF7" s="700"/>
      <c r="SNG7" s="700"/>
      <c r="SNH7" s="700"/>
      <c r="SNI7" s="700"/>
      <c r="SNJ7" s="700"/>
      <c r="SNK7" s="700"/>
      <c r="SNL7" s="700"/>
      <c r="SNM7" s="700"/>
      <c r="SNN7" s="700"/>
      <c r="SNO7" s="700"/>
      <c r="SNP7" s="700"/>
      <c r="SNQ7" s="700"/>
      <c r="SNR7" s="700"/>
      <c r="SNS7" s="700"/>
      <c r="SNT7" s="700"/>
      <c r="SNU7" s="700"/>
      <c r="SNV7" s="700"/>
      <c r="SNW7" s="700"/>
      <c r="SNX7" s="700"/>
      <c r="SNY7" s="700"/>
      <c r="SNZ7" s="700"/>
      <c r="SOA7" s="700"/>
      <c r="SOB7" s="700"/>
      <c r="SOC7" s="700"/>
      <c r="SOD7" s="700"/>
      <c r="SOE7" s="700"/>
      <c r="SOF7" s="700"/>
      <c r="SOG7" s="700"/>
      <c r="SOH7" s="700"/>
      <c r="SOI7" s="700"/>
      <c r="SOJ7" s="700"/>
      <c r="SOK7" s="700"/>
      <c r="SOL7" s="700"/>
      <c r="SOM7" s="700"/>
      <c r="SON7" s="700"/>
      <c r="SOO7" s="700"/>
      <c r="SOP7" s="700"/>
      <c r="SOQ7" s="700"/>
      <c r="SOR7" s="700"/>
      <c r="SOS7" s="700"/>
      <c r="SOT7" s="700"/>
      <c r="SOU7" s="700"/>
      <c r="SOV7" s="700"/>
      <c r="SOW7" s="700"/>
      <c r="SOX7" s="700"/>
      <c r="SOY7" s="700"/>
      <c r="SOZ7" s="700"/>
      <c r="SPA7" s="700"/>
      <c r="SPB7" s="700"/>
      <c r="SPC7" s="700"/>
      <c r="SPD7" s="700"/>
      <c r="SPE7" s="700"/>
      <c r="SPF7" s="700"/>
      <c r="SPG7" s="700"/>
      <c r="SPH7" s="700"/>
      <c r="SPI7" s="700"/>
      <c r="SPJ7" s="700"/>
      <c r="SPK7" s="700"/>
      <c r="SPL7" s="700"/>
      <c r="SPM7" s="700"/>
      <c r="SPN7" s="700"/>
      <c r="SPO7" s="700"/>
      <c r="SPP7" s="700"/>
      <c r="SPQ7" s="700"/>
      <c r="SPR7" s="700"/>
      <c r="SPS7" s="700"/>
      <c r="SPT7" s="700"/>
      <c r="SPU7" s="700"/>
      <c r="SPV7" s="700"/>
      <c r="SPW7" s="700"/>
      <c r="SPX7" s="700"/>
      <c r="SPY7" s="700"/>
      <c r="SPZ7" s="700"/>
      <c r="SQA7" s="700"/>
      <c r="SQB7" s="700"/>
      <c r="SQC7" s="700"/>
      <c r="SQD7" s="700"/>
      <c r="SQE7" s="700"/>
      <c r="SQF7" s="700"/>
      <c r="SQG7" s="700"/>
      <c r="SQH7" s="700"/>
      <c r="SQI7" s="700"/>
      <c r="SQJ7" s="700"/>
      <c r="SQK7" s="700"/>
      <c r="SQL7" s="700"/>
      <c r="SQM7" s="700"/>
      <c r="SQN7" s="700"/>
      <c r="SQO7" s="700"/>
      <c r="SQP7" s="700"/>
      <c r="SQQ7" s="700"/>
      <c r="SQR7" s="700"/>
      <c r="SQS7" s="700"/>
      <c r="SQT7" s="700"/>
      <c r="SQU7" s="700"/>
      <c r="SQV7" s="700"/>
      <c r="SQW7" s="700"/>
      <c r="SQX7" s="700"/>
      <c r="SQY7" s="700"/>
      <c r="SQZ7" s="700"/>
      <c r="SRA7" s="700"/>
      <c r="SRB7" s="700"/>
      <c r="SRC7" s="700"/>
      <c r="SRD7" s="700"/>
      <c r="SRE7" s="700"/>
      <c r="SRF7" s="700"/>
      <c r="SRG7" s="700"/>
      <c r="SRH7" s="700"/>
      <c r="SRI7" s="700"/>
      <c r="SRJ7" s="700"/>
      <c r="SRK7" s="700"/>
      <c r="SRL7" s="700"/>
      <c r="SRM7" s="700"/>
      <c r="SRN7" s="700"/>
      <c r="SRO7" s="700"/>
      <c r="SRP7" s="700"/>
      <c r="SRQ7" s="700"/>
      <c r="SRR7" s="700"/>
      <c r="SRS7" s="700"/>
      <c r="SRT7" s="700"/>
      <c r="SRU7" s="700"/>
      <c r="SRV7" s="700"/>
      <c r="SRW7" s="700"/>
      <c r="SRX7" s="700"/>
      <c r="SRY7" s="700"/>
      <c r="SRZ7" s="700"/>
      <c r="SSA7" s="700"/>
      <c r="SSB7" s="700"/>
      <c r="SSC7" s="700"/>
      <c r="SSD7" s="700"/>
      <c r="SSE7" s="700"/>
      <c r="SSF7" s="700"/>
      <c r="SSG7" s="700"/>
      <c r="SSH7" s="700"/>
      <c r="SSI7" s="700"/>
      <c r="SSJ7" s="700"/>
      <c r="SSK7" s="700"/>
      <c r="SSL7" s="700"/>
      <c r="SSM7" s="700"/>
      <c r="SSN7" s="700"/>
      <c r="SSO7" s="700"/>
      <c r="SSP7" s="700"/>
      <c r="SSQ7" s="700"/>
      <c r="SSR7" s="700"/>
      <c r="SSS7" s="700"/>
      <c r="SST7" s="700"/>
      <c r="SSU7" s="700"/>
      <c r="SSV7" s="700"/>
      <c r="SSW7" s="700"/>
      <c r="SSX7" s="700"/>
      <c r="SSY7" s="700"/>
      <c r="SSZ7" s="700"/>
      <c r="STA7" s="700"/>
      <c r="STB7" s="700"/>
      <c r="STC7" s="700"/>
      <c r="STD7" s="700"/>
      <c r="STE7" s="700"/>
      <c r="STF7" s="700"/>
      <c r="STG7" s="700"/>
      <c r="STH7" s="700"/>
      <c r="STI7" s="700"/>
      <c r="STJ7" s="700"/>
      <c r="STK7" s="700"/>
      <c r="STL7" s="700"/>
      <c r="STM7" s="700"/>
      <c r="STN7" s="700"/>
      <c r="STO7" s="700"/>
      <c r="STP7" s="700"/>
      <c r="STQ7" s="700"/>
      <c r="STR7" s="700"/>
      <c r="STS7" s="700"/>
      <c r="STT7" s="700"/>
      <c r="STU7" s="700"/>
      <c r="STV7" s="700"/>
      <c r="STW7" s="700"/>
      <c r="STX7" s="700"/>
      <c r="STY7" s="700"/>
      <c r="STZ7" s="700"/>
      <c r="SUA7" s="700"/>
      <c r="SUB7" s="700"/>
      <c r="SUC7" s="700"/>
      <c r="SUD7" s="700"/>
      <c r="SUE7" s="700"/>
      <c r="SUF7" s="700"/>
      <c r="SUG7" s="700"/>
      <c r="SUH7" s="700"/>
      <c r="SUI7" s="700"/>
      <c r="SUJ7" s="700"/>
      <c r="SUK7" s="700"/>
      <c r="SUL7" s="700"/>
      <c r="SUM7" s="700"/>
      <c r="SUN7" s="700"/>
      <c r="SUO7" s="700"/>
      <c r="SUP7" s="700"/>
      <c r="SUQ7" s="700"/>
      <c r="SUR7" s="700"/>
      <c r="SUS7" s="700"/>
      <c r="SUT7" s="700"/>
      <c r="SUU7" s="700"/>
      <c r="SUV7" s="700"/>
      <c r="SUW7" s="700"/>
      <c r="SUX7" s="700"/>
      <c r="SUY7" s="700"/>
      <c r="SUZ7" s="700"/>
      <c r="SVA7" s="700"/>
      <c r="SVB7" s="700"/>
      <c r="SVC7" s="700"/>
      <c r="SVD7" s="700"/>
      <c r="SVE7" s="700"/>
      <c r="SVF7" s="700"/>
      <c r="SVG7" s="700"/>
      <c r="SVH7" s="700"/>
      <c r="SVI7" s="700"/>
      <c r="SVJ7" s="700"/>
      <c r="SVK7" s="700"/>
      <c r="SVL7" s="700"/>
      <c r="SVM7" s="700"/>
      <c r="SVN7" s="700"/>
      <c r="SVO7" s="700"/>
      <c r="SVP7" s="700"/>
      <c r="SVQ7" s="700"/>
      <c r="SVR7" s="700"/>
      <c r="SVS7" s="700"/>
      <c r="SVT7" s="700"/>
      <c r="SVU7" s="700"/>
      <c r="SVV7" s="700"/>
      <c r="SVW7" s="700"/>
      <c r="SVX7" s="700"/>
      <c r="SVY7" s="700"/>
      <c r="SVZ7" s="700"/>
      <c r="SWA7" s="700"/>
      <c r="SWB7" s="700"/>
      <c r="SWC7" s="700"/>
      <c r="SWD7" s="700"/>
      <c r="SWE7" s="700"/>
      <c r="SWF7" s="700"/>
      <c r="SWG7" s="700"/>
      <c r="SWH7" s="700"/>
      <c r="SWI7" s="700"/>
      <c r="SWJ7" s="700"/>
      <c r="SWK7" s="700"/>
      <c r="SWL7" s="700"/>
      <c r="SWM7" s="700"/>
      <c r="SWN7" s="700"/>
      <c r="SWO7" s="700"/>
      <c r="SWP7" s="700"/>
      <c r="SWQ7" s="700"/>
      <c r="SWR7" s="700"/>
      <c r="SWS7" s="700"/>
      <c r="SWT7" s="700"/>
      <c r="SWU7" s="700"/>
      <c r="SWV7" s="700"/>
      <c r="SWW7" s="700"/>
      <c r="SWX7" s="700"/>
      <c r="SWY7" s="700"/>
      <c r="SWZ7" s="700"/>
      <c r="SXA7" s="700"/>
      <c r="SXB7" s="700"/>
      <c r="SXC7" s="700"/>
      <c r="SXD7" s="700"/>
      <c r="SXE7" s="700"/>
      <c r="SXF7" s="700"/>
      <c r="SXG7" s="700"/>
      <c r="SXH7" s="700"/>
      <c r="SXI7" s="700"/>
      <c r="SXJ7" s="700"/>
      <c r="SXK7" s="700"/>
      <c r="SXL7" s="700"/>
      <c r="SXM7" s="700"/>
      <c r="SXN7" s="700"/>
      <c r="SXO7" s="700"/>
      <c r="SXP7" s="700"/>
      <c r="SXQ7" s="700"/>
      <c r="SXR7" s="700"/>
      <c r="SXS7" s="700"/>
      <c r="SXT7" s="700"/>
      <c r="SXU7" s="700"/>
      <c r="SXV7" s="700"/>
      <c r="SXW7" s="700"/>
      <c r="SXX7" s="700"/>
      <c r="SXY7" s="700"/>
      <c r="SXZ7" s="700"/>
      <c r="SYA7" s="700"/>
      <c r="SYB7" s="700"/>
      <c r="SYC7" s="700"/>
      <c r="SYD7" s="700"/>
      <c r="SYE7" s="700"/>
      <c r="SYF7" s="700"/>
      <c r="SYG7" s="700"/>
      <c r="SYH7" s="700"/>
      <c r="SYI7" s="700"/>
      <c r="SYJ7" s="700"/>
      <c r="SYK7" s="700"/>
      <c r="SYL7" s="700"/>
      <c r="SYM7" s="700"/>
      <c r="SYN7" s="700"/>
      <c r="SYO7" s="700"/>
      <c r="SYP7" s="700"/>
      <c r="SYQ7" s="700"/>
      <c r="SYR7" s="700"/>
      <c r="SYS7" s="700"/>
      <c r="SYT7" s="700"/>
      <c r="SYU7" s="700"/>
      <c r="SYV7" s="700"/>
      <c r="SYW7" s="700"/>
      <c r="SYX7" s="700"/>
      <c r="SYY7" s="700"/>
      <c r="SYZ7" s="700"/>
      <c r="SZA7" s="700"/>
      <c r="SZB7" s="700"/>
      <c r="SZC7" s="700"/>
      <c r="SZD7" s="700"/>
      <c r="SZE7" s="700"/>
      <c r="SZF7" s="700"/>
      <c r="SZG7" s="700"/>
      <c r="SZH7" s="700"/>
      <c r="SZI7" s="700"/>
      <c r="SZJ7" s="700"/>
      <c r="SZK7" s="700"/>
      <c r="SZL7" s="700"/>
      <c r="SZM7" s="700"/>
      <c r="SZN7" s="700"/>
      <c r="SZO7" s="700"/>
      <c r="SZP7" s="700"/>
      <c r="SZQ7" s="700"/>
      <c r="SZR7" s="700"/>
      <c r="SZS7" s="700"/>
      <c r="SZT7" s="700"/>
      <c r="SZU7" s="700"/>
      <c r="SZV7" s="700"/>
      <c r="SZW7" s="700"/>
      <c r="SZX7" s="700"/>
      <c r="SZY7" s="700"/>
      <c r="SZZ7" s="700"/>
      <c r="TAA7" s="700"/>
      <c r="TAB7" s="700"/>
      <c r="TAC7" s="700"/>
      <c r="TAD7" s="700"/>
      <c r="TAE7" s="700"/>
      <c r="TAF7" s="700"/>
      <c r="TAG7" s="700"/>
      <c r="TAH7" s="700"/>
      <c r="TAI7" s="700"/>
      <c r="TAJ7" s="700"/>
      <c r="TAK7" s="700"/>
      <c r="TAL7" s="700"/>
      <c r="TAM7" s="700"/>
      <c r="TAN7" s="700"/>
      <c r="TAO7" s="700"/>
      <c r="TAP7" s="700"/>
      <c r="TAQ7" s="700"/>
      <c r="TAR7" s="700"/>
      <c r="TAS7" s="700"/>
      <c r="TAT7" s="700"/>
      <c r="TAU7" s="700"/>
      <c r="TAV7" s="700"/>
      <c r="TAW7" s="700"/>
      <c r="TAX7" s="700"/>
      <c r="TAY7" s="700"/>
      <c r="TAZ7" s="700"/>
      <c r="TBA7" s="700"/>
      <c r="TBB7" s="700"/>
      <c r="TBC7" s="700"/>
      <c r="TBD7" s="700"/>
      <c r="TBE7" s="700"/>
      <c r="TBF7" s="700"/>
      <c r="TBG7" s="700"/>
      <c r="TBH7" s="700"/>
      <c r="TBI7" s="700"/>
      <c r="TBJ7" s="700"/>
      <c r="TBK7" s="700"/>
      <c r="TBL7" s="700"/>
      <c r="TBM7" s="700"/>
      <c r="TBN7" s="700"/>
      <c r="TBO7" s="700"/>
      <c r="TBP7" s="700"/>
      <c r="TBQ7" s="700"/>
      <c r="TBR7" s="700"/>
      <c r="TBS7" s="700"/>
      <c r="TBT7" s="700"/>
      <c r="TBU7" s="700"/>
      <c r="TBV7" s="700"/>
      <c r="TBW7" s="700"/>
      <c r="TBX7" s="700"/>
      <c r="TBY7" s="700"/>
      <c r="TBZ7" s="700"/>
      <c r="TCA7" s="700"/>
      <c r="TCB7" s="700"/>
      <c r="TCC7" s="700"/>
      <c r="TCD7" s="700"/>
      <c r="TCE7" s="700"/>
      <c r="TCF7" s="700"/>
      <c r="TCG7" s="700"/>
      <c r="TCH7" s="700"/>
      <c r="TCI7" s="700"/>
      <c r="TCJ7" s="700"/>
      <c r="TCK7" s="700"/>
      <c r="TCL7" s="700"/>
      <c r="TCM7" s="700"/>
      <c r="TCN7" s="700"/>
      <c r="TCO7" s="700"/>
      <c r="TCP7" s="700"/>
      <c r="TCQ7" s="700"/>
      <c r="TCR7" s="700"/>
      <c r="TCS7" s="700"/>
      <c r="TCT7" s="700"/>
      <c r="TCU7" s="700"/>
      <c r="TCV7" s="700"/>
      <c r="TCW7" s="700"/>
      <c r="TCX7" s="700"/>
      <c r="TCY7" s="700"/>
      <c r="TCZ7" s="700"/>
      <c r="TDA7" s="700"/>
      <c r="TDB7" s="700"/>
      <c r="TDC7" s="700"/>
      <c r="TDD7" s="700"/>
      <c r="TDE7" s="700"/>
      <c r="TDF7" s="700"/>
      <c r="TDG7" s="700"/>
      <c r="TDH7" s="700"/>
      <c r="TDI7" s="700"/>
      <c r="TDJ7" s="700"/>
      <c r="TDK7" s="700"/>
      <c r="TDL7" s="700"/>
      <c r="TDM7" s="700"/>
      <c r="TDN7" s="700"/>
      <c r="TDO7" s="700"/>
      <c r="TDP7" s="700"/>
      <c r="TDQ7" s="700"/>
      <c r="TDR7" s="700"/>
      <c r="TDS7" s="700"/>
      <c r="TDT7" s="700"/>
      <c r="TDU7" s="700"/>
      <c r="TDV7" s="700"/>
      <c r="TDW7" s="700"/>
      <c r="TDX7" s="700"/>
      <c r="TDY7" s="700"/>
      <c r="TDZ7" s="700"/>
      <c r="TEA7" s="700"/>
      <c r="TEB7" s="700"/>
      <c r="TEC7" s="700"/>
      <c r="TED7" s="700"/>
      <c r="TEE7" s="700"/>
      <c r="TEF7" s="700"/>
      <c r="TEG7" s="700"/>
      <c r="TEH7" s="700"/>
      <c r="TEI7" s="700"/>
      <c r="TEJ7" s="700"/>
      <c r="TEK7" s="700"/>
      <c r="TEL7" s="700"/>
      <c r="TEM7" s="700"/>
      <c r="TEN7" s="700"/>
      <c r="TEO7" s="700"/>
      <c r="TEP7" s="700"/>
      <c r="TEQ7" s="700"/>
      <c r="TER7" s="700"/>
      <c r="TES7" s="700"/>
      <c r="TET7" s="700"/>
      <c r="TEU7" s="700"/>
      <c r="TEV7" s="700"/>
      <c r="TEW7" s="700"/>
      <c r="TEX7" s="700"/>
      <c r="TEY7" s="700"/>
      <c r="TEZ7" s="700"/>
      <c r="TFA7" s="700"/>
      <c r="TFB7" s="700"/>
      <c r="TFC7" s="700"/>
      <c r="TFD7" s="700"/>
      <c r="TFE7" s="700"/>
      <c r="TFF7" s="700"/>
      <c r="TFG7" s="700"/>
      <c r="TFH7" s="700"/>
      <c r="TFI7" s="700"/>
      <c r="TFJ7" s="700"/>
      <c r="TFK7" s="700"/>
      <c r="TFL7" s="700"/>
      <c r="TFM7" s="700"/>
      <c r="TFN7" s="700"/>
      <c r="TFO7" s="700"/>
      <c r="TFP7" s="700"/>
      <c r="TFQ7" s="700"/>
      <c r="TFR7" s="700"/>
      <c r="TFS7" s="700"/>
      <c r="TFT7" s="700"/>
      <c r="TFU7" s="700"/>
      <c r="TFV7" s="700"/>
      <c r="TFW7" s="700"/>
      <c r="TFX7" s="700"/>
      <c r="TFY7" s="700"/>
      <c r="TFZ7" s="700"/>
      <c r="TGA7" s="700"/>
      <c r="TGB7" s="700"/>
      <c r="TGC7" s="700"/>
      <c r="TGD7" s="700"/>
      <c r="TGE7" s="700"/>
      <c r="TGF7" s="700"/>
      <c r="TGG7" s="700"/>
      <c r="TGH7" s="700"/>
      <c r="TGI7" s="700"/>
      <c r="TGJ7" s="700"/>
      <c r="TGK7" s="700"/>
      <c r="TGL7" s="700"/>
      <c r="TGM7" s="700"/>
      <c r="TGN7" s="700"/>
      <c r="TGO7" s="700"/>
      <c r="TGP7" s="700"/>
      <c r="TGQ7" s="700"/>
      <c r="TGR7" s="700"/>
      <c r="TGS7" s="700"/>
      <c r="TGT7" s="700"/>
      <c r="TGU7" s="700"/>
      <c r="TGV7" s="700"/>
      <c r="TGW7" s="700"/>
      <c r="TGX7" s="700"/>
      <c r="TGY7" s="700"/>
      <c r="TGZ7" s="700"/>
      <c r="THA7" s="700"/>
      <c r="THB7" s="700"/>
      <c r="THC7" s="700"/>
      <c r="THD7" s="700"/>
      <c r="THE7" s="700"/>
      <c r="THF7" s="700"/>
      <c r="THG7" s="700"/>
      <c r="THH7" s="700"/>
      <c r="THI7" s="700"/>
      <c r="THJ7" s="700"/>
      <c r="THK7" s="700"/>
      <c r="THL7" s="700"/>
      <c r="THM7" s="700"/>
      <c r="THN7" s="700"/>
      <c r="THO7" s="700"/>
      <c r="THP7" s="700"/>
      <c r="THQ7" s="700"/>
      <c r="THR7" s="700"/>
      <c r="THS7" s="700"/>
      <c r="THT7" s="700"/>
      <c r="THU7" s="700"/>
      <c r="THV7" s="700"/>
      <c r="THW7" s="700"/>
      <c r="THX7" s="700"/>
      <c r="THY7" s="700"/>
      <c r="THZ7" s="700"/>
      <c r="TIA7" s="700"/>
      <c r="TIB7" s="700"/>
      <c r="TIC7" s="700"/>
      <c r="TID7" s="700"/>
      <c r="TIE7" s="700"/>
      <c r="TIF7" s="700"/>
      <c r="TIG7" s="700"/>
      <c r="TIH7" s="700"/>
      <c r="TII7" s="700"/>
      <c r="TIJ7" s="700"/>
      <c r="TIK7" s="700"/>
      <c r="TIL7" s="700"/>
      <c r="TIM7" s="700"/>
      <c r="TIN7" s="700"/>
      <c r="TIO7" s="700"/>
      <c r="TIP7" s="700"/>
      <c r="TIQ7" s="700"/>
      <c r="TIR7" s="700"/>
      <c r="TIS7" s="700"/>
      <c r="TIT7" s="700"/>
      <c r="TIU7" s="700"/>
      <c r="TIV7" s="700"/>
      <c r="TIW7" s="700"/>
      <c r="TIX7" s="700"/>
      <c r="TIY7" s="700"/>
      <c r="TIZ7" s="700"/>
      <c r="TJA7" s="700"/>
      <c r="TJB7" s="700"/>
      <c r="TJC7" s="700"/>
      <c r="TJD7" s="700"/>
      <c r="TJE7" s="700"/>
      <c r="TJF7" s="700"/>
      <c r="TJG7" s="700"/>
      <c r="TJH7" s="700"/>
      <c r="TJI7" s="700"/>
      <c r="TJJ7" s="700"/>
      <c r="TJK7" s="700"/>
      <c r="TJL7" s="700"/>
      <c r="TJM7" s="700"/>
      <c r="TJN7" s="700"/>
      <c r="TJO7" s="700"/>
      <c r="TJP7" s="700"/>
      <c r="TJQ7" s="700"/>
      <c r="TJR7" s="700"/>
      <c r="TJS7" s="700"/>
      <c r="TJT7" s="700"/>
      <c r="TJU7" s="700"/>
      <c r="TJV7" s="700"/>
      <c r="TJW7" s="700"/>
      <c r="TJX7" s="700"/>
      <c r="TJY7" s="700"/>
      <c r="TJZ7" s="700"/>
      <c r="TKA7" s="700"/>
      <c r="TKB7" s="700"/>
      <c r="TKC7" s="700"/>
      <c r="TKD7" s="700"/>
      <c r="TKE7" s="700"/>
      <c r="TKF7" s="700"/>
      <c r="TKG7" s="700"/>
      <c r="TKH7" s="700"/>
      <c r="TKI7" s="700"/>
      <c r="TKJ7" s="700"/>
      <c r="TKK7" s="700"/>
      <c r="TKL7" s="700"/>
      <c r="TKM7" s="700"/>
      <c r="TKN7" s="700"/>
      <c r="TKO7" s="700"/>
      <c r="TKP7" s="700"/>
      <c r="TKQ7" s="700"/>
      <c r="TKR7" s="700"/>
      <c r="TKS7" s="700"/>
      <c r="TKT7" s="700"/>
      <c r="TKU7" s="700"/>
      <c r="TKV7" s="700"/>
      <c r="TKW7" s="700"/>
      <c r="TKX7" s="700"/>
      <c r="TKY7" s="700"/>
      <c r="TKZ7" s="700"/>
      <c r="TLA7" s="700"/>
      <c r="TLB7" s="700"/>
      <c r="TLC7" s="700"/>
      <c r="TLD7" s="700"/>
      <c r="TLE7" s="700"/>
      <c r="TLF7" s="700"/>
      <c r="TLG7" s="700"/>
      <c r="TLH7" s="700"/>
      <c r="TLI7" s="700"/>
      <c r="TLJ7" s="700"/>
      <c r="TLK7" s="700"/>
      <c r="TLL7" s="700"/>
      <c r="TLM7" s="700"/>
      <c r="TLN7" s="700"/>
      <c r="TLO7" s="700"/>
      <c r="TLP7" s="700"/>
      <c r="TLQ7" s="700"/>
      <c r="TLR7" s="700"/>
      <c r="TLS7" s="700"/>
      <c r="TLT7" s="700"/>
      <c r="TLU7" s="700"/>
      <c r="TLV7" s="700"/>
      <c r="TLW7" s="700"/>
      <c r="TLX7" s="700"/>
      <c r="TLY7" s="700"/>
      <c r="TLZ7" s="700"/>
      <c r="TMA7" s="700"/>
      <c r="TMB7" s="700"/>
      <c r="TMC7" s="700"/>
      <c r="TMD7" s="700"/>
      <c r="TME7" s="700"/>
      <c r="TMF7" s="700"/>
      <c r="TMG7" s="700"/>
      <c r="TMH7" s="700"/>
      <c r="TMI7" s="700"/>
      <c r="TMJ7" s="700"/>
      <c r="TMK7" s="700"/>
      <c r="TML7" s="700"/>
      <c r="TMM7" s="700"/>
      <c r="TMN7" s="700"/>
      <c r="TMO7" s="700"/>
      <c r="TMP7" s="700"/>
      <c r="TMQ7" s="700"/>
      <c r="TMR7" s="700"/>
      <c r="TMS7" s="700"/>
      <c r="TMT7" s="700"/>
      <c r="TMU7" s="700"/>
      <c r="TMV7" s="700"/>
      <c r="TMW7" s="700"/>
      <c r="TMX7" s="700"/>
      <c r="TMY7" s="700"/>
      <c r="TMZ7" s="700"/>
      <c r="TNA7" s="700"/>
      <c r="TNB7" s="700"/>
      <c r="TNC7" s="700"/>
      <c r="TND7" s="700"/>
      <c r="TNE7" s="700"/>
      <c r="TNF7" s="700"/>
      <c r="TNG7" s="700"/>
      <c r="TNH7" s="700"/>
      <c r="TNI7" s="700"/>
      <c r="TNJ7" s="700"/>
      <c r="TNK7" s="700"/>
      <c r="TNL7" s="700"/>
      <c r="TNM7" s="700"/>
      <c r="TNN7" s="700"/>
      <c r="TNO7" s="700"/>
      <c r="TNP7" s="700"/>
      <c r="TNQ7" s="700"/>
      <c r="TNR7" s="700"/>
      <c r="TNS7" s="700"/>
      <c r="TNT7" s="700"/>
      <c r="TNU7" s="700"/>
      <c r="TNV7" s="700"/>
      <c r="TNW7" s="700"/>
      <c r="TNX7" s="700"/>
      <c r="TNY7" s="700"/>
      <c r="TNZ7" s="700"/>
      <c r="TOA7" s="700"/>
      <c r="TOB7" s="700"/>
      <c r="TOC7" s="700"/>
      <c r="TOD7" s="700"/>
      <c r="TOE7" s="700"/>
      <c r="TOF7" s="700"/>
      <c r="TOG7" s="700"/>
      <c r="TOH7" s="700"/>
      <c r="TOI7" s="700"/>
      <c r="TOJ7" s="700"/>
      <c r="TOK7" s="700"/>
      <c r="TOL7" s="700"/>
      <c r="TOM7" s="700"/>
      <c r="TON7" s="700"/>
      <c r="TOO7" s="700"/>
      <c r="TOP7" s="700"/>
      <c r="TOQ7" s="700"/>
      <c r="TOR7" s="700"/>
      <c r="TOS7" s="700"/>
      <c r="TOT7" s="700"/>
      <c r="TOU7" s="700"/>
      <c r="TOV7" s="700"/>
      <c r="TOW7" s="700"/>
      <c r="TOX7" s="700"/>
      <c r="TOY7" s="700"/>
      <c r="TOZ7" s="700"/>
      <c r="TPA7" s="700"/>
      <c r="TPB7" s="700"/>
      <c r="TPC7" s="700"/>
      <c r="TPD7" s="700"/>
      <c r="TPE7" s="700"/>
      <c r="TPF7" s="700"/>
      <c r="TPG7" s="700"/>
      <c r="TPH7" s="700"/>
      <c r="TPI7" s="700"/>
      <c r="TPJ7" s="700"/>
      <c r="TPK7" s="700"/>
      <c r="TPL7" s="700"/>
      <c r="TPM7" s="700"/>
      <c r="TPN7" s="700"/>
      <c r="TPO7" s="700"/>
      <c r="TPP7" s="700"/>
      <c r="TPQ7" s="700"/>
      <c r="TPR7" s="700"/>
      <c r="TPS7" s="700"/>
      <c r="TPT7" s="700"/>
      <c r="TPU7" s="700"/>
      <c r="TPV7" s="700"/>
      <c r="TPW7" s="700"/>
      <c r="TPX7" s="700"/>
      <c r="TPY7" s="700"/>
      <c r="TPZ7" s="700"/>
      <c r="TQA7" s="700"/>
      <c r="TQB7" s="700"/>
      <c r="TQC7" s="700"/>
      <c r="TQD7" s="700"/>
      <c r="TQE7" s="700"/>
      <c r="TQF7" s="700"/>
      <c r="TQG7" s="700"/>
      <c r="TQH7" s="700"/>
      <c r="TQI7" s="700"/>
      <c r="TQJ7" s="700"/>
      <c r="TQK7" s="700"/>
      <c r="TQL7" s="700"/>
      <c r="TQM7" s="700"/>
      <c r="TQN7" s="700"/>
      <c r="TQO7" s="700"/>
      <c r="TQP7" s="700"/>
      <c r="TQQ7" s="700"/>
      <c r="TQR7" s="700"/>
      <c r="TQS7" s="700"/>
      <c r="TQT7" s="700"/>
      <c r="TQU7" s="700"/>
      <c r="TQV7" s="700"/>
      <c r="TQW7" s="700"/>
      <c r="TQX7" s="700"/>
      <c r="TQY7" s="700"/>
      <c r="TQZ7" s="700"/>
      <c r="TRA7" s="700"/>
      <c r="TRB7" s="700"/>
      <c r="TRC7" s="700"/>
      <c r="TRD7" s="700"/>
      <c r="TRE7" s="700"/>
      <c r="TRF7" s="700"/>
      <c r="TRG7" s="700"/>
      <c r="TRH7" s="700"/>
      <c r="TRI7" s="700"/>
      <c r="TRJ7" s="700"/>
      <c r="TRK7" s="700"/>
      <c r="TRL7" s="700"/>
      <c r="TRM7" s="700"/>
      <c r="TRN7" s="700"/>
      <c r="TRO7" s="700"/>
      <c r="TRP7" s="700"/>
      <c r="TRQ7" s="700"/>
      <c r="TRR7" s="700"/>
      <c r="TRS7" s="700"/>
      <c r="TRT7" s="700"/>
      <c r="TRU7" s="700"/>
      <c r="TRV7" s="700"/>
      <c r="TRW7" s="700"/>
      <c r="TRX7" s="700"/>
      <c r="TRY7" s="700"/>
      <c r="TRZ7" s="700"/>
      <c r="TSA7" s="700"/>
      <c r="TSB7" s="700"/>
      <c r="TSC7" s="700"/>
      <c r="TSD7" s="700"/>
      <c r="TSE7" s="700"/>
      <c r="TSF7" s="700"/>
      <c r="TSG7" s="700"/>
      <c r="TSH7" s="700"/>
      <c r="TSI7" s="700"/>
      <c r="TSJ7" s="700"/>
      <c r="TSK7" s="700"/>
      <c r="TSL7" s="700"/>
      <c r="TSM7" s="700"/>
      <c r="TSN7" s="700"/>
      <c r="TSO7" s="700"/>
      <c r="TSP7" s="700"/>
      <c r="TSQ7" s="700"/>
      <c r="TSR7" s="700"/>
      <c r="TSS7" s="700"/>
      <c r="TST7" s="700"/>
      <c r="TSU7" s="700"/>
      <c r="TSV7" s="700"/>
      <c r="TSW7" s="700"/>
      <c r="TSX7" s="700"/>
      <c r="TSY7" s="700"/>
      <c r="TSZ7" s="700"/>
      <c r="TTA7" s="700"/>
      <c r="TTB7" s="700"/>
      <c r="TTC7" s="700"/>
      <c r="TTD7" s="700"/>
      <c r="TTE7" s="700"/>
      <c r="TTF7" s="700"/>
      <c r="TTG7" s="700"/>
      <c r="TTH7" s="700"/>
      <c r="TTI7" s="700"/>
      <c r="TTJ7" s="700"/>
      <c r="TTK7" s="700"/>
      <c r="TTL7" s="700"/>
      <c r="TTM7" s="700"/>
      <c r="TTN7" s="700"/>
      <c r="TTO7" s="700"/>
      <c r="TTP7" s="700"/>
      <c r="TTQ7" s="700"/>
      <c r="TTR7" s="700"/>
      <c r="TTS7" s="700"/>
      <c r="TTT7" s="700"/>
      <c r="TTU7" s="700"/>
      <c r="TTV7" s="700"/>
      <c r="TTW7" s="700"/>
      <c r="TTX7" s="700"/>
      <c r="TTY7" s="700"/>
      <c r="TTZ7" s="700"/>
      <c r="TUA7" s="700"/>
      <c r="TUB7" s="700"/>
      <c r="TUC7" s="700"/>
      <c r="TUD7" s="700"/>
      <c r="TUE7" s="700"/>
      <c r="TUF7" s="700"/>
      <c r="TUG7" s="700"/>
      <c r="TUH7" s="700"/>
      <c r="TUI7" s="700"/>
      <c r="TUJ7" s="700"/>
      <c r="TUK7" s="700"/>
      <c r="TUL7" s="700"/>
      <c r="TUM7" s="700"/>
      <c r="TUN7" s="700"/>
      <c r="TUO7" s="700"/>
      <c r="TUP7" s="700"/>
      <c r="TUQ7" s="700"/>
      <c r="TUR7" s="700"/>
      <c r="TUS7" s="700"/>
      <c r="TUT7" s="700"/>
      <c r="TUU7" s="700"/>
      <c r="TUV7" s="700"/>
      <c r="TUW7" s="700"/>
      <c r="TUX7" s="700"/>
      <c r="TUY7" s="700"/>
      <c r="TUZ7" s="700"/>
      <c r="TVA7" s="700"/>
      <c r="TVB7" s="700"/>
      <c r="TVC7" s="700"/>
      <c r="TVD7" s="700"/>
      <c r="TVE7" s="700"/>
      <c r="TVF7" s="700"/>
      <c r="TVG7" s="700"/>
      <c r="TVH7" s="700"/>
      <c r="TVI7" s="700"/>
      <c r="TVJ7" s="700"/>
      <c r="TVK7" s="700"/>
      <c r="TVL7" s="700"/>
      <c r="TVM7" s="700"/>
      <c r="TVN7" s="700"/>
      <c r="TVO7" s="700"/>
      <c r="TVP7" s="700"/>
      <c r="TVQ7" s="700"/>
      <c r="TVR7" s="700"/>
      <c r="TVS7" s="700"/>
      <c r="TVT7" s="700"/>
      <c r="TVU7" s="700"/>
      <c r="TVV7" s="700"/>
      <c r="TVW7" s="700"/>
      <c r="TVX7" s="700"/>
      <c r="TVY7" s="700"/>
      <c r="TVZ7" s="700"/>
      <c r="TWA7" s="700"/>
      <c r="TWB7" s="700"/>
      <c r="TWC7" s="700"/>
      <c r="TWD7" s="700"/>
      <c r="TWE7" s="700"/>
      <c r="TWF7" s="700"/>
      <c r="TWG7" s="700"/>
      <c r="TWH7" s="700"/>
      <c r="TWI7" s="700"/>
      <c r="TWJ7" s="700"/>
      <c r="TWK7" s="700"/>
      <c r="TWL7" s="700"/>
      <c r="TWM7" s="700"/>
      <c r="TWN7" s="700"/>
      <c r="TWO7" s="700"/>
      <c r="TWP7" s="700"/>
      <c r="TWQ7" s="700"/>
      <c r="TWR7" s="700"/>
      <c r="TWS7" s="700"/>
      <c r="TWT7" s="700"/>
      <c r="TWU7" s="700"/>
      <c r="TWV7" s="700"/>
      <c r="TWW7" s="700"/>
      <c r="TWX7" s="700"/>
      <c r="TWY7" s="700"/>
      <c r="TWZ7" s="700"/>
      <c r="TXA7" s="700"/>
      <c r="TXB7" s="700"/>
      <c r="TXC7" s="700"/>
      <c r="TXD7" s="700"/>
      <c r="TXE7" s="700"/>
      <c r="TXF7" s="700"/>
      <c r="TXG7" s="700"/>
      <c r="TXH7" s="700"/>
      <c r="TXI7" s="700"/>
      <c r="TXJ7" s="700"/>
      <c r="TXK7" s="700"/>
      <c r="TXL7" s="700"/>
      <c r="TXM7" s="700"/>
      <c r="TXN7" s="700"/>
      <c r="TXO7" s="700"/>
      <c r="TXP7" s="700"/>
      <c r="TXQ7" s="700"/>
      <c r="TXR7" s="700"/>
      <c r="TXS7" s="700"/>
      <c r="TXT7" s="700"/>
      <c r="TXU7" s="700"/>
      <c r="TXV7" s="700"/>
      <c r="TXW7" s="700"/>
      <c r="TXX7" s="700"/>
      <c r="TXY7" s="700"/>
      <c r="TXZ7" s="700"/>
      <c r="TYA7" s="700"/>
      <c r="TYB7" s="700"/>
      <c r="TYC7" s="700"/>
      <c r="TYD7" s="700"/>
      <c r="TYE7" s="700"/>
      <c r="TYF7" s="700"/>
      <c r="TYG7" s="700"/>
      <c r="TYH7" s="700"/>
      <c r="TYI7" s="700"/>
      <c r="TYJ7" s="700"/>
      <c r="TYK7" s="700"/>
      <c r="TYL7" s="700"/>
      <c r="TYM7" s="700"/>
      <c r="TYN7" s="700"/>
      <c r="TYO7" s="700"/>
      <c r="TYP7" s="700"/>
      <c r="TYQ7" s="700"/>
      <c r="TYR7" s="700"/>
      <c r="TYS7" s="700"/>
      <c r="TYT7" s="700"/>
      <c r="TYU7" s="700"/>
      <c r="TYV7" s="700"/>
      <c r="TYW7" s="700"/>
      <c r="TYX7" s="700"/>
      <c r="TYY7" s="700"/>
      <c r="TYZ7" s="700"/>
      <c r="TZA7" s="700"/>
      <c r="TZB7" s="700"/>
      <c r="TZC7" s="700"/>
      <c r="TZD7" s="700"/>
      <c r="TZE7" s="700"/>
      <c r="TZF7" s="700"/>
      <c r="TZG7" s="700"/>
      <c r="TZH7" s="700"/>
      <c r="TZI7" s="700"/>
      <c r="TZJ7" s="700"/>
      <c r="TZK7" s="700"/>
      <c r="TZL7" s="700"/>
      <c r="TZM7" s="700"/>
      <c r="TZN7" s="700"/>
      <c r="TZO7" s="700"/>
      <c r="TZP7" s="700"/>
      <c r="TZQ7" s="700"/>
      <c r="TZR7" s="700"/>
      <c r="TZS7" s="700"/>
      <c r="TZT7" s="700"/>
      <c r="TZU7" s="700"/>
      <c r="TZV7" s="700"/>
      <c r="TZW7" s="700"/>
      <c r="TZX7" s="700"/>
      <c r="TZY7" s="700"/>
      <c r="TZZ7" s="700"/>
      <c r="UAA7" s="700"/>
      <c r="UAB7" s="700"/>
      <c r="UAC7" s="700"/>
      <c r="UAD7" s="700"/>
      <c r="UAE7" s="700"/>
      <c r="UAF7" s="700"/>
      <c r="UAG7" s="700"/>
      <c r="UAH7" s="700"/>
      <c r="UAI7" s="700"/>
      <c r="UAJ7" s="700"/>
      <c r="UAK7" s="700"/>
      <c r="UAL7" s="700"/>
      <c r="UAM7" s="700"/>
      <c r="UAN7" s="700"/>
      <c r="UAO7" s="700"/>
      <c r="UAP7" s="700"/>
      <c r="UAQ7" s="700"/>
      <c r="UAR7" s="700"/>
      <c r="UAS7" s="700"/>
      <c r="UAT7" s="700"/>
      <c r="UAU7" s="700"/>
      <c r="UAV7" s="700"/>
      <c r="UAW7" s="700"/>
      <c r="UAX7" s="700"/>
      <c r="UAY7" s="700"/>
      <c r="UAZ7" s="700"/>
      <c r="UBA7" s="700"/>
      <c r="UBB7" s="700"/>
      <c r="UBC7" s="700"/>
      <c r="UBD7" s="700"/>
      <c r="UBE7" s="700"/>
      <c r="UBF7" s="700"/>
      <c r="UBG7" s="700"/>
      <c r="UBH7" s="700"/>
      <c r="UBI7" s="700"/>
      <c r="UBJ7" s="700"/>
      <c r="UBK7" s="700"/>
      <c r="UBL7" s="700"/>
      <c r="UBM7" s="700"/>
      <c r="UBN7" s="700"/>
      <c r="UBO7" s="700"/>
      <c r="UBP7" s="700"/>
      <c r="UBQ7" s="700"/>
      <c r="UBR7" s="700"/>
      <c r="UBS7" s="700"/>
      <c r="UBT7" s="700"/>
      <c r="UBU7" s="700"/>
      <c r="UBV7" s="700"/>
      <c r="UBW7" s="700"/>
      <c r="UBX7" s="700"/>
      <c r="UBY7" s="700"/>
      <c r="UBZ7" s="700"/>
      <c r="UCA7" s="700"/>
      <c r="UCB7" s="700"/>
      <c r="UCC7" s="700"/>
      <c r="UCD7" s="700"/>
      <c r="UCE7" s="700"/>
      <c r="UCF7" s="700"/>
      <c r="UCG7" s="700"/>
      <c r="UCH7" s="700"/>
      <c r="UCI7" s="700"/>
      <c r="UCJ7" s="700"/>
      <c r="UCK7" s="700"/>
      <c r="UCL7" s="700"/>
      <c r="UCM7" s="700"/>
      <c r="UCN7" s="700"/>
      <c r="UCO7" s="700"/>
      <c r="UCP7" s="700"/>
      <c r="UCQ7" s="700"/>
      <c r="UCR7" s="700"/>
      <c r="UCS7" s="700"/>
      <c r="UCT7" s="700"/>
      <c r="UCU7" s="700"/>
      <c r="UCV7" s="700"/>
      <c r="UCW7" s="700"/>
      <c r="UCX7" s="700"/>
      <c r="UCY7" s="700"/>
      <c r="UCZ7" s="700"/>
      <c r="UDA7" s="700"/>
      <c r="UDB7" s="700"/>
      <c r="UDC7" s="700"/>
      <c r="UDD7" s="700"/>
      <c r="UDE7" s="700"/>
      <c r="UDF7" s="700"/>
      <c r="UDG7" s="700"/>
      <c r="UDH7" s="700"/>
      <c r="UDI7" s="700"/>
      <c r="UDJ7" s="700"/>
      <c r="UDK7" s="700"/>
      <c r="UDL7" s="700"/>
      <c r="UDM7" s="700"/>
      <c r="UDN7" s="700"/>
      <c r="UDO7" s="700"/>
      <c r="UDP7" s="700"/>
      <c r="UDQ7" s="700"/>
      <c r="UDR7" s="700"/>
      <c r="UDS7" s="700"/>
      <c r="UDT7" s="700"/>
      <c r="UDU7" s="700"/>
      <c r="UDV7" s="700"/>
      <c r="UDW7" s="700"/>
      <c r="UDX7" s="700"/>
      <c r="UDY7" s="700"/>
      <c r="UDZ7" s="700"/>
      <c r="UEA7" s="700"/>
      <c r="UEB7" s="700"/>
      <c r="UEC7" s="700"/>
      <c r="UED7" s="700"/>
      <c r="UEE7" s="700"/>
      <c r="UEF7" s="700"/>
      <c r="UEG7" s="700"/>
      <c r="UEH7" s="700"/>
      <c r="UEI7" s="700"/>
      <c r="UEJ7" s="700"/>
      <c r="UEK7" s="700"/>
      <c r="UEL7" s="700"/>
      <c r="UEM7" s="700"/>
      <c r="UEN7" s="700"/>
      <c r="UEO7" s="700"/>
      <c r="UEP7" s="700"/>
      <c r="UEQ7" s="700"/>
      <c r="UER7" s="700"/>
      <c r="UES7" s="700"/>
      <c r="UET7" s="700"/>
      <c r="UEU7" s="700"/>
      <c r="UEV7" s="700"/>
      <c r="UEW7" s="700"/>
      <c r="UEX7" s="700"/>
      <c r="UEY7" s="700"/>
      <c r="UEZ7" s="700"/>
      <c r="UFA7" s="700"/>
      <c r="UFB7" s="700"/>
      <c r="UFC7" s="700"/>
      <c r="UFD7" s="700"/>
      <c r="UFE7" s="700"/>
      <c r="UFF7" s="700"/>
      <c r="UFG7" s="700"/>
      <c r="UFH7" s="700"/>
      <c r="UFI7" s="700"/>
      <c r="UFJ7" s="700"/>
      <c r="UFK7" s="700"/>
      <c r="UFL7" s="700"/>
      <c r="UFM7" s="700"/>
      <c r="UFN7" s="700"/>
      <c r="UFO7" s="700"/>
      <c r="UFP7" s="700"/>
      <c r="UFQ7" s="700"/>
      <c r="UFR7" s="700"/>
      <c r="UFS7" s="700"/>
      <c r="UFT7" s="700"/>
      <c r="UFU7" s="700"/>
      <c r="UFV7" s="700"/>
      <c r="UFW7" s="700"/>
      <c r="UFX7" s="700"/>
      <c r="UFY7" s="700"/>
      <c r="UFZ7" s="700"/>
      <c r="UGA7" s="700"/>
      <c r="UGB7" s="700"/>
      <c r="UGC7" s="700"/>
      <c r="UGD7" s="700"/>
      <c r="UGE7" s="700"/>
      <c r="UGF7" s="700"/>
      <c r="UGG7" s="700"/>
      <c r="UGH7" s="700"/>
      <c r="UGI7" s="700"/>
      <c r="UGJ7" s="700"/>
      <c r="UGK7" s="700"/>
      <c r="UGL7" s="700"/>
      <c r="UGM7" s="700"/>
      <c r="UGN7" s="700"/>
      <c r="UGO7" s="700"/>
      <c r="UGP7" s="700"/>
      <c r="UGQ7" s="700"/>
      <c r="UGR7" s="700"/>
      <c r="UGS7" s="700"/>
      <c r="UGT7" s="700"/>
      <c r="UGU7" s="700"/>
      <c r="UGV7" s="700"/>
      <c r="UGW7" s="700"/>
      <c r="UGX7" s="700"/>
      <c r="UGY7" s="700"/>
      <c r="UGZ7" s="700"/>
      <c r="UHA7" s="700"/>
      <c r="UHB7" s="700"/>
      <c r="UHC7" s="700"/>
      <c r="UHD7" s="700"/>
      <c r="UHE7" s="700"/>
      <c r="UHF7" s="700"/>
      <c r="UHG7" s="700"/>
      <c r="UHH7" s="700"/>
      <c r="UHI7" s="700"/>
      <c r="UHJ7" s="700"/>
      <c r="UHK7" s="700"/>
      <c r="UHL7" s="700"/>
      <c r="UHM7" s="700"/>
      <c r="UHN7" s="700"/>
      <c r="UHO7" s="700"/>
      <c r="UHP7" s="700"/>
      <c r="UHQ7" s="700"/>
      <c r="UHR7" s="700"/>
      <c r="UHS7" s="700"/>
      <c r="UHT7" s="700"/>
      <c r="UHU7" s="700"/>
      <c r="UHV7" s="700"/>
      <c r="UHW7" s="700"/>
      <c r="UHX7" s="700"/>
      <c r="UHY7" s="700"/>
      <c r="UHZ7" s="700"/>
      <c r="UIA7" s="700"/>
      <c r="UIB7" s="700"/>
      <c r="UIC7" s="700"/>
      <c r="UID7" s="700"/>
      <c r="UIE7" s="700"/>
      <c r="UIF7" s="700"/>
      <c r="UIG7" s="700"/>
      <c r="UIH7" s="700"/>
      <c r="UII7" s="700"/>
      <c r="UIJ7" s="700"/>
      <c r="UIK7" s="700"/>
      <c r="UIL7" s="700"/>
      <c r="UIM7" s="700"/>
      <c r="UIN7" s="700"/>
      <c r="UIO7" s="700"/>
      <c r="UIP7" s="700"/>
      <c r="UIQ7" s="700"/>
      <c r="UIR7" s="700"/>
      <c r="UIS7" s="700"/>
      <c r="UIT7" s="700"/>
      <c r="UIU7" s="700"/>
      <c r="UIV7" s="700"/>
      <c r="UIW7" s="700"/>
      <c r="UIX7" s="700"/>
      <c r="UIY7" s="700"/>
      <c r="UIZ7" s="700"/>
      <c r="UJA7" s="700"/>
      <c r="UJB7" s="700"/>
      <c r="UJC7" s="700"/>
      <c r="UJD7" s="700"/>
      <c r="UJE7" s="700"/>
      <c r="UJF7" s="700"/>
      <c r="UJG7" s="700"/>
      <c r="UJH7" s="700"/>
      <c r="UJI7" s="700"/>
      <c r="UJJ7" s="700"/>
      <c r="UJK7" s="700"/>
      <c r="UJL7" s="700"/>
      <c r="UJM7" s="700"/>
      <c r="UJN7" s="700"/>
      <c r="UJO7" s="700"/>
      <c r="UJP7" s="700"/>
      <c r="UJQ7" s="700"/>
      <c r="UJR7" s="700"/>
      <c r="UJS7" s="700"/>
      <c r="UJT7" s="700"/>
      <c r="UJU7" s="700"/>
      <c r="UJV7" s="700"/>
      <c r="UJW7" s="700"/>
      <c r="UJX7" s="700"/>
      <c r="UJY7" s="700"/>
      <c r="UJZ7" s="700"/>
      <c r="UKA7" s="700"/>
      <c r="UKB7" s="700"/>
      <c r="UKC7" s="700"/>
      <c r="UKD7" s="700"/>
      <c r="UKE7" s="700"/>
      <c r="UKF7" s="700"/>
      <c r="UKG7" s="700"/>
      <c r="UKH7" s="700"/>
      <c r="UKI7" s="700"/>
      <c r="UKJ7" s="700"/>
      <c r="UKK7" s="700"/>
      <c r="UKL7" s="700"/>
      <c r="UKM7" s="700"/>
      <c r="UKN7" s="700"/>
      <c r="UKO7" s="700"/>
      <c r="UKP7" s="700"/>
      <c r="UKQ7" s="700"/>
      <c r="UKR7" s="700"/>
      <c r="UKS7" s="700"/>
      <c r="UKT7" s="700"/>
      <c r="UKU7" s="700"/>
      <c r="UKV7" s="700"/>
      <c r="UKW7" s="700"/>
      <c r="UKX7" s="700"/>
      <c r="UKY7" s="700"/>
      <c r="UKZ7" s="700"/>
      <c r="ULA7" s="700"/>
      <c r="ULB7" s="700"/>
      <c r="ULC7" s="700"/>
      <c r="ULD7" s="700"/>
      <c r="ULE7" s="700"/>
      <c r="ULF7" s="700"/>
      <c r="ULG7" s="700"/>
      <c r="ULH7" s="700"/>
      <c r="ULI7" s="700"/>
      <c r="ULJ7" s="700"/>
      <c r="ULK7" s="700"/>
      <c r="ULL7" s="700"/>
      <c r="ULM7" s="700"/>
      <c r="ULN7" s="700"/>
      <c r="ULO7" s="700"/>
      <c r="ULP7" s="700"/>
      <c r="ULQ7" s="700"/>
      <c r="ULR7" s="700"/>
      <c r="ULS7" s="700"/>
      <c r="ULT7" s="700"/>
      <c r="ULU7" s="700"/>
      <c r="ULV7" s="700"/>
      <c r="ULW7" s="700"/>
      <c r="ULX7" s="700"/>
      <c r="ULY7" s="700"/>
      <c r="ULZ7" s="700"/>
      <c r="UMA7" s="700"/>
      <c r="UMB7" s="700"/>
      <c r="UMC7" s="700"/>
      <c r="UMD7" s="700"/>
      <c r="UME7" s="700"/>
      <c r="UMF7" s="700"/>
      <c r="UMG7" s="700"/>
      <c r="UMH7" s="700"/>
      <c r="UMI7" s="700"/>
      <c r="UMJ7" s="700"/>
      <c r="UMK7" s="700"/>
      <c r="UML7" s="700"/>
      <c r="UMM7" s="700"/>
      <c r="UMN7" s="700"/>
      <c r="UMO7" s="700"/>
      <c r="UMP7" s="700"/>
      <c r="UMQ7" s="700"/>
      <c r="UMR7" s="700"/>
      <c r="UMS7" s="700"/>
      <c r="UMT7" s="700"/>
      <c r="UMU7" s="700"/>
      <c r="UMV7" s="700"/>
      <c r="UMW7" s="700"/>
      <c r="UMX7" s="700"/>
      <c r="UMY7" s="700"/>
      <c r="UMZ7" s="700"/>
      <c r="UNA7" s="700"/>
      <c r="UNB7" s="700"/>
      <c r="UNC7" s="700"/>
      <c r="UND7" s="700"/>
      <c r="UNE7" s="700"/>
      <c r="UNF7" s="700"/>
      <c r="UNG7" s="700"/>
      <c r="UNH7" s="700"/>
      <c r="UNI7" s="700"/>
      <c r="UNJ7" s="700"/>
      <c r="UNK7" s="700"/>
      <c r="UNL7" s="700"/>
      <c r="UNM7" s="700"/>
      <c r="UNN7" s="700"/>
      <c r="UNO7" s="700"/>
      <c r="UNP7" s="700"/>
      <c r="UNQ7" s="700"/>
      <c r="UNR7" s="700"/>
      <c r="UNS7" s="700"/>
      <c r="UNT7" s="700"/>
      <c r="UNU7" s="700"/>
      <c r="UNV7" s="700"/>
      <c r="UNW7" s="700"/>
      <c r="UNX7" s="700"/>
      <c r="UNY7" s="700"/>
      <c r="UNZ7" s="700"/>
      <c r="UOA7" s="700"/>
      <c r="UOB7" s="700"/>
      <c r="UOC7" s="700"/>
      <c r="UOD7" s="700"/>
      <c r="UOE7" s="700"/>
      <c r="UOF7" s="700"/>
      <c r="UOG7" s="700"/>
      <c r="UOH7" s="700"/>
      <c r="UOI7" s="700"/>
      <c r="UOJ7" s="700"/>
      <c r="UOK7" s="700"/>
      <c r="UOL7" s="700"/>
      <c r="UOM7" s="700"/>
      <c r="UON7" s="700"/>
      <c r="UOO7" s="700"/>
      <c r="UOP7" s="700"/>
      <c r="UOQ7" s="700"/>
      <c r="UOR7" s="700"/>
      <c r="UOS7" s="700"/>
      <c r="UOT7" s="700"/>
      <c r="UOU7" s="700"/>
      <c r="UOV7" s="700"/>
      <c r="UOW7" s="700"/>
      <c r="UOX7" s="700"/>
      <c r="UOY7" s="700"/>
      <c r="UOZ7" s="700"/>
      <c r="UPA7" s="700"/>
      <c r="UPB7" s="700"/>
      <c r="UPC7" s="700"/>
      <c r="UPD7" s="700"/>
      <c r="UPE7" s="700"/>
      <c r="UPF7" s="700"/>
      <c r="UPG7" s="700"/>
      <c r="UPH7" s="700"/>
      <c r="UPI7" s="700"/>
      <c r="UPJ7" s="700"/>
      <c r="UPK7" s="700"/>
      <c r="UPL7" s="700"/>
      <c r="UPM7" s="700"/>
      <c r="UPN7" s="700"/>
      <c r="UPO7" s="700"/>
      <c r="UPP7" s="700"/>
      <c r="UPQ7" s="700"/>
      <c r="UPR7" s="700"/>
      <c r="UPS7" s="700"/>
      <c r="UPT7" s="700"/>
      <c r="UPU7" s="700"/>
      <c r="UPV7" s="700"/>
      <c r="UPW7" s="700"/>
      <c r="UPX7" s="700"/>
      <c r="UPY7" s="700"/>
      <c r="UPZ7" s="700"/>
      <c r="UQA7" s="700"/>
      <c r="UQB7" s="700"/>
      <c r="UQC7" s="700"/>
      <c r="UQD7" s="700"/>
      <c r="UQE7" s="700"/>
      <c r="UQF7" s="700"/>
      <c r="UQG7" s="700"/>
      <c r="UQH7" s="700"/>
      <c r="UQI7" s="700"/>
      <c r="UQJ7" s="700"/>
      <c r="UQK7" s="700"/>
      <c r="UQL7" s="700"/>
      <c r="UQM7" s="700"/>
      <c r="UQN7" s="700"/>
      <c r="UQO7" s="700"/>
      <c r="UQP7" s="700"/>
      <c r="UQQ7" s="700"/>
      <c r="UQR7" s="700"/>
      <c r="UQS7" s="700"/>
      <c r="UQT7" s="700"/>
      <c r="UQU7" s="700"/>
      <c r="UQV7" s="700"/>
      <c r="UQW7" s="700"/>
      <c r="UQX7" s="700"/>
      <c r="UQY7" s="700"/>
      <c r="UQZ7" s="700"/>
      <c r="URA7" s="700"/>
      <c r="URB7" s="700"/>
      <c r="URC7" s="700"/>
      <c r="URD7" s="700"/>
      <c r="URE7" s="700"/>
      <c r="URF7" s="700"/>
      <c r="URG7" s="700"/>
      <c r="URH7" s="700"/>
      <c r="URI7" s="700"/>
      <c r="URJ7" s="700"/>
      <c r="URK7" s="700"/>
      <c r="URL7" s="700"/>
      <c r="URM7" s="700"/>
      <c r="URN7" s="700"/>
      <c r="URO7" s="700"/>
      <c r="URP7" s="700"/>
      <c r="URQ7" s="700"/>
      <c r="URR7" s="700"/>
      <c r="URS7" s="700"/>
      <c r="URT7" s="700"/>
      <c r="URU7" s="700"/>
      <c r="URV7" s="700"/>
      <c r="URW7" s="700"/>
      <c r="URX7" s="700"/>
      <c r="URY7" s="700"/>
      <c r="URZ7" s="700"/>
      <c r="USA7" s="700"/>
      <c r="USB7" s="700"/>
      <c r="USC7" s="700"/>
      <c r="USD7" s="700"/>
      <c r="USE7" s="700"/>
      <c r="USF7" s="700"/>
      <c r="USG7" s="700"/>
      <c r="USH7" s="700"/>
      <c r="USI7" s="700"/>
      <c r="USJ7" s="700"/>
      <c r="USK7" s="700"/>
      <c r="USL7" s="700"/>
      <c r="USM7" s="700"/>
      <c r="USN7" s="700"/>
      <c r="USO7" s="700"/>
      <c r="USP7" s="700"/>
      <c r="USQ7" s="700"/>
      <c r="USR7" s="700"/>
      <c r="USS7" s="700"/>
      <c r="UST7" s="700"/>
      <c r="USU7" s="700"/>
      <c r="USV7" s="700"/>
      <c r="USW7" s="700"/>
      <c r="USX7" s="700"/>
      <c r="USY7" s="700"/>
      <c r="USZ7" s="700"/>
      <c r="UTA7" s="700"/>
      <c r="UTB7" s="700"/>
      <c r="UTC7" s="700"/>
      <c r="UTD7" s="700"/>
      <c r="UTE7" s="700"/>
      <c r="UTF7" s="700"/>
      <c r="UTG7" s="700"/>
      <c r="UTH7" s="700"/>
      <c r="UTI7" s="700"/>
      <c r="UTJ7" s="700"/>
      <c r="UTK7" s="700"/>
      <c r="UTL7" s="700"/>
      <c r="UTM7" s="700"/>
      <c r="UTN7" s="700"/>
      <c r="UTO7" s="700"/>
      <c r="UTP7" s="700"/>
      <c r="UTQ7" s="700"/>
      <c r="UTR7" s="700"/>
      <c r="UTS7" s="700"/>
      <c r="UTT7" s="700"/>
      <c r="UTU7" s="700"/>
      <c r="UTV7" s="700"/>
      <c r="UTW7" s="700"/>
      <c r="UTX7" s="700"/>
      <c r="UTY7" s="700"/>
      <c r="UTZ7" s="700"/>
      <c r="UUA7" s="700"/>
      <c r="UUB7" s="700"/>
      <c r="UUC7" s="700"/>
      <c r="UUD7" s="700"/>
      <c r="UUE7" s="700"/>
      <c r="UUF7" s="700"/>
      <c r="UUG7" s="700"/>
      <c r="UUH7" s="700"/>
      <c r="UUI7" s="700"/>
      <c r="UUJ7" s="700"/>
      <c r="UUK7" s="700"/>
      <c r="UUL7" s="700"/>
      <c r="UUM7" s="700"/>
      <c r="UUN7" s="700"/>
      <c r="UUO7" s="700"/>
      <c r="UUP7" s="700"/>
      <c r="UUQ7" s="700"/>
      <c r="UUR7" s="700"/>
      <c r="UUS7" s="700"/>
      <c r="UUT7" s="700"/>
      <c r="UUU7" s="700"/>
      <c r="UUV7" s="700"/>
      <c r="UUW7" s="700"/>
      <c r="UUX7" s="700"/>
      <c r="UUY7" s="700"/>
      <c r="UUZ7" s="700"/>
      <c r="UVA7" s="700"/>
      <c r="UVB7" s="700"/>
      <c r="UVC7" s="700"/>
      <c r="UVD7" s="700"/>
      <c r="UVE7" s="700"/>
      <c r="UVF7" s="700"/>
      <c r="UVG7" s="700"/>
      <c r="UVH7" s="700"/>
      <c r="UVI7" s="700"/>
      <c r="UVJ7" s="700"/>
      <c r="UVK7" s="700"/>
      <c r="UVL7" s="700"/>
      <c r="UVM7" s="700"/>
      <c r="UVN7" s="700"/>
      <c r="UVO7" s="700"/>
      <c r="UVP7" s="700"/>
      <c r="UVQ7" s="700"/>
      <c r="UVR7" s="700"/>
      <c r="UVS7" s="700"/>
      <c r="UVT7" s="700"/>
      <c r="UVU7" s="700"/>
      <c r="UVV7" s="700"/>
      <c r="UVW7" s="700"/>
      <c r="UVX7" s="700"/>
      <c r="UVY7" s="700"/>
      <c r="UVZ7" s="700"/>
      <c r="UWA7" s="700"/>
      <c r="UWB7" s="700"/>
      <c r="UWC7" s="700"/>
      <c r="UWD7" s="700"/>
      <c r="UWE7" s="700"/>
      <c r="UWF7" s="700"/>
      <c r="UWG7" s="700"/>
      <c r="UWH7" s="700"/>
      <c r="UWI7" s="700"/>
      <c r="UWJ7" s="700"/>
      <c r="UWK7" s="700"/>
      <c r="UWL7" s="700"/>
      <c r="UWM7" s="700"/>
      <c r="UWN7" s="700"/>
      <c r="UWO7" s="700"/>
      <c r="UWP7" s="700"/>
      <c r="UWQ7" s="700"/>
      <c r="UWR7" s="700"/>
      <c r="UWS7" s="700"/>
      <c r="UWT7" s="700"/>
      <c r="UWU7" s="700"/>
      <c r="UWV7" s="700"/>
      <c r="UWW7" s="700"/>
      <c r="UWX7" s="700"/>
      <c r="UWY7" s="700"/>
      <c r="UWZ7" s="700"/>
      <c r="UXA7" s="700"/>
      <c r="UXB7" s="700"/>
      <c r="UXC7" s="700"/>
      <c r="UXD7" s="700"/>
      <c r="UXE7" s="700"/>
      <c r="UXF7" s="700"/>
      <c r="UXG7" s="700"/>
      <c r="UXH7" s="700"/>
      <c r="UXI7" s="700"/>
      <c r="UXJ7" s="700"/>
      <c r="UXK7" s="700"/>
      <c r="UXL7" s="700"/>
      <c r="UXM7" s="700"/>
      <c r="UXN7" s="700"/>
      <c r="UXO7" s="700"/>
      <c r="UXP7" s="700"/>
      <c r="UXQ7" s="700"/>
      <c r="UXR7" s="700"/>
      <c r="UXS7" s="700"/>
      <c r="UXT7" s="700"/>
      <c r="UXU7" s="700"/>
      <c r="UXV7" s="700"/>
      <c r="UXW7" s="700"/>
      <c r="UXX7" s="700"/>
      <c r="UXY7" s="700"/>
      <c r="UXZ7" s="700"/>
      <c r="UYA7" s="700"/>
      <c r="UYB7" s="700"/>
      <c r="UYC7" s="700"/>
      <c r="UYD7" s="700"/>
      <c r="UYE7" s="700"/>
      <c r="UYF7" s="700"/>
      <c r="UYG7" s="700"/>
      <c r="UYH7" s="700"/>
      <c r="UYI7" s="700"/>
      <c r="UYJ7" s="700"/>
      <c r="UYK7" s="700"/>
      <c r="UYL7" s="700"/>
      <c r="UYM7" s="700"/>
      <c r="UYN7" s="700"/>
      <c r="UYO7" s="700"/>
      <c r="UYP7" s="700"/>
      <c r="UYQ7" s="700"/>
      <c r="UYR7" s="700"/>
      <c r="UYS7" s="700"/>
      <c r="UYT7" s="700"/>
      <c r="UYU7" s="700"/>
      <c r="UYV7" s="700"/>
      <c r="UYW7" s="700"/>
      <c r="UYX7" s="700"/>
      <c r="UYY7" s="700"/>
      <c r="UYZ7" s="700"/>
      <c r="UZA7" s="700"/>
      <c r="UZB7" s="700"/>
      <c r="UZC7" s="700"/>
      <c r="UZD7" s="700"/>
      <c r="UZE7" s="700"/>
      <c r="UZF7" s="700"/>
      <c r="UZG7" s="700"/>
      <c r="UZH7" s="700"/>
      <c r="UZI7" s="700"/>
      <c r="UZJ7" s="700"/>
      <c r="UZK7" s="700"/>
      <c r="UZL7" s="700"/>
      <c r="UZM7" s="700"/>
      <c r="UZN7" s="700"/>
      <c r="UZO7" s="700"/>
      <c r="UZP7" s="700"/>
      <c r="UZQ7" s="700"/>
      <c r="UZR7" s="700"/>
      <c r="UZS7" s="700"/>
      <c r="UZT7" s="700"/>
      <c r="UZU7" s="700"/>
      <c r="UZV7" s="700"/>
      <c r="UZW7" s="700"/>
      <c r="UZX7" s="700"/>
      <c r="UZY7" s="700"/>
      <c r="UZZ7" s="700"/>
      <c r="VAA7" s="700"/>
      <c r="VAB7" s="700"/>
      <c r="VAC7" s="700"/>
      <c r="VAD7" s="700"/>
      <c r="VAE7" s="700"/>
      <c r="VAF7" s="700"/>
      <c r="VAG7" s="700"/>
      <c r="VAH7" s="700"/>
      <c r="VAI7" s="700"/>
      <c r="VAJ7" s="700"/>
      <c r="VAK7" s="700"/>
      <c r="VAL7" s="700"/>
      <c r="VAM7" s="700"/>
      <c r="VAN7" s="700"/>
      <c r="VAO7" s="700"/>
      <c r="VAP7" s="700"/>
      <c r="VAQ7" s="700"/>
      <c r="VAR7" s="700"/>
      <c r="VAS7" s="700"/>
      <c r="VAT7" s="700"/>
      <c r="VAU7" s="700"/>
      <c r="VAV7" s="700"/>
      <c r="VAW7" s="700"/>
      <c r="VAX7" s="700"/>
      <c r="VAY7" s="700"/>
      <c r="VAZ7" s="700"/>
      <c r="VBA7" s="700"/>
      <c r="VBB7" s="700"/>
      <c r="VBC7" s="700"/>
      <c r="VBD7" s="700"/>
      <c r="VBE7" s="700"/>
      <c r="VBF7" s="700"/>
      <c r="VBG7" s="700"/>
      <c r="VBH7" s="700"/>
      <c r="VBI7" s="700"/>
      <c r="VBJ7" s="700"/>
      <c r="VBK7" s="700"/>
      <c r="VBL7" s="700"/>
      <c r="VBM7" s="700"/>
      <c r="VBN7" s="700"/>
      <c r="VBO7" s="700"/>
      <c r="VBP7" s="700"/>
      <c r="VBQ7" s="700"/>
      <c r="VBR7" s="700"/>
      <c r="VBS7" s="700"/>
      <c r="VBT7" s="700"/>
      <c r="VBU7" s="700"/>
      <c r="VBV7" s="700"/>
      <c r="VBW7" s="700"/>
      <c r="VBX7" s="700"/>
      <c r="VBY7" s="700"/>
      <c r="VBZ7" s="700"/>
      <c r="VCA7" s="700"/>
      <c r="VCB7" s="700"/>
      <c r="VCC7" s="700"/>
      <c r="VCD7" s="700"/>
      <c r="VCE7" s="700"/>
      <c r="VCF7" s="700"/>
      <c r="VCG7" s="700"/>
      <c r="VCH7" s="700"/>
      <c r="VCI7" s="700"/>
      <c r="VCJ7" s="700"/>
      <c r="VCK7" s="700"/>
      <c r="VCL7" s="700"/>
      <c r="VCM7" s="700"/>
      <c r="VCN7" s="700"/>
      <c r="VCO7" s="700"/>
      <c r="VCP7" s="700"/>
      <c r="VCQ7" s="700"/>
      <c r="VCR7" s="700"/>
      <c r="VCS7" s="700"/>
      <c r="VCT7" s="700"/>
      <c r="VCU7" s="700"/>
      <c r="VCV7" s="700"/>
      <c r="VCW7" s="700"/>
      <c r="VCX7" s="700"/>
      <c r="VCY7" s="700"/>
      <c r="VCZ7" s="700"/>
      <c r="VDA7" s="700"/>
      <c r="VDB7" s="700"/>
      <c r="VDC7" s="700"/>
      <c r="VDD7" s="700"/>
      <c r="VDE7" s="700"/>
      <c r="VDF7" s="700"/>
      <c r="VDG7" s="700"/>
      <c r="VDH7" s="700"/>
      <c r="VDI7" s="700"/>
      <c r="VDJ7" s="700"/>
      <c r="VDK7" s="700"/>
      <c r="VDL7" s="700"/>
      <c r="VDM7" s="700"/>
      <c r="VDN7" s="700"/>
      <c r="VDO7" s="700"/>
      <c r="VDP7" s="700"/>
      <c r="VDQ7" s="700"/>
      <c r="VDR7" s="700"/>
      <c r="VDS7" s="700"/>
      <c r="VDT7" s="700"/>
      <c r="VDU7" s="700"/>
      <c r="VDV7" s="700"/>
      <c r="VDW7" s="700"/>
      <c r="VDX7" s="700"/>
      <c r="VDY7" s="700"/>
      <c r="VDZ7" s="700"/>
      <c r="VEA7" s="700"/>
      <c r="VEB7" s="700"/>
      <c r="VEC7" s="700"/>
      <c r="VED7" s="700"/>
      <c r="VEE7" s="700"/>
      <c r="VEF7" s="700"/>
      <c r="VEG7" s="700"/>
      <c r="VEH7" s="700"/>
      <c r="VEI7" s="700"/>
      <c r="VEJ7" s="700"/>
      <c r="VEK7" s="700"/>
      <c r="VEL7" s="700"/>
      <c r="VEM7" s="700"/>
      <c r="VEN7" s="700"/>
      <c r="VEO7" s="700"/>
      <c r="VEP7" s="700"/>
      <c r="VEQ7" s="700"/>
      <c r="VER7" s="700"/>
      <c r="VES7" s="700"/>
      <c r="VET7" s="700"/>
      <c r="VEU7" s="700"/>
      <c r="VEV7" s="700"/>
      <c r="VEW7" s="700"/>
      <c r="VEX7" s="700"/>
      <c r="VEY7" s="700"/>
      <c r="VEZ7" s="700"/>
      <c r="VFA7" s="700"/>
      <c r="VFB7" s="700"/>
      <c r="VFC7" s="700"/>
      <c r="VFD7" s="700"/>
      <c r="VFE7" s="700"/>
      <c r="VFF7" s="700"/>
      <c r="VFG7" s="700"/>
      <c r="VFH7" s="700"/>
      <c r="VFI7" s="700"/>
      <c r="VFJ7" s="700"/>
      <c r="VFK7" s="700"/>
      <c r="VFL7" s="700"/>
      <c r="VFM7" s="700"/>
      <c r="VFN7" s="700"/>
      <c r="VFO7" s="700"/>
      <c r="VFP7" s="700"/>
      <c r="VFQ7" s="700"/>
      <c r="VFR7" s="700"/>
      <c r="VFS7" s="700"/>
      <c r="VFT7" s="700"/>
      <c r="VFU7" s="700"/>
      <c r="VFV7" s="700"/>
      <c r="VFW7" s="700"/>
      <c r="VFX7" s="700"/>
      <c r="VFY7" s="700"/>
      <c r="VFZ7" s="700"/>
      <c r="VGA7" s="700"/>
      <c r="VGB7" s="700"/>
      <c r="VGC7" s="700"/>
      <c r="VGD7" s="700"/>
      <c r="VGE7" s="700"/>
      <c r="VGF7" s="700"/>
      <c r="VGG7" s="700"/>
      <c r="VGH7" s="700"/>
      <c r="VGI7" s="700"/>
      <c r="VGJ7" s="700"/>
      <c r="VGK7" s="700"/>
      <c r="VGL7" s="700"/>
      <c r="VGM7" s="700"/>
      <c r="VGN7" s="700"/>
      <c r="VGO7" s="700"/>
      <c r="VGP7" s="700"/>
      <c r="VGQ7" s="700"/>
      <c r="VGR7" s="700"/>
      <c r="VGS7" s="700"/>
      <c r="VGT7" s="700"/>
      <c r="VGU7" s="700"/>
      <c r="VGV7" s="700"/>
      <c r="VGW7" s="700"/>
      <c r="VGX7" s="700"/>
      <c r="VGY7" s="700"/>
      <c r="VGZ7" s="700"/>
      <c r="VHA7" s="700"/>
      <c r="VHB7" s="700"/>
      <c r="VHC7" s="700"/>
      <c r="VHD7" s="700"/>
      <c r="VHE7" s="700"/>
      <c r="VHF7" s="700"/>
      <c r="VHG7" s="700"/>
      <c r="VHH7" s="700"/>
      <c r="VHI7" s="700"/>
      <c r="VHJ7" s="700"/>
      <c r="VHK7" s="700"/>
      <c r="VHL7" s="700"/>
      <c r="VHM7" s="700"/>
      <c r="VHN7" s="700"/>
      <c r="VHO7" s="700"/>
      <c r="VHP7" s="700"/>
      <c r="VHQ7" s="700"/>
      <c r="VHR7" s="700"/>
      <c r="VHS7" s="700"/>
      <c r="VHT7" s="700"/>
      <c r="VHU7" s="700"/>
      <c r="VHV7" s="700"/>
      <c r="VHW7" s="700"/>
      <c r="VHX7" s="700"/>
      <c r="VHY7" s="700"/>
      <c r="VHZ7" s="700"/>
      <c r="VIA7" s="700"/>
      <c r="VIB7" s="700"/>
      <c r="VIC7" s="700"/>
      <c r="VID7" s="700"/>
      <c r="VIE7" s="700"/>
      <c r="VIF7" s="700"/>
      <c r="VIG7" s="700"/>
      <c r="VIH7" s="700"/>
      <c r="VII7" s="700"/>
      <c r="VIJ7" s="700"/>
      <c r="VIK7" s="700"/>
      <c r="VIL7" s="700"/>
      <c r="VIM7" s="700"/>
      <c r="VIN7" s="700"/>
      <c r="VIO7" s="700"/>
      <c r="VIP7" s="700"/>
      <c r="VIQ7" s="700"/>
      <c r="VIR7" s="700"/>
      <c r="VIS7" s="700"/>
      <c r="VIT7" s="700"/>
      <c r="VIU7" s="700"/>
      <c r="VIV7" s="700"/>
      <c r="VIW7" s="700"/>
      <c r="VIX7" s="700"/>
      <c r="VIY7" s="700"/>
      <c r="VIZ7" s="700"/>
      <c r="VJA7" s="700"/>
      <c r="VJB7" s="700"/>
      <c r="VJC7" s="700"/>
      <c r="VJD7" s="700"/>
      <c r="VJE7" s="700"/>
      <c r="VJF7" s="700"/>
      <c r="VJG7" s="700"/>
      <c r="VJH7" s="700"/>
      <c r="VJI7" s="700"/>
      <c r="VJJ7" s="700"/>
      <c r="VJK7" s="700"/>
      <c r="VJL7" s="700"/>
      <c r="VJM7" s="700"/>
      <c r="VJN7" s="700"/>
      <c r="VJO7" s="700"/>
      <c r="VJP7" s="700"/>
      <c r="VJQ7" s="700"/>
      <c r="VJR7" s="700"/>
      <c r="VJS7" s="700"/>
      <c r="VJT7" s="700"/>
      <c r="VJU7" s="700"/>
      <c r="VJV7" s="700"/>
      <c r="VJW7" s="700"/>
      <c r="VJX7" s="700"/>
      <c r="VJY7" s="700"/>
      <c r="VJZ7" s="700"/>
      <c r="VKA7" s="700"/>
      <c r="VKB7" s="700"/>
      <c r="VKC7" s="700"/>
      <c r="VKD7" s="700"/>
      <c r="VKE7" s="700"/>
      <c r="VKF7" s="700"/>
      <c r="VKG7" s="700"/>
      <c r="VKH7" s="700"/>
      <c r="VKI7" s="700"/>
      <c r="VKJ7" s="700"/>
      <c r="VKK7" s="700"/>
      <c r="VKL7" s="700"/>
      <c r="VKM7" s="700"/>
      <c r="VKN7" s="700"/>
      <c r="VKO7" s="700"/>
      <c r="VKP7" s="700"/>
      <c r="VKQ7" s="700"/>
      <c r="VKR7" s="700"/>
      <c r="VKS7" s="700"/>
      <c r="VKT7" s="700"/>
      <c r="VKU7" s="700"/>
      <c r="VKV7" s="700"/>
      <c r="VKW7" s="700"/>
      <c r="VKX7" s="700"/>
      <c r="VKY7" s="700"/>
      <c r="VKZ7" s="700"/>
      <c r="VLA7" s="700"/>
      <c r="VLB7" s="700"/>
      <c r="VLC7" s="700"/>
      <c r="VLD7" s="700"/>
      <c r="VLE7" s="700"/>
      <c r="VLF7" s="700"/>
      <c r="VLG7" s="700"/>
      <c r="VLH7" s="700"/>
      <c r="VLI7" s="700"/>
      <c r="VLJ7" s="700"/>
      <c r="VLK7" s="700"/>
      <c r="VLL7" s="700"/>
      <c r="VLM7" s="700"/>
      <c r="VLN7" s="700"/>
      <c r="VLO7" s="700"/>
      <c r="VLP7" s="700"/>
      <c r="VLQ7" s="700"/>
      <c r="VLR7" s="700"/>
      <c r="VLS7" s="700"/>
      <c r="VLT7" s="700"/>
      <c r="VLU7" s="700"/>
      <c r="VLV7" s="700"/>
      <c r="VLW7" s="700"/>
      <c r="VLX7" s="700"/>
      <c r="VLY7" s="700"/>
      <c r="VLZ7" s="700"/>
      <c r="VMA7" s="700"/>
      <c r="VMB7" s="700"/>
      <c r="VMC7" s="700"/>
      <c r="VMD7" s="700"/>
      <c r="VME7" s="700"/>
      <c r="VMF7" s="700"/>
      <c r="VMG7" s="700"/>
      <c r="VMH7" s="700"/>
      <c r="VMI7" s="700"/>
      <c r="VMJ7" s="700"/>
      <c r="VMK7" s="700"/>
      <c r="VML7" s="700"/>
      <c r="VMM7" s="700"/>
      <c r="VMN7" s="700"/>
      <c r="VMO7" s="700"/>
      <c r="VMP7" s="700"/>
      <c r="VMQ7" s="700"/>
      <c r="VMR7" s="700"/>
      <c r="VMS7" s="700"/>
      <c r="VMT7" s="700"/>
      <c r="VMU7" s="700"/>
      <c r="VMV7" s="700"/>
      <c r="VMW7" s="700"/>
      <c r="VMX7" s="700"/>
      <c r="VMY7" s="700"/>
      <c r="VMZ7" s="700"/>
      <c r="VNA7" s="700"/>
      <c r="VNB7" s="700"/>
      <c r="VNC7" s="700"/>
      <c r="VND7" s="700"/>
      <c r="VNE7" s="700"/>
      <c r="VNF7" s="700"/>
      <c r="VNG7" s="700"/>
      <c r="VNH7" s="700"/>
      <c r="VNI7" s="700"/>
      <c r="VNJ7" s="700"/>
      <c r="VNK7" s="700"/>
      <c r="VNL7" s="700"/>
      <c r="VNM7" s="700"/>
      <c r="VNN7" s="700"/>
      <c r="VNO7" s="700"/>
      <c r="VNP7" s="700"/>
      <c r="VNQ7" s="700"/>
      <c r="VNR7" s="700"/>
      <c r="VNS7" s="700"/>
      <c r="VNT7" s="700"/>
      <c r="VNU7" s="700"/>
      <c r="VNV7" s="700"/>
      <c r="VNW7" s="700"/>
      <c r="VNX7" s="700"/>
      <c r="VNY7" s="700"/>
      <c r="VNZ7" s="700"/>
      <c r="VOA7" s="700"/>
      <c r="VOB7" s="700"/>
      <c r="VOC7" s="700"/>
      <c r="VOD7" s="700"/>
      <c r="VOE7" s="700"/>
      <c r="VOF7" s="700"/>
      <c r="VOG7" s="700"/>
      <c r="VOH7" s="700"/>
      <c r="VOI7" s="700"/>
      <c r="VOJ7" s="700"/>
      <c r="VOK7" s="700"/>
      <c r="VOL7" s="700"/>
      <c r="VOM7" s="700"/>
      <c r="VON7" s="700"/>
      <c r="VOO7" s="700"/>
      <c r="VOP7" s="700"/>
      <c r="VOQ7" s="700"/>
      <c r="VOR7" s="700"/>
      <c r="VOS7" s="700"/>
      <c r="VOT7" s="700"/>
      <c r="VOU7" s="700"/>
      <c r="VOV7" s="700"/>
      <c r="VOW7" s="700"/>
      <c r="VOX7" s="700"/>
      <c r="VOY7" s="700"/>
      <c r="VOZ7" s="700"/>
      <c r="VPA7" s="700"/>
      <c r="VPB7" s="700"/>
      <c r="VPC7" s="700"/>
      <c r="VPD7" s="700"/>
      <c r="VPE7" s="700"/>
      <c r="VPF7" s="700"/>
      <c r="VPG7" s="700"/>
      <c r="VPH7" s="700"/>
      <c r="VPI7" s="700"/>
      <c r="VPJ7" s="700"/>
      <c r="VPK7" s="700"/>
      <c r="VPL7" s="700"/>
      <c r="VPM7" s="700"/>
      <c r="VPN7" s="700"/>
      <c r="VPO7" s="700"/>
      <c r="VPP7" s="700"/>
      <c r="VPQ7" s="700"/>
      <c r="VPR7" s="700"/>
      <c r="VPS7" s="700"/>
      <c r="VPT7" s="700"/>
      <c r="VPU7" s="700"/>
      <c r="VPV7" s="700"/>
      <c r="VPW7" s="700"/>
      <c r="VPX7" s="700"/>
      <c r="VPY7" s="700"/>
      <c r="VPZ7" s="700"/>
      <c r="VQA7" s="700"/>
      <c r="VQB7" s="700"/>
      <c r="VQC7" s="700"/>
      <c r="VQD7" s="700"/>
      <c r="VQE7" s="700"/>
      <c r="VQF7" s="700"/>
      <c r="VQG7" s="700"/>
      <c r="VQH7" s="700"/>
      <c r="VQI7" s="700"/>
      <c r="VQJ7" s="700"/>
      <c r="VQK7" s="700"/>
      <c r="VQL7" s="700"/>
      <c r="VQM7" s="700"/>
      <c r="VQN7" s="700"/>
      <c r="VQO7" s="700"/>
      <c r="VQP7" s="700"/>
      <c r="VQQ7" s="700"/>
      <c r="VQR7" s="700"/>
      <c r="VQS7" s="700"/>
      <c r="VQT7" s="700"/>
      <c r="VQU7" s="700"/>
      <c r="VQV7" s="700"/>
      <c r="VQW7" s="700"/>
      <c r="VQX7" s="700"/>
      <c r="VQY7" s="700"/>
      <c r="VQZ7" s="700"/>
      <c r="VRA7" s="700"/>
      <c r="VRB7" s="700"/>
      <c r="VRC7" s="700"/>
      <c r="VRD7" s="700"/>
      <c r="VRE7" s="700"/>
      <c r="VRF7" s="700"/>
      <c r="VRG7" s="700"/>
      <c r="VRH7" s="700"/>
      <c r="VRI7" s="700"/>
      <c r="VRJ7" s="700"/>
      <c r="VRK7" s="700"/>
      <c r="VRL7" s="700"/>
      <c r="VRM7" s="700"/>
      <c r="VRN7" s="700"/>
      <c r="VRO7" s="700"/>
      <c r="VRP7" s="700"/>
      <c r="VRQ7" s="700"/>
      <c r="VRR7" s="700"/>
      <c r="VRS7" s="700"/>
      <c r="VRT7" s="700"/>
      <c r="VRU7" s="700"/>
      <c r="VRV7" s="700"/>
      <c r="VRW7" s="700"/>
      <c r="VRX7" s="700"/>
      <c r="VRY7" s="700"/>
      <c r="VRZ7" s="700"/>
      <c r="VSA7" s="700"/>
      <c r="VSB7" s="700"/>
      <c r="VSC7" s="700"/>
      <c r="VSD7" s="700"/>
      <c r="VSE7" s="700"/>
      <c r="VSF7" s="700"/>
      <c r="VSG7" s="700"/>
      <c r="VSH7" s="700"/>
      <c r="VSI7" s="700"/>
      <c r="VSJ7" s="700"/>
      <c r="VSK7" s="700"/>
      <c r="VSL7" s="700"/>
      <c r="VSM7" s="700"/>
      <c r="VSN7" s="700"/>
      <c r="VSO7" s="700"/>
      <c r="VSP7" s="700"/>
      <c r="VSQ7" s="700"/>
      <c r="VSR7" s="700"/>
      <c r="VSS7" s="700"/>
      <c r="VST7" s="700"/>
      <c r="VSU7" s="700"/>
      <c r="VSV7" s="700"/>
      <c r="VSW7" s="700"/>
      <c r="VSX7" s="700"/>
      <c r="VSY7" s="700"/>
      <c r="VSZ7" s="700"/>
      <c r="VTA7" s="700"/>
      <c r="VTB7" s="700"/>
      <c r="VTC7" s="700"/>
      <c r="VTD7" s="700"/>
      <c r="VTE7" s="700"/>
      <c r="VTF7" s="700"/>
      <c r="VTG7" s="700"/>
      <c r="VTH7" s="700"/>
      <c r="VTI7" s="700"/>
      <c r="VTJ7" s="700"/>
      <c r="VTK7" s="700"/>
      <c r="VTL7" s="700"/>
      <c r="VTM7" s="700"/>
      <c r="VTN7" s="700"/>
      <c r="VTO7" s="700"/>
      <c r="VTP7" s="700"/>
      <c r="VTQ7" s="700"/>
      <c r="VTR7" s="700"/>
      <c r="VTS7" s="700"/>
      <c r="VTT7" s="700"/>
      <c r="VTU7" s="700"/>
      <c r="VTV7" s="700"/>
      <c r="VTW7" s="700"/>
      <c r="VTX7" s="700"/>
      <c r="VTY7" s="700"/>
      <c r="VTZ7" s="700"/>
      <c r="VUA7" s="700"/>
      <c r="VUB7" s="700"/>
      <c r="VUC7" s="700"/>
      <c r="VUD7" s="700"/>
      <c r="VUE7" s="700"/>
      <c r="VUF7" s="700"/>
      <c r="VUG7" s="700"/>
      <c r="VUH7" s="700"/>
      <c r="VUI7" s="700"/>
      <c r="VUJ7" s="700"/>
      <c r="VUK7" s="700"/>
      <c r="VUL7" s="700"/>
      <c r="VUM7" s="700"/>
      <c r="VUN7" s="700"/>
      <c r="VUO7" s="700"/>
      <c r="VUP7" s="700"/>
      <c r="VUQ7" s="700"/>
      <c r="VUR7" s="700"/>
      <c r="VUS7" s="700"/>
      <c r="VUT7" s="700"/>
      <c r="VUU7" s="700"/>
      <c r="VUV7" s="700"/>
      <c r="VUW7" s="700"/>
      <c r="VUX7" s="700"/>
      <c r="VUY7" s="700"/>
      <c r="VUZ7" s="700"/>
      <c r="VVA7" s="700"/>
      <c r="VVB7" s="700"/>
      <c r="VVC7" s="700"/>
      <c r="VVD7" s="700"/>
      <c r="VVE7" s="700"/>
      <c r="VVF7" s="700"/>
      <c r="VVG7" s="700"/>
      <c r="VVH7" s="700"/>
      <c r="VVI7" s="700"/>
      <c r="VVJ7" s="700"/>
      <c r="VVK7" s="700"/>
      <c r="VVL7" s="700"/>
      <c r="VVM7" s="700"/>
      <c r="VVN7" s="700"/>
      <c r="VVO7" s="700"/>
      <c r="VVP7" s="700"/>
      <c r="VVQ7" s="700"/>
      <c r="VVR7" s="700"/>
      <c r="VVS7" s="700"/>
      <c r="VVT7" s="700"/>
      <c r="VVU7" s="700"/>
      <c r="VVV7" s="700"/>
      <c r="VVW7" s="700"/>
      <c r="VVX7" s="700"/>
      <c r="VVY7" s="700"/>
      <c r="VVZ7" s="700"/>
      <c r="VWA7" s="700"/>
      <c r="VWB7" s="700"/>
      <c r="VWC7" s="700"/>
      <c r="VWD7" s="700"/>
      <c r="VWE7" s="700"/>
      <c r="VWF7" s="700"/>
      <c r="VWG7" s="700"/>
      <c r="VWH7" s="700"/>
      <c r="VWI7" s="700"/>
      <c r="VWJ7" s="700"/>
      <c r="VWK7" s="700"/>
      <c r="VWL7" s="700"/>
      <c r="VWM7" s="700"/>
      <c r="VWN7" s="700"/>
      <c r="VWO7" s="700"/>
      <c r="VWP7" s="700"/>
      <c r="VWQ7" s="700"/>
      <c r="VWR7" s="700"/>
      <c r="VWS7" s="700"/>
      <c r="VWT7" s="700"/>
      <c r="VWU7" s="700"/>
      <c r="VWV7" s="700"/>
      <c r="VWW7" s="700"/>
      <c r="VWX7" s="700"/>
      <c r="VWY7" s="700"/>
      <c r="VWZ7" s="700"/>
      <c r="VXA7" s="700"/>
      <c r="VXB7" s="700"/>
      <c r="VXC7" s="700"/>
      <c r="VXD7" s="700"/>
      <c r="VXE7" s="700"/>
      <c r="VXF7" s="700"/>
      <c r="VXG7" s="700"/>
      <c r="VXH7" s="700"/>
      <c r="VXI7" s="700"/>
      <c r="VXJ7" s="700"/>
      <c r="VXK7" s="700"/>
      <c r="VXL7" s="700"/>
      <c r="VXM7" s="700"/>
      <c r="VXN7" s="700"/>
      <c r="VXO7" s="700"/>
      <c r="VXP7" s="700"/>
      <c r="VXQ7" s="700"/>
      <c r="VXR7" s="700"/>
      <c r="VXS7" s="700"/>
      <c r="VXT7" s="700"/>
      <c r="VXU7" s="700"/>
      <c r="VXV7" s="700"/>
      <c r="VXW7" s="700"/>
      <c r="VXX7" s="700"/>
      <c r="VXY7" s="700"/>
      <c r="VXZ7" s="700"/>
      <c r="VYA7" s="700"/>
      <c r="VYB7" s="700"/>
      <c r="VYC7" s="700"/>
      <c r="VYD7" s="700"/>
      <c r="VYE7" s="700"/>
      <c r="VYF7" s="700"/>
      <c r="VYG7" s="700"/>
      <c r="VYH7" s="700"/>
      <c r="VYI7" s="700"/>
      <c r="VYJ7" s="700"/>
      <c r="VYK7" s="700"/>
      <c r="VYL7" s="700"/>
      <c r="VYM7" s="700"/>
      <c r="VYN7" s="700"/>
      <c r="VYO7" s="700"/>
      <c r="VYP7" s="700"/>
      <c r="VYQ7" s="700"/>
      <c r="VYR7" s="700"/>
      <c r="VYS7" s="700"/>
      <c r="VYT7" s="700"/>
      <c r="VYU7" s="700"/>
      <c r="VYV7" s="700"/>
      <c r="VYW7" s="700"/>
      <c r="VYX7" s="700"/>
      <c r="VYY7" s="700"/>
      <c r="VYZ7" s="700"/>
      <c r="VZA7" s="700"/>
      <c r="VZB7" s="700"/>
      <c r="VZC7" s="700"/>
      <c r="VZD7" s="700"/>
      <c r="VZE7" s="700"/>
      <c r="VZF7" s="700"/>
      <c r="VZG7" s="700"/>
      <c r="VZH7" s="700"/>
      <c r="VZI7" s="700"/>
      <c r="VZJ7" s="700"/>
      <c r="VZK7" s="700"/>
      <c r="VZL7" s="700"/>
      <c r="VZM7" s="700"/>
      <c r="VZN7" s="700"/>
      <c r="VZO7" s="700"/>
      <c r="VZP7" s="700"/>
      <c r="VZQ7" s="700"/>
      <c r="VZR7" s="700"/>
      <c r="VZS7" s="700"/>
      <c r="VZT7" s="700"/>
      <c r="VZU7" s="700"/>
      <c r="VZV7" s="700"/>
      <c r="VZW7" s="700"/>
      <c r="VZX7" s="700"/>
      <c r="VZY7" s="700"/>
      <c r="VZZ7" s="700"/>
      <c r="WAA7" s="700"/>
      <c r="WAB7" s="700"/>
      <c r="WAC7" s="700"/>
      <c r="WAD7" s="700"/>
      <c r="WAE7" s="700"/>
      <c r="WAF7" s="700"/>
      <c r="WAG7" s="700"/>
      <c r="WAH7" s="700"/>
      <c r="WAI7" s="700"/>
      <c r="WAJ7" s="700"/>
      <c r="WAK7" s="700"/>
      <c r="WAL7" s="700"/>
      <c r="WAM7" s="700"/>
      <c r="WAN7" s="700"/>
      <c r="WAO7" s="700"/>
      <c r="WAP7" s="700"/>
      <c r="WAQ7" s="700"/>
      <c r="WAR7" s="700"/>
      <c r="WAS7" s="700"/>
      <c r="WAT7" s="700"/>
      <c r="WAU7" s="700"/>
      <c r="WAV7" s="700"/>
      <c r="WAW7" s="700"/>
      <c r="WAX7" s="700"/>
      <c r="WAY7" s="700"/>
      <c r="WAZ7" s="700"/>
      <c r="WBA7" s="700"/>
      <c r="WBB7" s="700"/>
      <c r="WBC7" s="700"/>
      <c r="WBD7" s="700"/>
      <c r="WBE7" s="700"/>
      <c r="WBF7" s="700"/>
      <c r="WBG7" s="700"/>
      <c r="WBH7" s="700"/>
      <c r="WBI7" s="700"/>
      <c r="WBJ7" s="700"/>
      <c r="WBK7" s="700"/>
      <c r="WBL7" s="700"/>
      <c r="WBM7" s="700"/>
      <c r="WBN7" s="700"/>
      <c r="WBO7" s="700"/>
      <c r="WBP7" s="700"/>
      <c r="WBQ7" s="700"/>
      <c r="WBR7" s="700"/>
      <c r="WBS7" s="700"/>
      <c r="WBT7" s="700"/>
      <c r="WBU7" s="700"/>
      <c r="WBV7" s="700"/>
      <c r="WBW7" s="700"/>
      <c r="WBX7" s="700"/>
      <c r="WBY7" s="700"/>
      <c r="WBZ7" s="700"/>
      <c r="WCA7" s="700"/>
      <c r="WCB7" s="700"/>
      <c r="WCC7" s="700"/>
      <c r="WCD7" s="700"/>
      <c r="WCE7" s="700"/>
      <c r="WCF7" s="700"/>
      <c r="WCG7" s="700"/>
      <c r="WCH7" s="700"/>
      <c r="WCI7" s="700"/>
      <c r="WCJ7" s="700"/>
      <c r="WCK7" s="700"/>
      <c r="WCL7" s="700"/>
      <c r="WCM7" s="700"/>
      <c r="WCN7" s="700"/>
      <c r="WCO7" s="700"/>
      <c r="WCP7" s="700"/>
      <c r="WCQ7" s="700"/>
      <c r="WCR7" s="700"/>
      <c r="WCS7" s="700"/>
      <c r="WCT7" s="700"/>
      <c r="WCU7" s="700"/>
      <c r="WCV7" s="700"/>
      <c r="WCW7" s="700"/>
      <c r="WCX7" s="700"/>
      <c r="WCY7" s="700"/>
      <c r="WCZ7" s="700"/>
      <c r="WDA7" s="700"/>
      <c r="WDB7" s="700"/>
      <c r="WDC7" s="700"/>
      <c r="WDD7" s="700"/>
      <c r="WDE7" s="700"/>
      <c r="WDF7" s="700"/>
      <c r="WDG7" s="700"/>
      <c r="WDH7" s="700"/>
      <c r="WDI7" s="700"/>
      <c r="WDJ7" s="700"/>
      <c r="WDK7" s="700"/>
      <c r="WDL7" s="700"/>
      <c r="WDM7" s="700"/>
      <c r="WDN7" s="700"/>
      <c r="WDO7" s="700"/>
      <c r="WDP7" s="700"/>
      <c r="WDQ7" s="700"/>
      <c r="WDR7" s="700"/>
      <c r="WDS7" s="700"/>
      <c r="WDT7" s="700"/>
      <c r="WDU7" s="700"/>
      <c r="WDV7" s="700"/>
      <c r="WDW7" s="700"/>
      <c r="WDX7" s="700"/>
      <c r="WDY7" s="700"/>
      <c r="WDZ7" s="700"/>
      <c r="WEA7" s="700"/>
      <c r="WEB7" s="700"/>
      <c r="WEC7" s="700"/>
      <c r="WED7" s="700"/>
      <c r="WEE7" s="700"/>
      <c r="WEF7" s="700"/>
      <c r="WEG7" s="700"/>
      <c r="WEH7" s="700"/>
      <c r="WEI7" s="700"/>
      <c r="WEJ7" s="700"/>
      <c r="WEK7" s="700"/>
      <c r="WEL7" s="700"/>
      <c r="WEM7" s="700"/>
      <c r="WEN7" s="700"/>
      <c r="WEO7" s="700"/>
      <c r="WEP7" s="700"/>
      <c r="WEQ7" s="700"/>
      <c r="WER7" s="700"/>
      <c r="WES7" s="700"/>
      <c r="WET7" s="700"/>
      <c r="WEU7" s="700"/>
      <c r="WEV7" s="700"/>
      <c r="WEW7" s="700"/>
      <c r="WEX7" s="700"/>
      <c r="WEY7" s="700"/>
      <c r="WEZ7" s="700"/>
      <c r="WFA7" s="700"/>
      <c r="WFB7" s="700"/>
      <c r="WFC7" s="700"/>
      <c r="WFD7" s="700"/>
      <c r="WFE7" s="700"/>
      <c r="WFF7" s="700"/>
      <c r="WFG7" s="700"/>
      <c r="WFH7" s="700"/>
      <c r="WFI7" s="700"/>
      <c r="WFJ7" s="700"/>
      <c r="WFK7" s="700"/>
      <c r="WFL7" s="700"/>
      <c r="WFM7" s="700"/>
      <c r="WFN7" s="700"/>
      <c r="WFO7" s="700"/>
      <c r="WFP7" s="700"/>
      <c r="WFQ7" s="700"/>
      <c r="WFR7" s="700"/>
      <c r="WFS7" s="700"/>
      <c r="WFT7" s="700"/>
      <c r="WFU7" s="700"/>
      <c r="WFV7" s="700"/>
      <c r="WFW7" s="700"/>
      <c r="WFX7" s="700"/>
      <c r="WFY7" s="700"/>
      <c r="WFZ7" s="700"/>
      <c r="WGA7" s="700"/>
      <c r="WGB7" s="700"/>
      <c r="WGC7" s="700"/>
      <c r="WGD7" s="700"/>
      <c r="WGE7" s="700"/>
      <c r="WGF7" s="700"/>
      <c r="WGG7" s="700"/>
      <c r="WGH7" s="700"/>
      <c r="WGI7" s="700"/>
      <c r="WGJ7" s="700"/>
      <c r="WGK7" s="700"/>
      <c r="WGL7" s="700"/>
      <c r="WGM7" s="700"/>
      <c r="WGN7" s="700"/>
      <c r="WGO7" s="700"/>
      <c r="WGP7" s="700"/>
      <c r="WGQ7" s="700"/>
      <c r="WGR7" s="700"/>
      <c r="WGS7" s="700"/>
      <c r="WGT7" s="700"/>
      <c r="WGU7" s="700"/>
      <c r="WGV7" s="700"/>
      <c r="WGW7" s="700"/>
      <c r="WGX7" s="700"/>
      <c r="WGY7" s="700"/>
      <c r="WGZ7" s="700"/>
      <c r="WHA7" s="700"/>
      <c r="WHB7" s="700"/>
      <c r="WHC7" s="700"/>
      <c r="WHD7" s="700"/>
      <c r="WHE7" s="700"/>
      <c r="WHF7" s="700"/>
      <c r="WHG7" s="700"/>
      <c r="WHH7" s="700"/>
      <c r="WHI7" s="700"/>
      <c r="WHJ7" s="700"/>
      <c r="WHK7" s="700"/>
      <c r="WHL7" s="700"/>
      <c r="WHM7" s="700"/>
      <c r="WHN7" s="700"/>
      <c r="WHO7" s="700"/>
      <c r="WHP7" s="700"/>
      <c r="WHQ7" s="700"/>
      <c r="WHR7" s="700"/>
      <c r="WHS7" s="700"/>
      <c r="WHT7" s="700"/>
      <c r="WHU7" s="700"/>
      <c r="WHV7" s="700"/>
      <c r="WHW7" s="700"/>
      <c r="WHX7" s="700"/>
      <c r="WHY7" s="700"/>
      <c r="WHZ7" s="700"/>
      <c r="WIA7" s="700"/>
      <c r="WIB7" s="700"/>
      <c r="WIC7" s="700"/>
      <c r="WID7" s="700"/>
      <c r="WIE7" s="700"/>
      <c r="WIF7" s="700"/>
      <c r="WIG7" s="700"/>
      <c r="WIH7" s="700"/>
      <c r="WII7" s="700"/>
      <c r="WIJ7" s="700"/>
      <c r="WIK7" s="700"/>
      <c r="WIL7" s="700"/>
      <c r="WIM7" s="700"/>
      <c r="WIN7" s="700"/>
      <c r="WIO7" s="700"/>
      <c r="WIP7" s="700"/>
      <c r="WIQ7" s="700"/>
      <c r="WIR7" s="700"/>
      <c r="WIS7" s="700"/>
      <c r="WIT7" s="700"/>
      <c r="WIU7" s="700"/>
      <c r="WIV7" s="700"/>
      <c r="WIW7" s="700"/>
      <c r="WIX7" s="700"/>
      <c r="WIY7" s="700"/>
      <c r="WIZ7" s="700"/>
      <c r="WJA7" s="700"/>
      <c r="WJB7" s="700"/>
      <c r="WJC7" s="700"/>
      <c r="WJD7" s="700"/>
      <c r="WJE7" s="700"/>
      <c r="WJF7" s="700"/>
      <c r="WJG7" s="700"/>
      <c r="WJH7" s="700"/>
      <c r="WJI7" s="700"/>
      <c r="WJJ7" s="700"/>
      <c r="WJK7" s="700"/>
      <c r="WJL7" s="700"/>
      <c r="WJM7" s="700"/>
      <c r="WJN7" s="700"/>
      <c r="WJO7" s="700"/>
      <c r="WJP7" s="700"/>
      <c r="WJQ7" s="700"/>
      <c r="WJR7" s="700"/>
      <c r="WJS7" s="700"/>
      <c r="WJT7" s="700"/>
      <c r="WJU7" s="700"/>
      <c r="WJV7" s="700"/>
      <c r="WJW7" s="700"/>
      <c r="WJX7" s="700"/>
      <c r="WJY7" s="700"/>
      <c r="WJZ7" s="700"/>
      <c r="WKA7" s="700"/>
      <c r="WKB7" s="700"/>
      <c r="WKC7" s="700"/>
      <c r="WKD7" s="700"/>
      <c r="WKE7" s="700"/>
      <c r="WKF7" s="700"/>
      <c r="WKG7" s="700"/>
      <c r="WKH7" s="700"/>
      <c r="WKI7" s="700"/>
      <c r="WKJ7" s="700"/>
      <c r="WKK7" s="700"/>
      <c r="WKL7" s="700"/>
      <c r="WKM7" s="700"/>
      <c r="WKN7" s="700"/>
      <c r="WKO7" s="700"/>
      <c r="WKP7" s="700"/>
      <c r="WKQ7" s="700"/>
      <c r="WKR7" s="700"/>
      <c r="WKS7" s="700"/>
      <c r="WKT7" s="700"/>
      <c r="WKU7" s="700"/>
      <c r="WKV7" s="700"/>
      <c r="WKW7" s="700"/>
      <c r="WKX7" s="700"/>
      <c r="WKY7" s="700"/>
      <c r="WKZ7" s="700"/>
      <c r="WLA7" s="700"/>
      <c r="WLB7" s="700"/>
      <c r="WLC7" s="700"/>
      <c r="WLD7" s="700"/>
      <c r="WLE7" s="700"/>
      <c r="WLF7" s="700"/>
      <c r="WLG7" s="700"/>
      <c r="WLH7" s="700"/>
      <c r="WLI7" s="700"/>
      <c r="WLJ7" s="700"/>
      <c r="WLK7" s="700"/>
      <c r="WLL7" s="700"/>
      <c r="WLM7" s="700"/>
      <c r="WLN7" s="700"/>
      <c r="WLO7" s="700"/>
      <c r="WLP7" s="700"/>
      <c r="WLQ7" s="700"/>
      <c r="WLR7" s="700"/>
      <c r="WLS7" s="700"/>
      <c r="WLT7" s="700"/>
      <c r="WLU7" s="700"/>
      <c r="WLV7" s="700"/>
      <c r="WLW7" s="700"/>
      <c r="WLX7" s="700"/>
      <c r="WLY7" s="700"/>
      <c r="WLZ7" s="700"/>
      <c r="WMA7" s="700"/>
      <c r="WMB7" s="700"/>
      <c r="WMC7" s="700"/>
      <c r="WMD7" s="700"/>
      <c r="WME7" s="700"/>
      <c r="WMF7" s="700"/>
      <c r="WMG7" s="700"/>
      <c r="WMH7" s="700"/>
      <c r="WMI7" s="700"/>
      <c r="WMJ7" s="700"/>
      <c r="WMK7" s="700"/>
      <c r="WML7" s="700"/>
      <c r="WMM7" s="700"/>
      <c r="WMN7" s="700"/>
      <c r="WMO7" s="700"/>
      <c r="WMP7" s="700"/>
      <c r="WMQ7" s="700"/>
      <c r="WMR7" s="700"/>
      <c r="WMS7" s="700"/>
      <c r="WMT7" s="700"/>
      <c r="WMU7" s="700"/>
      <c r="WMV7" s="700"/>
      <c r="WMW7" s="700"/>
      <c r="WMX7" s="700"/>
      <c r="WMY7" s="700"/>
      <c r="WMZ7" s="700"/>
      <c r="WNA7" s="700"/>
      <c r="WNB7" s="700"/>
      <c r="WNC7" s="700"/>
      <c r="WND7" s="700"/>
      <c r="WNE7" s="700"/>
      <c r="WNF7" s="700"/>
      <c r="WNG7" s="700"/>
      <c r="WNH7" s="700"/>
      <c r="WNI7" s="700"/>
      <c r="WNJ7" s="700"/>
      <c r="WNK7" s="700"/>
      <c r="WNL7" s="700"/>
      <c r="WNM7" s="700"/>
      <c r="WNN7" s="700"/>
      <c r="WNO7" s="700"/>
      <c r="WNP7" s="700"/>
      <c r="WNQ7" s="700"/>
      <c r="WNR7" s="700"/>
      <c r="WNS7" s="700"/>
      <c r="WNT7" s="700"/>
      <c r="WNU7" s="700"/>
      <c r="WNV7" s="700"/>
      <c r="WNW7" s="700"/>
      <c r="WNX7" s="700"/>
      <c r="WNY7" s="700"/>
      <c r="WNZ7" s="700"/>
      <c r="WOA7" s="700"/>
      <c r="WOB7" s="700"/>
      <c r="WOC7" s="700"/>
      <c r="WOD7" s="700"/>
      <c r="WOE7" s="700"/>
      <c r="WOF7" s="700"/>
      <c r="WOG7" s="700"/>
      <c r="WOH7" s="700"/>
      <c r="WOI7" s="700"/>
      <c r="WOJ7" s="700"/>
      <c r="WOK7" s="700"/>
      <c r="WOL7" s="700"/>
      <c r="WOM7" s="700"/>
      <c r="WON7" s="700"/>
      <c r="WOO7" s="700"/>
      <c r="WOP7" s="700"/>
      <c r="WOQ7" s="700"/>
      <c r="WOR7" s="700"/>
      <c r="WOS7" s="700"/>
      <c r="WOT7" s="700"/>
      <c r="WOU7" s="700"/>
      <c r="WOV7" s="700"/>
      <c r="WOW7" s="700"/>
      <c r="WOX7" s="700"/>
      <c r="WOY7" s="700"/>
      <c r="WOZ7" s="700"/>
      <c r="WPA7" s="700"/>
      <c r="WPB7" s="700"/>
      <c r="WPC7" s="700"/>
      <c r="WPD7" s="700"/>
      <c r="WPE7" s="700"/>
      <c r="WPF7" s="700"/>
      <c r="WPG7" s="700"/>
      <c r="WPH7" s="700"/>
      <c r="WPI7" s="700"/>
      <c r="WPJ7" s="700"/>
      <c r="WPK7" s="700"/>
      <c r="WPL7" s="700"/>
      <c r="WPM7" s="700"/>
      <c r="WPN7" s="700"/>
      <c r="WPO7" s="700"/>
      <c r="WPP7" s="700"/>
      <c r="WPQ7" s="700"/>
      <c r="WPR7" s="700"/>
      <c r="WPS7" s="700"/>
      <c r="WPT7" s="700"/>
      <c r="WPU7" s="700"/>
      <c r="WPV7" s="700"/>
      <c r="WPW7" s="700"/>
      <c r="WPX7" s="700"/>
      <c r="WPY7" s="700"/>
      <c r="WPZ7" s="700"/>
      <c r="WQA7" s="700"/>
      <c r="WQB7" s="700"/>
      <c r="WQC7" s="700"/>
      <c r="WQD7" s="700"/>
      <c r="WQE7" s="700"/>
      <c r="WQF7" s="700"/>
      <c r="WQG7" s="700"/>
      <c r="WQH7" s="700"/>
      <c r="WQI7" s="700"/>
      <c r="WQJ7" s="700"/>
      <c r="WQK7" s="700"/>
      <c r="WQL7" s="700"/>
      <c r="WQM7" s="700"/>
      <c r="WQN7" s="700"/>
      <c r="WQO7" s="700"/>
      <c r="WQP7" s="700"/>
      <c r="WQQ7" s="700"/>
      <c r="WQR7" s="700"/>
      <c r="WQS7" s="700"/>
      <c r="WQT7" s="700"/>
      <c r="WQU7" s="700"/>
      <c r="WQV7" s="700"/>
      <c r="WQW7" s="700"/>
      <c r="WQX7" s="700"/>
      <c r="WQY7" s="700"/>
      <c r="WQZ7" s="700"/>
      <c r="WRA7" s="700"/>
      <c r="WRB7" s="700"/>
      <c r="WRC7" s="700"/>
      <c r="WRD7" s="700"/>
      <c r="WRE7" s="700"/>
      <c r="WRF7" s="700"/>
      <c r="WRG7" s="700"/>
      <c r="WRH7" s="700"/>
      <c r="WRI7" s="700"/>
      <c r="WRJ7" s="700"/>
      <c r="WRK7" s="700"/>
      <c r="WRL7" s="700"/>
      <c r="WRM7" s="700"/>
      <c r="WRN7" s="700"/>
      <c r="WRO7" s="700"/>
      <c r="WRP7" s="700"/>
      <c r="WRQ7" s="700"/>
      <c r="WRR7" s="700"/>
      <c r="WRS7" s="700"/>
      <c r="WRT7" s="700"/>
      <c r="WRU7" s="700"/>
      <c r="WRV7" s="700"/>
      <c r="WRW7" s="700"/>
      <c r="WRX7" s="700"/>
      <c r="WRY7" s="700"/>
      <c r="WRZ7" s="700"/>
      <c r="WSA7" s="700"/>
      <c r="WSB7" s="700"/>
      <c r="WSC7" s="700"/>
      <c r="WSD7" s="700"/>
      <c r="WSE7" s="700"/>
      <c r="WSF7" s="700"/>
      <c r="WSG7" s="700"/>
      <c r="WSH7" s="700"/>
      <c r="WSI7" s="700"/>
      <c r="WSJ7" s="700"/>
      <c r="WSK7" s="700"/>
      <c r="WSL7" s="700"/>
      <c r="WSM7" s="700"/>
      <c r="WSN7" s="700"/>
      <c r="WSO7" s="700"/>
      <c r="WSP7" s="700"/>
      <c r="WSQ7" s="700"/>
      <c r="WSR7" s="700"/>
      <c r="WSS7" s="700"/>
      <c r="WST7" s="700"/>
      <c r="WSU7" s="700"/>
      <c r="WSV7" s="700"/>
      <c r="WSW7" s="700"/>
      <c r="WSX7" s="700"/>
      <c r="WSY7" s="700"/>
      <c r="WSZ7" s="700"/>
      <c r="WTA7" s="700"/>
      <c r="WTB7" s="700"/>
      <c r="WTC7" s="700"/>
      <c r="WTD7" s="700"/>
      <c r="WTE7" s="700"/>
      <c r="WTF7" s="700"/>
      <c r="WTG7" s="700"/>
      <c r="WTH7" s="700"/>
      <c r="WTI7" s="700"/>
      <c r="WTJ7" s="700"/>
      <c r="WTK7" s="700"/>
      <c r="WTL7" s="700"/>
      <c r="WTM7" s="700"/>
      <c r="WTN7" s="700"/>
      <c r="WTO7" s="700"/>
      <c r="WTP7" s="700"/>
      <c r="WTQ7" s="700"/>
      <c r="WTR7" s="700"/>
      <c r="WTS7" s="700"/>
      <c r="WTT7" s="700"/>
      <c r="WTU7" s="700"/>
      <c r="WTV7" s="700"/>
      <c r="WTW7" s="700"/>
      <c r="WTX7" s="700"/>
      <c r="WTY7" s="700"/>
      <c r="WTZ7" s="700"/>
      <c r="WUA7" s="700"/>
      <c r="WUB7" s="700"/>
      <c r="WUC7" s="700"/>
      <c r="WUD7" s="700"/>
      <c r="WUE7" s="700"/>
      <c r="WUF7" s="700"/>
      <c r="WUG7" s="700"/>
      <c r="WUH7" s="700"/>
      <c r="WUI7" s="700"/>
      <c r="WUJ7" s="700"/>
      <c r="WUK7" s="700"/>
      <c r="WUL7" s="700"/>
      <c r="WUM7" s="700"/>
      <c r="WUN7" s="700"/>
      <c r="WUO7" s="700"/>
      <c r="WUP7" s="700"/>
      <c r="WUQ7" s="700"/>
      <c r="WUR7" s="700"/>
      <c r="WUS7" s="700"/>
      <c r="WUT7" s="700"/>
      <c r="WUU7" s="700"/>
      <c r="WUV7" s="700"/>
      <c r="WUW7" s="700"/>
      <c r="WUX7" s="700"/>
      <c r="WUY7" s="700"/>
      <c r="WUZ7" s="700"/>
      <c r="WVA7" s="700"/>
      <c r="WVB7" s="700"/>
      <c r="WVC7" s="700"/>
      <c r="WVD7" s="700"/>
      <c r="WVE7" s="700"/>
      <c r="WVF7" s="700"/>
      <c r="WVG7" s="700"/>
      <c r="WVH7" s="700"/>
      <c r="WVI7" s="700"/>
      <c r="WVJ7" s="700"/>
      <c r="WVK7" s="700"/>
      <c r="WVL7" s="700"/>
      <c r="WVM7" s="700"/>
      <c r="WVN7" s="700"/>
      <c r="WVO7" s="700"/>
      <c r="WVP7" s="700"/>
      <c r="WVQ7" s="700"/>
      <c r="WVR7" s="700"/>
      <c r="WVS7" s="700"/>
      <c r="WVT7" s="700"/>
      <c r="WVU7" s="700"/>
      <c r="WVV7" s="700"/>
      <c r="WVW7" s="700"/>
      <c r="WVX7" s="700"/>
      <c r="WVY7" s="700"/>
      <c r="WVZ7" s="700"/>
      <c r="WWA7" s="700"/>
      <c r="WWB7" s="700"/>
      <c r="WWC7" s="700"/>
      <c r="WWD7" s="700"/>
      <c r="WWE7" s="700"/>
      <c r="WWF7" s="700"/>
      <c r="WWG7" s="700"/>
      <c r="WWH7" s="700"/>
      <c r="WWI7" s="700"/>
      <c r="WWJ7" s="700"/>
      <c r="WWK7" s="700"/>
      <c r="WWL7" s="700"/>
      <c r="WWM7" s="700"/>
      <c r="WWN7" s="700"/>
      <c r="WWO7" s="700"/>
      <c r="WWP7" s="700"/>
      <c r="WWQ7" s="700"/>
      <c r="WWR7" s="700"/>
      <c r="WWS7" s="700"/>
      <c r="WWT7" s="700"/>
      <c r="WWU7" s="700"/>
      <c r="WWV7" s="700"/>
      <c r="WWW7" s="700"/>
      <c r="WWX7" s="700"/>
      <c r="WWY7" s="700"/>
      <c r="WWZ7" s="700"/>
      <c r="WXA7" s="700"/>
      <c r="WXB7" s="700"/>
      <c r="WXC7" s="700"/>
      <c r="WXD7" s="700"/>
      <c r="WXE7" s="700"/>
      <c r="WXF7" s="700"/>
      <c r="WXG7" s="700"/>
      <c r="WXH7" s="700"/>
      <c r="WXI7" s="700"/>
      <c r="WXJ7" s="700"/>
      <c r="WXK7" s="700"/>
      <c r="WXL7" s="700"/>
      <c r="WXM7" s="700"/>
      <c r="WXN7" s="700"/>
      <c r="WXO7" s="700"/>
      <c r="WXP7" s="700"/>
      <c r="WXQ7" s="700"/>
      <c r="WXR7" s="700"/>
      <c r="WXS7" s="700"/>
      <c r="WXT7" s="700"/>
      <c r="WXU7" s="700"/>
      <c r="WXV7" s="700"/>
      <c r="WXW7" s="700"/>
      <c r="WXX7" s="700"/>
      <c r="WXY7" s="700"/>
      <c r="WXZ7" s="700"/>
      <c r="WYA7" s="700"/>
      <c r="WYB7" s="700"/>
      <c r="WYC7" s="700"/>
      <c r="WYD7" s="700"/>
      <c r="WYE7" s="700"/>
      <c r="WYF7" s="700"/>
      <c r="WYG7" s="700"/>
      <c r="WYH7" s="700"/>
      <c r="WYI7" s="700"/>
      <c r="WYJ7" s="700"/>
      <c r="WYK7" s="700"/>
      <c r="WYL7" s="700"/>
      <c r="WYM7" s="700"/>
      <c r="WYN7" s="700"/>
      <c r="WYO7" s="700"/>
      <c r="WYP7" s="700"/>
      <c r="WYQ7" s="700"/>
      <c r="WYR7" s="700"/>
      <c r="WYS7" s="700"/>
      <c r="WYT7" s="700"/>
      <c r="WYU7" s="700"/>
      <c r="WYV7" s="700"/>
      <c r="WYW7" s="700"/>
      <c r="WYX7" s="700"/>
      <c r="WYY7" s="700"/>
      <c r="WYZ7" s="700"/>
      <c r="WZA7" s="700"/>
      <c r="WZB7" s="700"/>
      <c r="WZC7" s="700"/>
      <c r="WZD7" s="700"/>
      <c r="WZE7" s="700"/>
      <c r="WZF7" s="700"/>
      <c r="WZG7" s="700"/>
      <c r="WZH7" s="700"/>
      <c r="WZI7" s="700"/>
      <c r="WZJ7" s="700"/>
      <c r="WZK7" s="700"/>
      <c r="WZL7" s="700"/>
      <c r="WZM7" s="700"/>
      <c r="WZN7" s="700"/>
      <c r="WZO7" s="700"/>
      <c r="WZP7" s="700"/>
      <c r="WZQ7" s="700"/>
      <c r="WZR7" s="700"/>
      <c r="WZS7" s="700"/>
      <c r="WZT7" s="700"/>
      <c r="WZU7" s="700"/>
      <c r="WZV7" s="700"/>
      <c r="WZW7" s="700"/>
      <c r="WZX7" s="700"/>
      <c r="WZY7" s="700"/>
      <c r="WZZ7" s="700"/>
      <c r="XAA7" s="700"/>
      <c r="XAB7" s="700"/>
      <c r="XAC7" s="700"/>
      <c r="XAD7" s="700"/>
      <c r="XAE7" s="700"/>
      <c r="XAF7" s="700"/>
      <c r="XAG7" s="700"/>
      <c r="XAH7" s="700"/>
      <c r="XAI7" s="700"/>
      <c r="XAJ7" s="700"/>
      <c r="XAK7" s="700"/>
      <c r="XAL7" s="700"/>
      <c r="XAM7" s="700"/>
      <c r="XAN7" s="700"/>
      <c r="XAO7" s="700"/>
      <c r="XAP7" s="700"/>
      <c r="XAQ7" s="700"/>
      <c r="XAR7" s="700"/>
      <c r="XAS7" s="700"/>
      <c r="XAT7" s="700"/>
      <c r="XAU7" s="700"/>
      <c r="XAV7" s="700"/>
      <c r="XAW7" s="700"/>
      <c r="XAX7" s="700"/>
      <c r="XAY7" s="700"/>
      <c r="XAZ7" s="700"/>
      <c r="XBA7" s="700"/>
      <c r="XBB7" s="700"/>
      <c r="XBC7" s="700"/>
      <c r="XBD7" s="700"/>
      <c r="XBE7" s="700"/>
      <c r="XBF7" s="700"/>
      <c r="XBG7" s="700"/>
      <c r="XBH7" s="700"/>
      <c r="XBI7" s="700"/>
      <c r="XBJ7" s="700"/>
      <c r="XBK7" s="700"/>
      <c r="XBL7" s="700"/>
      <c r="XBM7" s="700"/>
      <c r="XBN7" s="700"/>
      <c r="XBO7" s="700"/>
      <c r="XBP7" s="700"/>
      <c r="XBQ7" s="700"/>
      <c r="XBR7" s="700"/>
      <c r="XBS7" s="700"/>
      <c r="XBT7" s="700"/>
      <c r="XBU7" s="700"/>
      <c r="XBV7" s="700"/>
      <c r="XBW7" s="700"/>
      <c r="XBX7" s="700"/>
      <c r="XBY7" s="700"/>
      <c r="XBZ7" s="700"/>
      <c r="XCA7" s="700"/>
      <c r="XCB7" s="700"/>
      <c r="XCC7" s="700"/>
      <c r="XCD7" s="700"/>
      <c r="XCE7" s="700"/>
      <c r="XCF7" s="700"/>
      <c r="XCG7" s="700"/>
      <c r="XCH7" s="700"/>
      <c r="XCI7" s="700"/>
      <c r="XCJ7" s="700"/>
      <c r="XCK7" s="700"/>
      <c r="XCL7" s="700"/>
      <c r="XCM7" s="700"/>
      <c r="XCN7" s="700"/>
      <c r="XCO7" s="700"/>
      <c r="XCP7" s="700"/>
      <c r="XCQ7" s="700"/>
      <c r="XCR7" s="700"/>
      <c r="XCS7" s="700"/>
      <c r="XCT7" s="700"/>
      <c r="XCU7" s="700"/>
      <c r="XCV7" s="700"/>
      <c r="XCW7" s="700"/>
      <c r="XCX7" s="700"/>
      <c r="XCY7" s="700"/>
      <c r="XCZ7" s="700"/>
      <c r="XDA7" s="700"/>
      <c r="XDB7" s="700"/>
      <c r="XDC7" s="700"/>
      <c r="XDD7" s="700"/>
      <c r="XDE7" s="700"/>
      <c r="XDF7" s="700"/>
      <c r="XDG7" s="700"/>
      <c r="XDH7" s="700"/>
      <c r="XDI7" s="700"/>
      <c r="XDJ7" s="700"/>
      <c r="XDK7" s="700"/>
      <c r="XDL7" s="700"/>
      <c r="XDM7" s="700"/>
      <c r="XDN7" s="700"/>
      <c r="XDO7" s="700"/>
      <c r="XDP7" s="700"/>
      <c r="XDQ7" s="700"/>
      <c r="XDR7" s="700"/>
      <c r="XDS7" s="700"/>
      <c r="XDT7" s="700"/>
      <c r="XDU7" s="700"/>
      <c r="XDV7" s="700"/>
      <c r="XDW7" s="700"/>
      <c r="XDX7" s="700"/>
      <c r="XDY7" s="700"/>
      <c r="XDZ7" s="700"/>
      <c r="XEA7" s="700"/>
      <c r="XEB7" s="700"/>
      <c r="XEC7" s="700"/>
      <c r="XED7" s="700"/>
      <c r="XEE7" s="700"/>
      <c r="XEF7" s="700"/>
      <c r="XEG7" s="700"/>
      <c r="XEH7" s="700"/>
      <c r="XEI7" s="700"/>
      <c r="XEJ7" s="700"/>
      <c r="XEK7" s="700"/>
      <c r="XEL7" s="700"/>
      <c r="XEM7" s="700"/>
      <c r="XEN7" s="700"/>
      <c r="XEO7" s="700"/>
      <c r="XEP7" s="700"/>
      <c r="XEQ7" s="700"/>
      <c r="XER7" s="700"/>
      <c r="XES7" s="700"/>
      <c r="XET7" s="700"/>
    </row>
    <row r="8" spans="1:16384" x14ac:dyDescent="0.25">
      <c r="A8" s="935"/>
      <c r="C8" s="687" t="s">
        <v>247</v>
      </c>
      <c r="E8" s="715">
        <f>E7</f>
        <v>0.06</v>
      </c>
      <c r="G8" s="709"/>
      <c r="H8" s="700"/>
      <c r="I8" s="710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1"/>
      <c r="AE8" s="711"/>
      <c r="AF8" s="711"/>
      <c r="AG8" s="711"/>
      <c r="AH8" s="711"/>
      <c r="AI8" s="711"/>
      <c r="AJ8" s="711"/>
      <c r="AK8" s="711"/>
      <c r="AL8" s="711"/>
      <c r="AM8" s="711"/>
      <c r="AN8" s="711"/>
      <c r="AO8" s="711"/>
      <c r="AP8" s="711"/>
      <c r="AQ8" s="711"/>
      <c r="AR8" s="711"/>
      <c r="AS8" s="711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1"/>
      <c r="BG8" s="711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  <c r="BT8" s="711"/>
      <c r="BU8" s="711"/>
      <c r="BV8" s="711"/>
      <c r="BW8" s="711"/>
      <c r="BX8" s="711"/>
      <c r="BY8" s="711"/>
      <c r="BZ8" s="711"/>
      <c r="CA8" s="711"/>
      <c r="CB8" s="711"/>
      <c r="CC8" s="711"/>
      <c r="CD8" s="711"/>
      <c r="CE8" s="711"/>
      <c r="CF8" s="711"/>
      <c r="CG8" s="711"/>
      <c r="CH8" s="711"/>
      <c r="CI8" s="711"/>
      <c r="CJ8" s="711"/>
      <c r="CK8" s="711"/>
      <c r="CL8" s="711"/>
      <c r="CM8" s="711"/>
      <c r="CN8" s="711"/>
      <c r="CO8" s="711"/>
      <c r="CP8" s="711"/>
      <c r="CQ8" s="711"/>
      <c r="CR8" s="711"/>
      <c r="CS8" s="711"/>
      <c r="CT8" s="711"/>
      <c r="CU8" s="711"/>
      <c r="CV8" s="711"/>
      <c r="CW8" s="711"/>
      <c r="CX8" s="711"/>
      <c r="CY8" s="711"/>
      <c r="CZ8" s="711"/>
      <c r="DA8" s="711"/>
      <c r="DB8" s="711"/>
      <c r="DC8" s="711"/>
      <c r="DD8" s="711"/>
      <c r="DE8" s="711"/>
      <c r="DF8" s="711"/>
      <c r="DG8" s="711"/>
      <c r="DH8" s="711"/>
      <c r="DI8" s="711"/>
      <c r="DJ8" s="711"/>
      <c r="DK8" s="711"/>
      <c r="DL8" s="711"/>
      <c r="DM8" s="711"/>
      <c r="DN8" s="711"/>
      <c r="DO8" s="711"/>
      <c r="DP8" s="711"/>
      <c r="DQ8" s="711"/>
      <c r="DR8" s="711"/>
      <c r="DS8" s="711"/>
      <c r="DT8" s="711"/>
      <c r="DU8" s="711"/>
      <c r="DV8" s="711"/>
      <c r="DW8" s="711"/>
      <c r="DX8" s="711"/>
      <c r="DY8" s="711"/>
      <c r="DZ8" s="711"/>
      <c r="EA8" s="711"/>
      <c r="EB8" s="711"/>
      <c r="EC8" s="711"/>
      <c r="ED8" s="711"/>
      <c r="EE8" s="711"/>
      <c r="EF8" s="711"/>
      <c r="EG8" s="711"/>
      <c r="EH8" s="711"/>
      <c r="EI8" s="711"/>
      <c r="EJ8" s="711"/>
      <c r="EK8" s="711"/>
      <c r="EL8" s="711"/>
      <c r="EM8" s="711"/>
      <c r="EN8" s="711"/>
      <c r="EO8" s="711"/>
      <c r="EP8" s="711"/>
      <c r="EQ8" s="711"/>
      <c r="ER8" s="711"/>
      <c r="ES8" s="711"/>
      <c r="ET8" s="711"/>
      <c r="EU8" s="711"/>
      <c r="EV8" s="711"/>
      <c r="EW8" s="711"/>
      <c r="EX8" s="711"/>
      <c r="EY8" s="711"/>
      <c r="EZ8" s="711"/>
      <c r="FA8" s="711"/>
      <c r="FB8" s="711"/>
      <c r="FC8" s="711"/>
      <c r="FD8" s="711"/>
      <c r="FE8" s="711"/>
      <c r="FF8" s="711"/>
      <c r="FG8" s="711"/>
      <c r="FH8" s="711"/>
      <c r="FI8" s="711"/>
      <c r="FJ8" s="711"/>
      <c r="FK8" s="711"/>
      <c r="FL8" s="711"/>
      <c r="FM8" s="711"/>
      <c r="FN8" s="711"/>
      <c r="FO8" s="711"/>
      <c r="FP8" s="711"/>
      <c r="FQ8" s="711"/>
      <c r="FR8" s="711"/>
      <c r="FS8" s="711"/>
      <c r="FT8" s="711"/>
      <c r="FU8" s="711"/>
      <c r="FV8" s="711"/>
      <c r="FW8" s="711"/>
      <c r="FX8" s="711"/>
      <c r="FY8" s="711"/>
      <c r="FZ8" s="711"/>
      <c r="GA8" s="711"/>
      <c r="GB8" s="711"/>
      <c r="GC8" s="711"/>
      <c r="GD8" s="711"/>
      <c r="GE8" s="711"/>
      <c r="GF8" s="711"/>
      <c r="GG8" s="711"/>
      <c r="GH8" s="711"/>
      <c r="GI8" s="711"/>
      <c r="GJ8" s="711"/>
      <c r="GK8" s="711"/>
      <c r="GL8" s="711"/>
      <c r="GM8" s="711"/>
      <c r="GN8" s="711"/>
      <c r="GO8" s="711"/>
      <c r="GP8" s="711"/>
      <c r="GQ8" s="711"/>
      <c r="GR8" s="711"/>
      <c r="GS8" s="711"/>
      <c r="GT8" s="711"/>
      <c r="GU8" s="711"/>
      <c r="GV8" s="711"/>
      <c r="GW8" s="711"/>
      <c r="GX8" s="711"/>
      <c r="GY8" s="711"/>
      <c r="GZ8" s="711"/>
      <c r="HA8" s="711"/>
      <c r="HB8" s="711"/>
      <c r="HC8" s="711"/>
      <c r="HD8" s="711"/>
      <c r="HE8" s="711"/>
      <c r="HF8" s="711"/>
      <c r="HG8" s="711"/>
      <c r="HH8" s="711"/>
      <c r="HI8" s="711"/>
      <c r="HJ8" s="711"/>
      <c r="HK8" s="711"/>
      <c r="HL8" s="711"/>
      <c r="HM8" s="711"/>
      <c r="HN8" s="711"/>
      <c r="HO8" s="711"/>
      <c r="HP8" s="711"/>
      <c r="HQ8" s="711"/>
      <c r="HR8" s="711"/>
      <c r="HS8" s="711"/>
      <c r="HT8" s="711"/>
      <c r="HU8" s="711"/>
      <c r="HV8" s="711"/>
      <c r="HW8" s="711"/>
      <c r="HX8" s="711"/>
      <c r="HY8" s="711"/>
      <c r="HZ8" s="711"/>
      <c r="IA8" s="711"/>
      <c r="IB8" s="711"/>
      <c r="IC8" s="711"/>
      <c r="ID8" s="711"/>
      <c r="IE8" s="711"/>
      <c r="IF8" s="711"/>
      <c r="IG8" s="711"/>
      <c r="IH8" s="711"/>
      <c r="II8" s="711"/>
      <c r="IJ8" s="711"/>
      <c r="IK8" s="711"/>
      <c r="IL8" s="711"/>
      <c r="IM8" s="711"/>
      <c r="IN8" s="711"/>
      <c r="IO8" s="711"/>
      <c r="IP8" s="711"/>
      <c r="IQ8" s="711"/>
      <c r="IR8" s="711"/>
      <c r="IS8" s="711"/>
      <c r="IT8" s="711"/>
      <c r="IU8" s="711"/>
      <c r="IV8" s="711"/>
      <c r="IW8" s="711"/>
      <c r="IX8" s="711"/>
      <c r="IY8" s="711"/>
      <c r="IZ8" s="711"/>
      <c r="JA8" s="711"/>
      <c r="JB8" s="711"/>
      <c r="JC8" s="711"/>
      <c r="JD8" s="711"/>
      <c r="JE8" s="711"/>
      <c r="JF8" s="711"/>
      <c r="JG8" s="711"/>
      <c r="JH8" s="711"/>
      <c r="JI8" s="711"/>
      <c r="JJ8" s="711"/>
      <c r="JK8" s="711"/>
      <c r="JL8" s="711"/>
      <c r="JM8" s="711"/>
      <c r="JN8" s="711"/>
      <c r="JO8" s="711"/>
      <c r="JP8" s="711"/>
      <c r="JQ8" s="711"/>
      <c r="JR8" s="711"/>
      <c r="JS8" s="711"/>
      <c r="JT8" s="711"/>
      <c r="JU8" s="711"/>
      <c r="JV8" s="711"/>
      <c r="JW8" s="711"/>
      <c r="JX8" s="711"/>
      <c r="JY8" s="711"/>
      <c r="JZ8" s="711"/>
      <c r="KA8" s="711"/>
      <c r="KB8" s="711"/>
      <c r="KC8" s="711"/>
      <c r="KD8" s="711"/>
      <c r="KE8" s="711"/>
      <c r="KF8" s="711"/>
      <c r="KG8" s="711"/>
      <c r="KH8" s="711"/>
      <c r="KI8" s="711"/>
      <c r="KJ8" s="711"/>
      <c r="KK8" s="711"/>
      <c r="KL8" s="711"/>
      <c r="KM8" s="711"/>
      <c r="KN8" s="711"/>
      <c r="KO8" s="711"/>
      <c r="KP8" s="711"/>
      <c r="KQ8" s="711"/>
      <c r="KR8" s="711"/>
      <c r="KS8" s="711"/>
      <c r="KT8" s="711"/>
      <c r="KU8" s="711"/>
      <c r="KV8" s="711"/>
      <c r="KW8" s="711"/>
      <c r="KX8" s="711"/>
      <c r="KY8" s="711"/>
      <c r="KZ8" s="711"/>
      <c r="LA8" s="711"/>
      <c r="LB8" s="711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T8" s="711"/>
      <c r="LU8" s="711"/>
      <c r="LV8" s="711"/>
      <c r="LW8" s="711"/>
      <c r="LX8" s="711"/>
      <c r="LY8" s="711"/>
      <c r="LZ8" s="711"/>
      <c r="MA8" s="711"/>
      <c r="MB8" s="711"/>
      <c r="MC8" s="711"/>
      <c r="MD8" s="711"/>
      <c r="ME8" s="711"/>
      <c r="MF8" s="711"/>
      <c r="MG8" s="711"/>
      <c r="MH8" s="711"/>
      <c r="MI8" s="711"/>
      <c r="MJ8" s="711"/>
      <c r="MK8" s="711"/>
      <c r="ML8" s="711"/>
      <c r="MM8" s="711"/>
      <c r="MN8" s="711"/>
      <c r="MO8" s="711"/>
      <c r="MP8" s="711"/>
      <c r="MQ8" s="711"/>
      <c r="MR8" s="711"/>
      <c r="MS8" s="711"/>
      <c r="MT8" s="711"/>
      <c r="MU8" s="711"/>
      <c r="MV8" s="711"/>
      <c r="MW8" s="711"/>
      <c r="MX8" s="711"/>
      <c r="MY8" s="711"/>
      <c r="MZ8" s="711"/>
      <c r="NA8" s="711"/>
      <c r="NB8" s="711"/>
      <c r="NC8" s="711"/>
      <c r="ND8" s="711"/>
      <c r="NE8" s="711"/>
      <c r="NF8" s="711"/>
      <c r="NG8" s="711"/>
      <c r="NH8" s="711"/>
      <c r="NI8" s="711"/>
      <c r="NJ8" s="711"/>
      <c r="NK8" s="711"/>
      <c r="NL8" s="711"/>
      <c r="NM8" s="711"/>
      <c r="NN8" s="711"/>
      <c r="NO8" s="711"/>
      <c r="NP8" s="711"/>
      <c r="NQ8" s="711"/>
      <c r="NR8" s="711"/>
      <c r="NS8" s="711"/>
      <c r="NT8" s="711"/>
      <c r="NU8" s="711"/>
      <c r="NV8" s="711"/>
      <c r="NW8" s="711"/>
      <c r="NX8" s="711"/>
      <c r="NY8" s="711"/>
      <c r="NZ8" s="711"/>
      <c r="OA8" s="711"/>
      <c r="OB8" s="711"/>
      <c r="OC8" s="711"/>
      <c r="OD8" s="711"/>
      <c r="OE8" s="711"/>
      <c r="OF8" s="711"/>
      <c r="OG8" s="711"/>
      <c r="OH8" s="711"/>
      <c r="OI8" s="711"/>
      <c r="OJ8" s="711"/>
      <c r="OK8" s="711"/>
      <c r="OL8" s="711"/>
      <c r="OM8" s="711"/>
      <c r="ON8" s="711"/>
      <c r="OO8" s="711"/>
      <c r="OP8" s="711"/>
      <c r="OQ8" s="711"/>
      <c r="OR8" s="711"/>
      <c r="OS8" s="711"/>
      <c r="OT8" s="711"/>
      <c r="OU8" s="711"/>
      <c r="OV8" s="711"/>
      <c r="OW8" s="711"/>
      <c r="OX8" s="711"/>
      <c r="OY8" s="711"/>
      <c r="OZ8" s="711"/>
      <c r="PA8" s="711"/>
      <c r="PB8" s="711"/>
      <c r="PC8" s="711"/>
      <c r="PD8" s="711"/>
      <c r="PE8" s="711"/>
      <c r="PF8" s="711"/>
      <c r="PG8" s="711"/>
      <c r="PH8" s="711"/>
      <c r="PI8" s="711"/>
      <c r="PJ8" s="711"/>
      <c r="PK8" s="711"/>
      <c r="PL8" s="711"/>
      <c r="PM8" s="711"/>
      <c r="PN8" s="711"/>
      <c r="PO8" s="711"/>
      <c r="PP8" s="711"/>
      <c r="PQ8" s="711"/>
      <c r="PR8" s="711"/>
      <c r="PS8" s="711"/>
      <c r="PT8" s="711"/>
      <c r="PU8" s="711"/>
      <c r="PV8" s="711"/>
      <c r="PW8" s="711"/>
      <c r="PX8" s="711"/>
      <c r="PY8" s="711"/>
      <c r="PZ8" s="711"/>
      <c r="QA8" s="711"/>
      <c r="QB8" s="711"/>
      <c r="QC8" s="711"/>
      <c r="QD8" s="711"/>
      <c r="QE8" s="711"/>
      <c r="QF8" s="711"/>
      <c r="QG8" s="711"/>
      <c r="QH8" s="711"/>
      <c r="QI8" s="711"/>
      <c r="QJ8" s="711"/>
      <c r="QK8" s="711"/>
      <c r="QL8" s="711"/>
      <c r="QM8" s="711"/>
      <c r="QN8" s="711"/>
      <c r="QO8" s="711"/>
      <c r="QP8" s="711"/>
      <c r="QQ8" s="711"/>
      <c r="QR8" s="711"/>
      <c r="QS8" s="711"/>
      <c r="QT8" s="711"/>
      <c r="QU8" s="711"/>
      <c r="QV8" s="711"/>
      <c r="QW8" s="711"/>
      <c r="QX8" s="711"/>
      <c r="QY8" s="711"/>
      <c r="QZ8" s="711"/>
      <c r="RA8" s="711"/>
      <c r="RB8" s="711"/>
      <c r="RC8" s="711"/>
      <c r="RD8" s="711"/>
      <c r="RE8" s="711"/>
      <c r="RF8" s="711"/>
      <c r="RG8" s="711"/>
      <c r="RH8" s="711"/>
      <c r="RI8" s="711"/>
      <c r="RJ8" s="711"/>
      <c r="RK8" s="711"/>
      <c r="RL8" s="711"/>
      <c r="RM8" s="711"/>
      <c r="RN8" s="711"/>
      <c r="RO8" s="711"/>
      <c r="RP8" s="711"/>
      <c r="RQ8" s="711"/>
      <c r="RR8" s="711"/>
      <c r="RS8" s="711"/>
      <c r="RT8" s="711"/>
      <c r="RU8" s="711"/>
      <c r="RV8" s="711"/>
      <c r="RW8" s="711"/>
      <c r="RX8" s="711"/>
      <c r="RY8" s="711"/>
      <c r="RZ8" s="711"/>
      <c r="SA8" s="711"/>
      <c r="SB8" s="711"/>
      <c r="SC8" s="711"/>
      <c r="SD8" s="711"/>
      <c r="SE8" s="711"/>
      <c r="SF8" s="711"/>
      <c r="SG8" s="711"/>
      <c r="SH8" s="711"/>
      <c r="SI8" s="711"/>
      <c r="SJ8" s="711"/>
      <c r="SK8" s="711"/>
      <c r="SL8" s="711"/>
      <c r="SM8" s="711"/>
      <c r="SN8" s="711"/>
      <c r="SO8" s="711"/>
      <c r="SP8" s="711"/>
      <c r="SQ8" s="711"/>
      <c r="SR8" s="711"/>
      <c r="SS8" s="711"/>
      <c r="ST8" s="711"/>
      <c r="SU8" s="711"/>
      <c r="SV8" s="711"/>
      <c r="SW8" s="711"/>
      <c r="SX8" s="711"/>
      <c r="SY8" s="711"/>
      <c r="SZ8" s="711"/>
      <c r="TA8" s="711"/>
      <c r="TB8" s="711"/>
      <c r="TC8" s="711"/>
      <c r="TD8" s="711"/>
      <c r="TE8" s="711"/>
      <c r="TF8" s="711"/>
      <c r="TG8" s="711"/>
      <c r="TH8" s="711"/>
      <c r="TI8" s="711"/>
      <c r="TJ8" s="711"/>
      <c r="TK8" s="711"/>
      <c r="TL8" s="711"/>
      <c r="TM8" s="711"/>
      <c r="TN8" s="711"/>
      <c r="TO8" s="711"/>
      <c r="TP8" s="711"/>
      <c r="TQ8" s="711"/>
      <c r="TR8" s="711"/>
      <c r="TS8" s="711"/>
      <c r="TT8" s="711"/>
      <c r="TU8" s="711"/>
      <c r="TV8" s="711"/>
      <c r="TW8" s="711"/>
      <c r="TX8" s="711"/>
      <c r="TY8" s="711"/>
      <c r="TZ8" s="711"/>
      <c r="UA8" s="711"/>
      <c r="UB8" s="711"/>
      <c r="UC8" s="711"/>
      <c r="UD8" s="711"/>
      <c r="UE8" s="711"/>
      <c r="UF8" s="711"/>
      <c r="UG8" s="711"/>
      <c r="UH8" s="711"/>
      <c r="UI8" s="711"/>
      <c r="UJ8" s="711"/>
      <c r="UK8" s="711"/>
      <c r="UL8" s="711"/>
      <c r="UM8" s="711"/>
      <c r="UN8" s="711"/>
      <c r="UO8" s="711"/>
      <c r="UP8" s="711"/>
      <c r="UQ8" s="711"/>
      <c r="UR8" s="711"/>
      <c r="US8" s="711"/>
      <c r="UT8" s="711"/>
      <c r="UU8" s="711"/>
      <c r="UV8" s="711"/>
      <c r="UW8" s="711"/>
      <c r="UX8" s="711"/>
      <c r="UY8" s="711"/>
      <c r="UZ8" s="711"/>
      <c r="VA8" s="711"/>
      <c r="VB8" s="711"/>
      <c r="VC8" s="711"/>
      <c r="VD8" s="711"/>
      <c r="VE8" s="711"/>
      <c r="VF8" s="711"/>
      <c r="VG8" s="711"/>
      <c r="VH8" s="711"/>
      <c r="VI8" s="711"/>
      <c r="VJ8" s="711"/>
      <c r="VK8" s="711"/>
      <c r="VL8" s="711"/>
      <c r="VM8" s="711"/>
      <c r="VN8" s="711"/>
      <c r="VO8" s="711"/>
      <c r="VP8" s="711"/>
      <c r="VQ8" s="711"/>
      <c r="VR8" s="711"/>
      <c r="VS8" s="711"/>
      <c r="VT8" s="711"/>
      <c r="VU8" s="711"/>
      <c r="VV8" s="711"/>
      <c r="VW8" s="711"/>
      <c r="VX8" s="711"/>
      <c r="VY8" s="711"/>
      <c r="VZ8" s="711"/>
      <c r="WA8" s="711"/>
      <c r="WB8" s="711"/>
      <c r="WC8" s="711"/>
      <c r="WD8" s="711"/>
      <c r="WE8" s="711"/>
      <c r="WF8" s="711"/>
      <c r="WG8" s="711"/>
      <c r="WH8" s="711"/>
      <c r="WI8" s="711"/>
      <c r="WJ8" s="711"/>
      <c r="WK8" s="711"/>
      <c r="WL8" s="711"/>
      <c r="WM8" s="711"/>
      <c r="WN8" s="711"/>
      <c r="WO8" s="711"/>
      <c r="WP8" s="711"/>
      <c r="WQ8" s="711"/>
      <c r="WR8" s="711"/>
      <c r="WS8" s="711"/>
      <c r="WT8" s="711"/>
      <c r="WU8" s="711"/>
      <c r="WV8" s="711"/>
      <c r="WW8" s="711"/>
      <c r="WX8" s="711"/>
      <c r="WY8" s="711"/>
      <c r="WZ8" s="711"/>
      <c r="XA8" s="711"/>
      <c r="XB8" s="711"/>
      <c r="XC8" s="711"/>
      <c r="XD8" s="711"/>
      <c r="XE8" s="711"/>
      <c r="XF8" s="711"/>
      <c r="XG8" s="711"/>
      <c r="XH8" s="711"/>
      <c r="XI8" s="711"/>
      <c r="XJ8" s="711"/>
      <c r="XK8" s="711"/>
      <c r="XL8" s="711"/>
      <c r="XM8" s="711"/>
      <c r="XN8" s="711"/>
      <c r="XO8" s="711"/>
      <c r="XP8" s="711"/>
      <c r="XQ8" s="711"/>
      <c r="XR8" s="711"/>
      <c r="XS8" s="711"/>
      <c r="XT8" s="711"/>
      <c r="XU8" s="711"/>
      <c r="XV8" s="711"/>
      <c r="XW8" s="711"/>
      <c r="XX8" s="711"/>
      <c r="XY8" s="711"/>
      <c r="XZ8" s="711"/>
      <c r="YA8" s="711"/>
      <c r="YB8" s="711"/>
      <c r="YC8" s="711"/>
      <c r="YD8" s="711"/>
      <c r="YE8" s="711"/>
      <c r="YF8" s="711"/>
      <c r="YG8" s="711"/>
      <c r="YH8" s="711"/>
      <c r="YI8" s="711"/>
      <c r="YJ8" s="711"/>
      <c r="YK8" s="711"/>
      <c r="YL8" s="711"/>
      <c r="YM8" s="711"/>
      <c r="YN8" s="711"/>
      <c r="YO8" s="711"/>
      <c r="YP8" s="711"/>
      <c r="YQ8" s="711"/>
      <c r="YR8" s="711"/>
      <c r="YS8" s="711"/>
      <c r="YT8" s="711"/>
      <c r="YU8" s="711"/>
      <c r="YV8" s="711"/>
      <c r="YW8" s="711"/>
      <c r="YX8" s="711"/>
      <c r="YY8" s="711"/>
      <c r="YZ8" s="711"/>
      <c r="ZA8" s="711"/>
      <c r="ZB8" s="711"/>
      <c r="ZC8" s="711"/>
      <c r="ZD8" s="711"/>
      <c r="ZE8" s="711"/>
      <c r="ZF8" s="711"/>
      <c r="ZG8" s="711"/>
      <c r="ZH8" s="711"/>
      <c r="ZI8" s="711"/>
      <c r="ZJ8" s="711"/>
      <c r="ZK8" s="711"/>
      <c r="ZL8" s="711"/>
      <c r="ZM8" s="711"/>
      <c r="ZN8" s="711"/>
      <c r="ZO8" s="711"/>
      <c r="ZP8" s="711"/>
      <c r="ZQ8" s="711"/>
      <c r="ZR8" s="711"/>
      <c r="ZS8" s="711"/>
      <c r="ZT8" s="711"/>
      <c r="ZU8" s="711"/>
      <c r="ZV8" s="711"/>
      <c r="ZW8" s="711"/>
      <c r="ZX8" s="711"/>
      <c r="ZY8" s="711"/>
      <c r="ZZ8" s="711"/>
      <c r="AAA8" s="711"/>
      <c r="AAB8" s="711"/>
      <c r="AAC8" s="711"/>
      <c r="AAD8" s="711"/>
      <c r="AAE8" s="711"/>
      <c r="AAF8" s="711"/>
      <c r="AAG8" s="711"/>
      <c r="AAH8" s="711"/>
      <c r="AAI8" s="711"/>
      <c r="AAJ8" s="711"/>
      <c r="AAK8" s="711"/>
      <c r="AAL8" s="711"/>
      <c r="AAM8" s="711"/>
      <c r="AAN8" s="711"/>
      <c r="AAO8" s="711"/>
      <c r="AAP8" s="711"/>
      <c r="AAQ8" s="711"/>
      <c r="AAR8" s="711"/>
      <c r="AAS8" s="711"/>
      <c r="AAT8" s="711"/>
      <c r="AAU8" s="711"/>
      <c r="AAV8" s="711"/>
      <c r="AAW8" s="711"/>
      <c r="AAX8" s="711"/>
      <c r="AAY8" s="711"/>
      <c r="AAZ8" s="711"/>
      <c r="ABA8" s="711"/>
      <c r="ABB8" s="711"/>
      <c r="ABC8" s="711"/>
      <c r="ABD8" s="711"/>
      <c r="ABE8" s="711"/>
      <c r="ABF8" s="711"/>
      <c r="ABG8" s="711"/>
      <c r="ABH8" s="711"/>
      <c r="ABI8" s="711"/>
      <c r="ABJ8" s="711"/>
      <c r="ABK8" s="711"/>
      <c r="ABL8" s="711"/>
      <c r="ABM8" s="711"/>
      <c r="ABN8" s="711"/>
      <c r="ABO8" s="711"/>
      <c r="ABP8" s="711"/>
      <c r="ABQ8" s="711"/>
      <c r="ABR8" s="711"/>
      <c r="ABS8" s="711"/>
      <c r="ABT8" s="711"/>
      <c r="ABU8" s="711"/>
      <c r="ABV8" s="711"/>
      <c r="ABW8" s="711"/>
      <c r="ABX8" s="711"/>
      <c r="ABY8" s="711"/>
      <c r="ABZ8" s="711"/>
      <c r="ACA8" s="711"/>
      <c r="ACB8" s="711"/>
      <c r="ACC8" s="711"/>
      <c r="ACD8" s="711"/>
      <c r="ACE8" s="711"/>
      <c r="ACF8" s="711"/>
      <c r="ACG8" s="711"/>
      <c r="ACH8" s="711"/>
      <c r="ACI8" s="711"/>
      <c r="ACJ8" s="711"/>
      <c r="ACK8" s="711"/>
      <c r="ACL8" s="711"/>
      <c r="ACM8" s="711"/>
      <c r="ACN8" s="711"/>
      <c r="ACO8" s="711"/>
      <c r="ACP8" s="711"/>
      <c r="ACQ8" s="711"/>
      <c r="ACR8" s="711"/>
      <c r="ACS8" s="711"/>
      <c r="ACT8" s="711"/>
      <c r="ACU8" s="711"/>
      <c r="ACV8" s="711"/>
      <c r="ACW8" s="711"/>
      <c r="ACX8" s="711"/>
      <c r="ACY8" s="711"/>
      <c r="ACZ8" s="711"/>
      <c r="ADA8" s="711"/>
      <c r="ADB8" s="711"/>
      <c r="ADC8" s="711"/>
      <c r="ADD8" s="711"/>
      <c r="ADE8" s="711"/>
      <c r="ADF8" s="711"/>
      <c r="ADG8" s="711"/>
      <c r="ADH8" s="711"/>
      <c r="ADI8" s="711"/>
      <c r="ADJ8" s="711"/>
      <c r="ADK8" s="711"/>
      <c r="ADL8" s="711"/>
      <c r="ADM8" s="711"/>
      <c r="ADN8" s="711"/>
      <c r="ADO8" s="711"/>
      <c r="ADP8" s="711"/>
      <c r="ADQ8" s="711"/>
      <c r="ADR8" s="711"/>
      <c r="ADS8" s="711"/>
      <c r="ADT8" s="711"/>
      <c r="ADU8" s="711"/>
      <c r="ADV8" s="711"/>
      <c r="ADW8" s="711"/>
      <c r="ADX8" s="711"/>
      <c r="ADY8" s="711"/>
      <c r="ADZ8" s="711"/>
      <c r="AEA8" s="711"/>
      <c r="AEB8" s="711"/>
      <c r="AEC8" s="711"/>
      <c r="AED8" s="711"/>
      <c r="AEE8" s="711"/>
      <c r="AEF8" s="711"/>
      <c r="AEG8" s="711"/>
      <c r="AEH8" s="711"/>
      <c r="AEI8" s="711"/>
      <c r="AEJ8" s="711"/>
      <c r="AEK8" s="711"/>
      <c r="AEL8" s="711"/>
      <c r="AEM8" s="711"/>
      <c r="AEN8" s="711"/>
      <c r="AEO8" s="711"/>
      <c r="AEP8" s="711"/>
      <c r="AEQ8" s="711"/>
      <c r="AER8" s="711"/>
      <c r="AES8" s="711"/>
      <c r="AET8" s="711"/>
      <c r="AEU8" s="711"/>
      <c r="AEV8" s="711"/>
      <c r="AEW8" s="711"/>
      <c r="AEX8" s="711"/>
      <c r="AEY8" s="711"/>
      <c r="AEZ8" s="711"/>
      <c r="AFA8" s="711"/>
      <c r="AFB8" s="711"/>
      <c r="AFC8" s="711"/>
      <c r="AFD8" s="711"/>
      <c r="AFE8" s="711"/>
      <c r="AFF8" s="711"/>
      <c r="AFG8" s="711"/>
      <c r="AFH8" s="711"/>
      <c r="AFI8" s="711"/>
      <c r="AFJ8" s="711"/>
      <c r="AFK8" s="711"/>
      <c r="AFL8" s="711"/>
      <c r="AFM8" s="711"/>
      <c r="AFN8" s="711"/>
      <c r="AFO8" s="711"/>
      <c r="AFP8" s="711"/>
      <c r="AFQ8" s="711"/>
      <c r="AFR8" s="711"/>
      <c r="AFS8" s="711"/>
      <c r="AFT8" s="711"/>
      <c r="AFU8" s="711"/>
      <c r="AFV8" s="711"/>
      <c r="AFW8" s="711"/>
      <c r="AFX8" s="711"/>
      <c r="AFY8" s="711"/>
      <c r="AFZ8" s="711"/>
      <c r="AGA8" s="711"/>
      <c r="AGB8" s="711"/>
      <c r="AGC8" s="711"/>
      <c r="AGD8" s="711"/>
      <c r="AGE8" s="711"/>
      <c r="AGF8" s="711"/>
      <c r="AGG8" s="711"/>
      <c r="AGH8" s="711"/>
      <c r="AGI8" s="711"/>
      <c r="AGJ8" s="711"/>
      <c r="AGK8" s="711"/>
      <c r="AGL8" s="711"/>
      <c r="AGM8" s="711"/>
      <c r="AGN8" s="711"/>
      <c r="AGO8" s="711"/>
      <c r="AGP8" s="711"/>
      <c r="AGQ8" s="711"/>
      <c r="AGR8" s="711"/>
      <c r="AGS8" s="711"/>
      <c r="AGT8" s="711"/>
      <c r="AGU8" s="711"/>
      <c r="AGV8" s="711"/>
      <c r="AGW8" s="711"/>
      <c r="AGX8" s="711"/>
      <c r="AGY8" s="711"/>
      <c r="AGZ8" s="711"/>
      <c r="AHA8" s="711"/>
      <c r="AHB8" s="711"/>
      <c r="AHC8" s="711"/>
      <c r="AHD8" s="711"/>
      <c r="AHE8" s="711"/>
      <c r="AHF8" s="711"/>
      <c r="AHG8" s="711"/>
      <c r="AHH8" s="711"/>
      <c r="AHI8" s="711"/>
      <c r="AHJ8" s="711"/>
      <c r="AHK8" s="711"/>
      <c r="AHL8" s="711"/>
      <c r="AHM8" s="711"/>
      <c r="AHN8" s="711"/>
      <c r="AHO8" s="711"/>
      <c r="AHP8" s="711"/>
      <c r="AHQ8" s="711"/>
      <c r="AHR8" s="711"/>
      <c r="AHS8" s="711"/>
      <c r="AHT8" s="711"/>
      <c r="AHU8" s="711"/>
      <c r="AHV8" s="711"/>
      <c r="AHW8" s="711"/>
      <c r="AHX8" s="711"/>
      <c r="AHY8" s="711"/>
      <c r="AHZ8" s="711"/>
      <c r="AIA8" s="711"/>
      <c r="AIB8" s="711"/>
      <c r="AIC8" s="711"/>
      <c r="AID8" s="711"/>
      <c r="AIE8" s="711"/>
      <c r="AIF8" s="711"/>
      <c r="AIG8" s="711"/>
      <c r="AIH8" s="711"/>
      <c r="AII8" s="711"/>
      <c r="AIJ8" s="711"/>
      <c r="AIK8" s="711"/>
      <c r="AIL8" s="711"/>
      <c r="AIM8" s="711"/>
      <c r="AIN8" s="711"/>
      <c r="AIO8" s="711"/>
      <c r="AIP8" s="711"/>
      <c r="AIQ8" s="711"/>
      <c r="AIR8" s="711"/>
      <c r="AIS8" s="711"/>
      <c r="AIT8" s="711"/>
      <c r="AIU8" s="711"/>
      <c r="AIV8" s="711"/>
      <c r="AIW8" s="711"/>
      <c r="AIX8" s="711"/>
      <c r="AIY8" s="711"/>
      <c r="AIZ8" s="711"/>
      <c r="AJA8" s="711"/>
      <c r="AJB8" s="711"/>
      <c r="AJC8" s="711"/>
      <c r="AJD8" s="711"/>
      <c r="AJE8" s="711"/>
      <c r="AJF8" s="711"/>
      <c r="AJG8" s="711"/>
      <c r="AJH8" s="711"/>
      <c r="AJI8" s="711"/>
      <c r="AJJ8" s="711"/>
      <c r="AJK8" s="711"/>
      <c r="AJL8" s="711"/>
      <c r="AJM8" s="711"/>
      <c r="AJN8" s="711"/>
      <c r="AJO8" s="711"/>
      <c r="AJP8" s="711"/>
      <c r="AJQ8" s="711"/>
      <c r="AJR8" s="711"/>
      <c r="AJS8" s="711"/>
      <c r="AJT8" s="711"/>
      <c r="AJU8" s="711"/>
      <c r="AJV8" s="711"/>
      <c r="AJW8" s="711"/>
      <c r="AJX8" s="711"/>
      <c r="AJY8" s="711"/>
      <c r="AJZ8" s="711"/>
      <c r="AKA8" s="711"/>
      <c r="AKB8" s="711"/>
      <c r="AKC8" s="711"/>
      <c r="AKD8" s="711"/>
      <c r="AKE8" s="711"/>
      <c r="AKF8" s="711"/>
      <c r="AKG8" s="711"/>
      <c r="AKH8" s="711"/>
      <c r="AKI8" s="711"/>
      <c r="AKJ8" s="711"/>
      <c r="AKK8" s="711"/>
      <c r="AKL8" s="711"/>
      <c r="AKM8" s="711"/>
      <c r="AKN8" s="711"/>
      <c r="AKO8" s="711"/>
      <c r="AKP8" s="711"/>
      <c r="AKQ8" s="711"/>
      <c r="AKR8" s="711"/>
      <c r="AKS8" s="711"/>
      <c r="AKT8" s="711"/>
      <c r="AKU8" s="711"/>
      <c r="AKV8" s="711"/>
      <c r="AKW8" s="711"/>
      <c r="AKX8" s="711"/>
      <c r="AKY8" s="711"/>
      <c r="AKZ8" s="711"/>
      <c r="ALA8" s="711"/>
      <c r="ALB8" s="711"/>
      <c r="ALC8" s="711"/>
      <c r="ALD8" s="711"/>
      <c r="ALE8" s="711"/>
      <c r="ALF8" s="711"/>
      <c r="ALG8" s="711"/>
      <c r="ALH8" s="711"/>
      <c r="ALI8" s="711"/>
      <c r="ALJ8" s="711"/>
      <c r="ALK8" s="711"/>
      <c r="ALL8" s="711"/>
      <c r="ALM8" s="711"/>
      <c r="ALN8" s="711"/>
      <c r="ALO8" s="711"/>
      <c r="ALP8" s="711"/>
      <c r="ALQ8" s="711"/>
      <c r="ALR8" s="711"/>
      <c r="ALS8" s="711"/>
      <c r="ALT8" s="711"/>
      <c r="ALU8" s="711"/>
      <c r="ALV8" s="711"/>
      <c r="ALW8" s="711"/>
      <c r="ALX8" s="711"/>
      <c r="ALY8" s="711"/>
      <c r="ALZ8" s="711"/>
      <c r="AMA8" s="711"/>
      <c r="AMB8" s="711"/>
      <c r="AMC8" s="711"/>
      <c r="AMD8" s="711"/>
      <c r="AME8" s="711"/>
      <c r="AMF8" s="711"/>
      <c r="AMG8" s="711"/>
      <c r="AMH8" s="711"/>
      <c r="AMI8" s="711"/>
      <c r="AMJ8" s="711"/>
      <c r="AMK8" s="711"/>
      <c r="AML8" s="711"/>
      <c r="AMM8" s="711"/>
      <c r="AMN8" s="711"/>
      <c r="AMO8" s="711"/>
      <c r="AMP8" s="711"/>
      <c r="AMQ8" s="711"/>
      <c r="AMR8" s="711"/>
      <c r="AMS8" s="711"/>
      <c r="AMT8" s="711"/>
      <c r="AMU8" s="711"/>
      <c r="AMV8" s="711"/>
      <c r="AMW8" s="711"/>
      <c r="AMX8" s="711"/>
      <c r="AMY8" s="711"/>
      <c r="AMZ8" s="711"/>
      <c r="ANA8" s="711"/>
      <c r="ANB8" s="711"/>
      <c r="ANC8" s="711"/>
      <c r="AND8" s="711"/>
      <c r="ANE8" s="711"/>
      <c r="ANF8" s="711"/>
      <c r="ANG8" s="711"/>
      <c r="ANH8" s="711"/>
      <c r="ANI8" s="711"/>
      <c r="ANJ8" s="711"/>
      <c r="ANK8" s="711"/>
      <c r="ANL8" s="711"/>
      <c r="ANM8" s="711"/>
      <c r="ANN8" s="711"/>
      <c r="ANO8" s="711"/>
      <c r="ANP8" s="711"/>
      <c r="ANQ8" s="711"/>
      <c r="ANR8" s="711"/>
      <c r="ANS8" s="711"/>
      <c r="ANT8" s="711"/>
      <c r="ANU8" s="711"/>
      <c r="ANV8" s="711"/>
      <c r="ANW8" s="711"/>
      <c r="ANX8" s="711"/>
      <c r="ANY8" s="711"/>
      <c r="ANZ8" s="711"/>
      <c r="AOA8" s="711"/>
      <c r="AOB8" s="711"/>
      <c r="AOC8" s="711"/>
      <c r="AOD8" s="711"/>
      <c r="AOE8" s="711"/>
      <c r="AOF8" s="711"/>
      <c r="AOG8" s="711"/>
      <c r="AOH8" s="711"/>
      <c r="AOI8" s="711"/>
      <c r="AOJ8" s="711"/>
      <c r="AOK8" s="711"/>
      <c r="AOL8" s="711"/>
      <c r="AOM8" s="711"/>
      <c r="AON8" s="711"/>
      <c r="AOO8" s="711"/>
      <c r="AOP8" s="711"/>
      <c r="AOQ8" s="711"/>
      <c r="AOR8" s="711"/>
      <c r="AOS8" s="711"/>
      <c r="AOT8" s="711"/>
      <c r="AOU8" s="711"/>
      <c r="AOV8" s="711"/>
      <c r="AOW8" s="711"/>
      <c r="AOX8" s="711"/>
      <c r="AOY8" s="711"/>
      <c r="AOZ8" s="711"/>
      <c r="APA8" s="711"/>
      <c r="APB8" s="711"/>
      <c r="APC8" s="711"/>
      <c r="APD8" s="711"/>
      <c r="APE8" s="711"/>
      <c r="APF8" s="711"/>
      <c r="APG8" s="711"/>
      <c r="APH8" s="711"/>
      <c r="API8" s="711"/>
      <c r="APJ8" s="711"/>
      <c r="APK8" s="711"/>
      <c r="APL8" s="711"/>
      <c r="APM8" s="711"/>
      <c r="APN8" s="711"/>
      <c r="APO8" s="711"/>
      <c r="APP8" s="711"/>
      <c r="APQ8" s="711"/>
      <c r="APR8" s="711"/>
      <c r="APS8" s="711"/>
      <c r="APT8" s="711"/>
      <c r="APU8" s="711"/>
      <c r="APV8" s="711"/>
      <c r="APW8" s="711"/>
      <c r="APX8" s="711"/>
      <c r="APY8" s="711"/>
      <c r="APZ8" s="711"/>
      <c r="AQA8" s="711"/>
      <c r="AQB8" s="711"/>
      <c r="AQC8" s="711"/>
      <c r="AQD8" s="711"/>
      <c r="AQE8" s="711"/>
      <c r="AQF8" s="711"/>
      <c r="AQG8" s="711"/>
      <c r="AQH8" s="711"/>
      <c r="AQI8" s="711"/>
      <c r="AQJ8" s="711"/>
      <c r="AQK8" s="711"/>
      <c r="AQL8" s="711"/>
      <c r="AQM8" s="711"/>
      <c r="AQN8" s="711"/>
      <c r="AQO8" s="711"/>
      <c r="AQP8" s="711"/>
      <c r="AQQ8" s="711"/>
      <c r="AQR8" s="711"/>
      <c r="AQS8" s="711"/>
      <c r="AQT8" s="711"/>
      <c r="AQU8" s="711"/>
      <c r="AQV8" s="711"/>
      <c r="AQW8" s="711"/>
      <c r="AQX8" s="711"/>
      <c r="AQY8" s="711"/>
      <c r="AQZ8" s="711"/>
      <c r="ARA8" s="711"/>
      <c r="ARB8" s="711"/>
      <c r="ARC8" s="711"/>
      <c r="ARD8" s="711"/>
      <c r="ARE8" s="711"/>
      <c r="ARF8" s="711"/>
      <c r="ARG8" s="711"/>
      <c r="ARH8" s="711"/>
      <c r="ARI8" s="711"/>
      <c r="ARJ8" s="711"/>
      <c r="ARK8" s="711"/>
      <c r="ARL8" s="711"/>
      <c r="ARM8" s="711"/>
      <c r="ARN8" s="711"/>
      <c r="ARO8" s="711"/>
      <c r="ARP8" s="711"/>
      <c r="ARQ8" s="711"/>
      <c r="ARR8" s="711"/>
      <c r="ARS8" s="711"/>
      <c r="ART8" s="711"/>
      <c r="ARU8" s="711"/>
      <c r="ARV8" s="711"/>
      <c r="ARW8" s="711"/>
      <c r="ARX8" s="711"/>
      <c r="ARY8" s="711"/>
      <c r="ARZ8" s="711"/>
      <c r="ASA8" s="711"/>
      <c r="ASB8" s="711"/>
      <c r="ASC8" s="711"/>
      <c r="ASD8" s="711"/>
      <c r="ASE8" s="711"/>
      <c r="ASF8" s="711"/>
      <c r="ASG8" s="711"/>
      <c r="ASH8" s="711"/>
      <c r="ASI8" s="711"/>
      <c r="ASJ8" s="711"/>
      <c r="ASK8" s="711"/>
      <c r="ASL8" s="711"/>
      <c r="ASM8" s="711"/>
      <c r="ASN8" s="711"/>
      <c r="ASO8" s="711"/>
      <c r="ASP8" s="711"/>
      <c r="ASQ8" s="711"/>
      <c r="ASR8" s="711"/>
      <c r="ASS8" s="711"/>
      <c r="AST8" s="711"/>
      <c r="ASU8" s="711"/>
      <c r="ASV8" s="711"/>
      <c r="ASW8" s="711"/>
      <c r="ASX8" s="711"/>
      <c r="ASY8" s="711"/>
      <c r="ASZ8" s="711"/>
      <c r="ATA8" s="711"/>
      <c r="ATB8" s="711"/>
      <c r="ATC8" s="711"/>
      <c r="ATD8" s="711"/>
      <c r="ATE8" s="711"/>
      <c r="ATF8" s="711"/>
      <c r="ATG8" s="711"/>
      <c r="ATH8" s="711"/>
      <c r="ATI8" s="711"/>
      <c r="ATJ8" s="711"/>
      <c r="ATK8" s="711"/>
      <c r="ATL8" s="711"/>
      <c r="ATM8" s="711"/>
      <c r="ATN8" s="711"/>
      <c r="ATO8" s="711"/>
      <c r="ATP8" s="711"/>
      <c r="ATQ8" s="711"/>
      <c r="ATR8" s="711"/>
      <c r="ATS8" s="711"/>
      <c r="ATT8" s="711"/>
      <c r="ATU8" s="711"/>
      <c r="ATV8" s="711"/>
      <c r="ATW8" s="711"/>
      <c r="ATX8" s="711"/>
      <c r="ATY8" s="711"/>
      <c r="ATZ8" s="711"/>
      <c r="AUA8" s="711"/>
      <c r="AUB8" s="711"/>
      <c r="AUC8" s="711"/>
      <c r="AUD8" s="711"/>
      <c r="AUE8" s="711"/>
      <c r="AUF8" s="711"/>
      <c r="AUG8" s="711"/>
      <c r="AUH8" s="711"/>
      <c r="AUI8" s="711"/>
      <c r="AUJ8" s="711"/>
      <c r="AUK8" s="711"/>
      <c r="AUL8" s="711"/>
      <c r="AUM8" s="711"/>
      <c r="AUN8" s="711"/>
      <c r="AUO8" s="711"/>
      <c r="AUP8" s="711"/>
      <c r="AUQ8" s="711"/>
      <c r="AUR8" s="711"/>
      <c r="AUS8" s="711"/>
      <c r="AUT8" s="711"/>
      <c r="AUU8" s="711"/>
      <c r="AUV8" s="711"/>
      <c r="AUW8" s="711"/>
      <c r="AUX8" s="711"/>
      <c r="AUY8" s="711"/>
      <c r="AUZ8" s="711"/>
      <c r="AVA8" s="711"/>
      <c r="AVB8" s="711"/>
      <c r="AVC8" s="711"/>
      <c r="AVD8" s="711"/>
      <c r="AVE8" s="711"/>
      <c r="AVF8" s="711"/>
      <c r="AVG8" s="711"/>
      <c r="AVH8" s="711"/>
      <c r="AVI8" s="711"/>
      <c r="AVJ8" s="711"/>
      <c r="AVK8" s="711"/>
      <c r="AVL8" s="711"/>
      <c r="AVM8" s="711"/>
      <c r="AVN8" s="711"/>
      <c r="AVO8" s="711"/>
      <c r="AVP8" s="711"/>
      <c r="AVQ8" s="711"/>
      <c r="AVR8" s="711"/>
      <c r="AVS8" s="711"/>
      <c r="AVT8" s="711"/>
      <c r="AVU8" s="711"/>
      <c r="AVV8" s="711"/>
      <c r="AVW8" s="711"/>
      <c r="AVX8" s="711"/>
      <c r="AVY8" s="711"/>
      <c r="AVZ8" s="711"/>
      <c r="AWA8" s="711"/>
      <c r="AWB8" s="711"/>
      <c r="AWC8" s="711"/>
      <c r="AWD8" s="711"/>
      <c r="AWE8" s="711"/>
      <c r="AWF8" s="711"/>
      <c r="AWG8" s="711"/>
      <c r="AWH8" s="711"/>
      <c r="AWI8" s="711"/>
      <c r="AWJ8" s="711"/>
      <c r="AWK8" s="711"/>
      <c r="AWL8" s="711"/>
      <c r="AWM8" s="711"/>
      <c r="AWN8" s="711"/>
      <c r="AWO8" s="711"/>
      <c r="AWP8" s="711"/>
      <c r="AWQ8" s="711"/>
      <c r="AWR8" s="711"/>
      <c r="AWS8" s="711"/>
      <c r="AWT8" s="711"/>
      <c r="AWU8" s="711"/>
      <c r="AWV8" s="711"/>
      <c r="AWW8" s="711"/>
      <c r="AWX8" s="711"/>
      <c r="AWY8" s="711"/>
      <c r="AWZ8" s="711"/>
      <c r="AXA8" s="711"/>
      <c r="AXB8" s="711"/>
      <c r="AXC8" s="711"/>
      <c r="AXD8" s="711"/>
      <c r="AXE8" s="711"/>
      <c r="AXF8" s="711"/>
      <c r="AXG8" s="711"/>
      <c r="AXH8" s="711"/>
      <c r="AXI8" s="711"/>
      <c r="AXJ8" s="711"/>
      <c r="AXK8" s="711"/>
      <c r="AXL8" s="711"/>
      <c r="AXM8" s="711"/>
      <c r="AXN8" s="711"/>
      <c r="AXO8" s="711"/>
      <c r="AXP8" s="711"/>
      <c r="AXQ8" s="711"/>
      <c r="AXR8" s="711"/>
      <c r="AXS8" s="711"/>
      <c r="AXT8" s="711"/>
      <c r="AXU8" s="711"/>
      <c r="AXV8" s="711"/>
      <c r="AXW8" s="711"/>
      <c r="AXX8" s="711"/>
      <c r="AXY8" s="711"/>
      <c r="AXZ8" s="711"/>
      <c r="AYA8" s="711"/>
      <c r="AYB8" s="711"/>
      <c r="AYC8" s="711"/>
      <c r="AYD8" s="711"/>
      <c r="AYE8" s="711"/>
      <c r="AYF8" s="711"/>
      <c r="AYG8" s="711"/>
      <c r="AYH8" s="711"/>
      <c r="AYI8" s="711"/>
      <c r="AYJ8" s="711"/>
      <c r="AYK8" s="711"/>
      <c r="AYL8" s="711"/>
      <c r="AYM8" s="711"/>
      <c r="AYN8" s="711"/>
      <c r="AYO8" s="711"/>
      <c r="AYP8" s="711"/>
      <c r="AYQ8" s="711"/>
      <c r="AYR8" s="711"/>
      <c r="AYS8" s="711"/>
      <c r="AYT8" s="711"/>
      <c r="AYU8" s="711"/>
      <c r="AYV8" s="711"/>
      <c r="AYW8" s="711"/>
      <c r="AYX8" s="711"/>
      <c r="AYY8" s="711"/>
      <c r="AYZ8" s="711"/>
      <c r="AZA8" s="711"/>
      <c r="AZB8" s="711"/>
      <c r="AZC8" s="711"/>
      <c r="AZD8" s="711"/>
      <c r="AZE8" s="711"/>
      <c r="AZF8" s="711"/>
      <c r="AZG8" s="711"/>
      <c r="AZH8" s="711"/>
      <c r="AZI8" s="711"/>
      <c r="AZJ8" s="711"/>
      <c r="AZK8" s="711"/>
      <c r="AZL8" s="711"/>
      <c r="AZM8" s="711"/>
      <c r="AZN8" s="711"/>
      <c r="AZO8" s="711"/>
      <c r="AZP8" s="711"/>
      <c r="AZQ8" s="711"/>
      <c r="AZR8" s="711"/>
      <c r="AZS8" s="711"/>
      <c r="AZT8" s="711"/>
      <c r="AZU8" s="711"/>
      <c r="AZV8" s="711"/>
      <c r="AZW8" s="711"/>
      <c r="AZX8" s="711"/>
      <c r="AZY8" s="711"/>
      <c r="AZZ8" s="711"/>
      <c r="BAA8" s="711"/>
      <c r="BAB8" s="711"/>
      <c r="BAC8" s="711"/>
      <c r="BAD8" s="711"/>
      <c r="BAE8" s="711"/>
      <c r="BAF8" s="711"/>
      <c r="BAG8" s="711"/>
      <c r="BAH8" s="711"/>
      <c r="BAI8" s="711"/>
      <c r="BAJ8" s="711"/>
      <c r="BAK8" s="711"/>
      <c r="BAL8" s="711"/>
      <c r="BAM8" s="711"/>
      <c r="BAN8" s="711"/>
      <c r="BAO8" s="711"/>
      <c r="BAP8" s="711"/>
      <c r="BAQ8" s="711"/>
      <c r="BAR8" s="711"/>
      <c r="BAS8" s="711"/>
      <c r="BAT8" s="711"/>
      <c r="BAU8" s="711"/>
      <c r="BAV8" s="711"/>
      <c r="BAW8" s="711"/>
      <c r="BAX8" s="711"/>
      <c r="BAY8" s="711"/>
      <c r="BAZ8" s="711"/>
      <c r="BBA8" s="711"/>
      <c r="BBB8" s="711"/>
      <c r="BBC8" s="711"/>
      <c r="BBD8" s="711"/>
      <c r="BBE8" s="711"/>
      <c r="BBF8" s="711"/>
      <c r="BBG8" s="711"/>
      <c r="BBH8" s="711"/>
      <c r="BBI8" s="711"/>
      <c r="BBJ8" s="711"/>
      <c r="BBK8" s="711"/>
      <c r="BBL8" s="711"/>
      <c r="BBM8" s="711"/>
      <c r="BBN8" s="711"/>
      <c r="BBO8" s="711"/>
      <c r="BBP8" s="711"/>
      <c r="BBQ8" s="711"/>
      <c r="BBR8" s="711"/>
      <c r="BBS8" s="711"/>
      <c r="BBT8" s="711"/>
      <c r="BBU8" s="711"/>
      <c r="BBV8" s="711"/>
      <c r="BBW8" s="711"/>
      <c r="BBX8" s="711"/>
      <c r="BBY8" s="711"/>
      <c r="BBZ8" s="711"/>
      <c r="BCA8" s="711"/>
      <c r="BCB8" s="711"/>
      <c r="BCC8" s="711"/>
      <c r="BCD8" s="711"/>
      <c r="BCE8" s="711"/>
      <c r="BCF8" s="711"/>
      <c r="BCG8" s="711"/>
      <c r="BCH8" s="711"/>
      <c r="BCI8" s="711"/>
      <c r="BCJ8" s="711"/>
      <c r="BCK8" s="711"/>
      <c r="BCL8" s="711"/>
      <c r="BCM8" s="711"/>
      <c r="BCN8" s="711"/>
      <c r="BCO8" s="711"/>
      <c r="BCP8" s="711"/>
      <c r="BCQ8" s="711"/>
      <c r="BCR8" s="711"/>
      <c r="BCS8" s="711"/>
      <c r="BCT8" s="711"/>
      <c r="BCU8" s="711"/>
      <c r="BCV8" s="711"/>
      <c r="BCW8" s="711"/>
      <c r="BCX8" s="711"/>
      <c r="BCY8" s="711"/>
      <c r="BCZ8" s="711"/>
      <c r="BDA8" s="711"/>
      <c r="BDB8" s="711"/>
      <c r="BDC8" s="711"/>
      <c r="BDD8" s="711"/>
      <c r="BDE8" s="711"/>
      <c r="BDF8" s="711"/>
      <c r="BDG8" s="711"/>
      <c r="BDH8" s="711"/>
      <c r="BDI8" s="711"/>
      <c r="BDJ8" s="711"/>
      <c r="BDK8" s="711"/>
      <c r="BDL8" s="711"/>
      <c r="BDM8" s="711"/>
      <c r="BDN8" s="711"/>
      <c r="BDO8" s="711"/>
      <c r="BDP8" s="711"/>
      <c r="BDQ8" s="711"/>
      <c r="BDR8" s="711"/>
      <c r="BDS8" s="711"/>
      <c r="BDT8" s="711"/>
      <c r="BDU8" s="711"/>
      <c r="BDV8" s="711"/>
      <c r="BDW8" s="711"/>
      <c r="BDX8" s="711"/>
      <c r="BDY8" s="711"/>
      <c r="BDZ8" s="711"/>
      <c r="BEA8" s="711"/>
      <c r="BEB8" s="711"/>
      <c r="BEC8" s="711"/>
      <c r="BED8" s="711"/>
      <c r="BEE8" s="711"/>
      <c r="BEF8" s="711"/>
      <c r="BEG8" s="711"/>
      <c r="BEH8" s="711"/>
      <c r="BEI8" s="711"/>
      <c r="BEJ8" s="711"/>
      <c r="BEK8" s="711"/>
      <c r="BEL8" s="711"/>
      <c r="BEM8" s="711"/>
      <c r="BEN8" s="711"/>
      <c r="BEO8" s="711"/>
      <c r="BEP8" s="711"/>
      <c r="BEQ8" s="711"/>
      <c r="BER8" s="711"/>
      <c r="BES8" s="711"/>
      <c r="BET8" s="711"/>
      <c r="BEU8" s="711"/>
      <c r="BEV8" s="711"/>
      <c r="BEW8" s="711"/>
      <c r="BEX8" s="711"/>
      <c r="BEY8" s="711"/>
      <c r="BEZ8" s="711"/>
      <c r="BFA8" s="711"/>
      <c r="BFB8" s="711"/>
      <c r="BFC8" s="711"/>
      <c r="BFD8" s="711"/>
      <c r="BFE8" s="711"/>
      <c r="BFF8" s="711"/>
      <c r="BFG8" s="711"/>
      <c r="BFH8" s="711"/>
      <c r="BFI8" s="711"/>
      <c r="BFJ8" s="711"/>
      <c r="BFK8" s="711"/>
      <c r="BFL8" s="711"/>
      <c r="BFM8" s="711"/>
      <c r="BFN8" s="711"/>
      <c r="BFO8" s="711"/>
      <c r="BFP8" s="711"/>
      <c r="BFQ8" s="711"/>
      <c r="BFR8" s="711"/>
      <c r="BFS8" s="711"/>
      <c r="BFT8" s="711"/>
      <c r="BFU8" s="711"/>
      <c r="BFV8" s="711"/>
      <c r="BFW8" s="711"/>
      <c r="BFX8" s="711"/>
      <c r="BFY8" s="711"/>
      <c r="BFZ8" s="711"/>
      <c r="BGA8" s="711"/>
      <c r="BGB8" s="711"/>
      <c r="BGC8" s="711"/>
      <c r="BGD8" s="711"/>
      <c r="BGE8" s="711"/>
      <c r="BGF8" s="711"/>
      <c r="BGG8" s="711"/>
      <c r="BGH8" s="711"/>
      <c r="BGI8" s="711"/>
      <c r="BGJ8" s="711"/>
      <c r="BGK8" s="711"/>
      <c r="BGL8" s="711"/>
      <c r="BGM8" s="711"/>
      <c r="BGN8" s="711"/>
      <c r="BGO8" s="711"/>
      <c r="BGP8" s="711"/>
      <c r="BGQ8" s="711"/>
      <c r="BGR8" s="711"/>
      <c r="BGS8" s="711"/>
      <c r="BGT8" s="711"/>
      <c r="BGU8" s="711"/>
      <c r="BGV8" s="711"/>
      <c r="BGW8" s="711"/>
      <c r="BGX8" s="711"/>
      <c r="BGY8" s="711"/>
      <c r="BGZ8" s="711"/>
      <c r="BHA8" s="711"/>
      <c r="BHB8" s="711"/>
      <c r="BHC8" s="711"/>
      <c r="BHD8" s="711"/>
      <c r="BHE8" s="711"/>
      <c r="BHF8" s="711"/>
      <c r="BHG8" s="711"/>
      <c r="BHH8" s="711"/>
      <c r="BHI8" s="711"/>
      <c r="BHJ8" s="711"/>
      <c r="BHK8" s="711"/>
      <c r="BHL8" s="711"/>
      <c r="BHM8" s="711"/>
      <c r="BHN8" s="711"/>
      <c r="BHO8" s="711"/>
      <c r="BHP8" s="711"/>
      <c r="BHQ8" s="711"/>
      <c r="BHR8" s="711"/>
      <c r="BHS8" s="711"/>
      <c r="BHT8" s="711"/>
      <c r="BHU8" s="711"/>
      <c r="BHV8" s="711"/>
      <c r="BHW8" s="711"/>
      <c r="BHX8" s="711"/>
      <c r="BHY8" s="711"/>
      <c r="BHZ8" s="711"/>
      <c r="BIA8" s="711"/>
      <c r="BIB8" s="711"/>
      <c r="BIC8" s="711"/>
      <c r="BID8" s="711"/>
      <c r="BIE8" s="711"/>
      <c r="BIF8" s="711"/>
      <c r="BIG8" s="711"/>
      <c r="BIH8" s="711"/>
      <c r="BII8" s="711"/>
      <c r="BIJ8" s="711"/>
      <c r="BIK8" s="711"/>
      <c r="BIL8" s="711"/>
      <c r="BIM8" s="711"/>
      <c r="BIN8" s="711"/>
      <c r="BIO8" s="711"/>
      <c r="BIP8" s="711"/>
      <c r="BIQ8" s="711"/>
      <c r="BIR8" s="711"/>
      <c r="BIS8" s="711"/>
      <c r="BIT8" s="711"/>
      <c r="BIU8" s="711"/>
      <c r="BIV8" s="711"/>
      <c r="BIW8" s="711"/>
      <c r="BIX8" s="711"/>
      <c r="BIY8" s="711"/>
      <c r="BIZ8" s="711"/>
      <c r="BJA8" s="711"/>
      <c r="BJB8" s="711"/>
      <c r="BJC8" s="711"/>
      <c r="BJD8" s="711"/>
      <c r="BJE8" s="711"/>
      <c r="BJF8" s="711"/>
      <c r="BJG8" s="711"/>
      <c r="BJH8" s="711"/>
      <c r="BJI8" s="711"/>
      <c r="BJJ8" s="711"/>
      <c r="BJK8" s="711"/>
      <c r="BJL8" s="711"/>
      <c r="BJM8" s="711"/>
      <c r="BJN8" s="711"/>
      <c r="BJO8" s="711"/>
      <c r="BJP8" s="711"/>
      <c r="BJQ8" s="711"/>
      <c r="BJR8" s="711"/>
      <c r="BJS8" s="711"/>
      <c r="BJT8" s="711"/>
      <c r="BJU8" s="711"/>
      <c r="BJV8" s="711"/>
      <c r="BJW8" s="711"/>
      <c r="BJX8" s="711"/>
      <c r="BJY8" s="711"/>
      <c r="BJZ8" s="711"/>
      <c r="BKA8" s="711"/>
      <c r="BKB8" s="711"/>
      <c r="BKC8" s="711"/>
      <c r="BKD8" s="711"/>
      <c r="BKE8" s="711"/>
      <c r="BKF8" s="711"/>
      <c r="BKG8" s="711"/>
      <c r="BKH8" s="711"/>
      <c r="BKI8" s="711"/>
      <c r="BKJ8" s="711"/>
      <c r="BKK8" s="711"/>
      <c r="BKL8" s="711"/>
      <c r="BKM8" s="711"/>
      <c r="BKN8" s="711"/>
      <c r="BKO8" s="711"/>
      <c r="BKP8" s="711"/>
      <c r="BKQ8" s="711"/>
      <c r="BKR8" s="711"/>
      <c r="BKS8" s="711"/>
      <c r="BKT8" s="711"/>
      <c r="BKU8" s="711"/>
      <c r="BKV8" s="711"/>
      <c r="BKW8" s="711"/>
      <c r="BKX8" s="711"/>
      <c r="BKY8" s="711"/>
      <c r="BKZ8" s="711"/>
      <c r="BLA8" s="711"/>
      <c r="BLB8" s="711"/>
      <c r="BLC8" s="711"/>
      <c r="BLD8" s="711"/>
      <c r="BLE8" s="711"/>
      <c r="BLF8" s="711"/>
      <c r="BLG8" s="711"/>
      <c r="BLH8" s="711"/>
      <c r="BLI8" s="711"/>
      <c r="BLJ8" s="711"/>
      <c r="BLK8" s="711"/>
      <c r="BLL8" s="711"/>
      <c r="BLM8" s="711"/>
      <c r="BLN8" s="711"/>
      <c r="BLO8" s="711"/>
      <c r="BLP8" s="711"/>
      <c r="BLQ8" s="711"/>
      <c r="BLR8" s="711"/>
      <c r="BLS8" s="711"/>
      <c r="BLT8" s="711"/>
      <c r="BLU8" s="711"/>
      <c r="BLV8" s="711"/>
      <c r="BLW8" s="711"/>
      <c r="BLX8" s="711"/>
      <c r="BLY8" s="711"/>
      <c r="BLZ8" s="711"/>
      <c r="BMA8" s="711"/>
      <c r="BMB8" s="711"/>
      <c r="BMC8" s="711"/>
      <c r="BMD8" s="711"/>
      <c r="BME8" s="711"/>
      <c r="BMF8" s="711"/>
      <c r="BMG8" s="711"/>
      <c r="BMH8" s="711"/>
      <c r="BMI8" s="711"/>
      <c r="BMJ8" s="711"/>
      <c r="BMK8" s="711"/>
      <c r="BML8" s="711"/>
      <c r="BMM8" s="711"/>
      <c r="BMN8" s="711"/>
      <c r="BMO8" s="711"/>
      <c r="BMP8" s="711"/>
      <c r="BMQ8" s="711"/>
      <c r="BMR8" s="711"/>
      <c r="BMS8" s="711"/>
      <c r="BMT8" s="711"/>
      <c r="BMU8" s="711"/>
      <c r="BMV8" s="711"/>
      <c r="BMW8" s="711"/>
      <c r="BMX8" s="711"/>
      <c r="BMY8" s="711"/>
      <c r="BMZ8" s="711"/>
      <c r="BNA8" s="711"/>
      <c r="BNB8" s="711"/>
      <c r="BNC8" s="711"/>
      <c r="BND8" s="711"/>
      <c r="BNE8" s="711"/>
      <c r="BNF8" s="711"/>
      <c r="BNG8" s="711"/>
      <c r="BNH8" s="711"/>
      <c r="BNI8" s="711"/>
      <c r="BNJ8" s="711"/>
      <c r="BNK8" s="711"/>
      <c r="BNL8" s="711"/>
      <c r="BNM8" s="711"/>
      <c r="BNN8" s="711"/>
      <c r="BNO8" s="711"/>
      <c r="BNP8" s="711"/>
      <c r="BNQ8" s="711"/>
      <c r="BNR8" s="711"/>
      <c r="BNS8" s="711"/>
      <c r="BNT8" s="711"/>
      <c r="BNU8" s="711"/>
      <c r="BNV8" s="711"/>
      <c r="BNW8" s="711"/>
      <c r="BNX8" s="711"/>
      <c r="BNY8" s="711"/>
      <c r="BNZ8" s="711"/>
      <c r="BOA8" s="711"/>
      <c r="BOB8" s="711"/>
      <c r="BOC8" s="711"/>
      <c r="BOD8" s="711"/>
      <c r="BOE8" s="711"/>
      <c r="BOF8" s="711"/>
      <c r="BOG8" s="711"/>
      <c r="BOH8" s="711"/>
      <c r="BOI8" s="711"/>
      <c r="BOJ8" s="711"/>
      <c r="BOK8" s="711"/>
      <c r="BOL8" s="711"/>
      <c r="BOM8" s="711"/>
      <c r="BON8" s="711"/>
      <c r="BOO8" s="711"/>
      <c r="BOP8" s="711"/>
      <c r="BOQ8" s="711"/>
      <c r="BOR8" s="711"/>
      <c r="BOS8" s="711"/>
      <c r="BOT8" s="711"/>
      <c r="BOU8" s="711"/>
      <c r="BOV8" s="711"/>
      <c r="BOW8" s="711"/>
      <c r="BOX8" s="711"/>
      <c r="BOY8" s="711"/>
      <c r="BOZ8" s="711"/>
      <c r="BPA8" s="711"/>
      <c r="BPB8" s="711"/>
      <c r="BPC8" s="711"/>
      <c r="BPD8" s="711"/>
      <c r="BPE8" s="711"/>
      <c r="BPF8" s="711"/>
      <c r="BPG8" s="711"/>
      <c r="BPH8" s="711"/>
      <c r="BPI8" s="711"/>
      <c r="BPJ8" s="711"/>
      <c r="BPK8" s="711"/>
      <c r="BPL8" s="711"/>
      <c r="BPM8" s="711"/>
      <c r="BPN8" s="711"/>
      <c r="BPO8" s="711"/>
      <c r="BPP8" s="711"/>
      <c r="BPQ8" s="711"/>
      <c r="BPR8" s="711"/>
      <c r="BPS8" s="711"/>
      <c r="BPT8" s="711"/>
      <c r="BPU8" s="711"/>
      <c r="BPV8" s="711"/>
      <c r="BPW8" s="711"/>
      <c r="BPX8" s="711"/>
      <c r="BPY8" s="711"/>
      <c r="BPZ8" s="711"/>
      <c r="BQA8" s="711"/>
      <c r="BQB8" s="711"/>
      <c r="BQC8" s="711"/>
      <c r="BQD8" s="711"/>
      <c r="BQE8" s="711"/>
      <c r="BQF8" s="711"/>
      <c r="BQG8" s="711"/>
      <c r="BQH8" s="711"/>
      <c r="BQI8" s="711"/>
      <c r="BQJ8" s="711"/>
      <c r="BQK8" s="711"/>
      <c r="BQL8" s="711"/>
      <c r="BQM8" s="711"/>
      <c r="BQN8" s="711"/>
      <c r="BQO8" s="711"/>
      <c r="BQP8" s="711"/>
      <c r="BQQ8" s="711"/>
      <c r="BQR8" s="711"/>
      <c r="BQS8" s="711"/>
      <c r="BQT8" s="711"/>
      <c r="BQU8" s="711"/>
      <c r="BQV8" s="711"/>
      <c r="BQW8" s="711"/>
      <c r="BQX8" s="711"/>
      <c r="BQY8" s="711"/>
      <c r="BQZ8" s="711"/>
      <c r="BRA8" s="711"/>
      <c r="BRB8" s="711"/>
      <c r="BRC8" s="711"/>
      <c r="BRD8" s="711"/>
      <c r="BRE8" s="711"/>
      <c r="BRF8" s="711"/>
      <c r="BRG8" s="711"/>
      <c r="BRH8" s="711"/>
      <c r="BRI8" s="711"/>
      <c r="BRJ8" s="711"/>
      <c r="BRK8" s="711"/>
      <c r="BRL8" s="711"/>
      <c r="BRM8" s="711"/>
      <c r="BRN8" s="711"/>
      <c r="BRO8" s="711"/>
      <c r="BRP8" s="711"/>
      <c r="BRQ8" s="711"/>
      <c r="BRR8" s="711"/>
      <c r="BRS8" s="711"/>
      <c r="BRT8" s="711"/>
      <c r="BRU8" s="711"/>
      <c r="BRV8" s="711"/>
      <c r="BRW8" s="711"/>
      <c r="BRX8" s="711"/>
      <c r="BRY8" s="711"/>
      <c r="BRZ8" s="711"/>
      <c r="BSA8" s="711"/>
      <c r="BSB8" s="711"/>
      <c r="BSC8" s="711"/>
      <c r="BSD8" s="711"/>
      <c r="BSE8" s="711"/>
      <c r="BSF8" s="711"/>
      <c r="BSG8" s="711"/>
      <c r="BSH8" s="711"/>
      <c r="BSI8" s="711"/>
      <c r="BSJ8" s="711"/>
      <c r="BSK8" s="711"/>
      <c r="BSL8" s="711"/>
      <c r="BSM8" s="711"/>
      <c r="BSN8" s="711"/>
      <c r="BSO8" s="711"/>
      <c r="BSP8" s="711"/>
      <c r="BSQ8" s="711"/>
      <c r="BSR8" s="711"/>
      <c r="BSS8" s="711"/>
      <c r="BST8" s="711"/>
      <c r="BSU8" s="711"/>
      <c r="BSV8" s="711"/>
      <c r="BSW8" s="711"/>
      <c r="BSX8" s="711"/>
      <c r="BSY8" s="711"/>
      <c r="BSZ8" s="711"/>
      <c r="BTA8" s="711"/>
      <c r="BTB8" s="711"/>
      <c r="BTC8" s="711"/>
      <c r="BTD8" s="711"/>
      <c r="BTE8" s="711"/>
      <c r="BTF8" s="711"/>
      <c r="BTG8" s="711"/>
      <c r="BTH8" s="711"/>
      <c r="BTI8" s="711"/>
      <c r="BTJ8" s="711"/>
      <c r="BTK8" s="711"/>
      <c r="BTL8" s="711"/>
      <c r="BTM8" s="711"/>
      <c r="BTN8" s="711"/>
      <c r="BTO8" s="711"/>
      <c r="BTP8" s="711"/>
      <c r="BTQ8" s="711"/>
      <c r="BTR8" s="711"/>
      <c r="BTS8" s="711"/>
      <c r="BTT8" s="711"/>
      <c r="BTU8" s="711"/>
      <c r="BTV8" s="711"/>
      <c r="BTW8" s="711"/>
      <c r="BTX8" s="711"/>
      <c r="BTY8" s="711"/>
      <c r="BTZ8" s="711"/>
      <c r="BUA8" s="711"/>
      <c r="BUB8" s="711"/>
      <c r="BUC8" s="711"/>
      <c r="BUD8" s="711"/>
      <c r="BUE8" s="711"/>
      <c r="BUF8" s="711"/>
      <c r="BUG8" s="711"/>
      <c r="BUH8" s="711"/>
      <c r="BUI8" s="711"/>
      <c r="BUJ8" s="711"/>
      <c r="BUK8" s="711"/>
      <c r="BUL8" s="711"/>
      <c r="BUM8" s="711"/>
      <c r="BUN8" s="711"/>
      <c r="BUO8" s="711"/>
      <c r="BUP8" s="711"/>
      <c r="BUQ8" s="711"/>
      <c r="BUR8" s="711"/>
      <c r="BUS8" s="711"/>
      <c r="BUT8" s="711"/>
      <c r="BUU8" s="711"/>
      <c r="BUV8" s="711"/>
      <c r="BUW8" s="711"/>
      <c r="BUX8" s="711"/>
      <c r="BUY8" s="711"/>
      <c r="BUZ8" s="711"/>
      <c r="BVA8" s="711"/>
      <c r="BVB8" s="711"/>
      <c r="BVC8" s="711"/>
      <c r="BVD8" s="711"/>
      <c r="BVE8" s="711"/>
      <c r="BVF8" s="711"/>
      <c r="BVG8" s="711"/>
      <c r="BVH8" s="711"/>
      <c r="BVI8" s="711"/>
      <c r="BVJ8" s="711"/>
      <c r="BVK8" s="711"/>
      <c r="BVL8" s="711"/>
      <c r="BVM8" s="711"/>
      <c r="BVN8" s="711"/>
      <c r="BVO8" s="711"/>
      <c r="BVP8" s="711"/>
      <c r="BVQ8" s="711"/>
      <c r="BVR8" s="711"/>
      <c r="BVS8" s="711"/>
      <c r="BVT8" s="711"/>
      <c r="BVU8" s="711"/>
      <c r="BVV8" s="711"/>
      <c r="BVW8" s="711"/>
      <c r="BVX8" s="711"/>
      <c r="BVY8" s="711"/>
      <c r="BVZ8" s="711"/>
      <c r="BWA8" s="711"/>
      <c r="BWB8" s="711"/>
      <c r="BWC8" s="711"/>
      <c r="BWD8" s="711"/>
      <c r="BWE8" s="711"/>
      <c r="BWF8" s="711"/>
      <c r="BWG8" s="711"/>
      <c r="BWH8" s="711"/>
      <c r="BWI8" s="711"/>
      <c r="BWJ8" s="711"/>
      <c r="BWK8" s="711"/>
      <c r="BWL8" s="711"/>
      <c r="BWM8" s="711"/>
      <c r="BWN8" s="711"/>
      <c r="BWO8" s="711"/>
      <c r="BWP8" s="711"/>
      <c r="BWQ8" s="711"/>
      <c r="BWR8" s="711"/>
      <c r="BWS8" s="711"/>
      <c r="BWT8" s="711"/>
      <c r="BWU8" s="711"/>
      <c r="BWV8" s="711"/>
      <c r="BWW8" s="711"/>
      <c r="BWX8" s="711"/>
      <c r="BWY8" s="711"/>
      <c r="BWZ8" s="711"/>
      <c r="BXA8" s="711"/>
      <c r="BXB8" s="711"/>
      <c r="BXC8" s="711"/>
      <c r="BXD8" s="711"/>
      <c r="BXE8" s="711"/>
      <c r="BXF8" s="711"/>
      <c r="BXG8" s="711"/>
      <c r="BXH8" s="711"/>
      <c r="BXI8" s="711"/>
      <c r="BXJ8" s="711"/>
      <c r="BXK8" s="711"/>
      <c r="BXL8" s="711"/>
      <c r="BXM8" s="711"/>
      <c r="BXN8" s="711"/>
      <c r="BXO8" s="711"/>
      <c r="BXP8" s="711"/>
      <c r="BXQ8" s="711"/>
      <c r="BXR8" s="711"/>
      <c r="BXS8" s="711"/>
      <c r="BXT8" s="711"/>
      <c r="BXU8" s="711"/>
      <c r="BXV8" s="711"/>
      <c r="BXW8" s="711"/>
      <c r="BXX8" s="711"/>
      <c r="BXY8" s="711"/>
      <c r="BXZ8" s="711"/>
      <c r="BYA8" s="711"/>
      <c r="BYB8" s="711"/>
      <c r="BYC8" s="711"/>
      <c r="BYD8" s="711"/>
      <c r="BYE8" s="711"/>
      <c r="BYF8" s="711"/>
      <c r="BYG8" s="711"/>
      <c r="BYH8" s="711"/>
      <c r="BYI8" s="711"/>
      <c r="BYJ8" s="711"/>
      <c r="BYK8" s="711"/>
      <c r="BYL8" s="711"/>
      <c r="BYM8" s="711"/>
      <c r="BYN8" s="711"/>
      <c r="BYO8" s="711"/>
      <c r="BYP8" s="711"/>
      <c r="BYQ8" s="711"/>
      <c r="BYR8" s="711"/>
      <c r="BYS8" s="711"/>
      <c r="BYT8" s="711"/>
      <c r="BYU8" s="711"/>
      <c r="BYV8" s="711"/>
      <c r="BYW8" s="711"/>
      <c r="BYX8" s="711"/>
      <c r="BYY8" s="711"/>
      <c r="BYZ8" s="711"/>
      <c r="BZA8" s="711"/>
      <c r="BZB8" s="711"/>
      <c r="BZC8" s="711"/>
      <c r="BZD8" s="711"/>
      <c r="BZE8" s="711"/>
      <c r="BZF8" s="711"/>
      <c r="BZG8" s="711"/>
      <c r="BZH8" s="711"/>
      <c r="BZI8" s="711"/>
      <c r="BZJ8" s="711"/>
      <c r="BZK8" s="711"/>
      <c r="BZL8" s="711"/>
      <c r="BZM8" s="711"/>
      <c r="BZN8" s="711"/>
      <c r="BZO8" s="711"/>
      <c r="BZP8" s="711"/>
      <c r="BZQ8" s="711"/>
      <c r="BZR8" s="711"/>
      <c r="BZS8" s="711"/>
      <c r="BZT8" s="711"/>
      <c r="BZU8" s="711"/>
      <c r="BZV8" s="711"/>
      <c r="BZW8" s="711"/>
      <c r="BZX8" s="711"/>
      <c r="BZY8" s="711"/>
      <c r="BZZ8" s="711"/>
      <c r="CAA8" s="711"/>
      <c r="CAB8" s="711"/>
      <c r="CAC8" s="711"/>
      <c r="CAD8" s="711"/>
      <c r="CAE8" s="711"/>
      <c r="CAF8" s="711"/>
      <c r="CAG8" s="711"/>
      <c r="CAH8" s="711"/>
      <c r="CAI8" s="711"/>
      <c r="CAJ8" s="711"/>
      <c r="CAK8" s="711"/>
      <c r="CAL8" s="711"/>
      <c r="CAM8" s="711"/>
      <c r="CAN8" s="711"/>
      <c r="CAO8" s="711"/>
      <c r="CAP8" s="711"/>
      <c r="CAQ8" s="711"/>
      <c r="CAR8" s="711"/>
      <c r="CAS8" s="711"/>
      <c r="CAT8" s="711"/>
      <c r="CAU8" s="711"/>
      <c r="CAV8" s="711"/>
      <c r="CAW8" s="711"/>
      <c r="CAX8" s="711"/>
      <c r="CAY8" s="711"/>
      <c r="CAZ8" s="711"/>
      <c r="CBA8" s="711"/>
      <c r="CBB8" s="711"/>
      <c r="CBC8" s="711"/>
      <c r="CBD8" s="711"/>
      <c r="CBE8" s="711"/>
      <c r="CBF8" s="711"/>
      <c r="CBG8" s="711"/>
      <c r="CBH8" s="711"/>
      <c r="CBI8" s="711"/>
      <c r="CBJ8" s="711"/>
      <c r="CBK8" s="711"/>
      <c r="CBL8" s="711"/>
      <c r="CBM8" s="711"/>
      <c r="CBN8" s="711"/>
      <c r="CBO8" s="711"/>
      <c r="CBP8" s="711"/>
      <c r="CBQ8" s="711"/>
      <c r="CBR8" s="711"/>
      <c r="CBS8" s="711"/>
      <c r="CBT8" s="711"/>
      <c r="CBU8" s="711"/>
      <c r="CBV8" s="711"/>
      <c r="CBW8" s="711"/>
      <c r="CBX8" s="711"/>
      <c r="CBY8" s="711"/>
      <c r="CBZ8" s="711"/>
      <c r="CCA8" s="711"/>
      <c r="CCB8" s="711"/>
      <c r="CCC8" s="711"/>
      <c r="CCD8" s="711"/>
      <c r="CCE8" s="711"/>
      <c r="CCF8" s="711"/>
      <c r="CCG8" s="711"/>
      <c r="CCH8" s="711"/>
      <c r="CCI8" s="711"/>
      <c r="CCJ8" s="711"/>
      <c r="CCK8" s="711"/>
      <c r="CCL8" s="711"/>
      <c r="CCM8" s="711"/>
      <c r="CCN8" s="711"/>
      <c r="CCO8" s="711"/>
      <c r="CCP8" s="711"/>
      <c r="CCQ8" s="711"/>
      <c r="CCR8" s="711"/>
      <c r="CCS8" s="711"/>
      <c r="CCT8" s="711"/>
      <c r="CCU8" s="711"/>
      <c r="CCV8" s="711"/>
      <c r="CCW8" s="711"/>
      <c r="CCX8" s="711"/>
      <c r="CCY8" s="711"/>
      <c r="CCZ8" s="711"/>
      <c r="CDA8" s="711"/>
      <c r="CDB8" s="711"/>
      <c r="CDC8" s="711"/>
      <c r="CDD8" s="711"/>
      <c r="CDE8" s="711"/>
      <c r="CDF8" s="711"/>
      <c r="CDG8" s="711"/>
      <c r="CDH8" s="711"/>
      <c r="CDI8" s="711"/>
      <c r="CDJ8" s="711"/>
      <c r="CDK8" s="711"/>
      <c r="CDL8" s="711"/>
      <c r="CDM8" s="711"/>
      <c r="CDN8" s="711"/>
      <c r="CDO8" s="711"/>
      <c r="CDP8" s="711"/>
      <c r="CDQ8" s="711"/>
      <c r="CDR8" s="711"/>
      <c r="CDS8" s="711"/>
      <c r="CDT8" s="711"/>
      <c r="CDU8" s="711"/>
      <c r="CDV8" s="711"/>
      <c r="CDW8" s="711"/>
      <c r="CDX8" s="711"/>
      <c r="CDY8" s="711"/>
      <c r="CDZ8" s="711"/>
      <c r="CEA8" s="711"/>
      <c r="CEB8" s="711"/>
      <c r="CEC8" s="711"/>
      <c r="CED8" s="711"/>
      <c r="CEE8" s="711"/>
      <c r="CEF8" s="711"/>
      <c r="CEG8" s="711"/>
      <c r="CEH8" s="711"/>
      <c r="CEI8" s="711"/>
      <c r="CEJ8" s="711"/>
      <c r="CEK8" s="711"/>
      <c r="CEL8" s="711"/>
      <c r="CEM8" s="711"/>
      <c r="CEN8" s="711"/>
      <c r="CEO8" s="711"/>
      <c r="CEP8" s="711"/>
      <c r="CEQ8" s="711"/>
      <c r="CER8" s="711"/>
      <c r="CES8" s="711"/>
      <c r="CET8" s="711"/>
      <c r="CEU8" s="711"/>
      <c r="CEV8" s="711"/>
      <c r="CEW8" s="711"/>
      <c r="CEX8" s="711"/>
      <c r="CEY8" s="711"/>
      <c r="CEZ8" s="711"/>
      <c r="CFA8" s="711"/>
      <c r="CFB8" s="711"/>
      <c r="CFC8" s="711"/>
      <c r="CFD8" s="711"/>
      <c r="CFE8" s="711"/>
      <c r="CFF8" s="711"/>
      <c r="CFG8" s="711"/>
      <c r="CFH8" s="711"/>
      <c r="CFI8" s="711"/>
      <c r="CFJ8" s="711"/>
      <c r="CFK8" s="711"/>
      <c r="CFL8" s="711"/>
      <c r="CFM8" s="711"/>
      <c r="CFN8" s="711"/>
      <c r="CFO8" s="711"/>
      <c r="CFP8" s="711"/>
      <c r="CFQ8" s="711"/>
      <c r="CFR8" s="711"/>
      <c r="CFS8" s="711"/>
      <c r="CFT8" s="711"/>
      <c r="CFU8" s="711"/>
      <c r="CFV8" s="711"/>
      <c r="CFW8" s="711"/>
      <c r="CFX8" s="711"/>
      <c r="CFY8" s="711"/>
      <c r="CFZ8" s="711"/>
      <c r="CGA8" s="711"/>
      <c r="CGB8" s="711"/>
      <c r="CGC8" s="711"/>
      <c r="CGD8" s="711"/>
      <c r="CGE8" s="711"/>
      <c r="CGF8" s="711"/>
      <c r="CGG8" s="711"/>
      <c r="CGH8" s="711"/>
      <c r="CGI8" s="711"/>
      <c r="CGJ8" s="711"/>
      <c r="CGK8" s="711"/>
      <c r="CGL8" s="711"/>
      <c r="CGM8" s="711"/>
      <c r="CGN8" s="711"/>
      <c r="CGO8" s="711"/>
      <c r="CGP8" s="711"/>
      <c r="CGQ8" s="711"/>
      <c r="CGR8" s="711"/>
      <c r="CGS8" s="711"/>
      <c r="CGT8" s="711"/>
      <c r="CGU8" s="711"/>
      <c r="CGV8" s="711"/>
      <c r="CGW8" s="711"/>
      <c r="CGX8" s="711"/>
      <c r="CGY8" s="711"/>
      <c r="CGZ8" s="711"/>
      <c r="CHA8" s="711"/>
      <c r="CHB8" s="711"/>
      <c r="CHC8" s="711"/>
      <c r="CHD8" s="711"/>
      <c r="CHE8" s="711"/>
      <c r="CHF8" s="711"/>
      <c r="CHG8" s="711"/>
      <c r="CHH8" s="711"/>
      <c r="CHI8" s="711"/>
      <c r="CHJ8" s="711"/>
      <c r="CHK8" s="711"/>
      <c r="CHL8" s="711"/>
      <c r="CHM8" s="711"/>
      <c r="CHN8" s="711"/>
      <c r="CHO8" s="711"/>
      <c r="CHP8" s="711"/>
      <c r="CHQ8" s="711"/>
      <c r="CHR8" s="711"/>
      <c r="CHS8" s="711"/>
      <c r="CHT8" s="711"/>
      <c r="CHU8" s="711"/>
      <c r="CHV8" s="711"/>
      <c r="CHW8" s="711"/>
      <c r="CHX8" s="711"/>
      <c r="CHY8" s="711"/>
      <c r="CHZ8" s="711"/>
      <c r="CIA8" s="711"/>
      <c r="CIB8" s="711"/>
      <c r="CIC8" s="711"/>
      <c r="CID8" s="711"/>
      <c r="CIE8" s="711"/>
      <c r="CIF8" s="711"/>
      <c r="CIG8" s="711"/>
      <c r="CIH8" s="711"/>
      <c r="CII8" s="711"/>
      <c r="CIJ8" s="711"/>
      <c r="CIK8" s="711"/>
      <c r="CIL8" s="711"/>
      <c r="CIM8" s="711"/>
      <c r="CIN8" s="711"/>
      <c r="CIO8" s="711"/>
      <c r="CIP8" s="711"/>
      <c r="CIQ8" s="711"/>
      <c r="CIR8" s="711"/>
      <c r="CIS8" s="711"/>
      <c r="CIT8" s="711"/>
      <c r="CIU8" s="711"/>
      <c r="CIV8" s="711"/>
      <c r="CIW8" s="711"/>
      <c r="CIX8" s="711"/>
      <c r="CIY8" s="711"/>
      <c r="CIZ8" s="711"/>
      <c r="CJA8" s="711"/>
      <c r="CJB8" s="711"/>
      <c r="CJC8" s="711"/>
      <c r="CJD8" s="711"/>
      <c r="CJE8" s="711"/>
      <c r="CJF8" s="711"/>
      <c r="CJG8" s="711"/>
      <c r="CJH8" s="711"/>
      <c r="CJI8" s="711"/>
      <c r="CJJ8" s="711"/>
      <c r="CJK8" s="711"/>
      <c r="CJL8" s="711"/>
      <c r="CJM8" s="711"/>
      <c r="CJN8" s="711"/>
      <c r="CJO8" s="711"/>
      <c r="CJP8" s="711"/>
      <c r="CJQ8" s="711"/>
      <c r="CJR8" s="711"/>
      <c r="CJS8" s="711"/>
      <c r="CJT8" s="711"/>
      <c r="CJU8" s="711"/>
      <c r="CJV8" s="711"/>
      <c r="CJW8" s="711"/>
      <c r="CJX8" s="711"/>
      <c r="CJY8" s="711"/>
      <c r="CJZ8" s="711"/>
      <c r="CKA8" s="711"/>
      <c r="CKB8" s="711"/>
      <c r="CKC8" s="711"/>
      <c r="CKD8" s="711"/>
      <c r="CKE8" s="711"/>
      <c r="CKF8" s="711"/>
      <c r="CKG8" s="711"/>
      <c r="CKH8" s="711"/>
      <c r="CKI8" s="711"/>
      <c r="CKJ8" s="711"/>
      <c r="CKK8" s="711"/>
      <c r="CKL8" s="711"/>
      <c r="CKM8" s="711"/>
      <c r="CKN8" s="711"/>
      <c r="CKO8" s="711"/>
      <c r="CKP8" s="711"/>
      <c r="CKQ8" s="711"/>
      <c r="CKR8" s="711"/>
      <c r="CKS8" s="711"/>
      <c r="CKT8" s="711"/>
      <c r="CKU8" s="711"/>
      <c r="CKV8" s="711"/>
      <c r="CKW8" s="711"/>
      <c r="CKX8" s="711"/>
      <c r="CKY8" s="711"/>
      <c r="CKZ8" s="711"/>
      <c r="CLA8" s="711"/>
      <c r="CLB8" s="711"/>
      <c r="CLC8" s="711"/>
      <c r="CLD8" s="711"/>
      <c r="CLE8" s="711"/>
      <c r="CLF8" s="711"/>
      <c r="CLG8" s="711"/>
      <c r="CLH8" s="711"/>
      <c r="CLI8" s="711"/>
      <c r="CLJ8" s="711"/>
      <c r="CLK8" s="711"/>
      <c r="CLL8" s="711"/>
      <c r="CLM8" s="711"/>
      <c r="CLN8" s="711"/>
      <c r="CLO8" s="711"/>
      <c r="CLP8" s="711"/>
      <c r="CLQ8" s="711"/>
      <c r="CLR8" s="711"/>
      <c r="CLS8" s="711"/>
      <c r="CLT8" s="711"/>
      <c r="CLU8" s="711"/>
      <c r="CLV8" s="711"/>
      <c r="CLW8" s="711"/>
      <c r="CLX8" s="711"/>
      <c r="CLY8" s="711"/>
      <c r="CLZ8" s="711"/>
      <c r="CMA8" s="711"/>
      <c r="CMB8" s="711"/>
      <c r="CMC8" s="711"/>
      <c r="CMD8" s="711"/>
      <c r="CME8" s="711"/>
      <c r="CMF8" s="711"/>
      <c r="CMG8" s="711"/>
      <c r="CMH8" s="711"/>
      <c r="CMI8" s="711"/>
      <c r="CMJ8" s="711"/>
      <c r="CMK8" s="711"/>
      <c r="CML8" s="711"/>
      <c r="CMM8" s="711"/>
      <c r="CMN8" s="711"/>
      <c r="CMO8" s="711"/>
      <c r="CMP8" s="711"/>
      <c r="CMQ8" s="711"/>
      <c r="CMR8" s="711"/>
      <c r="CMS8" s="711"/>
      <c r="CMT8" s="711"/>
      <c r="CMU8" s="711"/>
      <c r="CMV8" s="711"/>
      <c r="CMW8" s="711"/>
      <c r="CMX8" s="711"/>
      <c r="CMY8" s="711"/>
      <c r="CMZ8" s="711"/>
      <c r="CNA8" s="711"/>
      <c r="CNB8" s="711"/>
      <c r="CNC8" s="711"/>
      <c r="CND8" s="711"/>
      <c r="CNE8" s="711"/>
      <c r="CNF8" s="711"/>
      <c r="CNG8" s="711"/>
      <c r="CNH8" s="711"/>
      <c r="CNI8" s="711"/>
      <c r="CNJ8" s="711"/>
      <c r="CNK8" s="711"/>
      <c r="CNL8" s="711"/>
      <c r="CNM8" s="711"/>
      <c r="CNN8" s="711"/>
      <c r="CNO8" s="711"/>
      <c r="CNP8" s="711"/>
      <c r="CNQ8" s="711"/>
      <c r="CNR8" s="711"/>
      <c r="CNS8" s="711"/>
      <c r="CNT8" s="711"/>
      <c r="CNU8" s="711"/>
      <c r="CNV8" s="711"/>
      <c r="CNW8" s="711"/>
      <c r="CNX8" s="711"/>
      <c r="CNY8" s="711"/>
      <c r="CNZ8" s="711"/>
      <c r="COA8" s="711"/>
      <c r="COB8" s="711"/>
      <c r="COC8" s="711"/>
      <c r="COD8" s="711"/>
      <c r="COE8" s="711"/>
      <c r="COF8" s="711"/>
      <c r="COG8" s="711"/>
      <c r="COH8" s="711"/>
      <c r="COI8" s="711"/>
      <c r="COJ8" s="711"/>
      <c r="COK8" s="711"/>
      <c r="COL8" s="711"/>
      <c r="COM8" s="711"/>
      <c r="CON8" s="711"/>
      <c r="COO8" s="711"/>
      <c r="COP8" s="711"/>
      <c r="COQ8" s="711"/>
      <c r="COR8" s="711"/>
      <c r="COS8" s="711"/>
      <c r="COT8" s="711"/>
      <c r="COU8" s="711"/>
      <c r="COV8" s="711"/>
      <c r="COW8" s="711"/>
      <c r="COX8" s="711"/>
      <c r="COY8" s="711"/>
      <c r="COZ8" s="711"/>
      <c r="CPA8" s="711"/>
      <c r="CPB8" s="711"/>
      <c r="CPC8" s="711"/>
      <c r="CPD8" s="711"/>
      <c r="CPE8" s="711"/>
      <c r="CPF8" s="711"/>
      <c r="CPG8" s="711"/>
      <c r="CPH8" s="711"/>
      <c r="CPI8" s="711"/>
      <c r="CPJ8" s="711"/>
      <c r="CPK8" s="711"/>
      <c r="CPL8" s="711"/>
      <c r="CPM8" s="711"/>
      <c r="CPN8" s="711"/>
      <c r="CPO8" s="711"/>
      <c r="CPP8" s="711"/>
      <c r="CPQ8" s="711"/>
      <c r="CPR8" s="711"/>
      <c r="CPS8" s="711"/>
      <c r="CPT8" s="711"/>
      <c r="CPU8" s="711"/>
      <c r="CPV8" s="711"/>
      <c r="CPW8" s="711"/>
      <c r="CPX8" s="711"/>
      <c r="CPY8" s="711"/>
      <c r="CPZ8" s="711"/>
      <c r="CQA8" s="711"/>
      <c r="CQB8" s="711"/>
      <c r="CQC8" s="711"/>
      <c r="CQD8" s="711"/>
      <c r="CQE8" s="711"/>
      <c r="CQF8" s="711"/>
      <c r="CQG8" s="711"/>
      <c r="CQH8" s="711"/>
      <c r="CQI8" s="711"/>
      <c r="CQJ8" s="711"/>
      <c r="CQK8" s="711"/>
      <c r="CQL8" s="711"/>
      <c r="CQM8" s="711"/>
      <c r="CQN8" s="711"/>
      <c r="CQO8" s="711"/>
      <c r="CQP8" s="711"/>
      <c r="CQQ8" s="711"/>
      <c r="CQR8" s="711"/>
      <c r="CQS8" s="711"/>
      <c r="CQT8" s="711"/>
      <c r="CQU8" s="711"/>
      <c r="CQV8" s="711"/>
      <c r="CQW8" s="711"/>
      <c r="CQX8" s="711"/>
      <c r="CQY8" s="711"/>
      <c r="CQZ8" s="711"/>
      <c r="CRA8" s="711"/>
      <c r="CRB8" s="711"/>
      <c r="CRC8" s="711"/>
      <c r="CRD8" s="711"/>
      <c r="CRE8" s="711"/>
      <c r="CRF8" s="711"/>
      <c r="CRG8" s="711"/>
      <c r="CRH8" s="711"/>
      <c r="CRI8" s="711"/>
      <c r="CRJ8" s="711"/>
      <c r="CRK8" s="711"/>
      <c r="CRL8" s="711"/>
      <c r="CRM8" s="711"/>
      <c r="CRN8" s="711"/>
      <c r="CRO8" s="711"/>
      <c r="CRP8" s="711"/>
      <c r="CRQ8" s="711"/>
      <c r="CRR8" s="711"/>
      <c r="CRS8" s="711"/>
      <c r="CRT8" s="711"/>
      <c r="CRU8" s="711"/>
      <c r="CRV8" s="711"/>
      <c r="CRW8" s="711"/>
      <c r="CRX8" s="711"/>
      <c r="CRY8" s="711"/>
      <c r="CRZ8" s="711"/>
      <c r="CSA8" s="711"/>
      <c r="CSB8" s="711"/>
      <c r="CSC8" s="711"/>
      <c r="CSD8" s="711"/>
      <c r="CSE8" s="711"/>
      <c r="CSF8" s="711"/>
      <c r="CSG8" s="711"/>
      <c r="CSH8" s="711"/>
      <c r="CSI8" s="711"/>
      <c r="CSJ8" s="711"/>
      <c r="CSK8" s="711"/>
      <c r="CSL8" s="711"/>
      <c r="CSM8" s="711"/>
      <c r="CSN8" s="711"/>
      <c r="CSO8" s="711"/>
      <c r="CSP8" s="711"/>
      <c r="CSQ8" s="711"/>
      <c r="CSR8" s="711"/>
      <c r="CSS8" s="711"/>
      <c r="CST8" s="711"/>
      <c r="CSU8" s="711"/>
      <c r="CSV8" s="711"/>
      <c r="CSW8" s="711"/>
      <c r="CSX8" s="711"/>
      <c r="CSY8" s="711"/>
      <c r="CSZ8" s="711"/>
      <c r="CTA8" s="711"/>
      <c r="CTB8" s="711"/>
      <c r="CTC8" s="711"/>
      <c r="CTD8" s="711"/>
      <c r="CTE8" s="711"/>
      <c r="CTF8" s="711"/>
      <c r="CTG8" s="711"/>
      <c r="CTH8" s="711"/>
      <c r="CTI8" s="711"/>
      <c r="CTJ8" s="711"/>
      <c r="CTK8" s="711"/>
      <c r="CTL8" s="711"/>
      <c r="CTM8" s="711"/>
      <c r="CTN8" s="711"/>
      <c r="CTO8" s="711"/>
      <c r="CTP8" s="711"/>
      <c r="CTQ8" s="711"/>
      <c r="CTR8" s="711"/>
      <c r="CTS8" s="711"/>
      <c r="CTT8" s="711"/>
      <c r="CTU8" s="711"/>
      <c r="CTV8" s="711"/>
      <c r="CTW8" s="711"/>
      <c r="CTX8" s="711"/>
      <c r="CTY8" s="711"/>
      <c r="CTZ8" s="711"/>
      <c r="CUA8" s="711"/>
      <c r="CUB8" s="711"/>
      <c r="CUC8" s="711"/>
      <c r="CUD8" s="711"/>
      <c r="CUE8" s="711"/>
      <c r="CUF8" s="711"/>
      <c r="CUG8" s="711"/>
      <c r="CUH8" s="711"/>
      <c r="CUI8" s="711"/>
      <c r="CUJ8" s="711"/>
      <c r="CUK8" s="711"/>
      <c r="CUL8" s="711"/>
      <c r="CUM8" s="711"/>
      <c r="CUN8" s="711"/>
      <c r="CUO8" s="711"/>
      <c r="CUP8" s="711"/>
      <c r="CUQ8" s="711"/>
      <c r="CUR8" s="711"/>
      <c r="CUS8" s="711"/>
      <c r="CUT8" s="711"/>
      <c r="CUU8" s="711"/>
      <c r="CUV8" s="711"/>
      <c r="CUW8" s="711"/>
      <c r="CUX8" s="711"/>
      <c r="CUY8" s="711"/>
      <c r="CUZ8" s="711"/>
      <c r="CVA8" s="711"/>
      <c r="CVB8" s="711"/>
      <c r="CVC8" s="711"/>
      <c r="CVD8" s="711"/>
      <c r="CVE8" s="711"/>
      <c r="CVF8" s="711"/>
      <c r="CVG8" s="711"/>
      <c r="CVH8" s="711"/>
      <c r="CVI8" s="711"/>
      <c r="CVJ8" s="711"/>
      <c r="CVK8" s="711"/>
      <c r="CVL8" s="711"/>
      <c r="CVM8" s="711"/>
      <c r="CVN8" s="711"/>
      <c r="CVO8" s="711"/>
      <c r="CVP8" s="711"/>
      <c r="CVQ8" s="711"/>
      <c r="CVR8" s="711"/>
      <c r="CVS8" s="711"/>
      <c r="CVT8" s="711"/>
      <c r="CVU8" s="711"/>
      <c r="CVV8" s="711"/>
      <c r="CVW8" s="711"/>
      <c r="CVX8" s="711"/>
      <c r="CVY8" s="711"/>
      <c r="CVZ8" s="711"/>
      <c r="CWA8" s="711"/>
      <c r="CWB8" s="711"/>
      <c r="CWC8" s="711"/>
      <c r="CWD8" s="711"/>
      <c r="CWE8" s="711"/>
      <c r="CWF8" s="711"/>
      <c r="CWG8" s="711"/>
      <c r="CWH8" s="711"/>
      <c r="CWI8" s="711"/>
      <c r="CWJ8" s="711"/>
      <c r="CWK8" s="711"/>
      <c r="CWL8" s="711"/>
      <c r="CWM8" s="711"/>
      <c r="CWN8" s="711"/>
      <c r="CWO8" s="711"/>
      <c r="CWP8" s="711"/>
      <c r="CWQ8" s="711"/>
      <c r="CWR8" s="711"/>
      <c r="CWS8" s="711"/>
      <c r="CWT8" s="711"/>
      <c r="CWU8" s="711"/>
      <c r="CWV8" s="711"/>
      <c r="CWW8" s="711"/>
      <c r="CWX8" s="711"/>
      <c r="CWY8" s="711"/>
      <c r="CWZ8" s="711"/>
      <c r="CXA8" s="711"/>
      <c r="CXB8" s="711"/>
      <c r="CXC8" s="711"/>
      <c r="CXD8" s="711"/>
      <c r="CXE8" s="711"/>
      <c r="CXF8" s="711"/>
      <c r="CXG8" s="711"/>
      <c r="CXH8" s="711"/>
      <c r="CXI8" s="711"/>
      <c r="CXJ8" s="711"/>
      <c r="CXK8" s="711"/>
      <c r="CXL8" s="711"/>
      <c r="CXM8" s="711"/>
      <c r="CXN8" s="711"/>
      <c r="CXO8" s="711"/>
      <c r="CXP8" s="711"/>
      <c r="CXQ8" s="711"/>
      <c r="CXR8" s="711"/>
      <c r="CXS8" s="711"/>
      <c r="CXT8" s="711"/>
      <c r="CXU8" s="711"/>
      <c r="CXV8" s="711"/>
      <c r="CXW8" s="711"/>
      <c r="CXX8" s="711"/>
      <c r="CXY8" s="711"/>
      <c r="CXZ8" s="711"/>
      <c r="CYA8" s="711"/>
      <c r="CYB8" s="711"/>
      <c r="CYC8" s="711"/>
      <c r="CYD8" s="711"/>
      <c r="CYE8" s="711"/>
      <c r="CYF8" s="711"/>
      <c r="CYG8" s="711"/>
      <c r="CYH8" s="711"/>
      <c r="CYI8" s="711"/>
      <c r="CYJ8" s="711"/>
      <c r="CYK8" s="711"/>
      <c r="CYL8" s="711"/>
      <c r="CYM8" s="711"/>
      <c r="CYN8" s="711"/>
      <c r="CYO8" s="711"/>
      <c r="CYP8" s="711"/>
      <c r="CYQ8" s="711"/>
      <c r="CYR8" s="711"/>
      <c r="CYS8" s="711"/>
      <c r="CYT8" s="711"/>
      <c r="CYU8" s="711"/>
      <c r="CYV8" s="711"/>
      <c r="CYW8" s="711"/>
      <c r="CYX8" s="711"/>
      <c r="CYY8" s="711"/>
      <c r="CYZ8" s="711"/>
      <c r="CZA8" s="711"/>
      <c r="CZB8" s="711"/>
      <c r="CZC8" s="711"/>
      <c r="CZD8" s="711"/>
      <c r="CZE8" s="711"/>
      <c r="CZF8" s="711"/>
      <c r="CZG8" s="711"/>
      <c r="CZH8" s="711"/>
      <c r="CZI8" s="711"/>
      <c r="CZJ8" s="711"/>
      <c r="CZK8" s="711"/>
      <c r="CZL8" s="711"/>
      <c r="CZM8" s="711"/>
      <c r="CZN8" s="711"/>
      <c r="CZO8" s="711"/>
      <c r="CZP8" s="711"/>
      <c r="CZQ8" s="711"/>
      <c r="CZR8" s="711"/>
      <c r="CZS8" s="711"/>
      <c r="CZT8" s="711"/>
      <c r="CZU8" s="711"/>
      <c r="CZV8" s="711"/>
      <c r="CZW8" s="711"/>
      <c r="CZX8" s="711"/>
      <c r="CZY8" s="711"/>
      <c r="CZZ8" s="711"/>
      <c r="DAA8" s="711"/>
      <c r="DAB8" s="711"/>
      <c r="DAC8" s="711"/>
      <c r="DAD8" s="711"/>
      <c r="DAE8" s="711"/>
      <c r="DAF8" s="711"/>
      <c r="DAG8" s="711"/>
      <c r="DAH8" s="711"/>
      <c r="DAI8" s="711"/>
      <c r="DAJ8" s="711"/>
      <c r="DAK8" s="711"/>
      <c r="DAL8" s="711"/>
      <c r="DAM8" s="711"/>
      <c r="DAN8" s="711"/>
      <c r="DAO8" s="711"/>
      <c r="DAP8" s="711"/>
      <c r="DAQ8" s="711"/>
      <c r="DAR8" s="711"/>
      <c r="DAS8" s="711"/>
      <c r="DAT8" s="711"/>
      <c r="DAU8" s="711"/>
      <c r="DAV8" s="711"/>
      <c r="DAW8" s="711"/>
      <c r="DAX8" s="711"/>
      <c r="DAY8" s="711"/>
      <c r="DAZ8" s="711"/>
      <c r="DBA8" s="711"/>
      <c r="DBB8" s="711"/>
      <c r="DBC8" s="711"/>
      <c r="DBD8" s="711"/>
      <c r="DBE8" s="711"/>
      <c r="DBF8" s="711"/>
      <c r="DBG8" s="711"/>
      <c r="DBH8" s="711"/>
      <c r="DBI8" s="711"/>
      <c r="DBJ8" s="711"/>
      <c r="DBK8" s="711"/>
      <c r="DBL8" s="711"/>
      <c r="DBM8" s="711"/>
      <c r="DBN8" s="711"/>
      <c r="DBO8" s="711"/>
      <c r="DBP8" s="711"/>
      <c r="DBQ8" s="711"/>
      <c r="DBR8" s="711"/>
      <c r="DBS8" s="711"/>
      <c r="DBT8" s="711"/>
      <c r="DBU8" s="711"/>
      <c r="DBV8" s="711"/>
      <c r="DBW8" s="711"/>
      <c r="DBX8" s="711"/>
      <c r="DBY8" s="711"/>
      <c r="DBZ8" s="711"/>
      <c r="DCA8" s="711"/>
      <c r="DCB8" s="711"/>
      <c r="DCC8" s="711"/>
      <c r="DCD8" s="711"/>
      <c r="DCE8" s="711"/>
      <c r="DCF8" s="711"/>
      <c r="DCG8" s="711"/>
      <c r="DCH8" s="711"/>
      <c r="DCI8" s="711"/>
      <c r="DCJ8" s="711"/>
      <c r="DCK8" s="711"/>
      <c r="DCL8" s="711"/>
      <c r="DCM8" s="711"/>
      <c r="DCN8" s="711"/>
      <c r="DCO8" s="711"/>
      <c r="DCP8" s="711"/>
      <c r="DCQ8" s="711"/>
      <c r="DCR8" s="711"/>
      <c r="DCS8" s="711"/>
      <c r="DCT8" s="711"/>
      <c r="DCU8" s="711"/>
      <c r="DCV8" s="711"/>
      <c r="DCW8" s="711"/>
      <c r="DCX8" s="711"/>
      <c r="DCY8" s="711"/>
      <c r="DCZ8" s="711"/>
      <c r="DDA8" s="711"/>
      <c r="DDB8" s="711"/>
      <c r="DDC8" s="711"/>
      <c r="DDD8" s="711"/>
      <c r="DDE8" s="711"/>
      <c r="DDF8" s="711"/>
      <c r="DDG8" s="711"/>
      <c r="DDH8" s="711"/>
      <c r="DDI8" s="711"/>
      <c r="DDJ8" s="711"/>
      <c r="DDK8" s="711"/>
      <c r="DDL8" s="711"/>
      <c r="DDM8" s="711"/>
      <c r="DDN8" s="711"/>
      <c r="DDO8" s="711"/>
      <c r="DDP8" s="711"/>
      <c r="DDQ8" s="711"/>
      <c r="DDR8" s="711"/>
      <c r="DDS8" s="711"/>
      <c r="DDT8" s="711"/>
      <c r="DDU8" s="711"/>
      <c r="DDV8" s="711"/>
      <c r="DDW8" s="711"/>
      <c r="DDX8" s="711"/>
      <c r="DDY8" s="711"/>
      <c r="DDZ8" s="711"/>
      <c r="DEA8" s="711"/>
      <c r="DEB8" s="711"/>
      <c r="DEC8" s="711"/>
      <c r="DED8" s="711"/>
      <c r="DEE8" s="711"/>
      <c r="DEF8" s="711"/>
      <c r="DEG8" s="711"/>
      <c r="DEH8" s="711"/>
      <c r="DEI8" s="711"/>
      <c r="DEJ8" s="711"/>
      <c r="DEK8" s="711"/>
      <c r="DEL8" s="711"/>
      <c r="DEM8" s="711"/>
      <c r="DEN8" s="711"/>
      <c r="DEO8" s="711"/>
      <c r="DEP8" s="711"/>
      <c r="DEQ8" s="711"/>
      <c r="DER8" s="711"/>
      <c r="DES8" s="711"/>
      <c r="DET8" s="711"/>
      <c r="DEU8" s="711"/>
      <c r="DEV8" s="711"/>
      <c r="DEW8" s="711"/>
      <c r="DEX8" s="711"/>
      <c r="DEY8" s="711"/>
      <c r="DEZ8" s="711"/>
      <c r="DFA8" s="711"/>
      <c r="DFB8" s="711"/>
      <c r="DFC8" s="711"/>
      <c r="DFD8" s="711"/>
      <c r="DFE8" s="711"/>
      <c r="DFF8" s="711"/>
      <c r="DFG8" s="711"/>
      <c r="DFH8" s="711"/>
      <c r="DFI8" s="711"/>
      <c r="DFJ8" s="711"/>
      <c r="DFK8" s="711"/>
      <c r="DFL8" s="711"/>
      <c r="DFM8" s="711"/>
      <c r="DFN8" s="711"/>
      <c r="DFO8" s="711"/>
      <c r="DFP8" s="711"/>
      <c r="DFQ8" s="711"/>
      <c r="DFR8" s="711"/>
      <c r="DFS8" s="711"/>
      <c r="DFT8" s="711"/>
      <c r="DFU8" s="711"/>
      <c r="DFV8" s="711"/>
      <c r="DFW8" s="711"/>
      <c r="DFX8" s="711"/>
      <c r="DFY8" s="711"/>
      <c r="DFZ8" s="711"/>
      <c r="DGA8" s="711"/>
      <c r="DGB8" s="711"/>
      <c r="DGC8" s="711"/>
      <c r="DGD8" s="711"/>
      <c r="DGE8" s="711"/>
      <c r="DGF8" s="711"/>
      <c r="DGG8" s="711"/>
      <c r="DGH8" s="711"/>
      <c r="DGI8" s="711"/>
      <c r="DGJ8" s="711"/>
      <c r="DGK8" s="711"/>
      <c r="DGL8" s="711"/>
      <c r="DGM8" s="711"/>
      <c r="DGN8" s="711"/>
      <c r="DGO8" s="711"/>
      <c r="DGP8" s="711"/>
      <c r="DGQ8" s="711"/>
      <c r="DGR8" s="711"/>
      <c r="DGS8" s="711"/>
      <c r="DGT8" s="711"/>
      <c r="DGU8" s="711"/>
      <c r="DGV8" s="711"/>
      <c r="DGW8" s="711"/>
      <c r="DGX8" s="711"/>
      <c r="DGY8" s="711"/>
      <c r="DGZ8" s="711"/>
      <c r="DHA8" s="711"/>
      <c r="DHB8" s="711"/>
      <c r="DHC8" s="711"/>
      <c r="DHD8" s="711"/>
      <c r="DHE8" s="711"/>
      <c r="DHF8" s="711"/>
      <c r="DHG8" s="711"/>
      <c r="DHH8" s="711"/>
      <c r="DHI8" s="711"/>
      <c r="DHJ8" s="711"/>
      <c r="DHK8" s="711"/>
      <c r="DHL8" s="711"/>
      <c r="DHM8" s="711"/>
      <c r="DHN8" s="711"/>
      <c r="DHO8" s="711"/>
      <c r="DHP8" s="711"/>
      <c r="DHQ8" s="711"/>
      <c r="DHR8" s="711"/>
      <c r="DHS8" s="711"/>
      <c r="DHT8" s="711"/>
      <c r="DHU8" s="711"/>
      <c r="DHV8" s="711"/>
      <c r="DHW8" s="711"/>
      <c r="DHX8" s="711"/>
      <c r="DHY8" s="711"/>
      <c r="DHZ8" s="711"/>
      <c r="DIA8" s="711"/>
      <c r="DIB8" s="711"/>
      <c r="DIC8" s="711"/>
      <c r="DID8" s="711"/>
      <c r="DIE8" s="711"/>
      <c r="DIF8" s="711"/>
      <c r="DIG8" s="711"/>
      <c r="DIH8" s="711"/>
      <c r="DII8" s="711"/>
      <c r="DIJ8" s="711"/>
      <c r="DIK8" s="711"/>
      <c r="DIL8" s="711"/>
      <c r="DIM8" s="711"/>
      <c r="DIN8" s="711"/>
      <c r="DIO8" s="711"/>
      <c r="DIP8" s="711"/>
      <c r="DIQ8" s="711"/>
      <c r="DIR8" s="711"/>
      <c r="DIS8" s="711"/>
      <c r="DIT8" s="711"/>
      <c r="DIU8" s="711"/>
      <c r="DIV8" s="711"/>
      <c r="DIW8" s="711"/>
      <c r="DIX8" s="711"/>
      <c r="DIY8" s="711"/>
      <c r="DIZ8" s="711"/>
      <c r="DJA8" s="711"/>
      <c r="DJB8" s="711"/>
      <c r="DJC8" s="711"/>
      <c r="DJD8" s="711"/>
      <c r="DJE8" s="711"/>
      <c r="DJF8" s="711"/>
      <c r="DJG8" s="711"/>
      <c r="DJH8" s="711"/>
      <c r="DJI8" s="711"/>
      <c r="DJJ8" s="711"/>
      <c r="DJK8" s="711"/>
      <c r="DJL8" s="711"/>
      <c r="DJM8" s="711"/>
      <c r="DJN8" s="711"/>
      <c r="DJO8" s="711"/>
      <c r="DJP8" s="711"/>
      <c r="DJQ8" s="711"/>
      <c r="DJR8" s="711"/>
      <c r="DJS8" s="711"/>
      <c r="DJT8" s="711"/>
      <c r="DJU8" s="711"/>
      <c r="DJV8" s="711"/>
      <c r="DJW8" s="711"/>
      <c r="DJX8" s="711"/>
      <c r="DJY8" s="711"/>
      <c r="DJZ8" s="711"/>
      <c r="DKA8" s="711"/>
      <c r="DKB8" s="711"/>
      <c r="DKC8" s="711"/>
      <c r="DKD8" s="711"/>
      <c r="DKE8" s="711"/>
      <c r="DKF8" s="711"/>
      <c r="DKG8" s="711"/>
      <c r="DKH8" s="711"/>
      <c r="DKI8" s="711"/>
      <c r="DKJ8" s="711"/>
      <c r="DKK8" s="711"/>
      <c r="DKL8" s="711"/>
      <c r="DKM8" s="711"/>
      <c r="DKN8" s="711"/>
      <c r="DKO8" s="711"/>
      <c r="DKP8" s="711"/>
      <c r="DKQ8" s="711"/>
      <c r="DKR8" s="711"/>
      <c r="DKS8" s="711"/>
      <c r="DKT8" s="711"/>
      <c r="DKU8" s="711"/>
      <c r="DKV8" s="711"/>
      <c r="DKW8" s="711"/>
      <c r="DKX8" s="711"/>
      <c r="DKY8" s="711"/>
      <c r="DKZ8" s="711"/>
      <c r="DLA8" s="711"/>
      <c r="DLB8" s="711"/>
      <c r="DLC8" s="711"/>
      <c r="DLD8" s="711"/>
      <c r="DLE8" s="711"/>
      <c r="DLF8" s="711"/>
      <c r="DLG8" s="711"/>
      <c r="DLH8" s="711"/>
      <c r="DLI8" s="711"/>
      <c r="DLJ8" s="711"/>
      <c r="DLK8" s="711"/>
      <c r="DLL8" s="711"/>
      <c r="DLM8" s="711"/>
      <c r="DLN8" s="711"/>
      <c r="DLO8" s="711"/>
      <c r="DLP8" s="711"/>
      <c r="DLQ8" s="711"/>
      <c r="DLR8" s="711"/>
      <c r="DLS8" s="711"/>
      <c r="DLT8" s="711"/>
      <c r="DLU8" s="711"/>
      <c r="DLV8" s="711"/>
      <c r="DLW8" s="711"/>
      <c r="DLX8" s="711"/>
      <c r="DLY8" s="711"/>
      <c r="DLZ8" s="711"/>
      <c r="DMA8" s="711"/>
      <c r="DMB8" s="711"/>
      <c r="DMC8" s="711"/>
      <c r="DMD8" s="711"/>
      <c r="DME8" s="711"/>
      <c r="DMF8" s="711"/>
      <c r="DMG8" s="711"/>
      <c r="DMH8" s="711"/>
      <c r="DMI8" s="711"/>
      <c r="DMJ8" s="711"/>
      <c r="DMK8" s="711"/>
      <c r="DML8" s="711"/>
      <c r="DMM8" s="711"/>
      <c r="DMN8" s="711"/>
      <c r="DMO8" s="711"/>
      <c r="DMP8" s="711"/>
      <c r="DMQ8" s="711"/>
      <c r="DMR8" s="711"/>
      <c r="DMS8" s="711"/>
      <c r="DMT8" s="711"/>
      <c r="DMU8" s="711"/>
      <c r="DMV8" s="711"/>
      <c r="DMW8" s="711"/>
      <c r="DMX8" s="711"/>
      <c r="DMY8" s="711"/>
      <c r="DMZ8" s="711"/>
      <c r="DNA8" s="711"/>
      <c r="DNB8" s="711"/>
      <c r="DNC8" s="711"/>
      <c r="DND8" s="711"/>
      <c r="DNE8" s="711"/>
      <c r="DNF8" s="711"/>
      <c r="DNG8" s="711"/>
      <c r="DNH8" s="711"/>
      <c r="DNI8" s="711"/>
      <c r="DNJ8" s="711"/>
      <c r="DNK8" s="711"/>
      <c r="DNL8" s="711"/>
      <c r="DNM8" s="711"/>
      <c r="DNN8" s="711"/>
      <c r="DNO8" s="711"/>
      <c r="DNP8" s="711"/>
      <c r="DNQ8" s="711"/>
      <c r="DNR8" s="711"/>
      <c r="DNS8" s="711"/>
      <c r="DNT8" s="711"/>
      <c r="DNU8" s="711"/>
      <c r="DNV8" s="711"/>
      <c r="DNW8" s="711"/>
      <c r="DNX8" s="711"/>
      <c r="DNY8" s="711"/>
      <c r="DNZ8" s="711"/>
      <c r="DOA8" s="711"/>
      <c r="DOB8" s="711"/>
      <c r="DOC8" s="711"/>
      <c r="DOD8" s="711"/>
      <c r="DOE8" s="711"/>
      <c r="DOF8" s="711"/>
      <c r="DOG8" s="711"/>
      <c r="DOH8" s="711"/>
      <c r="DOI8" s="711"/>
      <c r="DOJ8" s="711"/>
      <c r="DOK8" s="711"/>
      <c r="DOL8" s="711"/>
      <c r="DOM8" s="711"/>
      <c r="DON8" s="711"/>
      <c r="DOO8" s="711"/>
      <c r="DOP8" s="711"/>
      <c r="DOQ8" s="711"/>
      <c r="DOR8" s="711"/>
      <c r="DOS8" s="711"/>
      <c r="DOT8" s="711"/>
      <c r="DOU8" s="711"/>
      <c r="DOV8" s="711"/>
      <c r="DOW8" s="711"/>
      <c r="DOX8" s="711"/>
      <c r="DOY8" s="711"/>
      <c r="DOZ8" s="711"/>
      <c r="DPA8" s="711"/>
      <c r="DPB8" s="711"/>
      <c r="DPC8" s="711"/>
      <c r="DPD8" s="711"/>
      <c r="DPE8" s="711"/>
      <c r="DPF8" s="711"/>
      <c r="DPG8" s="711"/>
      <c r="DPH8" s="711"/>
      <c r="DPI8" s="711"/>
      <c r="DPJ8" s="711"/>
      <c r="DPK8" s="711"/>
      <c r="DPL8" s="711"/>
      <c r="DPM8" s="711"/>
      <c r="DPN8" s="711"/>
      <c r="DPO8" s="711"/>
      <c r="DPP8" s="711"/>
      <c r="DPQ8" s="711"/>
      <c r="DPR8" s="711"/>
      <c r="DPS8" s="711"/>
      <c r="DPT8" s="711"/>
      <c r="DPU8" s="711"/>
      <c r="DPV8" s="711"/>
      <c r="DPW8" s="711"/>
      <c r="DPX8" s="711"/>
      <c r="DPY8" s="711"/>
      <c r="DPZ8" s="711"/>
      <c r="DQA8" s="711"/>
      <c r="DQB8" s="711"/>
      <c r="DQC8" s="711"/>
      <c r="DQD8" s="711"/>
      <c r="DQE8" s="711"/>
      <c r="DQF8" s="711"/>
      <c r="DQG8" s="711"/>
      <c r="DQH8" s="711"/>
      <c r="DQI8" s="711"/>
      <c r="DQJ8" s="711"/>
      <c r="DQK8" s="711"/>
      <c r="DQL8" s="711"/>
      <c r="DQM8" s="711"/>
      <c r="DQN8" s="711"/>
      <c r="DQO8" s="711"/>
      <c r="DQP8" s="711"/>
      <c r="DQQ8" s="711"/>
      <c r="DQR8" s="711"/>
      <c r="DQS8" s="711"/>
      <c r="DQT8" s="711"/>
      <c r="DQU8" s="711"/>
      <c r="DQV8" s="711"/>
      <c r="DQW8" s="711"/>
      <c r="DQX8" s="711"/>
      <c r="DQY8" s="711"/>
      <c r="DQZ8" s="711"/>
      <c r="DRA8" s="711"/>
      <c r="DRB8" s="711"/>
      <c r="DRC8" s="711"/>
      <c r="DRD8" s="711"/>
      <c r="DRE8" s="711"/>
      <c r="DRF8" s="711"/>
      <c r="DRG8" s="711"/>
      <c r="DRH8" s="711"/>
      <c r="DRI8" s="711"/>
      <c r="DRJ8" s="711"/>
      <c r="DRK8" s="711"/>
      <c r="DRL8" s="711"/>
      <c r="DRM8" s="711"/>
      <c r="DRN8" s="711"/>
      <c r="DRO8" s="711"/>
      <c r="DRP8" s="711"/>
      <c r="DRQ8" s="711"/>
      <c r="DRR8" s="711"/>
      <c r="DRS8" s="711"/>
      <c r="DRT8" s="711"/>
      <c r="DRU8" s="711"/>
      <c r="DRV8" s="711"/>
      <c r="DRW8" s="711"/>
      <c r="DRX8" s="711"/>
      <c r="DRY8" s="711"/>
      <c r="DRZ8" s="711"/>
      <c r="DSA8" s="711"/>
      <c r="DSB8" s="711"/>
      <c r="DSC8" s="711"/>
      <c r="DSD8" s="711"/>
      <c r="DSE8" s="711"/>
      <c r="DSF8" s="711"/>
      <c r="DSG8" s="711"/>
      <c r="DSH8" s="711"/>
      <c r="DSI8" s="711"/>
      <c r="DSJ8" s="711"/>
      <c r="DSK8" s="711"/>
      <c r="DSL8" s="711"/>
      <c r="DSM8" s="711"/>
      <c r="DSN8" s="711"/>
      <c r="DSO8" s="711"/>
      <c r="DSP8" s="711"/>
      <c r="DSQ8" s="711"/>
      <c r="DSR8" s="711"/>
      <c r="DSS8" s="711"/>
      <c r="DST8" s="711"/>
      <c r="DSU8" s="711"/>
      <c r="DSV8" s="711"/>
      <c r="DSW8" s="711"/>
      <c r="DSX8" s="711"/>
      <c r="DSY8" s="711"/>
      <c r="DSZ8" s="711"/>
      <c r="DTA8" s="711"/>
      <c r="DTB8" s="711"/>
      <c r="DTC8" s="711"/>
      <c r="DTD8" s="711"/>
      <c r="DTE8" s="711"/>
      <c r="DTF8" s="711"/>
      <c r="DTG8" s="711"/>
      <c r="DTH8" s="711"/>
      <c r="DTI8" s="711"/>
      <c r="DTJ8" s="711"/>
      <c r="DTK8" s="711"/>
      <c r="DTL8" s="711"/>
      <c r="DTM8" s="711"/>
      <c r="DTN8" s="711"/>
      <c r="DTO8" s="711"/>
      <c r="DTP8" s="711"/>
      <c r="DTQ8" s="711"/>
      <c r="DTR8" s="711"/>
      <c r="DTS8" s="711"/>
      <c r="DTT8" s="711"/>
      <c r="DTU8" s="711"/>
      <c r="DTV8" s="711"/>
      <c r="DTW8" s="711"/>
      <c r="DTX8" s="711"/>
      <c r="DTY8" s="711"/>
      <c r="DTZ8" s="711"/>
      <c r="DUA8" s="711"/>
      <c r="DUB8" s="711"/>
      <c r="DUC8" s="711"/>
      <c r="DUD8" s="711"/>
      <c r="DUE8" s="711"/>
      <c r="DUF8" s="711"/>
      <c r="DUG8" s="711"/>
      <c r="DUH8" s="711"/>
      <c r="DUI8" s="711"/>
      <c r="DUJ8" s="711"/>
      <c r="DUK8" s="711"/>
      <c r="DUL8" s="711"/>
      <c r="DUM8" s="711"/>
      <c r="DUN8" s="711"/>
      <c r="DUO8" s="711"/>
      <c r="DUP8" s="711"/>
      <c r="DUQ8" s="711"/>
      <c r="DUR8" s="711"/>
      <c r="DUS8" s="711"/>
      <c r="DUT8" s="711"/>
      <c r="DUU8" s="711"/>
      <c r="DUV8" s="711"/>
      <c r="DUW8" s="711"/>
      <c r="DUX8" s="711"/>
      <c r="DUY8" s="711"/>
      <c r="DUZ8" s="711"/>
      <c r="DVA8" s="711"/>
      <c r="DVB8" s="711"/>
      <c r="DVC8" s="711"/>
      <c r="DVD8" s="711"/>
      <c r="DVE8" s="711"/>
      <c r="DVF8" s="711"/>
      <c r="DVG8" s="711"/>
      <c r="DVH8" s="711"/>
      <c r="DVI8" s="711"/>
      <c r="DVJ8" s="711"/>
      <c r="DVK8" s="711"/>
      <c r="DVL8" s="711"/>
      <c r="DVM8" s="711"/>
      <c r="DVN8" s="711"/>
      <c r="DVO8" s="711"/>
      <c r="DVP8" s="711"/>
      <c r="DVQ8" s="711"/>
      <c r="DVR8" s="711"/>
      <c r="DVS8" s="711"/>
      <c r="DVT8" s="711"/>
      <c r="DVU8" s="711"/>
      <c r="DVV8" s="711"/>
      <c r="DVW8" s="711"/>
      <c r="DVX8" s="711"/>
      <c r="DVY8" s="711"/>
      <c r="DVZ8" s="711"/>
      <c r="DWA8" s="711"/>
      <c r="DWB8" s="711"/>
      <c r="DWC8" s="711"/>
      <c r="DWD8" s="711"/>
      <c r="DWE8" s="711"/>
      <c r="DWF8" s="711"/>
      <c r="DWG8" s="711"/>
      <c r="DWH8" s="711"/>
      <c r="DWI8" s="711"/>
      <c r="DWJ8" s="711"/>
      <c r="DWK8" s="711"/>
      <c r="DWL8" s="711"/>
      <c r="DWM8" s="711"/>
      <c r="DWN8" s="711"/>
      <c r="DWO8" s="711"/>
      <c r="DWP8" s="711"/>
      <c r="DWQ8" s="711"/>
      <c r="DWR8" s="711"/>
      <c r="DWS8" s="711"/>
      <c r="DWT8" s="711"/>
      <c r="DWU8" s="711"/>
      <c r="DWV8" s="711"/>
      <c r="DWW8" s="711"/>
      <c r="DWX8" s="711"/>
      <c r="DWY8" s="711"/>
      <c r="DWZ8" s="711"/>
      <c r="DXA8" s="711"/>
      <c r="DXB8" s="711"/>
      <c r="DXC8" s="711"/>
      <c r="DXD8" s="711"/>
      <c r="DXE8" s="711"/>
      <c r="DXF8" s="711"/>
      <c r="DXG8" s="711"/>
      <c r="DXH8" s="711"/>
      <c r="DXI8" s="711"/>
      <c r="DXJ8" s="711"/>
      <c r="DXK8" s="711"/>
      <c r="DXL8" s="711"/>
      <c r="DXM8" s="711"/>
      <c r="DXN8" s="711"/>
      <c r="DXO8" s="711"/>
      <c r="DXP8" s="711"/>
      <c r="DXQ8" s="711"/>
      <c r="DXR8" s="711"/>
      <c r="DXS8" s="711"/>
      <c r="DXT8" s="711"/>
      <c r="DXU8" s="711"/>
      <c r="DXV8" s="711"/>
      <c r="DXW8" s="711"/>
      <c r="DXX8" s="711"/>
      <c r="DXY8" s="711"/>
      <c r="DXZ8" s="711"/>
      <c r="DYA8" s="711"/>
      <c r="DYB8" s="711"/>
      <c r="DYC8" s="711"/>
      <c r="DYD8" s="711"/>
      <c r="DYE8" s="711"/>
      <c r="DYF8" s="711"/>
      <c r="DYG8" s="711"/>
      <c r="DYH8" s="711"/>
      <c r="DYI8" s="711"/>
      <c r="DYJ8" s="711"/>
      <c r="DYK8" s="711"/>
      <c r="DYL8" s="711"/>
      <c r="DYM8" s="711"/>
      <c r="DYN8" s="711"/>
      <c r="DYO8" s="711"/>
      <c r="DYP8" s="711"/>
      <c r="DYQ8" s="711"/>
      <c r="DYR8" s="711"/>
      <c r="DYS8" s="711"/>
      <c r="DYT8" s="711"/>
      <c r="DYU8" s="711"/>
      <c r="DYV8" s="711"/>
      <c r="DYW8" s="711"/>
      <c r="DYX8" s="711"/>
      <c r="DYY8" s="711"/>
      <c r="DYZ8" s="711"/>
      <c r="DZA8" s="711"/>
      <c r="DZB8" s="711"/>
      <c r="DZC8" s="711"/>
      <c r="DZD8" s="711"/>
      <c r="DZE8" s="711"/>
      <c r="DZF8" s="711"/>
      <c r="DZG8" s="711"/>
      <c r="DZH8" s="711"/>
      <c r="DZI8" s="711"/>
      <c r="DZJ8" s="711"/>
      <c r="DZK8" s="711"/>
      <c r="DZL8" s="711"/>
      <c r="DZM8" s="711"/>
      <c r="DZN8" s="711"/>
      <c r="DZO8" s="711"/>
      <c r="DZP8" s="711"/>
      <c r="DZQ8" s="711"/>
      <c r="DZR8" s="711"/>
      <c r="DZS8" s="711"/>
      <c r="DZT8" s="711"/>
      <c r="DZU8" s="711"/>
      <c r="DZV8" s="711"/>
      <c r="DZW8" s="711"/>
      <c r="DZX8" s="711"/>
      <c r="DZY8" s="711"/>
      <c r="DZZ8" s="711"/>
      <c r="EAA8" s="711"/>
      <c r="EAB8" s="711"/>
      <c r="EAC8" s="711"/>
      <c r="EAD8" s="711"/>
      <c r="EAE8" s="711"/>
      <c r="EAF8" s="711"/>
      <c r="EAG8" s="711"/>
      <c r="EAH8" s="711"/>
      <c r="EAI8" s="711"/>
      <c r="EAJ8" s="711"/>
      <c r="EAK8" s="711"/>
      <c r="EAL8" s="711"/>
      <c r="EAM8" s="711"/>
      <c r="EAN8" s="711"/>
      <c r="EAO8" s="711"/>
      <c r="EAP8" s="711"/>
      <c r="EAQ8" s="711"/>
      <c r="EAR8" s="711"/>
      <c r="EAS8" s="711"/>
      <c r="EAT8" s="711"/>
      <c r="EAU8" s="711"/>
      <c r="EAV8" s="711"/>
      <c r="EAW8" s="711"/>
      <c r="EAX8" s="711"/>
      <c r="EAY8" s="711"/>
      <c r="EAZ8" s="711"/>
      <c r="EBA8" s="711"/>
      <c r="EBB8" s="711"/>
      <c r="EBC8" s="711"/>
      <c r="EBD8" s="711"/>
      <c r="EBE8" s="711"/>
      <c r="EBF8" s="711"/>
      <c r="EBG8" s="711"/>
      <c r="EBH8" s="711"/>
      <c r="EBI8" s="711"/>
      <c r="EBJ8" s="711"/>
      <c r="EBK8" s="711"/>
      <c r="EBL8" s="711"/>
      <c r="EBM8" s="711"/>
      <c r="EBN8" s="711"/>
      <c r="EBO8" s="711"/>
      <c r="EBP8" s="711"/>
      <c r="EBQ8" s="711"/>
      <c r="EBR8" s="711"/>
      <c r="EBS8" s="711"/>
      <c r="EBT8" s="711"/>
      <c r="EBU8" s="711"/>
      <c r="EBV8" s="711"/>
      <c r="EBW8" s="711"/>
      <c r="EBX8" s="711"/>
      <c r="EBY8" s="711"/>
      <c r="EBZ8" s="711"/>
      <c r="ECA8" s="711"/>
      <c r="ECB8" s="711"/>
      <c r="ECC8" s="711"/>
      <c r="ECD8" s="711"/>
      <c r="ECE8" s="711"/>
      <c r="ECF8" s="711"/>
      <c r="ECG8" s="711"/>
      <c r="ECH8" s="711"/>
      <c r="ECI8" s="711"/>
      <c r="ECJ8" s="711"/>
      <c r="ECK8" s="711"/>
      <c r="ECL8" s="711"/>
      <c r="ECM8" s="711"/>
      <c r="ECN8" s="711"/>
      <c r="ECO8" s="711"/>
      <c r="ECP8" s="711"/>
      <c r="ECQ8" s="711"/>
      <c r="ECR8" s="711"/>
      <c r="ECS8" s="711"/>
      <c r="ECT8" s="711"/>
      <c r="ECU8" s="711"/>
      <c r="ECV8" s="711"/>
      <c r="ECW8" s="711"/>
      <c r="ECX8" s="711"/>
      <c r="ECY8" s="711"/>
      <c r="ECZ8" s="711"/>
      <c r="EDA8" s="711"/>
      <c r="EDB8" s="711"/>
      <c r="EDC8" s="711"/>
      <c r="EDD8" s="711"/>
      <c r="EDE8" s="711"/>
      <c r="EDF8" s="711"/>
      <c r="EDG8" s="711"/>
      <c r="EDH8" s="711"/>
      <c r="EDI8" s="711"/>
      <c r="EDJ8" s="711"/>
      <c r="EDK8" s="711"/>
      <c r="EDL8" s="711"/>
      <c r="EDM8" s="711"/>
      <c r="EDN8" s="711"/>
      <c r="EDO8" s="711"/>
      <c r="EDP8" s="711"/>
      <c r="EDQ8" s="711"/>
      <c r="EDR8" s="711"/>
      <c r="EDS8" s="711"/>
      <c r="EDT8" s="711"/>
      <c r="EDU8" s="711"/>
      <c r="EDV8" s="711"/>
      <c r="EDW8" s="711"/>
      <c r="EDX8" s="711"/>
      <c r="EDY8" s="711"/>
      <c r="EDZ8" s="711"/>
      <c r="EEA8" s="711"/>
      <c r="EEB8" s="711"/>
      <c r="EEC8" s="711"/>
      <c r="EED8" s="711"/>
      <c r="EEE8" s="711"/>
      <c r="EEF8" s="711"/>
      <c r="EEG8" s="711"/>
      <c r="EEH8" s="711"/>
      <c r="EEI8" s="711"/>
      <c r="EEJ8" s="711"/>
      <c r="EEK8" s="711"/>
      <c r="EEL8" s="711"/>
      <c r="EEM8" s="711"/>
      <c r="EEN8" s="711"/>
      <c r="EEO8" s="711"/>
      <c r="EEP8" s="711"/>
      <c r="EEQ8" s="711"/>
      <c r="EER8" s="711"/>
      <c r="EES8" s="711"/>
      <c r="EET8" s="711"/>
      <c r="EEU8" s="711"/>
      <c r="EEV8" s="711"/>
      <c r="EEW8" s="711"/>
      <c r="EEX8" s="711"/>
      <c r="EEY8" s="711"/>
      <c r="EEZ8" s="711"/>
      <c r="EFA8" s="711"/>
      <c r="EFB8" s="711"/>
      <c r="EFC8" s="711"/>
      <c r="EFD8" s="711"/>
      <c r="EFE8" s="711"/>
      <c r="EFF8" s="711"/>
      <c r="EFG8" s="711"/>
      <c r="EFH8" s="711"/>
      <c r="EFI8" s="711"/>
      <c r="EFJ8" s="711"/>
      <c r="EFK8" s="711"/>
      <c r="EFL8" s="711"/>
      <c r="EFM8" s="711"/>
      <c r="EFN8" s="711"/>
      <c r="EFO8" s="711"/>
      <c r="EFP8" s="711"/>
      <c r="EFQ8" s="711"/>
      <c r="EFR8" s="711"/>
      <c r="EFS8" s="711"/>
      <c r="EFT8" s="711"/>
      <c r="EFU8" s="711"/>
      <c r="EFV8" s="711"/>
      <c r="EFW8" s="711"/>
      <c r="EFX8" s="711"/>
      <c r="EFY8" s="711"/>
      <c r="EFZ8" s="711"/>
      <c r="EGA8" s="711"/>
      <c r="EGB8" s="711"/>
      <c r="EGC8" s="711"/>
      <c r="EGD8" s="711"/>
      <c r="EGE8" s="711"/>
      <c r="EGF8" s="711"/>
      <c r="EGG8" s="711"/>
      <c r="EGH8" s="711"/>
      <c r="EGI8" s="711"/>
      <c r="EGJ8" s="711"/>
      <c r="EGK8" s="711"/>
      <c r="EGL8" s="711"/>
      <c r="EGM8" s="711"/>
      <c r="EGN8" s="711"/>
      <c r="EGO8" s="711"/>
      <c r="EGP8" s="711"/>
      <c r="EGQ8" s="711"/>
      <c r="EGR8" s="711"/>
      <c r="EGS8" s="711"/>
      <c r="EGT8" s="711"/>
      <c r="EGU8" s="711"/>
      <c r="EGV8" s="711"/>
      <c r="EGW8" s="711"/>
      <c r="EGX8" s="711"/>
      <c r="EGY8" s="711"/>
      <c r="EGZ8" s="711"/>
      <c r="EHA8" s="711"/>
      <c r="EHB8" s="711"/>
      <c r="EHC8" s="711"/>
      <c r="EHD8" s="711"/>
      <c r="EHE8" s="711"/>
      <c r="EHF8" s="711"/>
      <c r="EHG8" s="711"/>
      <c r="EHH8" s="711"/>
      <c r="EHI8" s="711"/>
      <c r="EHJ8" s="711"/>
      <c r="EHK8" s="711"/>
      <c r="EHL8" s="711"/>
      <c r="EHM8" s="711"/>
      <c r="EHN8" s="711"/>
      <c r="EHO8" s="711"/>
      <c r="EHP8" s="711"/>
      <c r="EHQ8" s="711"/>
      <c r="EHR8" s="711"/>
      <c r="EHS8" s="711"/>
      <c r="EHT8" s="711"/>
      <c r="EHU8" s="711"/>
      <c r="EHV8" s="711"/>
      <c r="EHW8" s="711"/>
      <c r="EHX8" s="711"/>
      <c r="EHY8" s="711"/>
      <c r="EHZ8" s="711"/>
      <c r="EIA8" s="711"/>
      <c r="EIB8" s="711"/>
      <c r="EIC8" s="711"/>
      <c r="EID8" s="711"/>
      <c r="EIE8" s="711"/>
      <c r="EIF8" s="711"/>
      <c r="EIG8" s="711"/>
      <c r="EIH8" s="711"/>
      <c r="EII8" s="711"/>
      <c r="EIJ8" s="711"/>
      <c r="EIK8" s="711"/>
      <c r="EIL8" s="711"/>
      <c r="EIM8" s="711"/>
      <c r="EIN8" s="711"/>
      <c r="EIO8" s="711"/>
      <c r="EIP8" s="711"/>
      <c r="EIQ8" s="711"/>
      <c r="EIR8" s="711"/>
      <c r="EIS8" s="711"/>
      <c r="EIT8" s="711"/>
      <c r="EIU8" s="711"/>
      <c r="EIV8" s="711"/>
      <c r="EIW8" s="711"/>
      <c r="EIX8" s="711"/>
      <c r="EIY8" s="711"/>
      <c r="EIZ8" s="711"/>
      <c r="EJA8" s="711"/>
      <c r="EJB8" s="711"/>
      <c r="EJC8" s="711"/>
      <c r="EJD8" s="711"/>
      <c r="EJE8" s="711"/>
      <c r="EJF8" s="711"/>
      <c r="EJG8" s="711"/>
      <c r="EJH8" s="711"/>
      <c r="EJI8" s="711"/>
      <c r="EJJ8" s="711"/>
      <c r="EJK8" s="711"/>
      <c r="EJL8" s="711"/>
      <c r="EJM8" s="711"/>
      <c r="EJN8" s="711"/>
      <c r="EJO8" s="711"/>
      <c r="EJP8" s="711"/>
      <c r="EJQ8" s="711"/>
      <c r="EJR8" s="711"/>
      <c r="EJS8" s="711"/>
      <c r="EJT8" s="711"/>
      <c r="EJU8" s="711"/>
      <c r="EJV8" s="711"/>
      <c r="EJW8" s="711"/>
      <c r="EJX8" s="711"/>
      <c r="EJY8" s="711"/>
      <c r="EJZ8" s="711"/>
      <c r="EKA8" s="711"/>
      <c r="EKB8" s="711"/>
      <c r="EKC8" s="711"/>
      <c r="EKD8" s="711"/>
      <c r="EKE8" s="711"/>
      <c r="EKF8" s="711"/>
      <c r="EKG8" s="711"/>
      <c r="EKH8" s="711"/>
      <c r="EKI8" s="711"/>
      <c r="EKJ8" s="711"/>
      <c r="EKK8" s="711"/>
      <c r="EKL8" s="711"/>
      <c r="EKM8" s="711"/>
      <c r="EKN8" s="711"/>
      <c r="EKO8" s="711"/>
      <c r="EKP8" s="711"/>
      <c r="EKQ8" s="711"/>
      <c r="EKR8" s="711"/>
      <c r="EKS8" s="711"/>
      <c r="EKT8" s="711"/>
      <c r="EKU8" s="711"/>
      <c r="EKV8" s="711"/>
      <c r="EKW8" s="711"/>
      <c r="EKX8" s="711"/>
      <c r="EKY8" s="711"/>
      <c r="EKZ8" s="711"/>
      <c r="ELA8" s="711"/>
      <c r="ELB8" s="711"/>
      <c r="ELC8" s="711"/>
      <c r="ELD8" s="711"/>
      <c r="ELE8" s="711"/>
      <c r="ELF8" s="711"/>
      <c r="ELG8" s="711"/>
      <c r="ELH8" s="711"/>
      <c r="ELI8" s="711"/>
      <c r="ELJ8" s="711"/>
      <c r="ELK8" s="711"/>
      <c r="ELL8" s="711"/>
      <c r="ELM8" s="711"/>
      <c r="ELN8" s="711"/>
      <c r="ELO8" s="711"/>
      <c r="ELP8" s="711"/>
      <c r="ELQ8" s="711"/>
      <c r="ELR8" s="711"/>
      <c r="ELS8" s="711"/>
      <c r="ELT8" s="711"/>
      <c r="ELU8" s="711"/>
      <c r="ELV8" s="711"/>
      <c r="ELW8" s="711"/>
      <c r="ELX8" s="711"/>
      <c r="ELY8" s="711"/>
      <c r="ELZ8" s="711"/>
      <c r="EMA8" s="711"/>
      <c r="EMB8" s="711"/>
      <c r="EMC8" s="711"/>
      <c r="EMD8" s="711"/>
      <c r="EME8" s="711"/>
      <c r="EMF8" s="711"/>
      <c r="EMG8" s="711"/>
      <c r="EMH8" s="711"/>
      <c r="EMI8" s="711"/>
      <c r="EMJ8" s="711"/>
      <c r="EMK8" s="711"/>
      <c r="EML8" s="711"/>
      <c r="EMM8" s="711"/>
      <c r="EMN8" s="711"/>
      <c r="EMO8" s="711"/>
      <c r="EMP8" s="711"/>
      <c r="EMQ8" s="711"/>
      <c r="EMR8" s="711"/>
      <c r="EMS8" s="711"/>
      <c r="EMT8" s="711"/>
      <c r="EMU8" s="711"/>
      <c r="EMV8" s="711"/>
      <c r="EMW8" s="711"/>
      <c r="EMX8" s="711"/>
      <c r="EMY8" s="711"/>
      <c r="EMZ8" s="711"/>
      <c r="ENA8" s="711"/>
      <c r="ENB8" s="711"/>
      <c r="ENC8" s="711"/>
      <c r="END8" s="711"/>
      <c r="ENE8" s="711"/>
      <c r="ENF8" s="711"/>
      <c r="ENG8" s="711"/>
      <c r="ENH8" s="711"/>
      <c r="ENI8" s="711"/>
      <c r="ENJ8" s="711"/>
      <c r="ENK8" s="711"/>
      <c r="ENL8" s="711"/>
      <c r="ENM8" s="711"/>
      <c r="ENN8" s="711"/>
      <c r="ENO8" s="711"/>
      <c r="ENP8" s="711"/>
      <c r="ENQ8" s="711"/>
      <c r="ENR8" s="711"/>
      <c r="ENS8" s="711"/>
      <c r="ENT8" s="711"/>
      <c r="ENU8" s="711"/>
      <c r="ENV8" s="711"/>
      <c r="ENW8" s="711"/>
      <c r="ENX8" s="711"/>
      <c r="ENY8" s="711"/>
      <c r="ENZ8" s="711"/>
      <c r="EOA8" s="711"/>
      <c r="EOB8" s="711"/>
      <c r="EOC8" s="711"/>
      <c r="EOD8" s="711"/>
      <c r="EOE8" s="711"/>
      <c r="EOF8" s="711"/>
      <c r="EOG8" s="711"/>
      <c r="EOH8" s="711"/>
      <c r="EOI8" s="711"/>
      <c r="EOJ8" s="711"/>
      <c r="EOK8" s="711"/>
      <c r="EOL8" s="711"/>
      <c r="EOM8" s="711"/>
      <c r="EON8" s="711"/>
      <c r="EOO8" s="711"/>
      <c r="EOP8" s="711"/>
      <c r="EOQ8" s="711"/>
      <c r="EOR8" s="711"/>
      <c r="EOS8" s="711"/>
      <c r="EOT8" s="711"/>
      <c r="EOU8" s="711"/>
      <c r="EOV8" s="711"/>
      <c r="EOW8" s="711"/>
      <c r="EOX8" s="711"/>
      <c r="EOY8" s="711"/>
      <c r="EOZ8" s="711"/>
      <c r="EPA8" s="711"/>
      <c r="EPB8" s="711"/>
      <c r="EPC8" s="711"/>
      <c r="EPD8" s="711"/>
      <c r="EPE8" s="711"/>
      <c r="EPF8" s="711"/>
      <c r="EPG8" s="711"/>
      <c r="EPH8" s="711"/>
      <c r="EPI8" s="711"/>
      <c r="EPJ8" s="711"/>
      <c r="EPK8" s="711"/>
      <c r="EPL8" s="711"/>
      <c r="EPM8" s="711"/>
      <c r="EPN8" s="711"/>
      <c r="EPO8" s="711"/>
      <c r="EPP8" s="711"/>
      <c r="EPQ8" s="711"/>
      <c r="EPR8" s="711"/>
      <c r="EPS8" s="711"/>
      <c r="EPT8" s="711"/>
      <c r="EPU8" s="711"/>
      <c r="EPV8" s="711"/>
      <c r="EPW8" s="711"/>
      <c r="EPX8" s="711"/>
      <c r="EPY8" s="711"/>
      <c r="EPZ8" s="711"/>
      <c r="EQA8" s="711"/>
      <c r="EQB8" s="711"/>
      <c r="EQC8" s="711"/>
      <c r="EQD8" s="711"/>
      <c r="EQE8" s="711"/>
      <c r="EQF8" s="711"/>
      <c r="EQG8" s="711"/>
      <c r="EQH8" s="711"/>
      <c r="EQI8" s="711"/>
      <c r="EQJ8" s="711"/>
      <c r="EQK8" s="711"/>
      <c r="EQL8" s="711"/>
      <c r="EQM8" s="711"/>
      <c r="EQN8" s="711"/>
      <c r="EQO8" s="711"/>
      <c r="EQP8" s="711"/>
      <c r="EQQ8" s="711"/>
      <c r="EQR8" s="711"/>
      <c r="EQS8" s="711"/>
      <c r="EQT8" s="711"/>
      <c r="EQU8" s="711"/>
      <c r="EQV8" s="711"/>
      <c r="EQW8" s="711"/>
      <c r="EQX8" s="711"/>
      <c r="EQY8" s="711"/>
      <c r="EQZ8" s="711"/>
      <c r="ERA8" s="711"/>
      <c r="ERB8" s="711"/>
      <c r="ERC8" s="711"/>
      <c r="ERD8" s="711"/>
      <c r="ERE8" s="711"/>
      <c r="ERF8" s="711"/>
      <c r="ERG8" s="711"/>
      <c r="ERH8" s="711"/>
      <c r="ERI8" s="711"/>
      <c r="ERJ8" s="711"/>
      <c r="ERK8" s="711"/>
      <c r="ERL8" s="711"/>
      <c r="ERM8" s="711"/>
      <c r="ERN8" s="711"/>
      <c r="ERO8" s="711"/>
      <c r="ERP8" s="711"/>
      <c r="ERQ8" s="711"/>
      <c r="ERR8" s="711"/>
      <c r="ERS8" s="711"/>
      <c r="ERT8" s="711"/>
      <c r="ERU8" s="711"/>
      <c r="ERV8" s="711"/>
      <c r="ERW8" s="711"/>
      <c r="ERX8" s="711"/>
      <c r="ERY8" s="711"/>
      <c r="ERZ8" s="711"/>
      <c r="ESA8" s="711"/>
      <c r="ESB8" s="711"/>
      <c r="ESC8" s="711"/>
      <c r="ESD8" s="711"/>
      <c r="ESE8" s="711"/>
      <c r="ESF8" s="711"/>
      <c r="ESG8" s="711"/>
      <c r="ESH8" s="711"/>
      <c r="ESI8" s="711"/>
      <c r="ESJ8" s="711"/>
      <c r="ESK8" s="711"/>
      <c r="ESL8" s="711"/>
      <c r="ESM8" s="711"/>
      <c r="ESN8" s="711"/>
      <c r="ESO8" s="711"/>
      <c r="ESP8" s="711"/>
      <c r="ESQ8" s="711"/>
      <c r="ESR8" s="711"/>
      <c r="ESS8" s="711"/>
      <c r="EST8" s="711"/>
      <c r="ESU8" s="711"/>
      <c r="ESV8" s="711"/>
      <c r="ESW8" s="711"/>
      <c r="ESX8" s="711"/>
      <c r="ESY8" s="711"/>
      <c r="ESZ8" s="711"/>
      <c r="ETA8" s="711"/>
      <c r="ETB8" s="711"/>
      <c r="ETC8" s="711"/>
      <c r="ETD8" s="711"/>
      <c r="ETE8" s="711"/>
      <c r="ETF8" s="711"/>
      <c r="ETG8" s="711"/>
      <c r="ETH8" s="711"/>
      <c r="ETI8" s="711"/>
      <c r="ETJ8" s="711"/>
      <c r="ETK8" s="711"/>
      <c r="ETL8" s="711"/>
      <c r="ETM8" s="711"/>
      <c r="ETN8" s="711"/>
      <c r="ETO8" s="711"/>
      <c r="ETP8" s="711"/>
      <c r="ETQ8" s="711"/>
      <c r="ETR8" s="711"/>
      <c r="ETS8" s="711"/>
      <c r="ETT8" s="711"/>
      <c r="ETU8" s="711"/>
      <c r="ETV8" s="711"/>
      <c r="ETW8" s="711"/>
      <c r="ETX8" s="711"/>
      <c r="ETY8" s="711"/>
      <c r="ETZ8" s="711"/>
      <c r="EUA8" s="711"/>
      <c r="EUB8" s="711"/>
      <c r="EUC8" s="711"/>
      <c r="EUD8" s="711"/>
      <c r="EUE8" s="711"/>
      <c r="EUF8" s="711"/>
      <c r="EUG8" s="711"/>
      <c r="EUH8" s="711"/>
      <c r="EUI8" s="711"/>
      <c r="EUJ8" s="711"/>
      <c r="EUK8" s="711"/>
      <c r="EUL8" s="711"/>
      <c r="EUM8" s="711"/>
      <c r="EUN8" s="711"/>
      <c r="EUO8" s="711"/>
      <c r="EUP8" s="711"/>
      <c r="EUQ8" s="711"/>
      <c r="EUR8" s="711"/>
      <c r="EUS8" s="711"/>
      <c r="EUT8" s="711"/>
      <c r="EUU8" s="711"/>
      <c r="EUV8" s="711"/>
      <c r="EUW8" s="711"/>
      <c r="EUX8" s="711"/>
      <c r="EUY8" s="711"/>
      <c r="EUZ8" s="711"/>
      <c r="EVA8" s="711"/>
      <c r="EVB8" s="711"/>
      <c r="EVC8" s="711"/>
      <c r="EVD8" s="711"/>
      <c r="EVE8" s="711"/>
      <c r="EVF8" s="711"/>
      <c r="EVG8" s="711"/>
      <c r="EVH8" s="711"/>
      <c r="EVI8" s="711"/>
      <c r="EVJ8" s="711"/>
      <c r="EVK8" s="711"/>
      <c r="EVL8" s="711"/>
      <c r="EVM8" s="711"/>
      <c r="EVN8" s="711"/>
      <c r="EVO8" s="711"/>
      <c r="EVP8" s="711"/>
      <c r="EVQ8" s="711"/>
      <c r="EVR8" s="711"/>
      <c r="EVS8" s="711"/>
      <c r="EVT8" s="711"/>
      <c r="EVU8" s="711"/>
      <c r="EVV8" s="711"/>
      <c r="EVW8" s="711"/>
      <c r="EVX8" s="711"/>
      <c r="EVY8" s="711"/>
      <c r="EVZ8" s="711"/>
      <c r="EWA8" s="711"/>
      <c r="EWB8" s="711"/>
      <c r="EWC8" s="711"/>
      <c r="EWD8" s="711"/>
      <c r="EWE8" s="711"/>
      <c r="EWF8" s="711"/>
      <c r="EWG8" s="711"/>
      <c r="EWH8" s="711"/>
      <c r="EWI8" s="711"/>
      <c r="EWJ8" s="711"/>
      <c r="EWK8" s="711"/>
      <c r="EWL8" s="711"/>
      <c r="EWM8" s="711"/>
      <c r="EWN8" s="711"/>
      <c r="EWO8" s="711"/>
      <c r="EWP8" s="711"/>
      <c r="EWQ8" s="711"/>
      <c r="EWR8" s="711"/>
      <c r="EWS8" s="711"/>
      <c r="EWT8" s="711"/>
      <c r="EWU8" s="711"/>
      <c r="EWV8" s="711"/>
      <c r="EWW8" s="711"/>
      <c r="EWX8" s="711"/>
      <c r="EWY8" s="711"/>
      <c r="EWZ8" s="711"/>
      <c r="EXA8" s="711"/>
      <c r="EXB8" s="711"/>
      <c r="EXC8" s="711"/>
      <c r="EXD8" s="711"/>
      <c r="EXE8" s="711"/>
      <c r="EXF8" s="711"/>
      <c r="EXG8" s="711"/>
      <c r="EXH8" s="711"/>
      <c r="EXI8" s="711"/>
      <c r="EXJ8" s="711"/>
      <c r="EXK8" s="711"/>
      <c r="EXL8" s="711"/>
      <c r="EXM8" s="711"/>
      <c r="EXN8" s="711"/>
      <c r="EXO8" s="711"/>
      <c r="EXP8" s="711"/>
      <c r="EXQ8" s="711"/>
      <c r="EXR8" s="711"/>
      <c r="EXS8" s="711"/>
      <c r="EXT8" s="711"/>
      <c r="EXU8" s="711"/>
      <c r="EXV8" s="711"/>
      <c r="EXW8" s="711"/>
      <c r="EXX8" s="711"/>
      <c r="EXY8" s="711"/>
      <c r="EXZ8" s="711"/>
      <c r="EYA8" s="711"/>
      <c r="EYB8" s="711"/>
      <c r="EYC8" s="711"/>
      <c r="EYD8" s="711"/>
      <c r="EYE8" s="711"/>
      <c r="EYF8" s="711"/>
      <c r="EYG8" s="711"/>
      <c r="EYH8" s="711"/>
      <c r="EYI8" s="711"/>
      <c r="EYJ8" s="711"/>
      <c r="EYK8" s="711"/>
      <c r="EYL8" s="711"/>
      <c r="EYM8" s="711"/>
      <c r="EYN8" s="711"/>
      <c r="EYO8" s="711"/>
      <c r="EYP8" s="711"/>
      <c r="EYQ8" s="711"/>
      <c r="EYR8" s="711"/>
      <c r="EYS8" s="711"/>
      <c r="EYT8" s="711"/>
      <c r="EYU8" s="711"/>
      <c r="EYV8" s="711"/>
      <c r="EYW8" s="711"/>
      <c r="EYX8" s="711"/>
      <c r="EYY8" s="711"/>
      <c r="EYZ8" s="711"/>
      <c r="EZA8" s="711"/>
      <c r="EZB8" s="711"/>
      <c r="EZC8" s="711"/>
      <c r="EZD8" s="711"/>
      <c r="EZE8" s="711"/>
      <c r="EZF8" s="711"/>
      <c r="EZG8" s="711"/>
      <c r="EZH8" s="711"/>
      <c r="EZI8" s="711"/>
      <c r="EZJ8" s="711"/>
      <c r="EZK8" s="711"/>
      <c r="EZL8" s="711"/>
      <c r="EZM8" s="711"/>
      <c r="EZN8" s="711"/>
      <c r="EZO8" s="711"/>
      <c r="EZP8" s="711"/>
      <c r="EZQ8" s="711"/>
      <c r="EZR8" s="711"/>
      <c r="EZS8" s="711"/>
      <c r="EZT8" s="711"/>
      <c r="EZU8" s="711"/>
      <c r="EZV8" s="711"/>
      <c r="EZW8" s="711"/>
      <c r="EZX8" s="711"/>
      <c r="EZY8" s="711"/>
      <c r="EZZ8" s="711"/>
      <c r="FAA8" s="711"/>
      <c r="FAB8" s="711"/>
      <c r="FAC8" s="711"/>
      <c r="FAD8" s="711"/>
      <c r="FAE8" s="711"/>
      <c r="FAF8" s="711"/>
      <c r="FAG8" s="711"/>
      <c r="FAH8" s="711"/>
      <c r="FAI8" s="711"/>
      <c r="FAJ8" s="711"/>
      <c r="FAK8" s="711"/>
      <c r="FAL8" s="711"/>
      <c r="FAM8" s="711"/>
      <c r="FAN8" s="711"/>
      <c r="FAO8" s="711"/>
      <c r="FAP8" s="711"/>
      <c r="FAQ8" s="711"/>
      <c r="FAR8" s="711"/>
      <c r="FAS8" s="711"/>
      <c r="FAT8" s="711"/>
      <c r="FAU8" s="711"/>
      <c r="FAV8" s="711"/>
      <c r="FAW8" s="711"/>
      <c r="FAX8" s="711"/>
      <c r="FAY8" s="711"/>
      <c r="FAZ8" s="711"/>
      <c r="FBA8" s="711"/>
      <c r="FBB8" s="711"/>
      <c r="FBC8" s="711"/>
      <c r="FBD8" s="711"/>
      <c r="FBE8" s="711"/>
      <c r="FBF8" s="711"/>
      <c r="FBG8" s="711"/>
      <c r="FBH8" s="711"/>
      <c r="FBI8" s="711"/>
      <c r="FBJ8" s="711"/>
      <c r="FBK8" s="711"/>
      <c r="FBL8" s="711"/>
      <c r="FBM8" s="711"/>
      <c r="FBN8" s="711"/>
      <c r="FBO8" s="711"/>
      <c r="FBP8" s="711"/>
      <c r="FBQ8" s="711"/>
      <c r="FBR8" s="711"/>
      <c r="FBS8" s="711"/>
      <c r="FBT8" s="711"/>
      <c r="FBU8" s="711"/>
      <c r="FBV8" s="711"/>
      <c r="FBW8" s="711"/>
      <c r="FBX8" s="711"/>
      <c r="FBY8" s="711"/>
      <c r="FBZ8" s="711"/>
      <c r="FCA8" s="711"/>
      <c r="FCB8" s="711"/>
      <c r="FCC8" s="711"/>
      <c r="FCD8" s="711"/>
      <c r="FCE8" s="711"/>
      <c r="FCF8" s="711"/>
      <c r="FCG8" s="711"/>
      <c r="FCH8" s="711"/>
      <c r="FCI8" s="711"/>
      <c r="FCJ8" s="711"/>
      <c r="FCK8" s="711"/>
      <c r="FCL8" s="711"/>
      <c r="FCM8" s="711"/>
      <c r="FCN8" s="711"/>
      <c r="FCO8" s="711"/>
      <c r="FCP8" s="711"/>
      <c r="FCQ8" s="711"/>
      <c r="FCR8" s="711"/>
      <c r="FCS8" s="711"/>
      <c r="FCT8" s="711"/>
      <c r="FCU8" s="711"/>
      <c r="FCV8" s="711"/>
      <c r="FCW8" s="711"/>
      <c r="FCX8" s="711"/>
      <c r="FCY8" s="711"/>
      <c r="FCZ8" s="711"/>
      <c r="FDA8" s="711"/>
      <c r="FDB8" s="711"/>
      <c r="FDC8" s="711"/>
      <c r="FDD8" s="711"/>
      <c r="FDE8" s="711"/>
      <c r="FDF8" s="711"/>
      <c r="FDG8" s="711"/>
      <c r="FDH8" s="711"/>
      <c r="FDI8" s="711"/>
      <c r="FDJ8" s="711"/>
      <c r="FDK8" s="711"/>
      <c r="FDL8" s="711"/>
      <c r="FDM8" s="711"/>
      <c r="FDN8" s="711"/>
      <c r="FDO8" s="711"/>
      <c r="FDP8" s="711"/>
      <c r="FDQ8" s="711"/>
      <c r="FDR8" s="711"/>
      <c r="FDS8" s="711"/>
      <c r="FDT8" s="711"/>
      <c r="FDU8" s="711"/>
      <c r="FDV8" s="711"/>
      <c r="FDW8" s="711"/>
      <c r="FDX8" s="711"/>
      <c r="FDY8" s="711"/>
      <c r="FDZ8" s="711"/>
      <c r="FEA8" s="711"/>
      <c r="FEB8" s="711"/>
      <c r="FEC8" s="711"/>
      <c r="FED8" s="711"/>
      <c r="FEE8" s="711"/>
      <c r="FEF8" s="711"/>
      <c r="FEG8" s="711"/>
      <c r="FEH8" s="711"/>
      <c r="FEI8" s="711"/>
      <c r="FEJ8" s="711"/>
      <c r="FEK8" s="711"/>
      <c r="FEL8" s="711"/>
      <c r="FEM8" s="711"/>
      <c r="FEN8" s="711"/>
      <c r="FEO8" s="711"/>
      <c r="FEP8" s="711"/>
      <c r="FEQ8" s="711"/>
      <c r="FER8" s="711"/>
      <c r="FES8" s="711"/>
      <c r="FET8" s="711"/>
      <c r="FEU8" s="711"/>
      <c r="FEV8" s="711"/>
      <c r="FEW8" s="711"/>
      <c r="FEX8" s="711"/>
      <c r="FEY8" s="711"/>
      <c r="FEZ8" s="711"/>
      <c r="FFA8" s="711"/>
      <c r="FFB8" s="711"/>
      <c r="FFC8" s="711"/>
      <c r="FFD8" s="711"/>
      <c r="FFE8" s="711"/>
      <c r="FFF8" s="711"/>
      <c r="FFG8" s="711"/>
      <c r="FFH8" s="711"/>
      <c r="FFI8" s="711"/>
      <c r="FFJ8" s="711"/>
      <c r="FFK8" s="711"/>
      <c r="FFL8" s="711"/>
      <c r="FFM8" s="711"/>
      <c r="FFN8" s="711"/>
      <c r="FFO8" s="711"/>
      <c r="FFP8" s="711"/>
      <c r="FFQ8" s="711"/>
      <c r="FFR8" s="711"/>
      <c r="FFS8" s="711"/>
      <c r="FFT8" s="711"/>
      <c r="FFU8" s="711"/>
      <c r="FFV8" s="711"/>
      <c r="FFW8" s="711"/>
      <c r="FFX8" s="711"/>
      <c r="FFY8" s="711"/>
      <c r="FFZ8" s="711"/>
      <c r="FGA8" s="711"/>
      <c r="FGB8" s="711"/>
      <c r="FGC8" s="711"/>
      <c r="FGD8" s="711"/>
      <c r="FGE8" s="711"/>
      <c r="FGF8" s="711"/>
      <c r="FGG8" s="711"/>
      <c r="FGH8" s="711"/>
      <c r="FGI8" s="711"/>
      <c r="FGJ8" s="711"/>
      <c r="FGK8" s="711"/>
      <c r="FGL8" s="711"/>
      <c r="FGM8" s="711"/>
      <c r="FGN8" s="711"/>
      <c r="FGO8" s="711"/>
      <c r="FGP8" s="711"/>
      <c r="FGQ8" s="711"/>
      <c r="FGR8" s="711"/>
      <c r="FGS8" s="711"/>
      <c r="FGT8" s="711"/>
      <c r="FGU8" s="711"/>
      <c r="FGV8" s="711"/>
      <c r="FGW8" s="711"/>
      <c r="FGX8" s="711"/>
      <c r="FGY8" s="711"/>
      <c r="FGZ8" s="711"/>
      <c r="FHA8" s="711"/>
      <c r="FHB8" s="711"/>
      <c r="FHC8" s="711"/>
      <c r="FHD8" s="711"/>
      <c r="FHE8" s="711"/>
      <c r="FHF8" s="711"/>
      <c r="FHG8" s="711"/>
      <c r="FHH8" s="711"/>
      <c r="FHI8" s="711"/>
      <c r="FHJ8" s="711"/>
      <c r="FHK8" s="711"/>
      <c r="FHL8" s="711"/>
      <c r="FHM8" s="711"/>
      <c r="FHN8" s="711"/>
      <c r="FHO8" s="711"/>
      <c r="FHP8" s="711"/>
      <c r="FHQ8" s="711"/>
      <c r="FHR8" s="711"/>
      <c r="FHS8" s="711"/>
      <c r="FHT8" s="711"/>
      <c r="FHU8" s="711"/>
      <c r="FHV8" s="711"/>
      <c r="FHW8" s="711"/>
      <c r="FHX8" s="711"/>
      <c r="FHY8" s="711"/>
      <c r="FHZ8" s="711"/>
      <c r="FIA8" s="711"/>
      <c r="FIB8" s="711"/>
      <c r="FIC8" s="711"/>
      <c r="FID8" s="711"/>
      <c r="FIE8" s="711"/>
      <c r="FIF8" s="711"/>
      <c r="FIG8" s="711"/>
      <c r="FIH8" s="711"/>
      <c r="FII8" s="711"/>
      <c r="FIJ8" s="711"/>
      <c r="FIK8" s="711"/>
      <c r="FIL8" s="711"/>
      <c r="FIM8" s="711"/>
      <c r="FIN8" s="711"/>
      <c r="FIO8" s="711"/>
      <c r="FIP8" s="711"/>
      <c r="FIQ8" s="711"/>
      <c r="FIR8" s="711"/>
      <c r="FIS8" s="711"/>
      <c r="FIT8" s="711"/>
      <c r="FIU8" s="711"/>
      <c r="FIV8" s="711"/>
      <c r="FIW8" s="711"/>
      <c r="FIX8" s="711"/>
      <c r="FIY8" s="711"/>
      <c r="FIZ8" s="711"/>
      <c r="FJA8" s="711"/>
      <c r="FJB8" s="711"/>
      <c r="FJC8" s="711"/>
      <c r="FJD8" s="711"/>
      <c r="FJE8" s="711"/>
      <c r="FJF8" s="711"/>
      <c r="FJG8" s="711"/>
      <c r="FJH8" s="711"/>
      <c r="FJI8" s="711"/>
      <c r="FJJ8" s="711"/>
      <c r="FJK8" s="711"/>
      <c r="FJL8" s="711"/>
      <c r="FJM8" s="711"/>
      <c r="FJN8" s="711"/>
      <c r="FJO8" s="711"/>
      <c r="FJP8" s="711"/>
      <c r="FJQ8" s="711"/>
      <c r="FJR8" s="711"/>
      <c r="FJS8" s="711"/>
      <c r="FJT8" s="711"/>
      <c r="FJU8" s="711"/>
      <c r="FJV8" s="711"/>
      <c r="FJW8" s="711"/>
      <c r="FJX8" s="711"/>
      <c r="FJY8" s="711"/>
      <c r="FJZ8" s="711"/>
      <c r="FKA8" s="711"/>
      <c r="FKB8" s="711"/>
      <c r="FKC8" s="711"/>
      <c r="FKD8" s="711"/>
      <c r="FKE8" s="711"/>
      <c r="FKF8" s="711"/>
      <c r="FKG8" s="711"/>
      <c r="FKH8" s="711"/>
      <c r="FKI8" s="711"/>
      <c r="FKJ8" s="711"/>
      <c r="FKK8" s="711"/>
      <c r="FKL8" s="711"/>
      <c r="FKM8" s="711"/>
      <c r="FKN8" s="711"/>
      <c r="FKO8" s="711"/>
      <c r="FKP8" s="711"/>
      <c r="FKQ8" s="711"/>
      <c r="FKR8" s="711"/>
      <c r="FKS8" s="711"/>
      <c r="FKT8" s="711"/>
      <c r="FKU8" s="711"/>
      <c r="FKV8" s="711"/>
      <c r="FKW8" s="711"/>
      <c r="FKX8" s="711"/>
      <c r="FKY8" s="711"/>
      <c r="FKZ8" s="711"/>
      <c r="FLA8" s="711"/>
      <c r="FLB8" s="711"/>
      <c r="FLC8" s="711"/>
      <c r="FLD8" s="711"/>
      <c r="FLE8" s="711"/>
      <c r="FLF8" s="711"/>
      <c r="FLG8" s="711"/>
      <c r="FLH8" s="711"/>
      <c r="FLI8" s="711"/>
      <c r="FLJ8" s="711"/>
      <c r="FLK8" s="711"/>
      <c r="FLL8" s="711"/>
      <c r="FLM8" s="711"/>
      <c r="FLN8" s="711"/>
      <c r="FLO8" s="711"/>
      <c r="FLP8" s="711"/>
      <c r="FLQ8" s="711"/>
      <c r="FLR8" s="711"/>
      <c r="FLS8" s="711"/>
      <c r="FLT8" s="711"/>
      <c r="FLU8" s="711"/>
      <c r="FLV8" s="711"/>
      <c r="FLW8" s="711"/>
      <c r="FLX8" s="711"/>
      <c r="FLY8" s="711"/>
      <c r="FLZ8" s="711"/>
      <c r="FMA8" s="711"/>
      <c r="FMB8" s="711"/>
      <c r="FMC8" s="711"/>
      <c r="FMD8" s="711"/>
      <c r="FME8" s="711"/>
      <c r="FMF8" s="711"/>
      <c r="FMG8" s="711"/>
      <c r="FMH8" s="711"/>
      <c r="FMI8" s="711"/>
      <c r="FMJ8" s="711"/>
      <c r="FMK8" s="711"/>
      <c r="FML8" s="711"/>
      <c r="FMM8" s="711"/>
      <c r="FMN8" s="711"/>
      <c r="FMO8" s="711"/>
      <c r="FMP8" s="711"/>
      <c r="FMQ8" s="711"/>
      <c r="FMR8" s="711"/>
      <c r="FMS8" s="711"/>
      <c r="FMT8" s="711"/>
      <c r="FMU8" s="711"/>
      <c r="FMV8" s="711"/>
      <c r="FMW8" s="711"/>
      <c r="FMX8" s="711"/>
      <c r="FMY8" s="711"/>
      <c r="FMZ8" s="711"/>
      <c r="FNA8" s="711"/>
      <c r="FNB8" s="711"/>
      <c r="FNC8" s="711"/>
      <c r="FND8" s="711"/>
      <c r="FNE8" s="711"/>
      <c r="FNF8" s="711"/>
      <c r="FNG8" s="711"/>
      <c r="FNH8" s="711"/>
      <c r="FNI8" s="711"/>
      <c r="FNJ8" s="711"/>
      <c r="FNK8" s="711"/>
      <c r="FNL8" s="711"/>
      <c r="FNM8" s="711"/>
      <c r="FNN8" s="711"/>
      <c r="FNO8" s="711"/>
      <c r="FNP8" s="711"/>
      <c r="FNQ8" s="711"/>
      <c r="FNR8" s="711"/>
      <c r="FNS8" s="711"/>
      <c r="FNT8" s="711"/>
      <c r="FNU8" s="711"/>
      <c r="FNV8" s="711"/>
      <c r="FNW8" s="711"/>
      <c r="FNX8" s="711"/>
      <c r="FNY8" s="711"/>
      <c r="FNZ8" s="711"/>
      <c r="FOA8" s="711"/>
      <c r="FOB8" s="711"/>
      <c r="FOC8" s="711"/>
      <c r="FOD8" s="711"/>
      <c r="FOE8" s="711"/>
      <c r="FOF8" s="711"/>
      <c r="FOG8" s="711"/>
      <c r="FOH8" s="711"/>
      <c r="FOI8" s="711"/>
      <c r="FOJ8" s="711"/>
      <c r="FOK8" s="711"/>
      <c r="FOL8" s="711"/>
      <c r="FOM8" s="711"/>
      <c r="FON8" s="711"/>
      <c r="FOO8" s="711"/>
      <c r="FOP8" s="711"/>
      <c r="FOQ8" s="711"/>
      <c r="FOR8" s="711"/>
      <c r="FOS8" s="711"/>
      <c r="FOT8" s="711"/>
      <c r="FOU8" s="711"/>
      <c r="FOV8" s="711"/>
      <c r="FOW8" s="711"/>
      <c r="FOX8" s="711"/>
      <c r="FOY8" s="711"/>
      <c r="FOZ8" s="711"/>
      <c r="FPA8" s="711"/>
      <c r="FPB8" s="711"/>
      <c r="FPC8" s="711"/>
      <c r="FPD8" s="711"/>
      <c r="FPE8" s="711"/>
      <c r="FPF8" s="711"/>
      <c r="FPG8" s="711"/>
      <c r="FPH8" s="711"/>
      <c r="FPI8" s="711"/>
      <c r="FPJ8" s="711"/>
      <c r="FPK8" s="711"/>
      <c r="FPL8" s="711"/>
      <c r="FPM8" s="711"/>
      <c r="FPN8" s="711"/>
      <c r="FPO8" s="711"/>
      <c r="FPP8" s="711"/>
      <c r="FPQ8" s="711"/>
      <c r="FPR8" s="711"/>
      <c r="FPS8" s="711"/>
      <c r="FPT8" s="711"/>
      <c r="FPU8" s="711"/>
      <c r="FPV8" s="711"/>
      <c r="FPW8" s="711"/>
      <c r="FPX8" s="711"/>
      <c r="FPY8" s="711"/>
      <c r="FPZ8" s="711"/>
      <c r="FQA8" s="711"/>
      <c r="FQB8" s="711"/>
      <c r="FQC8" s="711"/>
      <c r="FQD8" s="711"/>
      <c r="FQE8" s="711"/>
      <c r="FQF8" s="711"/>
      <c r="FQG8" s="711"/>
      <c r="FQH8" s="711"/>
      <c r="FQI8" s="711"/>
      <c r="FQJ8" s="711"/>
      <c r="FQK8" s="711"/>
      <c r="FQL8" s="711"/>
      <c r="FQM8" s="711"/>
      <c r="FQN8" s="711"/>
      <c r="FQO8" s="711"/>
      <c r="FQP8" s="711"/>
      <c r="FQQ8" s="711"/>
      <c r="FQR8" s="711"/>
      <c r="FQS8" s="711"/>
      <c r="FQT8" s="711"/>
      <c r="FQU8" s="711"/>
      <c r="FQV8" s="711"/>
      <c r="FQW8" s="711"/>
      <c r="FQX8" s="711"/>
      <c r="FQY8" s="711"/>
      <c r="FQZ8" s="711"/>
      <c r="FRA8" s="711"/>
      <c r="FRB8" s="711"/>
      <c r="FRC8" s="711"/>
      <c r="FRD8" s="711"/>
      <c r="FRE8" s="711"/>
      <c r="FRF8" s="711"/>
      <c r="FRG8" s="711"/>
      <c r="FRH8" s="711"/>
      <c r="FRI8" s="711"/>
      <c r="FRJ8" s="711"/>
      <c r="FRK8" s="711"/>
      <c r="FRL8" s="711"/>
      <c r="FRM8" s="711"/>
      <c r="FRN8" s="711"/>
      <c r="FRO8" s="711"/>
      <c r="FRP8" s="711"/>
      <c r="FRQ8" s="711"/>
      <c r="FRR8" s="711"/>
      <c r="FRS8" s="711"/>
      <c r="FRT8" s="711"/>
      <c r="FRU8" s="711"/>
      <c r="FRV8" s="711"/>
      <c r="FRW8" s="711"/>
      <c r="FRX8" s="711"/>
      <c r="FRY8" s="711"/>
      <c r="FRZ8" s="711"/>
      <c r="FSA8" s="711"/>
      <c r="FSB8" s="711"/>
      <c r="FSC8" s="711"/>
      <c r="FSD8" s="711"/>
      <c r="FSE8" s="711"/>
      <c r="FSF8" s="711"/>
      <c r="FSG8" s="711"/>
      <c r="FSH8" s="711"/>
      <c r="FSI8" s="711"/>
      <c r="FSJ8" s="711"/>
      <c r="FSK8" s="711"/>
      <c r="FSL8" s="711"/>
      <c r="FSM8" s="711"/>
      <c r="FSN8" s="711"/>
      <c r="FSO8" s="711"/>
      <c r="FSP8" s="711"/>
      <c r="FSQ8" s="711"/>
      <c r="FSR8" s="711"/>
      <c r="FSS8" s="711"/>
      <c r="FST8" s="711"/>
      <c r="FSU8" s="711"/>
      <c r="FSV8" s="711"/>
      <c r="FSW8" s="711"/>
      <c r="FSX8" s="711"/>
      <c r="FSY8" s="711"/>
      <c r="FSZ8" s="711"/>
      <c r="FTA8" s="711"/>
      <c r="FTB8" s="711"/>
      <c r="FTC8" s="711"/>
      <c r="FTD8" s="711"/>
      <c r="FTE8" s="711"/>
      <c r="FTF8" s="711"/>
      <c r="FTG8" s="711"/>
      <c r="FTH8" s="711"/>
      <c r="FTI8" s="711"/>
      <c r="FTJ8" s="711"/>
      <c r="FTK8" s="711"/>
      <c r="FTL8" s="711"/>
      <c r="FTM8" s="711"/>
      <c r="FTN8" s="711"/>
      <c r="FTO8" s="711"/>
      <c r="FTP8" s="711"/>
      <c r="FTQ8" s="711"/>
      <c r="FTR8" s="711"/>
      <c r="FTS8" s="711"/>
      <c r="FTT8" s="711"/>
      <c r="FTU8" s="711"/>
      <c r="FTV8" s="711"/>
      <c r="FTW8" s="711"/>
      <c r="FTX8" s="711"/>
      <c r="FTY8" s="711"/>
      <c r="FTZ8" s="711"/>
      <c r="FUA8" s="711"/>
      <c r="FUB8" s="711"/>
      <c r="FUC8" s="711"/>
      <c r="FUD8" s="711"/>
      <c r="FUE8" s="711"/>
      <c r="FUF8" s="711"/>
      <c r="FUG8" s="711"/>
      <c r="FUH8" s="711"/>
      <c r="FUI8" s="711"/>
      <c r="FUJ8" s="711"/>
      <c r="FUK8" s="711"/>
      <c r="FUL8" s="711"/>
      <c r="FUM8" s="711"/>
      <c r="FUN8" s="711"/>
      <c r="FUO8" s="711"/>
      <c r="FUP8" s="711"/>
      <c r="FUQ8" s="711"/>
      <c r="FUR8" s="711"/>
      <c r="FUS8" s="711"/>
      <c r="FUT8" s="711"/>
      <c r="FUU8" s="711"/>
      <c r="FUV8" s="711"/>
      <c r="FUW8" s="711"/>
      <c r="FUX8" s="711"/>
      <c r="FUY8" s="711"/>
      <c r="FUZ8" s="711"/>
      <c r="FVA8" s="711"/>
      <c r="FVB8" s="711"/>
      <c r="FVC8" s="711"/>
      <c r="FVD8" s="711"/>
      <c r="FVE8" s="711"/>
      <c r="FVF8" s="711"/>
      <c r="FVG8" s="711"/>
      <c r="FVH8" s="711"/>
      <c r="FVI8" s="711"/>
      <c r="FVJ8" s="711"/>
      <c r="FVK8" s="711"/>
      <c r="FVL8" s="711"/>
      <c r="FVM8" s="711"/>
      <c r="FVN8" s="711"/>
      <c r="FVO8" s="711"/>
      <c r="FVP8" s="711"/>
      <c r="FVQ8" s="711"/>
      <c r="FVR8" s="711"/>
      <c r="FVS8" s="711"/>
      <c r="FVT8" s="711"/>
      <c r="FVU8" s="711"/>
      <c r="FVV8" s="711"/>
      <c r="FVW8" s="711"/>
      <c r="FVX8" s="711"/>
      <c r="FVY8" s="711"/>
      <c r="FVZ8" s="711"/>
      <c r="FWA8" s="711"/>
      <c r="FWB8" s="711"/>
      <c r="FWC8" s="711"/>
      <c r="FWD8" s="711"/>
      <c r="FWE8" s="711"/>
      <c r="FWF8" s="711"/>
      <c r="FWG8" s="711"/>
      <c r="FWH8" s="711"/>
      <c r="FWI8" s="711"/>
      <c r="FWJ8" s="711"/>
      <c r="FWK8" s="711"/>
      <c r="FWL8" s="711"/>
      <c r="FWM8" s="711"/>
      <c r="FWN8" s="711"/>
      <c r="FWO8" s="711"/>
      <c r="FWP8" s="711"/>
      <c r="FWQ8" s="711"/>
      <c r="FWR8" s="711"/>
      <c r="FWS8" s="711"/>
      <c r="FWT8" s="711"/>
      <c r="FWU8" s="711"/>
      <c r="FWV8" s="711"/>
      <c r="FWW8" s="711"/>
      <c r="FWX8" s="711"/>
      <c r="FWY8" s="711"/>
      <c r="FWZ8" s="711"/>
      <c r="FXA8" s="711"/>
      <c r="FXB8" s="711"/>
      <c r="FXC8" s="711"/>
      <c r="FXD8" s="711"/>
      <c r="FXE8" s="711"/>
      <c r="FXF8" s="711"/>
      <c r="FXG8" s="711"/>
      <c r="FXH8" s="711"/>
      <c r="FXI8" s="711"/>
      <c r="FXJ8" s="711"/>
      <c r="FXK8" s="711"/>
      <c r="FXL8" s="711"/>
      <c r="FXM8" s="711"/>
      <c r="FXN8" s="711"/>
      <c r="FXO8" s="711"/>
      <c r="FXP8" s="711"/>
      <c r="FXQ8" s="711"/>
      <c r="FXR8" s="711"/>
      <c r="FXS8" s="711"/>
      <c r="FXT8" s="711"/>
      <c r="FXU8" s="711"/>
      <c r="FXV8" s="711"/>
      <c r="FXW8" s="711"/>
      <c r="FXX8" s="711"/>
      <c r="FXY8" s="711"/>
      <c r="FXZ8" s="711"/>
      <c r="FYA8" s="711"/>
      <c r="FYB8" s="711"/>
      <c r="FYC8" s="711"/>
      <c r="FYD8" s="711"/>
      <c r="FYE8" s="711"/>
      <c r="FYF8" s="711"/>
      <c r="FYG8" s="711"/>
      <c r="FYH8" s="711"/>
      <c r="FYI8" s="711"/>
      <c r="FYJ8" s="711"/>
      <c r="FYK8" s="711"/>
      <c r="FYL8" s="711"/>
      <c r="FYM8" s="711"/>
      <c r="FYN8" s="711"/>
      <c r="FYO8" s="711"/>
      <c r="FYP8" s="711"/>
      <c r="FYQ8" s="711"/>
      <c r="FYR8" s="711"/>
      <c r="FYS8" s="711"/>
      <c r="FYT8" s="711"/>
      <c r="FYU8" s="711"/>
      <c r="FYV8" s="711"/>
      <c r="FYW8" s="711"/>
      <c r="FYX8" s="711"/>
      <c r="FYY8" s="711"/>
      <c r="FYZ8" s="711"/>
      <c r="FZA8" s="711"/>
      <c r="FZB8" s="711"/>
      <c r="FZC8" s="711"/>
      <c r="FZD8" s="711"/>
      <c r="FZE8" s="711"/>
      <c r="FZF8" s="711"/>
      <c r="FZG8" s="711"/>
      <c r="FZH8" s="711"/>
      <c r="FZI8" s="711"/>
      <c r="FZJ8" s="711"/>
      <c r="FZK8" s="711"/>
      <c r="FZL8" s="711"/>
      <c r="FZM8" s="711"/>
      <c r="FZN8" s="711"/>
      <c r="FZO8" s="711"/>
      <c r="FZP8" s="711"/>
      <c r="FZQ8" s="711"/>
      <c r="FZR8" s="711"/>
      <c r="FZS8" s="711"/>
      <c r="FZT8" s="711"/>
      <c r="FZU8" s="711"/>
      <c r="FZV8" s="711"/>
      <c r="FZW8" s="711"/>
      <c r="FZX8" s="711"/>
      <c r="FZY8" s="711"/>
      <c r="FZZ8" s="711"/>
      <c r="GAA8" s="711"/>
      <c r="GAB8" s="711"/>
      <c r="GAC8" s="711"/>
      <c r="GAD8" s="711"/>
      <c r="GAE8" s="711"/>
      <c r="GAF8" s="711"/>
      <c r="GAG8" s="711"/>
      <c r="GAH8" s="711"/>
      <c r="GAI8" s="711"/>
      <c r="GAJ8" s="711"/>
      <c r="GAK8" s="711"/>
      <c r="GAL8" s="711"/>
      <c r="GAM8" s="711"/>
      <c r="GAN8" s="711"/>
      <c r="GAO8" s="711"/>
      <c r="GAP8" s="711"/>
      <c r="GAQ8" s="711"/>
      <c r="GAR8" s="711"/>
      <c r="GAS8" s="711"/>
      <c r="GAT8" s="711"/>
      <c r="GAU8" s="711"/>
      <c r="GAV8" s="711"/>
      <c r="GAW8" s="711"/>
      <c r="GAX8" s="711"/>
      <c r="GAY8" s="711"/>
      <c r="GAZ8" s="711"/>
      <c r="GBA8" s="711"/>
      <c r="GBB8" s="711"/>
      <c r="GBC8" s="711"/>
      <c r="GBD8" s="711"/>
      <c r="GBE8" s="711"/>
      <c r="GBF8" s="711"/>
      <c r="GBG8" s="711"/>
      <c r="GBH8" s="711"/>
      <c r="GBI8" s="711"/>
      <c r="GBJ8" s="711"/>
      <c r="GBK8" s="711"/>
      <c r="GBL8" s="711"/>
      <c r="GBM8" s="711"/>
      <c r="GBN8" s="711"/>
      <c r="GBO8" s="711"/>
      <c r="GBP8" s="711"/>
      <c r="GBQ8" s="711"/>
      <c r="GBR8" s="711"/>
      <c r="GBS8" s="711"/>
      <c r="GBT8" s="711"/>
      <c r="GBU8" s="711"/>
      <c r="GBV8" s="711"/>
      <c r="GBW8" s="711"/>
      <c r="GBX8" s="711"/>
      <c r="GBY8" s="711"/>
      <c r="GBZ8" s="711"/>
      <c r="GCA8" s="711"/>
      <c r="GCB8" s="711"/>
      <c r="GCC8" s="711"/>
      <c r="GCD8" s="711"/>
      <c r="GCE8" s="711"/>
      <c r="GCF8" s="711"/>
      <c r="GCG8" s="711"/>
      <c r="GCH8" s="711"/>
      <c r="GCI8" s="711"/>
      <c r="GCJ8" s="711"/>
      <c r="GCK8" s="711"/>
      <c r="GCL8" s="711"/>
      <c r="GCM8" s="711"/>
      <c r="GCN8" s="711"/>
      <c r="GCO8" s="711"/>
      <c r="GCP8" s="711"/>
      <c r="GCQ8" s="711"/>
      <c r="GCR8" s="711"/>
      <c r="GCS8" s="711"/>
      <c r="GCT8" s="711"/>
      <c r="GCU8" s="711"/>
      <c r="GCV8" s="711"/>
      <c r="GCW8" s="711"/>
      <c r="GCX8" s="711"/>
      <c r="GCY8" s="711"/>
      <c r="GCZ8" s="711"/>
      <c r="GDA8" s="711"/>
      <c r="GDB8" s="711"/>
      <c r="GDC8" s="711"/>
      <c r="GDD8" s="711"/>
      <c r="GDE8" s="711"/>
      <c r="GDF8" s="711"/>
      <c r="GDG8" s="711"/>
      <c r="GDH8" s="711"/>
      <c r="GDI8" s="711"/>
      <c r="GDJ8" s="711"/>
      <c r="GDK8" s="711"/>
      <c r="GDL8" s="711"/>
      <c r="GDM8" s="711"/>
      <c r="GDN8" s="711"/>
      <c r="GDO8" s="711"/>
      <c r="GDP8" s="711"/>
      <c r="GDQ8" s="711"/>
      <c r="GDR8" s="711"/>
      <c r="GDS8" s="711"/>
      <c r="GDT8" s="711"/>
      <c r="GDU8" s="711"/>
      <c r="GDV8" s="711"/>
      <c r="GDW8" s="711"/>
      <c r="GDX8" s="711"/>
      <c r="GDY8" s="711"/>
      <c r="GDZ8" s="711"/>
      <c r="GEA8" s="711"/>
      <c r="GEB8" s="711"/>
      <c r="GEC8" s="711"/>
      <c r="GED8" s="711"/>
      <c r="GEE8" s="711"/>
      <c r="GEF8" s="711"/>
      <c r="GEG8" s="711"/>
      <c r="GEH8" s="711"/>
      <c r="GEI8" s="711"/>
      <c r="GEJ8" s="711"/>
      <c r="GEK8" s="711"/>
      <c r="GEL8" s="711"/>
      <c r="GEM8" s="711"/>
      <c r="GEN8" s="711"/>
      <c r="GEO8" s="711"/>
      <c r="GEP8" s="711"/>
      <c r="GEQ8" s="711"/>
      <c r="GER8" s="711"/>
      <c r="GES8" s="711"/>
      <c r="GET8" s="711"/>
      <c r="GEU8" s="711"/>
      <c r="GEV8" s="711"/>
      <c r="GEW8" s="711"/>
      <c r="GEX8" s="711"/>
      <c r="GEY8" s="711"/>
      <c r="GEZ8" s="711"/>
      <c r="GFA8" s="711"/>
      <c r="GFB8" s="711"/>
      <c r="GFC8" s="711"/>
      <c r="GFD8" s="711"/>
      <c r="GFE8" s="711"/>
      <c r="GFF8" s="711"/>
      <c r="GFG8" s="711"/>
      <c r="GFH8" s="711"/>
      <c r="GFI8" s="711"/>
      <c r="GFJ8" s="711"/>
      <c r="GFK8" s="711"/>
      <c r="GFL8" s="711"/>
      <c r="GFM8" s="711"/>
      <c r="GFN8" s="711"/>
      <c r="GFO8" s="711"/>
      <c r="GFP8" s="711"/>
      <c r="GFQ8" s="711"/>
      <c r="GFR8" s="711"/>
      <c r="GFS8" s="711"/>
      <c r="GFT8" s="711"/>
      <c r="GFU8" s="711"/>
      <c r="GFV8" s="711"/>
      <c r="GFW8" s="711"/>
      <c r="GFX8" s="711"/>
      <c r="GFY8" s="711"/>
      <c r="GFZ8" s="711"/>
      <c r="GGA8" s="711"/>
      <c r="GGB8" s="711"/>
      <c r="GGC8" s="711"/>
      <c r="GGD8" s="711"/>
      <c r="GGE8" s="711"/>
      <c r="GGF8" s="711"/>
      <c r="GGG8" s="711"/>
      <c r="GGH8" s="711"/>
      <c r="GGI8" s="711"/>
      <c r="GGJ8" s="711"/>
      <c r="GGK8" s="711"/>
      <c r="GGL8" s="711"/>
      <c r="GGM8" s="711"/>
      <c r="GGN8" s="711"/>
      <c r="GGO8" s="711"/>
      <c r="GGP8" s="711"/>
      <c r="GGQ8" s="711"/>
      <c r="GGR8" s="711"/>
      <c r="GGS8" s="711"/>
      <c r="GGT8" s="711"/>
      <c r="GGU8" s="711"/>
      <c r="GGV8" s="711"/>
      <c r="GGW8" s="711"/>
      <c r="GGX8" s="711"/>
      <c r="GGY8" s="711"/>
      <c r="GGZ8" s="711"/>
      <c r="GHA8" s="711"/>
      <c r="GHB8" s="711"/>
      <c r="GHC8" s="711"/>
      <c r="GHD8" s="711"/>
      <c r="GHE8" s="711"/>
      <c r="GHF8" s="711"/>
      <c r="GHG8" s="711"/>
      <c r="GHH8" s="711"/>
      <c r="GHI8" s="711"/>
      <c r="GHJ8" s="711"/>
      <c r="GHK8" s="711"/>
      <c r="GHL8" s="711"/>
      <c r="GHM8" s="711"/>
      <c r="GHN8" s="711"/>
      <c r="GHO8" s="711"/>
      <c r="GHP8" s="711"/>
      <c r="GHQ8" s="711"/>
      <c r="GHR8" s="711"/>
      <c r="GHS8" s="711"/>
      <c r="GHT8" s="711"/>
      <c r="GHU8" s="711"/>
      <c r="GHV8" s="711"/>
      <c r="GHW8" s="711"/>
      <c r="GHX8" s="711"/>
      <c r="GHY8" s="711"/>
      <c r="GHZ8" s="711"/>
      <c r="GIA8" s="711"/>
      <c r="GIB8" s="711"/>
      <c r="GIC8" s="711"/>
      <c r="GID8" s="711"/>
      <c r="GIE8" s="711"/>
      <c r="GIF8" s="711"/>
      <c r="GIG8" s="711"/>
      <c r="GIH8" s="711"/>
      <c r="GII8" s="711"/>
      <c r="GIJ8" s="711"/>
      <c r="GIK8" s="711"/>
      <c r="GIL8" s="711"/>
      <c r="GIM8" s="711"/>
      <c r="GIN8" s="711"/>
      <c r="GIO8" s="711"/>
      <c r="GIP8" s="711"/>
      <c r="GIQ8" s="711"/>
      <c r="GIR8" s="711"/>
      <c r="GIS8" s="711"/>
      <c r="GIT8" s="711"/>
      <c r="GIU8" s="711"/>
      <c r="GIV8" s="711"/>
      <c r="GIW8" s="711"/>
      <c r="GIX8" s="711"/>
      <c r="GIY8" s="711"/>
      <c r="GIZ8" s="711"/>
      <c r="GJA8" s="711"/>
      <c r="GJB8" s="711"/>
      <c r="GJC8" s="711"/>
      <c r="GJD8" s="711"/>
      <c r="GJE8" s="711"/>
      <c r="GJF8" s="711"/>
      <c r="GJG8" s="711"/>
      <c r="GJH8" s="711"/>
      <c r="GJI8" s="711"/>
      <c r="GJJ8" s="711"/>
      <c r="GJK8" s="711"/>
      <c r="GJL8" s="711"/>
      <c r="GJM8" s="711"/>
      <c r="GJN8" s="711"/>
      <c r="GJO8" s="711"/>
      <c r="GJP8" s="711"/>
      <c r="GJQ8" s="711"/>
      <c r="GJR8" s="711"/>
      <c r="GJS8" s="711"/>
      <c r="GJT8" s="711"/>
      <c r="GJU8" s="711"/>
      <c r="GJV8" s="711"/>
      <c r="GJW8" s="711"/>
      <c r="GJX8" s="711"/>
      <c r="GJY8" s="711"/>
      <c r="GJZ8" s="711"/>
      <c r="GKA8" s="711"/>
      <c r="GKB8" s="711"/>
      <c r="GKC8" s="711"/>
      <c r="GKD8" s="711"/>
      <c r="GKE8" s="711"/>
      <c r="GKF8" s="711"/>
      <c r="GKG8" s="711"/>
      <c r="GKH8" s="711"/>
      <c r="GKI8" s="711"/>
      <c r="GKJ8" s="711"/>
      <c r="GKK8" s="711"/>
      <c r="GKL8" s="711"/>
      <c r="GKM8" s="711"/>
      <c r="GKN8" s="711"/>
      <c r="GKO8" s="711"/>
      <c r="GKP8" s="711"/>
      <c r="GKQ8" s="711"/>
      <c r="GKR8" s="711"/>
      <c r="GKS8" s="711"/>
      <c r="GKT8" s="711"/>
      <c r="GKU8" s="711"/>
      <c r="GKV8" s="711"/>
      <c r="GKW8" s="711"/>
      <c r="GKX8" s="711"/>
      <c r="GKY8" s="711"/>
      <c r="GKZ8" s="711"/>
      <c r="GLA8" s="711"/>
      <c r="GLB8" s="711"/>
      <c r="GLC8" s="711"/>
      <c r="GLD8" s="711"/>
      <c r="GLE8" s="711"/>
      <c r="GLF8" s="711"/>
      <c r="GLG8" s="711"/>
      <c r="GLH8" s="711"/>
      <c r="GLI8" s="711"/>
      <c r="GLJ8" s="711"/>
      <c r="GLK8" s="711"/>
      <c r="GLL8" s="711"/>
      <c r="GLM8" s="711"/>
      <c r="GLN8" s="711"/>
      <c r="GLO8" s="711"/>
      <c r="GLP8" s="711"/>
      <c r="GLQ8" s="711"/>
      <c r="GLR8" s="711"/>
      <c r="GLS8" s="711"/>
      <c r="GLT8" s="711"/>
      <c r="GLU8" s="711"/>
      <c r="GLV8" s="711"/>
      <c r="GLW8" s="711"/>
      <c r="GLX8" s="711"/>
      <c r="GLY8" s="711"/>
      <c r="GLZ8" s="711"/>
      <c r="GMA8" s="711"/>
      <c r="GMB8" s="711"/>
      <c r="GMC8" s="711"/>
      <c r="GMD8" s="711"/>
      <c r="GME8" s="711"/>
      <c r="GMF8" s="711"/>
      <c r="GMG8" s="711"/>
      <c r="GMH8" s="711"/>
      <c r="GMI8" s="711"/>
      <c r="GMJ8" s="711"/>
      <c r="GMK8" s="711"/>
      <c r="GML8" s="711"/>
      <c r="GMM8" s="711"/>
      <c r="GMN8" s="711"/>
      <c r="GMO8" s="711"/>
      <c r="GMP8" s="711"/>
      <c r="GMQ8" s="711"/>
      <c r="GMR8" s="711"/>
      <c r="GMS8" s="711"/>
      <c r="GMT8" s="711"/>
      <c r="GMU8" s="711"/>
      <c r="GMV8" s="711"/>
      <c r="GMW8" s="711"/>
      <c r="GMX8" s="711"/>
      <c r="GMY8" s="711"/>
      <c r="GMZ8" s="711"/>
      <c r="GNA8" s="711"/>
      <c r="GNB8" s="711"/>
      <c r="GNC8" s="711"/>
      <c r="GND8" s="711"/>
      <c r="GNE8" s="711"/>
      <c r="GNF8" s="711"/>
      <c r="GNG8" s="711"/>
      <c r="GNH8" s="711"/>
      <c r="GNI8" s="711"/>
      <c r="GNJ8" s="711"/>
      <c r="GNK8" s="711"/>
      <c r="GNL8" s="711"/>
      <c r="GNM8" s="711"/>
      <c r="GNN8" s="711"/>
      <c r="GNO8" s="711"/>
      <c r="GNP8" s="711"/>
      <c r="GNQ8" s="711"/>
      <c r="GNR8" s="711"/>
      <c r="GNS8" s="711"/>
      <c r="GNT8" s="711"/>
      <c r="GNU8" s="711"/>
      <c r="GNV8" s="711"/>
      <c r="GNW8" s="711"/>
      <c r="GNX8" s="711"/>
      <c r="GNY8" s="711"/>
      <c r="GNZ8" s="711"/>
      <c r="GOA8" s="711"/>
      <c r="GOB8" s="711"/>
      <c r="GOC8" s="711"/>
      <c r="GOD8" s="711"/>
      <c r="GOE8" s="711"/>
      <c r="GOF8" s="711"/>
      <c r="GOG8" s="711"/>
      <c r="GOH8" s="711"/>
      <c r="GOI8" s="711"/>
      <c r="GOJ8" s="711"/>
      <c r="GOK8" s="711"/>
      <c r="GOL8" s="711"/>
      <c r="GOM8" s="711"/>
      <c r="GON8" s="711"/>
      <c r="GOO8" s="711"/>
      <c r="GOP8" s="711"/>
      <c r="GOQ8" s="711"/>
      <c r="GOR8" s="711"/>
      <c r="GOS8" s="711"/>
      <c r="GOT8" s="711"/>
      <c r="GOU8" s="711"/>
      <c r="GOV8" s="711"/>
      <c r="GOW8" s="711"/>
      <c r="GOX8" s="711"/>
      <c r="GOY8" s="711"/>
      <c r="GOZ8" s="711"/>
      <c r="GPA8" s="711"/>
      <c r="GPB8" s="711"/>
      <c r="GPC8" s="711"/>
      <c r="GPD8" s="711"/>
      <c r="GPE8" s="711"/>
      <c r="GPF8" s="711"/>
      <c r="GPG8" s="711"/>
      <c r="GPH8" s="711"/>
      <c r="GPI8" s="711"/>
      <c r="GPJ8" s="711"/>
      <c r="GPK8" s="711"/>
      <c r="GPL8" s="711"/>
      <c r="GPM8" s="711"/>
      <c r="GPN8" s="711"/>
      <c r="GPO8" s="711"/>
      <c r="GPP8" s="711"/>
      <c r="GPQ8" s="711"/>
      <c r="GPR8" s="711"/>
      <c r="GPS8" s="711"/>
      <c r="GPT8" s="711"/>
      <c r="GPU8" s="711"/>
      <c r="GPV8" s="711"/>
      <c r="GPW8" s="711"/>
      <c r="GPX8" s="711"/>
      <c r="GPY8" s="711"/>
      <c r="GPZ8" s="711"/>
      <c r="GQA8" s="711"/>
      <c r="GQB8" s="711"/>
      <c r="GQC8" s="711"/>
      <c r="GQD8" s="711"/>
      <c r="GQE8" s="711"/>
      <c r="GQF8" s="711"/>
      <c r="GQG8" s="711"/>
      <c r="GQH8" s="711"/>
      <c r="GQI8" s="711"/>
      <c r="GQJ8" s="711"/>
      <c r="GQK8" s="711"/>
      <c r="GQL8" s="711"/>
      <c r="GQM8" s="711"/>
      <c r="GQN8" s="711"/>
      <c r="GQO8" s="711"/>
      <c r="GQP8" s="711"/>
      <c r="GQQ8" s="711"/>
      <c r="GQR8" s="711"/>
      <c r="GQS8" s="711"/>
      <c r="GQT8" s="711"/>
      <c r="GQU8" s="711"/>
      <c r="GQV8" s="711"/>
      <c r="GQW8" s="711"/>
      <c r="GQX8" s="711"/>
      <c r="GQY8" s="711"/>
      <c r="GQZ8" s="711"/>
      <c r="GRA8" s="711"/>
      <c r="GRB8" s="711"/>
      <c r="GRC8" s="711"/>
      <c r="GRD8" s="711"/>
      <c r="GRE8" s="711"/>
      <c r="GRF8" s="711"/>
      <c r="GRG8" s="711"/>
      <c r="GRH8" s="711"/>
      <c r="GRI8" s="711"/>
      <c r="GRJ8" s="711"/>
      <c r="GRK8" s="711"/>
      <c r="GRL8" s="711"/>
      <c r="GRM8" s="711"/>
      <c r="GRN8" s="711"/>
      <c r="GRO8" s="711"/>
      <c r="GRP8" s="711"/>
      <c r="GRQ8" s="711"/>
      <c r="GRR8" s="711"/>
      <c r="GRS8" s="711"/>
      <c r="GRT8" s="711"/>
      <c r="GRU8" s="711"/>
      <c r="GRV8" s="711"/>
      <c r="GRW8" s="711"/>
      <c r="GRX8" s="711"/>
      <c r="GRY8" s="711"/>
      <c r="GRZ8" s="711"/>
      <c r="GSA8" s="711"/>
      <c r="GSB8" s="711"/>
      <c r="GSC8" s="711"/>
      <c r="GSD8" s="711"/>
      <c r="GSE8" s="711"/>
      <c r="GSF8" s="711"/>
      <c r="GSG8" s="711"/>
      <c r="GSH8" s="711"/>
      <c r="GSI8" s="711"/>
      <c r="GSJ8" s="711"/>
      <c r="GSK8" s="711"/>
      <c r="GSL8" s="711"/>
      <c r="GSM8" s="711"/>
      <c r="GSN8" s="711"/>
      <c r="GSO8" s="711"/>
      <c r="GSP8" s="711"/>
      <c r="GSQ8" s="711"/>
      <c r="GSR8" s="711"/>
      <c r="GSS8" s="711"/>
      <c r="GST8" s="711"/>
      <c r="GSU8" s="711"/>
      <c r="GSV8" s="711"/>
      <c r="GSW8" s="711"/>
      <c r="GSX8" s="711"/>
      <c r="GSY8" s="711"/>
      <c r="GSZ8" s="711"/>
      <c r="GTA8" s="711"/>
      <c r="GTB8" s="711"/>
      <c r="GTC8" s="711"/>
      <c r="GTD8" s="711"/>
      <c r="GTE8" s="711"/>
      <c r="GTF8" s="711"/>
      <c r="GTG8" s="711"/>
      <c r="GTH8" s="711"/>
      <c r="GTI8" s="711"/>
      <c r="GTJ8" s="711"/>
      <c r="GTK8" s="711"/>
      <c r="GTL8" s="711"/>
      <c r="GTM8" s="711"/>
      <c r="GTN8" s="711"/>
      <c r="GTO8" s="711"/>
      <c r="GTP8" s="711"/>
      <c r="GTQ8" s="711"/>
      <c r="GTR8" s="711"/>
      <c r="GTS8" s="711"/>
      <c r="GTT8" s="711"/>
      <c r="GTU8" s="711"/>
      <c r="GTV8" s="711"/>
      <c r="GTW8" s="711"/>
      <c r="GTX8" s="711"/>
      <c r="GTY8" s="711"/>
      <c r="GTZ8" s="711"/>
      <c r="GUA8" s="711"/>
      <c r="GUB8" s="711"/>
      <c r="GUC8" s="711"/>
      <c r="GUD8" s="711"/>
      <c r="GUE8" s="711"/>
      <c r="GUF8" s="711"/>
      <c r="GUG8" s="711"/>
      <c r="GUH8" s="711"/>
      <c r="GUI8" s="711"/>
      <c r="GUJ8" s="711"/>
      <c r="GUK8" s="711"/>
      <c r="GUL8" s="711"/>
      <c r="GUM8" s="711"/>
      <c r="GUN8" s="711"/>
      <c r="GUO8" s="711"/>
      <c r="GUP8" s="711"/>
      <c r="GUQ8" s="711"/>
      <c r="GUR8" s="711"/>
      <c r="GUS8" s="711"/>
      <c r="GUT8" s="711"/>
      <c r="GUU8" s="711"/>
      <c r="GUV8" s="711"/>
      <c r="GUW8" s="711"/>
      <c r="GUX8" s="711"/>
      <c r="GUY8" s="711"/>
      <c r="GUZ8" s="711"/>
      <c r="GVA8" s="711"/>
      <c r="GVB8" s="711"/>
      <c r="GVC8" s="711"/>
      <c r="GVD8" s="711"/>
      <c r="GVE8" s="711"/>
      <c r="GVF8" s="711"/>
      <c r="GVG8" s="711"/>
      <c r="GVH8" s="711"/>
      <c r="GVI8" s="711"/>
      <c r="GVJ8" s="711"/>
      <c r="GVK8" s="711"/>
      <c r="GVL8" s="711"/>
      <c r="GVM8" s="711"/>
      <c r="GVN8" s="711"/>
      <c r="GVO8" s="711"/>
      <c r="GVP8" s="711"/>
      <c r="GVQ8" s="711"/>
      <c r="GVR8" s="711"/>
      <c r="GVS8" s="711"/>
      <c r="GVT8" s="711"/>
      <c r="GVU8" s="711"/>
      <c r="GVV8" s="711"/>
      <c r="GVW8" s="711"/>
      <c r="GVX8" s="711"/>
      <c r="GVY8" s="711"/>
      <c r="GVZ8" s="711"/>
      <c r="GWA8" s="711"/>
      <c r="GWB8" s="711"/>
      <c r="GWC8" s="711"/>
      <c r="GWD8" s="711"/>
      <c r="GWE8" s="711"/>
      <c r="GWF8" s="711"/>
      <c r="GWG8" s="711"/>
      <c r="GWH8" s="711"/>
      <c r="GWI8" s="711"/>
      <c r="GWJ8" s="711"/>
      <c r="GWK8" s="711"/>
      <c r="GWL8" s="711"/>
      <c r="GWM8" s="711"/>
      <c r="GWN8" s="711"/>
      <c r="GWO8" s="711"/>
      <c r="GWP8" s="711"/>
      <c r="GWQ8" s="711"/>
      <c r="GWR8" s="711"/>
      <c r="GWS8" s="711"/>
      <c r="GWT8" s="711"/>
      <c r="GWU8" s="711"/>
      <c r="GWV8" s="711"/>
      <c r="GWW8" s="711"/>
      <c r="GWX8" s="711"/>
      <c r="GWY8" s="711"/>
      <c r="GWZ8" s="711"/>
      <c r="GXA8" s="711"/>
      <c r="GXB8" s="711"/>
      <c r="GXC8" s="711"/>
      <c r="GXD8" s="711"/>
      <c r="GXE8" s="711"/>
      <c r="GXF8" s="711"/>
      <c r="GXG8" s="711"/>
      <c r="GXH8" s="711"/>
      <c r="GXI8" s="711"/>
      <c r="GXJ8" s="711"/>
      <c r="GXK8" s="711"/>
      <c r="GXL8" s="711"/>
      <c r="GXM8" s="711"/>
      <c r="GXN8" s="711"/>
      <c r="GXO8" s="711"/>
      <c r="GXP8" s="711"/>
      <c r="GXQ8" s="711"/>
      <c r="GXR8" s="711"/>
      <c r="GXS8" s="711"/>
      <c r="GXT8" s="711"/>
      <c r="GXU8" s="711"/>
      <c r="GXV8" s="711"/>
      <c r="GXW8" s="711"/>
      <c r="GXX8" s="711"/>
      <c r="GXY8" s="711"/>
      <c r="GXZ8" s="711"/>
      <c r="GYA8" s="711"/>
      <c r="GYB8" s="711"/>
      <c r="GYC8" s="711"/>
      <c r="GYD8" s="711"/>
      <c r="GYE8" s="711"/>
      <c r="GYF8" s="711"/>
      <c r="GYG8" s="711"/>
      <c r="GYH8" s="711"/>
      <c r="GYI8" s="711"/>
      <c r="GYJ8" s="711"/>
      <c r="GYK8" s="711"/>
      <c r="GYL8" s="711"/>
      <c r="GYM8" s="711"/>
      <c r="GYN8" s="711"/>
      <c r="GYO8" s="711"/>
      <c r="GYP8" s="711"/>
      <c r="GYQ8" s="711"/>
      <c r="GYR8" s="711"/>
      <c r="GYS8" s="711"/>
      <c r="GYT8" s="711"/>
      <c r="GYU8" s="711"/>
      <c r="GYV8" s="711"/>
      <c r="GYW8" s="711"/>
      <c r="GYX8" s="711"/>
      <c r="GYY8" s="711"/>
      <c r="GYZ8" s="711"/>
      <c r="GZA8" s="711"/>
      <c r="GZB8" s="711"/>
      <c r="GZC8" s="711"/>
      <c r="GZD8" s="711"/>
      <c r="GZE8" s="711"/>
      <c r="GZF8" s="711"/>
      <c r="GZG8" s="711"/>
      <c r="GZH8" s="711"/>
      <c r="GZI8" s="711"/>
      <c r="GZJ8" s="711"/>
      <c r="GZK8" s="711"/>
      <c r="GZL8" s="711"/>
      <c r="GZM8" s="711"/>
      <c r="GZN8" s="711"/>
      <c r="GZO8" s="711"/>
      <c r="GZP8" s="711"/>
      <c r="GZQ8" s="711"/>
      <c r="GZR8" s="711"/>
      <c r="GZS8" s="711"/>
      <c r="GZT8" s="711"/>
      <c r="GZU8" s="711"/>
      <c r="GZV8" s="711"/>
      <c r="GZW8" s="711"/>
      <c r="GZX8" s="711"/>
      <c r="GZY8" s="711"/>
      <c r="GZZ8" s="711"/>
      <c r="HAA8" s="711"/>
      <c r="HAB8" s="711"/>
      <c r="HAC8" s="711"/>
      <c r="HAD8" s="711"/>
      <c r="HAE8" s="711"/>
      <c r="HAF8" s="711"/>
      <c r="HAG8" s="711"/>
      <c r="HAH8" s="711"/>
      <c r="HAI8" s="711"/>
      <c r="HAJ8" s="711"/>
      <c r="HAK8" s="711"/>
      <c r="HAL8" s="711"/>
      <c r="HAM8" s="711"/>
      <c r="HAN8" s="711"/>
      <c r="HAO8" s="711"/>
      <c r="HAP8" s="711"/>
      <c r="HAQ8" s="711"/>
      <c r="HAR8" s="711"/>
      <c r="HAS8" s="711"/>
      <c r="HAT8" s="711"/>
      <c r="HAU8" s="711"/>
      <c r="HAV8" s="711"/>
      <c r="HAW8" s="711"/>
      <c r="HAX8" s="711"/>
      <c r="HAY8" s="711"/>
      <c r="HAZ8" s="711"/>
      <c r="HBA8" s="711"/>
      <c r="HBB8" s="711"/>
      <c r="HBC8" s="711"/>
      <c r="HBD8" s="711"/>
      <c r="HBE8" s="711"/>
      <c r="HBF8" s="711"/>
      <c r="HBG8" s="711"/>
      <c r="HBH8" s="711"/>
      <c r="HBI8" s="711"/>
      <c r="HBJ8" s="711"/>
      <c r="HBK8" s="711"/>
      <c r="HBL8" s="711"/>
      <c r="HBM8" s="711"/>
      <c r="HBN8" s="711"/>
      <c r="HBO8" s="711"/>
      <c r="HBP8" s="711"/>
      <c r="HBQ8" s="711"/>
      <c r="HBR8" s="711"/>
      <c r="HBS8" s="711"/>
      <c r="HBT8" s="711"/>
      <c r="HBU8" s="711"/>
      <c r="HBV8" s="711"/>
      <c r="HBW8" s="711"/>
      <c r="HBX8" s="711"/>
      <c r="HBY8" s="711"/>
      <c r="HBZ8" s="711"/>
      <c r="HCA8" s="711"/>
      <c r="HCB8" s="711"/>
      <c r="HCC8" s="711"/>
      <c r="HCD8" s="711"/>
      <c r="HCE8" s="711"/>
      <c r="HCF8" s="711"/>
      <c r="HCG8" s="711"/>
      <c r="HCH8" s="711"/>
      <c r="HCI8" s="711"/>
      <c r="HCJ8" s="711"/>
      <c r="HCK8" s="711"/>
      <c r="HCL8" s="711"/>
      <c r="HCM8" s="711"/>
      <c r="HCN8" s="711"/>
      <c r="HCO8" s="711"/>
      <c r="HCP8" s="711"/>
      <c r="HCQ8" s="711"/>
      <c r="HCR8" s="711"/>
      <c r="HCS8" s="711"/>
      <c r="HCT8" s="711"/>
      <c r="HCU8" s="711"/>
      <c r="HCV8" s="711"/>
      <c r="HCW8" s="711"/>
      <c r="HCX8" s="711"/>
      <c r="HCY8" s="711"/>
      <c r="HCZ8" s="711"/>
      <c r="HDA8" s="711"/>
      <c r="HDB8" s="711"/>
      <c r="HDC8" s="711"/>
      <c r="HDD8" s="711"/>
      <c r="HDE8" s="711"/>
      <c r="HDF8" s="711"/>
      <c r="HDG8" s="711"/>
      <c r="HDH8" s="711"/>
      <c r="HDI8" s="711"/>
      <c r="HDJ8" s="711"/>
      <c r="HDK8" s="711"/>
      <c r="HDL8" s="711"/>
      <c r="HDM8" s="711"/>
      <c r="HDN8" s="711"/>
      <c r="HDO8" s="711"/>
      <c r="HDP8" s="711"/>
      <c r="HDQ8" s="711"/>
      <c r="HDR8" s="711"/>
      <c r="HDS8" s="711"/>
      <c r="HDT8" s="711"/>
      <c r="HDU8" s="711"/>
      <c r="HDV8" s="711"/>
      <c r="HDW8" s="711"/>
      <c r="HDX8" s="711"/>
      <c r="HDY8" s="711"/>
      <c r="HDZ8" s="711"/>
      <c r="HEA8" s="711"/>
      <c r="HEB8" s="711"/>
      <c r="HEC8" s="711"/>
      <c r="HED8" s="711"/>
      <c r="HEE8" s="711"/>
      <c r="HEF8" s="711"/>
      <c r="HEG8" s="711"/>
      <c r="HEH8" s="711"/>
      <c r="HEI8" s="711"/>
      <c r="HEJ8" s="711"/>
      <c r="HEK8" s="711"/>
      <c r="HEL8" s="711"/>
      <c r="HEM8" s="711"/>
      <c r="HEN8" s="711"/>
      <c r="HEO8" s="711"/>
      <c r="HEP8" s="711"/>
      <c r="HEQ8" s="711"/>
      <c r="HER8" s="711"/>
      <c r="HES8" s="711"/>
      <c r="HET8" s="711"/>
      <c r="HEU8" s="711"/>
      <c r="HEV8" s="711"/>
      <c r="HEW8" s="711"/>
      <c r="HEX8" s="711"/>
      <c r="HEY8" s="711"/>
      <c r="HEZ8" s="711"/>
      <c r="HFA8" s="711"/>
      <c r="HFB8" s="711"/>
      <c r="HFC8" s="711"/>
      <c r="HFD8" s="711"/>
      <c r="HFE8" s="711"/>
      <c r="HFF8" s="711"/>
      <c r="HFG8" s="711"/>
      <c r="HFH8" s="711"/>
      <c r="HFI8" s="711"/>
      <c r="HFJ8" s="711"/>
      <c r="HFK8" s="711"/>
      <c r="HFL8" s="711"/>
      <c r="HFM8" s="711"/>
      <c r="HFN8" s="711"/>
      <c r="HFO8" s="711"/>
      <c r="HFP8" s="711"/>
      <c r="HFQ8" s="711"/>
      <c r="HFR8" s="711"/>
      <c r="HFS8" s="711"/>
      <c r="HFT8" s="711"/>
      <c r="HFU8" s="711"/>
      <c r="HFV8" s="711"/>
      <c r="HFW8" s="711"/>
      <c r="HFX8" s="711"/>
      <c r="HFY8" s="711"/>
      <c r="HFZ8" s="711"/>
      <c r="HGA8" s="711"/>
      <c r="HGB8" s="711"/>
      <c r="HGC8" s="711"/>
      <c r="HGD8" s="711"/>
      <c r="HGE8" s="711"/>
      <c r="HGF8" s="711"/>
      <c r="HGG8" s="711"/>
      <c r="HGH8" s="711"/>
      <c r="HGI8" s="711"/>
      <c r="HGJ8" s="711"/>
      <c r="HGK8" s="711"/>
      <c r="HGL8" s="711"/>
      <c r="HGM8" s="711"/>
      <c r="HGN8" s="711"/>
      <c r="HGO8" s="711"/>
      <c r="HGP8" s="711"/>
      <c r="HGQ8" s="711"/>
      <c r="HGR8" s="711"/>
      <c r="HGS8" s="711"/>
      <c r="HGT8" s="711"/>
      <c r="HGU8" s="711"/>
      <c r="HGV8" s="711"/>
      <c r="HGW8" s="711"/>
      <c r="HGX8" s="711"/>
      <c r="HGY8" s="711"/>
      <c r="HGZ8" s="711"/>
      <c r="HHA8" s="711"/>
      <c r="HHB8" s="711"/>
      <c r="HHC8" s="711"/>
      <c r="HHD8" s="711"/>
      <c r="HHE8" s="711"/>
      <c r="HHF8" s="711"/>
      <c r="HHG8" s="711"/>
      <c r="HHH8" s="711"/>
      <c r="HHI8" s="711"/>
      <c r="HHJ8" s="711"/>
      <c r="HHK8" s="711"/>
      <c r="HHL8" s="711"/>
      <c r="HHM8" s="711"/>
      <c r="HHN8" s="711"/>
      <c r="HHO8" s="711"/>
      <c r="HHP8" s="711"/>
      <c r="HHQ8" s="711"/>
      <c r="HHR8" s="711"/>
      <c r="HHS8" s="711"/>
      <c r="HHT8" s="711"/>
      <c r="HHU8" s="711"/>
      <c r="HHV8" s="711"/>
      <c r="HHW8" s="711"/>
      <c r="HHX8" s="711"/>
      <c r="HHY8" s="711"/>
      <c r="HHZ8" s="711"/>
      <c r="HIA8" s="711"/>
      <c r="HIB8" s="711"/>
      <c r="HIC8" s="711"/>
      <c r="HID8" s="711"/>
      <c r="HIE8" s="711"/>
      <c r="HIF8" s="711"/>
      <c r="HIG8" s="711"/>
      <c r="HIH8" s="711"/>
      <c r="HII8" s="711"/>
      <c r="HIJ8" s="711"/>
      <c r="HIK8" s="711"/>
      <c r="HIL8" s="711"/>
      <c r="HIM8" s="711"/>
      <c r="HIN8" s="711"/>
      <c r="HIO8" s="711"/>
      <c r="HIP8" s="711"/>
      <c r="HIQ8" s="711"/>
      <c r="HIR8" s="711"/>
      <c r="HIS8" s="711"/>
      <c r="HIT8" s="711"/>
      <c r="HIU8" s="711"/>
      <c r="HIV8" s="711"/>
      <c r="HIW8" s="711"/>
      <c r="HIX8" s="711"/>
      <c r="HIY8" s="711"/>
      <c r="HIZ8" s="711"/>
      <c r="HJA8" s="711"/>
      <c r="HJB8" s="711"/>
      <c r="HJC8" s="711"/>
      <c r="HJD8" s="711"/>
      <c r="HJE8" s="711"/>
      <c r="HJF8" s="711"/>
      <c r="HJG8" s="711"/>
      <c r="HJH8" s="711"/>
      <c r="HJI8" s="711"/>
      <c r="HJJ8" s="711"/>
      <c r="HJK8" s="711"/>
      <c r="HJL8" s="711"/>
      <c r="HJM8" s="711"/>
      <c r="HJN8" s="711"/>
      <c r="HJO8" s="711"/>
      <c r="HJP8" s="711"/>
      <c r="HJQ8" s="711"/>
      <c r="HJR8" s="711"/>
      <c r="HJS8" s="711"/>
      <c r="HJT8" s="711"/>
      <c r="HJU8" s="711"/>
      <c r="HJV8" s="711"/>
      <c r="HJW8" s="711"/>
      <c r="HJX8" s="711"/>
      <c r="HJY8" s="711"/>
      <c r="HJZ8" s="711"/>
      <c r="HKA8" s="711"/>
      <c r="HKB8" s="711"/>
      <c r="HKC8" s="711"/>
      <c r="HKD8" s="711"/>
      <c r="HKE8" s="711"/>
      <c r="HKF8" s="711"/>
      <c r="HKG8" s="711"/>
      <c r="HKH8" s="711"/>
      <c r="HKI8" s="711"/>
      <c r="HKJ8" s="711"/>
      <c r="HKK8" s="711"/>
      <c r="HKL8" s="711"/>
      <c r="HKM8" s="711"/>
      <c r="HKN8" s="711"/>
      <c r="HKO8" s="711"/>
      <c r="HKP8" s="711"/>
      <c r="HKQ8" s="711"/>
      <c r="HKR8" s="711"/>
      <c r="HKS8" s="711"/>
      <c r="HKT8" s="711"/>
      <c r="HKU8" s="711"/>
      <c r="HKV8" s="711"/>
      <c r="HKW8" s="711"/>
      <c r="HKX8" s="711"/>
      <c r="HKY8" s="711"/>
      <c r="HKZ8" s="711"/>
      <c r="HLA8" s="711"/>
      <c r="HLB8" s="711"/>
      <c r="HLC8" s="711"/>
      <c r="HLD8" s="711"/>
      <c r="HLE8" s="711"/>
      <c r="HLF8" s="711"/>
      <c r="HLG8" s="711"/>
      <c r="HLH8" s="711"/>
      <c r="HLI8" s="711"/>
      <c r="HLJ8" s="711"/>
      <c r="HLK8" s="711"/>
      <c r="HLL8" s="711"/>
      <c r="HLM8" s="711"/>
      <c r="HLN8" s="711"/>
      <c r="HLO8" s="711"/>
      <c r="HLP8" s="711"/>
      <c r="HLQ8" s="711"/>
      <c r="HLR8" s="711"/>
      <c r="HLS8" s="711"/>
      <c r="HLT8" s="711"/>
      <c r="HLU8" s="711"/>
      <c r="HLV8" s="711"/>
      <c r="HLW8" s="711"/>
      <c r="HLX8" s="711"/>
      <c r="HLY8" s="711"/>
      <c r="HLZ8" s="711"/>
      <c r="HMA8" s="711"/>
      <c r="HMB8" s="711"/>
      <c r="HMC8" s="711"/>
      <c r="HMD8" s="711"/>
      <c r="HME8" s="711"/>
      <c r="HMF8" s="711"/>
      <c r="HMG8" s="711"/>
      <c r="HMH8" s="711"/>
      <c r="HMI8" s="711"/>
      <c r="HMJ8" s="711"/>
      <c r="HMK8" s="711"/>
      <c r="HML8" s="711"/>
      <c r="HMM8" s="711"/>
      <c r="HMN8" s="711"/>
      <c r="HMO8" s="711"/>
      <c r="HMP8" s="711"/>
      <c r="HMQ8" s="711"/>
      <c r="HMR8" s="711"/>
      <c r="HMS8" s="711"/>
      <c r="HMT8" s="711"/>
      <c r="HMU8" s="711"/>
      <c r="HMV8" s="711"/>
      <c r="HMW8" s="711"/>
      <c r="HMX8" s="711"/>
      <c r="HMY8" s="711"/>
      <c r="HMZ8" s="711"/>
      <c r="HNA8" s="711"/>
      <c r="HNB8" s="711"/>
      <c r="HNC8" s="711"/>
      <c r="HND8" s="711"/>
      <c r="HNE8" s="711"/>
      <c r="HNF8" s="711"/>
      <c r="HNG8" s="711"/>
      <c r="HNH8" s="711"/>
      <c r="HNI8" s="711"/>
      <c r="HNJ8" s="711"/>
      <c r="HNK8" s="711"/>
      <c r="HNL8" s="711"/>
      <c r="HNM8" s="711"/>
      <c r="HNN8" s="711"/>
      <c r="HNO8" s="711"/>
      <c r="HNP8" s="711"/>
      <c r="HNQ8" s="711"/>
      <c r="HNR8" s="711"/>
      <c r="HNS8" s="711"/>
      <c r="HNT8" s="711"/>
      <c r="HNU8" s="711"/>
      <c r="HNV8" s="711"/>
      <c r="HNW8" s="711"/>
      <c r="HNX8" s="711"/>
      <c r="HNY8" s="711"/>
      <c r="HNZ8" s="711"/>
      <c r="HOA8" s="711"/>
      <c r="HOB8" s="711"/>
      <c r="HOC8" s="711"/>
      <c r="HOD8" s="711"/>
      <c r="HOE8" s="711"/>
      <c r="HOF8" s="711"/>
      <c r="HOG8" s="711"/>
      <c r="HOH8" s="711"/>
      <c r="HOI8" s="711"/>
      <c r="HOJ8" s="711"/>
      <c r="HOK8" s="711"/>
      <c r="HOL8" s="711"/>
      <c r="HOM8" s="711"/>
      <c r="HON8" s="711"/>
      <c r="HOO8" s="711"/>
      <c r="HOP8" s="711"/>
      <c r="HOQ8" s="711"/>
      <c r="HOR8" s="711"/>
      <c r="HOS8" s="711"/>
      <c r="HOT8" s="711"/>
      <c r="HOU8" s="711"/>
      <c r="HOV8" s="711"/>
      <c r="HOW8" s="711"/>
      <c r="HOX8" s="711"/>
      <c r="HOY8" s="711"/>
      <c r="HOZ8" s="711"/>
      <c r="HPA8" s="711"/>
      <c r="HPB8" s="711"/>
      <c r="HPC8" s="711"/>
      <c r="HPD8" s="711"/>
      <c r="HPE8" s="711"/>
      <c r="HPF8" s="711"/>
      <c r="HPG8" s="711"/>
      <c r="HPH8" s="711"/>
      <c r="HPI8" s="711"/>
      <c r="HPJ8" s="711"/>
      <c r="HPK8" s="711"/>
      <c r="HPL8" s="711"/>
      <c r="HPM8" s="711"/>
      <c r="HPN8" s="711"/>
      <c r="HPO8" s="711"/>
      <c r="HPP8" s="711"/>
      <c r="HPQ8" s="711"/>
      <c r="HPR8" s="711"/>
      <c r="HPS8" s="711"/>
      <c r="HPT8" s="711"/>
      <c r="HPU8" s="711"/>
      <c r="HPV8" s="711"/>
      <c r="HPW8" s="711"/>
      <c r="HPX8" s="711"/>
      <c r="HPY8" s="711"/>
      <c r="HPZ8" s="711"/>
      <c r="HQA8" s="711"/>
      <c r="HQB8" s="711"/>
      <c r="HQC8" s="711"/>
      <c r="HQD8" s="711"/>
      <c r="HQE8" s="711"/>
      <c r="HQF8" s="711"/>
      <c r="HQG8" s="711"/>
      <c r="HQH8" s="711"/>
      <c r="HQI8" s="711"/>
      <c r="HQJ8" s="711"/>
      <c r="HQK8" s="711"/>
      <c r="HQL8" s="711"/>
      <c r="HQM8" s="711"/>
      <c r="HQN8" s="711"/>
      <c r="HQO8" s="711"/>
      <c r="HQP8" s="711"/>
      <c r="HQQ8" s="711"/>
      <c r="HQR8" s="711"/>
      <c r="HQS8" s="711"/>
      <c r="HQT8" s="711"/>
      <c r="HQU8" s="711"/>
      <c r="HQV8" s="711"/>
      <c r="HQW8" s="711"/>
      <c r="HQX8" s="711"/>
      <c r="HQY8" s="711"/>
      <c r="HQZ8" s="711"/>
      <c r="HRA8" s="711"/>
      <c r="HRB8" s="711"/>
      <c r="HRC8" s="711"/>
      <c r="HRD8" s="711"/>
      <c r="HRE8" s="711"/>
      <c r="HRF8" s="711"/>
      <c r="HRG8" s="711"/>
      <c r="HRH8" s="711"/>
      <c r="HRI8" s="711"/>
      <c r="HRJ8" s="711"/>
      <c r="HRK8" s="711"/>
      <c r="HRL8" s="711"/>
      <c r="HRM8" s="711"/>
      <c r="HRN8" s="711"/>
      <c r="HRO8" s="711"/>
      <c r="HRP8" s="711"/>
      <c r="HRQ8" s="711"/>
      <c r="HRR8" s="711"/>
      <c r="HRS8" s="711"/>
      <c r="HRT8" s="711"/>
      <c r="HRU8" s="711"/>
      <c r="HRV8" s="711"/>
      <c r="HRW8" s="711"/>
      <c r="HRX8" s="711"/>
      <c r="HRY8" s="711"/>
      <c r="HRZ8" s="711"/>
      <c r="HSA8" s="711"/>
      <c r="HSB8" s="711"/>
      <c r="HSC8" s="711"/>
      <c r="HSD8" s="711"/>
      <c r="HSE8" s="711"/>
      <c r="HSF8" s="711"/>
      <c r="HSG8" s="711"/>
      <c r="HSH8" s="711"/>
      <c r="HSI8" s="711"/>
      <c r="HSJ8" s="711"/>
      <c r="HSK8" s="711"/>
      <c r="HSL8" s="711"/>
      <c r="HSM8" s="711"/>
      <c r="HSN8" s="711"/>
      <c r="HSO8" s="711"/>
      <c r="HSP8" s="711"/>
      <c r="HSQ8" s="711"/>
      <c r="HSR8" s="711"/>
      <c r="HSS8" s="711"/>
      <c r="HST8" s="711"/>
      <c r="HSU8" s="711"/>
      <c r="HSV8" s="711"/>
      <c r="HSW8" s="711"/>
      <c r="HSX8" s="711"/>
      <c r="HSY8" s="711"/>
      <c r="HSZ8" s="711"/>
      <c r="HTA8" s="711"/>
      <c r="HTB8" s="711"/>
      <c r="HTC8" s="711"/>
      <c r="HTD8" s="711"/>
      <c r="HTE8" s="711"/>
      <c r="HTF8" s="711"/>
      <c r="HTG8" s="711"/>
      <c r="HTH8" s="711"/>
      <c r="HTI8" s="711"/>
      <c r="HTJ8" s="711"/>
      <c r="HTK8" s="711"/>
      <c r="HTL8" s="711"/>
      <c r="HTM8" s="711"/>
      <c r="HTN8" s="711"/>
      <c r="HTO8" s="711"/>
      <c r="HTP8" s="711"/>
      <c r="HTQ8" s="711"/>
      <c r="HTR8" s="711"/>
      <c r="HTS8" s="711"/>
      <c r="HTT8" s="711"/>
      <c r="HTU8" s="711"/>
      <c r="HTV8" s="711"/>
      <c r="HTW8" s="711"/>
      <c r="HTX8" s="711"/>
      <c r="HTY8" s="711"/>
      <c r="HTZ8" s="711"/>
      <c r="HUA8" s="711"/>
      <c r="HUB8" s="711"/>
      <c r="HUC8" s="711"/>
      <c r="HUD8" s="711"/>
      <c r="HUE8" s="711"/>
      <c r="HUF8" s="711"/>
      <c r="HUG8" s="711"/>
      <c r="HUH8" s="711"/>
      <c r="HUI8" s="711"/>
      <c r="HUJ8" s="711"/>
      <c r="HUK8" s="711"/>
      <c r="HUL8" s="711"/>
      <c r="HUM8" s="711"/>
      <c r="HUN8" s="711"/>
      <c r="HUO8" s="711"/>
      <c r="HUP8" s="711"/>
      <c r="HUQ8" s="711"/>
      <c r="HUR8" s="711"/>
      <c r="HUS8" s="711"/>
      <c r="HUT8" s="711"/>
      <c r="HUU8" s="711"/>
      <c r="HUV8" s="711"/>
      <c r="HUW8" s="711"/>
      <c r="HUX8" s="711"/>
      <c r="HUY8" s="711"/>
      <c r="HUZ8" s="711"/>
      <c r="HVA8" s="711"/>
      <c r="HVB8" s="711"/>
      <c r="HVC8" s="711"/>
      <c r="HVD8" s="711"/>
      <c r="HVE8" s="711"/>
      <c r="HVF8" s="711"/>
      <c r="HVG8" s="711"/>
      <c r="HVH8" s="711"/>
      <c r="HVI8" s="711"/>
      <c r="HVJ8" s="711"/>
      <c r="HVK8" s="711"/>
      <c r="HVL8" s="711"/>
      <c r="HVM8" s="711"/>
      <c r="HVN8" s="711"/>
      <c r="HVO8" s="711"/>
      <c r="HVP8" s="711"/>
      <c r="HVQ8" s="711"/>
      <c r="HVR8" s="711"/>
      <c r="HVS8" s="711"/>
      <c r="HVT8" s="711"/>
      <c r="HVU8" s="711"/>
      <c r="HVV8" s="711"/>
      <c r="HVW8" s="711"/>
      <c r="HVX8" s="711"/>
      <c r="HVY8" s="711"/>
      <c r="HVZ8" s="711"/>
      <c r="HWA8" s="711"/>
      <c r="HWB8" s="711"/>
      <c r="HWC8" s="711"/>
      <c r="HWD8" s="711"/>
      <c r="HWE8" s="711"/>
      <c r="HWF8" s="711"/>
      <c r="HWG8" s="711"/>
      <c r="HWH8" s="711"/>
      <c r="HWI8" s="711"/>
      <c r="HWJ8" s="711"/>
      <c r="HWK8" s="711"/>
      <c r="HWL8" s="711"/>
      <c r="HWM8" s="711"/>
      <c r="HWN8" s="711"/>
      <c r="HWO8" s="711"/>
      <c r="HWP8" s="711"/>
      <c r="HWQ8" s="711"/>
      <c r="HWR8" s="711"/>
      <c r="HWS8" s="711"/>
      <c r="HWT8" s="711"/>
      <c r="HWU8" s="711"/>
      <c r="HWV8" s="711"/>
      <c r="HWW8" s="711"/>
      <c r="HWX8" s="711"/>
      <c r="HWY8" s="711"/>
      <c r="HWZ8" s="711"/>
      <c r="HXA8" s="711"/>
      <c r="HXB8" s="711"/>
      <c r="HXC8" s="711"/>
      <c r="HXD8" s="711"/>
      <c r="HXE8" s="711"/>
      <c r="HXF8" s="711"/>
      <c r="HXG8" s="711"/>
      <c r="HXH8" s="711"/>
      <c r="HXI8" s="711"/>
      <c r="HXJ8" s="711"/>
      <c r="HXK8" s="711"/>
      <c r="HXL8" s="711"/>
      <c r="HXM8" s="711"/>
      <c r="HXN8" s="711"/>
      <c r="HXO8" s="711"/>
      <c r="HXP8" s="711"/>
      <c r="HXQ8" s="711"/>
      <c r="HXR8" s="711"/>
      <c r="HXS8" s="711"/>
      <c r="HXT8" s="711"/>
      <c r="HXU8" s="711"/>
      <c r="HXV8" s="711"/>
      <c r="HXW8" s="711"/>
      <c r="HXX8" s="711"/>
      <c r="HXY8" s="711"/>
      <c r="HXZ8" s="711"/>
      <c r="HYA8" s="711"/>
      <c r="HYB8" s="711"/>
      <c r="HYC8" s="711"/>
      <c r="HYD8" s="711"/>
      <c r="HYE8" s="711"/>
      <c r="HYF8" s="711"/>
      <c r="HYG8" s="711"/>
      <c r="HYH8" s="711"/>
      <c r="HYI8" s="711"/>
      <c r="HYJ8" s="711"/>
      <c r="HYK8" s="711"/>
      <c r="HYL8" s="711"/>
      <c r="HYM8" s="711"/>
      <c r="HYN8" s="711"/>
      <c r="HYO8" s="711"/>
      <c r="HYP8" s="711"/>
      <c r="HYQ8" s="711"/>
      <c r="HYR8" s="711"/>
      <c r="HYS8" s="711"/>
      <c r="HYT8" s="711"/>
      <c r="HYU8" s="711"/>
      <c r="HYV8" s="711"/>
      <c r="HYW8" s="711"/>
      <c r="HYX8" s="711"/>
      <c r="HYY8" s="711"/>
      <c r="HYZ8" s="711"/>
      <c r="HZA8" s="711"/>
      <c r="HZB8" s="711"/>
      <c r="HZC8" s="711"/>
      <c r="HZD8" s="711"/>
      <c r="HZE8" s="711"/>
      <c r="HZF8" s="711"/>
      <c r="HZG8" s="711"/>
      <c r="HZH8" s="711"/>
      <c r="HZI8" s="711"/>
      <c r="HZJ8" s="711"/>
      <c r="HZK8" s="711"/>
      <c r="HZL8" s="711"/>
      <c r="HZM8" s="711"/>
      <c r="HZN8" s="711"/>
      <c r="HZO8" s="711"/>
      <c r="HZP8" s="711"/>
      <c r="HZQ8" s="711"/>
      <c r="HZR8" s="711"/>
      <c r="HZS8" s="711"/>
      <c r="HZT8" s="711"/>
      <c r="HZU8" s="711"/>
      <c r="HZV8" s="711"/>
      <c r="HZW8" s="711"/>
      <c r="HZX8" s="711"/>
      <c r="HZY8" s="711"/>
      <c r="HZZ8" s="711"/>
      <c r="IAA8" s="711"/>
      <c r="IAB8" s="711"/>
      <c r="IAC8" s="711"/>
      <c r="IAD8" s="711"/>
      <c r="IAE8" s="711"/>
      <c r="IAF8" s="711"/>
      <c r="IAG8" s="711"/>
      <c r="IAH8" s="711"/>
      <c r="IAI8" s="711"/>
      <c r="IAJ8" s="711"/>
      <c r="IAK8" s="711"/>
      <c r="IAL8" s="711"/>
      <c r="IAM8" s="711"/>
      <c r="IAN8" s="711"/>
      <c r="IAO8" s="711"/>
      <c r="IAP8" s="711"/>
      <c r="IAQ8" s="711"/>
      <c r="IAR8" s="711"/>
      <c r="IAS8" s="711"/>
      <c r="IAT8" s="711"/>
      <c r="IAU8" s="711"/>
      <c r="IAV8" s="711"/>
      <c r="IAW8" s="711"/>
      <c r="IAX8" s="711"/>
      <c r="IAY8" s="711"/>
      <c r="IAZ8" s="711"/>
      <c r="IBA8" s="711"/>
      <c r="IBB8" s="711"/>
      <c r="IBC8" s="711"/>
      <c r="IBD8" s="711"/>
      <c r="IBE8" s="711"/>
      <c r="IBF8" s="711"/>
      <c r="IBG8" s="711"/>
      <c r="IBH8" s="711"/>
      <c r="IBI8" s="711"/>
      <c r="IBJ8" s="711"/>
      <c r="IBK8" s="711"/>
      <c r="IBL8" s="711"/>
      <c r="IBM8" s="711"/>
      <c r="IBN8" s="711"/>
      <c r="IBO8" s="711"/>
      <c r="IBP8" s="711"/>
      <c r="IBQ8" s="711"/>
      <c r="IBR8" s="711"/>
      <c r="IBS8" s="711"/>
      <c r="IBT8" s="711"/>
      <c r="IBU8" s="711"/>
      <c r="IBV8" s="711"/>
      <c r="IBW8" s="711"/>
      <c r="IBX8" s="711"/>
      <c r="IBY8" s="711"/>
      <c r="IBZ8" s="711"/>
      <c r="ICA8" s="711"/>
      <c r="ICB8" s="711"/>
      <c r="ICC8" s="711"/>
      <c r="ICD8" s="711"/>
      <c r="ICE8" s="711"/>
      <c r="ICF8" s="711"/>
      <c r="ICG8" s="711"/>
      <c r="ICH8" s="711"/>
      <c r="ICI8" s="711"/>
      <c r="ICJ8" s="711"/>
      <c r="ICK8" s="711"/>
      <c r="ICL8" s="711"/>
      <c r="ICM8" s="711"/>
      <c r="ICN8" s="711"/>
      <c r="ICO8" s="711"/>
      <c r="ICP8" s="711"/>
      <c r="ICQ8" s="711"/>
      <c r="ICR8" s="711"/>
      <c r="ICS8" s="711"/>
      <c r="ICT8" s="711"/>
      <c r="ICU8" s="711"/>
      <c r="ICV8" s="711"/>
      <c r="ICW8" s="711"/>
      <c r="ICX8" s="711"/>
      <c r="ICY8" s="711"/>
      <c r="ICZ8" s="711"/>
      <c r="IDA8" s="711"/>
      <c r="IDB8" s="711"/>
      <c r="IDC8" s="711"/>
      <c r="IDD8" s="711"/>
      <c r="IDE8" s="711"/>
      <c r="IDF8" s="711"/>
      <c r="IDG8" s="711"/>
      <c r="IDH8" s="711"/>
      <c r="IDI8" s="711"/>
      <c r="IDJ8" s="711"/>
      <c r="IDK8" s="711"/>
      <c r="IDL8" s="711"/>
      <c r="IDM8" s="711"/>
      <c r="IDN8" s="711"/>
      <c r="IDO8" s="711"/>
      <c r="IDP8" s="711"/>
      <c r="IDQ8" s="711"/>
      <c r="IDR8" s="711"/>
      <c r="IDS8" s="711"/>
      <c r="IDT8" s="711"/>
      <c r="IDU8" s="711"/>
      <c r="IDV8" s="711"/>
      <c r="IDW8" s="711"/>
      <c r="IDX8" s="711"/>
      <c r="IDY8" s="711"/>
      <c r="IDZ8" s="711"/>
      <c r="IEA8" s="711"/>
      <c r="IEB8" s="711"/>
      <c r="IEC8" s="711"/>
      <c r="IED8" s="711"/>
      <c r="IEE8" s="711"/>
      <c r="IEF8" s="711"/>
      <c r="IEG8" s="711"/>
      <c r="IEH8" s="711"/>
      <c r="IEI8" s="711"/>
      <c r="IEJ8" s="711"/>
      <c r="IEK8" s="711"/>
      <c r="IEL8" s="711"/>
      <c r="IEM8" s="711"/>
      <c r="IEN8" s="711"/>
      <c r="IEO8" s="711"/>
      <c r="IEP8" s="711"/>
      <c r="IEQ8" s="711"/>
      <c r="IER8" s="711"/>
      <c r="IES8" s="711"/>
      <c r="IET8" s="711"/>
      <c r="IEU8" s="711"/>
      <c r="IEV8" s="711"/>
      <c r="IEW8" s="711"/>
      <c r="IEX8" s="711"/>
      <c r="IEY8" s="711"/>
      <c r="IEZ8" s="711"/>
      <c r="IFA8" s="711"/>
      <c r="IFB8" s="711"/>
      <c r="IFC8" s="711"/>
      <c r="IFD8" s="711"/>
      <c r="IFE8" s="711"/>
      <c r="IFF8" s="711"/>
      <c r="IFG8" s="711"/>
      <c r="IFH8" s="711"/>
      <c r="IFI8" s="711"/>
      <c r="IFJ8" s="711"/>
      <c r="IFK8" s="711"/>
      <c r="IFL8" s="711"/>
      <c r="IFM8" s="711"/>
      <c r="IFN8" s="711"/>
      <c r="IFO8" s="711"/>
      <c r="IFP8" s="711"/>
      <c r="IFQ8" s="711"/>
      <c r="IFR8" s="711"/>
      <c r="IFS8" s="711"/>
      <c r="IFT8" s="711"/>
      <c r="IFU8" s="711"/>
      <c r="IFV8" s="711"/>
      <c r="IFW8" s="711"/>
      <c r="IFX8" s="711"/>
      <c r="IFY8" s="711"/>
      <c r="IFZ8" s="711"/>
      <c r="IGA8" s="711"/>
      <c r="IGB8" s="711"/>
      <c r="IGC8" s="711"/>
      <c r="IGD8" s="711"/>
      <c r="IGE8" s="711"/>
      <c r="IGF8" s="711"/>
      <c r="IGG8" s="711"/>
      <c r="IGH8" s="711"/>
      <c r="IGI8" s="711"/>
      <c r="IGJ8" s="711"/>
      <c r="IGK8" s="711"/>
      <c r="IGL8" s="711"/>
      <c r="IGM8" s="711"/>
      <c r="IGN8" s="711"/>
      <c r="IGO8" s="711"/>
      <c r="IGP8" s="711"/>
      <c r="IGQ8" s="711"/>
      <c r="IGR8" s="711"/>
      <c r="IGS8" s="711"/>
      <c r="IGT8" s="711"/>
      <c r="IGU8" s="711"/>
      <c r="IGV8" s="711"/>
      <c r="IGW8" s="711"/>
      <c r="IGX8" s="711"/>
      <c r="IGY8" s="711"/>
      <c r="IGZ8" s="711"/>
      <c r="IHA8" s="711"/>
      <c r="IHB8" s="711"/>
      <c r="IHC8" s="711"/>
      <c r="IHD8" s="711"/>
      <c r="IHE8" s="711"/>
      <c r="IHF8" s="711"/>
      <c r="IHG8" s="711"/>
      <c r="IHH8" s="711"/>
      <c r="IHI8" s="711"/>
      <c r="IHJ8" s="711"/>
      <c r="IHK8" s="711"/>
      <c r="IHL8" s="711"/>
      <c r="IHM8" s="711"/>
      <c r="IHN8" s="711"/>
      <c r="IHO8" s="711"/>
      <c r="IHP8" s="711"/>
      <c r="IHQ8" s="711"/>
      <c r="IHR8" s="711"/>
      <c r="IHS8" s="711"/>
      <c r="IHT8" s="711"/>
      <c r="IHU8" s="711"/>
      <c r="IHV8" s="711"/>
      <c r="IHW8" s="711"/>
      <c r="IHX8" s="711"/>
      <c r="IHY8" s="711"/>
      <c r="IHZ8" s="711"/>
      <c r="IIA8" s="711"/>
      <c r="IIB8" s="711"/>
      <c r="IIC8" s="711"/>
      <c r="IID8" s="711"/>
      <c r="IIE8" s="711"/>
      <c r="IIF8" s="711"/>
      <c r="IIG8" s="711"/>
      <c r="IIH8" s="711"/>
      <c r="III8" s="711"/>
      <c r="IIJ8" s="711"/>
      <c r="IIK8" s="711"/>
      <c r="IIL8" s="711"/>
      <c r="IIM8" s="711"/>
      <c r="IIN8" s="711"/>
      <c r="IIO8" s="711"/>
      <c r="IIP8" s="711"/>
      <c r="IIQ8" s="711"/>
      <c r="IIR8" s="711"/>
      <c r="IIS8" s="711"/>
      <c r="IIT8" s="711"/>
      <c r="IIU8" s="711"/>
      <c r="IIV8" s="711"/>
      <c r="IIW8" s="711"/>
      <c r="IIX8" s="711"/>
      <c r="IIY8" s="711"/>
      <c r="IIZ8" s="711"/>
      <c r="IJA8" s="711"/>
      <c r="IJB8" s="711"/>
      <c r="IJC8" s="711"/>
      <c r="IJD8" s="711"/>
      <c r="IJE8" s="711"/>
      <c r="IJF8" s="711"/>
      <c r="IJG8" s="711"/>
      <c r="IJH8" s="711"/>
      <c r="IJI8" s="711"/>
      <c r="IJJ8" s="711"/>
      <c r="IJK8" s="711"/>
      <c r="IJL8" s="711"/>
      <c r="IJM8" s="711"/>
      <c r="IJN8" s="711"/>
      <c r="IJO8" s="711"/>
      <c r="IJP8" s="711"/>
      <c r="IJQ8" s="711"/>
      <c r="IJR8" s="711"/>
      <c r="IJS8" s="711"/>
      <c r="IJT8" s="711"/>
      <c r="IJU8" s="711"/>
      <c r="IJV8" s="711"/>
      <c r="IJW8" s="711"/>
      <c r="IJX8" s="711"/>
      <c r="IJY8" s="711"/>
      <c r="IJZ8" s="711"/>
      <c r="IKA8" s="711"/>
      <c r="IKB8" s="711"/>
      <c r="IKC8" s="711"/>
      <c r="IKD8" s="711"/>
      <c r="IKE8" s="711"/>
      <c r="IKF8" s="711"/>
      <c r="IKG8" s="711"/>
      <c r="IKH8" s="711"/>
      <c r="IKI8" s="711"/>
      <c r="IKJ8" s="711"/>
      <c r="IKK8" s="711"/>
      <c r="IKL8" s="711"/>
      <c r="IKM8" s="711"/>
      <c r="IKN8" s="711"/>
      <c r="IKO8" s="711"/>
      <c r="IKP8" s="711"/>
      <c r="IKQ8" s="711"/>
      <c r="IKR8" s="711"/>
      <c r="IKS8" s="711"/>
      <c r="IKT8" s="711"/>
      <c r="IKU8" s="711"/>
      <c r="IKV8" s="711"/>
      <c r="IKW8" s="711"/>
      <c r="IKX8" s="711"/>
      <c r="IKY8" s="711"/>
      <c r="IKZ8" s="711"/>
      <c r="ILA8" s="711"/>
      <c r="ILB8" s="711"/>
      <c r="ILC8" s="711"/>
      <c r="ILD8" s="711"/>
      <c r="ILE8" s="711"/>
      <c r="ILF8" s="711"/>
      <c r="ILG8" s="711"/>
      <c r="ILH8" s="711"/>
      <c r="ILI8" s="711"/>
      <c r="ILJ8" s="711"/>
      <c r="ILK8" s="711"/>
      <c r="ILL8" s="711"/>
      <c r="ILM8" s="711"/>
      <c r="ILN8" s="711"/>
      <c r="ILO8" s="711"/>
      <c r="ILP8" s="711"/>
      <c r="ILQ8" s="711"/>
      <c r="ILR8" s="711"/>
      <c r="ILS8" s="711"/>
      <c r="ILT8" s="711"/>
      <c r="ILU8" s="711"/>
      <c r="ILV8" s="711"/>
      <c r="ILW8" s="711"/>
      <c r="ILX8" s="711"/>
      <c r="ILY8" s="711"/>
      <c r="ILZ8" s="711"/>
      <c r="IMA8" s="711"/>
      <c r="IMB8" s="711"/>
      <c r="IMC8" s="711"/>
      <c r="IMD8" s="711"/>
      <c r="IME8" s="711"/>
      <c r="IMF8" s="711"/>
      <c r="IMG8" s="711"/>
      <c r="IMH8" s="711"/>
      <c r="IMI8" s="711"/>
      <c r="IMJ8" s="711"/>
      <c r="IMK8" s="711"/>
      <c r="IML8" s="711"/>
      <c r="IMM8" s="711"/>
      <c r="IMN8" s="711"/>
      <c r="IMO8" s="711"/>
      <c r="IMP8" s="711"/>
      <c r="IMQ8" s="711"/>
      <c r="IMR8" s="711"/>
      <c r="IMS8" s="711"/>
      <c r="IMT8" s="711"/>
      <c r="IMU8" s="711"/>
      <c r="IMV8" s="711"/>
      <c r="IMW8" s="711"/>
      <c r="IMX8" s="711"/>
      <c r="IMY8" s="711"/>
      <c r="IMZ8" s="711"/>
      <c r="INA8" s="711"/>
      <c r="INB8" s="711"/>
      <c r="INC8" s="711"/>
      <c r="IND8" s="711"/>
      <c r="INE8" s="711"/>
      <c r="INF8" s="711"/>
      <c r="ING8" s="711"/>
      <c r="INH8" s="711"/>
      <c r="INI8" s="711"/>
      <c r="INJ8" s="711"/>
      <c r="INK8" s="711"/>
      <c r="INL8" s="711"/>
      <c r="INM8" s="711"/>
      <c r="INN8" s="711"/>
      <c r="INO8" s="711"/>
      <c r="INP8" s="711"/>
      <c r="INQ8" s="711"/>
      <c r="INR8" s="711"/>
      <c r="INS8" s="711"/>
      <c r="INT8" s="711"/>
      <c r="INU8" s="711"/>
      <c r="INV8" s="711"/>
      <c r="INW8" s="711"/>
      <c r="INX8" s="711"/>
      <c r="INY8" s="711"/>
      <c r="INZ8" s="711"/>
      <c r="IOA8" s="711"/>
      <c r="IOB8" s="711"/>
      <c r="IOC8" s="711"/>
      <c r="IOD8" s="711"/>
      <c r="IOE8" s="711"/>
      <c r="IOF8" s="711"/>
      <c r="IOG8" s="711"/>
      <c r="IOH8" s="711"/>
      <c r="IOI8" s="711"/>
      <c r="IOJ8" s="711"/>
      <c r="IOK8" s="711"/>
      <c r="IOL8" s="711"/>
      <c r="IOM8" s="711"/>
      <c r="ION8" s="711"/>
      <c r="IOO8" s="711"/>
      <c r="IOP8" s="711"/>
      <c r="IOQ8" s="711"/>
      <c r="IOR8" s="711"/>
      <c r="IOS8" s="711"/>
      <c r="IOT8" s="711"/>
      <c r="IOU8" s="711"/>
      <c r="IOV8" s="711"/>
      <c r="IOW8" s="711"/>
      <c r="IOX8" s="711"/>
      <c r="IOY8" s="711"/>
      <c r="IOZ8" s="711"/>
      <c r="IPA8" s="711"/>
      <c r="IPB8" s="711"/>
      <c r="IPC8" s="711"/>
      <c r="IPD8" s="711"/>
      <c r="IPE8" s="711"/>
      <c r="IPF8" s="711"/>
      <c r="IPG8" s="711"/>
      <c r="IPH8" s="711"/>
      <c r="IPI8" s="711"/>
      <c r="IPJ8" s="711"/>
      <c r="IPK8" s="711"/>
      <c r="IPL8" s="711"/>
      <c r="IPM8" s="711"/>
      <c r="IPN8" s="711"/>
      <c r="IPO8" s="711"/>
      <c r="IPP8" s="711"/>
      <c r="IPQ8" s="711"/>
      <c r="IPR8" s="711"/>
      <c r="IPS8" s="711"/>
      <c r="IPT8" s="711"/>
      <c r="IPU8" s="711"/>
      <c r="IPV8" s="711"/>
      <c r="IPW8" s="711"/>
      <c r="IPX8" s="711"/>
      <c r="IPY8" s="711"/>
      <c r="IPZ8" s="711"/>
      <c r="IQA8" s="711"/>
      <c r="IQB8" s="711"/>
      <c r="IQC8" s="711"/>
      <c r="IQD8" s="711"/>
      <c r="IQE8" s="711"/>
      <c r="IQF8" s="711"/>
      <c r="IQG8" s="711"/>
      <c r="IQH8" s="711"/>
      <c r="IQI8" s="711"/>
      <c r="IQJ8" s="711"/>
      <c r="IQK8" s="711"/>
      <c r="IQL8" s="711"/>
      <c r="IQM8" s="711"/>
      <c r="IQN8" s="711"/>
      <c r="IQO8" s="711"/>
      <c r="IQP8" s="711"/>
      <c r="IQQ8" s="711"/>
      <c r="IQR8" s="711"/>
      <c r="IQS8" s="711"/>
      <c r="IQT8" s="711"/>
      <c r="IQU8" s="711"/>
      <c r="IQV8" s="711"/>
      <c r="IQW8" s="711"/>
      <c r="IQX8" s="711"/>
      <c r="IQY8" s="711"/>
      <c r="IQZ8" s="711"/>
      <c r="IRA8" s="711"/>
      <c r="IRB8" s="711"/>
      <c r="IRC8" s="711"/>
      <c r="IRD8" s="711"/>
      <c r="IRE8" s="711"/>
      <c r="IRF8" s="711"/>
      <c r="IRG8" s="711"/>
      <c r="IRH8" s="711"/>
      <c r="IRI8" s="711"/>
      <c r="IRJ8" s="711"/>
      <c r="IRK8" s="711"/>
      <c r="IRL8" s="711"/>
      <c r="IRM8" s="711"/>
      <c r="IRN8" s="711"/>
      <c r="IRO8" s="711"/>
      <c r="IRP8" s="711"/>
      <c r="IRQ8" s="711"/>
      <c r="IRR8" s="711"/>
      <c r="IRS8" s="711"/>
      <c r="IRT8" s="711"/>
      <c r="IRU8" s="711"/>
      <c r="IRV8" s="711"/>
      <c r="IRW8" s="711"/>
      <c r="IRX8" s="711"/>
      <c r="IRY8" s="711"/>
      <c r="IRZ8" s="711"/>
      <c r="ISA8" s="711"/>
      <c r="ISB8" s="711"/>
      <c r="ISC8" s="711"/>
      <c r="ISD8" s="711"/>
      <c r="ISE8" s="711"/>
      <c r="ISF8" s="711"/>
      <c r="ISG8" s="711"/>
      <c r="ISH8" s="711"/>
      <c r="ISI8" s="711"/>
      <c r="ISJ8" s="711"/>
      <c r="ISK8" s="711"/>
      <c r="ISL8" s="711"/>
      <c r="ISM8" s="711"/>
      <c r="ISN8" s="711"/>
      <c r="ISO8" s="711"/>
      <c r="ISP8" s="711"/>
      <c r="ISQ8" s="711"/>
      <c r="ISR8" s="711"/>
      <c r="ISS8" s="711"/>
      <c r="IST8" s="711"/>
      <c r="ISU8" s="711"/>
      <c r="ISV8" s="711"/>
      <c r="ISW8" s="711"/>
      <c r="ISX8" s="711"/>
      <c r="ISY8" s="711"/>
      <c r="ISZ8" s="711"/>
      <c r="ITA8" s="711"/>
      <c r="ITB8" s="711"/>
      <c r="ITC8" s="711"/>
      <c r="ITD8" s="711"/>
      <c r="ITE8" s="711"/>
      <c r="ITF8" s="711"/>
      <c r="ITG8" s="711"/>
      <c r="ITH8" s="711"/>
      <c r="ITI8" s="711"/>
      <c r="ITJ8" s="711"/>
      <c r="ITK8" s="711"/>
      <c r="ITL8" s="711"/>
      <c r="ITM8" s="711"/>
      <c r="ITN8" s="711"/>
      <c r="ITO8" s="711"/>
      <c r="ITP8" s="711"/>
      <c r="ITQ8" s="711"/>
      <c r="ITR8" s="711"/>
      <c r="ITS8" s="711"/>
      <c r="ITT8" s="711"/>
      <c r="ITU8" s="711"/>
      <c r="ITV8" s="711"/>
      <c r="ITW8" s="711"/>
      <c r="ITX8" s="711"/>
      <c r="ITY8" s="711"/>
      <c r="ITZ8" s="711"/>
      <c r="IUA8" s="711"/>
      <c r="IUB8" s="711"/>
      <c r="IUC8" s="711"/>
      <c r="IUD8" s="711"/>
      <c r="IUE8" s="711"/>
      <c r="IUF8" s="711"/>
      <c r="IUG8" s="711"/>
      <c r="IUH8" s="711"/>
      <c r="IUI8" s="711"/>
      <c r="IUJ8" s="711"/>
      <c r="IUK8" s="711"/>
      <c r="IUL8" s="711"/>
      <c r="IUM8" s="711"/>
      <c r="IUN8" s="711"/>
      <c r="IUO8" s="711"/>
      <c r="IUP8" s="711"/>
      <c r="IUQ8" s="711"/>
      <c r="IUR8" s="711"/>
      <c r="IUS8" s="711"/>
      <c r="IUT8" s="711"/>
      <c r="IUU8" s="711"/>
      <c r="IUV8" s="711"/>
      <c r="IUW8" s="711"/>
      <c r="IUX8" s="711"/>
      <c r="IUY8" s="711"/>
      <c r="IUZ8" s="711"/>
      <c r="IVA8" s="711"/>
      <c r="IVB8" s="711"/>
      <c r="IVC8" s="711"/>
      <c r="IVD8" s="711"/>
      <c r="IVE8" s="711"/>
      <c r="IVF8" s="711"/>
      <c r="IVG8" s="711"/>
      <c r="IVH8" s="711"/>
      <c r="IVI8" s="711"/>
      <c r="IVJ8" s="711"/>
      <c r="IVK8" s="711"/>
      <c r="IVL8" s="711"/>
      <c r="IVM8" s="711"/>
      <c r="IVN8" s="711"/>
      <c r="IVO8" s="711"/>
      <c r="IVP8" s="711"/>
      <c r="IVQ8" s="711"/>
      <c r="IVR8" s="711"/>
      <c r="IVS8" s="711"/>
      <c r="IVT8" s="711"/>
      <c r="IVU8" s="711"/>
      <c r="IVV8" s="711"/>
      <c r="IVW8" s="711"/>
      <c r="IVX8" s="711"/>
      <c r="IVY8" s="711"/>
      <c r="IVZ8" s="711"/>
      <c r="IWA8" s="711"/>
      <c r="IWB8" s="711"/>
      <c r="IWC8" s="711"/>
      <c r="IWD8" s="711"/>
      <c r="IWE8" s="711"/>
      <c r="IWF8" s="711"/>
      <c r="IWG8" s="711"/>
      <c r="IWH8" s="711"/>
      <c r="IWI8" s="711"/>
      <c r="IWJ8" s="711"/>
      <c r="IWK8" s="711"/>
      <c r="IWL8" s="711"/>
      <c r="IWM8" s="711"/>
      <c r="IWN8" s="711"/>
      <c r="IWO8" s="711"/>
      <c r="IWP8" s="711"/>
      <c r="IWQ8" s="711"/>
      <c r="IWR8" s="711"/>
      <c r="IWS8" s="711"/>
      <c r="IWT8" s="711"/>
      <c r="IWU8" s="711"/>
      <c r="IWV8" s="711"/>
      <c r="IWW8" s="711"/>
      <c r="IWX8" s="711"/>
      <c r="IWY8" s="711"/>
      <c r="IWZ8" s="711"/>
      <c r="IXA8" s="711"/>
      <c r="IXB8" s="711"/>
      <c r="IXC8" s="711"/>
      <c r="IXD8" s="711"/>
      <c r="IXE8" s="711"/>
      <c r="IXF8" s="711"/>
      <c r="IXG8" s="711"/>
      <c r="IXH8" s="711"/>
      <c r="IXI8" s="711"/>
      <c r="IXJ8" s="711"/>
      <c r="IXK8" s="711"/>
      <c r="IXL8" s="711"/>
      <c r="IXM8" s="711"/>
      <c r="IXN8" s="711"/>
      <c r="IXO8" s="711"/>
      <c r="IXP8" s="711"/>
      <c r="IXQ8" s="711"/>
      <c r="IXR8" s="711"/>
      <c r="IXS8" s="711"/>
      <c r="IXT8" s="711"/>
      <c r="IXU8" s="711"/>
      <c r="IXV8" s="711"/>
      <c r="IXW8" s="711"/>
      <c r="IXX8" s="711"/>
      <c r="IXY8" s="711"/>
      <c r="IXZ8" s="711"/>
      <c r="IYA8" s="711"/>
      <c r="IYB8" s="711"/>
      <c r="IYC8" s="711"/>
      <c r="IYD8" s="711"/>
      <c r="IYE8" s="711"/>
      <c r="IYF8" s="711"/>
      <c r="IYG8" s="711"/>
      <c r="IYH8" s="711"/>
      <c r="IYI8" s="711"/>
      <c r="IYJ8" s="711"/>
      <c r="IYK8" s="711"/>
      <c r="IYL8" s="711"/>
      <c r="IYM8" s="711"/>
      <c r="IYN8" s="711"/>
      <c r="IYO8" s="711"/>
      <c r="IYP8" s="711"/>
      <c r="IYQ8" s="711"/>
      <c r="IYR8" s="711"/>
      <c r="IYS8" s="711"/>
      <c r="IYT8" s="711"/>
      <c r="IYU8" s="711"/>
      <c r="IYV8" s="711"/>
      <c r="IYW8" s="711"/>
      <c r="IYX8" s="711"/>
      <c r="IYY8" s="711"/>
      <c r="IYZ8" s="711"/>
      <c r="IZA8" s="711"/>
      <c r="IZB8" s="711"/>
      <c r="IZC8" s="711"/>
      <c r="IZD8" s="711"/>
      <c r="IZE8" s="711"/>
      <c r="IZF8" s="711"/>
      <c r="IZG8" s="711"/>
      <c r="IZH8" s="711"/>
      <c r="IZI8" s="711"/>
      <c r="IZJ8" s="711"/>
      <c r="IZK8" s="711"/>
      <c r="IZL8" s="711"/>
      <c r="IZM8" s="711"/>
      <c r="IZN8" s="711"/>
      <c r="IZO8" s="711"/>
      <c r="IZP8" s="711"/>
      <c r="IZQ8" s="711"/>
      <c r="IZR8" s="711"/>
      <c r="IZS8" s="711"/>
      <c r="IZT8" s="711"/>
      <c r="IZU8" s="711"/>
      <c r="IZV8" s="711"/>
      <c r="IZW8" s="711"/>
      <c r="IZX8" s="711"/>
      <c r="IZY8" s="711"/>
      <c r="IZZ8" s="711"/>
      <c r="JAA8" s="711"/>
      <c r="JAB8" s="711"/>
      <c r="JAC8" s="711"/>
      <c r="JAD8" s="711"/>
      <c r="JAE8" s="711"/>
      <c r="JAF8" s="711"/>
      <c r="JAG8" s="711"/>
      <c r="JAH8" s="711"/>
      <c r="JAI8" s="711"/>
      <c r="JAJ8" s="711"/>
      <c r="JAK8" s="711"/>
      <c r="JAL8" s="711"/>
      <c r="JAM8" s="711"/>
      <c r="JAN8" s="711"/>
      <c r="JAO8" s="711"/>
      <c r="JAP8" s="711"/>
      <c r="JAQ8" s="711"/>
      <c r="JAR8" s="711"/>
      <c r="JAS8" s="711"/>
      <c r="JAT8" s="711"/>
      <c r="JAU8" s="711"/>
      <c r="JAV8" s="711"/>
      <c r="JAW8" s="711"/>
      <c r="JAX8" s="711"/>
      <c r="JAY8" s="711"/>
      <c r="JAZ8" s="711"/>
      <c r="JBA8" s="711"/>
      <c r="JBB8" s="711"/>
      <c r="JBC8" s="711"/>
      <c r="JBD8" s="711"/>
      <c r="JBE8" s="711"/>
      <c r="JBF8" s="711"/>
      <c r="JBG8" s="711"/>
      <c r="JBH8" s="711"/>
      <c r="JBI8" s="711"/>
      <c r="JBJ8" s="711"/>
      <c r="JBK8" s="711"/>
      <c r="JBL8" s="711"/>
      <c r="JBM8" s="711"/>
      <c r="JBN8" s="711"/>
      <c r="JBO8" s="711"/>
      <c r="JBP8" s="711"/>
      <c r="JBQ8" s="711"/>
      <c r="JBR8" s="711"/>
      <c r="JBS8" s="711"/>
      <c r="JBT8" s="711"/>
      <c r="JBU8" s="711"/>
      <c r="JBV8" s="711"/>
      <c r="JBW8" s="711"/>
      <c r="JBX8" s="711"/>
      <c r="JBY8" s="711"/>
      <c r="JBZ8" s="711"/>
      <c r="JCA8" s="711"/>
      <c r="JCB8" s="711"/>
      <c r="JCC8" s="711"/>
      <c r="JCD8" s="711"/>
      <c r="JCE8" s="711"/>
      <c r="JCF8" s="711"/>
      <c r="JCG8" s="711"/>
      <c r="JCH8" s="711"/>
      <c r="JCI8" s="711"/>
      <c r="JCJ8" s="711"/>
      <c r="JCK8" s="711"/>
      <c r="JCL8" s="711"/>
      <c r="JCM8" s="711"/>
      <c r="JCN8" s="711"/>
      <c r="JCO8" s="711"/>
      <c r="JCP8" s="711"/>
      <c r="JCQ8" s="711"/>
      <c r="JCR8" s="711"/>
      <c r="JCS8" s="711"/>
      <c r="JCT8" s="711"/>
      <c r="JCU8" s="711"/>
      <c r="JCV8" s="711"/>
      <c r="JCW8" s="711"/>
      <c r="JCX8" s="711"/>
      <c r="JCY8" s="711"/>
      <c r="JCZ8" s="711"/>
      <c r="JDA8" s="711"/>
      <c r="JDB8" s="711"/>
      <c r="JDC8" s="711"/>
      <c r="JDD8" s="711"/>
      <c r="JDE8" s="711"/>
      <c r="JDF8" s="711"/>
      <c r="JDG8" s="711"/>
      <c r="JDH8" s="711"/>
      <c r="JDI8" s="711"/>
      <c r="JDJ8" s="711"/>
      <c r="JDK8" s="711"/>
      <c r="JDL8" s="711"/>
      <c r="JDM8" s="711"/>
      <c r="JDN8" s="711"/>
      <c r="JDO8" s="711"/>
      <c r="JDP8" s="711"/>
      <c r="JDQ8" s="711"/>
      <c r="JDR8" s="711"/>
      <c r="JDS8" s="711"/>
      <c r="JDT8" s="711"/>
      <c r="JDU8" s="711"/>
      <c r="JDV8" s="711"/>
      <c r="JDW8" s="711"/>
      <c r="JDX8" s="711"/>
      <c r="JDY8" s="711"/>
      <c r="JDZ8" s="711"/>
      <c r="JEA8" s="711"/>
      <c r="JEB8" s="711"/>
      <c r="JEC8" s="711"/>
      <c r="JED8" s="711"/>
      <c r="JEE8" s="711"/>
      <c r="JEF8" s="711"/>
      <c r="JEG8" s="711"/>
      <c r="JEH8" s="711"/>
      <c r="JEI8" s="711"/>
      <c r="JEJ8" s="711"/>
      <c r="JEK8" s="711"/>
      <c r="JEL8" s="711"/>
      <c r="JEM8" s="711"/>
      <c r="JEN8" s="711"/>
      <c r="JEO8" s="711"/>
      <c r="JEP8" s="711"/>
      <c r="JEQ8" s="711"/>
      <c r="JER8" s="711"/>
      <c r="JES8" s="711"/>
      <c r="JET8" s="711"/>
      <c r="JEU8" s="711"/>
      <c r="JEV8" s="711"/>
      <c r="JEW8" s="711"/>
      <c r="JEX8" s="711"/>
      <c r="JEY8" s="711"/>
      <c r="JEZ8" s="711"/>
      <c r="JFA8" s="711"/>
      <c r="JFB8" s="711"/>
      <c r="JFC8" s="711"/>
      <c r="JFD8" s="711"/>
      <c r="JFE8" s="711"/>
      <c r="JFF8" s="711"/>
      <c r="JFG8" s="711"/>
      <c r="JFH8" s="711"/>
      <c r="JFI8" s="711"/>
      <c r="JFJ8" s="711"/>
      <c r="JFK8" s="711"/>
      <c r="JFL8" s="711"/>
      <c r="JFM8" s="711"/>
      <c r="JFN8" s="711"/>
      <c r="JFO8" s="711"/>
      <c r="JFP8" s="711"/>
      <c r="JFQ8" s="711"/>
      <c r="JFR8" s="711"/>
      <c r="JFS8" s="711"/>
      <c r="JFT8" s="711"/>
      <c r="JFU8" s="711"/>
      <c r="JFV8" s="711"/>
      <c r="JFW8" s="711"/>
      <c r="JFX8" s="711"/>
      <c r="JFY8" s="711"/>
      <c r="JFZ8" s="711"/>
      <c r="JGA8" s="711"/>
      <c r="JGB8" s="711"/>
      <c r="JGC8" s="711"/>
      <c r="JGD8" s="711"/>
      <c r="JGE8" s="711"/>
      <c r="JGF8" s="711"/>
      <c r="JGG8" s="711"/>
      <c r="JGH8" s="711"/>
      <c r="JGI8" s="711"/>
      <c r="JGJ8" s="711"/>
      <c r="JGK8" s="711"/>
      <c r="JGL8" s="711"/>
      <c r="JGM8" s="711"/>
      <c r="JGN8" s="711"/>
      <c r="JGO8" s="711"/>
      <c r="JGP8" s="711"/>
      <c r="JGQ8" s="711"/>
      <c r="JGR8" s="711"/>
      <c r="JGS8" s="711"/>
      <c r="JGT8" s="711"/>
      <c r="JGU8" s="711"/>
      <c r="JGV8" s="711"/>
      <c r="JGW8" s="711"/>
      <c r="JGX8" s="711"/>
      <c r="JGY8" s="711"/>
      <c r="JGZ8" s="711"/>
      <c r="JHA8" s="711"/>
      <c r="JHB8" s="711"/>
      <c r="JHC8" s="711"/>
      <c r="JHD8" s="711"/>
      <c r="JHE8" s="711"/>
      <c r="JHF8" s="711"/>
      <c r="JHG8" s="711"/>
      <c r="JHH8" s="711"/>
      <c r="JHI8" s="711"/>
      <c r="JHJ8" s="711"/>
      <c r="JHK8" s="711"/>
      <c r="JHL8" s="711"/>
      <c r="JHM8" s="711"/>
      <c r="JHN8" s="711"/>
      <c r="JHO8" s="711"/>
      <c r="JHP8" s="711"/>
      <c r="JHQ8" s="711"/>
      <c r="JHR8" s="711"/>
      <c r="JHS8" s="711"/>
      <c r="JHT8" s="711"/>
      <c r="JHU8" s="711"/>
      <c r="JHV8" s="711"/>
      <c r="JHW8" s="711"/>
      <c r="JHX8" s="711"/>
      <c r="JHY8" s="711"/>
      <c r="JHZ8" s="711"/>
      <c r="JIA8" s="711"/>
      <c r="JIB8" s="711"/>
      <c r="JIC8" s="711"/>
      <c r="JID8" s="711"/>
      <c r="JIE8" s="711"/>
      <c r="JIF8" s="711"/>
      <c r="JIG8" s="711"/>
      <c r="JIH8" s="711"/>
      <c r="JII8" s="711"/>
      <c r="JIJ8" s="711"/>
      <c r="JIK8" s="711"/>
      <c r="JIL8" s="711"/>
      <c r="JIM8" s="711"/>
      <c r="JIN8" s="711"/>
      <c r="JIO8" s="711"/>
      <c r="JIP8" s="711"/>
      <c r="JIQ8" s="711"/>
      <c r="JIR8" s="711"/>
      <c r="JIS8" s="711"/>
      <c r="JIT8" s="711"/>
      <c r="JIU8" s="711"/>
      <c r="JIV8" s="711"/>
      <c r="JIW8" s="711"/>
      <c r="JIX8" s="711"/>
      <c r="JIY8" s="711"/>
      <c r="JIZ8" s="711"/>
      <c r="JJA8" s="711"/>
      <c r="JJB8" s="711"/>
      <c r="JJC8" s="711"/>
      <c r="JJD8" s="711"/>
      <c r="JJE8" s="711"/>
      <c r="JJF8" s="711"/>
      <c r="JJG8" s="711"/>
      <c r="JJH8" s="711"/>
      <c r="JJI8" s="711"/>
      <c r="JJJ8" s="711"/>
      <c r="JJK8" s="711"/>
      <c r="JJL8" s="711"/>
      <c r="JJM8" s="711"/>
      <c r="JJN8" s="711"/>
      <c r="JJO8" s="711"/>
      <c r="JJP8" s="711"/>
      <c r="JJQ8" s="711"/>
      <c r="JJR8" s="711"/>
      <c r="JJS8" s="711"/>
      <c r="JJT8" s="711"/>
      <c r="JJU8" s="711"/>
      <c r="JJV8" s="711"/>
      <c r="JJW8" s="711"/>
      <c r="JJX8" s="711"/>
      <c r="JJY8" s="711"/>
      <c r="JJZ8" s="711"/>
      <c r="JKA8" s="711"/>
      <c r="JKB8" s="711"/>
      <c r="JKC8" s="711"/>
      <c r="JKD8" s="711"/>
      <c r="JKE8" s="711"/>
      <c r="JKF8" s="711"/>
      <c r="JKG8" s="711"/>
      <c r="JKH8" s="711"/>
      <c r="JKI8" s="711"/>
      <c r="JKJ8" s="711"/>
      <c r="JKK8" s="711"/>
      <c r="JKL8" s="711"/>
      <c r="JKM8" s="711"/>
      <c r="JKN8" s="711"/>
      <c r="JKO8" s="711"/>
      <c r="JKP8" s="711"/>
      <c r="JKQ8" s="711"/>
      <c r="JKR8" s="711"/>
      <c r="JKS8" s="711"/>
      <c r="JKT8" s="711"/>
      <c r="JKU8" s="711"/>
      <c r="JKV8" s="711"/>
      <c r="JKW8" s="711"/>
      <c r="JKX8" s="711"/>
      <c r="JKY8" s="711"/>
      <c r="JKZ8" s="711"/>
      <c r="JLA8" s="711"/>
      <c r="JLB8" s="711"/>
      <c r="JLC8" s="711"/>
      <c r="JLD8" s="711"/>
      <c r="JLE8" s="711"/>
      <c r="JLF8" s="711"/>
      <c r="JLG8" s="711"/>
      <c r="JLH8" s="711"/>
      <c r="JLI8" s="711"/>
      <c r="JLJ8" s="711"/>
      <c r="JLK8" s="711"/>
      <c r="JLL8" s="711"/>
      <c r="JLM8" s="711"/>
      <c r="JLN8" s="711"/>
      <c r="JLO8" s="711"/>
      <c r="JLP8" s="711"/>
      <c r="JLQ8" s="711"/>
      <c r="JLR8" s="711"/>
      <c r="JLS8" s="711"/>
      <c r="JLT8" s="711"/>
      <c r="JLU8" s="711"/>
      <c r="JLV8" s="711"/>
      <c r="JLW8" s="711"/>
      <c r="JLX8" s="711"/>
      <c r="JLY8" s="711"/>
      <c r="JLZ8" s="711"/>
      <c r="JMA8" s="711"/>
      <c r="JMB8" s="711"/>
      <c r="JMC8" s="711"/>
      <c r="JMD8" s="711"/>
      <c r="JME8" s="711"/>
      <c r="JMF8" s="711"/>
      <c r="JMG8" s="711"/>
      <c r="JMH8" s="711"/>
      <c r="JMI8" s="711"/>
      <c r="JMJ8" s="711"/>
      <c r="JMK8" s="711"/>
      <c r="JML8" s="711"/>
      <c r="JMM8" s="711"/>
      <c r="JMN8" s="711"/>
      <c r="JMO8" s="711"/>
      <c r="JMP8" s="711"/>
      <c r="JMQ8" s="711"/>
      <c r="JMR8" s="711"/>
      <c r="JMS8" s="711"/>
      <c r="JMT8" s="711"/>
      <c r="JMU8" s="711"/>
      <c r="JMV8" s="711"/>
      <c r="JMW8" s="711"/>
      <c r="JMX8" s="711"/>
      <c r="JMY8" s="711"/>
      <c r="JMZ8" s="711"/>
      <c r="JNA8" s="711"/>
      <c r="JNB8" s="711"/>
      <c r="JNC8" s="711"/>
      <c r="JND8" s="711"/>
      <c r="JNE8" s="711"/>
      <c r="JNF8" s="711"/>
      <c r="JNG8" s="711"/>
      <c r="JNH8" s="711"/>
      <c r="JNI8" s="711"/>
      <c r="JNJ8" s="711"/>
      <c r="JNK8" s="711"/>
      <c r="JNL8" s="711"/>
      <c r="JNM8" s="711"/>
      <c r="JNN8" s="711"/>
      <c r="JNO8" s="711"/>
      <c r="JNP8" s="711"/>
      <c r="JNQ8" s="711"/>
      <c r="JNR8" s="711"/>
      <c r="JNS8" s="711"/>
      <c r="JNT8" s="711"/>
      <c r="JNU8" s="711"/>
      <c r="JNV8" s="711"/>
      <c r="JNW8" s="711"/>
      <c r="JNX8" s="711"/>
      <c r="JNY8" s="711"/>
      <c r="JNZ8" s="711"/>
      <c r="JOA8" s="711"/>
      <c r="JOB8" s="711"/>
      <c r="JOC8" s="711"/>
      <c r="JOD8" s="711"/>
      <c r="JOE8" s="711"/>
      <c r="JOF8" s="711"/>
      <c r="JOG8" s="711"/>
      <c r="JOH8" s="711"/>
      <c r="JOI8" s="711"/>
      <c r="JOJ8" s="711"/>
      <c r="JOK8" s="711"/>
      <c r="JOL8" s="711"/>
      <c r="JOM8" s="711"/>
      <c r="JON8" s="711"/>
      <c r="JOO8" s="711"/>
      <c r="JOP8" s="711"/>
      <c r="JOQ8" s="711"/>
      <c r="JOR8" s="711"/>
      <c r="JOS8" s="711"/>
      <c r="JOT8" s="711"/>
      <c r="JOU8" s="711"/>
      <c r="JOV8" s="711"/>
      <c r="JOW8" s="711"/>
      <c r="JOX8" s="711"/>
      <c r="JOY8" s="711"/>
      <c r="JOZ8" s="711"/>
      <c r="JPA8" s="711"/>
      <c r="JPB8" s="711"/>
      <c r="JPC8" s="711"/>
      <c r="JPD8" s="711"/>
      <c r="JPE8" s="711"/>
      <c r="JPF8" s="711"/>
      <c r="JPG8" s="711"/>
      <c r="JPH8" s="711"/>
      <c r="JPI8" s="711"/>
      <c r="JPJ8" s="711"/>
      <c r="JPK8" s="711"/>
      <c r="JPL8" s="711"/>
      <c r="JPM8" s="711"/>
      <c r="JPN8" s="711"/>
      <c r="JPO8" s="711"/>
      <c r="JPP8" s="711"/>
      <c r="JPQ8" s="711"/>
      <c r="JPR8" s="711"/>
      <c r="JPS8" s="711"/>
      <c r="JPT8" s="711"/>
      <c r="JPU8" s="711"/>
      <c r="JPV8" s="711"/>
      <c r="JPW8" s="711"/>
      <c r="JPX8" s="711"/>
      <c r="JPY8" s="711"/>
      <c r="JPZ8" s="711"/>
      <c r="JQA8" s="711"/>
      <c r="JQB8" s="711"/>
      <c r="JQC8" s="711"/>
      <c r="JQD8" s="711"/>
      <c r="JQE8" s="711"/>
      <c r="JQF8" s="711"/>
      <c r="JQG8" s="711"/>
      <c r="JQH8" s="711"/>
      <c r="JQI8" s="711"/>
      <c r="JQJ8" s="711"/>
      <c r="JQK8" s="711"/>
      <c r="JQL8" s="711"/>
      <c r="JQM8" s="711"/>
      <c r="JQN8" s="711"/>
      <c r="JQO8" s="711"/>
      <c r="JQP8" s="711"/>
      <c r="JQQ8" s="711"/>
      <c r="JQR8" s="711"/>
      <c r="JQS8" s="711"/>
      <c r="JQT8" s="711"/>
      <c r="JQU8" s="711"/>
      <c r="JQV8" s="711"/>
      <c r="JQW8" s="711"/>
      <c r="JQX8" s="711"/>
      <c r="JQY8" s="711"/>
      <c r="JQZ8" s="711"/>
      <c r="JRA8" s="711"/>
      <c r="JRB8" s="711"/>
      <c r="JRC8" s="711"/>
      <c r="JRD8" s="711"/>
      <c r="JRE8" s="711"/>
      <c r="JRF8" s="711"/>
      <c r="JRG8" s="711"/>
      <c r="JRH8" s="711"/>
      <c r="JRI8" s="711"/>
      <c r="JRJ8" s="711"/>
      <c r="JRK8" s="711"/>
      <c r="JRL8" s="711"/>
      <c r="JRM8" s="711"/>
      <c r="JRN8" s="711"/>
      <c r="JRO8" s="711"/>
      <c r="JRP8" s="711"/>
      <c r="JRQ8" s="711"/>
      <c r="JRR8" s="711"/>
      <c r="JRS8" s="711"/>
      <c r="JRT8" s="711"/>
      <c r="JRU8" s="711"/>
      <c r="JRV8" s="711"/>
      <c r="JRW8" s="711"/>
      <c r="JRX8" s="711"/>
      <c r="JRY8" s="711"/>
      <c r="JRZ8" s="711"/>
      <c r="JSA8" s="711"/>
      <c r="JSB8" s="711"/>
      <c r="JSC8" s="711"/>
      <c r="JSD8" s="711"/>
      <c r="JSE8" s="711"/>
      <c r="JSF8" s="711"/>
      <c r="JSG8" s="711"/>
      <c r="JSH8" s="711"/>
      <c r="JSI8" s="711"/>
      <c r="JSJ8" s="711"/>
      <c r="JSK8" s="711"/>
      <c r="JSL8" s="711"/>
      <c r="JSM8" s="711"/>
      <c r="JSN8" s="711"/>
      <c r="JSO8" s="711"/>
      <c r="JSP8" s="711"/>
      <c r="JSQ8" s="711"/>
      <c r="JSR8" s="711"/>
      <c r="JSS8" s="711"/>
      <c r="JST8" s="711"/>
      <c r="JSU8" s="711"/>
      <c r="JSV8" s="711"/>
      <c r="JSW8" s="711"/>
      <c r="JSX8" s="711"/>
      <c r="JSY8" s="711"/>
      <c r="JSZ8" s="711"/>
      <c r="JTA8" s="711"/>
      <c r="JTB8" s="711"/>
      <c r="JTC8" s="711"/>
      <c r="JTD8" s="711"/>
      <c r="JTE8" s="711"/>
      <c r="JTF8" s="711"/>
      <c r="JTG8" s="711"/>
      <c r="JTH8" s="711"/>
      <c r="JTI8" s="711"/>
      <c r="JTJ8" s="711"/>
      <c r="JTK8" s="711"/>
      <c r="JTL8" s="711"/>
      <c r="JTM8" s="711"/>
      <c r="JTN8" s="711"/>
      <c r="JTO8" s="711"/>
      <c r="JTP8" s="711"/>
      <c r="JTQ8" s="711"/>
      <c r="JTR8" s="711"/>
      <c r="JTS8" s="711"/>
      <c r="JTT8" s="711"/>
      <c r="JTU8" s="711"/>
      <c r="JTV8" s="711"/>
      <c r="JTW8" s="711"/>
      <c r="JTX8" s="711"/>
      <c r="JTY8" s="711"/>
      <c r="JTZ8" s="711"/>
      <c r="JUA8" s="711"/>
      <c r="JUB8" s="711"/>
      <c r="JUC8" s="711"/>
      <c r="JUD8" s="711"/>
      <c r="JUE8" s="711"/>
      <c r="JUF8" s="711"/>
      <c r="JUG8" s="711"/>
      <c r="JUH8" s="711"/>
      <c r="JUI8" s="711"/>
      <c r="JUJ8" s="711"/>
      <c r="JUK8" s="711"/>
      <c r="JUL8" s="711"/>
      <c r="JUM8" s="711"/>
      <c r="JUN8" s="711"/>
      <c r="JUO8" s="711"/>
      <c r="JUP8" s="711"/>
      <c r="JUQ8" s="711"/>
      <c r="JUR8" s="711"/>
      <c r="JUS8" s="711"/>
      <c r="JUT8" s="711"/>
      <c r="JUU8" s="711"/>
      <c r="JUV8" s="711"/>
      <c r="JUW8" s="711"/>
      <c r="JUX8" s="711"/>
      <c r="JUY8" s="711"/>
      <c r="JUZ8" s="711"/>
      <c r="JVA8" s="711"/>
      <c r="JVB8" s="711"/>
      <c r="JVC8" s="711"/>
      <c r="JVD8" s="711"/>
      <c r="JVE8" s="711"/>
      <c r="JVF8" s="711"/>
      <c r="JVG8" s="711"/>
      <c r="JVH8" s="711"/>
      <c r="JVI8" s="711"/>
      <c r="JVJ8" s="711"/>
      <c r="JVK8" s="711"/>
      <c r="JVL8" s="711"/>
      <c r="JVM8" s="711"/>
      <c r="JVN8" s="711"/>
      <c r="JVO8" s="711"/>
      <c r="JVP8" s="711"/>
      <c r="JVQ8" s="711"/>
      <c r="JVR8" s="711"/>
      <c r="JVS8" s="711"/>
      <c r="JVT8" s="711"/>
      <c r="JVU8" s="711"/>
      <c r="JVV8" s="711"/>
      <c r="JVW8" s="711"/>
      <c r="JVX8" s="711"/>
      <c r="JVY8" s="711"/>
      <c r="JVZ8" s="711"/>
      <c r="JWA8" s="711"/>
      <c r="JWB8" s="711"/>
      <c r="JWC8" s="711"/>
      <c r="JWD8" s="711"/>
      <c r="JWE8" s="711"/>
      <c r="JWF8" s="711"/>
      <c r="JWG8" s="711"/>
      <c r="JWH8" s="711"/>
      <c r="JWI8" s="711"/>
      <c r="JWJ8" s="711"/>
      <c r="JWK8" s="711"/>
      <c r="JWL8" s="711"/>
      <c r="JWM8" s="711"/>
      <c r="JWN8" s="711"/>
      <c r="JWO8" s="711"/>
      <c r="JWP8" s="711"/>
      <c r="JWQ8" s="711"/>
      <c r="JWR8" s="711"/>
      <c r="JWS8" s="711"/>
      <c r="JWT8" s="711"/>
      <c r="JWU8" s="711"/>
      <c r="JWV8" s="711"/>
      <c r="JWW8" s="711"/>
      <c r="JWX8" s="711"/>
      <c r="JWY8" s="711"/>
      <c r="JWZ8" s="711"/>
      <c r="JXA8" s="711"/>
      <c r="JXB8" s="711"/>
      <c r="JXC8" s="711"/>
      <c r="JXD8" s="711"/>
      <c r="JXE8" s="711"/>
      <c r="JXF8" s="711"/>
      <c r="JXG8" s="711"/>
      <c r="JXH8" s="711"/>
      <c r="JXI8" s="711"/>
      <c r="JXJ8" s="711"/>
      <c r="JXK8" s="711"/>
      <c r="JXL8" s="711"/>
      <c r="JXM8" s="711"/>
      <c r="JXN8" s="711"/>
      <c r="JXO8" s="711"/>
      <c r="JXP8" s="711"/>
      <c r="JXQ8" s="711"/>
      <c r="JXR8" s="711"/>
      <c r="JXS8" s="711"/>
      <c r="JXT8" s="711"/>
      <c r="JXU8" s="711"/>
      <c r="JXV8" s="711"/>
      <c r="JXW8" s="711"/>
      <c r="JXX8" s="711"/>
      <c r="JXY8" s="711"/>
      <c r="JXZ8" s="711"/>
      <c r="JYA8" s="711"/>
      <c r="JYB8" s="711"/>
      <c r="JYC8" s="711"/>
      <c r="JYD8" s="711"/>
      <c r="JYE8" s="711"/>
      <c r="JYF8" s="711"/>
      <c r="JYG8" s="711"/>
      <c r="JYH8" s="711"/>
      <c r="JYI8" s="711"/>
      <c r="JYJ8" s="711"/>
      <c r="JYK8" s="711"/>
      <c r="JYL8" s="711"/>
      <c r="JYM8" s="711"/>
      <c r="JYN8" s="711"/>
      <c r="JYO8" s="711"/>
      <c r="JYP8" s="711"/>
      <c r="JYQ8" s="711"/>
      <c r="JYR8" s="711"/>
      <c r="JYS8" s="711"/>
      <c r="JYT8" s="711"/>
      <c r="JYU8" s="711"/>
      <c r="JYV8" s="711"/>
      <c r="JYW8" s="711"/>
      <c r="JYX8" s="711"/>
      <c r="JYY8" s="711"/>
      <c r="JYZ8" s="711"/>
      <c r="JZA8" s="711"/>
      <c r="JZB8" s="711"/>
      <c r="JZC8" s="711"/>
      <c r="JZD8" s="711"/>
      <c r="JZE8" s="711"/>
      <c r="JZF8" s="711"/>
      <c r="JZG8" s="711"/>
      <c r="JZH8" s="711"/>
      <c r="JZI8" s="711"/>
      <c r="JZJ8" s="711"/>
      <c r="JZK8" s="711"/>
      <c r="JZL8" s="711"/>
      <c r="JZM8" s="711"/>
      <c r="JZN8" s="711"/>
      <c r="JZO8" s="711"/>
      <c r="JZP8" s="711"/>
      <c r="JZQ8" s="711"/>
      <c r="JZR8" s="711"/>
      <c r="JZS8" s="711"/>
      <c r="JZT8" s="711"/>
      <c r="JZU8" s="711"/>
      <c r="JZV8" s="711"/>
      <c r="JZW8" s="711"/>
      <c r="JZX8" s="711"/>
      <c r="JZY8" s="711"/>
      <c r="JZZ8" s="711"/>
      <c r="KAA8" s="711"/>
      <c r="KAB8" s="711"/>
      <c r="KAC8" s="711"/>
      <c r="KAD8" s="711"/>
      <c r="KAE8" s="711"/>
      <c r="KAF8" s="711"/>
      <c r="KAG8" s="711"/>
      <c r="KAH8" s="711"/>
      <c r="KAI8" s="711"/>
      <c r="KAJ8" s="711"/>
      <c r="KAK8" s="711"/>
      <c r="KAL8" s="711"/>
      <c r="KAM8" s="711"/>
      <c r="KAN8" s="711"/>
      <c r="KAO8" s="711"/>
      <c r="KAP8" s="711"/>
      <c r="KAQ8" s="711"/>
      <c r="KAR8" s="711"/>
      <c r="KAS8" s="711"/>
      <c r="KAT8" s="711"/>
      <c r="KAU8" s="711"/>
      <c r="KAV8" s="711"/>
      <c r="KAW8" s="711"/>
      <c r="KAX8" s="711"/>
      <c r="KAY8" s="711"/>
      <c r="KAZ8" s="711"/>
      <c r="KBA8" s="711"/>
      <c r="KBB8" s="711"/>
      <c r="KBC8" s="711"/>
      <c r="KBD8" s="711"/>
      <c r="KBE8" s="711"/>
      <c r="KBF8" s="711"/>
      <c r="KBG8" s="711"/>
      <c r="KBH8" s="711"/>
      <c r="KBI8" s="711"/>
      <c r="KBJ8" s="711"/>
      <c r="KBK8" s="711"/>
      <c r="KBL8" s="711"/>
      <c r="KBM8" s="711"/>
      <c r="KBN8" s="711"/>
      <c r="KBO8" s="711"/>
      <c r="KBP8" s="711"/>
      <c r="KBQ8" s="711"/>
      <c r="KBR8" s="711"/>
      <c r="KBS8" s="711"/>
      <c r="KBT8" s="711"/>
      <c r="KBU8" s="711"/>
      <c r="KBV8" s="711"/>
      <c r="KBW8" s="711"/>
      <c r="KBX8" s="711"/>
      <c r="KBY8" s="711"/>
      <c r="KBZ8" s="711"/>
      <c r="KCA8" s="711"/>
      <c r="KCB8" s="711"/>
      <c r="KCC8" s="711"/>
      <c r="KCD8" s="711"/>
      <c r="KCE8" s="711"/>
      <c r="KCF8" s="711"/>
      <c r="KCG8" s="711"/>
      <c r="KCH8" s="711"/>
      <c r="KCI8" s="711"/>
      <c r="KCJ8" s="711"/>
      <c r="KCK8" s="711"/>
      <c r="KCL8" s="711"/>
      <c r="KCM8" s="711"/>
      <c r="KCN8" s="711"/>
      <c r="KCO8" s="711"/>
      <c r="KCP8" s="711"/>
      <c r="KCQ8" s="711"/>
      <c r="KCR8" s="711"/>
      <c r="KCS8" s="711"/>
      <c r="KCT8" s="711"/>
      <c r="KCU8" s="711"/>
      <c r="KCV8" s="711"/>
      <c r="KCW8" s="711"/>
      <c r="KCX8" s="711"/>
      <c r="KCY8" s="711"/>
      <c r="KCZ8" s="711"/>
      <c r="KDA8" s="711"/>
      <c r="KDB8" s="711"/>
      <c r="KDC8" s="711"/>
      <c r="KDD8" s="711"/>
      <c r="KDE8" s="711"/>
      <c r="KDF8" s="711"/>
      <c r="KDG8" s="711"/>
      <c r="KDH8" s="711"/>
      <c r="KDI8" s="711"/>
      <c r="KDJ8" s="711"/>
      <c r="KDK8" s="711"/>
      <c r="KDL8" s="711"/>
      <c r="KDM8" s="711"/>
      <c r="KDN8" s="711"/>
      <c r="KDO8" s="711"/>
      <c r="KDP8" s="711"/>
      <c r="KDQ8" s="711"/>
      <c r="KDR8" s="711"/>
      <c r="KDS8" s="711"/>
      <c r="KDT8" s="711"/>
      <c r="KDU8" s="711"/>
      <c r="KDV8" s="711"/>
      <c r="KDW8" s="711"/>
      <c r="KDX8" s="711"/>
      <c r="KDY8" s="711"/>
      <c r="KDZ8" s="711"/>
      <c r="KEA8" s="711"/>
      <c r="KEB8" s="711"/>
      <c r="KEC8" s="711"/>
      <c r="KED8" s="711"/>
      <c r="KEE8" s="711"/>
      <c r="KEF8" s="711"/>
      <c r="KEG8" s="711"/>
      <c r="KEH8" s="711"/>
      <c r="KEI8" s="711"/>
      <c r="KEJ8" s="711"/>
      <c r="KEK8" s="711"/>
      <c r="KEL8" s="711"/>
      <c r="KEM8" s="711"/>
      <c r="KEN8" s="711"/>
      <c r="KEO8" s="711"/>
      <c r="KEP8" s="711"/>
      <c r="KEQ8" s="711"/>
      <c r="KER8" s="711"/>
      <c r="KES8" s="711"/>
      <c r="KET8" s="711"/>
      <c r="KEU8" s="711"/>
      <c r="KEV8" s="711"/>
      <c r="KEW8" s="711"/>
      <c r="KEX8" s="711"/>
      <c r="KEY8" s="711"/>
      <c r="KEZ8" s="711"/>
      <c r="KFA8" s="711"/>
      <c r="KFB8" s="711"/>
      <c r="KFC8" s="711"/>
      <c r="KFD8" s="711"/>
      <c r="KFE8" s="711"/>
      <c r="KFF8" s="711"/>
      <c r="KFG8" s="711"/>
      <c r="KFH8" s="711"/>
      <c r="KFI8" s="711"/>
      <c r="KFJ8" s="711"/>
      <c r="KFK8" s="711"/>
      <c r="KFL8" s="711"/>
      <c r="KFM8" s="711"/>
      <c r="KFN8" s="711"/>
      <c r="KFO8" s="711"/>
      <c r="KFP8" s="711"/>
      <c r="KFQ8" s="711"/>
      <c r="KFR8" s="711"/>
      <c r="KFS8" s="711"/>
      <c r="KFT8" s="711"/>
      <c r="KFU8" s="711"/>
      <c r="KFV8" s="711"/>
      <c r="KFW8" s="711"/>
      <c r="KFX8" s="711"/>
      <c r="KFY8" s="711"/>
      <c r="KFZ8" s="711"/>
      <c r="KGA8" s="711"/>
      <c r="KGB8" s="711"/>
      <c r="KGC8" s="711"/>
      <c r="KGD8" s="711"/>
      <c r="KGE8" s="711"/>
      <c r="KGF8" s="711"/>
      <c r="KGG8" s="711"/>
      <c r="KGH8" s="711"/>
      <c r="KGI8" s="711"/>
      <c r="KGJ8" s="711"/>
      <c r="KGK8" s="711"/>
      <c r="KGL8" s="711"/>
      <c r="KGM8" s="711"/>
      <c r="KGN8" s="711"/>
      <c r="KGO8" s="711"/>
      <c r="KGP8" s="711"/>
      <c r="KGQ8" s="711"/>
      <c r="KGR8" s="711"/>
      <c r="KGS8" s="711"/>
      <c r="KGT8" s="711"/>
      <c r="KGU8" s="711"/>
      <c r="KGV8" s="711"/>
      <c r="KGW8" s="711"/>
      <c r="KGX8" s="711"/>
      <c r="KGY8" s="711"/>
      <c r="KGZ8" s="711"/>
      <c r="KHA8" s="711"/>
      <c r="KHB8" s="711"/>
      <c r="KHC8" s="711"/>
      <c r="KHD8" s="711"/>
      <c r="KHE8" s="711"/>
      <c r="KHF8" s="711"/>
      <c r="KHG8" s="711"/>
      <c r="KHH8" s="711"/>
      <c r="KHI8" s="711"/>
      <c r="KHJ8" s="711"/>
      <c r="KHK8" s="711"/>
      <c r="KHL8" s="711"/>
      <c r="KHM8" s="711"/>
      <c r="KHN8" s="711"/>
      <c r="KHO8" s="711"/>
      <c r="KHP8" s="711"/>
      <c r="KHQ8" s="711"/>
      <c r="KHR8" s="711"/>
      <c r="KHS8" s="711"/>
      <c r="KHT8" s="711"/>
      <c r="KHU8" s="711"/>
      <c r="KHV8" s="711"/>
      <c r="KHW8" s="711"/>
      <c r="KHX8" s="711"/>
      <c r="KHY8" s="711"/>
      <c r="KHZ8" s="711"/>
      <c r="KIA8" s="711"/>
      <c r="KIB8" s="711"/>
      <c r="KIC8" s="711"/>
      <c r="KID8" s="711"/>
      <c r="KIE8" s="711"/>
      <c r="KIF8" s="711"/>
      <c r="KIG8" s="711"/>
      <c r="KIH8" s="711"/>
      <c r="KII8" s="711"/>
      <c r="KIJ8" s="711"/>
      <c r="KIK8" s="711"/>
      <c r="KIL8" s="711"/>
      <c r="KIM8" s="711"/>
      <c r="KIN8" s="711"/>
      <c r="KIO8" s="711"/>
      <c r="KIP8" s="711"/>
      <c r="KIQ8" s="711"/>
      <c r="KIR8" s="711"/>
      <c r="KIS8" s="711"/>
      <c r="KIT8" s="711"/>
      <c r="KIU8" s="711"/>
      <c r="KIV8" s="711"/>
      <c r="KIW8" s="711"/>
      <c r="KIX8" s="711"/>
      <c r="KIY8" s="711"/>
      <c r="KIZ8" s="711"/>
      <c r="KJA8" s="711"/>
      <c r="KJB8" s="711"/>
      <c r="KJC8" s="711"/>
      <c r="KJD8" s="711"/>
      <c r="KJE8" s="711"/>
      <c r="KJF8" s="711"/>
      <c r="KJG8" s="711"/>
      <c r="KJH8" s="711"/>
      <c r="KJI8" s="711"/>
      <c r="KJJ8" s="711"/>
      <c r="KJK8" s="711"/>
      <c r="KJL8" s="711"/>
      <c r="KJM8" s="711"/>
      <c r="KJN8" s="711"/>
      <c r="KJO8" s="711"/>
      <c r="KJP8" s="711"/>
      <c r="KJQ8" s="711"/>
      <c r="KJR8" s="711"/>
      <c r="KJS8" s="711"/>
      <c r="KJT8" s="711"/>
      <c r="KJU8" s="711"/>
      <c r="KJV8" s="711"/>
      <c r="KJW8" s="711"/>
      <c r="KJX8" s="711"/>
      <c r="KJY8" s="711"/>
      <c r="KJZ8" s="711"/>
      <c r="KKA8" s="711"/>
      <c r="KKB8" s="711"/>
      <c r="KKC8" s="711"/>
      <c r="KKD8" s="711"/>
      <c r="KKE8" s="711"/>
      <c r="KKF8" s="711"/>
      <c r="KKG8" s="711"/>
      <c r="KKH8" s="711"/>
      <c r="KKI8" s="711"/>
      <c r="KKJ8" s="711"/>
      <c r="KKK8" s="711"/>
      <c r="KKL8" s="711"/>
      <c r="KKM8" s="711"/>
      <c r="KKN8" s="711"/>
      <c r="KKO8" s="711"/>
      <c r="KKP8" s="711"/>
      <c r="KKQ8" s="711"/>
      <c r="KKR8" s="711"/>
      <c r="KKS8" s="711"/>
      <c r="KKT8" s="711"/>
      <c r="KKU8" s="711"/>
      <c r="KKV8" s="711"/>
      <c r="KKW8" s="711"/>
      <c r="KKX8" s="711"/>
      <c r="KKY8" s="711"/>
      <c r="KKZ8" s="711"/>
      <c r="KLA8" s="711"/>
      <c r="KLB8" s="711"/>
      <c r="KLC8" s="711"/>
      <c r="KLD8" s="711"/>
      <c r="KLE8" s="711"/>
      <c r="KLF8" s="711"/>
      <c r="KLG8" s="711"/>
      <c r="KLH8" s="711"/>
      <c r="KLI8" s="711"/>
      <c r="KLJ8" s="711"/>
      <c r="KLK8" s="711"/>
      <c r="KLL8" s="711"/>
      <c r="KLM8" s="711"/>
      <c r="KLN8" s="711"/>
      <c r="KLO8" s="711"/>
      <c r="KLP8" s="711"/>
      <c r="KLQ8" s="711"/>
      <c r="KLR8" s="711"/>
      <c r="KLS8" s="711"/>
      <c r="KLT8" s="711"/>
      <c r="KLU8" s="711"/>
      <c r="KLV8" s="711"/>
      <c r="KLW8" s="711"/>
      <c r="KLX8" s="711"/>
      <c r="KLY8" s="711"/>
      <c r="KLZ8" s="711"/>
      <c r="KMA8" s="711"/>
      <c r="KMB8" s="711"/>
      <c r="KMC8" s="711"/>
      <c r="KMD8" s="711"/>
      <c r="KME8" s="711"/>
      <c r="KMF8" s="711"/>
      <c r="KMG8" s="711"/>
      <c r="KMH8" s="711"/>
      <c r="KMI8" s="711"/>
      <c r="KMJ8" s="711"/>
      <c r="KMK8" s="711"/>
      <c r="KML8" s="711"/>
      <c r="KMM8" s="711"/>
      <c r="KMN8" s="711"/>
      <c r="KMO8" s="711"/>
      <c r="KMP8" s="711"/>
      <c r="KMQ8" s="711"/>
      <c r="KMR8" s="711"/>
      <c r="KMS8" s="711"/>
      <c r="KMT8" s="711"/>
      <c r="KMU8" s="711"/>
      <c r="KMV8" s="711"/>
      <c r="KMW8" s="711"/>
      <c r="KMX8" s="711"/>
      <c r="KMY8" s="711"/>
      <c r="KMZ8" s="711"/>
      <c r="KNA8" s="711"/>
      <c r="KNB8" s="711"/>
      <c r="KNC8" s="711"/>
      <c r="KND8" s="711"/>
      <c r="KNE8" s="711"/>
      <c r="KNF8" s="711"/>
      <c r="KNG8" s="711"/>
      <c r="KNH8" s="711"/>
      <c r="KNI8" s="711"/>
      <c r="KNJ8" s="711"/>
      <c r="KNK8" s="711"/>
      <c r="KNL8" s="711"/>
      <c r="KNM8" s="711"/>
      <c r="KNN8" s="711"/>
      <c r="KNO8" s="711"/>
      <c r="KNP8" s="711"/>
      <c r="KNQ8" s="711"/>
      <c r="KNR8" s="711"/>
      <c r="KNS8" s="711"/>
      <c r="KNT8" s="711"/>
      <c r="KNU8" s="711"/>
      <c r="KNV8" s="711"/>
      <c r="KNW8" s="711"/>
      <c r="KNX8" s="711"/>
      <c r="KNY8" s="711"/>
      <c r="KNZ8" s="711"/>
      <c r="KOA8" s="711"/>
      <c r="KOB8" s="711"/>
      <c r="KOC8" s="711"/>
      <c r="KOD8" s="711"/>
      <c r="KOE8" s="711"/>
      <c r="KOF8" s="711"/>
      <c r="KOG8" s="711"/>
      <c r="KOH8" s="711"/>
      <c r="KOI8" s="711"/>
      <c r="KOJ8" s="711"/>
      <c r="KOK8" s="711"/>
      <c r="KOL8" s="711"/>
      <c r="KOM8" s="711"/>
      <c r="KON8" s="711"/>
      <c r="KOO8" s="711"/>
      <c r="KOP8" s="711"/>
      <c r="KOQ8" s="711"/>
      <c r="KOR8" s="711"/>
      <c r="KOS8" s="711"/>
      <c r="KOT8" s="711"/>
      <c r="KOU8" s="711"/>
      <c r="KOV8" s="711"/>
      <c r="KOW8" s="711"/>
      <c r="KOX8" s="711"/>
      <c r="KOY8" s="711"/>
      <c r="KOZ8" s="711"/>
      <c r="KPA8" s="711"/>
      <c r="KPB8" s="711"/>
      <c r="KPC8" s="711"/>
      <c r="KPD8" s="711"/>
      <c r="KPE8" s="711"/>
      <c r="KPF8" s="711"/>
      <c r="KPG8" s="711"/>
      <c r="KPH8" s="711"/>
      <c r="KPI8" s="711"/>
      <c r="KPJ8" s="711"/>
      <c r="KPK8" s="711"/>
      <c r="KPL8" s="711"/>
      <c r="KPM8" s="711"/>
      <c r="KPN8" s="711"/>
      <c r="KPO8" s="711"/>
      <c r="KPP8" s="711"/>
      <c r="KPQ8" s="711"/>
      <c r="KPR8" s="711"/>
      <c r="KPS8" s="711"/>
      <c r="KPT8" s="711"/>
      <c r="KPU8" s="711"/>
      <c r="KPV8" s="711"/>
      <c r="KPW8" s="711"/>
      <c r="KPX8" s="711"/>
      <c r="KPY8" s="711"/>
      <c r="KPZ8" s="711"/>
      <c r="KQA8" s="711"/>
      <c r="KQB8" s="711"/>
      <c r="KQC8" s="711"/>
      <c r="KQD8" s="711"/>
      <c r="KQE8" s="711"/>
      <c r="KQF8" s="711"/>
      <c r="KQG8" s="711"/>
      <c r="KQH8" s="711"/>
      <c r="KQI8" s="711"/>
      <c r="KQJ8" s="711"/>
      <c r="KQK8" s="711"/>
      <c r="KQL8" s="711"/>
      <c r="KQM8" s="711"/>
      <c r="KQN8" s="711"/>
      <c r="KQO8" s="711"/>
      <c r="KQP8" s="711"/>
      <c r="KQQ8" s="711"/>
      <c r="KQR8" s="711"/>
      <c r="KQS8" s="711"/>
      <c r="KQT8" s="711"/>
      <c r="KQU8" s="711"/>
      <c r="KQV8" s="711"/>
      <c r="KQW8" s="711"/>
      <c r="KQX8" s="711"/>
      <c r="KQY8" s="711"/>
      <c r="KQZ8" s="711"/>
      <c r="KRA8" s="711"/>
      <c r="KRB8" s="711"/>
      <c r="KRC8" s="711"/>
      <c r="KRD8" s="711"/>
      <c r="KRE8" s="711"/>
      <c r="KRF8" s="711"/>
      <c r="KRG8" s="711"/>
      <c r="KRH8" s="711"/>
      <c r="KRI8" s="711"/>
      <c r="KRJ8" s="711"/>
      <c r="KRK8" s="711"/>
      <c r="KRL8" s="711"/>
      <c r="KRM8" s="711"/>
      <c r="KRN8" s="711"/>
      <c r="KRO8" s="711"/>
      <c r="KRP8" s="711"/>
      <c r="KRQ8" s="711"/>
      <c r="KRR8" s="711"/>
      <c r="KRS8" s="711"/>
      <c r="KRT8" s="711"/>
      <c r="KRU8" s="711"/>
      <c r="KRV8" s="711"/>
      <c r="KRW8" s="711"/>
      <c r="KRX8" s="711"/>
      <c r="KRY8" s="711"/>
      <c r="KRZ8" s="711"/>
      <c r="KSA8" s="711"/>
      <c r="KSB8" s="711"/>
      <c r="KSC8" s="711"/>
      <c r="KSD8" s="711"/>
      <c r="KSE8" s="711"/>
      <c r="KSF8" s="711"/>
      <c r="KSG8" s="711"/>
      <c r="KSH8" s="711"/>
      <c r="KSI8" s="711"/>
      <c r="KSJ8" s="711"/>
      <c r="KSK8" s="711"/>
      <c r="KSL8" s="711"/>
      <c r="KSM8" s="711"/>
      <c r="KSN8" s="711"/>
      <c r="KSO8" s="711"/>
      <c r="KSP8" s="711"/>
      <c r="KSQ8" s="711"/>
      <c r="KSR8" s="711"/>
      <c r="KSS8" s="711"/>
      <c r="KST8" s="711"/>
      <c r="KSU8" s="711"/>
      <c r="KSV8" s="711"/>
      <c r="KSW8" s="711"/>
      <c r="KSX8" s="711"/>
      <c r="KSY8" s="711"/>
      <c r="KSZ8" s="711"/>
      <c r="KTA8" s="711"/>
      <c r="KTB8" s="711"/>
      <c r="KTC8" s="711"/>
      <c r="KTD8" s="711"/>
      <c r="KTE8" s="711"/>
      <c r="KTF8" s="711"/>
      <c r="KTG8" s="711"/>
      <c r="KTH8" s="711"/>
      <c r="KTI8" s="711"/>
      <c r="KTJ8" s="711"/>
      <c r="KTK8" s="711"/>
      <c r="KTL8" s="711"/>
      <c r="KTM8" s="711"/>
      <c r="KTN8" s="711"/>
      <c r="KTO8" s="711"/>
      <c r="KTP8" s="711"/>
      <c r="KTQ8" s="711"/>
      <c r="KTR8" s="711"/>
      <c r="KTS8" s="711"/>
      <c r="KTT8" s="711"/>
      <c r="KTU8" s="711"/>
      <c r="KTV8" s="711"/>
      <c r="KTW8" s="711"/>
      <c r="KTX8" s="711"/>
      <c r="KTY8" s="711"/>
      <c r="KTZ8" s="711"/>
      <c r="KUA8" s="711"/>
      <c r="KUB8" s="711"/>
      <c r="KUC8" s="711"/>
      <c r="KUD8" s="711"/>
      <c r="KUE8" s="711"/>
      <c r="KUF8" s="711"/>
      <c r="KUG8" s="711"/>
      <c r="KUH8" s="711"/>
      <c r="KUI8" s="711"/>
      <c r="KUJ8" s="711"/>
      <c r="KUK8" s="711"/>
      <c r="KUL8" s="711"/>
      <c r="KUM8" s="711"/>
      <c r="KUN8" s="711"/>
      <c r="KUO8" s="711"/>
      <c r="KUP8" s="711"/>
      <c r="KUQ8" s="711"/>
      <c r="KUR8" s="711"/>
      <c r="KUS8" s="711"/>
      <c r="KUT8" s="711"/>
      <c r="KUU8" s="711"/>
      <c r="KUV8" s="711"/>
      <c r="KUW8" s="711"/>
      <c r="KUX8" s="711"/>
      <c r="KUY8" s="711"/>
      <c r="KUZ8" s="711"/>
      <c r="KVA8" s="711"/>
      <c r="KVB8" s="711"/>
      <c r="KVC8" s="711"/>
      <c r="KVD8" s="711"/>
      <c r="KVE8" s="711"/>
      <c r="KVF8" s="711"/>
      <c r="KVG8" s="711"/>
      <c r="KVH8" s="711"/>
      <c r="KVI8" s="711"/>
      <c r="KVJ8" s="711"/>
      <c r="KVK8" s="711"/>
      <c r="KVL8" s="711"/>
      <c r="KVM8" s="711"/>
      <c r="KVN8" s="711"/>
      <c r="KVO8" s="711"/>
      <c r="KVP8" s="711"/>
      <c r="KVQ8" s="711"/>
      <c r="KVR8" s="711"/>
      <c r="KVS8" s="711"/>
      <c r="KVT8" s="711"/>
      <c r="KVU8" s="711"/>
      <c r="KVV8" s="711"/>
      <c r="KVW8" s="711"/>
      <c r="KVX8" s="711"/>
      <c r="KVY8" s="711"/>
      <c r="KVZ8" s="711"/>
      <c r="KWA8" s="711"/>
      <c r="KWB8" s="711"/>
      <c r="KWC8" s="711"/>
      <c r="KWD8" s="711"/>
      <c r="KWE8" s="711"/>
      <c r="KWF8" s="711"/>
      <c r="KWG8" s="711"/>
      <c r="KWH8" s="711"/>
      <c r="KWI8" s="711"/>
      <c r="KWJ8" s="711"/>
      <c r="KWK8" s="711"/>
      <c r="KWL8" s="711"/>
      <c r="KWM8" s="711"/>
      <c r="KWN8" s="711"/>
      <c r="KWO8" s="711"/>
      <c r="KWP8" s="711"/>
      <c r="KWQ8" s="711"/>
      <c r="KWR8" s="711"/>
      <c r="KWS8" s="711"/>
      <c r="KWT8" s="711"/>
      <c r="KWU8" s="711"/>
      <c r="KWV8" s="711"/>
      <c r="KWW8" s="711"/>
      <c r="KWX8" s="711"/>
      <c r="KWY8" s="711"/>
      <c r="KWZ8" s="711"/>
      <c r="KXA8" s="711"/>
      <c r="KXB8" s="711"/>
      <c r="KXC8" s="711"/>
      <c r="KXD8" s="711"/>
      <c r="KXE8" s="711"/>
      <c r="KXF8" s="711"/>
      <c r="KXG8" s="711"/>
      <c r="KXH8" s="711"/>
      <c r="KXI8" s="711"/>
      <c r="KXJ8" s="711"/>
      <c r="KXK8" s="711"/>
      <c r="KXL8" s="711"/>
      <c r="KXM8" s="711"/>
      <c r="KXN8" s="711"/>
      <c r="KXO8" s="711"/>
      <c r="KXP8" s="711"/>
      <c r="KXQ8" s="711"/>
      <c r="KXR8" s="711"/>
      <c r="KXS8" s="711"/>
      <c r="KXT8" s="711"/>
      <c r="KXU8" s="711"/>
      <c r="KXV8" s="711"/>
      <c r="KXW8" s="711"/>
      <c r="KXX8" s="711"/>
      <c r="KXY8" s="711"/>
      <c r="KXZ8" s="711"/>
      <c r="KYA8" s="711"/>
      <c r="KYB8" s="711"/>
      <c r="KYC8" s="711"/>
      <c r="KYD8" s="711"/>
      <c r="KYE8" s="711"/>
      <c r="KYF8" s="711"/>
      <c r="KYG8" s="711"/>
      <c r="KYH8" s="711"/>
      <c r="KYI8" s="711"/>
      <c r="KYJ8" s="711"/>
      <c r="KYK8" s="711"/>
      <c r="KYL8" s="711"/>
      <c r="KYM8" s="711"/>
      <c r="KYN8" s="711"/>
      <c r="KYO8" s="711"/>
      <c r="KYP8" s="711"/>
      <c r="KYQ8" s="711"/>
      <c r="KYR8" s="711"/>
      <c r="KYS8" s="711"/>
      <c r="KYT8" s="711"/>
      <c r="KYU8" s="711"/>
      <c r="KYV8" s="711"/>
      <c r="KYW8" s="711"/>
      <c r="KYX8" s="711"/>
      <c r="KYY8" s="711"/>
      <c r="KYZ8" s="711"/>
      <c r="KZA8" s="711"/>
      <c r="KZB8" s="711"/>
      <c r="KZC8" s="711"/>
      <c r="KZD8" s="711"/>
      <c r="KZE8" s="711"/>
      <c r="KZF8" s="711"/>
      <c r="KZG8" s="711"/>
      <c r="KZH8" s="711"/>
      <c r="KZI8" s="711"/>
      <c r="KZJ8" s="711"/>
      <c r="KZK8" s="711"/>
      <c r="KZL8" s="711"/>
      <c r="KZM8" s="711"/>
      <c r="KZN8" s="711"/>
      <c r="KZO8" s="711"/>
      <c r="KZP8" s="711"/>
      <c r="KZQ8" s="711"/>
      <c r="KZR8" s="711"/>
      <c r="KZS8" s="711"/>
      <c r="KZT8" s="711"/>
      <c r="KZU8" s="711"/>
      <c r="KZV8" s="711"/>
      <c r="KZW8" s="711"/>
      <c r="KZX8" s="711"/>
      <c r="KZY8" s="711"/>
      <c r="KZZ8" s="711"/>
      <c r="LAA8" s="711"/>
      <c r="LAB8" s="711"/>
      <c r="LAC8" s="711"/>
      <c r="LAD8" s="711"/>
      <c r="LAE8" s="711"/>
      <c r="LAF8" s="711"/>
      <c r="LAG8" s="711"/>
      <c r="LAH8" s="711"/>
      <c r="LAI8" s="711"/>
      <c r="LAJ8" s="711"/>
      <c r="LAK8" s="711"/>
      <c r="LAL8" s="711"/>
      <c r="LAM8" s="711"/>
      <c r="LAN8" s="711"/>
      <c r="LAO8" s="711"/>
      <c r="LAP8" s="711"/>
      <c r="LAQ8" s="711"/>
      <c r="LAR8" s="711"/>
      <c r="LAS8" s="711"/>
      <c r="LAT8" s="711"/>
      <c r="LAU8" s="711"/>
      <c r="LAV8" s="711"/>
      <c r="LAW8" s="711"/>
      <c r="LAX8" s="711"/>
      <c r="LAY8" s="711"/>
      <c r="LAZ8" s="711"/>
      <c r="LBA8" s="711"/>
      <c r="LBB8" s="711"/>
      <c r="LBC8" s="711"/>
      <c r="LBD8" s="711"/>
      <c r="LBE8" s="711"/>
      <c r="LBF8" s="711"/>
      <c r="LBG8" s="711"/>
      <c r="LBH8" s="711"/>
      <c r="LBI8" s="711"/>
      <c r="LBJ8" s="711"/>
      <c r="LBK8" s="711"/>
      <c r="LBL8" s="711"/>
      <c r="LBM8" s="711"/>
      <c r="LBN8" s="711"/>
      <c r="LBO8" s="711"/>
      <c r="LBP8" s="711"/>
      <c r="LBQ8" s="711"/>
      <c r="LBR8" s="711"/>
      <c r="LBS8" s="711"/>
      <c r="LBT8" s="711"/>
      <c r="LBU8" s="711"/>
      <c r="LBV8" s="711"/>
      <c r="LBW8" s="711"/>
      <c r="LBX8" s="711"/>
      <c r="LBY8" s="711"/>
      <c r="LBZ8" s="711"/>
      <c r="LCA8" s="711"/>
      <c r="LCB8" s="711"/>
      <c r="LCC8" s="711"/>
      <c r="LCD8" s="711"/>
      <c r="LCE8" s="711"/>
      <c r="LCF8" s="711"/>
      <c r="LCG8" s="711"/>
      <c r="LCH8" s="711"/>
      <c r="LCI8" s="711"/>
      <c r="LCJ8" s="711"/>
      <c r="LCK8" s="711"/>
      <c r="LCL8" s="711"/>
      <c r="LCM8" s="711"/>
      <c r="LCN8" s="711"/>
      <c r="LCO8" s="711"/>
      <c r="LCP8" s="711"/>
      <c r="LCQ8" s="711"/>
      <c r="LCR8" s="711"/>
      <c r="LCS8" s="711"/>
      <c r="LCT8" s="711"/>
      <c r="LCU8" s="711"/>
      <c r="LCV8" s="711"/>
      <c r="LCW8" s="711"/>
      <c r="LCX8" s="711"/>
      <c r="LCY8" s="711"/>
      <c r="LCZ8" s="711"/>
      <c r="LDA8" s="711"/>
      <c r="LDB8" s="711"/>
      <c r="LDC8" s="711"/>
      <c r="LDD8" s="711"/>
      <c r="LDE8" s="711"/>
      <c r="LDF8" s="711"/>
      <c r="LDG8" s="711"/>
      <c r="LDH8" s="711"/>
      <c r="LDI8" s="711"/>
      <c r="LDJ8" s="711"/>
      <c r="LDK8" s="711"/>
      <c r="LDL8" s="711"/>
      <c r="LDM8" s="711"/>
      <c r="LDN8" s="711"/>
      <c r="LDO8" s="711"/>
      <c r="LDP8" s="711"/>
      <c r="LDQ8" s="711"/>
      <c r="LDR8" s="711"/>
      <c r="LDS8" s="711"/>
      <c r="LDT8" s="711"/>
      <c r="LDU8" s="711"/>
      <c r="LDV8" s="711"/>
      <c r="LDW8" s="711"/>
      <c r="LDX8" s="711"/>
      <c r="LDY8" s="711"/>
      <c r="LDZ8" s="711"/>
      <c r="LEA8" s="711"/>
      <c r="LEB8" s="711"/>
      <c r="LEC8" s="711"/>
      <c r="LED8" s="711"/>
      <c r="LEE8" s="711"/>
      <c r="LEF8" s="711"/>
      <c r="LEG8" s="711"/>
      <c r="LEH8" s="711"/>
      <c r="LEI8" s="711"/>
      <c r="LEJ8" s="711"/>
      <c r="LEK8" s="711"/>
      <c r="LEL8" s="711"/>
      <c r="LEM8" s="711"/>
      <c r="LEN8" s="711"/>
      <c r="LEO8" s="711"/>
      <c r="LEP8" s="711"/>
      <c r="LEQ8" s="711"/>
      <c r="LER8" s="711"/>
      <c r="LES8" s="711"/>
      <c r="LET8" s="711"/>
      <c r="LEU8" s="711"/>
      <c r="LEV8" s="711"/>
      <c r="LEW8" s="711"/>
      <c r="LEX8" s="711"/>
      <c r="LEY8" s="711"/>
      <c r="LEZ8" s="711"/>
      <c r="LFA8" s="711"/>
      <c r="LFB8" s="711"/>
      <c r="LFC8" s="711"/>
      <c r="LFD8" s="711"/>
      <c r="LFE8" s="711"/>
      <c r="LFF8" s="711"/>
      <c r="LFG8" s="711"/>
      <c r="LFH8" s="711"/>
      <c r="LFI8" s="711"/>
      <c r="LFJ8" s="711"/>
      <c r="LFK8" s="711"/>
      <c r="LFL8" s="711"/>
      <c r="LFM8" s="711"/>
      <c r="LFN8" s="711"/>
      <c r="LFO8" s="711"/>
      <c r="LFP8" s="711"/>
      <c r="LFQ8" s="711"/>
      <c r="LFR8" s="711"/>
      <c r="LFS8" s="711"/>
      <c r="LFT8" s="711"/>
      <c r="LFU8" s="711"/>
      <c r="LFV8" s="711"/>
      <c r="LFW8" s="711"/>
      <c r="LFX8" s="711"/>
      <c r="LFY8" s="711"/>
      <c r="LFZ8" s="711"/>
      <c r="LGA8" s="711"/>
      <c r="LGB8" s="711"/>
      <c r="LGC8" s="711"/>
      <c r="LGD8" s="711"/>
      <c r="LGE8" s="711"/>
      <c r="LGF8" s="711"/>
      <c r="LGG8" s="711"/>
      <c r="LGH8" s="711"/>
      <c r="LGI8" s="711"/>
      <c r="LGJ8" s="711"/>
      <c r="LGK8" s="711"/>
      <c r="LGL8" s="711"/>
      <c r="LGM8" s="711"/>
      <c r="LGN8" s="711"/>
      <c r="LGO8" s="711"/>
      <c r="LGP8" s="711"/>
      <c r="LGQ8" s="711"/>
      <c r="LGR8" s="711"/>
      <c r="LGS8" s="711"/>
      <c r="LGT8" s="711"/>
      <c r="LGU8" s="711"/>
      <c r="LGV8" s="711"/>
      <c r="LGW8" s="711"/>
      <c r="LGX8" s="711"/>
      <c r="LGY8" s="711"/>
      <c r="LGZ8" s="711"/>
      <c r="LHA8" s="711"/>
      <c r="LHB8" s="711"/>
      <c r="LHC8" s="711"/>
      <c r="LHD8" s="711"/>
      <c r="LHE8" s="711"/>
      <c r="LHF8" s="711"/>
      <c r="LHG8" s="711"/>
      <c r="LHH8" s="711"/>
      <c r="LHI8" s="711"/>
      <c r="LHJ8" s="711"/>
      <c r="LHK8" s="711"/>
      <c r="LHL8" s="711"/>
      <c r="LHM8" s="711"/>
      <c r="LHN8" s="711"/>
      <c r="LHO8" s="711"/>
      <c r="LHP8" s="711"/>
      <c r="LHQ8" s="711"/>
      <c r="LHR8" s="711"/>
      <c r="LHS8" s="711"/>
      <c r="LHT8" s="711"/>
      <c r="LHU8" s="711"/>
      <c r="LHV8" s="711"/>
      <c r="LHW8" s="711"/>
      <c r="LHX8" s="711"/>
      <c r="LHY8" s="711"/>
      <c r="LHZ8" s="711"/>
      <c r="LIA8" s="711"/>
      <c r="LIB8" s="711"/>
      <c r="LIC8" s="711"/>
      <c r="LID8" s="711"/>
      <c r="LIE8" s="711"/>
      <c r="LIF8" s="711"/>
      <c r="LIG8" s="711"/>
      <c r="LIH8" s="711"/>
      <c r="LII8" s="711"/>
      <c r="LIJ8" s="711"/>
      <c r="LIK8" s="711"/>
      <c r="LIL8" s="711"/>
      <c r="LIM8" s="711"/>
      <c r="LIN8" s="711"/>
      <c r="LIO8" s="711"/>
      <c r="LIP8" s="711"/>
      <c r="LIQ8" s="711"/>
      <c r="LIR8" s="711"/>
      <c r="LIS8" s="711"/>
      <c r="LIT8" s="711"/>
      <c r="LIU8" s="711"/>
      <c r="LIV8" s="711"/>
      <c r="LIW8" s="711"/>
      <c r="LIX8" s="711"/>
      <c r="LIY8" s="711"/>
      <c r="LIZ8" s="711"/>
      <c r="LJA8" s="711"/>
      <c r="LJB8" s="711"/>
      <c r="LJC8" s="711"/>
      <c r="LJD8" s="711"/>
      <c r="LJE8" s="711"/>
      <c r="LJF8" s="711"/>
      <c r="LJG8" s="711"/>
      <c r="LJH8" s="711"/>
      <c r="LJI8" s="711"/>
      <c r="LJJ8" s="711"/>
      <c r="LJK8" s="711"/>
      <c r="LJL8" s="711"/>
      <c r="LJM8" s="711"/>
      <c r="LJN8" s="711"/>
      <c r="LJO8" s="711"/>
      <c r="LJP8" s="711"/>
      <c r="LJQ8" s="711"/>
      <c r="LJR8" s="711"/>
      <c r="LJS8" s="711"/>
      <c r="LJT8" s="711"/>
      <c r="LJU8" s="711"/>
      <c r="LJV8" s="711"/>
      <c r="LJW8" s="711"/>
      <c r="LJX8" s="711"/>
      <c r="LJY8" s="711"/>
      <c r="LJZ8" s="711"/>
      <c r="LKA8" s="711"/>
      <c r="LKB8" s="711"/>
      <c r="LKC8" s="711"/>
      <c r="LKD8" s="711"/>
      <c r="LKE8" s="711"/>
      <c r="LKF8" s="711"/>
      <c r="LKG8" s="711"/>
      <c r="LKH8" s="711"/>
      <c r="LKI8" s="711"/>
      <c r="LKJ8" s="711"/>
      <c r="LKK8" s="711"/>
      <c r="LKL8" s="711"/>
      <c r="LKM8" s="711"/>
      <c r="LKN8" s="711"/>
      <c r="LKO8" s="711"/>
      <c r="LKP8" s="711"/>
      <c r="LKQ8" s="711"/>
      <c r="LKR8" s="711"/>
      <c r="LKS8" s="711"/>
      <c r="LKT8" s="711"/>
      <c r="LKU8" s="711"/>
      <c r="LKV8" s="711"/>
      <c r="LKW8" s="711"/>
      <c r="LKX8" s="711"/>
      <c r="LKY8" s="711"/>
      <c r="LKZ8" s="711"/>
      <c r="LLA8" s="711"/>
      <c r="LLB8" s="711"/>
      <c r="LLC8" s="711"/>
      <c r="LLD8" s="711"/>
      <c r="LLE8" s="711"/>
      <c r="LLF8" s="711"/>
      <c r="LLG8" s="711"/>
      <c r="LLH8" s="711"/>
      <c r="LLI8" s="711"/>
      <c r="LLJ8" s="711"/>
      <c r="LLK8" s="711"/>
      <c r="LLL8" s="711"/>
      <c r="LLM8" s="711"/>
      <c r="LLN8" s="711"/>
      <c r="LLO8" s="711"/>
      <c r="LLP8" s="711"/>
      <c r="LLQ8" s="711"/>
      <c r="LLR8" s="711"/>
      <c r="LLS8" s="711"/>
      <c r="LLT8" s="711"/>
      <c r="LLU8" s="711"/>
      <c r="LLV8" s="711"/>
      <c r="LLW8" s="711"/>
      <c r="LLX8" s="711"/>
      <c r="LLY8" s="711"/>
      <c r="LLZ8" s="711"/>
      <c r="LMA8" s="711"/>
      <c r="LMB8" s="711"/>
      <c r="LMC8" s="711"/>
      <c r="LMD8" s="711"/>
      <c r="LME8" s="711"/>
      <c r="LMF8" s="711"/>
      <c r="LMG8" s="711"/>
      <c r="LMH8" s="711"/>
      <c r="LMI8" s="711"/>
      <c r="LMJ8" s="711"/>
      <c r="LMK8" s="711"/>
      <c r="LML8" s="711"/>
      <c r="LMM8" s="711"/>
      <c r="LMN8" s="711"/>
      <c r="LMO8" s="711"/>
      <c r="LMP8" s="711"/>
      <c r="LMQ8" s="711"/>
      <c r="LMR8" s="711"/>
      <c r="LMS8" s="711"/>
      <c r="LMT8" s="711"/>
      <c r="LMU8" s="711"/>
      <c r="LMV8" s="711"/>
      <c r="LMW8" s="711"/>
      <c r="LMX8" s="711"/>
      <c r="LMY8" s="711"/>
      <c r="LMZ8" s="711"/>
      <c r="LNA8" s="711"/>
      <c r="LNB8" s="711"/>
      <c r="LNC8" s="711"/>
      <c r="LND8" s="711"/>
      <c r="LNE8" s="711"/>
      <c r="LNF8" s="711"/>
      <c r="LNG8" s="711"/>
      <c r="LNH8" s="711"/>
      <c r="LNI8" s="711"/>
      <c r="LNJ8" s="711"/>
      <c r="LNK8" s="711"/>
      <c r="LNL8" s="711"/>
      <c r="LNM8" s="711"/>
      <c r="LNN8" s="711"/>
      <c r="LNO8" s="711"/>
      <c r="LNP8" s="711"/>
      <c r="LNQ8" s="711"/>
      <c r="LNR8" s="711"/>
      <c r="LNS8" s="711"/>
      <c r="LNT8" s="711"/>
      <c r="LNU8" s="711"/>
      <c r="LNV8" s="711"/>
      <c r="LNW8" s="711"/>
      <c r="LNX8" s="711"/>
      <c r="LNY8" s="711"/>
      <c r="LNZ8" s="711"/>
      <c r="LOA8" s="711"/>
      <c r="LOB8" s="711"/>
      <c r="LOC8" s="711"/>
      <c r="LOD8" s="711"/>
      <c r="LOE8" s="711"/>
      <c r="LOF8" s="711"/>
      <c r="LOG8" s="711"/>
      <c r="LOH8" s="711"/>
      <c r="LOI8" s="711"/>
      <c r="LOJ8" s="711"/>
      <c r="LOK8" s="711"/>
      <c r="LOL8" s="711"/>
      <c r="LOM8" s="711"/>
      <c r="LON8" s="711"/>
      <c r="LOO8" s="711"/>
      <c r="LOP8" s="711"/>
      <c r="LOQ8" s="711"/>
      <c r="LOR8" s="711"/>
      <c r="LOS8" s="711"/>
      <c r="LOT8" s="711"/>
      <c r="LOU8" s="711"/>
      <c r="LOV8" s="711"/>
      <c r="LOW8" s="711"/>
      <c r="LOX8" s="711"/>
      <c r="LOY8" s="711"/>
      <c r="LOZ8" s="711"/>
      <c r="LPA8" s="711"/>
      <c r="LPB8" s="711"/>
      <c r="LPC8" s="711"/>
      <c r="LPD8" s="711"/>
      <c r="LPE8" s="711"/>
      <c r="LPF8" s="711"/>
      <c r="LPG8" s="711"/>
      <c r="LPH8" s="711"/>
      <c r="LPI8" s="711"/>
      <c r="LPJ8" s="711"/>
      <c r="LPK8" s="711"/>
      <c r="LPL8" s="711"/>
      <c r="LPM8" s="711"/>
      <c r="LPN8" s="711"/>
      <c r="LPO8" s="711"/>
      <c r="LPP8" s="711"/>
      <c r="LPQ8" s="711"/>
      <c r="LPR8" s="711"/>
      <c r="LPS8" s="711"/>
      <c r="LPT8" s="711"/>
      <c r="LPU8" s="711"/>
      <c r="LPV8" s="711"/>
      <c r="LPW8" s="711"/>
      <c r="LPX8" s="711"/>
      <c r="LPY8" s="711"/>
      <c r="LPZ8" s="711"/>
      <c r="LQA8" s="711"/>
      <c r="LQB8" s="711"/>
      <c r="LQC8" s="711"/>
      <c r="LQD8" s="711"/>
      <c r="LQE8" s="711"/>
      <c r="LQF8" s="711"/>
      <c r="LQG8" s="711"/>
      <c r="LQH8" s="711"/>
      <c r="LQI8" s="711"/>
      <c r="LQJ8" s="711"/>
      <c r="LQK8" s="711"/>
      <c r="LQL8" s="711"/>
      <c r="LQM8" s="711"/>
      <c r="LQN8" s="711"/>
      <c r="LQO8" s="711"/>
      <c r="LQP8" s="711"/>
      <c r="LQQ8" s="711"/>
      <c r="LQR8" s="711"/>
      <c r="LQS8" s="711"/>
      <c r="LQT8" s="711"/>
      <c r="LQU8" s="711"/>
      <c r="LQV8" s="711"/>
      <c r="LQW8" s="711"/>
      <c r="LQX8" s="711"/>
      <c r="LQY8" s="711"/>
      <c r="LQZ8" s="711"/>
      <c r="LRA8" s="711"/>
      <c r="LRB8" s="711"/>
      <c r="LRC8" s="711"/>
      <c r="LRD8" s="711"/>
      <c r="LRE8" s="711"/>
      <c r="LRF8" s="711"/>
      <c r="LRG8" s="711"/>
      <c r="LRH8" s="711"/>
      <c r="LRI8" s="711"/>
      <c r="LRJ8" s="711"/>
      <c r="LRK8" s="711"/>
      <c r="LRL8" s="711"/>
      <c r="LRM8" s="711"/>
      <c r="LRN8" s="711"/>
      <c r="LRO8" s="711"/>
      <c r="LRP8" s="711"/>
      <c r="LRQ8" s="711"/>
      <c r="LRR8" s="711"/>
      <c r="LRS8" s="711"/>
      <c r="LRT8" s="711"/>
      <c r="LRU8" s="711"/>
      <c r="LRV8" s="711"/>
      <c r="LRW8" s="711"/>
      <c r="LRX8" s="711"/>
      <c r="LRY8" s="711"/>
      <c r="LRZ8" s="711"/>
      <c r="LSA8" s="711"/>
      <c r="LSB8" s="711"/>
      <c r="LSC8" s="711"/>
      <c r="LSD8" s="711"/>
      <c r="LSE8" s="711"/>
      <c r="LSF8" s="711"/>
      <c r="LSG8" s="711"/>
      <c r="LSH8" s="711"/>
      <c r="LSI8" s="711"/>
      <c r="LSJ8" s="711"/>
      <c r="LSK8" s="711"/>
      <c r="LSL8" s="711"/>
      <c r="LSM8" s="711"/>
      <c r="LSN8" s="711"/>
      <c r="LSO8" s="711"/>
      <c r="LSP8" s="711"/>
      <c r="LSQ8" s="711"/>
      <c r="LSR8" s="711"/>
      <c r="LSS8" s="711"/>
      <c r="LST8" s="711"/>
      <c r="LSU8" s="711"/>
      <c r="LSV8" s="711"/>
      <c r="LSW8" s="711"/>
      <c r="LSX8" s="711"/>
      <c r="LSY8" s="711"/>
      <c r="LSZ8" s="711"/>
      <c r="LTA8" s="711"/>
      <c r="LTB8" s="711"/>
      <c r="LTC8" s="711"/>
      <c r="LTD8" s="711"/>
      <c r="LTE8" s="711"/>
      <c r="LTF8" s="711"/>
      <c r="LTG8" s="711"/>
      <c r="LTH8" s="711"/>
      <c r="LTI8" s="711"/>
      <c r="LTJ8" s="711"/>
      <c r="LTK8" s="711"/>
      <c r="LTL8" s="711"/>
      <c r="LTM8" s="711"/>
      <c r="LTN8" s="711"/>
      <c r="LTO8" s="711"/>
      <c r="LTP8" s="711"/>
      <c r="LTQ8" s="711"/>
      <c r="LTR8" s="711"/>
      <c r="LTS8" s="711"/>
      <c r="LTT8" s="711"/>
      <c r="LTU8" s="711"/>
      <c r="LTV8" s="711"/>
      <c r="LTW8" s="711"/>
      <c r="LTX8" s="711"/>
      <c r="LTY8" s="711"/>
      <c r="LTZ8" s="711"/>
      <c r="LUA8" s="711"/>
      <c r="LUB8" s="711"/>
      <c r="LUC8" s="711"/>
      <c r="LUD8" s="711"/>
      <c r="LUE8" s="711"/>
      <c r="LUF8" s="711"/>
      <c r="LUG8" s="711"/>
      <c r="LUH8" s="711"/>
      <c r="LUI8" s="711"/>
      <c r="LUJ8" s="711"/>
      <c r="LUK8" s="711"/>
      <c r="LUL8" s="711"/>
      <c r="LUM8" s="711"/>
      <c r="LUN8" s="711"/>
      <c r="LUO8" s="711"/>
      <c r="LUP8" s="711"/>
      <c r="LUQ8" s="711"/>
      <c r="LUR8" s="711"/>
      <c r="LUS8" s="711"/>
      <c r="LUT8" s="711"/>
      <c r="LUU8" s="711"/>
      <c r="LUV8" s="711"/>
      <c r="LUW8" s="711"/>
      <c r="LUX8" s="711"/>
      <c r="LUY8" s="711"/>
      <c r="LUZ8" s="711"/>
      <c r="LVA8" s="711"/>
      <c r="LVB8" s="711"/>
      <c r="LVC8" s="711"/>
      <c r="LVD8" s="711"/>
      <c r="LVE8" s="711"/>
      <c r="LVF8" s="711"/>
      <c r="LVG8" s="711"/>
      <c r="LVH8" s="711"/>
      <c r="LVI8" s="711"/>
      <c r="LVJ8" s="711"/>
      <c r="LVK8" s="711"/>
      <c r="LVL8" s="711"/>
      <c r="LVM8" s="711"/>
      <c r="LVN8" s="711"/>
      <c r="LVO8" s="711"/>
      <c r="LVP8" s="711"/>
      <c r="LVQ8" s="711"/>
      <c r="LVR8" s="711"/>
      <c r="LVS8" s="711"/>
      <c r="LVT8" s="711"/>
      <c r="LVU8" s="711"/>
      <c r="LVV8" s="711"/>
      <c r="LVW8" s="711"/>
      <c r="LVX8" s="711"/>
      <c r="LVY8" s="711"/>
      <c r="LVZ8" s="711"/>
      <c r="LWA8" s="711"/>
      <c r="LWB8" s="711"/>
      <c r="LWC8" s="711"/>
      <c r="LWD8" s="711"/>
      <c r="LWE8" s="711"/>
      <c r="LWF8" s="711"/>
      <c r="LWG8" s="711"/>
      <c r="LWH8" s="711"/>
      <c r="LWI8" s="711"/>
      <c r="LWJ8" s="711"/>
      <c r="LWK8" s="711"/>
      <c r="LWL8" s="711"/>
      <c r="LWM8" s="711"/>
      <c r="LWN8" s="711"/>
      <c r="LWO8" s="711"/>
      <c r="LWP8" s="711"/>
      <c r="LWQ8" s="711"/>
      <c r="LWR8" s="711"/>
      <c r="LWS8" s="711"/>
      <c r="LWT8" s="711"/>
      <c r="LWU8" s="711"/>
      <c r="LWV8" s="711"/>
      <c r="LWW8" s="711"/>
      <c r="LWX8" s="711"/>
      <c r="LWY8" s="711"/>
      <c r="LWZ8" s="711"/>
      <c r="LXA8" s="711"/>
      <c r="LXB8" s="711"/>
      <c r="LXC8" s="711"/>
      <c r="LXD8" s="711"/>
      <c r="LXE8" s="711"/>
      <c r="LXF8" s="711"/>
      <c r="LXG8" s="711"/>
      <c r="LXH8" s="711"/>
      <c r="LXI8" s="711"/>
      <c r="LXJ8" s="711"/>
      <c r="LXK8" s="711"/>
      <c r="LXL8" s="711"/>
      <c r="LXM8" s="711"/>
      <c r="LXN8" s="711"/>
      <c r="LXO8" s="711"/>
      <c r="LXP8" s="711"/>
      <c r="LXQ8" s="711"/>
      <c r="LXR8" s="711"/>
      <c r="LXS8" s="711"/>
      <c r="LXT8" s="711"/>
      <c r="LXU8" s="711"/>
      <c r="LXV8" s="711"/>
      <c r="LXW8" s="711"/>
      <c r="LXX8" s="711"/>
      <c r="LXY8" s="711"/>
      <c r="LXZ8" s="711"/>
      <c r="LYA8" s="711"/>
      <c r="LYB8" s="711"/>
      <c r="LYC8" s="711"/>
      <c r="LYD8" s="711"/>
      <c r="LYE8" s="711"/>
      <c r="LYF8" s="711"/>
      <c r="LYG8" s="711"/>
      <c r="LYH8" s="711"/>
      <c r="LYI8" s="711"/>
      <c r="LYJ8" s="711"/>
      <c r="LYK8" s="711"/>
      <c r="LYL8" s="711"/>
      <c r="LYM8" s="711"/>
      <c r="LYN8" s="711"/>
      <c r="LYO8" s="711"/>
      <c r="LYP8" s="711"/>
      <c r="LYQ8" s="711"/>
      <c r="LYR8" s="711"/>
      <c r="LYS8" s="711"/>
      <c r="LYT8" s="711"/>
      <c r="LYU8" s="711"/>
      <c r="LYV8" s="711"/>
      <c r="LYW8" s="711"/>
      <c r="LYX8" s="711"/>
      <c r="LYY8" s="711"/>
      <c r="LYZ8" s="711"/>
      <c r="LZA8" s="711"/>
      <c r="LZB8" s="711"/>
      <c r="LZC8" s="711"/>
      <c r="LZD8" s="711"/>
      <c r="LZE8" s="711"/>
      <c r="LZF8" s="711"/>
      <c r="LZG8" s="711"/>
      <c r="LZH8" s="711"/>
      <c r="LZI8" s="711"/>
      <c r="LZJ8" s="711"/>
      <c r="LZK8" s="711"/>
      <c r="LZL8" s="711"/>
      <c r="LZM8" s="711"/>
      <c r="LZN8" s="711"/>
      <c r="LZO8" s="711"/>
      <c r="LZP8" s="711"/>
      <c r="LZQ8" s="711"/>
      <c r="LZR8" s="711"/>
      <c r="LZS8" s="711"/>
      <c r="LZT8" s="711"/>
      <c r="LZU8" s="711"/>
      <c r="LZV8" s="711"/>
      <c r="LZW8" s="711"/>
      <c r="LZX8" s="711"/>
      <c r="LZY8" s="711"/>
      <c r="LZZ8" s="711"/>
      <c r="MAA8" s="711"/>
      <c r="MAB8" s="711"/>
      <c r="MAC8" s="711"/>
      <c r="MAD8" s="711"/>
      <c r="MAE8" s="711"/>
      <c r="MAF8" s="711"/>
      <c r="MAG8" s="711"/>
      <c r="MAH8" s="711"/>
      <c r="MAI8" s="711"/>
      <c r="MAJ8" s="711"/>
      <c r="MAK8" s="711"/>
      <c r="MAL8" s="711"/>
      <c r="MAM8" s="711"/>
      <c r="MAN8" s="711"/>
      <c r="MAO8" s="711"/>
      <c r="MAP8" s="711"/>
      <c r="MAQ8" s="711"/>
      <c r="MAR8" s="711"/>
      <c r="MAS8" s="711"/>
      <c r="MAT8" s="711"/>
      <c r="MAU8" s="711"/>
      <c r="MAV8" s="711"/>
      <c r="MAW8" s="711"/>
      <c r="MAX8" s="711"/>
      <c r="MAY8" s="711"/>
      <c r="MAZ8" s="711"/>
      <c r="MBA8" s="711"/>
      <c r="MBB8" s="711"/>
      <c r="MBC8" s="711"/>
      <c r="MBD8" s="711"/>
      <c r="MBE8" s="711"/>
      <c r="MBF8" s="711"/>
      <c r="MBG8" s="711"/>
      <c r="MBH8" s="711"/>
      <c r="MBI8" s="711"/>
      <c r="MBJ8" s="711"/>
      <c r="MBK8" s="711"/>
      <c r="MBL8" s="711"/>
      <c r="MBM8" s="711"/>
      <c r="MBN8" s="711"/>
      <c r="MBO8" s="711"/>
      <c r="MBP8" s="711"/>
      <c r="MBQ8" s="711"/>
      <c r="MBR8" s="711"/>
      <c r="MBS8" s="711"/>
      <c r="MBT8" s="711"/>
      <c r="MBU8" s="711"/>
      <c r="MBV8" s="711"/>
      <c r="MBW8" s="711"/>
      <c r="MBX8" s="711"/>
      <c r="MBY8" s="711"/>
      <c r="MBZ8" s="711"/>
      <c r="MCA8" s="711"/>
      <c r="MCB8" s="711"/>
      <c r="MCC8" s="711"/>
      <c r="MCD8" s="711"/>
      <c r="MCE8" s="711"/>
      <c r="MCF8" s="711"/>
      <c r="MCG8" s="711"/>
      <c r="MCH8" s="711"/>
      <c r="MCI8" s="711"/>
      <c r="MCJ8" s="711"/>
      <c r="MCK8" s="711"/>
      <c r="MCL8" s="711"/>
      <c r="MCM8" s="711"/>
      <c r="MCN8" s="711"/>
      <c r="MCO8" s="711"/>
      <c r="MCP8" s="711"/>
      <c r="MCQ8" s="711"/>
      <c r="MCR8" s="711"/>
      <c r="MCS8" s="711"/>
      <c r="MCT8" s="711"/>
      <c r="MCU8" s="711"/>
      <c r="MCV8" s="711"/>
      <c r="MCW8" s="711"/>
      <c r="MCX8" s="711"/>
      <c r="MCY8" s="711"/>
      <c r="MCZ8" s="711"/>
      <c r="MDA8" s="711"/>
      <c r="MDB8" s="711"/>
      <c r="MDC8" s="711"/>
      <c r="MDD8" s="711"/>
      <c r="MDE8" s="711"/>
      <c r="MDF8" s="711"/>
      <c r="MDG8" s="711"/>
      <c r="MDH8" s="711"/>
      <c r="MDI8" s="711"/>
      <c r="MDJ8" s="711"/>
      <c r="MDK8" s="711"/>
      <c r="MDL8" s="711"/>
      <c r="MDM8" s="711"/>
      <c r="MDN8" s="711"/>
      <c r="MDO8" s="711"/>
      <c r="MDP8" s="711"/>
      <c r="MDQ8" s="711"/>
      <c r="MDR8" s="711"/>
      <c r="MDS8" s="711"/>
      <c r="MDT8" s="711"/>
      <c r="MDU8" s="711"/>
      <c r="MDV8" s="711"/>
      <c r="MDW8" s="711"/>
      <c r="MDX8" s="711"/>
      <c r="MDY8" s="711"/>
      <c r="MDZ8" s="711"/>
      <c r="MEA8" s="711"/>
      <c r="MEB8" s="711"/>
      <c r="MEC8" s="711"/>
      <c r="MED8" s="711"/>
      <c r="MEE8" s="711"/>
      <c r="MEF8" s="711"/>
      <c r="MEG8" s="711"/>
      <c r="MEH8" s="711"/>
      <c r="MEI8" s="711"/>
      <c r="MEJ8" s="711"/>
      <c r="MEK8" s="711"/>
      <c r="MEL8" s="711"/>
      <c r="MEM8" s="711"/>
      <c r="MEN8" s="711"/>
      <c r="MEO8" s="711"/>
      <c r="MEP8" s="711"/>
      <c r="MEQ8" s="711"/>
      <c r="MER8" s="711"/>
      <c r="MES8" s="711"/>
      <c r="MET8" s="711"/>
      <c r="MEU8" s="711"/>
      <c r="MEV8" s="711"/>
      <c r="MEW8" s="711"/>
      <c r="MEX8" s="711"/>
      <c r="MEY8" s="711"/>
      <c r="MEZ8" s="711"/>
      <c r="MFA8" s="711"/>
      <c r="MFB8" s="711"/>
      <c r="MFC8" s="711"/>
      <c r="MFD8" s="711"/>
      <c r="MFE8" s="711"/>
      <c r="MFF8" s="711"/>
      <c r="MFG8" s="711"/>
      <c r="MFH8" s="711"/>
      <c r="MFI8" s="711"/>
      <c r="MFJ8" s="711"/>
      <c r="MFK8" s="711"/>
      <c r="MFL8" s="711"/>
      <c r="MFM8" s="711"/>
      <c r="MFN8" s="711"/>
      <c r="MFO8" s="711"/>
      <c r="MFP8" s="711"/>
      <c r="MFQ8" s="711"/>
      <c r="MFR8" s="711"/>
      <c r="MFS8" s="711"/>
      <c r="MFT8" s="711"/>
      <c r="MFU8" s="711"/>
      <c r="MFV8" s="711"/>
      <c r="MFW8" s="711"/>
      <c r="MFX8" s="711"/>
      <c r="MFY8" s="711"/>
      <c r="MFZ8" s="711"/>
      <c r="MGA8" s="711"/>
      <c r="MGB8" s="711"/>
      <c r="MGC8" s="711"/>
      <c r="MGD8" s="711"/>
      <c r="MGE8" s="711"/>
      <c r="MGF8" s="711"/>
      <c r="MGG8" s="711"/>
      <c r="MGH8" s="711"/>
      <c r="MGI8" s="711"/>
      <c r="MGJ8" s="711"/>
      <c r="MGK8" s="711"/>
      <c r="MGL8" s="711"/>
      <c r="MGM8" s="711"/>
      <c r="MGN8" s="711"/>
      <c r="MGO8" s="711"/>
      <c r="MGP8" s="711"/>
      <c r="MGQ8" s="711"/>
      <c r="MGR8" s="711"/>
      <c r="MGS8" s="711"/>
      <c r="MGT8" s="711"/>
      <c r="MGU8" s="711"/>
      <c r="MGV8" s="711"/>
      <c r="MGW8" s="711"/>
      <c r="MGX8" s="711"/>
      <c r="MGY8" s="711"/>
      <c r="MGZ8" s="711"/>
      <c r="MHA8" s="711"/>
      <c r="MHB8" s="711"/>
      <c r="MHC8" s="711"/>
      <c r="MHD8" s="711"/>
      <c r="MHE8" s="711"/>
      <c r="MHF8" s="711"/>
      <c r="MHG8" s="711"/>
      <c r="MHH8" s="711"/>
      <c r="MHI8" s="711"/>
      <c r="MHJ8" s="711"/>
      <c r="MHK8" s="711"/>
      <c r="MHL8" s="711"/>
      <c r="MHM8" s="711"/>
      <c r="MHN8" s="711"/>
      <c r="MHO8" s="711"/>
      <c r="MHP8" s="711"/>
      <c r="MHQ8" s="711"/>
      <c r="MHR8" s="711"/>
      <c r="MHS8" s="711"/>
      <c r="MHT8" s="711"/>
      <c r="MHU8" s="711"/>
      <c r="MHV8" s="711"/>
      <c r="MHW8" s="711"/>
      <c r="MHX8" s="711"/>
      <c r="MHY8" s="711"/>
      <c r="MHZ8" s="711"/>
      <c r="MIA8" s="711"/>
      <c r="MIB8" s="711"/>
      <c r="MIC8" s="711"/>
      <c r="MID8" s="711"/>
      <c r="MIE8" s="711"/>
      <c r="MIF8" s="711"/>
      <c r="MIG8" s="711"/>
      <c r="MIH8" s="711"/>
      <c r="MII8" s="711"/>
      <c r="MIJ8" s="711"/>
      <c r="MIK8" s="711"/>
      <c r="MIL8" s="711"/>
      <c r="MIM8" s="711"/>
      <c r="MIN8" s="711"/>
      <c r="MIO8" s="711"/>
      <c r="MIP8" s="711"/>
      <c r="MIQ8" s="711"/>
      <c r="MIR8" s="711"/>
      <c r="MIS8" s="711"/>
      <c r="MIT8" s="711"/>
      <c r="MIU8" s="711"/>
      <c r="MIV8" s="711"/>
      <c r="MIW8" s="711"/>
      <c r="MIX8" s="711"/>
      <c r="MIY8" s="711"/>
      <c r="MIZ8" s="711"/>
      <c r="MJA8" s="711"/>
      <c r="MJB8" s="711"/>
      <c r="MJC8" s="711"/>
      <c r="MJD8" s="711"/>
      <c r="MJE8" s="711"/>
      <c r="MJF8" s="711"/>
      <c r="MJG8" s="711"/>
      <c r="MJH8" s="711"/>
      <c r="MJI8" s="711"/>
      <c r="MJJ8" s="711"/>
      <c r="MJK8" s="711"/>
      <c r="MJL8" s="711"/>
      <c r="MJM8" s="711"/>
      <c r="MJN8" s="711"/>
      <c r="MJO8" s="711"/>
      <c r="MJP8" s="711"/>
      <c r="MJQ8" s="711"/>
      <c r="MJR8" s="711"/>
      <c r="MJS8" s="711"/>
      <c r="MJT8" s="711"/>
      <c r="MJU8" s="711"/>
      <c r="MJV8" s="711"/>
      <c r="MJW8" s="711"/>
      <c r="MJX8" s="711"/>
      <c r="MJY8" s="711"/>
      <c r="MJZ8" s="711"/>
      <c r="MKA8" s="711"/>
      <c r="MKB8" s="711"/>
      <c r="MKC8" s="711"/>
      <c r="MKD8" s="711"/>
      <c r="MKE8" s="711"/>
      <c r="MKF8" s="711"/>
      <c r="MKG8" s="711"/>
      <c r="MKH8" s="711"/>
      <c r="MKI8" s="711"/>
      <c r="MKJ8" s="711"/>
      <c r="MKK8" s="711"/>
      <c r="MKL8" s="711"/>
      <c r="MKM8" s="711"/>
      <c r="MKN8" s="711"/>
      <c r="MKO8" s="711"/>
      <c r="MKP8" s="711"/>
      <c r="MKQ8" s="711"/>
      <c r="MKR8" s="711"/>
      <c r="MKS8" s="711"/>
      <c r="MKT8" s="711"/>
      <c r="MKU8" s="711"/>
      <c r="MKV8" s="711"/>
      <c r="MKW8" s="711"/>
      <c r="MKX8" s="711"/>
      <c r="MKY8" s="711"/>
      <c r="MKZ8" s="711"/>
      <c r="MLA8" s="711"/>
      <c r="MLB8" s="711"/>
      <c r="MLC8" s="711"/>
      <c r="MLD8" s="711"/>
      <c r="MLE8" s="711"/>
      <c r="MLF8" s="711"/>
      <c r="MLG8" s="711"/>
      <c r="MLH8" s="711"/>
      <c r="MLI8" s="711"/>
      <c r="MLJ8" s="711"/>
      <c r="MLK8" s="711"/>
      <c r="MLL8" s="711"/>
      <c r="MLM8" s="711"/>
      <c r="MLN8" s="711"/>
      <c r="MLO8" s="711"/>
      <c r="MLP8" s="711"/>
      <c r="MLQ8" s="711"/>
      <c r="MLR8" s="711"/>
      <c r="MLS8" s="711"/>
      <c r="MLT8" s="711"/>
      <c r="MLU8" s="711"/>
      <c r="MLV8" s="711"/>
      <c r="MLW8" s="711"/>
      <c r="MLX8" s="711"/>
      <c r="MLY8" s="711"/>
      <c r="MLZ8" s="711"/>
      <c r="MMA8" s="711"/>
      <c r="MMB8" s="711"/>
      <c r="MMC8" s="711"/>
      <c r="MMD8" s="711"/>
      <c r="MME8" s="711"/>
      <c r="MMF8" s="711"/>
      <c r="MMG8" s="711"/>
      <c r="MMH8" s="711"/>
      <c r="MMI8" s="711"/>
      <c r="MMJ8" s="711"/>
      <c r="MMK8" s="711"/>
      <c r="MML8" s="711"/>
      <c r="MMM8" s="711"/>
      <c r="MMN8" s="711"/>
      <c r="MMO8" s="711"/>
      <c r="MMP8" s="711"/>
      <c r="MMQ8" s="711"/>
      <c r="MMR8" s="711"/>
      <c r="MMS8" s="711"/>
      <c r="MMT8" s="711"/>
      <c r="MMU8" s="711"/>
      <c r="MMV8" s="711"/>
      <c r="MMW8" s="711"/>
      <c r="MMX8" s="711"/>
      <c r="MMY8" s="711"/>
      <c r="MMZ8" s="711"/>
      <c r="MNA8" s="711"/>
      <c r="MNB8" s="711"/>
      <c r="MNC8" s="711"/>
      <c r="MND8" s="711"/>
      <c r="MNE8" s="711"/>
      <c r="MNF8" s="711"/>
      <c r="MNG8" s="711"/>
      <c r="MNH8" s="711"/>
      <c r="MNI8" s="711"/>
      <c r="MNJ8" s="711"/>
      <c r="MNK8" s="711"/>
      <c r="MNL8" s="711"/>
      <c r="MNM8" s="711"/>
      <c r="MNN8" s="711"/>
      <c r="MNO8" s="711"/>
      <c r="MNP8" s="711"/>
      <c r="MNQ8" s="711"/>
      <c r="MNR8" s="711"/>
      <c r="MNS8" s="711"/>
      <c r="MNT8" s="711"/>
      <c r="MNU8" s="711"/>
      <c r="MNV8" s="711"/>
      <c r="MNW8" s="711"/>
      <c r="MNX8" s="711"/>
      <c r="MNY8" s="711"/>
      <c r="MNZ8" s="711"/>
      <c r="MOA8" s="711"/>
      <c r="MOB8" s="711"/>
      <c r="MOC8" s="711"/>
      <c r="MOD8" s="711"/>
      <c r="MOE8" s="711"/>
      <c r="MOF8" s="711"/>
      <c r="MOG8" s="711"/>
      <c r="MOH8" s="711"/>
      <c r="MOI8" s="711"/>
      <c r="MOJ8" s="711"/>
      <c r="MOK8" s="711"/>
      <c r="MOL8" s="711"/>
      <c r="MOM8" s="711"/>
      <c r="MON8" s="711"/>
      <c r="MOO8" s="711"/>
      <c r="MOP8" s="711"/>
      <c r="MOQ8" s="711"/>
      <c r="MOR8" s="711"/>
      <c r="MOS8" s="711"/>
      <c r="MOT8" s="711"/>
      <c r="MOU8" s="711"/>
      <c r="MOV8" s="711"/>
      <c r="MOW8" s="711"/>
      <c r="MOX8" s="711"/>
      <c r="MOY8" s="711"/>
      <c r="MOZ8" s="711"/>
      <c r="MPA8" s="711"/>
      <c r="MPB8" s="711"/>
      <c r="MPC8" s="711"/>
      <c r="MPD8" s="711"/>
      <c r="MPE8" s="711"/>
      <c r="MPF8" s="711"/>
      <c r="MPG8" s="711"/>
      <c r="MPH8" s="711"/>
      <c r="MPI8" s="711"/>
      <c r="MPJ8" s="711"/>
      <c r="MPK8" s="711"/>
      <c r="MPL8" s="711"/>
      <c r="MPM8" s="711"/>
      <c r="MPN8" s="711"/>
      <c r="MPO8" s="711"/>
      <c r="MPP8" s="711"/>
      <c r="MPQ8" s="711"/>
      <c r="MPR8" s="711"/>
      <c r="MPS8" s="711"/>
      <c r="MPT8" s="711"/>
      <c r="MPU8" s="711"/>
      <c r="MPV8" s="711"/>
      <c r="MPW8" s="711"/>
      <c r="MPX8" s="711"/>
      <c r="MPY8" s="711"/>
      <c r="MPZ8" s="711"/>
      <c r="MQA8" s="711"/>
      <c r="MQB8" s="711"/>
      <c r="MQC8" s="711"/>
      <c r="MQD8" s="711"/>
      <c r="MQE8" s="711"/>
      <c r="MQF8" s="711"/>
      <c r="MQG8" s="711"/>
      <c r="MQH8" s="711"/>
      <c r="MQI8" s="711"/>
      <c r="MQJ8" s="711"/>
      <c r="MQK8" s="711"/>
      <c r="MQL8" s="711"/>
      <c r="MQM8" s="711"/>
      <c r="MQN8" s="711"/>
      <c r="MQO8" s="711"/>
      <c r="MQP8" s="711"/>
      <c r="MQQ8" s="711"/>
      <c r="MQR8" s="711"/>
      <c r="MQS8" s="711"/>
      <c r="MQT8" s="711"/>
      <c r="MQU8" s="711"/>
      <c r="MQV8" s="711"/>
      <c r="MQW8" s="711"/>
      <c r="MQX8" s="711"/>
      <c r="MQY8" s="711"/>
      <c r="MQZ8" s="711"/>
      <c r="MRA8" s="711"/>
      <c r="MRB8" s="711"/>
      <c r="MRC8" s="711"/>
      <c r="MRD8" s="711"/>
      <c r="MRE8" s="711"/>
      <c r="MRF8" s="711"/>
      <c r="MRG8" s="711"/>
      <c r="MRH8" s="711"/>
      <c r="MRI8" s="711"/>
      <c r="MRJ8" s="711"/>
      <c r="MRK8" s="711"/>
      <c r="MRL8" s="711"/>
      <c r="MRM8" s="711"/>
      <c r="MRN8" s="711"/>
      <c r="MRO8" s="711"/>
      <c r="MRP8" s="711"/>
      <c r="MRQ8" s="711"/>
      <c r="MRR8" s="711"/>
      <c r="MRS8" s="711"/>
      <c r="MRT8" s="711"/>
      <c r="MRU8" s="711"/>
      <c r="MRV8" s="711"/>
      <c r="MRW8" s="711"/>
      <c r="MRX8" s="711"/>
      <c r="MRY8" s="711"/>
      <c r="MRZ8" s="711"/>
      <c r="MSA8" s="711"/>
      <c r="MSB8" s="711"/>
      <c r="MSC8" s="711"/>
      <c r="MSD8" s="711"/>
      <c r="MSE8" s="711"/>
      <c r="MSF8" s="711"/>
      <c r="MSG8" s="711"/>
      <c r="MSH8" s="711"/>
      <c r="MSI8" s="711"/>
      <c r="MSJ8" s="711"/>
      <c r="MSK8" s="711"/>
      <c r="MSL8" s="711"/>
      <c r="MSM8" s="711"/>
      <c r="MSN8" s="711"/>
      <c r="MSO8" s="711"/>
      <c r="MSP8" s="711"/>
      <c r="MSQ8" s="711"/>
      <c r="MSR8" s="711"/>
      <c r="MSS8" s="711"/>
      <c r="MST8" s="711"/>
      <c r="MSU8" s="711"/>
      <c r="MSV8" s="711"/>
      <c r="MSW8" s="711"/>
      <c r="MSX8" s="711"/>
      <c r="MSY8" s="711"/>
      <c r="MSZ8" s="711"/>
      <c r="MTA8" s="711"/>
      <c r="MTB8" s="711"/>
      <c r="MTC8" s="711"/>
      <c r="MTD8" s="711"/>
      <c r="MTE8" s="711"/>
      <c r="MTF8" s="711"/>
      <c r="MTG8" s="711"/>
      <c r="MTH8" s="711"/>
      <c r="MTI8" s="711"/>
      <c r="MTJ8" s="711"/>
      <c r="MTK8" s="711"/>
      <c r="MTL8" s="711"/>
      <c r="MTM8" s="711"/>
      <c r="MTN8" s="711"/>
      <c r="MTO8" s="711"/>
      <c r="MTP8" s="711"/>
      <c r="MTQ8" s="711"/>
      <c r="MTR8" s="711"/>
      <c r="MTS8" s="711"/>
      <c r="MTT8" s="711"/>
      <c r="MTU8" s="711"/>
      <c r="MTV8" s="711"/>
      <c r="MTW8" s="711"/>
      <c r="MTX8" s="711"/>
      <c r="MTY8" s="711"/>
      <c r="MTZ8" s="711"/>
      <c r="MUA8" s="711"/>
      <c r="MUB8" s="711"/>
      <c r="MUC8" s="711"/>
      <c r="MUD8" s="711"/>
      <c r="MUE8" s="711"/>
      <c r="MUF8" s="711"/>
      <c r="MUG8" s="711"/>
      <c r="MUH8" s="711"/>
      <c r="MUI8" s="711"/>
      <c r="MUJ8" s="711"/>
      <c r="MUK8" s="711"/>
      <c r="MUL8" s="711"/>
      <c r="MUM8" s="711"/>
      <c r="MUN8" s="711"/>
      <c r="MUO8" s="711"/>
      <c r="MUP8" s="711"/>
      <c r="MUQ8" s="711"/>
      <c r="MUR8" s="711"/>
      <c r="MUS8" s="711"/>
      <c r="MUT8" s="711"/>
      <c r="MUU8" s="711"/>
      <c r="MUV8" s="711"/>
      <c r="MUW8" s="711"/>
      <c r="MUX8" s="711"/>
      <c r="MUY8" s="711"/>
      <c r="MUZ8" s="711"/>
      <c r="MVA8" s="711"/>
      <c r="MVB8" s="711"/>
      <c r="MVC8" s="711"/>
      <c r="MVD8" s="711"/>
      <c r="MVE8" s="711"/>
      <c r="MVF8" s="711"/>
      <c r="MVG8" s="711"/>
      <c r="MVH8" s="711"/>
      <c r="MVI8" s="711"/>
      <c r="MVJ8" s="711"/>
      <c r="MVK8" s="711"/>
      <c r="MVL8" s="711"/>
      <c r="MVM8" s="711"/>
      <c r="MVN8" s="711"/>
      <c r="MVO8" s="711"/>
      <c r="MVP8" s="711"/>
      <c r="MVQ8" s="711"/>
      <c r="MVR8" s="711"/>
      <c r="MVS8" s="711"/>
      <c r="MVT8" s="711"/>
      <c r="MVU8" s="711"/>
      <c r="MVV8" s="711"/>
      <c r="MVW8" s="711"/>
      <c r="MVX8" s="711"/>
      <c r="MVY8" s="711"/>
      <c r="MVZ8" s="711"/>
      <c r="MWA8" s="711"/>
      <c r="MWB8" s="711"/>
      <c r="MWC8" s="711"/>
      <c r="MWD8" s="711"/>
      <c r="MWE8" s="711"/>
      <c r="MWF8" s="711"/>
      <c r="MWG8" s="711"/>
      <c r="MWH8" s="711"/>
      <c r="MWI8" s="711"/>
      <c r="MWJ8" s="711"/>
      <c r="MWK8" s="711"/>
      <c r="MWL8" s="711"/>
      <c r="MWM8" s="711"/>
      <c r="MWN8" s="711"/>
      <c r="MWO8" s="711"/>
      <c r="MWP8" s="711"/>
      <c r="MWQ8" s="711"/>
      <c r="MWR8" s="711"/>
      <c r="MWS8" s="711"/>
      <c r="MWT8" s="711"/>
      <c r="MWU8" s="711"/>
      <c r="MWV8" s="711"/>
      <c r="MWW8" s="711"/>
      <c r="MWX8" s="711"/>
      <c r="MWY8" s="711"/>
      <c r="MWZ8" s="711"/>
      <c r="MXA8" s="711"/>
      <c r="MXB8" s="711"/>
      <c r="MXC8" s="711"/>
      <c r="MXD8" s="711"/>
      <c r="MXE8" s="711"/>
      <c r="MXF8" s="711"/>
      <c r="MXG8" s="711"/>
      <c r="MXH8" s="711"/>
      <c r="MXI8" s="711"/>
      <c r="MXJ8" s="711"/>
      <c r="MXK8" s="711"/>
      <c r="MXL8" s="711"/>
      <c r="MXM8" s="711"/>
      <c r="MXN8" s="711"/>
      <c r="MXO8" s="711"/>
      <c r="MXP8" s="711"/>
      <c r="MXQ8" s="711"/>
      <c r="MXR8" s="711"/>
      <c r="MXS8" s="711"/>
      <c r="MXT8" s="711"/>
      <c r="MXU8" s="711"/>
      <c r="MXV8" s="711"/>
      <c r="MXW8" s="711"/>
      <c r="MXX8" s="711"/>
      <c r="MXY8" s="711"/>
      <c r="MXZ8" s="711"/>
      <c r="MYA8" s="711"/>
      <c r="MYB8" s="711"/>
      <c r="MYC8" s="711"/>
      <c r="MYD8" s="711"/>
      <c r="MYE8" s="711"/>
      <c r="MYF8" s="711"/>
      <c r="MYG8" s="711"/>
      <c r="MYH8" s="711"/>
      <c r="MYI8" s="711"/>
      <c r="MYJ8" s="711"/>
      <c r="MYK8" s="711"/>
      <c r="MYL8" s="711"/>
      <c r="MYM8" s="711"/>
      <c r="MYN8" s="711"/>
      <c r="MYO8" s="711"/>
      <c r="MYP8" s="711"/>
      <c r="MYQ8" s="711"/>
      <c r="MYR8" s="711"/>
      <c r="MYS8" s="711"/>
      <c r="MYT8" s="711"/>
      <c r="MYU8" s="711"/>
      <c r="MYV8" s="711"/>
      <c r="MYW8" s="711"/>
      <c r="MYX8" s="711"/>
      <c r="MYY8" s="711"/>
      <c r="MYZ8" s="711"/>
      <c r="MZA8" s="711"/>
      <c r="MZB8" s="711"/>
      <c r="MZC8" s="711"/>
      <c r="MZD8" s="711"/>
      <c r="MZE8" s="711"/>
      <c r="MZF8" s="711"/>
      <c r="MZG8" s="711"/>
      <c r="MZH8" s="711"/>
      <c r="MZI8" s="711"/>
      <c r="MZJ8" s="711"/>
      <c r="MZK8" s="711"/>
      <c r="MZL8" s="711"/>
      <c r="MZM8" s="711"/>
      <c r="MZN8" s="711"/>
      <c r="MZO8" s="711"/>
      <c r="MZP8" s="711"/>
      <c r="MZQ8" s="711"/>
      <c r="MZR8" s="711"/>
      <c r="MZS8" s="711"/>
      <c r="MZT8" s="711"/>
      <c r="MZU8" s="711"/>
      <c r="MZV8" s="711"/>
      <c r="MZW8" s="711"/>
      <c r="MZX8" s="711"/>
      <c r="MZY8" s="711"/>
      <c r="MZZ8" s="711"/>
      <c r="NAA8" s="711"/>
      <c r="NAB8" s="711"/>
      <c r="NAC8" s="711"/>
      <c r="NAD8" s="711"/>
      <c r="NAE8" s="711"/>
      <c r="NAF8" s="711"/>
      <c r="NAG8" s="711"/>
      <c r="NAH8" s="711"/>
      <c r="NAI8" s="711"/>
      <c r="NAJ8" s="711"/>
      <c r="NAK8" s="711"/>
      <c r="NAL8" s="711"/>
      <c r="NAM8" s="711"/>
      <c r="NAN8" s="711"/>
      <c r="NAO8" s="711"/>
      <c r="NAP8" s="711"/>
      <c r="NAQ8" s="711"/>
      <c r="NAR8" s="711"/>
      <c r="NAS8" s="711"/>
      <c r="NAT8" s="711"/>
      <c r="NAU8" s="711"/>
      <c r="NAV8" s="711"/>
      <c r="NAW8" s="711"/>
      <c r="NAX8" s="711"/>
      <c r="NAY8" s="711"/>
      <c r="NAZ8" s="711"/>
      <c r="NBA8" s="711"/>
      <c r="NBB8" s="711"/>
      <c r="NBC8" s="711"/>
      <c r="NBD8" s="711"/>
      <c r="NBE8" s="711"/>
      <c r="NBF8" s="711"/>
      <c r="NBG8" s="711"/>
      <c r="NBH8" s="711"/>
      <c r="NBI8" s="711"/>
      <c r="NBJ8" s="711"/>
      <c r="NBK8" s="711"/>
      <c r="NBL8" s="711"/>
      <c r="NBM8" s="711"/>
      <c r="NBN8" s="711"/>
      <c r="NBO8" s="711"/>
      <c r="NBP8" s="711"/>
      <c r="NBQ8" s="711"/>
      <c r="NBR8" s="711"/>
      <c r="NBS8" s="711"/>
      <c r="NBT8" s="711"/>
      <c r="NBU8" s="711"/>
      <c r="NBV8" s="711"/>
      <c r="NBW8" s="711"/>
      <c r="NBX8" s="711"/>
      <c r="NBY8" s="711"/>
      <c r="NBZ8" s="711"/>
      <c r="NCA8" s="711"/>
      <c r="NCB8" s="711"/>
      <c r="NCC8" s="711"/>
      <c r="NCD8" s="711"/>
      <c r="NCE8" s="711"/>
      <c r="NCF8" s="711"/>
      <c r="NCG8" s="711"/>
      <c r="NCH8" s="711"/>
      <c r="NCI8" s="711"/>
      <c r="NCJ8" s="711"/>
      <c r="NCK8" s="711"/>
      <c r="NCL8" s="711"/>
      <c r="NCM8" s="711"/>
      <c r="NCN8" s="711"/>
      <c r="NCO8" s="711"/>
      <c r="NCP8" s="711"/>
      <c r="NCQ8" s="711"/>
      <c r="NCR8" s="711"/>
      <c r="NCS8" s="711"/>
      <c r="NCT8" s="711"/>
      <c r="NCU8" s="711"/>
      <c r="NCV8" s="711"/>
      <c r="NCW8" s="711"/>
      <c r="NCX8" s="711"/>
      <c r="NCY8" s="711"/>
      <c r="NCZ8" s="711"/>
      <c r="NDA8" s="711"/>
      <c r="NDB8" s="711"/>
      <c r="NDC8" s="711"/>
      <c r="NDD8" s="711"/>
      <c r="NDE8" s="711"/>
      <c r="NDF8" s="711"/>
      <c r="NDG8" s="711"/>
      <c r="NDH8" s="711"/>
      <c r="NDI8" s="711"/>
      <c r="NDJ8" s="711"/>
      <c r="NDK8" s="711"/>
      <c r="NDL8" s="711"/>
      <c r="NDM8" s="711"/>
      <c r="NDN8" s="711"/>
      <c r="NDO8" s="711"/>
      <c r="NDP8" s="711"/>
      <c r="NDQ8" s="711"/>
      <c r="NDR8" s="711"/>
      <c r="NDS8" s="711"/>
      <c r="NDT8" s="711"/>
      <c r="NDU8" s="711"/>
      <c r="NDV8" s="711"/>
      <c r="NDW8" s="711"/>
      <c r="NDX8" s="711"/>
      <c r="NDY8" s="711"/>
      <c r="NDZ8" s="711"/>
      <c r="NEA8" s="711"/>
      <c r="NEB8" s="711"/>
      <c r="NEC8" s="711"/>
      <c r="NED8" s="711"/>
      <c r="NEE8" s="711"/>
      <c r="NEF8" s="711"/>
      <c r="NEG8" s="711"/>
      <c r="NEH8" s="711"/>
      <c r="NEI8" s="711"/>
      <c r="NEJ8" s="711"/>
      <c r="NEK8" s="711"/>
      <c r="NEL8" s="711"/>
      <c r="NEM8" s="711"/>
      <c r="NEN8" s="711"/>
      <c r="NEO8" s="711"/>
      <c r="NEP8" s="711"/>
      <c r="NEQ8" s="711"/>
      <c r="NER8" s="711"/>
      <c r="NES8" s="711"/>
      <c r="NET8" s="711"/>
      <c r="NEU8" s="711"/>
      <c r="NEV8" s="711"/>
      <c r="NEW8" s="711"/>
      <c r="NEX8" s="711"/>
      <c r="NEY8" s="711"/>
      <c r="NEZ8" s="711"/>
      <c r="NFA8" s="711"/>
      <c r="NFB8" s="711"/>
      <c r="NFC8" s="711"/>
      <c r="NFD8" s="711"/>
      <c r="NFE8" s="711"/>
      <c r="NFF8" s="711"/>
      <c r="NFG8" s="711"/>
      <c r="NFH8" s="711"/>
      <c r="NFI8" s="711"/>
      <c r="NFJ8" s="711"/>
      <c r="NFK8" s="711"/>
      <c r="NFL8" s="711"/>
      <c r="NFM8" s="711"/>
      <c r="NFN8" s="711"/>
      <c r="NFO8" s="711"/>
      <c r="NFP8" s="711"/>
      <c r="NFQ8" s="711"/>
      <c r="NFR8" s="711"/>
      <c r="NFS8" s="711"/>
      <c r="NFT8" s="711"/>
      <c r="NFU8" s="711"/>
      <c r="NFV8" s="711"/>
      <c r="NFW8" s="711"/>
      <c r="NFX8" s="711"/>
      <c r="NFY8" s="711"/>
      <c r="NFZ8" s="711"/>
      <c r="NGA8" s="711"/>
      <c r="NGB8" s="711"/>
      <c r="NGC8" s="711"/>
      <c r="NGD8" s="711"/>
      <c r="NGE8" s="711"/>
      <c r="NGF8" s="711"/>
      <c r="NGG8" s="711"/>
      <c r="NGH8" s="711"/>
      <c r="NGI8" s="711"/>
      <c r="NGJ8" s="711"/>
      <c r="NGK8" s="711"/>
      <c r="NGL8" s="711"/>
      <c r="NGM8" s="711"/>
      <c r="NGN8" s="711"/>
      <c r="NGO8" s="711"/>
      <c r="NGP8" s="711"/>
      <c r="NGQ8" s="711"/>
      <c r="NGR8" s="711"/>
      <c r="NGS8" s="711"/>
      <c r="NGT8" s="711"/>
      <c r="NGU8" s="711"/>
      <c r="NGV8" s="711"/>
      <c r="NGW8" s="711"/>
      <c r="NGX8" s="711"/>
      <c r="NGY8" s="711"/>
      <c r="NGZ8" s="711"/>
      <c r="NHA8" s="711"/>
      <c r="NHB8" s="711"/>
      <c r="NHC8" s="711"/>
      <c r="NHD8" s="711"/>
      <c r="NHE8" s="711"/>
      <c r="NHF8" s="711"/>
      <c r="NHG8" s="711"/>
      <c r="NHH8" s="711"/>
      <c r="NHI8" s="711"/>
      <c r="NHJ8" s="711"/>
      <c r="NHK8" s="711"/>
      <c r="NHL8" s="711"/>
      <c r="NHM8" s="711"/>
      <c r="NHN8" s="711"/>
      <c r="NHO8" s="711"/>
      <c r="NHP8" s="711"/>
      <c r="NHQ8" s="711"/>
      <c r="NHR8" s="711"/>
      <c r="NHS8" s="711"/>
      <c r="NHT8" s="711"/>
      <c r="NHU8" s="711"/>
      <c r="NHV8" s="711"/>
      <c r="NHW8" s="711"/>
      <c r="NHX8" s="711"/>
      <c r="NHY8" s="711"/>
      <c r="NHZ8" s="711"/>
      <c r="NIA8" s="711"/>
      <c r="NIB8" s="711"/>
      <c r="NIC8" s="711"/>
      <c r="NID8" s="711"/>
      <c r="NIE8" s="711"/>
      <c r="NIF8" s="711"/>
      <c r="NIG8" s="711"/>
      <c r="NIH8" s="711"/>
      <c r="NII8" s="711"/>
      <c r="NIJ8" s="711"/>
      <c r="NIK8" s="711"/>
      <c r="NIL8" s="711"/>
      <c r="NIM8" s="711"/>
      <c r="NIN8" s="711"/>
      <c r="NIO8" s="711"/>
      <c r="NIP8" s="711"/>
      <c r="NIQ8" s="711"/>
      <c r="NIR8" s="711"/>
      <c r="NIS8" s="711"/>
      <c r="NIT8" s="711"/>
      <c r="NIU8" s="711"/>
      <c r="NIV8" s="711"/>
      <c r="NIW8" s="711"/>
      <c r="NIX8" s="711"/>
      <c r="NIY8" s="711"/>
      <c r="NIZ8" s="711"/>
      <c r="NJA8" s="711"/>
      <c r="NJB8" s="711"/>
      <c r="NJC8" s="711"/>
      <c r="NJD8" s="711"/>
      <c r="NJE8" s="711"/>
      <c r="NJF8" s="711"/>
      <c r="NJG8" s="711"/>
      <c r="NJH8" s="711"/>
      <c r="NJI8" s="711"/>
      <c r="NJJ8" s="711"/>
      <c r="NJK8" s="711"/>
      <c r="NJL8" s="711"/>
      <c r="NJM8" s="711"/>
      <c r="NJN8" s="711"/>
      <c r="NJO8" s="711"/>
      <c r="NJP8" s="711"/>
      <c r="NJQ8" s="711"/>
      <c r="NJR8" s="711"/>
      <c r="NJS8" s="711"/>
      <c r="NJT8" s="711"/>
      <c r="NJU8" s="711"/>
      <c r="NJV8" s="711"/>
      <c r="NJW8" s="711"/>
      <c r="NJX8" s="711"/>
      <c r="NJY8" s="711"/>
      <c r="NJZ8" s="711"/>
      <c r="NKA8" s="711"/>
      <c r="NKB8" s="711"/>
      <c r="NKC8" s="711"/>
      <c r="NKD8" s="711"/>
      <c r="NKE8" s="711"/>
      <c r="NKF8" s="711"/>
      <c r="NKG8" s="711"/>
      <c r="NKH8" s="711"/>
      <c r="NKI8" s="711"/>
      <c r="NKJ8" s="711"/>
      <c r="NKK8" s="711"/>
      <c r="NKL8" s="711"/>
      <c r="NKM8" s="711"/>
      <c r="NKN8" s="711"/>
      <c r="NKO8" s="711"/>
      <c r="NKP8" s="711"/>
      <c r="NKQ8" s="711"/>
      <c r="NKR8" s="711"/>
      <c r="NKS8" s="711"/>
      <c r="NKT8" s="711"/>
      <c r="NKU8" s="711"/>
      <c r="NKV8" s="711"/>
      <c r="NKW8" s="711"/>
      <c r="NKX8" s="711"/>
      <c r="NKY8" s="711"/>
      <c r="NKZ8" s="711"/>
      <c r="NLA8" s="711"/>
      <c r="NLB8" s="711"/>
      <c r="NLC8" s="711"/>
      <c r="NLD8" s="711"/>
      <c r="NLE8" s="711"/>
      <c r="NLF8" s="711"/>
      <c r="NLG8" s="711"/>
      <c r="NLH8" s="711"/>
      <c r="NLI8" s="711"/>
      <c r="NLJ8" s="711"/>
      <c r="NLK8" s="711"/>
      <c r="NLL8" s="711"/>
      <c r="NLM8" s="711"/>
      <c r="NLN8" s="711"/>
      <c r="NLO8" s="711"/>
      <c r="NLP8" s="711"/>
      <c r="NLQ8" s="711"/>
      <c r="NLR8" s="711"/>
      <c r="NLS8" s="711"/>
      <c r="NLT8" s="711"/>
      <c r="NLU8" s="711"/>
      <c r="NLV8" s="711"/>
      <c r="NLW8" s="711"/>
      <c r="NLX8" s="711"/>
      <c r="NLY8" s="711"/>
      <c r="NLZ8" s="711"/>
      <c r="NMA8" s="711"/>
      <c r="NMB8" s="711"/>
      <c r="NMC8" s="711"/>
      <c r="NMD8" s="711"/>
      <c r="NME8" s="711"/>
      <c r="NMF8" s="711"/>
      <c r="NMG8" s="711"/>
      <c r="NMH8" s="711"/>
      <c r="NMI8" s="711"/>
      <c r="NMJ8" s="711"/>
      <c r="NMK8" s="711"/>
      <c r="NML8" s="711"/>
      <c r="NMM8" s="711"/>
      <c r="NMN8" s="711"/>
      <c r="NMO8" s="711"/>
      <c r="NMP8" s="711"/>
      <c r="NMQ8" s="711"/>
      <c r="NMR8" s="711"/>
      <c r="NMS8" s="711"/>
      <c r="NMT8" s="711"/>
      <c r="NMU8" s="711"/>
      <c r="NMV8" s="711"/>
      <c r="NMW8" s="711"/>
      <c r="NMX8" s="711"/>
      <c r="NMY8" s="711"/>
      <c r="NMZ8" s="711"/>
      <c r="NNA8" s="711"/>
      <c r="NNB8" s="711"/>
      <c r="NNC8" s="711"/>
      <c r="NND8" s="711"/>
      <c r="NNE8" s="711"/>
      <c r="NNF8" s="711"/>
      <c r="NNG8" s="711"/>
      <c r="NNH8" s="711"/>
      <c r="NNI8" s="711"/>
      <c r="NNJ8" s="711"/>
      <c r="NNK8" s="711"/>
      <c r="NNL8" s="711"/>
      <c r="NNM8" s="711"/>
      <c r="NNN8" s="711"/>
      <c r="NNO8" s="711"/>
      <c r="NNP8" s="711"/>
      <c r="NNQ8" s="711"/>
      <c r="NNR8" s="711"/>
      <c r="NNS8" s="711"/>
      <c r="NNT8" s="711"/>
      <c r="NNU8" s="711"/>
      <c r="NNV8" s="711"/>
      <c r="NNW8" s="711"/>
      <c r="NNX8" s="711"/>
      <c r="NNY8" s="711"/>
      <c r="NNZ8" s="711"/>
      <c r="NOA8" s="711"/>
      <c r="NOB8" s="711"/>
      <c r="NOC8" s="711"/>
      <c r="NOD8" s="711"/>
      <c r="NOE8" s="711"/>
      <c r="NOF8" s="711"/>
      <c r="NOG8" s="711"/>
      <c r="NOH8" s="711"/>
      <c r="NOI8" s="711"/>
      <c r="NOJ8" s="711"/>
      <c r="NOK8" s="711"/>
      <c r="NOL8" s="711"/>
      <c r="NOM8" s="711"/>
      <c r="NON8" s="711"/>
      <c r="NOO8" s="711"/>
      <c r="NOP8" s="711"/>
      <c r="NOQ8" s="711"/>
      <c r="NOR8" s="711"/>
      <c r="NOS8" s="711"/>
      <c r="NOT8" s="711"/>
      <c r="NOU8" s="711"/>
      <c r="NOV8" s="711"/>
      <c r="NOW8" s="711"/>
      <c r="NOX8" s="711"/>
      <c r="NOY8" s="711"/>
      <c r="NOZ8" s="711"/>
      <c r="NPA8" s="711"/>
      <c r="NPB8" s="711"/>
      <c r="NPC8" s="711"/>
      <c r="NPD8" s="711"/>
      <c r="NPE8" s="711"/>
      <c r="NPF8" s="711"/>
      <c r="NPG8" s="711"/>
      <c r="NPH8" s="711"/>
      <c r="NPI8" s="711"/>
      <c r="NPJ8" s="711"/>
      <c r="NPK8" s="711"/>
      <c r="NPL8" s="711"/>
      <c r="NPM8" s="711"/>
      <c r="NPN8" s="711"/>
      <c r="NPO8" s="711"/>
      <c r="NPP8" s="711"/>
      <c r="NPQ8" s="711"/>
      <c r="NPR8" s="711"/>
      <c r="NPS8" s="711"/>
      <c r="NPT8" s="711"/>
      <c r="NPU8" s="711"/>
      <c r="NPV8" s="711"/>
      <c r="NPW8" s="711"/>
      <c r="NPX8" s="711"/>
      <c r="NPY8" s="711"/>
      <c r="NPZ8" s="711"/>
      <c r="NQA8" s="711"/>
      <c r="NQB8" s="711"/>
      <c r="NQC8" s="711"/>
      <c r="NQD8" s="711"/>
      <c r="NQE8" s="711"/>
      <c r="NQF8" s="711"/>
      <c r="NQG8" s="711"/>
      <c r="NQH8" s="711"/>
      <c r="NQI8" s="711"/>
      <c r="NQJ8" s="711"/>
      <c r="NQK8" s="711"/>
      <c r="NQL8" s="711"/>
      <c r="NQM8" s="711"/>
      <c r="NQN8" s="711"/>
      <c r="NQO8" s="711"/>
      <c r="NQP8" s="711"/>
      <c r="NQQ8" s="711"/>
      <c r="NQR8" s="711"/>
      <c r="NQS8" s="711"/>
      <c r="NQT8" s="711"/>
      <c r="NQU8" s="711"/>
      <c r="NQV8" s="711"/>
      <c r="NQW8" s="711"/>
      <c r="NQX8" s="711"/>
      <c r="NQY8" s="711"/>
      <c r="NQZ8" s="711"/>
      <c r="NRA8" s="711"/>
      <c r="NRB8" s="711"/>
      <c r="NRC8" s="711"/>
      <c r="NRD8" s="711"/>
      <c r="NRE8" s="711"/>
      <c r="NRF8" s="711"/>
      <c r="NRG8" s="711"/>
      <c r="NRH8" s="711"/>
      <c r="NRI8" s="711"/>
      <c r="NRJ8" s="711"/>
      <c r="NRK8" s="711"/>
      <c r="NRL8" s="711"/>
      <c r="NRM8" s="711"/>
      <c r="NRN8" s="711"/>
      <c r="NRO8" s="711"/>
      <c r="NRP8" s="711"/>
      <c r="NRQ8" s="711"/>
      <c r="NRR8" s="711"/>
      <c r="NRS8" s="711"/>
      <c r="NRT8" s="711"/>
      <c r="NRU8" s="711"/>
      <c r="NRV8" s="711"/>
      <c r="NRW8" s="711"/>
      <c r="NRX8" s="711"/>
      <c r="NRY8" s="711"/>
      <c r="NRZ8" s="711"/>
      <c r="NSA8" s="711"/>
      <c r="NSB8" s="711"/>
      <c r="NSC8" s="711"/>
      <c r="NSD8" s="711"/>
      <c r="NSE8" s="711"/>
      <c r="NSF8" s="711"/>
      <c r="NSG8" s="711"/>
      <c r="NSH8" s="711"/>
      <c r="NSI8" s="711"/>
      <c r="NSJ8" s="711"/>
      <c r="NSK8" s="711"/>
      <c r="NSL8" s="711"/>
      <c r="NSM8" s="711"/>
      <c r="NSN8" s="711"/>
      <c r="NSO8" s="711"/>
      <c r="NSP8" s="711"/>
      <c r="NSQ8" s="711"/>
      <c r="NSR8" s="711"/>
      <c r="NSS8" s="711"/>
      <c r="NST8" s="711"/>
      <c r="NSU8" s="711"/>
      <c r="NSV8" s="711"/>
      <c r="NSW8" s="711"/>
      <c r="NSX8" s="711"/>
      <c r="NSY8" s="711"/>
      <c r="NSZ8" s="711"/>
      <c r="NTA8" s="711"/>
      <c r="NTB8" s="711"/>
      <c r="NTC8" s="711"/>
      <c r="NTD8" s="711"/>
      <c r="NTE8" s="711"/>
      <c r="NTF8" s="711"/>
      <c r="NTG8" s="711"/>
      <c r="NTH8" s="711"/>
      <c r="NTI8" s="711"/>
      <c r="NTJ8" s="711"/>
      <c r="NTK8" s="711"/>
      <c r="NTL8" s="711"/>
      <c r="NTM8" s="711"/>
      <c r="NTN8" s="711"/>
      <c r="NTO8" s="711"/>
      <c r="NTP8" s="711"/>
      <c r="NTQ8" s="711"/>
      <c r="NTR8" s="711"/>
      <c r="NTS8" s="711"/>
      <c r="NTT8" s="711"/>
      <c r="NTU8" s="711"/>
      <c r="NTV8" s="711"/>
      <c r="NTW8" s="711"/>
      <c r="NTX8" s="711"/>
      <c r="NTY8" s="711"/>
      <c r="NTZ8" s="711"/>
      <c r="NUA8" s="711"/>
      <c r="NUB8" s="711"/>
      <c r="NUC8" s="711"/>
      <c r="NUD8" s="711"/>
      <c r="NUE8" s="711"/>
      <c r="NUF8" s="711"/>
      <c r="NUG8" s="711"/>
      <c r="NUH8" s="711"/>
      <c r="NUI8" s="711"/>
      <c r="NUJ8" s="711"/>
      <c r="NUK8" s="711"/>
      <c r="NUL8" s="711"/>
      <c r="NUM8" s="711"/>
      <c r="NUN8" s="711"/>
      <c r="NUO8" s="711"/>
      <c r="NUP8" s="711"/>
      <c r="NUQ8" s="711"/>
      <c r="NUR8" s="711"/>
      <c r="NUS8" s="711"/>
      <c r="NUT8" s="711"/>
      <c r="NUU8" s="711"/>
      <c r="NUV8" s="711"/>
      <c r="NUW8" s="711"/>
      <c r="NUX8" s="711"/>
      <c r="NUY8" s="711"/>
      <c r="NUZ8" s="711"/>
      <c r="NVA8" s="711"/>
      <c r="NVB8" s="711"/>
      <c r="NVC8" s="711"/>
      <c r="NVD8" s="711"/>
      <c r="NVE8" s="711"/>
      <c r="NVF8" s="711"/>
      <c r="NVG8" s="711"/>
      <c r="NVH8" s="711"/>
      <c r="NVI8" s="711"/>
      <c r="NVJ8" s="711"/>
      <c r="NVK8" s="711"/>
      <c r="NVL8" s="711"/>
      <c r="NVM8" s="711"/>
      <c r="NVN8" s="711"/>
      <c r="NVO8" s="711"/>
      <c r="NVP8" s="711"/>
      <c r="NVQ8" s="711"/>
      <c r="NVR8" s="711"/>
      <c r="NVS8" s="711"/>
      <c r="NVT8" s="711"/>
      <c r="NVU8" s="711"/>
      <c r="NVV8" s="711"/>
      <c r="NVW8" s="711"/>
      <c r="NVX8" s="711"/>
      <c r="NVY8" s="711"/>
      <c r="NVZ8" s="711"/>
      <c r="NWA8" s="711"/>
      <c r="NWB8" s="711"/>
      <c r="NWC8" s="711"/>
      <c r="NWD8" s="711"/>
      <c r="NWE8" s="711"/>
      <c r="NWF8" s="711"/>
      <c r="NWG8" s="711"/>
      <c r="NWH8" s="711"/>
      <c r="NWI8" s="711"/>
      <c r="NWJ8" s="711"/>
      <c r="NWK8" s="711"/>
      <c r="NWL8" s="711"/>
      <c r="NWM8" s="711"/>
      <c r="NWN8" s="711"/>
      <c r="NWO8" s="711"/>
      <c r="NWP8" s="711"/>
      <c r="NWQ8" s="711"/>
      <c r="NWR8" s="711"/>
      <c r="NWS8" s="711"/>
      <c r="NWT8" s="711"/>
      <c r="NWU8" s="711"/>
      <c r="NWV8" s="711"/>
      <c r="NWW8" s="711"/>
      <c r="NWX8" s="711"/>
      <c r="NWY8" s="711"/>
      <c r="NWZ8" s="711"/>
      <c r="NXA8" s="711"/>
      <c r="NXB8" s="711"/>
      <c r="NXC8" s="711"/>
      <c r="NXD8" s="711"/>
      <c r="NXE8" s="711"/>
      <c r="NXF8" s="711"/>
      <c r="NXG8" s="711"/>
      <c r="NXH8" s="711"/>
      <c r="NXI8" s="711"/>
      <c r="NXJ8" s="711"/>
      <c r="NXK8" s="711"/>
      <c r="NXL8" s="711"/>
      <c r="NXM8" s="711"/>
      <c r="NXN8" s="711"/>
      <c r="NXO8" s="711"/>
      <c r="NXP8" s="711"/>
      <c r="NXQ8" s="711"/>
      <c r="NXR8" s="711"/>
      <c r="NXS8" s="711"/>
      <c r="NXT8" s="711"/>
      <c r="NXU8" s="711"/>
      <c r="NXV8" s="711"/>
      <c r="NXW8" s="711"/>
      <c r="NXX8" s="711"/>
      <c r="NXY8" s="711"/>
      <c r="NXZ8" s="711"/>
      <c r="NYA8" s="711"/>
      <c r="NYB8" s="711"/>
      <c r="NYC8" s="711"/>
      <c r="NYD8" s="711"/>
      <c r="NYE8" s="711"/>
      <c r="NYF8" s="711"/>
      <c r="NYG8" s="711"/>
      <c r="NYH8" s="711"/>
      <c r="NYI8" s="711"/>
      <c r="NYJ8" s="711"/>
      <c r="NYK8" s="711"/>
      <c r="NYL8" s="711"/>
      <c r="NYM8" s="711"/>
      <c r="NYN8" s="711"/>
      <c r="NYO8" s="711"/>
      <c r="NYP8" s="711"/>
      <c r="NYQ8" s="711"/>
      <c r="NYR8" s="711"/>
      <c r="NYS8" s="711"/>
      <c r="NYT8" s="711"/>
      <c r="NYU8" s="711"/>
      <c r="NYV8" s="711"/>
      <c r="NYW8" s="711"/>
      <c r="NYX8" s="711"/>
      <c r="NYY8" s="711"/>
      <c r="NYZ8" s="711"/>
      <c r="NZA8" s="711"/>
      <c r="NZB8" s="711"/>
      <c r="NZC8" s="711"/>
      <c r="NZD8" s="711"/>
      <c r="NZE8" s="711"/>
      <c r="NZF8" s="711"/>
      <c r="NZG8" s="711"/>
      <c r="NZH8" s="711"/>
      <c r="NZI8" s="711"/>
      <c r="NZJ8" s="711"/>
      <c r="NZK8" s="711"/>
      <c r="NZL8" s="711"/>
      <c r="NZM8" s="711"/>
      <c r="NZN8" s="711"/>
      <c r="NZO8" s="711"/>
      <c r="NZP8" s="711"/>
      <c r="NZQ8" s="711"/>
      <c r="NZR8" s="711"/>
      <c r="NZS8" s="711"/>
      <c r="NZT8" s="711"/>
      <c r="NZU8" s="711"/>
      <c r="NZV8" s="711"/>
      <c r="NZW8" s="711"/>
      <c r="NZX8" s="711"/>
      <c r="NZY8" s="711"/>
      <c r="NZZ8" s="711"/>
      <c r="OAA8" s="711"/>
      <c r="OAB8" s="711"/>
      <c r="OAC8" s="711"/>
      <c r="OAD8" s="711"/>
      <c r="OAE8" s="711"/>
      <c r="OAF8" s="711"/>
      <c r="OAG8" s="711"/>
      <c r="OAH8" s="711"/>
      <c r="OAI8" s="711"/>
      <c r="OAJ8" s="711"/>
      <c r="OAK8" s="711"/>
      <c r="OAL8" s="711"/>
      <c r="OAM8" s="711"/>
      <c r="OAN8" s="711"/>
      <c r="OAO8" s="711"/>
      <c r="OAP8" s="711"/>
      <c r="OAQ8" s="711"/>
      <c r="OAR8" s="711"/>
      <c r="OAS8" s="711"/>
      <c r="OAT8" s="711"/>
      <c r="OAU8" s="711"/>
      <c r="OAV8" s="711"/>
      <c r="OAW8" s="711"/>
      <c r="OAX8" s="711"/>
      <c r="OAY8" s="711"/>
      <c r="OAZ8" s="711"/>
      <c r="OBA8" s="711"/>
      <c r="OBB8" s="711"/>
      <c r="OBC8" s="711"/>
      <c r="OBD8" s="711"/>
      <c r="OBE8" s="711"/>
      <c r="OBF8" s="711"/>
      <c r="OBG8" s="711"/>
      <c r="OBH8" s="711"/>
      <c r="OBI8" s="711"/>
      <c r="OBJ8" s="711"/>
      <c r="OBK8" s="711"/>
      <c r="OBL8" s="711"/>
      <c r="OBM8" s="711"/>
      <c r="OBN8" s="711"/>
      <c r="OBO8" s="711"/>
      <c r="OBP8" s="711"/>
      <c r="OBQ8" s="711"/>
      <c r="OBR8" s="711"/>
      <c r="OBS8" s="711"/>
      <c r="OBT8" s="711"/>
      <c r="OBU8" s="711"/>
      <c r="OBV8" s="711"/>
      <c r="OBW8" s="711"/>
      <c r="OBX8" s="711"/>
      <c r="OBY8" s="711"/>
      <c r="OBZ8" s="711"/>
      <c r="OCA8" s="711"/>
      <c r="OCB8" s="711"/>
      <c r="OCC8" s="711"/>
      <c r="OCD8" s="711"/>
      <c r="OCE8" s="711"/>
      <c r="OCF8" s="711"/>
      <c r="OCG8" s="711"/>
      <c r="OCH8" s="711"/>
      <c r="OCI8" s="711"/>
      <c r="OCJ8" s="711"/>
      <c r="OCK8" s="711"/>
      <c r="OCL8" s="711"/>
      <c r="OCM8" s="711"/>
      <c r="OCN8" s="711"/>
      <c r="OCO8" s="711"/>
      <c r="OCP8" s="711"/>
      <c r="OCQ8" s="711"/>
      <c r="OCR8" s="711"/>
      <c r="OCS8" s="711"/>
      <c r="OCT8" s="711"/>
      <c r="OCU8" s="711"/>
      <c r="OCV8" s="711"/>
      <c r="OCW8" s="711"/>
      <c r="OCX8" s="711"/>
      <c r="OCY8" s="711"/>
      <c r="OCZ8" s="711"/>
      <c r="ODA8" s="711"/>
      <c r="ODB8" s="711"/>
      <c r="ODC8" s="711"/>
      <c r="ODD8" s="711"/>
      <c r="ODE8" s="711"/>
      <c r="ODF8" s="711"/>
      <c r="ODG8" s="711"/>
      <c r="ODH8" s="711"/>
      <c r="ODI8" s="711"/>
      <c r="ODJ8" s="711"/>
      <c r="ODK8" s="711"/>
      <c r="ODL8" s="711"/>
      <c r="ODM8" s="711"/>
      <c r="ODN8" s="711"/>
      <c r="ODO8" s="711"/>
      <c r="ODP8" s="711"/>
      <c r="ODQ8" s="711"/>
      <c r="ODR8" s="711"/>
      <c r="ODS8" s="711"/>
      <c r="ODT8" s="711"/>
      <c r="ODU8" s="711"/>
      <c r="ODV8" s="711"/>
      <c r="ODW8" s="711"/>
      <c r="ODX8" s="711"/>
      <c r="ODY8" s="711"/>
      <c r="ODZ8" s="711"/>
      <c r="OEA8" s="711"/>
      <c r="OEB8" s="711"/>
      <c r="OEC8" s="711"/>
      <c r="OED8" s="711"/>
      <c r="OEE8" s="711"/>
      <c r="OEF8" s="711"/>
      <c r="OEG8" s="711"/>
      <c r="OEH8" s="711"/>
      <c r="OEI8" s="711"/>
      <c r="OEJ8" s="711"/>
      <c r="OEK8" s="711"/>
      <c r="OEL8" s="711"/>
      <c r="OEM8" s="711"/>
      <c r="OEN8" s="711"/>
      <c r="OEO8" s="711"/>
      <c r="OEP8" s="711"/>
      <c r="OEQ8" s="711"/>
      <c r="OER8" s="711"/>
      <c r="OES8" s="711"/>
      <c r="OET8" s="711"/>
      <c r="OEU8" s="711"/>
      <c r="OEV8" s="711"/>
      <c r="OEW8" s="711"/>
      <c r="OEX8" s="711"/>
      <c r="OEY8" s="711"/>
      <c r="OEZ8" s="711"/>
      <c r="OFA8" s="711"/>
      <c r="OFB8" s="711"/>
      <c r="OFC8" s="711"/>
      <c r="OFD8" s="711"/>
      <c r="OFE8" s="711"/>
      <c r="OFF8" s="711"/>
      <c r="OFG8" s="711"/>
      <c r="OFH8" s="711"/>
      <c r="OFI8" s="711"/>
      <c r="OFJ8" s="711"/>
      <c r="OFK8" s="711"/>
      <c r="OFL8" s="711"/>
      <c r="OFM8" s="711"/>
      <c r="OFN8" s="711"/>
      <c r="OFO8" s="711"/>
      <c r="OFP8" s="711"/>
      <c r="OFQ8" s="711"/>
      <c r="OFR8" s="711"/>
      <c r="OFS8" s="711"/>
      <c r="OFT8" s="711"/>
      <c r="OFU8" s="711"/>
      <c r="OFV8" s="711"/>
      <c r="OFW8" s="711"/>
      <c r="OFX8" s="711"/>
      <c r="OFY8" s="711"/>
      <c r="OFZ8" s="711"/>
      <c r="OGA8" s="711"/>
      <c r="OGB8" s="711"/>
      <c r="OGC8" s="711"/>
      <c r="OGD8" s="711"/>
      <c r="OGE8" s="711"/>
      <c r="OGF8" s="711"/>
      <c r="OGG8" s="711"/>
      <c r="OGH8" s="711"/>
      <c r="OGI8" s="711"/>
      <c r="OGJ8" s="711"/>
      <c r="OGK8" s="711"/>
      <c r="OGL8" s="711"/>
      <c r="OGM8" s="711"/>
      <c r="OGN8" s="711"/>
      <c r="OGO8" s="711"/>
      <c r="OGP8" s="711"/>
      <c r="OGQ8" s="711"/>
      <c r="OGR8" s="711"/>
      <c r="OGS8" s="711"/>
      <c r="OGT8" s="711"/>
      <c r="OGU8" s="711"/>
      <c r="OGV8" s="711"/>
      <c r="OGW8" s="711"/>
      <c r="OGX8" s="711"/>
      <c r="OGY8" s="711"/>
      <c r="OGZ8" s="711"/>
      <c r="OHA8" s="711"/>
      <c r="OHB8" s="711"/>
      <c r="OHC8" s="711"/>
      <c r="OHD8" s="711"/>
      <c r="OHE8" s="711"/>
      <c r="OHF8" s="711"/>
      <c r="OHG8" s="711"/>
      <c r="OHH8" s="711"/>
      <c r="OHI8" s="711"/>
      <c r="OHJ8" s="711"/>
      <c r="OHK8" s="711"/>
      <c r="OHL8" s="711"/>
      <c r="OHM8" s="711"/>
      <c r="OHN8" s="711"/>
      <c r="OHO8" s="711"/>
      <c r="OHP8" s="711"/>
      <c r="OHQ8" s="711"/>
      <c r="OHR8" s="711"/>
      <c r="OHS8" s="711"/>
      <c r="OHT8" s="711"/>
      <c r="OHU8" s="711"/>
      <c r="OHV8" s="711"/>
      <c r="OHW8" s="711"/>
      <c r="OHX8" s="711"/>
      <c r="OHY8" s="711"/>
      <c r="OHZ8" s="711"/>
      <c r="OIA8" s="711"/>
      <c r="OIB8" s="711"/>
      <c r="OIC8" s="711"/>
      <c r="OID8" s="711"/>
      <c r="OIE8" s="711"/>
      <c r="OIF8" s="711"/>
      <c r="OIG8" s="711"/>
      <c r="OIH8" s="711"/>
      <c r="OII8" s="711"/>
      <c r="OIJ8" s="711"/>
      <c r="OIK8" s="711"/>
      <c r="OIL8" s="711"/>
      <c r="OIM8" s="711"/>
      <c r="OIN8" s="711"/>
      <c r="OIO8" s="711"/>
      <c r="OIP8" s="711"/>
      <c r="OIQ8" s="711"/>
      <c r="OIR8" s="711"/>
      <c r="OIS8" s="711"/>
      <c r="OIT8" s="711"/>
      <c r="OIU8" s="711"/>
      <c r="OIV8" s="711"/>
      <c r="OIW8" s="711"/>
      <c r="OIX8" s="711"/>
      <c r="OIY8" s="711"/>
      <c r="OIZ8" s="711"/>
      <c r="OJA8" s="711"/>
      <c r="OJB8" s="711"/>
      <c r="OJC8" s="711"/>
      <c r="OJD8" s="711"/>
      <c r="OJE8" s="711"/>
      <c r="OJF8" s="711"/>
      <c r="OJG8" s="711"/>
      <c r="OJH8" s="711"/>
      <c r="OJI8" s="711"/>
      <c r="OJJ8" s="711"/>
      <c r="OJK8" s="711"/>
      <c r="OJL8" s="711"/>
      <c r="OJM8" s="711"/>
      <c r="OJN8" s="711"/>
      <c r="OJO8" s="711"/>
      <c r="OJP8" s="711"/>
      <c r="OJQ8" s="711"/>
      <c r="OJR8" s="711"/>
      <c r="OJS8" s="711"/>
      <c r="OJT8" s="711"/>
      <c r="OJU8" s="711"/>
      <c r="OJV8" s="711"/>
      <c r="OJW8" s="711"/>
      <c r="OJX8" s="711"/>
      <c r="OJY8" s="711"/>
      <c r="OJZ8" s="711"/>
      <c r="OKA8" s="711"/>
      <c r="OKB8" s="711"/>
      <c r="OKC8" s="711"/>
      <c r="OKD8" s="711"/>
      <c r="OKE8" s="711"/>
      <c r="OKF8" s="711"/>
      <c r="OKG8" s="711"/>
      <c r="OKH8" s="711"/>
      <c r="OKI8" s="711"/>
      <c r="OKJ8" s="711"/>
      <c r="OKK8" s="711"/>
      <c r="OKL8" s="711"/>
      <c r="OKM8" s="711"/>
      <c r="OKN8" s="711"/>
      <c r="OKO8" s="711"/>
      <c r="OKP8" s="711"/>
      <c r="OKQ8" s="711"/>
      <c r="OKR8" s="711"/>
      <c r="OKS8" s="711"/>
      <c r="OKT8" s="711"/>
      <c r="OKU8" s="711"/>
      <c r="OKV8" s="711"/>
      <c r="OKW8" s="711"/>
      <c r="OKX8" s="711"/>
      <c r="OKY8" s="711"/>
      <c r="OKZ8" s="711"/>
      <c r="OLA8" s="711"/>
      <c r="OLB8" s="711"/>
      <c r="OLC8" s="711"/>
      <c r="OLD8" s="711"/>
      <c r="OLE8" s="711"/>
      <c r="OLF8" s="711"/>
      <c r="OLG8" s="711"/>
      <c r="OLH8" s="711"/>
      <c r="OLI8" s="711"/>
      <c r="OLJ8" s="711"/>
      <c r="OLK8" s="711"/>
      <c r="OLL8" s="711"/>
      <c r="OLM8" s="711"/>
      <c r="OLN8" s="711"/>
      <c r="OLO8" s="711"/>
      <c r="OLP8" s="711"/>
      <c r="OLQ8" s="711"/>
      <c r="OLR8" s="711"/>
      <c r="OLS8" s="711"/>
      <c r="OLT8" s="711"/>
      <c r="OLU8" s="711"/>
      <c r="OLV8" s="711"/>
      <c r="OLW8" s="711"/>
      <c r="OLX8" s="711"/>
      <c r="OLY8" s="711"/>
      <c r="OLZ8" s="711"/>
      <c r="OMA8" s="711"/>
      <c r="OMB8" s="711"/>
      <c r="OMC8" s="711"/>
      <c r="OMD8" s="711"/>
      <c r="OME8" s="711"/>
      <c r="OMF8" s="711"/>
      <c r="OMG8" s="711"/>
      <c r="OMH8" s="711"/>
      <c r="OMI8" s="711"/>
      <c r="OMJ8" s="711"/>
      <c r="OMK8" s="711"/>
      <c r="OML8" s="711"/>
      <c r="OMM8" s="711"/>
      <c r="OMN8" s="711"/>
      <c r="OMO8" s="711"/>
      <c r="OMP8" s="711"/>
      <c r="OMQ8" s="711"/>
      <c r="OMR8" s="711"/>
      <c r="OMS8" s="711"/>
      <c r="OMT8" s="711"/>
      <c r="OMU8" s="711"/>
      <c r="OMV8" s="711"/>
      <c r="OMW8" s="711"/>
      <c r="OMX8" s="711"/>
      <c r="OMY8" s="711"/>
      <c r="OMZ8" s="711"/>
      <c r="ONA8" s="711"/>
      <c r="ONB8" s="711"/>
      <c r="ONC8" s="711"/>
      <c r="OND8" s="711"/>
      <c r="ONE8" s="711"/>
      <c r="ONF8" s="711"/>
      <c r="ONG8" s="711"/>
      <c r="ONH8" s="711"/>
      <c r="ONI8" s="711"/>
      <c r="ONJ8" s="711"/>
      <c r="ONK8" s="711"/>
      <c r="ONL8" s="711"/>
      <c r="ONM8" s="711"/>
      <c r="ONN8" s="711"/>
      <c r="ONO8" s="711"/>
      <c r="ONP8" s="711"/>
      <c r="ONQ8" s="711"/>
      <c r="ONR8" s="711"/>
      <c r="ONS8" s="711"/>
      <c r="ONT8" s="711"/>
      <c r="ONU8" s="711"/>
      <c r="ONV8" s="711"/>
      <c r="ONW8" s="711"/>
      <c r="ONX8" s="711"/>
      <c r="ONY8" s="711"/>
      <c r="ONZ8" s="711"/>
      <c r="OOA8" s="711"/>
      <c r="OOB8" s="711"/>
      <c r="OOC8" s="711"/>
      <c r="OOD8" s="711"/>
      <c r="OOE8" s="711"/>
      <c r="OOF8" s="711"/>
      <c r="OOG8" s="711"/>
      <c r="OOH8" s="711"/>
      <c r="OOI8" s="711"/>
      <c r="OOJ8" s="711"/>
      <c r="OOK8" s="711"/>
      <c r="OOL8" s="711"/>
      <c r="OOM8" s="711"/>
      <c r="OON8" s="711"/>
      <c r="OOO8" s="711"/>
      <c r="OOP8" s="711"/>
      <c r="OOQ8" s="711"/>
      <c r="OOR8" s="711"/>
      <c r="OOS8" s="711"/>
      <c r="OOT8" s="711"/>
      <c r="OOU8" s="711"/>
      <c r="OOV8" s="711"/>
      <c r="OOW8" s="711"/>
      <c r="OOX8" s="711"/>
      <c r="OOY8" s="711"/>
      <c r="OOZ8" s="711"/>
      <c r="OPA8" s="711"/>
      <c r="OPB8" s="711"/>
      <c r="OPC8" s="711"/>
      <c r="OPD8" s="711"/>
      <c r="OPE8" s="711"/>
      <c r="OPF8" s="711"/>
      <c r="OPG8" s="711"/>
      <c r="OPH8" s="711"/>
      <c r="OPI8" s="711"/>
      <c r="OPJ8" s="711"/>
      <c r="OPK8" s="711"/>
      <c r="OPL8" s="711"/>
      <c r="OPM8" s="711"/>
      <c r="OPN8" s="711"/>
      <c r="OPO8" s="711"/>
      <c r="OPP8" s="711"/>
      <c r="OPQ8" s="711"/>
      <c r="OPR8" s="711"/>
      <c r="OPS8" s="711"/>
      <c r="OPT8" s="711"/>
      <c r="OPU8" s="711"/>
      <c r="OPV8" s="711"/>
      <c r="OPW8" s="711"/>
      <c r="OPX8" s="711"/>
      <c r="OPY8" s="711"/>
      <c r="OPZ8" s="711"/>
      <c r="OQA8" s="711"/>
      <c r="OQB8" s="711"/>
      <c r="OQC8" s="711"/>
      <c r="OQD8" s="711"/>
      <c r="OQE8" s="711"/>
      <c r="OQF8" s="711"/>
      <c r="OQG8" s="711"/>
      <c r="OQH8" s="711"/>
      <c r="OQI8" s="711"/>
      <c r="OQJ8" s="711"/>
      <c r="OQK8" s="711"/>
      <c r="OQL8" s="711"/>
      <c r="OQM8" s="711"/>
      <c r="OQN8" s="711"/>
      <c r="OQO8" s="711"/>
      <c r="OQP8" s="711"/>
      <c r="OQQ8" s="711"/>
      <c r="OQR8" s="711"/>
      <c r="OQS8" s="711"/>
      <c r="OQT8" s="711"/>
      <c r="OQU8" s="711"/>
      <c r="OQV8" s="711"/>
      <c r="OQW8" s="711"/>
      <c r="OQX8" s="711"/>
      <c r="OQY8" s="711"/>
      <c r="OQZ8" s="711"/>
      <c r="ORA8" s="711"/>
      <c r="ORB8" s="711"/>
      <c r="ORC8" s="711"/>
      <c r="ORD8" s="711"/>
      <c r="ORE8" s="711"/>
      <c r="ORF8" s="711"/>
      <c r="ORG8" s="711"/>
      <c r="ORH8" s="711"/>
      <c r="ORI8" s="711"/>
      <c r="ORJ8" s="711"/>
      <c r="ORK8" s="711"/>
      <c r="ORL8" s="711"/>
      <c r="ORM8" s="711"/>
      <c r="ORN8" s="711"/>
      <c r="ORO8" s="711"/>
      <c r="ORP8" s="711"/>
      <c r="ORQ8" s="711"/>
      <c r="ORR8" s="711"/>
      <c r="ORS8" s="711"/>
      <c r="ORT8" s="711"/>
      <c r="ORU8" s="711"/>
      <c r="ORV8" s="711"/>
      <c r="ORW8" s="711"/>
      <c r="ORX8" s="711"/>
      <c r="ORY8" s="711"/>
      <c r="ORZ8" s="711"/>
      <c r="OSA8" s="711"/>
      <c r="OSB8" s="711"/>
      <c r="OSC8" s="711"/>
      <c r="OSD8" s="711"/>
      <c r="OSE8" s="711"/>
      <c r="OSF8" s="711"/>
      <c r="OSG8" s="711"/>
      <c r="OSH8" s="711"/>
      <c r="OSI8" s="711"/>
      <c r="OSJ8" s="711"/>
      <c r="OSK8" s="711"/>
      <c r="OSL8" s="711"/>
      <c r="OSM8" s="711"/>
      <c r="OSN8" s="711"/>
      <c r="OSO8" s="711"/>
      <c r="OSP8" s="711"/>
      <c r="OSQ8" s="711"/>
      <c r="OSR8" s="711"/>
      <c r="OSS8" s="711"/>
      <c r="OST8" s="711"/>
      <c r="OSU8" s="711"/>
      <c r="OSV8" s="711"/>
      <c r="OSW8" s="711"/>
      <c r="OSX8" s="711"/>
      <c r="OSY8" s="711"/>
      <c r="OSZ8" s="711"/>
      <c r="OTA8" s="711"/>
      <c r="OTB8" s="711"/>
      <c r="OTC8" s="711"/>
      <c r="OTD8" s="711"/>
      <c r="OTE8" s="711"/>
      <c r="OTF8" s="711"/>
      <c r="OTG8" s="711"/>
      <c r="OTH8" s="711"/>
      <c r="OTI8" s="711"/>
      <c r="OTJ8" s="711"/>
      <c r="OTK8" s="711"/>
      <c r="OTL8" s="711"/>
      <c r="OTM8" s="711"/>
      <c r="OTN8" s="711"/>
      <c r="OTO8" s="711"/>
      <c r="OTP8" s="711"/>
      <c r="OTQ8" s="711"/>
      <c r="OTR8" s="711"/>
      <c r="OTS8" s="711"/>
      <c r="OTT8" s="711"/>
      <c r="OTU8" s="711"/>
      <c r="OTV8" s="711"/>
      <c r="OTW8" s="711"/>
      <c r="OTX8" s="711"/>
      <c r="OTY8" s="711"/>
      <c r="OTZ8" s="711"/>
      <c r="OUA8" s="711"/>
      <c r="OUB8" s="711"/>
      <c r="OUC8" s="711"/>
      <c r="OUD8" s="711"/>
      <c r="OUE8" s="711"/>
      <c r="OUF8" s="711"/>
      <c r="OUG8" s="711"/>
      <c r="OUH8" s="711"/>
      <c r="OUI8" s="711"/>
      <c r="OUJ8" s="711"/>
      <c r="OUK8" s="711"/>
      <c r="OUL8" s="711"/>
      <c r="OUM8" s="711"/>
      <c r="OUN8" s="711"/>
      <c r="OUO8" s="711"/>
      <c r="OUP8" s="711"/>
      <c r="OUQ8" s="711"/>
      <c r="OUR8" s="711"/>
      <c r="OUS8" s="711"/>
      <c r="OUT8" s="711"/>
      <c r="OUU8" s="711"/>
      <c r="OUV8" s="711"/>
      <c r="OUW8" s="711"/>
      <c r="OUX8" s="711"/>
      <c r="OUY8" s="711"/>
      <c r="OUZ8" s="711"/>
      <c r="OVA8" s="711"/>
      <c r="OVB8" s="711"/>
      <c r="OVC8" s="711"/>
      <c r="OVD8" s="711"/>
      <c r="OVE8" s="711"/>
      <c r="OVF8" s="711"/>
      <c r="OVG8" s="711"/>
      <c r="OVH8" s="711"/>
      <c r="OVI8" s="711"/>
      <c r="OVJ8" s="711"/>
      <c r="OVK8" s="711"/>
      <c r="OVL8" s="711"/>
      <c r="OVM8" s="711"/>
      <c r="OVN8" s="711"/>
      <c r="OVO8" s="711"/>
      <c r="OVP8" s="711"/>
      <c r="OVQ8" s="711"/>
      <c r="OVR8" s="711"/>
      <c r="OVS8" s="711"/>
      <c r="OVT8" s="711"/>
      <c r="OVU8" s="711"/>
      <c r="OVV8" s="711"/>
      <c r="OVW8" s="711"/>
      <c r="OVX8" s="711"/>
      <c r="OVY8" s="711"/>
      <c r="OVZ8" s="711"/>
      <c r="OWA8" s="711"/>
      <c r="OWB8" s="711"/>
      <c r="OWC8" s="711"/>
      <c r="OWD8" s="711"/>
      <c r="OWE8" s="711"/>
      <c r="OWF8" s="711"/>
      <c r="OWG8" s="711"/>
      <c r="OWH8" s="711"/>
      <c r="OWI8" s="711"/>
      <c r="OWJ8" s="711"/>
      <c r="OWK8" s="711"/>
      <c r="OWL8" s="711"/>
      <c r="OWM8" s="711"/>
      <c r="OWN8" s="711"/>
      <c r="OWO8" s="711"/>
      <c r="OWP8" s="711"/>
      <c r="OWQ8" s="711"/>
      <c r="OWR8" s="711"/>
      <c r="OWS8" s="711"/>
      <c r="OWT8" s="711"/>
      <c r="OWU8" s="711"/>
      <c r="OWV8" s="711"/>
      <c r="OWW8" s="711"/>
      <c r="OWX8" s="711"/>
      <c r="OWY8" s="711"/>
      <c r="OWZ8" s="711"/>
      <c r="OXA8" s="711"/>
      <c r="OXB8" s="711"/>
      <c r="OXC8" s="711"/>
      <c r="OXD8" s="711"/>
      <c r="OXE8" s="711"/>
      <c r="OXF8" s="711"/>
      <c r="OXG8" s="711"/>
      <c r="OXH8" s="711"/>
      <c r="OXI8" s="711"/>
      <c r="OXJ8" s="711"/>
      <c r="OXK8" s="711"/>
      <c r="OXL8" s="711"/>
      <c r="OXM8" s="711"/>
      <c r="OXN8" s="711"/>
      <c r="OXO8" s="711"/>
      <c r="OXP8" s="711"/>
      <c r="OXQ8" s="711"/>
      <c r="OXR8" s="711"/>
      <c r="OXS8" s="711"/>
      <c r="OXT8" s="711"/>
      <c r="OXU8" s="711"/>
      <c r="OXV8" s="711"/>
      <c r="OXW8" s="711"/>
      <c r="OXX8" s="711"/>
      <c r="OXY8" s="711"/>
      <c r="OXZ8" s="711"/>
      <c r="OYA8" s="711"/>
      <c r="OYB8" s="711"/>
      <c r="OYC8" s="711"/>
      <c r="OYD8" s="711"/>
      <c r="OYE8" s="711"/>
      <c r="OYF8" s="711"/>
      <c r="OYG8" s="711"/>
      <c r="OYH8" s="711"/>
      <c r="OYI8" s="711"/>
      <c r="OYJ8" s="711"/>
      <c r="OYK8" s="711"/>
      <c r="OYL8" s="711"/>
      <c r="OYM8" s="711"/>
      <c r="OYN8" s="711"/>
      <c r="OYO8" s="711"/>
      <c r="OYP8" s="711"/>
      <c r="OYQ8" s="711"/>
      <c r="OYR8" s="711"/>
      <c r="OYS8" s="711"/>
      <c r="OYT8" s="711"/>
      <c r="OYU8" s="711"/>
      <c r="OYV8" s="711"/>
      <c r="OYW8" s="711"/>
      <c r="OYX8" s="711"/>
      <c r="OYY8" s="711"/>
      <c r="OYZ8" s="711"/>
      <c r="OZA8" s="711"/>
      <c r="OZB8" s="711"/>
      <c r="OZC8" s="711"/>
      <c r="OZD8" s="711"/>
      <c r="OZE8" s="711"/>
      <c r="OZF8" s="711"/>
      <c r="OZG8" s="711"/>
      <c r="OZH8" s="711"/>
      <c r="OZI8" s="711"/>
      <c r="OZJ8" s="711"/>
      <c r="OZK8" s="711"/>
      <c r="OZL8" s="711"/>
      <c r="OZM8" s="711"/>
      <c r="OZN8" s="711"/>
      <c r="OZO8" s="711"/>
      <c r="OZP8" s="711"/>
      <c r="OZQ8" s="711"/>
      <c r="OZR8" s="711"/>
      <c r="OZS8" s="711"/>
      <c r="OZT8" s="711"/>
      <c r="OZU8" s="711"/>
      <c r="OZV8" s="711"/>
      <c r="OZW8" s="711"/>
      <c r="OZX8" s="711"/>
      <c r="OZY8" s="711"/>
      <c r="OZZ8" s="711"/>
      <c r="PAA8" s="711"/>
      <c r="PAB8" s="711"/>
      <c r="PAC8" s="711"/>
      <c r="PAD8" s="711"/>
      <c r="PAE8" s="711"/>
      <c r="PAF8" s="711"/>
      <c r="PAG8" s="711"/>
      <c r="PAH8" s="711"/>
      <c r="PAI8" s="711"/>
      <c r="PAJ8" s="711"/>
      <c r="PAK8" s="711"/>
      <c r="PAL8" s="711"/>
      <c r="PAM8" s="711"/>
      <c r="PAN8" s="711"/>
      <c r="PAO8" s="711"/>
      <c r="PAP8" s="711"/>
      <c r="PAQ8" s="711"/>
      <c r="PAR8" s="711"/>
      <c r="PAS8" s="711"/>
      <c r="PAT8" s="711"/>
      <c r="PAU8" s="711"/>
      <c r="PAV8" s="711"/>
      <c r="PAW8" s="711"/>
      <c r="PAX8" s="711"/>
      <c r="PAY8" s="711"/>
      <c r="PAZ8" s="711"/>
      <c r="PBA8" s="711"/>
      <c r="PBB8" s="711"/>
      <c r="PBC8" s="711"/>
      <c r="PBD8" s="711"/>
      <c r="PBE8" s="711"/>
      <c r="PBF8" s="711"/>
      <c r="PBG8" s="711"/>
      <c r="PBH8" s="711"/>
      <c r="PBI8" s="711"/>
      <c r="PBJ8" s="711"/>
      <c r="PBK8" s="711"/>
      <c r="PBL8" s="711"/>
      <c r="PBM8" s="711"/>
      <c r="PBN8" s="711"/>
      <c r="PBO8" s="711"/>
      <c r="PBP8" s="711"/>
      <c r="PBQ8" s="711"/>
      <c r="PBR8" s="711"/>
      <c r="PBS8" s="711"/>
      <c r="PBT8" s="711"/>
      <c r="PBU8" s="711"/>
      <c r="PBV8" s="711"/>
      <c r="PBW8" s="711"/>
      <c r="PBX8" s="711"/>
      <c r="PBY8" s="711"/>
      <c r="PBZ8" s="711"/>
      <c r="PCA8" s="711"/>
      <c r="PCB8" s="711"/>
      <c r="PCC8" s="711"/>
      <c r="PCD8" s="711"/>
      <c r="PCE8" s="711"/>
      <c r="PCF8" s="711"/>
      <c r="PCG8" s="711"/>
      <c r="PCH8" s="711"/>
      <c r="PCI8" s="711"/>
      <c r="PCJ8" s="711"/>
      <c r="PCK8" s="711"/>
      <c r="PCL8" s="711"/>
      <c r="PCM8" s="711"/>
      <c r="PCN8" s="711"/>
      <c r="PCO8" s="711"/>
      <c r="PCP8" s="711"/>
      <c r="PCQ8" s="711"/>
      <c r="PCR8" s="711"/>
      <c r="PCS8" s="711"/>
      <c r="PCT8" s="711"/>
      <c r="PCU8" s="711"/>
      <c r="PCV8" s="711"/>
      <c r="PCW8" s="711"/>
      <c r="PCX8" s="711"/>
      <c r="PCY8" s="711"/>
      <c r="PCZ8" s="711"/>
      <c r="PDA8" s="711"/>
      <c r="PDB8" s="711"/>
      <c r="PDC8" s="711"/>
      <c r="PDD8" s="711"/>
      <c r="PDE8" s="711"/>
      <c r="PDF8" s="711"/>
      <c r="PDG8" s="711"/>
      <c r="PDH8" s="711"/>
      <c r="PDI8" s="711"/>
      <c r="PDJ8" s="711"/>
      <c r="PDK8" s="711"/>
      <c r="PDL8" s="711"/>
      <c r="PDM8" s="711"/>
      <c r="PDN8" s="711"/>
      <c r="PDO8" s="711"/>
      <c r="PDP8" s="711"/>
      <c r="PDQ8" s="711"/>
      <c r="PDR8" s="711"/>
      <c r="PDS8" s="711"/>
      <c r="PDT8" s="711"/>
      <c r="PDU8" s="711"/>
      <c r="PDV8" s="711"/>
      <c r="PDW8" s="711"/>
      <c r="PDX8" s="711"/>
      <c r="PDY8" s="711"/>
      <c r="PDZ8" s="711"/>
      <c r="PEA8" s="711"/>
      <c r="PEB8" s="711"/>
      <c r="PEC8" s="711"/>
      <c r="PED8" s="711"/>
      <c r="PEE8" s="711"/>
      <c r="PEF8" s="711"/>
      <c r="PEG8" s="711"/>
      <c r="PEH8" s="711"/>
      <c r="PEI8" s="711"/>
      <c r="PEJ8" s="711"/>
      <c r="PEK8" s="711"/>
      <c r="PEL8" s="711"/>
      <c r="PEM8" s="711"/>
      <c r="PEN8" s="711"/>
      <c r="PEO8" s="711"/>
      <c r="PEP8" s="711"/>
      <c r="PEQ8" s="711"/>
      <c r="PER8" s="711"/>
      <c r="PES8" s="711"/>
      <c r="PET8" s="711"/>
      <c r="PEU8" s="711"/>
      <c r="PEV8" s="711"/>
      <c r="PEW8" s="711"/>
      <c r="PEX8" s="711"/>
      <c r="PEY8" s="711"/>
      <c r="PEZ8" s="711"/>
      <c r="PFA8" s="711"/>
      <c r="PFB8" s="711"/>
      <c r="PFC8" s="711"/>
      <c r="PFD8" s="711"/>
      <c r="PFE8" s="711"/>
      <c r="PFF8" s="711"/>
      <c r="PFG8" s="711"/>
      <c r="PFH8" s="711"/>
      <c r="PFI8" s="711"/>
      <c r="PFJ8" s="711"/>
      <c r="PFK8" s="711"/>
      <c r="PFL8" s="711"/>
      <c r="PFM8" s="711"/>
      <c r="PFN8" s="711"/>
      <c r="PFO8" s="711"/>
      <c r="PFP8" s="711"/>
      <c r="PFQ8" s="711"/>
      <c r="PFR8" s="711"/>
      <c r="PFS8" s="711"/>
      <c r="PFT8" s="711"/>
      <c r="PFU8" s="711"/>
      <c r="PFV8" s="711"/>
      <c r="PFW8" s="711"/>
      <c r="PFX8" s="711"/>
      <c r="PFY8" s="711"/>
      <c r="PFZ8" s="711"/>
      <c r="PGA8" s="711"/>
      <c r="PGB8" s="711"/>
      <c r="PGC8" s="711"/>
      <c r="PGD8" s="711"/>
      <c r="PGE8" s="711"/>
      <c r="PGF8" s="711"/>
      <c r="PGG8" s="711"/>
      <c r="PGH8" s="711"/>
      <c r="PGI8" s="711"/>
      <c r="PGJ8" s="711"/>
      <c r="PGK8" s="711"/>
      <c r="PGL8" s="711"/>
      <c r="PGM8" s="711"/>
      <c r="PGN8" s="711"/>
      <c r="PGO8" s="711"/>
      <c r="PGP8" s="711"/>
      <c r="PGQ8" s="711"/>
      <c r="PGR8" s="711"/>
      <c r="PGS8" s="711"/>
      <c r="PGT8" s="711"/>
      <c r="PGU8" s="711"/>
      <c r="PGV8" s="711"/>
      <c r="PGW8" s="711"/>
      <c r="PGX8" s="711"/>
      <c r="PGY8" s="711"/>
      <c r="PGZ8" s="711"/>
      <c r="PHA8" s="711"/>
      <c r="PHB8" s="711"/>
      <c r="PHC8" s="711"/>
      <c r="PHD8" s="711"/>
      <c r="PHE8" s="711"/>
      <c r="PHF8" s="711"/>
      <c r="PHG8" s="711"/>
      <c r="PHH8" s="711"/>
      <c r="PHI8" s="711"/>
      <c r="PHJ8" s="711"/>
      <c r="PHK8" s="711"/>
      <c r="PHL8" s="711"/>
      <c r="PHM8" s="711"/>
      <c r="PHN8" s="711"/>
      <c r="PHO8" s="711"/>
      <c r="PHP8" s="711"/>
      <c r="PHQ8" s="711"/>
      <c r="PHR8" s="711"/>
      <c r="PHS8" s="711"/>
      <c r="PHT8" s="711"/>
      <c r="PHU8" s="711"/>
      <c r="PHV8" s="711"/>
      <c r="PHW8" s="711"/>
      <c r="PHX8" s="711"/>
      <c r="PHY8" s="711"/>
      <c r="PHZ8" s="711"/>
      <c r="PIA8" s="711"/>
      <c r="PIB8" s="711"/>
      <c r="PIC8" s="711"/>
      <c r="PID8" s="711"/>
      <c r="PIE8" s="711"/>
      <c r="PIF8" s="711"/>
      <c r="PIG8" s="711"/>
      <c r="PIH8" s="711"/>
      <c r="PII8" s="711"/>
      <c r="PIJ8" s="711"/>
      <c r="PIK8" s="711"/>
      <c r="PIL8" s="711"/>
      <c r="PIM8" s="711"/>
      <c r="PIN8" s="711"/>
      <c r="PIO8" s="711"/>
      <c r="PIP8" s="711"/>
      <c r="PIQ8" s="711"/>
      <c r="PIR8" s="711"/>
      <c r="PIS8" s="711"/>
      <c r="PIT8" s="711"/>
      <c r="PIU8" s="711"/>
      <c r="PIV8" s="711"/>
      <c r="PIW8" s="711"/>
      <c r="PIX8" s="711"/>
      <c r="PIY8" s="711"/>
      <c r="PIZ8" s="711"/>
      <c r="PJA8" s="711"/>
      <c r="PJB8" s="711"/>
      <c r="PJC8" s="711"/>
      <c r="PJD8" s="711"/>
      <c r="PJE8" s="711"/>
      <c r="PJF8" s="711"/>
      <c r="PJG8" s="711"/>
      <c r="PJH8" s="711"/>
      <c r="PJI8" s="711"/>
      <c r="PJJ8" s="711"/>
      <c r="PJK8" s="711"/>
      <c r="PJL8" s="711"/>
      <c r="PJM8" s="711"/>
      <c r="PJN8" s="711"/>
      <c r="PJO8" s="711"/>
      <c r="PJP8" s="711"/>
      <c r="PJQ8" s="711"/>
      <c r="PJR8" s="711"/>
      <c r="PJS8" s="711"/>
      <c r="PJT8" s="711"/>
      <c r="PJU8" s="711"/>
      <c r="PJV8" s="711"/>
      <c r="PJW8" s="711"/>
      <c r="PJX8" s="711"/>
      <c r="PJY8" s="711"/>
      <c r="PJZ8" s="711"/>
      <c r="PKA8" s="711"/>
      <c r="PKB8" s="711"/>
      <c r="PKC8" s="711"/>
      <c r="PKD8" s="711"/>
      <c r="PKE8" s="711"/>
      <c r="PKF8" s="711"/>
      <c r="PKG8" s="711"/>
      <c r="PKH8" s="711"/>
      <c r="PKI8" s="711"/>
      <c r="PKJ8" s="711"/>
      <c r="PKK8" s="711"/>
      <c r="PKL8" s="711"/>
      <c r="PKM8" s="711"/>
      <c r="PKN8" s="711"/>
      <c r="PKO8" s="711"/>
      <c r="PKP8" s="711"/>
      <c r="PKQ8" s="711"/>
      <c r="PKR8" s="711"/>
      <c r="PKS8" s="711"/>
      <c r="PKT8" s="711"/>
      <c r="PKU8" s="711"/>
      <c r="PKV8" s="711"/>
      <c r="PKW8" s="711"/>
      <c r="PKX8" s="711"/>
      <c r="PKY8" s="711"/>
      <c r="PKZ8" s="711"/>
      <c r="PLA8" s="711"/>
      <c r="PLB8" s="711"/>
      <c r="PLC8" s="711"/>
      <c r="PLD8" s="711"/>
      <c r="PLE8" s="711"/>
      <c r="PLF8" s="711"/>
      <c r="PLG8" s="711"/>
      <c r="PLH8" s="711"/>
      <c r="PLI8" s="711"/>
      <c r="PLJ8" s="711"/>
      <c r="PLK8" s="711"/>
      <c r="PLL8" s="711"/>
      <c r="PLM8" s="711"/>
      <c r="PLN8" s="711"/>
      <c r="PLO8" s="711"/>
      <c r="PLP8" s="711"/>
      <c r="PLQ8" s="711"/>
      <c r="PLR8" s="711"/>
      <c r="PLS8" s="711"/>
      <c r="PLT8" s="711"/>
      <c r="PLU8" s="711"/>
      <c r="PLV8" s="711"/>
      <c r="PLW8" s="711"/>
      <c r="PLX8" s="711"/>
      <c r="PLY8" s="711"/>
      <c r="PLZ8" s="711"/>
      <c r="PMA8" s="711"/>
      <c r="PMB8" s="711"/>
      <c r="PMC8" s="711"/>
      <c r="PMD8" s="711"/>
      <c r="PME8" s="711"/>
      <c r="PMF8" s="711"/>
      <c r="PMG8" s="711"/>
      <c r="PMH8" s="711"/>
      <c r="PMI8" s="711"/>
      <c r="PMJ8" s="711"/>
      <c r="PMK8" s="711"/>
      <c r="PML8" s="711"/>
      <c r="PMM8" s="711"/>
      <c r="PMN8" s="711"/>
      <c r="PMO8" s="711"/>
      <c r="PMP8" s="711"/>
      <c r="PMQ8" s="711"/>
      <c r="PMR8" s="711"/>
      <c r="PMS8" s="711"/>
      <c r="PMT8" s="711"/>
      <c r="PMU8" s="711"/>
      <c r="PMV8" s="711"/>
      <c r="PMW8" s="711"/>
      <c r="PMX8" s="711"/>
      <c r="PMY8" s="711"/>
      <c r="PMZ8" s="711"/>
      <c r="PNA8" s="711"/>
      <c r="PNB8" s="711"/>
      <c r="PNC8" s="711"/>
      <c r="PND8" s="711"/>
      <c r="PNE8" s="711"/>
      <c r="PNF8" s="711"/>
      <c r="PNG8" s="711"/>
      <c r="PNH8" s="711"/>
      <c r="PNI8" s="711"/>
      <c r="PNJ8" s="711"/>
      <c r="PNK8" s="711"/>
      <c r="PNL8" s="711"/>
      <c r="PNM8" s="711"/>
      <c r="PNN8" s="711"/>
      <c r="PNO8" s="711"/>
      <c r="PNP8" s="711"/>
      <c r="PNQ8" s="711"/>
      <c r="PNR8" s="711"/>
      <c r="PNS8" s="711"/>
      <c r="PNT8" s="711"/>
      <c r="PNU8" s="711"/>
      <c r="PNV8" s="711"/>
      <c r="PNW8" s="711"/>
      <c r="PNX8" s="711"/>
      <c r="PNY8" s="711"/>
      <c r="PNZ8" s="711"/>
      <c r="POA8" s="711"/>
      <c r="POB8" s="711"/>
      <c r="POC8" s="711"/>
      <c r="POD8" s="711"/>
      <c r="POE8" s="711"/>
      <c r="POF8" s="711"/>
      <c r="POG8" s="711"/>
      <c r="POH8" s="711"/>
      <c r="POI8" s="711"/>
      <c r="POJ8" s="711"/>
      <c r="POK8" s="711"/>
      <c r="POL8" s="711"/>
      <c r="POM8" s="711"/>
      <c r="PON8" s="711"/>
      <c r="POO8" s="711"/>
      <c r="POP8" s="711"/>
      <c r="POQ8" s="711"/>
      <c r="POR8" s="711"/>
      <c r="POS8" s="711"/>
      <c r="POT8" s="711"/>
      <c r="POU8" s="711"/>
      <c r="POV8" s="711"/>
      <c r="POW8" s="711"/>
      <c r="POX8" s="711"/>
      <c r="POY8" s="711"/>
      <c r="POZ8" s="711"/>
      <c r="PPA8" s="711"/>
      <c r="PPB8" s="711"/>
      <c r="PPC8" s="711"/>
      <c r="PPD8" s="711"/>
      <c r="PPE8" s="711"/>
      <c r="PPF8" s="711"/>
      <c r="PPG8" s="711"/>
      <c r="PPH8" s="711"/>
      <c r="PPI8" s="711"/>
      <c r="PPJ8" s="711"/>
      <c r="PPK8" s="711"/>
      <c r="PPL8" s="711"/>
      <c r="PPM8" s="711"/>
      <c r="PPN8" s="711"/>
      <c r="PPO8" s="711"/>
      <c r="PPP8" s="711"/>
      <c r="PPQ8" s="711"/>
      <c r="PPR8" s="711"/>
      <c r="PPS8" s="711"/>
      <c r="PPT8" s="711"/>
      <c r="PPU8" s="711"/>
      <c r="PPV8" s="711"/>
      <c r="PPW8" s="711"/>
      <c r="PPX8" s="711"/>
      <c r="PPY8" s="711"/>
      <c r="PPZ8" s="711"/>
      <c r="PQA8" s="711"/>
      <c r="PQB8" s="711"/>
      <c r="PQC8" s="711"/>
      <c r="PQD8" s="711"/>
      <c r="PQE8" s="711"/>
      <c r="PQF8" s="711"/>
      <c r="PQG8" s="711"/>
      <c r="PQH8" s="711"/>
      <c r="PQI8" s="711"/>
      <c r="PQJ8" s="711"/>
      <c r="PQK8" s="711"/>
      <c r="PQL8" s="711"/>
      <c r="PQM8" s="711"/>
      <c r="PQN8" s="711"/>
      <c r="PQO8" s="711"/>
      <c r="PQP8" s="711"/>
      <c r="PQQ8" s="711"/>
      <c r="PQR8" s="711"/>
      <c r="PQS8" s="711"/>
      <c r="PQT8" s="711"/>
      <c r="PQU8" s="711"/>
      <c r="PQV8" s="711"/>
      <c r="PQW8" s="711"/>
      <c r="PQX8" s="711"/>
      <c r="PQY8" s="711"/>
      <c r="PQZ8" s="711"/>
      <c r="PRA8" s="711"/>
      <c r="PRB8" s="711"/>
      <c r="PRC8" s="711"/>
      <c r="PRD8" s="711"/>
      <c r="PRE8" s="711"/>
      <c r="PRF8" s="711"/>
      <c r="PRG8" s="711"/>
      <c r="PRH8" s="711"/>
      <c r="PRI8" s="711"/>
      <c r="PRJ8" s="711"/>
      <c r="PRK8" s="711"/>
      <c r="PRL8" s="711"/>
      <c r="PRM8" s="711"/>
      <c r="PRN8" s="711"/>
      <c r="PRO8" s="711"/>
      <c r="PRP8" s="711"/>
      <c r="PRQ8" s="711"/>
      <c r="PRR8" s="711"/>
      <c r="PRS8" s="711"/>
      <c r="PRT8" s="711"/>
      <c r="PRU8" s="711"/>
      <c r="PRV8" s="711"/>
      <c r="PRW8" s="711"/>
      <c r="PRX8" s="711"/>
      <c r="PRY8" s="711"/>
      <c r="PRZ8" s="711"/>
      <c r="PSA8" s="711"/>
      <c r="PSB8" s="711"/>
      <c r="PSC8" s="711"/>
      <c r="PSD8" s="711"/>
      <c r="PSE8" s="711"/>
      <c r="PSF8" s="711"/>
      <c r="PSG8" s="711"/>
      <c r="PSH8" s="711"/>
      <c r="PSI8" s="711"/>
      <c r="PSJ8" s="711"/>
      <c r="PSK8" s="711"/>
      <c r="PSL8" s="711"/>
      <c r="PSM8" s="711"/>
      <c r="PSN8" s="711"/>
      <c r="PSO8" s="711"/>
      <c r="PSP8" s="711"/>
      <c r="PSQ8" s="711"/>
      <c r="PSR8" s="711"/>
      <c r="PSS8" s="711"/>
      <c r="PST8" s="711"/>
      <c r="PSU8" s="711"/>
      <c r="PSV8" s="711"/>
      <c r="PSW8" s="711"/>
      <c r="PSX8" s="711"/>
      <c r="PSY8" s="711"/>
      <c r="PSZ8" s="711"/>
      <c r="PTA8" s="711"/>
      <c r="PTB8" s="711"/>
      <c r="PTC8" s="711"/>
      <c r="PTD8" s="711"/>
      <c r="PTE8" s="711"/>
      <c r="PTF8" s="711"/>
      <c r="PTG8" s="711"/>
      <c r="PTH8" s="711"/>
      <c r="PTI8" s="711"/>
      <c r="PTJ8" s="711"/>
      <c r="PTK8" s="711"/>
      <c r="PTL8" s="711"/>
      <c r="PTM8" s="711"/>
      <c r="PTN8" s="711"/>
      <c r="PTO8" s="711"/>
      <c r="PTP8" s="711"/>
      <c r="PTQ8" s="711"/>
      <c r="PTR8" s="711"/>
      <c r="PTS8" s="711"/>
      <c r="PTT8" s="711"/>
      <c r="PTU8" s="711"/>
      <c r="PTV8" s="711"/>
      <c r="PTW8" s="711"/>
      <c r="PTX8" s="711"/>
      <c r="PTY8" s="711"/>
      <c r="PTZ8" s="711"/>
      <c r="PUA8" s="711"/>
      <c r="PUB8" s="711"/>
      <c r="PUC8" s="711"/>
      <c r="PUD8" s="711"/>
      <c r="PUE8" s="711"/>
      <c r="PUF8" s="711"/>
      <c r="PUG8" s="711"/>
      <c r="PUH8" s="711"/>
      <c r="PUI8" s="711"/>
      <c r="PUJ8" s="711"/>
      <c r="PUK8" s="711"/>
      <c r="PUL8" s="711"/>
      <c r="PUM8" s="711"/>
      <c r="PUN8" s="711"/>
      <c r="PUO8" s="711"/>
      <c r="PUP8" s="711"/>
      <c r="PUQ8" s="711"/>
      <c r="PUR8" s="711"/>
      <c r="PUS8" s="711"/>
      <c r="PUT8" s="711"/>
      <c r="PUU8" s="711"/>
      <c r="PUV8" s="711"/>
      <c r="PUW8" s="711"/>
      <c r="PUX8" s="711"/>
      <c r="PUY8" s="711"/>
      <c r="PUZ8" s="711"/>
      <c r="PVA8" s="711"/>
      <c r="PVB8" s="711"/>
      <c r="PVC8" s="711"/>
      <c r="PVD8" s="711"/>
      <c r="PVE8" s="711"/>
      <c r="PVF8" s="711"/>
      <c r="PVG8" s="711"/>
      <c r="PVH8" s="711"/>
      <c r="PVI8" s="711"/>
      <c r="PVJ8" s="711"/>
      <c r="PVK8" s="711"/>
      <c r="PVL8" s="711"/>
      <c r="PVM8" s="711"/>
      <c r="PVN8" s="711"/>
      <c r="PVO8" s="711"/>
      <c r="PVP8" s="711"/>
      <c r="PVQ8" s="711"/>
      <c r="PVR8" s="711"/>
      <c r="PVS8" s="711"/>
      <c r="PVT8" s="711"/>
      <c r="PVU8" s="711"/>
      <c r="PVV8" s="711"/>
      <c r="PVW8" s="711"/>
      <c r="PVX8" s="711"/>
      <c r="PVY8" s="711"/>
      <c r="PVZ8" s="711"/>
      <c r="PWA8" s="711"/>
      <c r="PWB8" s="711"/>
      <c r="PWC8" s="711"/>
      <c r="PWD8" s="711"/>
      <c r="PWE8" s="711"/>
      <c r="PWF8" s="711"/>
      <c r="PWG8" s="711"/>
      <c r="PWH8" s="711"/>
      <c r="PWI8" s="711"/>
      <c r="PWJ8" s="711"/>
      <c r="PWK8" s="711"/>
      <c r="PWL8" s="711"/>
      <c r="PWM8" s="711"/>
      <c r="PWN8" s="711"/>
      <c r="PWO8" s="711"/>
      <c r="PWP8" s="711"/>
      <c r="PWQ8" s="711"/>
      <c r="PWR8" s="711"/>
      <c r="PWS8" s="711"/>
      <c r="PWT8" s="711"/>
      <c r="PWU8" s="711"/>
      <c r="PWV8" s="711"/>
      <c r="PWW8" s="711"/>
      <c r="PWX8" s="711"/>
      <c r="PWY8" s="711"/>
      <c r="PWZ8" s="711"/>
      <c r="PXA8" s="711"/>
      <c r="PXB8" s="711"/>
      <c r="PXC8" s="711"/>
      <c r="PXD8" s="711"/>
      <c r="PXE8" s="711"/>
      <c r="PXF8" s="711"/>
      <c r="PXG8" s="711"/>
      <c r="PXH8" s="711"/>
      <c r="PXI8" s="711"/>
      <c r="PXJ8" s="711"/>
      <c r="PXK8" s="711"/>
      <c r="PXL8" s="711"/>
      <c r="PXM8" s="711"/>
      <c r="PXN8" s="711"/>
      <c r="PXO8" s="711"/>
      <c r="PXP8" s="711"/>
      <c r="PXQ8" s="711"/>
      <c r="PXR8" s="711"/>
      <c r="PXS8" s="711"/>
      <c r="PXT8" s="711"/>
      <c r="PXU8" s="711"/>
      <c r="PXV8" s="711"/>
      <c r="PXW8" s="711"/>
      <c r="PXX8" s="711"/>
      <c r="PXY8" s="711"/>
      <c r="PXZ8" s="711"/>
      <c r="PYA8" s="711"/>
      <c r="PYB8" s="711"/>
      <c r="PYC8" s="711"/>
      <c r="PYD8" s="711"/>
      <c r="PYE8" s="711"/>
      <c r="PYF8" s="711"/>
      <c r="PYG8" s="711"/>
      <c r="PYH8" s="711"/>
      <c r="PYI8" s="711"/>
      <c r="PYJ8" s="711"/>
      <c r="PYK8" s="711"/>
      <c r="PYL8" s="711"/>
      <c r="PYM8" s="711"/>
      <c r="PYN8" s="711"/>
      <c r="PYO8" s="711"/>
      <c r="PYP8" s="711"/>
      <c r="PYQ8" s="711"/>
      <c r="PYR8" s="711"/>
      <c r="PYS8" s="711"/>
      <c r="PYT8" s="711"/>
      <c r="PYU8" s="711"/>
      <c r="PYV8" s="711"/>
      <c r="PYW8" s="711"/>
      <c r="PYX8" s="711"/>
      <c r="PYY8" s="711"/>
      <c r="PYZ8" s="711"/>
      <c r="PZA8" s="711"/>
      <c r="PZB8" s="711"/>
      <c r="PZC8" s="711"/>
      <c r="PZD8" s="711"/>
      <c r="PZE8" s="711"/>
      <c r="PZF8" s="711"/>
      <c r="PZG8" s="711"/>
      <c r="PZH8" s="711"/>
      <c r="PZI8" s="711"/>
      <c r="PZJ8" s="711"/>
      <c r="PZK8" s="711"/>
      <c r="PZL8" s="711"/>
      <c r="PZM8" s="711"/>
      <c r="PZN8" s="711"/>
      <c r="PZO8" s="711"/>
      <c r="PZP8" s="711"/>
      <c r="PZQ8" s="711"/>
      <c r="PZR8" s="711"/>
      <c r="PZS8" s="711"/>
      <c r="PZT8" s="711"/>
      <c r="PZU8" s="711"/>
      <c r="PZV8" s="711"/>
      <c r="PZW8" s="711"/>
      <c r="PZX8" s="711"/>
      <c r="PZY8" s="711"/>
      <c r="PZZ8" s="711"/>
      <c r="QAA8" s="711"/>
      <c r="QAB8" s="711"/>
      <c r="QAC8" s="711"/>
      <c r="QAD8" s="711"/>
      <c r="QAE8" s="711"/>
      <c r="QAF8" s="711"/>
      <c r="QAG8" s="711"/>
      <c r="QAH8" s="711"/>
      <c r="QAI8" s="711"/>
      <c r="QAJ8" s="711"/>
      <c r="QAK8" s="711"/>
      <c r="QAL8" s="711"/>
      <c r="QAM8" s="711"/>
      <c r="QAN8" s="711"/>
      <c r="QAO8" s="711"/>
      <c r="QAP8" s="711"/>
      <c r="QAQ8" s="711"/>
      <c r="QAR8" s="711"/>
      <c r="QAS8" s="711"/>
      <c r="QAT8" s="711"/>
      <c r="QAU8" s="711"/>
      <c r="QAV8" s="711"/>
      <c r="QAW8" s="711"/>
      <c r="QAX8" s="711"/>
      <c r="QAY8" s="711"/>
      <c r="QAZ8" s="711"/>
      <c r="QBA8" s="711"/>
      <c r="QBB8" s="711"/>
      <c r="QBC8" s="711"/>
      <c r="QBD8" s="711"/>
      <c r="QBE8" s="711"/>
      <c r="QBF8" s="711"/>
      <c r="QBG8" s="711"/>
      <c r="QBH8" s="711"/>
      <c r="QBI8" s="711"/>
      <c r="QBJ8" s="711"/>
      <c r="QBK8" s="711"/>
      <c r="QBL8" s="711"/>
      <c r="QBM8" s="711"/>
      <c r="QBN8" s="711"/>
      <c r="QBO8" s="711"/>
      <c r="QBP8" s="711"/>
      <c r="QBQ8" s="711"/>
      <c r="QBR8" s="711"/>
      <c r="QBS8" s="711"/>
      <c r="QBT8" s="711"/>
      <c r="QBU8" s="711"/>
      <c r="QBV8" s="711"/>
      <c r="QBW8" s="711"/>
      <c r="QBX8" s="711"/>
      <c r="QBY8" s="711"/>
      <c r="QBZ8" s="711"/>
      <c r="QCA8" s="711"/>
      <c r="QCB8" s="711"/>
      <c r="QCC8" s="711"/>
      <c r="QCD8" s="711"/>
      <c r="QCE8" s="711"/>
      <c r="QCF8" s="711"/>
      <c r="QCG8" s="711"/>
      <c r="QCH8" s="711"/>
      <c r="QCI8" s="711"/>
      <c r="QCJ8" s="711"/>
      <c r="QCK8" s="711"/>
      <c r="QCL8" s="711"/>
      <c r="QCM8" s="711"/>
      <c r="QCN8" s="711"/>
      <c r="QCO8" s="711"/>
      <c r="QCP8" s="711"/>
      <c r="QCQ8" s="711"/>
      <c r="QCR8" s="711"/>
      <c r="QCS8" s="711"/>
      <c r="QCT8" s="711"/>
      <c r="QCU8" s="711"/>
      <c r="QCV8" s="711"/>
      <c r="QCW8" s="711"/>
      <c r="QCX8" s="711"/>
      <c r="QCY8" s="711"/>
      <c r="QCZ8" s="711"/>
      <c r="QDA8" s="711"/>
      <c r="QDB8" s="711"/>
      <c r="QDC8" s="711"/>
      <c r="QDD8" s="711"/>
      <c r="QDE8" s="711"/>
      <c r="QDF8" s="711"/>
      <c r="QDG8" s="711"/>
      <c r="QDH8" s="711"/>
      <c r="QDI8" s="711"/>
      <c r="QDJ8" s="711"/>
      <c r="QDK8" s="711"/>
      <c r="QDL8" s="711"/>
      <c r="QDM8" s="711"/>
      <c r="QDN8" s="711"/>
      <c r="QDO8" s="711"/>
      <c r="QDP8" s="711"/>
      <c r="QDQ8" s="711"/>
      <c r="QDR8" s="711"/>
      <c r="QDS8" s="711"/>
      <c r="QDT8" s="711"/>
      <c r="QDU8" s="711"/>
      <c r="QDV8" s="711"/>
      <c r="QDW8" s="711"/>
      <c r="QDX8" s="711"/>
      <c r="QDY8" s="711"/>
      <c r="QDZ8" s="711"/>
      <c r="QEA8" s="711"/>
      <c r="QEB8" s="711"/>
      <c r="QEC8" s="711"/>
      <c r="QED8" s="711"/>
      <c r="QEE8" s="711"/>
      <c r="QEF8" s="711"/>
      <c r="QEG8" s="711"/>
      <c r="QEH8" s="711"/>
      <c r="QEI8" s="711"/>
      <c r="QEJ8" s="711"/>
      <c r="QEK8" s="711"/>
      <c r="QEL8" s="711"/>
      <c r="QEM8" s="711"/>
      <c r="QEN8" s="711"/>
      <c r="QEO8" s="711"/>
      <c r="QEP8" s="711"/>
      <c r="QEQ8" s="711"/>
      <c r="QER8" s="711"/>
      <c r="QES8" s="711"/>
      <c r="QET8" s="711"/>
      <c r="QEU8" s="711"/>
      <c r="QEV8" s="711"/>
      <c r="QEW8" s="711"/>
      <c r="QEX8" s="711"/>
      <c r="QEY8" s="711"/>
      <c r="QEZ8" s="711"/>
      <c r="QFA8" s="711"/>
      <c r="QFB8" s="711"/>
      <c r="QFC8" s="711"/>
      <c r="QFD8" s="711"/>
      <c r="QFE8" s="711"/>
      <c r="QFF8" s="711"/>
      <c r="QFG8" s="711"/>
      <c r="QFH8" s="711"/>
      <c r="QFI8" s="711"/>
      <c r="QFJ8" s="711"/>
      <c r="QFK8" s="711"/>
      <c r="QFL8" s="711"/>
      <c r="QFM8" s="711"/>
      <c r="QFN8" s="711"/>
      <c r="QFO8" s="711"/>
      <c r="QFP8" s="711"/>
      <c r="QFQ8" s="711"/>
      <c r="QFR8" s="711"/>
      <c r="QFS8" s="711"/>
      <c r="QFT8" s="711"/>
      <c r="QFU8" s="711"/>
      <c r="QFV8" s="711"/>
      <c r="QFW8" s="711"/>
      <c r="QFX8" s="711"/>
      <c r="QFY8" s="711"/>
      <c r="QFZ8" s="711"/>
      <c r="QGA8" s="711"/>
      <c r="QGB8" s="711"/>
      <c r="QGC8" s="711"/>
      <c r="QGD8" s="711"/>
      <c r="QGE8" s="711"/>
      <c r="QGF8" s="711"/>
      <c r="QGG8" s="711"/>
      <c r="QGH8" s="711"/>
      <c r="QGI8" s="711"/>
      <c r="QGJ8" s="711"/>
      <c r="QGK8" s="711"/>
      <c r="QGL8" s="711"/>
      <c r="QGM8" s="711"/>
      <c r="QGN8" s="711"/>
      <c r="QGO8" s="711"/>
      <c r="QGP8" s="711"/>
      <c r="QGQ8" s="711"/>
      <c r="QGR8" s="711"/>
      <c r="QGS8" s="711"/>
      <c r="QGT8" s="711"/>
      <c r="QGU8" s="711"/>
      <c r="QGV8" s="711"/>
      <c r="QGW8" s="711"/>
      <c r="QGX8" s="711"/>
      <c r="QGY8" s="711"/>
      <c r="QGZ8" s="711"/>
      <c r="QHA8" s="711"/>
      <c r="QHB8" s="711"/>
      <c r="QHC8" s="711"/>
      <c r="QHD8" s="711"/>
      <c r="QHE8" s="711"/>
      <c r="QHF8" s="711"/>
      <c r="QHG8" s="711"/>
      <c r="QHH8" s="711"/>
      <c r="QHI8" s="711"/>
      <c r="QHJ8" s="711"/>
      <c r="QHK8" s="711"/>
      <c r="QHL8" s="711"/>
      <c r="QHM8" s="711"/>
      <c r="QHN8" s="711"/>
      <c r="QHO8" s="711"/>
      <c r="QHP8" s="711"/>
      <c r="QHQ8" s="711"/>
      <c r="QHR8" s="711"/>
      <c r="QHS8" s="711"/>
      <c r="QHT8" s="711"/>
      <c r="QHU8" s="711"/>
      <c r="QHV8" s="711"/>
      <c r="QHW8" s="711"/>
      <c r="QHX8" s="711"/>
      <c r="QHY8" s="711"/>
      <c r="QHZ8" s="711"/>
      <c r="QIA8" s="711"/>
      <c r="QIB8" s="711"/>
      <c r="QIC8" s="711"/>
      <c r="QID8" s="711"/>
      <c r="QIE8" s="711"/>
      <c r="QIF8" s="711"/>
      <c r="QIG8" s="711"/>
      <c r="QIH8" s="711"/>
      <c r="QII8" s="711"/>
      <c r="QIJ8" s="711"/>
      <c r="QIK8" s="711"/>
      <c r="QIL8" s="711"/>
      <c r="QIM8" s="711"/>
      <c r="QIN8" s="711"/>
      <c r="QIO8" s="711"/>
      <c r="QIP8" s="711"/>
      <c r="QIQ8" s="711"/>
      <c r="QIR8" s="711"/>
      <c r="QIS8" s="711"/>
      <c r="QIT8" s="711"/>
      <c r="QIU8" s="711"/>
      <c r="QIV8" s="711"/>
      <c r="QIW8" s="711"/>
      <c r="QIX8" s="711"/>
      <c r="QIY8" s="711"/>
      <c r="QIZ8" s="711"/>
      <c r="QJA8" s="711"/>
      <c r="QJB8" s="711"/>
      <c r="QJC8" s="711"/>
      <c r="QJD8" s="711"/>
      <c r="QJE8" s="711"/>
      <c r="QJF8" s="711"/>
      <c r="QJG8" s="711"/>
      <c r="QJH8" s="711"/>
      <c r="QJI8" s="711"/>
      <c r="QJJ8" s="711"/>
      <c r="QJK8" s="711"/>
      <c r="QJL8" s="711"/>
      <c r="QJM8" s="711"/>
      <c r="QJN8" s="711"/>
      <c r="QJO8" s="711"/>
      <c r="QJP8" s="711"/>
      <c r="QJQ8" s="711"/>
      <c r="QJR8" s="711"/>
      <c r="QJS8" s="711"/>
      <c r="QJT8" s="711"/>
      <c r="QJU8" s="711"/>
      <c r="QJV8" s="711"/>
      <c r="QJW8" s="711"/>
      <c r="QJX8" s="711"/>
      <c r="QJY8" s="711"/>
      <c r="QJZ8" s="711"/>
      <c r="QKA8" s="711"/>
      <c r="QKB8" s="711"/>
      <c r="QKC8" s="711"/>
      <c r="QKD8" s="711"/>
      <c r="QKE8" s="711"/>
      <c r="QKF8" s="711"/>
      <c r="QKG8" s="711"/>
      <c r="QKH8" s="711"/>
      <c r="QKI8" s="711"/>
      <c r="QKJ8" s="711"/>
      <c r="QKK8" s="711"/>
      <c r="QKL8" s="711"/>
      <c r="QKM8" s="711"/>
      <c r="QKN8" s="711"/>
      <c r="QKO8" s="711"/>
      <c r="QKP8" s="711"/>
      <c r="QKQ8" s="711"/>
      <c r="QKR8" s="711"/>
      <c r="QKS8" s="711"/>
      <c r="QKT8" s="711"/>
      <c r="QKU8" s="711"/>
      <c r="QKV8" s="711"/>
      <c r="QKW8" s="711"/>
      <c r="QKX8" s="711"/>
      <c r="QKY8" s="711"/>
      <c r="QKZ8" s="711"/>
      <c r="QLA8" s="711"/>
      <c r="QLB8" s="711"/>
      <c r="QLC8" s="711"/>
      <c r="QLD8" s="711"/>
      <c r="QLE8" s="711"/>
      <c r="QLF8" s="711"/>
      <c r="QLG8" s="711"/>
      <c r="QLH8" s="711"/>
      <c r="QLI8" s="711"/>
      <c r="QLJ8" s="711"/>
      <c r="QLK8" s="711"/>
      <c r="QLL8" s="711"/>
      <c r="QLM8" s="711"/>
      <c r="QLN8" s="711"/>
      <c r="QLO8" s="711"/>
      <c r="QLP8" s="711"/>
      <c r="QLQ8" s="711"/>
      <c r="QLR8" s="711"/>
      <c r="QLS8" s="711"/>
      <c r="QLT8" s="711"/>
      <c r="QLU8" s="711"/>
      <c r="QLV8" s="711"/>
      <c r="QLW8" s="711"/>
      <c r="QLX8" s="711"/>
      <c r="QLY8" s="711"/>
      <c r="QLZ8" s="711"/>
      <c r="QMA8" s="711"/>
      <c r="QMB8" s="711"/>
      <c r="QMC8" s="711"/>
      <c r="QMD8" s="711"/>
      <c r="QME8" s="711"/>
      <c r="QMF8" s="711"/>
      <c r="QMG8" s="711"/>
      <c r="QMH8" s="711"/>
      <c r="QMI8" s="711"/>
      <c r="QMJ8" s="711"/>
      <c r="QMK8" s="711"/>
      <c r="QML8" s="711"/>
      <c r="QMM8" s="711"/>
      <c r="QMN8" s="711"/>
      <c r="QMO8" s="711"/>
      <c r="QMP8" s="711"/>
      <c r="QMQ8" s="711"/>
      <c r="QMR8" s="711"/>
      <c r="QMS8" s="711"/>
      <c r="QMT8" s="711"/>
      <c r="QMU8" s="711"/>
      <c r="QMV8" s="711"/>
      <c r="QMW8" s="711"/>
      <c r="QMX8" s="711"/>
      <c r="QMY8" s="711"/>
      <c r="QMZ8" s="711"/>
      <c r="QNA8" s="711"/>
      <c r="QNB8" s="711"/>
      <c r="QNC8" s="711"/>
      <c r="QND8" s="711"/>
      <c r="QNE8" s="711"/>
      <c r="QNF8" s="711"/>
      <c r="QNG8" s="711"/>
      <c r="QNH8" s="711"/>
      <c r="QNI8" s="711"/>
      <c r="QNJ8" s="711"/>
      <c r="QNK8" s="711"/>
      <c r="QNL8" s="711"/>
      <c r="QNM8" s="711"/>
      <c r="QNN8" s="711"/>
      <c r="QNO8" s="711"/>
      <c r="QNP8" s="711"/>
      <c r="QNQ8" s="711"/>
      <c r="QNR8" s="711"/>
      <c r="QNS8" s="711"/>
      <c r="QNT8" s="711"/>
      <c r="QNU8" s="711"/>
      <c r="QNV8" s="711"/>
      <c r="QNW8" s="711"/>
      <c r="QNX8" s="711"/>
      <c r="QNY8" s="711"/>
      <c r="QNZ8" s="711"/>
      <c r="QOA8" s="711"/>
      <c r="QOB8" s="711"/>
      <c r="QOC8" s="711"/>
      <c r="QOD8" s="711"/>
      <c r="QOE8" s="711"/>
      <c r="QOF8" s="711"/>
      <c r="QOG8" s="711"/>
      <c r="QOH8" s="711"/>
      <c r="QOI8" s="711"/>
      <c r="QOJ8" s="711"/>
      <c r="QOK8" s="711"/>
      <c r="QOL8" s="711"/>
      <c r="QOM8" s="711"/>
      <c r="QON8" s="711"/>
      <c r="QOO8" s="711"/>
      <c r="QOP8" s="711"/>
      <c r="QOQ8" s="711"/>
      <c r="QOR8" s="711"/>
      <c r="QOS8" s="711"/>
      <c r="QOT8" s="711"/>
      <c r="QOU8" s="711"/>
      <c r="QOV8" s="711"/>
      <c r="QOW8" s="711"/>
      <c r="QOX8" s="711"/>
      <c r="QOY8" s="711"/>
      <c r="QOZ8" s="711"/>
      <c r="QPA8" s="711"/>
      <c r="QPB8" s="711"/>
      <c r="QPC8" s="711"/>
      <c r="QPD8" s="711"/>
      <c r="QPE8" s="711"/>
      <c r="QPF8" s="711"/>
      <c r="QPG8" s="711"/>
      <c r="QPH8" s="711"/>
      <c r="QPI8" s="711"/>
      <c r="QPJ8" s="711"/>
      <c r="QPK8" s="711"/>
      <c r="QPL8" s="711"/>
      <c r="QPM8" s="711"/>
      <c r="QPN8" s="711"/>
      <c r="QPO8" s="711"/>
      <c r="QPP8" s="711"/>
      <c r="QPQ8" s="711"/>
      <c r="QPR8" s="711"/>
      <c r="QPS8" s="711"/>
      <c r="QPT8" s="711"/>
      <c r="QPU8" s="711"/>
      <c r="QPV8" s="711"/>
      <c r="QPW8" s="711"/>
      <c r="QPX8" s="711"/>
      <c r="QPY8" s="711"/>
      <c r="QPZ8" s="711"/>
      <c r="QQA8" s="711"/>
      <c r="QQB8" s="711"/>
      <c r="QQC8" s="711"/>
      <c r="QQD8" s="711"/>
      <c r="QQE8" s="711"/>
      <c r="QQF8" s="711"/>
      <c r="QQG8" s="711"/>
      <c r="QQH8" s="711"/>
      <c r="QQI8" s="711"/>
      <c r="QQJ8" s="711"/>
      <c r="QQK8" s="711"/>
      <c r="QQL8" s="711"/>
      <c r="QQM8" s="711"/>
      <c r="QQN8" s="711"/>
      <c r="QQO8" s="711"/>
      <c r="QQP8" s="711"/>
      <c r="QQQ8" s="711"/>
      <c r="QQR8" s="711"/>
      <c r="QQS8" s="711"/>
      <c r="QQT8" s="711"/>
      <c r="QQU8" s="711"/>
      <c r="QQV8" s="711"/>
      <c r="QQW8" s="711"/>
      <c r="QQX8" s="711"/>
      <c r="QQY8" s="711"/>
      <c r="QQZ8" s="711"/>
      <c r="QRA8" s="711"/>
      <c r="QRB8" s="711"/>
      <c r="QRC8" s="711"/>
      <c r="QRD8" s="711"/>
      <c r="QRE8" s="711"/>
      <c r="QRF8" s="711"/>
      <c r="QRG8" s="711"/>
      <c r="QRH8" s="711"/>
      <c r="QRI8" s="711"/>
      <c r="QRJ8" s="711"/>
      <c r="QRK8" s="711"/>
      <c r="QRL8" s="711"/>
      <c r="QRM8" s="711"/>
      <c r="QRN8" s="711"/>
      <c r="QRO8" s="711"/>
      <c r="QRP8" s="711"/>
      <c r="QRQ8" s="711"/>
      <c r="QRR8" s="711"/>
      <c r="QRS8" s="711"/>
      <c r="QRT8" s="711"/>
      <c r="QRU8" s="711"/>
      <c r="QRV8" s="711"/>
      <c r="QRW8" s="711"/>
      <c r="QRX8" s="711"/>
      <c r="QRY8" s="711"/>
      <c r="QRZ8" s="711"/>
      <c r="QSA8" s="711"/>
      <c r="QSB8" s="711"/>
      <c r="QSC8" s="711"/>
      <c r="QSD8" s="711"/>
      <c r="QSE8" s="711"/>
      <c r="QSF8" s="711"/>
      <c r="QSG8" s="711"/>
      <c r="QSH8" s="711"/>
      <c r="QSI8" s="711"/>
      <c r="QSJ8" s="711"/>
      <c r="QSK8" s="711"/>
      <c r="QSL8" s="711"/>
      <c r="QSM8" s="711"/>
      <c r="QSN8" s="711"/>
      <c r="QSO8" s="711"/>
      <c r="QSP8" s="711"/>
      <c r="QSQ8" s="711"/>
      <c r="QSR8" s="711"/>
      <c r="QSS8" s="711"/>
      <c r="QST8" s="711"/>
      <c r="QSU8" s="711"/>
      <c r="QSV8" s="711"/>
      <c r="QSW8" s="711"/>
      <c r="QSX8" s="711"/>
      <c r="QSY8" s="711"/>
      <c r="QSZ8" s="711"/>
      <c r="QTA8" s="711"/>
      <c r="QTB8" s="711"/>
      <c r="QTC8" s="711"/>
      <c r="QTD8" s="711"/>
      <c r="QTE8" s="711"/>
      <c r="QTF8" s="711"/>
      <c r="QTG8" s="711"/>
      <c r="QTH8" s="711"/>
      <c r="QTI8" s="711"/>
      <c r="QTJ8" s="711"/>
      <c r="QTK8" s="711"/>
      <c r="QTL8" s="711"/>
      <c r="QTM8" s="711"/>
      <c r="QTN8" s="711"/>
      <c r="QTO8" s="711"/>
      <c r="QTP8" s="711"/>
      <c r="QTQ8" s="711"/>
      <c r="QTR8" s="711"/>
      <c r="QTS8" s="711"/>
      <c r="QTT8" s="711"/>
      <c r="QTU8" s="711"/>
      <c r="QTV8" s="711"/>
      <c r="QTW8" s="711"/>
      <c r="QTX8" s="711"/>
      <c r="QTY8" s="711"/>
      <c r="QTZ8" s="711"/>
      <c r="QUA8" s="711"/>
      <c r="QUB8" s="711"/>
      <c r="QUC8" s="711"/>
      <c r="QUD8" s="711"/>
      <c r="QUE8" s="711"/>
      <c r="QUF8" s="711"/>
      <c r="QUG8" s="711"/>
      <c r="QUH8" s="711"/>
      <c r="QUI8" s="711"/>
      <c r="QUJ8" s="711"/>
      <c r="QUK8" s="711"/>
      <c r="QUL8" s="711"/>
      <c r="QUM8" s="711"/>
      <c r="QUN8" s="711"/>
      <c r="QUO8" s="711"/>
      <c r="QUP8" s="711"/>
      <c r="QUQ8" s="711"/>
      <c r="QUR8" s="711"/>
      <c r="QUS8" s="711"/>
      <c r="QUT8" s="711"/>
      <c r="QUU8" s="711"/>
      <c r="QUV8" s="711"/>
      <c r="QUW8" s="711"/>
      <c r="QUX8" s="711"/>
      <c r="QUY8" s="711"/>
      <c r="QUZ8" s="711"/>
      <c r="QVA8" s="711"/>
      <c r="QVB8" s="711"/>
      <c r="QVC8" s="711"/>
      <c r="QVD8" s="711"/>
      <c r="QVE8" s="711"/>
      <c r="QVF8" s="711"/>
      <c r="QVG8" s="711"/>
      <c r="QVH8" s="711"/>
      <c r="QVI8" s="711"/>
      <c r="QVJ8" s="711"/>
      <c r="QVK8" s="711"/>
      <c r="QVL8" s="711"/>
      <c r="QVM8" s="711"/>
      <c r="QVN8" s="711"/>
      <c r="QVO8" s="711"/>
      <c r="QVP8" s="711"/>
      <c r="QVQ8" s="711"/>
      <c r="QVR8" s="711"/>
      <c r="QVS8" s="711"/>
      <c r="QVT8" s="711"/>
      <c r="QVU8" s="711"/>
      <c r="QVV8" s="711"/>
      <c r="QVW8" s="711"/>
      <c r="QVX8" s="711"/>
      <c r="QVY8" s="711"/>
      <c r="QVZ8" s="711"/>
      <c r="QWA8" s="711"/>
      <c r="QWB8" s="711"/>
      <c r="QWC8" s="711"/>
      <c r="QWD8" s="711"/>
      <c r="QWE8" s="711"/>
      <c r="QWF8" s="711"/>
      <c r="QWG8" s="711"/>
      <c r="QWH8" s="711"/>
      <c r="QWI8" s="711"/>
      <c r="QWJ8" s="711"/>
      <c r="QWK8" s="711"/>
      <c r="QWL8" s="711"/>
      <c r="QWM8" s="711"/>
      <c r="QWN8" s="711"/>
      <c r="QWO8" s="711"/>
      <c r="QWP8" s="711"/>
      <c r="QWQ8" s="711"/>
      <c r="QWR8" s="711"/>
      <c r="QWS8" s="711"/>
      <c r="QWT8" s="711"/>
      <c r="QWU8" s="711"/>
      <c r="QWV8" s="711"/>
      <c r="QWW8" s="711"/>
      <c r="QWX8" s="711"/>
      <c r="QWY8" s="711"/>
      <c r="QWZ8" s="711"/>
      <c r="QXA8" s="711"/>
      <c r="QXB8" s="711"/>
      <c r="QXC8" s="711"/>
      <c r="QXD8" s="711"/>
      <c r="QXE8" s="711"/>
      <c r="QXF8" s="711"/>
      <c r="QXG8" s="711"/>
      <c r="QXH8" s="711"/>
      <c r="QXI8" s="711"/>
      <c r="QXJ8" s="711"/>
      <c r="QXK8" s="711"/>
      <c r="QXL8" s="711"/>
      <c r="QXM8" s="711"/>
      <c r="QXN8" s="711"/>
      <c r="QXO8" s="711"/>
      <c r="QXP8" s="711"/>
      <c r="QXQ8" s="711"/>
      <c r="QXR8" s="711"/>
      <c r="QXS8" s="711"/>
      <c r="QXT8" s="711"/>
      <c r="QXU8" s="711"/>
      <c r="QXV8" s="711"/>
      <c r="QXW8" s="711"/>
      <c r="QXX8" s="711"/>
      <c r="QXY8" s="711"/>
      <c r="QXZ8" s="711"/>
      <c r="QYA8" s="711"/>
      <c r="QYB8" s="711"/>
      <c r="QYC8" s="711"/>
      <c r="QYD8" s="711"/>
      <c r="QYE8" s="711"/>
      <c r="QYF8" s="711"/>
      <c r="QYG8" s="711"/>
      <c r="QYH8" s="711"/>
      <c r="QYI8" s="711"/>
      <c r="QYJ8" s="711"/>
      <c r="QYK8" s="711"/>
      <c r="QYL8" s="711"/>
      <c r="QYM8" s="711"/>
      <c r="QYN8" s="711"/>
      <c r="QYO8" s="711"/>
      <c r="QYP8" s="711"/>
      <c r="QYQ8" s="711"/>
      <c r="QYR8" s="711"/>
      <c r="QYS8" s="711"/>
      <c r="QYT8" s="711"/>
      <c r="QYU8" s="711"/>
      <c r="QYV8" s="711"/>
      <c r="QYW8" s="711"/>
      <c r="QYX8" s="711"/>
      <c r="QYY8" s="711"/>
      <c r="QYZ8" s="711"/>
      <c r="QZA8" s="711"/>
      <c r="QZB8" s="711"/>
      <c r="QZC8" s="711"/>
      <c r="QZD8" s="711"/>
      <c r="QZE8" s="711"/>
      <c r="QZF8" s="711"/>
      <c r="QZG8" s="711"/>
      <c r="QZH8" s="711"/>
      <c r="QZI8" s="711"/>
      <c r="QZJ8" s="711"/>
      <c r="QZK8" s="711"/>
      <c r="QZL8" s="711"/>
      <c r="QZM8" s="711"/>
      <c r="QZN8" s="711"/>
      <c r="QZO8" s="711"/>
      <c r="QZP8" s="711"/>
      <c r="QZQ8" s="711"/>
      <c r="QZR8" s="711"/>
      <c r="QZS8" s="711"/>
      <c r="QZT8" s="711"/>
      <c r="QZU8" s="711"/>
      <c r="QZV8" s="711"/>
      <c r="QZW8" s="711"/>
      <c r="QZX8" s="711"/>
      <c r="QZY8" s="711"/>
      <c r="QZZ8" s="711"/>
      <c r="RAA8" s="711"/>
      <c r="RAB8" s="711"/>
      <c r="RAC8" s="711"/>
      <c r="RAD8" s="711"/>
      <c r="RAE8" s="711"/>
      <c r="RAF8" s="711"/>
      <c r="RAG8" s="711"/>
      <c r="RAH8" s="711"/>
      <c r="RAI8" s="711"/>
      <c r="RAJ8" s="711"/>
      <c r="RAK8" s="711"/>
      <c r="RAL8" s="711"/>
      <c r="RAM8" s="711"/>
      <c r="RAN8" s="711"/>
      <c r="RAO8" s="711"/>
      <c r="RAP8" s="711"/>
      <c r="RAQ8" s="711"/>
      <c r="RAR8" s="711"/>
      <c r="RAS8" s="711"/>
      <c r="RAT8" s="711"/>
      <c r="RAU8" s="711"/>
      <c r="RAV8" s="711"/>
      <c r="RAW8" s="711"/>
      <c r="RAX8" s="711"/>
      <c r="RAY8" s="711"/>
      <c r="RAZ8" s="711"/>
      <c r="RBA8" s="711"/>
      <c r="RBB8" s="711"/>
      <c r="RBC8" s="711"/>
      <c r="RBD8" s="711"/>
      <c r="RBE8" s="711"/>
      <c r="RBF8" s="711"/>
      <c r="RBG8" s="711"/>
      <c r="RBH8" s="711"/>
      <c r="RBI8" s="711"/>
      <c r="RBJ8" s="711"/>
      <c r="RBK8" s="711"/>
      <c r="RBL8" s="711"/>
      <c r="RBM8" s="711"/>
      <c r="RBN8" s="711"/>
      <c r="RBO8" s="711"/>
      <c r="RBP8" s="711"/>
      <c r="RBQ8" s="711"/>
      <c r="RBR8" s="711"/>
      <c r="RBS8" s="711"/>
      <c r="RBT8" s="711"/>
      <c r="RBU8" s="711"/>
      <c r="RBV8" s="711"/>
      <c r="RBW8" s="711"/>
      <c r="RBX8" s="711"/>
      <c r="RBY8" s="711"/>
      <c r="RBZ8" s="711"/>
      <c r="RCA8" s="711"/>
      <c r="RCB8" s="711"/>
      <c r="RCC8" s="711"/>
      <c r="RCD8" s="711"/>
      <c r="RCE8" s="711"/>
      <c r="RCF8" s="711"/>
      <c r="RCG8" s="711"/>
      <c r="RCH8" s="711"/>
      <c r="RCI8" s="711"/>
      <c r="RCJ8" s="711"/>
      <c r="RCK8" s="711"/>
      <c r="RCL8" s="711"/>
      <c r="RCM8" s="711"/>
      <c r="RCN8" s="711"/>
      <c r="RCO8" s="711"/>
      <c r="RCP8" s="711"/>
      <c r="RCQ8" s="711"/>
      <c r="RCR8" s="711"/>
      <c r="RCS8" s="711"/>
      <c r="RCT8" s="711"/>
      <c r="RCU8" s="711"/>
      <c r="RCV8" s="711"/>
      <c r="RCW8" s="711"/>
      <c r="RCX8" s="711"/>
      <c r="RCY8" s="711"/>
      <c r="RCZ8" s="711"/>
      <c r="RDA8" s="711"/>
      <c r="RDB8" s="711"/>
      <c r="RDC8" s="711"/>
      <c r="RDD8" s="711"/>
      <c r="RDE8" s="711"/>
      <c r="RDF8" s="711"/>
      <c r="RDG8" s="711"/>
      <c r="RDH8" s="711"/>
      <c r="RDI8" s="711"/>
      <c r="RDJ8" s="711"/>
      <c r="RDK8" s="711"/>
      <c r="RDL8" s="711"/>
      <c r="RDM8" s="711"/>
      <c r="RDN8" s="711"/>
      <c r="RDO8" s="711"/>
      <c r="RDP8" s="711"/>
      <c r="RDQ8" s="711"/>
      <c r="RDR8" s="711"/>
      <c r="RDS8" s="711"/>
      <c r="RDT8" s="711"/>
      <c r="RDU8" s="711"/>
      <c r="RDV8" s="711"/>
      <c r="RDW8" s="711"/>
      <c r="RDX8" s="711"/>
      <c r="RDY8" s="711"/>
      <c r="RDZ8" s="711"/>
      <c r="REA8" s="711"/>
      <c r="REB8" s="711"/>
      <c r="REC8" s="711"/>
      <c r="RED8" s="711"/>
      <c r="REE8" s="711"/>
      <c r="REF8" s="711"/>
      <c r="REG8" s="711"/>
      <c r="REH8" s="711"/>
      <c r="REI8" s="711"/>
      <c r="REJ8" s="711"/>
      <c r="REK8" s="711"/>
      <c r="REL8" s="711"/>
      <c r="REM8" s="711"/>
      <c r="REN8" s="711"/>
      <c r="REO8" s="711"/>
      <c r="REP8" s="711"/>
      <c r="REQ8" s="711"/>
      <c r="RER8" s="711"/>
      <c r="RES8" s="711"/>
      <c r="RET8" s="711"/>
      <c r="REU8" s="711"/>
      <c r="REV8" s="711"/>
      <c r="REW8" s="711"/>
      <c r="REX8" s="711"/>
      <c r="REY8" s="711"/>
      <c r="REZ8" s="711"/>
      <c r="RFA8" s="711"/>
      <c r="RFB8" s="711"/>
      <c r="RFC8" s="711"/>
      <c r="RFD8" s="711"/>
      <c r="RFE8" s="711"/>
      <c r="RFF8" s="711"/>
      <c r="RFG8" s="711"/>
      <c r="RFH8" s="711"/>
      <c r="RFI8" s="711"/>
      <c r="RFJ8" s="711"/>
      <c r="RFK8" s="711"/>
      <c r="RFL8" s="711"/>
      <c r="RFM8" s="711"/>
      <c r="RFN8" s="711"/>
      <c r="RFO8" s="711"/>
      <c r="RFP8" s="711"/>
      <c r="RFQ8" s="711"/>
      <c r="RFR8" s="711"/>
      <c r="RFS8" s="711"/>
      <c r="RFT8" s="711"/>
      <c r="RFU8" s="711"/>
      <c r="RFV8" s="711"/>
      <c r="RFW8" s="711"/>
      <c r="RFX8" s="711"/>
      <c r="RFY8" s="711"/>
      <c r="RFZ8" s="711"/>
      <c r="RGA8" s="711"/>
      <c r="RGB8" s="711"/>
      <c r="RGC8" s="711"/>
      <c r="RGD8" s="711"/>
      <c r="RGE8" s="711"/>
      <c r="RGF8" s="711"/>
      <c r="RGG8" s="711"/>
      <c r="RGH8" s="711"/>
      <c r="RGI8" s="711"/>
      <c r="RGJ8" s="711"/>
      <c r="RGK8" s="711"/>
      <c r="RGL8" s="711"/>
      <c r="RGM8" s="711"/>
      <c r="RGN8" s="711"/>
      <c r="RGO8" s="711"/>
      <c r="RGP8" s="711"/>
      <c r="RGQ8" s="711"/>
      <c r="RGR8" s="711"/>
      <c r="RGS8" s="711"/>
      <c r="RGT8" s="711"/>
      <c r="RGU8" s="711"/>
      <c r="RGV8" s="711"/>
      <c r="RGW8" s="711"/>
      <c r="RGX8" s="711"/>
      <c r="RGY8" s="711"/>
      <c r="RGZ8" s="711"/>
      <c r="RHA8" s="711"/>
      <c r="RHB8" s="711"/>
      <c r="RHC8" s="711"/>
      <c r="RHD8" s="711"/>
      <c r="RHE8" s="711"/>
      <c r="RHF8" s="711"/>
      <c r="RHG8" s="711"/>
      <c r="RHH8" s="711"/>
      <c r="RHI8" s="711"/>
      <c r="RHJ8" s="711"/>
      <c r="RHK8" s="711"/>
      <c r="RHL8" s="711"/>
      <c r="RHM8" s="711"/>
      <c r="RHN8" s="711"/>
      <c r="RHO8" s="711"/>
      <c r="RHP8" s="711"/>
      <c r="RHQ8" s="711"/>
      <c r="RHR8" s="711"/>
      <c r="RHS8" s="711"/>
      <c r="RHT8" s="711"/>
      <c r="RHU8" s="711"/>
      <c r="RHV8" s="711"/>
      <c r="RHW8" s="711"/>
      <c r="RHX8" s="711"/>
      <c r="RHY8" s="711"/>
      <c r="RHZ8" s="711"/>
      <c r="RIA8" s="711"/>
      <c r="RIB8" s="711"/>
      <c r="RIC8" s="711"/>
      <c r="RID8" s="711"/>
      <c r="RIE8" s="711"/>
      <c r="RIF8" s="711"/>
      <c r="RIG8" s="711"/>
      <c r="RIH8" s="711"/>
      <c r="RII8" s="711"/>
      <c r="RIJ8" s="711"/>
      <c r="RIK8" s="711"/>
      <c r="RIL8" s="711"/>
      <c r="RIM8" s="711"/>
      <c r="RIN8" s="711"/>
      <c r="RIO8" s="711"/>
      <c r="RIP8" s="711"/>
      <c r="RIQ8" s="711"/>
      <c r="RIR8" s="711"/>
      <c r="RIS8" s="711"/>
      <c r="RIT8" s="711"/>
      <c r="RIU8" s="711"/>
      <c r="RIV8" s="711"/>
      <c r="RIW8" s="711"/>
      <c r="RIX8" s="711"/>
      <c r="RIY8" s="711"/>
      <c r="RIZ8" s="711"/>
      <c r="RJA8" s="711"/>
      <c r="RJB8" s="711"/>
      <c r="RJC8" s="711"/>
      <c r="RJD8" s="711"/>
      <c r="RJE8" s="711"/>
      <c r="RJF8" s="711"/>
      <c r="RJG8" s="711"/>
      <c r="RJH8" s="711"/>
      <c r="RJI8" s="711"/>
      <c r="RJJ8" s="711"/>
      <c r="RJK8" s="711"/>
      <c r="RJL8" s="711"/>
      <c r="RJM8" s="711"/>
      <c r="RJN8" s="711"/>
      <c r="RJO8" s="711"/>
      <c r="RJP8" s="711"/>
      <c r="RJQ8" s="711"/>
      <c r="RJR8" s="711"/>
      <c r="RJS8" s="711"/>
      <c r="RJT8" s="711"/>
      <c r="RJU8" s="711"/>
      <c r="RJV8" s="711"/>
      <c r="RJW8" s="711"/>
      <c r="RJX8" s="711"/>
      <c r="RJY8" s="711"/>
      <c r="RJZ8" s="711"/>
      <c r="RKA8" s="711"/>
      <c r="RKB8" s="711"/>
      <c r="RKC8" s="711"/>
      <c r="RKD8" s="711"/>
      <c r="RKE8" s="711"/>
      <c r="RKF8" s="711"/>
      <c r="RKG8" s="711"/>
      <c r="RKH8" s="711"/>
      <c r="RKI8" s="711"/>
      <c r="RKJ8" s="711"/>
      <c r="RKK8" s="711"/>
      <c r="RKL8" s="711"/>
      <c r="RKM8" s="711"/>
      <c r="RKN8" s="711"/>
      <c r="RKO8" s="711"/>
      <c r="RKP8" s="711"/>
      <c r="RKQ8" s="711"/>
      <c r="RKR8" s="711"/>
      <c r="RKS8" s="711"/>
      <c r="RKT8" s="711"/>
      <c r="RKU8" s="711"/>
      <c r="RKV8" s="711"/>
      <c r="RKW8" s="711"/>
      <c r="RKX8" s="711"/>
      <c r="RKY8" s="711"/>
      <c r="RKZ8" s="711"/>
      <c r="RLA8" s="711"/>
      <c r="RLB8" s="711"/>
      <c r="RLC8" s="711"/>
      <c r="RLD8" s="711"/>
      <c r="RLE8" s="711"/>
      <c r="RLF8" s="711"/>
      <c r="RLG8" s="711"/>
      <c r="RLH8" s="711"/>
      <c r="RLI8" s="711"/>
      <c r="RLJ8" s="711"/>
      <c r="RLK8" s="711"/>
      <c r="RLL8" s="711"/>
      <c r="RLM8" s="711"/>
      <c r="RLN8" s="711"/>
      <c r="RLO8" s="711"/>
      <c r="RLP8" s="711"/>
      <c r="RLQ8" s="711"/>
      <c r="RLR8" s="711"/>
      <c r="RLS8" s="711"/>
      <c r="RLT8" s="711"/>
      <c r="RLU8" s="711"/>
      <c r="RLV8" s="711"/>
      <c r="RLW8" s="711"/>
      <c r="RLX8" s="711"/>
      <c r="RLY8" s="711"/>
      <c r="RLZ8" s="711"/>
      <c r="RMA8" s="711"/>
      <c r="RMB8" s="711"/>
      <c r="RMC8" s="711"/>
      <c r="RMD8" s="711"/>
      <c r="RME8" s="711"/>
      <c r="RMF8" s="711"/>
      <c r="RMG8" s="711"/>
      <c r="RMH8" s="711"/>
      <c r="RMI8" s="711"/>
      <c r="RMJ8" s="711"/>
      <c r="RMK8" s="711"/>
      <c r="RML8" s="711"/>
      <c r="RMM8" s="711"/>
      <c r="RMN8" s="711"/>
      <c r="RMO8" s="711"/>
      <c r="RMP8" s="711"/>
      <c r="RMQ8" s="711"/>
      <c r="RMR8" s="711"/>
      <c r="RMS8" s="711"/>
      <c r="RMT8" s="711"/>
      <c r="RMU8" s="711"/>
      <c r="RMV8" s="711"/>
      <c r="RMW8" s="711"/>
      <c r="RMX8" s="711"/>
      <c r="RMY8" s="711"/>
      <c r="RMZ8" s="711"/>
      <c r="RNA8" s="711"/>
      <c r="RNB8" s="711"/>
      <c r="RNC8" s="711"/>
      <c r="RND8" s="711"/>
      <c r="RNE8" s="711"/>
      <c r="RNF8" s="711"/>
      <c r="RNG8" s="711"/>
      <c r="RNH8" s="711"/>
      <c r="RNI8" s="711"/>
      <c r="RNJ8" s="711"/>
      <c r="RNK8" s="711"/>
      <c r="RNL8" s="711"/>
      <c r="RNM8" s="711"/>
      <c r="RNN8" s="711"/>
      <c r="RNO8" s="711"/>
      <c r="RNP8" s="711"/>
      <c r="RNQ8" s="711"/>
      <c r="RNR8" s="711"/>
      <c r="RNS8" s="711"/>
      <c r="RNT8" s="711"/>
      <c r="RNU8" s="711"/>
      <c r="RNV8" s="711"/>
      <c r="RNW8" s="711"/>
      <c r="RNX8" s="711"/>
      <c r="RNY8" s="711"/>
      <c r="RNZ8" s="711"/>
      <c r="ROA8" s="711"/>
      <c r="ROB8" s="711"/>
      <c r="ROC8" s="711"/>
      <c r="ROD8" s="711"/>
      <c r="ROE8" s="711"/>
      <c r="ROF8" s="711"/>
      <c r="ROG8" s="711"/>
      <c r="ROH8" s="711"/>
      <c r="ROI8" s="711"/>
      <c r="ROJ8" s="711"/>
      <c r="ROK8" s="711"/>
      <c r="ROL8" s="711"/>
      <c r="ROM8" s="711"/>
      <c r="RON8" s="711"/>
      <c r="ROO8" s="711"/>
      <c r="ROP8" s="711"/>
      <c r="ROQ8" s="711"/>
      <c r="ROR8" s="711"/>
      <c r="ROS8" s="711"/>
      <c r="ROT8" s="711"/>
      <c r="ROU8" s="711"/>
      <c r="ROV8" s="711"/>
      <c r="ROW8" s="711"/>
      <c r="ROX8" s="711"/>
      <c r="ROY8" s="711"/>
      <c r="ROZ8" s="711"/>
      <c r="RPA8" s="711"/>
      <c r="RPB8" s="711"/>
      <c r="RPC8" s="711"/>
      <c r="RPD8" s="711"/>
      <c r="RPE8" s="711"/>
      <c r="RPF8" s="711"/>
      <c r="RPG8" s="711"/>
      <c r="RPH8" s="711"/>
      <c r="RPI8" s="711"/>
      <c r="RPJ8" s="711"/>
      <c r="RPK8" s="711"/>
      <c r="RPL8" s="711"/>
      <c r="RPM8" s="711"/>
      <c r="RPN8" s="711"/>
      <c r="RPO8" s="711"/>
      <c r="RPP8" s="711"/>
      <c r="RPQ8" s="711"/>
      <c r="RPR8" s="711"/>
      <c r="RPS8" s="711"/>
      <c r="RPT8" s="711"/>
      <c r="RPU8" s="711"/>
      <c r="RPV8" s="711"/>
      <c r="RPW8" s="711"/>
      <c r="RPX8" s="711"/>
      <c r="RPY8" s="711"/>
      <c r="RPZ8" s="711"/>
      <c r="RQA8" s="711"/>
      <c r="RQB8" s="711"/>
      <c r="RQC8" s="711"/>
      <c r="RQD8" s="711"/>
      <c r="RQE8" s="711"/>
      <c r="RQF8" s="711"/>
      <c r="RQG8" s="711"/>
      <c r="RQH8" s="711"/>
      <c r="RQI8" s="711"/>
      <c r="RQJ8" s="711"/>
      <c r="RQK8" s="711"/>
      <c r="RQL8" s="711"/>
      <c r="RQM8" s="711"/>
      <c r="RQN8" s="711"/>
      <c r="RQO8" s="711"/>
      <c r="RQP8" s="711"/>
      <c r="RQQ8" s="711"/>
      <c r="RQR8" s="711"/>
      <c r="RQS8" s="711"/>
      <c r="RQT8" s="711"/>
      <c r="RQU8" s="711"/>
      <c r="RQV8" s="711"/>
      <c r="RQW8" s="711"/>
      <c r="RQX8" s="711"/>
      <c r="RQY8" s="711"/>
      <c r="RQZ8" s="711"/>
      <c r="RRA8" s="711"/>
      <c r="RRB8" s="711"/>
      <c r="RRC8" s="711"/>
      <c r="RRD8" s="711"/>
      <c r="RRE8" s="711"/>
      <c r="RRF8" s="711"/>
      <c r="RRG8" s="711"/>
      <c r="RRH8" s="711"/>
      <c r="RRI8" s="711"/>
      <c r="RRJ8" s="711"/>
      <c r="RRK8" s="711"/>
      <c r="RRL8" s="711"/>
      <c r="RRM8" s="711"/>
      <c r="RRN8" s="711"/>
      <c r="RRO8" s="711"/>
      <c r="RRP8" s="711"/>
      <c r="RRQ8" s="711"/>
      <c r="RRR8" s="711"/>
      <c r="RRS8" s="711"/>
      <c r="RRT8" s="711"/>
      <c r="RRU8" s="711"/>
      <c r="RRV8" s="711"/>
      <c r="RRW8" s="711"/>
      <c r="RRX8" s="711"/>
      <c r="RRY8" s="711"/>
      <c r="RRZ8" s="711"/>
      <c r="RSA8" s="711"/>
      <c r="RSB8" s="711"/>
      <c r="RSC8" s="711"/>
      <c r="RSD8" s="711"/>
      <c r="RSE8" s="711"/>
      <c r="RSF8" s="711"/>
      <c r="RSG8" s="711"/>
      <c r="RSH8" s="711"/>
      <c r="RSI8" s="711"/>
      <c r="RSJ8" s="711"/>
      <c r="RSK8" s="711"/>
      <c r="RSL8" s="711"/>
      <c r="RSM8" s="711"/>
      <c r="RSN8" s="711"/>
      <c r="RSO8" s="711"/>
      <c r="RSP8" s="711"/>
      <c r="RSQ8" s="711"/>
      <c r="RSR8" s="711"/>
      <c r="RSS8" s="711"/>
      <c r="RST8" s="711"/>
      <c r="RSU8" s="711"/>
      <c r="RSV8" s="711"/>
      <c r="RSW8" s="711"/>
      <c r="RSX8" s="711"/>
      <c r="RSY8" s="711"/>
      <c r="RSZ8" s="711"/>
      <c r="RTA8" s="711"/>
      <c r="RTB8" s="711"/>
      <c r="RTC8" s="711"/>
      <c r="RTD8" s="711"/>
      <c r="RTE8" s="711"/>
      <c r="RTF8" s="711"/>
      <c r="RTG8" s="711"/>
      <c r="RTH8" s="711"/>
      <c r="RTI8" s="711"/>
      <c r="RTJ8" s="711"/>
      <c r="RTK8" s="711"/>
      <c r="RTL8" s="711"/>
      <c r="RTM8" s="711"/>
      <c r="RTN8" s="711"/>
      <c r="RTO8" s="711"/>
      <c r="RTP8" s="711"/>
      <c r="RTQ8" s="711"/>
      <c r="RTR8" s="711"/>
      <c r="RTS8" s="711"/>
      <c r="RTT8" s="711"/>
      <c r="RTU8" s="711"/>
      <c r="RTV8" s="711"/>
      <c r="RTW8" s="711"/>
      <c r="RTX8" s="711"/>
      <c r="RTY8" s="711"/>
      <c r="RTZ8" s="711"/>
      <c r="RUA8" s="711"/>
      <c r="RUB8" s="711"/>
      <c r="RUC8" s="711"/>
      <c r="RUD8" s="711"/>
      <c r="RUE8" s="711"/>
      <c r="RUF8" s="711"/>
      <c r="RUG8" s="711"/>
      <c r="RUH8" s="711"/>
      <c r="RUI8" s="711"/>
      <c r="RUJ8" s="711"/>
      <c r="RUK8" s="711"/>
      <c r="RUL8" s="711"/>
      <c r="RUM8" s="711"/>
      <c r="RUN8" s="711"/>
      <c r="RUO8" s="711"/>
      <c r="RUP8" s="711"/>
      <c r="RUQ8" s="711"/>
      <c r="RUR8" s="711"/>
      <c r="RUS8" s="711"/>
      <c r="RUT8" s="711"/>
      <c r="RUU8" s="711"/>
      <c r="RUV8" s="711"/>
      <c r="RUW8" s="711"/>
      <c r="RUX8" s="711"/>
      <c r="RUY8" s="711"/>
      <c r="RUZ8" s="711"/>
      <c r="RVA8" s="711"/>
      <c r="RVB8" s="711"/>
      <c r="RVC8" s="711"/>
      <c r="RVD8" s="711"/>
      <c r="RVE8" s="711"/>
      <c r="RVF8" s="711"/>
      <c r="RVG8" s="711"/>
      <c r="RVH8" s="711"/>
      <c r="RVI8" s="711"/>
      <c r="RVJ8" s="711"/>
      <c r="RVK8" s="711"/>
      <c r="RVL8" s="711"/>
      <c r="RVM8" s="711"/>
      <c r="RVN8" s="711"/>
      <c r="RVO8" s="711"/>
      <c r="RVP8" s="711"/>
      <c r="RVQ8" s="711"/>
      <c r="RVR8" s="711"/>
      <c r="RVS8" s="711"/>
      <c r="RVT8" s="711"/>
      <c r="RVU8" s="711"/>
      <c r="RVV8" s="711"/>
      <c r="RVW8" s="711"/>
      <c r="RVX8" s="711"/>
      <c r="RVY8" s="711"/>
      <c r="RVZ8" s="711"/>
      <c r="RWA8" s="711"/>
      <c r="RWB8" s="711"/>
      <c r="RWC8" s="711"/>
      <c r="RWD8" s="711"/>
      <c r="RWE8" s="711"/>
      <c r="RWF8" s="711"/>
      <c r="RWG8" s="711"/>
      <c r="RWH8" s="711"/>
      <c r="RWI8" s="711"/>
      <c r="RWJ8" s="711"/>
      <c r="RWK8" s="711"/>
      <c r="RWL8" s="711"/>
      <c r="RWM8" s="711"/>
      <c r="RWN8" s="711"/>
      <c r="RWO8" s="711"/>
      <c r="RWP8" s="711"/>
      <c r="RWQ8" s="711"/>
      <c r="RWR8" s="711"/>
      <c r="RWS8" s="711"/>
      <c r="RWT8" s="711"/>
      <c r="RWU8" s="711"/>
      <c r="RWV8" s="711"/>
      <c r="RWW8" s="711"/>
      <c r="RWX8" s="711"/>
      <c r="RWY8" s="711"/>
      <c r="RWZ8" s="711"/>
      <c r="RXA8" s="711"/>
      <c r="RXB8" s="711"/>
      <c r="RXC8" s="711"/>
      <c r="RXD8" s="711"/>
      <c r="RXE8" s="711"/>
      <c r="RXF8" s="711"/>
      <c r="RXG8" s="711"/>
      <c r="RXH8" s="711"/>
      <c r="RXI8" s="711"/>
      <c r="RXJ8" s="711"/>
      <c r="RXK8" s="711"/>
      <c r="RXL8" s="711"/>
      <c r="RXM8" s="711"/>
      <c r="RXN8" s="711"/>
      <c r="RXO8" s="711"/>
      <c r="RXP8" s="711"/>
      <c r="RXQ8" s="711"/>
      <c r="RXR8" s="711"/>
      <c r="RXS8" s="711"/>
      <c r="RXT8" s="711"/>
      <c r="RXU8" s="711"/>
      <c r="RXV8" s="711"/>
      <c r="RXW8" s="711"/>
      <c r="RXX8" s="711"/>
      <c r="RXY8" s="711"/>
      <c r="RXZ8" s="711"/>
      <c r="RYA8" s="711"/>
      <c r="RYB8" s="711"/>
      <c r="RYC8" s="711"/>
      <c r="RYD8" s="711"/>
      <c r="RYE8" s="711"/>
      <c r="RYF8" s="711"/>
      <c r="RYG8" s="711"/>
      <c r="RYH8" s="711"/>
      <c r="RYI8" s="711"/>
      <c r="RYJ8" s="711"/>
      <c r="RYK8" s="711"/>
      <c r="RYL8" s="711"/>
      <c r="RYM8" s="711"/>
      <c r="RYN8" s="711"/>
      <c r="RYO8" s="711"/>
      <c r="RYP8" s="711"/>
      <c r="RYQ8" s="711"/>
      <c r="RYR8" s="711"/>
      <c r="RYS8" s="711"/>
      <c r="RYT8" s="711"/>
      <c r="RYU8" s="711"/>
      <c r="RYV8" s="711"/>
      <c r="RYW8" s="711"/>
      <c r="RYX8" s="711"/>
      <c r="RYY8" s="711"/>
      <c r="RYZ8" s="711"/>
      <c r="RZA8" s="711"/>
      <c r="RZB8" s="711"/>
      <c r="RZC8" s="711"/>
      <c r="RZD8" s="711"/>
      <c r="RZE8" s="711"/>
      <c r="RZF8" s="711"/>
      <c r="RZG8" s="711"/>
      <c r="RZH8" s="711"/>
      <c r="RZI8" s="711"/>
      <c r="RZJ8" s="711"/>
      <c r="RZK8" s="711"/>
      <c r="RZL8" s="711"/>
      <c r="RZM8" s="711"/>
      <c r="RZN8" s="711"/>
      <c r="RZO8" s="711"/>
      <c r="RZP8" s="711"/>
      <c r="RZQ8" s="711"/>
      <c r="RZR8" s="711"/>
      <c r="RZS8" s="711"/>
      <c r="RZT8" s="711"/>
      <c r="RZU8" s="711"/>
      <c r="RZV8" s="711"/>
      <c r="RZW8" s="711"/>
      <c r="RZX8" s="711"/>
      <c r="RZY8" s="711"/>
      <c r="RZZ8" s="711"/>
      <c r="SAA8" s="711"/>
      <c r="SAB8" s="711"/>
      <c r="SAC8" s="711"/>
      <c r="SAD8" s="711"/>
      <c r="SAE8" s="711"/>
      <c r="SAF8" s="711"/>
      <c r="SAG8" s="711"/>
      <c r="SAH8" s="711"/>
      <c r="SAI8" s="711"/>
      <c r="SAJ8" s="711"/>
      <c r="SAK8" s="711"/>
      <c r="SAL8" s="711"/>
      <c r="SAM8" s="711"/>
      <c r="SAN8" s="711"/>
      <c r="SAO8" s="711"/>
      <c r="SAP8" s="711"/>
      <c r="SAQ8" s="711"/>
      <c r="SAR8" s="711"/>
      <c r="SAS8" s="711"/>
      <c r="SAT8" s="711"/>
      <c r="SAU8" s="711"/>
      <c r="SAV8" s="711"/>
      <c r="SAW8" s="711"/>
      <c r="SAX8" s="711"/>
      <c r="SAY8" s="711"/>
      <c r="SAZ8" s="711"/>
      <c r="SBA8" s="711"/>
      <c r="SBB8" s="711"/>
      <c r="SBC8" s="711"/>
      <c r="SBD8" s="711"/>
      <c r="SBE8" s="711"/>
      <c r="SBF8" s="711"/>
      <c r="SBG8" s="711"/>
      <c r="SBH8" s="711"/>
      <c r="SBI8" s="711"/>
      <c r="SBJ8" s="711"/>
      <c r="SBK8" s="711"/>
      <c r="SBL8" s="711"/>
      <c r="SBM8" s="711"/>
      <c r="SBN8" s="711"/>
      <c r="SBO8" s="711"/>
      <c r="SBP8" s="711"/>
      <c r="SBQ8" s="711"/>
      <c r="SBR8" s="711"/>
      <c r="SBS8" s="711"/>
      <c r="SBT8" s="711"/>
      <c r="SBU8" s="711"/>
      <c r="SBV8" s="711"/>
      <c r="SBW8" s="711"/>
      <c r="SBX8" s="711"/>
      <c r="SBY8" s="711"/>
      <c r="SBZ8" s="711"/>
      <c r="SCA8" s="711"/>
      <c r="SCB8" s="711"/>
      <c r="SCC8" s="711"/>
      <c r="SCD8" s="711"/>
      <c r="SCE8" s="711"/>
      <c r="SCF8" s="711"/>
      <c r="SCG8" s="711"/>
      <c r="SCH8" s="711"/>
      <c r="SCI8" s="711"/>
      <c r="SCJ8" s="711"/>
      <c r="SCK8" s="711"/>
      <c r="SCL8" s="711"/>
      <c r="SCM8" s="711"/>
      <c r="SCN8" s="711"/>
      <c r="SCO8" s="711"/>
      <c r="SCP8" s="711"/>
      <c r="SCQ8" s="711"/>
      <c r="SCR8" s="711"/>
      <c r="SCS8" s="711"/>
      <c r="SCT8" s="711"/>
      <c r="SCU8" s="711"/>
      <c r="SCV8" s="711"/>
      <c r="SCW8" s="711"/>
      <c r="SCX8" s="711"/>
      <c r="SCY8" s="711"/>
      <c r="SCZ8" s="711"/>
      <c r="SDA8" s="711"/>
      <c r="SDB8" s="711"/>
      <c r="SDC8" s="711"/>
      <c r="SDD8" s="711"/>
      <c r="SDE8" s="711"/>
      <c r="SDF8" s="711"/>
      <c r="SDG8" s="711"/>
      <c r="SDH8" s="711"/>
      <c r="SDI8" s="711"/>
      <c r="SDJ8" s="711"/>
      <c r="SDK8" s="711"/>
      <c r="SDL8" s="711"/>
      <c r="SDM8" s="711"/>
      <c r="SDN8" s="711"/>
      <c r="SDO8" s="711"/>
      <c r="SDP8" s="711"/>
      <c r="SDQ8" s="711"/>
      <c r="SDR8" s="711"/>
      <c r="SDS8" s="711"/>
      <c r="SDT8" s="711"/>
      <c r="SDU8" s="711"/>
      <c r="SDV8" s="711"/>
      <c r="SDW8" s="711"/>
      <c r="SDX8" s="711"/>
      <c r="SDY8" s="711"/>
      <c r="SDZ8" s="711"/>
      <c r="SEA8" s="711"/>
      <c r="SEB8" s="711"/>
      <c r="SEC8" s="711"/>
      <c r="SED8" s="711"/>
      <c r="SEE8" s="711"/>
      <c r="SEF8" s="711"/>
      <c r="SEG8" s="711"/>
      <c r="SEH8" s="711"/>
      <c r="SEI8" s="711"/>
      <c r="SEJ8" s="711"/>
      <c r="SEK8" s="711"/>
      <c r="SEL8" s="711"/>
      <c r="SEM8" s="711"/>
      <c r="SEN8" s="711"/>
      <c r="SEO8" s="711"/>
      <c r="SEP8" s="711"/>
      <c r="SEQ8" s="711"/>
      <c r="SER8" s="711"/>
      <c r="SES8" s="711"/>
      <c r="SET8" s="711"/>
      <c r="SEU8" s="711"/>
      <c r="SEV8" s="711"/>
      <c r="SEW8" s="711"/>
      <c r="SEX8" s="711"/>
      <c r="SEY8" s="711"/>
      <c r="SEZ8" s="711"/>
      <c r="SFA8" s="711"/>
      <c r="SFB8" s="711"/>
      <c r="SFC8" s="711"/>
      <c r="SFD8" s="711"/>
      <c r="SFE8" s="711"/>
      <c r="SFF8" s="711"/>
      <c r="SFG8" s="711"/>
      <c r="SFH8" s="711"/>
      <c r="SFI8" s="711"/>
      <c r="SFJ8" s="711"/>
      <c r="SFK8" s="711"/>
      <c r="SFL8" s="711"/>
      <c r="SFM8" s="711"/>
      <c r="SFN8" s="711"/>
      <c r="SFO8" s="711"/>
      <c r="SFP8" s="711"/>
      <c r="SFQ8" s="711"/>
      <c r="SFR8" s="711"/>
      <c r="SFS8" s="711"/>
      <c r="SFT8" s="711"/>
      <c r="SFU8" s="711"/>
      <c r="SFV8" s="711"/>
      <c r="SFW8" s="711"/>
      <c r="SFX8" s="711"/>
      <c r="SFY8" s="711"/>
      <c r="SFZ8" s="711"/>
      <c r="SGA8" s="711"/>
      <c r="SGB8" s="711"/>
      <c r="SGC8" s="711"/>
      <c r="SGD8" s="711"/>
      <c r="SGE8" s="711"/>
      <c r="SGF8" s="711"/>
      <c r="SGG8" s="711"/>
      <c r="SGH8" s="711"/>
      <c r="SGI8" s="711"/>
      <c r="SGJ8" s="711"/>
      <c r="SGK8" s="711"/>
      <c r="SGL8" s="711"/>
      <c r="SGM8" s="711"/>
      <c r="SGN8" s="711"/>
      <c r="SGO8" s="711"/>
      <c r="SGP8" s="711"/>
      <c r="SGQ8" s="711"/>
      <c r="SGR8" s="711"/>
      <c r="SGS8" s="711"/>
      <c r="SGT8" s="711"/>
      <c r="SGU8" s="711"/>
      <c r="SGV8" s="711"/>
      <c r="SGW8" s="711"/>
      <c r="SGX8" s="711"/>
      <c r="SGY8" s="711"/>
      <c r="SGZ8" s="711"/>
      <c r="SHA8" s="711"/>
      <c r="SHB8" s="711"/>
      <c r="SHC8" s="711"/>
      <c r="SHD8" s="711"/>
      <c r="SHE8" s="711"/>
      <c r="SHF8" s="711"/>
      <c r="SHG8" s="711"/>
      <c r="SHH8" s="711"/>
      <c r="SHI8" s="711"/>
      <c r="SHJ8" s="711"/>
      <c r="SHK8" s="711"/>
      <c r="SHL8" s="711"/>
      <c r="SHM8" s="711"/>
      <c r="SHN8" s="711"/>
      <c r="SHO8" s="711"/>
      <c r="SHP8" s="711"/>
      <c r="SHQ8" s="711"/>
      <c r="SHR8" s="711"/>
      <c r="SHS8" s="711"/>
      <c r="SHT8" s="711"/>
      <c r="SHU8" s="711"/>
      <c r="SHV8" s="711"/>
      <c r="SHW8" s="711"/>
      <c r="SHX8" s="711"/>
      <c r="SHY8" s="711"/>
      <c r="SHZ8" s="711"/>
      <c r="SIA8" s="711"/>
      <c r="SIB8" s="711"/>
      <c r="SIC8" s="711"/>
      <c r="SID8" s="711"/>
      <c r="SIE8" s="711"/>
      <c r="SIF8" s="711"/>
      <c r="SIG8" s="711"/>
      <c r="SIH8" s="711"/>
      <c r="SII8" s="711"/>
      <c r="SIJ8" s="711"/>
      <c r="SIK8" s="711"/>
      <c r="SIL8" s="711"/>
      <c r="SIM8" s="711"/>
      <c r="SIN8" s="711"/>
      <c r="SIO8" s="711"/>
      <c r="SIP8" s="711"/>
      <c r="SIQ8" s="711"/>
      <c r="SIR8" s="711"/>
      <c r="SIS8" s="711"/>
      <c r="SIT8" s="711"/>
      <c r="SIU8" s="711"/>
      <c r="SIV8" s="711"/>
      <c r="SIW8" s="711"/>
      <c r="SIX8" s="711"/>
      <c r="SIY8" s="711"/>
      <c r="SIZ8" s="711"/>
      <c r="SJA8" s="711"/>
      <c r="SJB8" s="711"/>
      <c r="SJC8" s="711"/>
      <c r="SJD8" s="711"/>
      <c r="SJE8" s="711"/>
      <c r="SJF8" s="711"/>
      <c r="SJG8" s="711"/>
      <c r="SJH8" s="711"/>
      <c r="SJI8" s="711"/>
      <c r="SJJ8" s="711"/>
      <c r="SJK8" s="711"/>
      <c r="SJL8" s="711"/>
      <c r="SJM8" s="711"/>
      <c r="SJN8" s="711"/>
      <c r="SJO8" s="711"/>
      <c r="SJP8" s="711"/>
      <c r="SJQ8" s="711"/>
      <c r="SJR8" s="711"/>
      <c r="SJS8" s="711"/>
      <c r="SJT8" s="711"/>
      <c r="SJU8" s="711"/>
      <c r="SJV8" s="711"/>
      <c r="SJW8" s="711"/>
      <c r="SJX8" s="711"/>
      <c r="SJY8" s="711"/>
      <c r="SJZ8" s="711"/>
      <c r="SKA8" s="711"/>
      <c r="SKB8" s="711"/>
      <c r="SKC8" s="711"/>
      <c r="SKD8" s="711"/>
      <c r="SKE8" s="711"/>
      <c r="SKF8" s="711"/>
      <c r="SKG8" s="711"/>
      <c r="SKH8" s="711"/>
      <c r="SKI8" s="711"/>
      <c r="SKJ8" s="711"/>
      <c r="SKK8" s="711"/>
      <c r="SKL8" s="711"/>
      <c r="SKM8" s="711"/>
      <c r="SKN8" s="711"/>
      <c r="SKO8" s="711"/>
      <c r="SKP8" s="711"/>
      <c r="SKQ8" s="711"/>
      <c r="SKR8" s="711"/>
      <c r="SKS8" s="711"/>
      <c r="SKT8" s="711"/>
      <c r="SKU8" s="711"/>
      <c r="SKV8" s="711"/>
      <c r="SKW8" s="711"/>
      <c r="SKX8" s="711"/>
      <c r="SKY8" s="711"/>
      <c r="SKZ8" s="711"/>
      <c r="SLA8" s="711"/>
      <c r="SLB8" s="711"/>
      <c r="SLC8" s="711"/>
      <c r="SLD8" s="711"/>
      <c r="SLE8" s="711"/>
      <c r="SLF8" s="711"/>
      <c r="SLG8" s="711"/>
      <c r="SLH8" s="711"/>
      <c r="SLI8" s="711"/>
      <c r="SLJ8" s="711"/>
      <c r="SLK8" s="711"/>
      <c r="SLL8" s="711"/>
      <c r="SLM8" s="711"/>
      <c r="SLN8" s="711"/>
      <c r="SLO8" s="711"/>
      <c r="SLP8" s="711"/>
      <c r="SLQ8" s="711"/>
      <c r="SLR8" s="711"/>
      <c r="SLS8" s="711"/>
      <c r="SLT8" s="711"/>
      <c r="SLU8" s="711"/>
      <c r="SLV8" s="711"/>
      <c r="SLW8" s="711"/>
      <c r="SLX8" s="711"/>
      <c r="SLY8" s="711"/>
      <c r="SLZ8" s="711"/>
      <c r="SMA8" s="711"/>
      <c r="SMB8" s="711"/>
      <c r="SMC8" s="711"/>
      <c r="SMD8" s="711"/>
      <c r="SME8" s="711"/>
      <c r="SMF8" s="711"/>
      <c r="SMG8" s="711"/>
      <c r="SMH8" s="711"/>
      <c r="SMI8" s="711"/>
      <c r="SMJ8" s="711"/>
      <c r="SMK8" s="711"/>
      <c r="SML8" s="711"/>
      <c r="SMM8" s="711"/>
      <c r="SMN8" s="711"/>
      <c r="SMO8" s="711"/>
      <c r="SMP8" s="711"/>
      <c r="SMQ8" s="711"/>
      <c r="SMR8" s="711"/>
      <c r="SMS8" s="711"/>
      <c r="SMT8" s="711"/>
      <c r="SMU8" s="711"/>
      <c r="SMV8" s="711"/>
      <c r="SMW8" s="711"/>
      <c r="SMX8" s="711"/>
      <c r="SMY8" s="711"/>
      <c r="SMZ8" s="711"/>
      <c r="SNA8" s="711"/>
      <c r="SNB8" s="711"/>
      <c r="SNC8" s="711"/>
      <c r="SND8" s="711"/>
      <c r="SNE8" s="711"/>
      <c r="SNF8" s="711"/>
      <c r="SNG8" s="711"/>
      <c r="SNH8" s="711"/>
      <c r="SNI8" s="711"/>
      <c r="SNJ8" s="711"/>
      <c r="SNK8" s="711"/>
      <c r="SNL8" s="711"/>
      <c r="SNM8" s="711"/>
      <c r="SNN8" s="711"/>
      <c r="SNO8" s="711"/>
      <c r="SNP8" s="711"/>
      <c r="SNQ8" s="711"/>
      <c r="SNR8" s="711"/>
      <c r="SNS8" s="711"/>
      <c r="SNT8" s="711"/>
      <c r="SNU8" s="711"/>
      <c r="SNV8" s="711"/>
      <c r="SNW8" s="711"/>
      <c r="SNX8" s="711"/>
      <c r="SNY8" s="711"/>
      <c r="SNZ8" s="711"/>
      <c r="SOA8" s="711"/>
      <c r="SOB8" s="711"/>
      <c r="SOC8" s="711"/>
      <c r="SOD8" s="711"/>
      <c r="SOE8" s="711"/>
      <c r="SOF8" s="711"/>
      <c r="SOG8" s="711"/>
      <c r="SOH8" s="711"/>
      <c r="SOI8" s="711"/>
      <c r="SOJ8" s="711"/>
      <c r="SOK8" s="711"/>
      <c r="SOL8" s="711"/>
      <c r="SOM8" s="711"/>
      <c r="SON8" s="711"/>
      <c r="SOO8" s="711"/>
      <c r="SOP8" s="711"/>
      <c r="SOQ8" s="711"/>
      <c r="SOR8" s="711"/>
      <c r="SOS8" s="711"/>
      <c r="SOT8" s="711"/>
      <c r="SOU8" s="711"/>
      <c r="SOV8" s="711"/>
      <c r="SOW8" s="711"/>
      <c r="SOX8" s="711"/>
      <c r="SOY8" s="711"/>
      <c r="SOZ8" s="711"/>
      <c r="SPA8" s="711"/>
      <c r="SPB8" s="711"/>
      <c r="SPC8" s="711"/>
      <c r="SPD8" s="711"/>
      <c r="SPE8" s="711"/>
      <c r="SPF8" s="711"/>
      <c r="SPG8" s="711"/>
      <c r="SPH8" s="711"/>
      <c r="SPI8" s="711"/>
      <c r="SPJ8" s="711"/>
      <c r="SPK8" s="711"/>
      <c r="SPL8" s="711"/>
      <c r="SPM8" s="711"/>
      <c r="SPN8" s="711"/>
      <c r="SPO8" s="711"/>
      <c r="SPP8" s="711"/>
      <c r="SPQ8" s="711"/>
      <c r="SPR8" s="711"/>
      <c r="SPS8" s="711"/>
      <c r="SPT8" s="711"/>
      <c r="SPU8" s="711"/>
      <c r="SPV8" s="711"/>
      <c r="SPW8" s="711"/>
      <c r="SPX8" s="711"/>
      <c r="SPY8" s="711"/>
      <c r="SPZ8" s="711"/>
      <c r="SQA8" s="711"/>
      <c r="SQB8" s="711"/>
      <c r="SQC8" s="711"/>
      <c r="SQD8" s="711"/>
      <c r="SQE8" s="711"/>
      <c r="SQF8" s="711"/>
      <c r="SQG8" s="711"/>
      <c r="SQH8" s="711"/>
      <c r="SQI8" s="711"/>
      <c r="SQJ8" s="711"/>
      <c r="SQK8" s="711"/>
      <c r="SQL8" s="711"/>
      <c r="SQM8" s="711"/>
      <c r="SQN8" s="711"/>
      <c r="SQO8" s="711"/>
      <c r="SQP8" s="711"/>
      <c r="SQQ8" s="711"/>
      <c r="SQR8" s="711"/>
      <c r="SQS8" s="711"/>
      <c r="SQT8" s="711"/>
      <c r="SQU8" s="711"/>
      <c r="SQV8" s="711"/>
      <c r="SQW8" s="711"/>
      <c r="SQX8" s="711"/>
      <c r="SQY8" s="711"/>
      <c r="SQZ8" s="711"/>
      <c r="SRA8" s="711"/>
      <c r="SRB8" s="711"/>
      <c r="SRC8" s="711"/>
      <c r="SRD8" s="711"/>
      <c r="SRE8" s="711"/>
      <c r="SRF8" s="711"/>
      <c r="SRG8" s="711"/>
      <c r="SRH8" s="711"/>
      <c r="SRI8" s="711"/>
      <c r="SRJ8" s="711"/>
      <c r="SRK8" s="711"/>
      <c r="SRL8" s="711"/>
      <c r="SRM8" s="711"/>
      <c r="SRN8" s="711"/>
      <c r="SRO8" s="711"/>
      <c r="SRP8" s="711"/>
      <c r="SRQ8" s="711"/>
      <c r="SRR8" s="711"/>
      <c r="SRS8" s="711"/>
      <c r="SRT8" s="711"/>
      <c r="SRU8" s="711"/>
      <c r="SRV8" s="711"/>
      <c r="SRW8" s="711"/>
      <c r="SRX8" s="711"/>
      <c r="SRY8" s="711"/>
      <c r="SRZ8" s="711"/>
      <c r="SSA8" s="711"/>
      <c r="SSB8" s="711"/>
      <c r="SSC8" s="711"/>
      <c r="SSD8" s="711"/>
      <c r="SSE8" s="711"/>
      <c r="SSF8" s="711"/>
      <c r="SSG8" s="711"/>
      <c r="SSH8" s="711"/>
      <c r="SSI8" s="711"/>
      <c r="SSJ8" s="711"/>
      <c r="SSK8" s="711"/>
      <c r="SSL8" s="711"/>
      <c r="SSM8" s="711"/>
      <c r="SSN8" s="711"/>
      <c r="SSO8" s="711"/>
      <c r="SSP8" s="711"/>
      <c r="SSQ8" s="711"/>
      <c r="SSR8" s="711"/>
      <c r="SSS8" s="711"/>
      <c r="SST8" s="711"/>
      <c r="SSU8" s="711"/>
      <c r="SSV8" s="711"/>
      <c r="SSW8" s="711"/>
      <c r="SSX8" s="711"/>
      <c r="SSY8" s="711"/>
      <c r="SSZ8" s="711"/>
      <c r="STA8" s="711"/>
      <c r="STB8" s="711"/>
      <c r="STC8" s="711"/>
      <c r="STD8" s="711"/>
      <c r="STE8" s="711"/>
      <c r="STF8" s="711"/>
      <c r="STG8" s="711"/>
      <c r="STH8" s="711"/>
      <c r="STI8" s="711"/>
      <c r="STJ8" s="711"/>
      <c r="STK8" s="711"/>
      <c r="STL8" s="711"/>
      <c r="STM8" s="711"/>
      <c r="STN8" s="711"/>
      <c r="STO8" s="711"/>
      <c r="STP8" s="711"/>
      <c r="STQ8" s="711"/>
      <c r="STR8" s="711"/>
      <c r="STS8" s="711"/>
      <c r="STT8" s="711"/>
      <c r="STU8" s="711"/>
      <c r="STV8" s="711"/>
      <c r="STW8" s="711"/>
      <c r="STX8" s="711"/>
      <c r="STY8" s="711"/>
      <c r="STZ8" s="711"/>
      <c r="SUA8" s="711"/>
      <c r="SUB8" s="711"/>
      <c r="SUC8" s="711"/>
      <c r="SUD8" s="711"/>
      <c r="SUE8" s="711"/>
      <c r="SUF8" s="711"/>
      <c r="SUG8" s="711"/>
      <c r="SUH8" s="711"/>
      <c r="SUI8" s="711"/>
      <c r="SUJ8" s="711"/>
      <c r="SUK8" s="711"/>
      <c r="SUL8" s="711"/>
      <c r="SUM8" s="711"/>
      <c r="SUN8" s="711"/>
      <c r="SUO8" s="711"/>
      <c r="SUP8" s="711"/>
      <c r="SUQ8" s="711"/>
      <c r="SUR8" s="711"/>
      <c r="SUS8" s="711"/>
      <c r="SUT8" s="711"/>
      <c r="SUU8" s="711"/>
      <c r="SUV8" s="711"/>
      <c r="SUW8" s="711"/>
      <c r="SUX8" s="711"/>
      <c r="SUY8" s="711"/>
      <c r="SUZ8" s="711"/>
      <c r="SVA8" s="711"/>
      <c r="SVB8" s="711"/>
      <c r="SVC8" s="711"/>
      <c r="SVD8" s="711"/>
      <c r="SVE8" s="711"/>
      <c r="SVF8" s="711"/>
      <c r="SVG8" s="711"/>
      <c r="SVH8" s="711"/>
      <c r="SVI8" s="711"/>
      <c r="SVJ8" s="711"/>
      <c r="SVK8" s="711"/>
      <c r="SVL8" s="711"/>
      <c r="SVM8" s="711"/>
      <c r="SVN8" s="711"/>
      <c r="SVO8" s="711"/>
      <c r="SVP8" s="711"/>
      <c r="SVQ8" s="711"/>
      <c r="SVR8" s="711"/>
      <c r="SVS8" s="711"/>
      <c r="SVT8" s="711"/>
      <c r="SVU8" s="711"/>
      <c r="SVV8" s="711"/>
      <c r="SVW8" s="711"/>
      <c r="SVX8" s="711"/>
      <c r="SVY8" s="711"/>
      <c r="SVZ8" s="711"/>
      <c r="SWA8" s="711"/>
      <c r="SWB8" s="711"/>
      <c r="SWC8" s="711"/>
      <c r="SWD8" s="711"/>
      <c r="SWE8" s="711"/>
      <c r="SWF8" s="711"/>
      <c r="SWG8" s="711"/>
      <c r="SWH8" s="711"/>
      <c r="SWI8" s="711"/>
      <c r="SWJ8" s="711"/>
      <c r="SWK8" s="711"/>
      <c r="SWL8" s="711"/>
      <c r="SWM8" s="711"/>
      <c r="SWN8" s="711"/>
      <c r="SWO8" s="711"/>
      <c r="SWP8" s="711"/>
      <c r="SWQ8" s="711"/>
      <c r="SWR8" s="711"/>
      <c r="SWS8" s="711"/>
      <c r="SWT8" s="711"/>
      <c r="SWU8" s="711"/>
      <c r="SWV8" s="711"/>
      <c r="SWW8" s="711"/>
      <c r="SWX8" s="711"/>
      <c r="SWY8" s="711"/>
      <c r="SWZ8" s="711"/>
      <c r="SXA8" s="711"/>
      <c r="SXB8" s="711"/>
      <c r="SXC8" s="711"/>
      <c r="SXD8" s="711"/>
      <c r="SXE8" s="711"/>
      <c r="SXF8" s="711"/>
      <c r="SXG8" s="711"/>
      <c r="SXH8" s="711"/>
      <c r="SXI8" s="711"/>
      <c r="SXJ8" s="711"/>
      <c r="SXK8" s="711"/>
      <c r="SXL8" s="711"/>
      <c r="SXM8" s="711"/>
      <c r="SXN8" s="711"/>
      <c r="SXO8" s="711"/>
      <c r="SXP8" s="711"/>
      <c r="SXQ8" s="711"/>
      <c r="SXR8" s="711"/>
      <c r="SXS8" s="711"/>
      <c r="SXT8" s="711"/>
      <c r="SXU8" s="711"/>
      <c r="SXV8" s="711"/>
      <c r="SXW8" s="711"/>
      <c r="SXX8" s="711"/>
      <c r="SXY8" s="711"/>
      <c r="SXZ8" s="711"/>
      <c r="SYA8" s="711"/>
      <c r="SYB8" s="711"/>
      <c r="SYC8" s="711"/>
      <c r="SYD8" s="711"/>
      <c r="SYE8" s="711"/>
      <c r="SYF8" s="711"/>
      <c r="SYG8" s="711"/>
      <c r="SYH8" s="711"/>
      <c r="SYI8" s="711"/>
      <c r="SYJ8" s="711"/>
      <c r="SYK8" s="711"/>
      <c r="SYL8" s="711"/>
      <c r="SYM8" s="711"/>
      <c r="SYN8" s="711"/>
      <c r="SYO8" s="711"/>
      <c r="SYP8" s="711"/>
      <c r="SYQ8" s="711"/>
      <c r="SYR8" s="711"/>
      <c r="SYS8" s="711"/>
      <c r="SYT8" s="711"/>
      <c r="SYU8" s="711"/>
      <c r="SYV8" s="711"/>
      <c r="SYW8" s="711"/>
      <c r="SYX8" s="711"/>
      <c r="SYY8" s="711"/>
      <c r="SYZ8" s="711"/>
      <c r="SZA8" s="711"/>
      <c r="SZB8" s="711"/>
      <c r="SZC8" s="711"/>
      <c r="SZD8" s="711"/>
      <c r="SZE8" s="711"/>
      <c r="SZF8" s="711"/>
      <c r="SZG8" s="711"/>
      <c r="SZH8" s="711"/>
      <c r="SZI8" s="711"/>
      <c r="SZJ8" s="711"/>
      <c r="SZK8" s="711"/>
      <c r="SZL8" s="711"/>
      <c r="SZM8" s="711"/>
      <c r="SZN8" s="711"/>
      <c r="SZO8" s="711"/>
      <c r="SZP8" s="711"/>
      <c r="SZQ8" s="711"/>
      <c r="SZR8" s="711"/>
      <c r="SZS8" s="711"/>
      <c r="SZT8" s="711"/>
      <c r="SZU8" s="711"/>
      <c r="SZV8" s="711"/>
      <c r="SZW8" s="711"/>
      <c r="SZX8" s="711"/>
      <c r="SZY8" s="711"/>
      <c r="SZZ8" s="711"/>
      <c r="TAA8" s="711"/>
      <c r="TAB8" s="711"/>
      <c r="TAC8" s="711"/>
      <c r="TAD8" s="711"/>
      <c r="TAE8" s="711"/>
      <c r="TAF8" s="711"/>
      <c r="TAG8" s="711"/>
      <c r="TAH8" s="711"/>
      <c r="TAI8" s="711"/>
      <c r="TAJ8" s="711"/>
      <c r="TAK8" s="711"/>
      <c r="TAL8" s="711"/>
      <c r="TAM8" s="711"/>
      <c r="TAN8" s="711"/>
      <c r="TAO8" s="711"/>
      <c r="TAP8" s="711"/>
      <c r="TAQ8" s="711"/>
      <c r="TAR8" s="711"/>
      <c r="TAS8" s="711"/>
      <c r="TAT8" s="711"/>
      <c r="TAU8" s="711"/>
      <c r="TAV8" s="711"/>
      <c r="TAW8" s="711"/>
      <c r="TAX8" s="711"/>
      <c r="TAY8" s="711"/>
      <c r="TAZ8" s="711"/>
      <c r="TBA8" s="711"/>
      <c r="TBB8" s="711"/>
      <c r="TBC8" s="711"/>
      <c r="TBD8" s="711"/>
      <c r="TBE8" s="711"/>
      <c r="TBF8" s="711"/>
      <c r="TBG8" s="711"/>
      <c r="TBH8" s="711"/>
      <c r="TBI8" s="711"/>
      <c r="TBJ8" s="711"/>
      <c r="TBK8" s="711"/>
      <c r="TBL8" s="711"/>
      <c r="TBM8" s="711"/>
      <c r="TBN8" s="711"/>
      <c r="TBO8" s="711"/>
      <c r="TBP8" s="711"/>
      <c r="TBQ8" s="711"/>
      <c r="TBR8" s="711"/>
      <c r="TBS8" s="711"/>
      <c r="TBT8" s="711"/>
      <c r="TBU8" s="711"/>
      <c r="TBV8" s="711"/>
      <c r="TBW8" s="711"/>
      <c r="TBX8" s="711"/>
      <c r="TBY8" s="711"/>
      <c r="TBZ8" s="711"/>
      <c r="TCA8" s="711"/>
      <c r="TCB8" s="711"/>
      <c r="TCC8" s="711"/>
      <c r="TCD8" s="711"/>
      <c r="TCE8" s="711"/>
      <c r="TCF8" s="711"/>
      <c r="TCG8" s="711"/>
      <c r="TCH8" s="711"/>
      <c r="TCI8" s="711"/>
      <c r="TCJ8" s="711"/>
      <c r="TCK8" s="711"/>
      <c r="TCL8" s="711"/>
      <c r="TCM8" s="711"/>
      <c r="TCN8" s="711"/>
      <c r="TCO8" s="711"/>
      <c r="TCP8" s="711"/>
      <c r="TCQ8" s="711"/>
      <c r="TCR8" s="711"/>
      <c r="TCS8" s="711"/>
      <c r="TCT8" s="711"/>
      <c r="TCU8" s="711"/>
      <c r="TCV8" s="711"/>
      <c r="TCW8" s="711"/>
      <c r="TCX8" s="711"/>
      <c r="TCY8" s="711"/>
      <c r="TCZ8" s="711"/>
      <c r="TDA8" s="711"/>
      <c r="TDB8" s="711"/>
      <c r="TDC8" s="711"/>
      <c r="TDD8" s="711"/>
      <c r="TDE8" s="711"/>
      <c r="TDF8" s="711"/>
      <c r="TDG8" s="711"/>
      <c r="TDH8" s="711"/>
      <c r="TDI8" s="711"/>
      <c r="TDJ8" s="711"/>
      <c r="TDK8" s="711"/>
      <c r="TDL8" s="711"/>
      <c r="TDM8" s="711"/>
      <c r="TDN8" s="711"/>
      <c r="TDO8" s="711"/>
      <c r="TDP8" s="711"/>
      <c r="TDQ8" s="711"/>
      <c r="TDR8" s="711"/>
      <c r="TDS8" s="711"/>
      <c r="TDT8" s="711"/>
      <c r="TDU8" s="711"/>
      <c r="TDV8" s="711"/>
      <c r="TDW8" s="711"/>
      <c r="TDX8" s="711"/>
      <c r="TDY8" s="711"/>
      <c r="TDZ8" s="711"/>
      <c r="TEA8" s="711"/>
      <c r="TEB8" s="711"/>
      <c r="TEC8" s="711"/>
      <c r="TED8" s="711"/>
      <c r="TEE8" s="711"/>
      <c r="TEF8" s="711"/>
      <c r="TEG8" s="711"/>
      <c r="TEH8" s="711"/>
      <c r="TEI8" s="711"/>
      <c r="TEJ8" s="711"/>
      <c r="TEK8" s="711"/>
      <c r="TEL8" s="711"/>
      <c r="TEM8" s="711"/>
      <c r="TEN8" s="711"/>
      <c r="TEO8" s="711"/>
      <c r="TEP8" s="711"/>
      <c r="TEQ8" s="711"/>
      <c r="TER8" s="711"/>
      <c r="TES8" s="711"/>
      <c r="TET8" s="711"/>
      <c r="TEU8" s="711"/>
      <c r="TEV8" s="711"/>
      <c r="TEW8" s="711"/>
      <c r="TEX8" s="711"/>
      <c r="TEY8" s="711"/>
      <c r="TEZ8" s="711"/>
      <c r="TFA8" s="711"/>
      <c r="TFB8" s="711"/>
      <c r="TFC8" s="711"/>
      <c r="TFD8" s="711"/>
      <c r="TFE8" s="711"/>
      <c r="TFF8" s="711"/>
      <c r="TFG8" s="711"/>
      <c r="TFH8" s="711"/>
      <c r="TFI8" s="711"/>
      <c r="TFJ8" s="711"/>
      <c r="TFK8" s="711"/>
      <c r="TFL8" s="711"/>
      <c r="TFM8" s="711"/>
      <c r="TFN8" s="711"/>
      <c r="TFO8" s="711"/>
      <c r="TFP8" s="711"/>
      <c r="TFQ8" s="711"/>
      <c r="TFR8" s="711"/>
      <c r="TFS8" s="711"/>
      <c r="TFT8" s="711"/>
      <c r="TFU8" s="711"/>
      <c r="TFV8" s="711"/>
      <c r="TFW8" s="711"/>
      <c r="TFX8" s="711"/>
      <c r="TFY8" s="711"/>
      <c r="TFZ8" s="711"/>
      <c r="TGA8" s="711"/>
      <c r="TGB8" s="711"/>
      <c r="TGC8" s="711"/>
      <c r="TGD8" s="711"/>
      <c r="TGE8" s="711"/>
      <c r="TGF8" s="711"/>
      <c r="TGG8" s="711"/>
      <c r="TGH8" s="711"/>
      <c r="TGI8" s="711"/>
      <c r="TGJ8" s="711"/>
      <c r="TGK8" s="711"/>
      <c r="TGL8" s="711"/>
      <c r="TGM8" s="711"/>
      <c r="TGN8" s="711"/>
      <c r="TGO8" s="711"/>
      <c r="TGP8" s="711"/>
      <c r="TGQ8" s="711"/>
      <c r="TGR8" s="711"/>
      <c r="TGS8" s="711"/>
      <c r="TGT8" s="711"/>
      <c r="TGU8" s="711"/>
      <c r="TGV8" s="711"/>
      <c r="TGW8" s="711"/>
      <c r="TGX8" s="711"/>
      <c r="TGY8" s="711"/>
      <c r="TGZ8" s="711"/>
      <c r="THA8" s="711"/>
      <c r="THB8" s="711"/>
      <c r="THC8" s="711"/>
      <c r="THD8" s="711"/>
      <c r="THE8" s="711"/>
      <c r="THF8" s="711"/>
      <c r="THG8" s="711"/>
      <c r="THH8" s="711"/>
      <c r="THI8" s="711"/>
      <c r="THJ8" s="711"/>
      <c r="THK8" s="711"/>
      <c r="THL8" s="711"/>
      <c r="THM8" s="711"/>
      <c r="THN8" s="711"/>
      <c r="THO8" s="711"/>
      <c r="THP8" s="711"/>
      <c r="THQ8" s="711"/>
      <c r="THR8" s="711"/>
      <c r="THS8" s="711"/>
      <c r="THT8" s="711"/>
      <c r="THU8" s="711"/>
      <c r="THV8" s="711"/>
      <c r="THW8" s="711"/>
      <c r="THX8" s="711"/>
      <c r="THY8" s="711"/>
      <c r="THZ8" s="711"/>
      <c r="TIA8" s="711"/>
      <c r="TIB8" s="711"/>
      <c r="TIC8" s="711"/>
      <c r="TID8" s="711"/>
      <c r="TIE8" s="711"/>
      <c r="TIF8" s="711"/>
      <c r="TIG8" s="711"/>
      <c r="TIH8" s="711"/>
      <c r="TII8" s="711"/>
      <c r="TIJ8" s="711"/>
      <c r="TIK8" s="711"/>
      <c r="TIL8" s="711"/>
      <c r="TIM8" s="711"/>
      <c r="TIN8" s="711"/>
      <c r="TIO8" s="711"/>
      <c r="TIP8" s="711"/>
      <c r="TIQ8" s="711"/>
      <c r="TIR8" s="711"/>
      <c r="TIS8" s="711"/>
      <c r="TIT8" s="711"/>
      <c r="TIU8" s="711"/>
      <c r="TIV8" s="711"/>
      <c r="TIW8" s="711"/>
      <c r="TIX8" s="711"/>
      <c r="TIY8" s="711"/>
      <c r="TIZ8" s="711"/>
      <c r="TJA8" s="711"/>
      <c r="TJB8" s="711"/>
      <c r="TJC8" s="711"/>
      <c r="TJD8" s="711"/>
      <c r="TJE8" s="711"/>
      <c r="TJF8" s="711"/>
      <c r="TJG8" s="711"/>
      <c r="TJH8" s="711"/>
      <c r="TJI8" s="711"/>
      <c r="TJJ8" s="711"/>
      <c r="TJK8" s="711"/>
      <c r="TJL8" s="711"/>
      <c r="TJM8" s="711"/>
      <c r="TJN8" s="711"/>
      <c r="TJO8" s="711"/>
      <c r="TJP8" s="711"/>
      <c r="TJQ8" s="711"/>
      <c r="TJR8" s="711"/>
      <c r="TJS8" s="711"/>
      <c r="TJT8" s="711"/>
      <c r="TJU8" s="711"/>
      <c r="TJV8" s="711"/>
      <c r="TJW8" s="711"/>
      <c r="TJX8" s="711"/>
      <c r="TJY8" s="711"/>
      <c r="TJZ8" s="711"/>
      <c r="TKA8" s="711"/>
      <c r="TKB8" s="711"/>
      <c r="TKC8" s="711"/>
      <c r="TKD8" s="711"/>
      <c r="TKE8" s="711"/>
      <c r="TKF8" s="711"/>
      <c r="TKG8" s="711"/>
      <c r="TKH8" s="711"/>
      <c r="TKI8" s="711"/>
      <c r="TKJ8" s="711"/>
      <c r="TKK8" s="711"/>
      <c r="TKL8" s="711"/>
      <c r="TKM8" s="711"/>
      <c r="TKN8" s="711"/>
      <c r="TKO8" s="711"/>
      <c r="TKP8" s="711"/>
      <c r="TKQ8" s="711"/>
      <c r="TKR8" s="711"/>
      <c r="TKS8" s="711"/>
      <c r="TKT8" s="711"/>
      <c r="TKU8" s="711"/>
      <c r="TKV8" s="711"/>
      <c r="TKW8" s="711"/>
      <c r="TKX8" s="711"/>
      <c r="TKY8" s="711"/>
      <c r="TKZ8" s="711"/>
      <c r="TLA8" s="711"/>
      <c r="TLB8" s="711"/>
      <c r="TLC8" s="711"/>
      <c r="TLD8" s="711"/>
      <c r="TLE8" s="711"/>
      <c r="TLF8" s="711"/>
      <c r="TLG8" s="711"/>
      <c r="TLH8" s="711"/>
      <c r="TLI8" s="711"/>
      <c r="TLJ8" s="711"/>
      <c r="TLK8" s="711"/>
      <c r="TLL8" s="711"/>
      <c r="TLM8" s="711"/>
      <c r="TLN8" s="711"/>
      <c r="TLO8" s="711"/>
      <c r="TLP8" s="711"/>
      <c r="TLQ8" s="711"/>
      <c r="TLR8" s="711"/>
      <c r="TLS8" s="711"/>
      <c r="TLT8" s="711"/>
      <c r="TLU8" s="711"/>
      <c r="TLV8" s="711"/>
      <c r="TLW8" s="711"/>
      <c r="TLX8" s="711"/>
      <c r="TLY8" s="711"/>
      <c r="TLZ8" s="711"/>
      <c r="TMA8" s="711"/>
      <c r="TMB8" s="711"/>
      <c r="TMC8" s="711"/>
      <c r="TMD8" s="711"/>
      <c r="TME8" s="711"/>
      <c r="TMF8" s="711"/>
      <c r="TMG8" s="711"/>
      <c r="TMH8" s="711"/>
      <c r="TMI8" s="711"/>
      <c r="TMJ8" s="711"/>
      <c r="TMK8" s="711"/>
      <c r="TML8" s="711"/>
      <c r="TMM8" s="711"/>
      <c r="TMN8" s="711"/>
      <c r="TMO8" s="711"/>
      <c r="TMP8" s="711"/>
      <c r="TMQ8" s="711"/>
      <c r="TMR8" s="711"/>
      <c r="TMS8" s="711"/>
      <c r="TMT8" s="711"/>
      <c r="TMU8" s="711"/>
      <c r="TMV8" s="711"/>
      <c r="TMW8" s="711"/>
      <c r="TMX8" s="711"/>
      <c r="TMY8" s="711"/>
      <c r="TMZ8" s="711"/>
      <c r="TNA8" s="711"/>
      <c r="TNB8" s="711"/>
      <c r="TNC8" s="711"/>
      <c r="TND8" s="711"/>
      <c r="TNE8" s="711"/>
      <c r="TNF8" s="711"/>
      <c r="TNG8" s="711"/>
      <c r="TNH8" s="711"/>
      <c r="TNI8" s="711"/>
      <c r="TNJ8" s="711"/>
      <c r="TNK8" s="711"/>
      <c r="TNL8" s="711"/>
      <c r="TNM8" s="711"/>
      <c r="TNN8" s="711"/>
      <c r="TNO8" s="711"/>
      <c r="TNP8" s="711"/>
      <c r="TNQ8" s="711"/>
      <c r="TNR8" s="711"/>
      <c r="TNS8" s="711"/>
      <c r="TNT8" s="711"/>
      <c r="TNU8" s="711"/>
      <c r="TNV8" s="711"/>
      <c r="TNW8" s="711"/>
      <c r="TNX8" s="711"/>
      <c r="TNY8" s="711"/>
      <c r="TNZ8" s="711"/>
      <c r="TOA8" s="711"/>
      <c r="TOB8" s="711"/>
      <c r="TOC8" s="711"/>
      <c r="TOD8" s="711"/>
      <c r="TOE8" s="711"/>
      <c r="TOF8" s="711"/>
      <c r="TOG8" s="711"/>
      <c r="TOH8" s="711"/>
      <c r="TOI8" s="711"/>
      <c r="TOJ8" s="711"/>
      <c r="TOK8" s="711"/>
      <c r="TOL8" s="711"/>
      <c r="TOM8" s="711"/>
      <c r="TON8" s="711"/>
      <c r="TOO8" s="711"/>
      <c r="TOP8" s="711"/>
      <c r="TOQ8" s="711"/>
      <c r="TOR8" s="711"/>
      <c r="TOS8" s="711"/>
      <c r="TOT8" s="711"/>
      <c r="TOU8" s="711"/>
      <c r="TOV8" s="711"/>
      <c r="TOW8" s="711"/>
      <c r="TOX8" s="711"/>
      <c r="TOY8" s="711"/>
      <c r="TOZ8" s="711"/>
      <c r="TPA8" s="711"/>
      <c r="TPB8" s="711"/>
      <c r="TPC8" s="711"/>
      <c r="TPD8" s="711"/>
      <c r="TPE8" s="711"/>
      <c r="TPF8" s="711"/>
      <c r="TPG8" s="711"/>
      <c r="TPH8" s="711"/>
      <c r="TPI8" s="711"/>
      <c r="TPJ8" s="711"/>
      <c r="TPK8" s="711"/>
      <c r="TPL8" s="711"/>
      <c r="TPM8" s="711"/>
      <c r="TPN8" s="711"/>
      <c r="TPO8" s="711"/>
      <c r="TPP8" s="711"/>
      <c r="TPQ8" s="711"/>
      <c r="TPR8" s="711"/>
      <c r="TPS8" s="711"/>
      <c r="TPT8" s="711"/>
      <c r="TPU8" s="711"/>
      <c r="TPV8" s="711"/>
      <c r="TPW8" s="711"/>
      <c r="TPX8" s="711"/>
      <c r="TPY8" s="711"/>
      <c r="TPZ8" s="711"/>
      <c r="TQA8" s="711"/>
      <c r="TQB8" s="711"/>
      <c r="TQC8" s="711"/>
      <c r="TQD8" s="711"/>
      <c r="TQE8" s="711"/>
      <c r="TQF8" s="711"/>
      <c r="TQG8" s="711"/>
      <c r="TQH8" s="711"/>
      <c r="TQI8" s="711"/>
      <c r="TQJ8" s="711"/>
      <c r="TQK8" s="711"/>
      <c r="TQL8" s="711"/>
      <c r="TQM8" s="711"/>
      <c r="TQN8" s="711"/>
      <c r="TQO8" s="711"/>
      <c r="TQP8" s="711"/>
      <c r="TQQ8" s="711"/>
      <c r="TQR8" s="711"/>
      <c r="TQS8" s="711"/>
      <c r="TQT8" s="711"/>
      <c r="TQU8" s="711"/>
      <c r="TQV8" s="711"/>
      <c r="TQW8" s="711"/>
      <c r="TQX8" s="711"/>
      <c r="TQY8" s="711"/>
      <c r="TQZ8" s="711"/>
      <c r="TRA8" s="711"/>
      <c r="TRB8" s="711"/>
      <c r="TRC8" s="711"/>
      <c r="TRD8" s="711"/>
      <c r="TRE8" s="711"/>
      <c r="TRF8" s="711"/>
      <c r="TRG8" s="711"/>
      <c r="TRH8" s="711"/>
      <c r="TRI8" s="711"/>
      <c r="TRJ8" s="711"/>
      <c r="TRK8" s="711"/>
      <c r="TRL8" s="711"/>
      <c r="TRM8" s="711"/>
      <c r="TRN8" s="711"/>
      <c r="TRO8" s="711"/>
      <c r="TRP8" s="711"/>
      <c r="TRQ8" s="711"/>
      <c r="TRR8" s="711"/>
      <c r="TRS8" s="711"/>
      <c r="TRT8" s="711"/>
      <c r="TRU8" s="711"/>
      <c r="TRV8" s="711"/>
      <c r="TRW8" s="711"/>
      <c r="TRX8" s="711"/>
      <c r="TRY8" s="711"/>
      <c r="TRZ8" s="711"/>
      <c r="TSA8" s="711"/>
      <c r="TSB8" s="711"/>
      <c r="TSC8" s="711"/>
      <c r="TSD8" s="711"/>
      <c r="TSE8" s="711"/>
      <c r="TSF8" s="711"/>
      <c r="TSG8" s="711"/>
      <c r="TSH8" s="711"/>
      <c r="TSI8" s="711"/>
      <c r="TSJ8" s="711"/>
      <c r="TSK8" s="711"/>
      <c r="TSL8" s="711"/>
      <c r="TSM8" s="711"/>
      <c r="TSN8" s="711"/>
      <c r="TSO8" s="711"/>
      <c r="TSP8" s="711"/>
      <c r="TSQ8" s="711"/>
      <c r="TSR8" s="711"/>
      <c r="TSS8" s="711"/>
      <c r="TST8" s="711"/>
      <c r="TSU8" s="711"/>
      <c r="TSV8" s="711"/>
      <c r="TSW8" s="711"/>
      <c r="TSX8" s="711"/>
      <c r="TSY8" s="711"/>
      <c r="TSZ8" s="711"/>
      <c r="TTA8" s="711"/>
      <c r="TTB8" s="711"/>
      <c r="TTC8" s="711"/>
      <c r="TTD8" s="711"/>
      <c r="TTE8" s="711"/>
      <c r="TTF8" s="711"/>
      <c r="TTG8" s="711"/>
      <c r="TTH8" s="711"/>
      <c r="TTI8" s="711"/>
      <c r="TTJ8" s="711"/>
      <c r="TTK8" s="711"/>
      <c r="TTL8" s="711"/>
      <c r="TTM8" s="711"/>
      <c r="TTN8" s="711"/>
      <c r="TTO8" s="711"/>
      <c r="TTP8" s="711"/>
      <c r="TTQ8" s="711"/>
      <c r="TTR8" s="711"/>
      <c r="TTS8" s="711"/>
      <c r="TTT8" s="711"/>
      <c r="TTU8" s="711"/>
      <c r="TTV8" s="711"/>
      <c r="TTW8" s="711"/>
      <c r="TTX8" s="711"/>
      <c r="TTY8" s="711"/>
      <c r="TTZ8" s="711"/>
      <c r="TUA8" s="711"/>
      <c r="TUB8" s="711"/>
      <c r="TUC8" s="711"/>
      <c r="TUD8" s="711"/>
      <c r="TUE8" s="711"/>
      <c r="TUF8" s="711"/>
      <c r="TUG8" s="711"/>
      <c r="TUH8" s="711"/>
      <c r="TUI8" s="711"/>
      <c r="TUJ8" s="711"/>
      <c r="TUK8" s="711"/>
      <c r="TUL8" s="711"/>
      <c r="TUM8" s="711"/>
      <c r="TUN8" s="711"/>
      <c r="TUO8" s="711"/>
      <c r="TUP8" s="711"/>
      <c r="TUQ8" s="711"/>
      <c r="TUR8" s="711"/>
      <c r="TUS8" s="711"/>
      <c r="TUT8" s="711"/>
      <c r="TUU8" s="711"/>
      <c r="TUV8" s="711"/>
      <c r="TUW8" s="711"/>
      <c r="TUX8" s="711"/>
      <c r="TUY8" s="711"/>
      <c r="TUZ8" s="711"/>
      <c r="TVA8" s="711"/>
      <c r="TVB8" s="711"/>
      <c r="TVC8" s="711"/>
      <c r="TVD8" s="711"/>
      <c r="TVE8" s="711"/>
      <c r="TVF8" s="711"/>
      <c r="TVG8" s="711"/>
      <c r="TVH8" s="711"/>
      <c r="TVI8" s="711"/>
      <c r="TVJ8" s="711"/>
      <c r="TVK8" s="711"/>
      <c r="TVL8" s="711"/>
      <c r="TVM8" s="711"/>
      <c r="TVN8" s="711"/>
      <c r="TVO8" s="711"/>
      <c r="TVP8" s="711"/>
      <c r="TVQ8" s="711"/>
      <c r="TVR8" s="711"/>
      <c r="TVS8" s="711"/>
      <c r="TVT8" s="711"/>
      <c r="TVU8" s="711"/>
      <c r="TVV8" s="711"/>
      <c r="TVW8" s="711"/>
      <c r="TVX8" s="711"/>
      <c r="TVY8" s="711"/>
      <c r="TVZ8" s="711"/>
      <c r="TWA8" s="711"/>
      <c r="TWB8" s="711"/>
      <c r="TWC8" s="711"/>
      <c r="TWD8" s="711"/>
      <c r="TWE8" s="711"/>
      <c r="TWF8" s="711"/>
      <c r="TWG8" s="711"/>
      <c r="TWH8" s="711"/>
      <c r="TWI8" s="711"/>
      <c r="TWJ8" s="711"/>
      <c r="TWK8" s="711"/>
      <c r="TWL8" s="711"/>
      <c r="TWM8" s="711"/>
      <c r="TWN8" s="711"/>
      <c r="TWO8" s="711"/>
      <c r="TWP8" s="711"/>
      <c r="TWQ8" s="711"/>
      <c r="TWR8" s="711"/>
      <c r="TWS8" s="711"/>
      <c r="TWT8" s="711"/>
      <c r="TWU8" s="711"/>
      <c r="TWV8" s="711"/>
      <c r="TWW8" s="711"/>
      <c r="TWX8" s="711"/>
      <c r="TWY8" s="711"/>
      <c r="TWZ8" s="711"/>
      <c r="TXA8" s="711"/>
      <c r="TXB8" s="711"/>
      <c r="TXC8" s="711"/>
      <c r="TXD8" s="711"/>
      <c r="TXE8" s="711"/>
      <c r="TXF8" s="711"/>
      <c r="TXG8" s="711"/>
      <c r="TXH8" s="711"/>
      <c r="TXI8" s="711"/>
      <c r="TXJ8" s="711"/>
      <c r="TXK8" s="711"/>
      <c r="TXL8" s="711"/>
      <c r="TXM8" s="711"/>
      <c r="TXN8" s="711"/>
      <c r="TXO8" s="711"/>
      <c r="TXP8" s="711"/>
      <c r="TXQ8" s="711"/>
      <c r="TXR8" s="711"/>
      <c r="TXS8" s="711"/>
      <c r="TXT8" s="711"/>
      <c r="TXU8" s="711"/>
      <c r="TXV8" s="711"/>
      <c r="TXW8" s="711"/>
      <c r="TXX8" s="711"/>
      <c r="TXY8" s="711"/>
      <c r="TXZ8" s="711"/>
      <c r="TYA8" s="711"/>
      <c r="TYB8" s="711"/>
      <c r="TYC8" s="711"/>
      <c r="TYD8" s="711"/>
      <c r="TYE8" s="711"/>
      <c r="TYF8" s="711"/>
      <c r="TYG8" s="711"/>
      <c r="TYH8" s="711"/>
      <c r="TYI8" s="711"/>
      <c r="TYJ8" s="711"/>
      <c r="TYK8" s="711"/>
      <c r="TYL8" s="711"/>
      <c r="TYM8" s="711"/>
      <c r="TYN8" s="711"/>
      <c r="TYO8" s="711"/>
      <c r="TYP8" s="711"/>
      <c r="TYQ8" s="711"/>
      <c r="TYR8" s="711"/>
      <c r="TYS8" s="711"/>
      <c r="TYT8" s="711"/>
      <c r="TYU8" s="711"/>
      <c r="TYV8" s="711"/>
      <c r="TYW8" s="711"/>
      <c r="TYX8" s="711"/>
      <c r="TYY8" s="711"/>
      <c r="TYZ8" s="711"/>
      <c r="TZA8" s="711"/>
      <c r="TZB8" s="711"/>
      <c r="TZC8" s="711"/>
      <c r="TZD8" s="711"/>
      <c r="TZE8" s="711"/>
      <c r="TZF8" s="711"/>
      <c r="TZG8" s="711"/>
      <c r="TZH8" s="711"/>
      <c r="TZI8" s="711"/>
      <c r="TZJ8" s="711"/>
      <c r="TZK8" s="711"/>
      <c r="TZL8" s="711"/>
      <c r="TZM8" s="711"/>
      <c r="TZN8" s="711"/>
      <c r="TZO8" s="711"/>
      <c r="TZP8" s="711"/>
      <c r="TZQ8" s="711"/>
      <c r="TZR8" s="711"/>
      <c r="TZS8" s="711"/>
      <c r="TZT8" s="711"/>
      <c r="TZU8" s="711"/>
      <c r="TZV8" s="711"/>
      <c r="TZW8" s="711"/>
      <c r="TZX8" s="711"/>
      <c r="TZY8" s="711"/>
      <c r="TZZ8" s="711"/>
      <c r="UAA8" s="711"/>
      <c r="UAB8" s="711"/>
      <c r="UAC8" s="711"/>
      <c r="UAD8" s="711"/>
      <c r="UAE8" s="711"/>
      <c r="UAF8" s="711"/>
      <c r="UAG8" s="711"/>
      <c r="UAH8" s="711"/>
      <c r="UAI8" s="711"/>
      <c r="UAJ8" s="711"/>
      <c r="UAK8" s="711"/>
      <c r="UAL8" s="711"/>
      <c r="UAM8" s="711"/>
      <c r="UAN8" s="711"/>
      <c r="UAO8" s="711"/>
      <c r="UAP8" s="711"/>
      <c r="UAQ8" s="711"/>
      <c r="UAR8" s="711"/>
      <c r="UAS8" s="711"/>
      <c r="UAT8" s="711"/>
      <c r="UAU8" s="711"/>
      <c r="UAV8" s="711"/>
      <c r="UAW8" s="711"/>
      <c r="UAX8" s="711"/>
      <c r="UAY8" s="711"/>
      <c r="UAZ8" s="711"/>
      <c r="UBA8" s="711"/>
      <c r="UBB8" s="711"/>
      <c r="UBC8" s="711"/>
      <c r="UBD8" s="711"/>
      <c r="UBE8" s="711"/>
      <c r="UBF8" s="711"/>
      <c r="UBG8" s="711"/>
      <c r="UBH8" s="711"/>
      <c r="UBI8" s="711"/>
      <c r="UBJ8" s="711"/>
      <c r="UBK8" s="711"/>
      <c r="UBL8" s="711"/>
      <c r="UBM8" s="711"/>
      <c r="UBN8" s="711"/>
      <c r="UBO8" s="711"/>
      <c r="UBP8" s="711"/>
      <c r="UBQ8" s="711"/>
      <c r="UBR8" s="711"/>
      <c r="UBS8" s="711"/>
      <c r="UBT8" s="711"/>
      <c r="UBU8" s="711"/>
      <c r="UBV8" s="711"/>
      <c r="UBW8" s="711"/>
      <c r="UBX8" s="711"/>
      <c r="UBY8" s="711"/>
      <c r="UBZ8" s="711"/>
      <c r="UCA8" s="711"/>
      <c r="UCB8" s="711"/>
      <c r="UCC8" s="711"/>
      <c r="UCD8" s="711"/>
      <c r="UCE8" s="711"/>
      <c r="UCF8" s="711"/>
      <c r="UCG8" s="711"/>
      <c r="UCH8" s="711"/>
      <c r="UCI8" s="711"/>
      <c r="UCJ8" s="711"/>
      <c r="UCK8" s="711"/>
      <c r="UCL8" s="711"/>
      <c r="UCM8" s="711"/>
      <c r="UCN8" s="711"/>
      <c r="UCO8" s="711"/>
      <c r="UCP8" s="711"/>
      <c r="UCQ8" s="711"/>
      <c r="UCR8" s="711"/>
      <c r="UCS8" s="711"/>
      <c r="UCT8" s="711"/>
      <c r="UCU8" s="711"/>
      <c r="UCV8" s="711"/>
      <c r="UCW8" s="711"/>
      <c r="UCX8" s="711"/>
      <c r="UCY8" s="711"/>
      <c r="UCZ8" s="711"/>
      <c r="UDA8" s="711"/>
      <c r="UDB8" s="711"/>
      <c r="UDC8" s="711"/>
      <c r="UDD8" s="711"/>
      <c r="UDE8" s="711"/>
      <c r="UDF8" s="711"/>
      <c r="UDG8" s="711"/>
      <c r="UDH8" s="711"/>
      <c r="UDI8" s="711"/>
      <c r="UDJ8" s="711"/>
      <c r="UDK8" s="711"/>
      <c r="UDL8" s="711"/>
      <c r="UDM8" s="711"/>
      <c r="UDN8" s="711"/>
      <c r="UDO8" s="711"/>
      <c r="UDP8" s="711"/>
      <c r="UDQ8" s="711"/>
      <c r="UDR8" s="711"/>
      <c r="UDS8" s="711"/>
      <c r="UDT8" s="711"/>
      <c r="UDU8" s="711"/>
      <c r="UDV8" s="711"/>
      <c r="UDW8" s="711"/>
      <c r="UDX8" s="711"/>
      <c r="UDY8" s="711"/>
      <c r="UDZ8" s="711"/>
      <c r="UEA8" s="711"/>
      <c r="UEB8" s="711"/>
      <c r="UEC8" s="711"/>
      <c r="UED8" s="711"/>
      <c r="UEE8" s="711"/>
      <c r="UEF8" s="711"/>
      <c r="UEG8" s="711"/>
      <c r="UEH8" s="711"/>
      <c r="UEI8" s="711"/>
      <c r="UEJ8" s="711"/>
      <c r="UEK8" s="711"/>
      <c r="UEL8" s="711"/>
      <c r="UEM8" s="711"/>
      <c r="UEN8" s="711"/>
      <c r="UEO8" s="711"/>
      <c r="UEP8" s="711"/>
      <c r="UEQ8" s="711"/>
      <c r="UER8" s="711"/>
      <c r="UES8" s="711"/>
      <c r="UET8" s="711"/>
      <c r="UEU8" s="711"/>
      <c r="UEV8" s="711"/>
      <c r="UEW8" s="711"/>
      <c r="UEX8" s="711"/>
      <c r="UEY8" s="711"/>
      <c r="UEZ8" s="711"/>
      <c r="UFA8" s="711"/>
      <c r="UFB8" s="711"/>
      <c r="UFC8" s="711"/>
      <c r="UFD8" s="711"/>
      <c r="UFE8" s="711"/>
      <c r="UFF8" s="711"/>
      <c r="UFG8" s="711"/>
      <c r="UFH8" s="711"/>
      <c r="UFI8" s="711"/>
      <c r="UFJ8" s="711"/>
      <c r="UFK8" s="711"/>
      <c r="UFL8" s="711"/>
      <c r="UFM8" s="711"/>
      <c r="UFN8" s="711"/>
      <c r="UFO8" s="711"/>
      <c r="UFP8" s="711"/>
      <c r="UFQ8" s="711"/>
      <c r="UFR8" s="711"/>
      <c r="UFS8" s="711"/>
      <c r="UFT8" s="711"/>
      <c r="UFU8" s="711"/>
      <c r="UFV8" s="711"/>
      <c r="UFW8" s="711"/>
      <c r="UFX8" s="711"/>
      <c r="UFY8" s="711"/>
      <c r="UFZ8" s="711"/>
      <c r="UGA8" s="711"/>
      <c r="UGB8" s="711"/>
      <c r="UGC8" s="711"/>
      <c r="UGD8" s="711"/>
      <c r="UGE8" s="711"/>
      <c r="UGF8" s="711"/>
      <c r="UGG8" s="711"/>
      <c r="UGH8" s="711"/>
      <c r="UGI8" s="711"/>
      <c r="UGJ8" s="711"/>
      <c r="UGK8" s="711"/>
      <c r="UGL8" s="711"/>
      <c r="UGM8" s="711"/>
      <c r="UGN8" s="711"/>
      <c r="UGO8" s="711"/>
      <c r="UGP8" s="711"/>
      <c r="UGQ8" s="711"/>
      <c r="UGR8" s="711"/>
      <c r="UGS8" s="711"/>
      <c r="UGT8" s="711"/>
      <c r="UGU8" s="711"/>
      <c r="UGV8" s="711"/>
      <c r="UGW8" s="711"/>
      <c r="UGX8" s="711"/>
      <c r="UGY8" s="711"/>
      <c r="UGZ8" s="711"/>
      <c r="UHA8" s="711"/>
      <c r="UHB8" s="711"/>
      <c r="UHC8" s="711"/>
      <c r="UHD8" s="711"/>
      <c r="UHE8" s="711"/>
      <c r="UHF8" s="711"/>
      <c r="UHG8" s="711"/>
      <c r="UHH8" s="711"/>
      <c r="UHI8" s="711"/>
      <c r="UHJ8" s="711"/>
      <c r="UHK8" s="711"/>
      <c r="UHL8" s="711"/>
      <c r="UHM8" s="711"/>
      <c r="UHN8" s="711"/>
      <c r="UHO8" s="711"/>
      <c r="UHP8" s="711"/>
      <c r="UHQ8" s="711"/>
      <c r="UHR8" s="711"/>
      <c r="UHS8" s="711"/>
      <c r="UHT8" s="711"/>
      <c r="UHU8" s="711"/>
      <c r="UHV8" s="711"/>
      <c r="UHW8" s="711"/>
      <c r="UHX8" s="711"/>
      <c r="UHY8" s="711"/>
      <c r="UHZ8" s="711"/>
      <c r="UIA8" s="711"/>
      <c r="UIB8" s="711"/>
      <c r="UIC8" s="711"/>
      <c r="UID8" s="711"/>
      <c r="UIE8" s="711"/>
      <c r="UIF8" s="711"/>
      <c r="UIG8" s="711"/>
      <c r="UIH8" s="711"/>
      <c r="UII8" s="711"/>
      <c r="UIJ8" s="711"/>
      <c r="UIK8" s="711"/>
      <c r="UIL8" s="711"/>
      <c r="UIM8" s="711"/>
      <c r="UIN8" s="711"/>
      <c r="UIO8" s="711"/>
      <c r="UIP8" s="711"/>
      <c r="UIQ8" s="711"/>
      <c r="UIR8" s="711"/>
      <c r="UIS8" s="711"/>
      <c r="UIT8" s="711"/>
      <c r="UIU8" s="711"/>
      <c r="UIV8" s="711"/>
      <c r="UIW8" s="711"/>
      <c r="UIX8" s="711"/>
      <c r="UIY8" s="711"/>
      <c r="UIZ8" s="711"/>
      <c r="UJA8" s="711"/>
      <c r="UJB8" s="711"/>
      <c r="UJC8" s="711"/>
      <c r="UJD8" s="711"/>
      <c r="UJE8" s="711"/>
      <c r="UJF8" s="711"/>
      <c r="UJG8" s="711"/>
      <c r="UJH8" s="711"/>
      <c r="UJI8" s="711"/>
      <c r="UJJ8" s="711"/>
      <c r="UJK8" s="711"/>
      <c r="UJL8" s="711"/>
      <c r="UJM8" s="711"/>
      <c r="UJN8" s="711"/>
      <c r="UJO8" s="711"/>
      <c r="UJP8" s="711"/>
      <c r="UJQ8" s="711"/>
      <c r="UJR8" s="711"/>
      <c r="UJS8" s="711"/>
      <c r="UJT8" s="711"/>
      <c r="UJU8" s="711"/>
      <c r="UJV8" s="711"/>
      <c r="UJW8" s="711"/>
      <c r="UJX8" s="711"/>
      <c r="UJY8" s="711"/>
      <c r="UJZ8" s="711"/>
      <c r="UKA8" s="711"/>
      <c r="UKB8" s="711"/>
      <c r="UKC8" s="711"/>
      <c r="UKD8" s="711"/>
      <c r="UKE8" s="711"/>
      <c r="UKF8" s="711"/>
      <c r="UKG8" s="711"/>
      <c r="UKH8" s="711"/>
      <c r="UKI8" s="711"/>
      <c r="UKJ8" s="711"/>
      <c r="UKK8" s="711"/>
      <c r="UKL8" s="711"/>
      <c r="UKM8" s="711"/>
      <c r="UKN8" s="711"/>
      <c r="UKO8" s="711"/>
      <c r="UKP8" s="711"/>
      <c r="UKQ8" s="711"/>
      <c r="UKR8" s="711"/>
      <c r="UKS8" s="711"/>
      <c r="UKT8" s="711"/>
      <c r="UKU8" s="711"/>
      <c r="UKV8" s="711"/>
      <c r="UKW8" s="711"/>
      <c r="UKX8" s="711"/>
      <c r="UKY8" s="711"/>
      <c r="UKZ8" s="711"/>
      <c r="ULA8" s="711"/>
      <c r="ULB8" s="711"/>
      <c r="ULC8" s="711"/>
      <c r="ULD8" s="711"/>
      <c r="ULE8" s="711"/>
      <c r="ULF8" s="711"/>
      <c r="ULG8" s="711"/>
      <c r="ULH8" s="711"/>
      <c r="ULI8" s="711"/>
      <c r="ULJ8" s="711"/>
      <c r="ULK8" s="711"/>
      <c r="ULL8" s="711"/>
      <c r="ULM8" s="711"/>
      <c r="ULN8" s="711"/>
      <c r="ULO8" s="711"/>
      <c r="ULP8" s="711"/>
      <c r="ULQ8" s="711"/>
      <c r="ULR8" s="711"/>
      <c r="ULS8" s="711"/>
      <c r="ULT8" s="711"/>
      <c r="ULU8" s="711"/>
      <c r="ULV8" s="711"/>
      <c r="ULW8" s="711"/>
      <c r="ULX8" s="711"/>
      <c r="ULY8" s="711"/>
      <c r="ULZ8" s="711"/>
      <c r="UMA8" s="711"/>
      <c r="UMB8" s="711"/>
      <c r="UMC8" s="711"/>
      <c r="UMD8" s="711"/>
      <c r="UME8" s="711"/>
      <c r="UMF8" s="711"/>
      <c r="UMG8" s="711"/>
      <c r="UMH8" s="711"/>
      <c r="UMI8" s="711"/>
      <c r="UMJ8" s="711"/>
      <c r="UMK8" s="711"/>
      <c r="UML8" s="711"/>
      <c r="UMM8" s="711"/>
      <c r="UMN8" s="711"/>
      <c r="UMO8" s="711"/>
      <c r="UMP8" s="711"/>
      <c r="UMQ8" s="711"/>
      <c r="UMR8" s="711"/>
      <c r="UMS8" s="711"/>
      <c r="UMT8" s="711"/>
      <c r="UMU8" s="711"/>
      <c r="UMV8" s="711"/>
      <c r="UMW8" s="711"/>
      <c r="UMX8" s="711"/>
      <c r="UMY8" s="711"/>
      <c r="UMZ8" s="711"/>
      <c r="UNA8" s="711"/>
      <c r="UNB8" s="711"/>
      <c r="UNC8" s="711"/>
      <c r="UND8" s="711"/>
      <c r="UNE8" s="711"/>
      <c r="UNF8" s="711"/>
      <c r="UNG8" s="711"/>
      <c r="UNH8" s="711"/>
      <c r="UNI8" s="711"/>
      <c r="UNJ8" s="711"/>
      <c r="UNK8" s="711"/>
      <c r="UNL8" s="711"/>
      <c r="UNM8" s="711"/>
      <c r="UNN8" s="711"/>
      <c r="UNO8" s="711"/>
      <c r="UNP8" s="711"/>
      <c r="UNQ8" s="711"/>
      <c r="UNR8" s="711"/>
      <c r="UNS8" s="711"/>
      <c r="UNT8" s="711"/>
      <c r="UNU8" s="711"/>
      <c r="UNV8" s="711"/>
      <c r="UNW8" s="711"/>
      <c r="UNX8" s="711"/>
      <c r="UNY8" s="711"/>
      <c r="UNZ8" s="711"/>
      <c r="UOA8" s="711"/>
      <c r="UOB8" s="711"/>
      <c r="UOC8" s="711"/>
      <c r="UOD8" s="711"/>
      <c r="UOE8" s="711"/>
      <c r="UOF8" s="711"/>
      <c r="UOG8" s="711"/>
      <c r="UOH8" s="711"/>
      <c r="UOI8" s="711"/>
      <c r="UOJ8" s="711"/>
      <c r="UOK8" s="711"/>
      <c r="UOL8" s="711"/>
      <c r="UOM8" s="711"/>
      <c r="UON8" s="711"/>
      <c r="UOO8" s="711"/>
      <c r="UOP8" s="711"/>
      <c r="UOQ8" s="711"/>
      <c r="UOR8" s="711"/>
      <c r="UOS8" s="711"/>
      <c r="UOT8" s="711"/>
      <c r="UOU8" s="711"/>
      <c r="UOV8" s="711"/>
      <c r="UOW8" s="711"/>
      <c r="UOX8" s="711"/>
      <c r="UOY8" s="711"/>
      <c r="UOZ8" s="711"/>
      <c r="UPA8" s="711"/>
      <c r="UPB8" s="711"/>
      <c r="UPC8" s="711"/>
      <c r="UPD8" s="711"/>
      <c r="UPE8" s="711"/>
      <c r="UPF8" s="711"/>
      <c r="UPG8" s="711"/>
      <c r="UPH8" s="711"/>
      <c r="UPI8" s="711"/>
      <c r="UPJ8" s="711"/>
      <c r="UPK8" s="711"/>
      <c r="UPL8" s="711"/>
      <c r="UPM8" s="711"/>
      <c r="UPN8" s="711"/>
      <c r="UPO8" s="711"/>
      <c r="UPP8" s="711"/>
      <c r="UPQ8" s="711"/>
      <c r="UPR8" s="711"/>
      <c r="UPS8" s="711"/>
      <c r="UPT8" s="711"/>
      <c r="UPU8" s="711"/>
      <c r="UPV8" s="711"/>
      <c r="UPW8" s="711"/>
      <c r="UPX8" s="711"/>
      <c r="UPY8" s="711"/>
      <c r="UPZ8" s="711"/>
      <c r="UQA8" s="711"/>
      <c r="UQB8" s="711"/>
      <c r="UQC8" s="711"/>
      <c r="UQD8" s="711"/>
      <c r="UQE8" s="711"/>
      <c r="UQF8" s="711"/>
      <c r="UQG8" s="711"/>
      <c r="UQH8" s="711"/>
      <c r="UQI8" s="711"/>
      <c r="UQJ8" s="711"/>
      <c r="UQK8" s="711"/>
      <c r="UQL8" s="711"/>
      <c r="UQM8" s="711"/>
      <c r="UQN8" s="711"/>
      <c r="UQO8" s="711"/>
      <c r="UQP8" s="711"/>
      <c r="UQQ8" s="711"/>
      <c r="UQR8" s="711"/>
      <c r="UQS8" s="711"/>
      <c r="UQT8" s="711"/>
      <c r="UQU8" s="711"/>
      <c r="UQV8" s="711"/>
      <c r="UQW8" s="711"/>
      <c r="UQX8" s="711"/>
      <c r="UQY8" s="711"/>
      <c r="UQZ8" s="711"/>
      <c r="URA8" s="711"/>
      <c r="URB8" s="711"/>
      <c r="URC8" s="711"/>
      <c r="URD8" s="711"/>
      <c r="URE8" s="711"/>
      <c r="URF8" s="711"/>
      <c r="URG8" s="711"/>
      <c r="URH8" s="711"/>
      <c r="URI8" s="711"/>
      <c r="URJ8" s="711"/>
      <c r="URK8" s="711"/>
      <c r="URL8" s="711"/>
      <c r="URM8" s="711"/>
      <c r="URN8" s="711"/>
      <c r="URO8" s="711"/>
      <c r="URP8" s="711"/>
      <c r="URQ8" s="711"/>
      <c r="URR8" s="711"/>
      <c r="URS8" s="711"/>
      <c r="URT8" s="711"/>
      <c r="URU8" s="711"/>
      <c r="URV8" s="711"/>
      <c r="URW8" s="711"/>
      <c r="URX8" s="711"/>
      <c r="URY8" s="711"/>
      <c r="URZ8" s="711"/>
      <c r="USA8" s="711"/>
      <c r="USB8" s="711"/>
      <c r="USC8" s="711"/>
      <c r="USD8" s="711"/>
      <c r="USE8" s="711"/>
      <c r="USF8" s="711"/>
      <c r="USG8" s="711"/>
      <c r="USH8" s="711"/>
      <c r="USI8" s="711"/>
      <c r="USJ8" s="711"/>
      <c r="USK8" s="711"/>
      <c r="USL8" s="711"/>
      <c r="USM8" s="711"/>
      <c r="USN8" s="711"/>
      <c r="USO8" s="711"/>
      <c r="USP8" s="711"/>
      <c r="USQ8" s="711"/>
      <c r="USR8" s="711"/>
      <c r="USS8" s="711"/>
      <c r="UST8" s="711"/>
      <c r="USU8" s="711"/>
      <c r="USV8" s="711"/>
      <c r="USW8" s="711"/>
      <c r="USX8" s="711"/>
      <c r="USY8" s="711"/>
      <c r="USZ8" s="711"/>
      <c r="UTA8" s="711"/>
      <c r="UTB8" s="711"/>
      <c r="UTC8" s="711"/>
      <c r="UTD8" s="711"/>
      <c r="UTE8" s="711"/>
      <c r="UTF8" s="711"/>
      <c r="UTG8" s="711"/>
      <c r="UTH8" s="711"/>
      <c r="UTI8" s="711"/>
      <c r="UTJ8" s="711"/>
      <c r="UTK8" s="711"/>
      <c r="UTL8" s="711"/>
      <c r="UTM8" s="711"/>
      <c r="UTN8" s="711"/>
      <c r="UTO8" s="711"/>
      <c r="UTP8" s="711"/>
      <c r="UTQ8" s="711"/>
      <c r="UTR8" s="711"/>
      <c r="UTS8" s="711"/>
      <c r="UTT8" s="711"/>
      <c r="UTU8" s="711"/>
      <c r="UTV8" s="711"/>
      <c r="UTW8" s="711"/>
      <c r="UTX8" s="711"/>
      <c r="UTY8" s="711"/>
      <c r="UTZ8" s="711"/>
      <c r="UUA8" s="711"/>
      <c r="UUB8" s="711"/>
      <c r="UUC8" s="711"/>
      <c r="UUD8" s="711"/>
      <c r="UUE8" s="711"/>
      <c r="UUF8" s="711"/>
      <c r="UUG8" s="711"/>
      <c r="UUH8" s="711"/>
      <c r="UUI8" s="711"/>
      <c r="UUJ8" s="711"/>
      <c r="UUK8" s="711"/>
      <c r="UUL8" s="711"/>
      <c r="UUM8" s="711"/>
      <c r="UUN8" s="711"/>
      <c r="UUO8" s="711"/>
      <c r="UUP8" s="711"/>
      <c r="UUQ8" s="711"/>
      <c r="UUR8" s="711"/>
      <c r="UUS8" s="711"/>
      <c r="UUT8" s="711"/>
      <c r="UUU8" s="711"/>
      <c r="UUV8" s="711"/>
      <c r="UUW8" s="711"/>
      <c r="UUX8" s="711"/>
      <c r="UUY8" s="711"/>
      <c r="UUZ8" s="711"/>
      <c r="UVA8" s="711"/>
      <c r="UVB8" s="711"/>
      <c r="UVC8" s="711"/>
      <c r="UVD8" s="711"/>
      <c r="UVE8" s="711"/>
      <c r="UVF8" s="711"/>
      <c r="UVG8" s="711"/>
      <c r="UVH8" s="711"/>
      <c r="UVI8" s="711"/>
      <c r="UVJ8" s="711"/>
      <c r="UVK8" s="711"/>
      <c r="UVL8" s="711"/>
      <c r="UVM8" s="711"/>
      <c r="UVN8" s="711"/>
      <c r="UVO8" s="711"/>
      <c r="UVP8" s="711"/>
      <c r="UVQ8" s="711"/>
      <c r="UVR8" s="711"/>
      <c r="UVS8" s="711"/>
      <c r="UVT8" s="711"/>
      <c r="UVU8" s="711"/>
      <c r="UVV8" s="711"/>
      <c r="UVW8" s="711"/>
      <c r="UVX8" s="711"/>
      <c r="UVY8" s="711"/>
      <c r="UVZ8" s="711"/>
      <c r="UWA8" s="711"/>
      <c r="UWB8" s="711"/>
      <c r="UWC8" s="711"/>
      <c r="UWD8" s="711"/>
      <c r="UWE8" s="711"/>
      <c r="UWF8" s="711"/>
      <c r="UWG8" s="711"/>
      <c r="UWH8" s="711"/>
      <c r="UWI8" s="711"/>
      <c r="UWJ8" s="711"/>
      <c r="UWK8" s="711"/>
      <c r="UWL8" s="711"/>
      <c r="UWM8" s="711"/>
      <c r="UWN8" s="711"/>
      <c r="UWO8" s="711"/>
      <c r="UWP8" s="711"/>
      <c r="UWQ8" s="711"/>
      <c r="UWR8" s="711"/>
      <c r="UWS8" s="711"/>
      <c r="UWT8" s="711"/>
      <c r="UWU8" s="711"/>
      <c r="UWV8" s="711"/>
      <c r="UWW8" s="711"/>
      <c r="UWX8" s="711"/>
      <c r="UWY8" s="711"/>
      <c r="UWZ8" s="711"/>
      <c r="UXA8" s="711"/>
      <c r="UXB8" s="711"/>
      <c r="UXC8" s="711"/>
      <c r="UXD8" s="711"/>
      <c r="UXE8" s="711"/>
      <c r="UXF8" s="711"/>
      <c r="UXG8" s="711"/>
      <c r="UXH8" s="711"/>
      <c r="UXI8" s="711"/>
      <c r="UXJ8" s="711"/>
      <c r="UXK8" s="711"/>
      <c r="UXL8" s="711"/>
      <c r="UXM8" s="711"/>
      <c r="UXN8" s="711"/>
      <c r="UXO8" s="711"/>
      <c r="UXP8" s="711"/>
      <c r="UXQ8" s="711"/>
      <c r="UXR8" s="711"/>
      <c r="UXS8" s="711"/>
      <c r="UXT8" s="711"/>
      <c r="UXU8" s="711"/>
      <c r="UXV8" s="711"/>
      <c r="UXW8" s="711"/>
      <c r="UXX8" s="711"/>
      <c r="UXY8" s="711"/>
      <c r="UXZ8" s="711"/>
      <c r="UYA8" s="711"/>
      <c r="UYB8" s="711"/>
      <c r="UYC8" s="711"/>
      <c r="UYD8" s="711"/>
      <c r="UYE8" s="711"/>
      <c r="UYF8" s="711"/>
      <c r="UYG8" s="711"/>
      <c r="UYH8" s="711"/>
      <c r="UYI8" s="711"/>
      <c r="UYJ8" s="711"/>
      <c r="UYK8" s="711"/>
      <c r="UYL8" s="711"/>
      <c r="UYM8" s="711"/>
      <c r="UYN8" s="711"/>
      <c r="UYO8" s="711"/>
      <c r="UYP8" s="711"/>
      <c r="UYQ8" s="711"/>
      <c r="UYR8" s="711"/>
      <c r="UYS8" s="711"/>
      <c r="UYT8" s="711"/>
      <c r="UYU8" s="711"/>
      <c r="UYV8" s="711"/>
      <c r="UYW8" s="711"/>
      <c r="UYX8" s="711"/>
      <c r="UYY8" s="711"/>
      <c r="UYZ8" s="711"/>
      <c r="UZA8" s="711"/>
      <c r="UZB8" s="711"/>
      <c r="UZC8" s="711"/>
      <c r="UZD8" s="711"/>
      <c r="UZE8" s="711"/>
      <c r="UZF8" s="711"/>
      <c r="UZG8" s="711"/>
      <c r="UZH8" s="711"/>
      <c r="UZI8" s="711"/>
      <c r="UZJ8" s="711"/>
      <c r="UZK8" s="711"/>
      <c r="UZL8" s="711"/>
      <c r="UZM8" s="711"/>
      <c r="UZN8" s="711"/>
      <c r="UZO8" s="711"/>
      <c r="UZP8" s="711"/>
      <c r="UZQ8" s="711"/>
      <c r="UZR8" s="711"/>
      <c r="UZS8" s="711"/>
      <c r="UZT8" s="711"/>
      <c r="UZU8" s="711"/>
      <c r="UZV8" s="711"/>
      <c r="UZW8" s="711"/>
      <c r="UZX8" s="711"/>
      <c r="UZY8" s="711"/>
      <c r="UZZ8" s="711"/>
      <c r="VAA8" s="711"/>
      <c r="VAB8" s="711"/>
      <c r="VAC8" s="711"/>
      <c r="VAD8" s="711"/>
      <c r="VAE8" s="711"/>
      <c r="VAF8" s="711"/>
      <c r="VAG8" s="711"/>
      <c r="VAH8" s="711"/>
      <c r="VAI8" s="711"/>
      <c r="VAJ8" s="711"/>
      <c r="VAK8" s="711"/>
      <c r="VAL8" s="711"/>
      <c r="VAM8" s="711"/>
      <c r="VAN8" s="711"/>
      <c r="VAO8" s="711"/>
      <c r="VAP8" s="711"/>
      <c r="VAQ8" s="711"/>
      <c r="VAR8" s="711"/>
      <c r="VAS8" s="711"/>
      <c r="VAT8" s="711"/>
      <c r="VAU8" s="711"/>
      <c r="VAV8" s="711"/>
      <c r="VAW8" s="711"/>
      <c r="VAX8" s="711"/>
      <c r="VAY8" s="711"/>
      <c r="VAZ8" s="711"/>
      <c r="VBA8" s="711"/>
      <c r="VBB8" s="711"/>
      <c r="VBC8" s="711"/>
      <c r="VBD8" s="711"/>
      <c r="VBE8" s="711"/>
      <c r="VBF8" s="711"/>
      <c r="VBG8" s="711"/>
      <c r="VBH8" s="711"/>
      <c r="VBI8" s="711"/>
      <c r="VBJ8" s="711"/>
      <c r="VBK8" s="711"/>
      <c r="VBL8" s="711"/>
      <c r="VBM8" s="711"/>
      <c r="VBN8" s="711"/>
      <c r="VBO8" s="711"/>
      <c r="VBP8" s="711"/>
      <c r="VBQ8" s="711"/>
      <c r="VBR8" s="711"/>
      <c r="VBS8" s="711"/>
      <c r="VBT8" s="711"/>
      <c r="VBU8" s="711"/>
      <c r="VBV8" s="711"/>
      <c r="VBW8" s="711"/>
      <c r="VBX8" s="711"/>
      <c r="VBY8" s="711"/>
      <c r="VBZ8" s="711"/>
      <c r="VCA8" s="711"/>
      <c r="VCB8" s="711"/>
      <c r="VCC8" s="711"/>
      <c r="VCD8" s="711"/>
      <c r="VCE8" s="711"/>
      <c r="VCF8" s="711"/>
      <c r="VCG8" s="711"/>
      <c r="VCH8" s="711"/>
      <c r="VCI8" s="711"/>
      <c r="VCJ8" s="711"/>
      <c r="VCK8" s="711"/>
      <c r="VCL8" s="711"/>
      <c r="VCM8" s="711"/>
      <c r="VCN8" s="711"/>
      <c r="VCO8" s="711"/>
      <c r="VCP8" s="711"/>
      <c r="VCQ8" s="711"/>
      <c r="VCR8" s="711"/>
      <c r="VCS8" s="711"/>
      <c r="VCT8" s="711"/>
      <c r="VCU8" s="711"/>
      <c r="VCV8" s="711"/>
      <c r="VCW8" s="711"/>
      <c r="VCX8" s="711"/>
      <c r="VCY8" s="711"/>
      <c r="VCZ8" s="711"/>
      <c r="VDA8" s="711"/>
      <c r="VDB8" s="711"/>
      <c r="VDC8" s="711"/>
      <c r="VDD8" s="711"/>
      <c r="VDE8" s="711"/>
      <c r="VDF8" s="711"/>
      <c r="VDG8" s="711"/>
      <c r="VDH8" s="711"/>
      <c r="VDI8" s="711"/>
      <c r="VDJ8" s="711"/>
      <c r="VDK8" s="711"/>
      <c r="VDL8" s="711"/>
      <c r="VDM8" s="711"/>
      <c r="VDN8" s="711"/>
      <c r="VDO8" s="711"/>
      <c r="VDP8" s="711"/>
      <c r="VDQ8" s="711"/>
      <c r="VDR8" s="711"/>
      <c r="VDS8" s="711"/>
      <c r="VDT8" s="711"/>
      <c r="VDU8" s="711"/>
      <c r="VDV8" s="711"/>
      <c r="VDW8" s="711"/>
      <c r="VDX8" s="711"/>
      <c r="VDY8" s="711"/>
      <c r="VDZ8" s="711"/>
      <c r="VEA8" s="711"/>
      <c r="VEB8" s="711"/>
      <c r="VEC8" s="711"/>
      <c r="VED8" s="711"/>
      <c r="VEE8" s="711"/>
      <c r="VEF8" s="711"/>
      <c r="VEG8" s="711"/>
      <c r="VEH8" s="711"/>
      <c r="VEI8" s="711"/>
      <c r="VEJ8" s="711"/>
      <c r="VEK8" s="711"/>
      <c r="VEL8" s="711"/>
      <c r="VEM8" s="711"/>
      <c r="VEN8" s="711"/>
      <c r="VEO8" s="711"/>
      <c r="VEP8" s="711"/>
      <c r="VEQ8" s="711"/>
      <c r="VER8" s="711"/>
      <c r="VES8" s="711"/>
      <c r="VET8" s="711"/>
      <c r="VEU8" s="711"/>
      <c r="VEV8" s="711"/>
      <c r="VEW8" s="711"/>
      <c r="VEX8" s="711"/>
      <c r="VEY8" s="711"/>
      <c r="VEZ8" s="711"/>
      <c r="VFA8" s="711"/>
      <c r="VFB8" s="711"/>
      <c r="VFC8" s="711"/>
      <c r="VFD8" s="711"/>
      <c r="VFE8" s="711"/>
      <c r="VFF8" s="711"/>
      <c r="VFG8" s="711"/>
      <c r="VFH8" s="711"/>
      <c r="VFI8" s="711"/>
      <c r="VFJ8" s="711"/>
      <c r="VFK8" s="711"/>
      <c r="VFL8" s="711"/>
      <c r="VFM8" s="711"/>
      <c r="VFN8" s="711"/>
      <c r="VFO8" s="711"/>
      <c r="VFP8" s="711"/>
      <c r="VFQ8" s="711"/>
      <c r="VFR8" s="711"/>
      <c r="VFS8" s="711"/>
      <c r="VFT8" s="711"/>
      <c r="VFU8" s="711"/>
      <c r="VFV8" s="711"/>
      <c r="VFW8" s="711"/>
      <c r="VFX8" s="711"/>
      <c r="VFY8" s="711"/>
      <c r="VFZ8" s="711"/>
      <c r="VGA8" s="711"/>
      <c r="VGB8" s="711"/>
      <c r="VGC8" s="711"/>
      <c r="VGD8" s="711"/>
      <c r="VGE8" s="711"/>
      <c r="VGF8" s="711"/>
      <c r="VGG8" s="711"/>
      <c r="VGH8" s="711"/>
      <c r="VGI8" s="711"/>
      <c r="VGJ8" s="711"/>
      <c r="VGK8" s="711"/>
      <c r="VGL8" s="711"/>
      <c r="VGM8" s="711"/>
      <c r="VGN8" s="711"/>
      <c r="VGO8" s="711"/>
      <c r="VGP8" s="711"/>
      <c r="VGQ8" s="711"/>
      <c r="VGR8" s="711"/>
      <c r="VGS8" s="711"/>
      <c r="VGT8" s="711"/>
      <c r="VGU8" s="711"/>
      <c r="VGV8" s="711"/>
      <c r="VGW8" s="711"/>
      <c r="VGX8" s="711"/>
      <c r="VGY8" s="711"/>
      <c r="VGZ8" s="711"/>
      <c r="VHA8" s="711"/>
      <c r="VHB8" s="711"/>
      <c r="VHC8" s="711"/>
      <c r="VHD8" s="711"/>
      <c r="VHE8" s="711"/>
      <c r="VHF8" s="711"/>
      <c r="VHG8" s="711"/>
      <c r="VHH8" s="711"/>
      <c r="VHI8" s="711"/>
      <c r="VHJ8" s="711"/>
      <c r="VHK8" s="711"/>
      <c r="VHL8" s="711"/>
      <c r="VHM8" s="711"/>
      <c r="VHN8" s="711"/>
      <c r="VHO8" s="711"/>
      <c r="VHP8" s="711"/>
      <c r="VHQ8" s="711"/>
      <c r="VHR8" s="711"/>
      <c r="VHS8" s="711"/>
      <c r="VHT8" s="711"/>
      <c r="VHU8" s="711"/>
      <c r="VHV8" s="711"/>
      <c r="VHW8" s="711"/>
      <c r="VHX8" s="711"/>
      <c r="VHY8" s="711"/>
      <c r="VHZ8" s="711"/>
      <c r="VIA8" s="711"/>
      <c r="VIB8" s="711"/>
      <c r="VIC8" s="711"/>
      <c r="VID8" s="711"/>
      <c r="VIE8" s="711"/>
      <c r="VIF8" s="711"/>
      <c r="VIG8" s="711"/>
      <c r="VIH8" s="711"/>
      <c r="VII8" s="711"/>
      <c r="VIJ8" s="711"/>
      <c r="VIK8" s="711"/>
      <c r="VIL8" s="711"/>
      <c r="VIM8" s="711"/>
      <c r="VIN8" s="711"/>
      <c r="VIO8" s="711"/>
      <c r="VIP8" s="711"/>
      <c r="VIQ8" s="711"/>
      <c r="VIR8" s="711"/>
      <c r="VIS8" s="711"/>
      <c r="VIT8" s="711"/>
      <c r="VIU8" s="711"/>
      <c r="VIV8" s="711"/>
      <c r="VIW8" s="711"/>
      <c r="VIX8" s="711"/>
      <c r="VIY8" s="711"/>
      <c r="VIZ8" s="711"/>
      <c r="VJA8" s="711"/>
      <c r="VJB8" s="711"/>
      <c r="VJC8" s="711"/>
      <c r="VJD8" s="711"/>
      <c r="VJE8" s="711"/>
      <c r="VJF8" s="711"/>
      <c r="VJG8" s="711"/>
      <c r="VJH8" s="711"/>
      <c r="VJI8" s="711"/>
      <c r="VJJ8" s="711"/>
      <c r="VJK8" s="711"/>
      <c r="VJL8" s="711"/>
      <c r="VJM8" s="711"/>
      <c r="VJN8" s="711"/>
      <c r="VJO8" s="711"/>
      <c r="VJP8" s="711"/>
      <c r="VJQ8" s="711"/>
      <c r="VJR8" s="711"/>
      <c r="VJS8" s="711"/>
      <c r="VJT8" s="711"/>
      <c r="VJU8" s="711"/>
      <c r="VJV8" s="711"/>
      <c r="VJW8" s="711"/>
      <c r="VJX8" s="711"/>
      <c r="VJY8" s="711"/>
      <c r="VJZ8" s="711"/>
      <c r="VKA8" s="711"/>
      <c r="VKB8" s="711"/>
      <c r="VKC8" s="711"/>
      <c r="VKD8" s="711"/>
      <c r="VKE8" s="711"/>
      <c r="VKF8" s="711"/>
      <c r="VKG8" s="711"/>
      <c r="VKH8" s="711"/>
      <c r="VKI8" s="711"/>
      <c r="VKJ8" s="711"/>
      <c r="VKK8" s="711"/>
      <c r="VKL8" s="711"/>
      <c r="VKM8" s="711"/>
      <c r="VKN8" s="711"/>
      <c r="VKO8" s="711"/>
      <c r="VKP8" s="711"/>
      <c r="VKQ8" s="711"/>
      <c r="VKR8" s="711"/>
      <c r="VKS8" s="711"/>
      <c r="VKT8" s="711"/>
      <c r="VKU8" s="711"/>
      <c r="VKV8" s="711"/>
      <c r="VKW8" s="711"/>
      <c r="VKX8" s="711"/>
      <c r="VKY8" s="711"/>
      <c r="VKZ8" s="711"/>
      <c r="VLA8" s="711"/>
      <c r="VLB8" s="711"/>
      <c r="VLC8" s="711"/>
      <c r="VLD8" s="711"/>
      <c r="VLE8" s="711"/>
      <c r="VLF8" s="711"/>
      <c r="VLG8" s="711"/>
      <c r="VLH8" s="711"/>
      <c r="VLI8" s="711"/>
      <c r="VLJ8" s="711"/>
      <c r="VLK8" s="711"/>
      <c r="VLL8" s="711"/>
      <c r="VLM8" s="711"/>
      <c r="VLN8" s="711"/>
      <c r="VLO8" s="711"/>
      <c r="VLP8" s="711"/>
      <c r="VLQ8" s="711"/>
      <c r="VLR8" s="711"/>
      <c r="VLS8" s="711"/>
      <c r="VLT8" s="711"/>
      <c r="VLU8" s="711"/>
      <c r="VLV8" s="711"/>
      <c r="VLW8" s="711"/>
      <c r="VLX8" s="711"/>
      <c r="VLY8" s="711"/>
      <c r="VLZ8" s="711"/>
      <c r="VMA8" s="711"/>
      <c r="VMB8" s="711"/>
      <c r="VMC8" s="711"/>
      <c r="VMD8" s="711"/>
      <c r="VME8" s="711"/>
      <c r="VMF8" s="711"/>
      <c r="VMG8" s="711"/>
      <c r="VMH8" s="711"/>
      <c r="VMI8" s="711"/>
      <c r="VMJ8" s="711"/>
      <c r="VMK8" s="711"/>
      <c r="VML8" s="711"/>
      <c r="VMM8" s="711"/>
      <c r="VMN8" s="711"/>
      <c r="VMO8" s="711"/>
      <c r="VMP8" s="711"/>
      <c r="VMQ8" s="711"/>
      <c r="VMR8" s="711"/>
      <c r="VMS8" s="711"/>
      <c r="VMT8" s="711"/>
      <c r="VMU8" s="711"/>
      <c r="VMV8" s="711"/>
      <c r="VMW8" s="711"/>
      <c r="VMX8" s="711"/>
      <c r="VMY8" s="711"/>
      <c r="VMZ8" s="711"/>
      <c r="VNA8" s="711"/>
      <c r="VNB8" s="711"/>
      <c r="VNC8" s="711"/>
      <c r="VND8" s="711"/>
      <c r="VNE8" s="711"/>
      <c r="VNF8" s="711"/>
      <c r="VNG8" s="711"/>
      <c r="VNH8" s="711"/>
      <c r="VNI8" s="711"/>
      <c r="VNJ8" s="711"/>
      <c r="VNK8" s="711"/>
      <c r="VNL8" s="711"/>
      <c r="VNM8" s="711"/>
      <c r="VNN8" s="711"/>
      <c r="VNO8" s="711"/>
      <c r="VNP8" s="711"/>
      <c r="VNQ8" s="711"/>
      <c r="VNR8" s="711"/>
      <c r="VNS8" s="711"/>
      <c r="VNT8" s="711"/>
      <c r="VNU8" s="711"/>
      <c r="VNV8" s="711"/>
      <c r="VNW8" s="711"/>
      <c r="VNX8" s="711"/>
      <c r="VNY8" s="711"/>
      <c r="VNZ8" s="711"/>
      <c r="VOA8" s="711"/>
      <c r="VOB8" s="711"/>
      <c r="VOC8" s="711"/>
      <c r="VOD8" s="711"/>
      <c r="VOE8" s="711"/>
      <c r="VOF8" s="711"/>
      <c r="VOG8" s="711"/>
      <c r="VOH8" s="711"/>
      <c r="VOI8" s="711"/>
      <c r="VOJ8" s="711"/>
      <c r="VOK8" s="711"/>
      <c r="VOL8" s="711"/>
      <c r="VOM8" s="711"/>
      <c r="VON8" s="711"/>
      <c r="VOO8" s="711"/>
      <c r="VOP8" s="711"/>
      <c r="VOQ8" s="711"/>
      <c r="VOR8" s="711"/>
      <c r="VOS8" s="711"/>
      <c r="VOT8" s="711"/>
      <c r="VOU8" s="711"/>
      <c r="VOV8" s="711"/>
      <c r="VOW8" s="711"/>
      <c r="VOX8" s="711"/>
      <c r="VOY8" s="711"/>
      <c r="VOZ8" s="711"/>
      <c r="VPA8" s="711"/>
      <c r="VPB8" s="711"/>
      <c r="VPC8" s="711"/>
      <c r="VPD8" s="711"/>
      <c r="VPE8" s="711"/>
      <c r="VPF8" s="711"/>
      <c r="VPG8" s="711"/>
      <c r="VPH8" s="711"/>
      <c r="VPI8" s="711"/>
      <c r="VPJ8" s="711"/>
      <c r="VPK8" s="711"/>
      <c r="VPL8" s="711"/>
      <c r="VPM8" s="711"/>
      <c r="VPN8" s="711"/>
      <c r="VPO8" s="711"/>
      <c r="VPP8" s="711"/>
      <c r="VPQ8" s="711"/>
      <c r="VPR8" s="711"/>
      <c r="VPS8" s="711"/>
      <c r="VPT8" s="711"/>
      <c r="VPU8" s="711"/>
      <c r="VPV8" s="711"/>
      <c r="VPW8" s="711"/>
      <c r="VPX8" s="711"/>
      <c r="VPY8" s="711"/>
      <c r="VPZ8" s="711"/>
      <c r="VQA8" s="711"/>
      <c r="VQB8" s="711"/>
      <c r="VQC8" s="711"/>
      <c r="VQD8" s="711"/>
      <c r="VQE8" s="711"/>
      <c r="VQF8" s="711"/>
      <c r="VQG8" s="711"/>
      <c r="VQH8" s="711"/>
      <c r="VQI8" s="711"/>
      <c r="VQJ8" s="711"/>
      <c r="VQK8" s="711"/>
      <c r="VQL8" s="711"/>
      <c r="VQM8" s="711"/>
      <c r="VQN8" s="711"/>
      <c r="VQO8" s="711"/>
      <c r="VQP8" s="711"/>
      <c r="VQQ8" s="711"/>
      <c r="VQR8" s="711"/>
      <c r="VQS8" s="711"/>
      <c r="VQT8" s="711"/>
      <c r="VQU8" s="711"/>
      <c r="VQV8" s="711"/>
      <c r="VQW8" s="711"/>
      <c r="VQX8" s="711"/>
      <c r="VQY8" s="711"/>
      <c r="VQZ8" s="711"/>
      <c r="VRA8" s="711"/>
      <c r="VRB8" s="711"/>
      <c r="VRC8" s="711"/>
      <c r="VRD8" s="711"/>
      <c r="VRE8" s="711"/>
      <c r="VRF8" s="711"/>
      <c r="VRG8" s="711"/>
      <c r="VRH8" s="711"/>
      <c r="VRI8" s="711"/>
      <c r="VRJ8" s="711"/>
      <c r="VRK8" s="711"/>
      <c r="VRL8" s="711"/>
      <c r="VRM8" s="711"/>
      <c r="VRN8" s="711"/>
      <c r="VRO8" s="711"/>
      <c r="VRP8" s="711"/>
      <c r="VRQ8" s="711"/>
      <c r="VRR8" s="711"/>
      <c r="VRS8" s="711"/>
      <c r="VRT8" s="711"/>
      <c r="VRU8" s="711"/>
      <c r="VRV8" s="711"/>
      <c r="VRW8" s="711"/>
      <c r="VRX8" s="711"/>
      <c r="VRY8" s="711"/>
      <c r="VRZ8" s="711"/>
      <c r="VSA8" s="711"/>
      <c r="VSB8" s="711"/>
      <c r="VSC8" s="711"/>
      <c r="VSD8" s="711"/>
      <c r="VSE8" s="711"/>
      <c r="VSF8" s="711"/>
      <c r="VSG8" s="711"/>
      <c r="VSH8" s="711"/>
      <c r="VSI8" s="711"/>
      <c r="VSJ8" s="711"/>
      <c r="VSK8" s="711"/>
      <c r="VSL8" s="711"/>
      <c r="VSM8" s="711"/>
      <c r="VSN8" s="711"/>
      <c r="VSO8" s="711"/>
      <c r="VSP8" s="711"/>
      <c r="VSQ8" s="711"/>
      <c r="VSR8" s="711"/>
      <c r="VSS8" s="711"/>
      <c r="VST8" s="711"/>
      <c r="VSU8" s="711"/>
      <c r="VSV8" s="711"/>
      <c r="VSW8" s="711"/>
      <c r="VSX8" s="711"/>
      <c r="VSY8" s="711"/>
      <c r="VSZ8" s="711"/>
      <c r="VTA8" s="711"/>
      <c r="VTB8" s="711"/>
      <c r="VTC8" s="711"/>
      <c r="VTD8" s="711"/>
      <c r="VTE8" s="711"/>
      <c r="VTF8" s="711"/>
      <c r="VTG8" s="711"/>
      <c r="VTH8" s="711"/>
      <c r="VTI8" s="711"/>
      <c r="VTJ8" s="711"/>
      <c r="VTK8" s="711"/>
      <c r="VTL8" s="711"/>
      <c r="VTM8" s="711"/>
      <c r="VTN8" s="711"/>
      <c r="VTO8" s="711"/>
      <c r="VTP8" s="711"/>
      <c r="VTQ8" s="711"/>
      <c r="VTR8" s="711"/>
      <c r="VTS8" s="711"/>
      <c r="VTT8" s="711"/>
      <c r="VTU8" s="711"/>
      <c r="VTV8" s="711"/>
      <c r="VTW8" s="711"/>
      <c r="VTX8" s="711"/>
      <c r="VTY8" s="711"/>
      <c r="VTZ8" s="711"/>
      <c r="VUA8" s="711"/>
      <c r="VUB8" s="711"/>
      <c r="VUC8" s="711"/>
      <c r="VUD8" s="711"/>
      <c r="VUE8" s="711"/>
      <c r="VUF8" s="711"/>
      <c r="VUG8" s="711"/>
      <c r="VUH8" s="711"/>
      <c r="VUI8" s="711"/>
      <c r="VUJ8" s="711"/>
      <c r="VUK8" s="711"/>
      <c r="VUL8" s="711"/>
      <c r="VUM8" s="711"/>
      <c r="VUN8" s="711"/>
      <c r="VUO8" s="711"/>
      <c r="VUP8" s="711"/>
      <c r="VUQ8" s="711"/>
      <c r="VUR8" s="711"/>
      <c r="VUS8" s="711"/>
      <c r="VUT8" s="711"/>
      <c r="VUU8" s="711"/>
      <c r="VUV8" s="711"/>
      <c r="VUW8" s="711"/>
      <c r="VUX8" s="711"/>
      <c r="VUY8" s="711"/>
      <c r="VUZ8" s="711"/>
      <c r="VVA8" s="711"/>
      <c r="VVB8" s="711"/>
      <c r="VVC8" s="711"/>
      <c r="VVD8" s="711"/>
      <c r="VVE8" s="711"/>
      <c r="VVF8" s="711"/>
      <c r="VVG8" s="711"/>
      <c r="VVH8" s="711"/>
      <c r="VVI8" s="711"/>
      <c r="VVJ8" s="711"/>
      <c r="VVK8" s="711"/>
      <c r="VVL8" s="711"/>
      <c r="VVM8" s="711"/>
      <c r="VVN8" s="711"/>
      <c r="VVO8" s="711"/>
      <c r="VVP8" s="711"/>
      <c r="VVQ8" s="711"/>
      <c r="VVR8" s="711"/>
      <c r="VVS8" s="711"/>
      <c r="VVT8" s="711"/>
      <c r="VVU8" s="711"/>
      <c r="VVV8" s="711"/>
      <c r="VVW8" s="711"/>
      <c r="VVX8" s="711"/>
      <c r="VVY8" s="711"/>
      <c r="VVZ8" s="711"/>
      <c r="VWA8" s="711"/>
      <c r="VWB8" s="711"/>
      <c r="VWC8" s="711"/>
      <c r="VWD8" s="711"/>
      <c r="VWE8" s="711"/>
      <c r="VWF8" s="711"/>
      <c r="VWG8" s="711"/>
      <c r="VWH8" s="711"/>
      <c r="VWI8" s="711"/>
      <c r="VWJ8" s="711"/>
      <c r="VWK8" s="711"/>
      <c r="VWL8" s="711"/>
      <c r="VWM8" s="711"/>
      <c r="VWN8" s="711"/>
      <c r="VWO8" s="711"/>
      <c r="VWP8" s="711"/>
      <c r="VWQ8" s="711"/>
      <c r="VWR8" s="711"/>
      <c r="VWS8" s="711"/>
      <c r="VWT8" s="711"/>
      <c r="VWU8" s="711"/>
      <c r="VWV8" s="711"/>
      <c r="VWW8" s="711"/>
      <c r="VWX8" s="711"/>
      <c r="VWY8" s="711"/>
      <c r="VWZ8" s="711"/>
      <c r="VXA8" s="711"/>
      <c r="VXB8" s="711"/>
      <c r="VXC8" s="711"/>
      <c r="VXD8" s="711"/>
      <c r="VXE8" s="711"/>
      <c r="VXF8" s="711"/>
      <c r="VXG8" s="711"/>
      <c r="VXH8" s="711"/>
      <c r="VXI8" s="711"/>
      <c r="VXJ8" s="711"/>
      <c r="VXK8" s="711"/>
      <c r="VXL8" s="711"/>
      <c r="VXM8" s="711"/>
      <c r="VXN8" s="711"/>
      <c r="VXO8" s="711"/>
      <c r="VXP8" s="711"/>
      <c r="VXQ8" s="711"/>
      <c r="VXR8" s="711"/>
      <c r="VXS8" s="711"/>
      <c r="VXT8" s="711"/>
      <c r="VXU8" s="711"/>
      <c r="VXV8" s="711"/>
      <c r="VXW8" s="711"/>
      <c r="VXX8" s="711"/>
      <c r="VXY8" s="711"/>
      <c r="VXZ8" s="711"/>
      <c r="VYA8" s="711"/>
      <c r="VYB8" s="711"/>
      <c r="VYC8" s="711"/>
      <c r="VYD8" s="711"/>
      <c r="VYE8" s="711"/>
      <c r="VYF8" s="711"/>
      <c r="VYG8" s="711"/>
      <c r="VYH8" s="711"/>
      <c r="VYI8" s="711"/>
      <c r="VYJ8" s="711"/>
      <c r="VYK8" s="711"/>
      <c r="VYL8" s="711"/>
      <c r="VYM8" s="711"/>
      <c r="VYN8" s="711"/>
      <c r="VYO8" s="711"/>
      <c r="VYP8" s="711"/>
      <c r="VYQ8" s="711"/>
      <c r="VYR8" s="711"/>
      <c r="VYS8" s="711"/>
      <c r="VYT8" s="711"/>
      <c r="VYU8" s="711"/>
      <c r="VYV8" s="711"/>
      <c r="VYW8" s="711"/>
      <c r="VYX8" s="711"/>
      <c r="VYY8" s="711"/>
      <c r="VYZ8" s="711"/>
      <c r="VZA8" s="711"/>
      <c r="VZB8" s="711"/>
      <c r="VZC8" s="711"/>
      <c r="VZD8" s="711"/>
      <c r="VZE8" s="711"/>
      <c r="VZF8" s="711"/>
      <c r="VZG8" s="711"/>
      <c r="VZH8" s="711"/>
      <c r="VZI8" s="711"/>
      <c r="VZJ8" s="711"/>
      <c r="VZK8" s="711"/>
      <c r="VZL8" s="711"/>
      <c r="VZM8" s="711"/>
      <c r="VZN8" s="711"/>
      <c r="VZO8" s="711"/>
      <c r="VZP8" s="711"/>
      <c r="VZQ8" s="711"/>
      <c r="VZR8" s="711"/>
      <c r="VZS8" s="711"/>
      <c r="VZT8" s="711"/>
      <c r="VZU8" s="711"/>
      <c r="VZV8" s="711"/>
      <c r="VZW8" s="711"/>
      <c r="VZX8" s="711"/>
      <c r="VZY8" s="711"/>
      <c r="VZZ8" s="711"/>
      <c r="WAA8" s="711"/>
      <c r="WAB8" s="711"/>
      <c r="WAC8" s="711"/>
      <c r="WAD8" s="711"/>
      <c r="WAE8" s="711"/>
      <c r="WAF8" s="711"/>
      <c r="WAG8" s="711"/>
      <c r="WAH8" s="711"/>
      <c r="WAI8" s="711"/>
      <c r="WAJ8" s="711"/>
      <c r="WAK8" s="711"/>
      <c r="WAL8" s="711"/>
      <c r="WAM8" s="711"/>
      <c r="WAN8" s="711"/>
      <c r="WAO8" s="711"/>
      <c r="WAP8" s="711"/>
      <c r="WAQ8" s="711"/>
      <c r="WAR8" s="711"/>
      <c r="WAS8" s="711"/>
      <c r="WAT8" s="711"/>
      <c r="WAU8" s="711"/>
      <c r="WAV8" s="711"/>
      <c r="WAW8" s="711"/>
      <c r="WAX8" s="711"/>
      <c r="WAY8" s="711"/>
      <c r="WAZ8" s="711"/>
      <c r="WBA8" s="711"/>
      <c r="WBB8" s="711"/>
      <c r="WBC8" s="711"/>
      <c r="WBD8" s="711"/>
      <c r="WBE8" s="711"/>
      <c r="WBF8" s="711"/>
      <c r="WBG8" s="711"/>
      <c r="WBH8" s="711"/>
      <c r="WBI8" s="711"/>
      <c r="WBJ8" s="711"/>
      <c r="WBK8" s="711"/>
      <c r="WBL8" s="711"/>
      <c r="WBM8" s="711"/>
      <c r="WBN8" s="711"/>
      <c r="WBO8" s="711"/>
      <c r="WBP8" s="711"/>
      <c r="WBQ8" s="711"/>
      <c r="WBR8" s="711"/>
      <c r="WBS8" s="711"/>
      <c r="WBT8" s="711"/>
      <c r="WBU8" s="711"/>
      <c r="WBV8" s="711"/>
      <c r="WBW8" s="711"/>
      <c r="WBX8" s="711"/>
      <c r="WBY8" s="711"/>
      <c r="WBZ8" s="711"/>
      <c r="WCA8" s="711"/>
      <c r="WCB8" s="711"/>
      <c r="WCC8" s="711"/>
      <c r="WCD8" s="711"/>
      <c r="WCE8" s="711"/>
      <c r="WCF8" s="711"/>
      <c r="WCG8" s="711"/>
      <c r="WCH8" s="711"/>
      <c r="WCI8" s="711"/>
      <c r="WCJ8" s="711"/>
      <c r="WCK8" s="711"/>
      <c r="WCL8" s="711"/>
      <c r="WCM8" s="711"/>
      <c r="WCN8" s="711"/>
      <c r="WCO8" s="711"/>
      <c r="WCP8" s="711"/>
      <c r="WCQ8" s="711"/>
      <c r="WCR8" s="711"/>
      <c r="WCS8" s="711"/>
      <c r="WCT8" s="711"/>
      <c r="WCU8" s="711"/>
      <c r="WCV8" s="711"/>
      <c r="WCW8" s="711"/>
      <c r="WCX8" s="711"/>
      <c r="WCY8" s="711"/>
      <c r="WCZ8" s="711"/>
      <c r="WDA8" s="711"/>
      <c r="WDB8" s="711"/>
      <c r="WDC8" s="711"/>
      <c r="WDD8" s="711"/>
      <c r="WDE8" s="711"/>
      <c r="WDF8" s="711"/>
      <c r="WDG8" s="711"/>
      <c r="WDH8" s="711"/>
      <c r="WDI8" s="711"/>
      <c r="WDJ8" s="711"/>
      <c r="WDK8" s="711"/>
      <c r="WDL8" s="711"/>
      <c r="WDM8" s="711"/>
      <c r="WDN8" s="711"/>
      <c r="WDO8" s="711"/>
      <c r="WDP8" s="711"/>
      <c r="WDQ8" s="711"/>
      <c r="WDR8" s="711"/>
      <c r="WDS8" s="711"/>
      <c r="WDT8" s="711"/>
      <c r="WDU8" s="711"/>
      <c r="WDV8" s="711"/>
      <c r="WDW8" s="711"/>
      <c r="WDX8" s="711"/>
      <c r="WDY8" s="711"/>
      <c r="WDZ8" s="711"/>
      <c r="WEA8" s="711"/>
      <c r="WEB8" s="711"/>
      <c r="WEC8" s="711"/>
      <c r="WED8" s="711"/>
      <c r="WEE8" s="711"/>
      <c r="WEF8" s="711"/>
      <c r="WEG8" s="711"/>
      <c r="WEH8" s="711"/>
      <c r="WEI8" s="711"/>
      <c r="WEJ8" s="711"/>
      <c r="WEK8" s="711"/>
      <c r="WEL8" s="711"/>
      <c r="WEM8" s="711"/>
      <c r="WEN8" s="711"/>
      <c r="WEO8" s="711"/>
      <c r="WEP8" s="711"/>
      <c r="WEQ8" s="711"/>
      <c r="WER8" s="711"/>
      <c r="WES8" s="711"/>
      <c r="WET8" s="711"/>
      <c r="WEU8" s="711"/>
      <c r="WEV8" s="711"/>
      <c r="WEW8" s="711"/>
      <c r="WEX8" s="711"/>
      <c r="WEY8" s="711"/>
      <c r="WEZ8" s="711"/>
      <c r="WFA8" s="711"/>
      <c r="WFB8" s="711"/>
      <c r="WFC8" s="711"/>
      <c r="WFD8" s="711"/>
      <c r="WFE8" s="711"/>
      <c r="WFF8" s="711"/>
      <c r="WFG8" s="711"/>
      <c r="WFH8" s="711"/>
      <c r="WFI8" s="711"/>
      <c r="WFJ8" s="711"/>
      <c r="WFK8" s="711"/>
      <c r="WFL8" s="711"/>
      <c r="WFM8" s="711"/>
      <c r="WFN8" s="711"/>
      <c r="WFO8" s="711"/>
      <c r="WFP8" s="711"/>
      <c r="WFQ8" s="711"/>
      <c r="WFR8" s="711"/>
      <c r="WFS8" s="711"/>
      <c r="WFT8" s="711"/>
      <c r="WFU8" s="711"/>
      <c r="WFV8" s="711"/>
      <c r="WFW8" s="711"/>
      <c r="WFX8" s="711"/>
      <c r="WFY8" s="711"/>
      <c r="WFZ8" s="711"/>
      <c r="WGA8" s="711"/>
      <c r="WGB8" s="711"/>
      <c r="WGC8" s="711"/>
      <c r="WGD8" s="711"/>
      <c r="WGE8" s="711"/>
      <c r="WGF8" s="711"/>
      <c r="WGG8" s="711"/>
      <c r="WGH8" s="711"/>
      <c r="WGI8" s="711"/>
      <c r="WGJ8" s="711"/>
      <c r="WGK8" s="711"/>
      <c r="WGL8" s="711"/>
      <c r="WGM8" s="711"/>
      <c r="WGN8" s="711"/>
      <c r="WGO8" s="711"/>
      <c r="WGP8" s="711"/>
      <c r="WGQ8" s="711"/>
      <c r="WGR8" s="711"/>
      <c r="WGS8" s="711"/>
      <c r="WGT8" s="711"/>
      <c r="WGU8" s="711"/>
      <c r="WGV8" s="711"/>
      <c r="WGW8" s="711"/>
      <c r="WGX8" s="711"/>
      <c r="WGY8" s="711"/>
      <c r="WGZ8" s="711"/>
      <c r="WHA8" s="711"/>
      <c r="WHB8" s="711"/>
      <c r="WHC8" s="711"/>
      <c r="WHD8" s="711"/>
      <c r="WHE8" s="711"/>
      <c r="WHF8" s="711"/>
      <c r="WHG8" s="711"/>
      <c r="WHH8" s="711"/>
      <c r="WHI8" s="711"/>
      <c r="WHJ8" s="711"/>
      <c r="WHK8" s="711"/>
      <c r="WHL8" s="711"/>
      <c r="WHM8" s="711"/>
      <c r="WHN8" s="711"/>
      <c r="WHO8" s="711"/>
      <c r="WHP8" s="711"/>
      <c r="WHQ8" s="711"/>
      <c r="WHR8" s="711"/>
      <c r="WHS8" s="711"/>
      <c r="WHT8" s="711"/>
      <c r="WHU8" s="711"/>
      <c r="WHV8" s="711"/>
      <c r="WHW8" s="711"/>
      <c r="WHX8" s="711"/>
      <c r="WHY8" s="711"/>
      <c r="WHZ8" s="711"/>
      <c r="WIA8" s="711"/>
      <c r="WIB8" s="711"/>
      <c r="WIC8" s="711"/>
      <c r="WID8" s="711"/>
      <c r="WIE8" s="711"/>
      <c r="WIF8" s="711"/>
      <c r="WIG8" s="711"/>
      <c r="WIH8" s="711"/>
      <c r="WII8" s="711"/>
      <c r="WIJ8" s="711"/>
      <c r="WIK8" s="711"/>
      <c r="WIL8" s="711"/>
      <c r="WIM8" s="711"/>
      <c r="WIN8" s="711"/>
      <c r="WIO8" s="711"/>
      <c r="WIP8" s="711"/>
      <c r="WIQ8" s="711"/>
      <c r="WIR8" s="711"/>
      <c r="WIS8" s="711"/>
      <c r="WIT8" s="711"/>
      <c r="WIU8" s="711"/>
      <c r="WIV8" s="711"/>
      <c r="WIW8" s="711"/>
      <c r="WIX8" s="711"/>
      <c r="WIY8" s="711"/>
      <c r="WIZ8" s="711"/>
      <c r="WJA8" s="711"/>
      <c r="WJB8" s="711"/>
      <c r="WJC8" s="711"/>
      <c r="WJD8" s="711"/>
      <c r="WJE8" s="711"/>
      <c r="WJF8" s="711"/>
      <c r="WJG8" s="711"/>
      <c r="WJH8" s="711"/>
      <c r="WJI8" s="711"/>
      <c r="WJJ8" s="711"/>
      <c r="WJK8" s="711"/>
      <c r="WJL8" s="711"/>
      <c r="WJM8" s="711"/>
      <c r="WJN8" s="711"/>
      <c r="WJO8" s="711"/>
      <c r="WJP8" s="711"/>
      <c r="WJQ8" s="711"/>
      <c r="WJR8" s="711"/>
      <c r="WJS8" s="711"/>
      <c r="WJT8" s="711"/>
      <c r="WJU8" s="711"/>
      <c r="WJV8" s="711"/>
      <c r="WJW8" s="711"/>
      <c r="WJX8" s="711"/>
      <c r="WJY8" s="711"/>
      <c r="WJZ8" s="711"/>
      <c r="WKA8" s="711"/>
      <c r="WKB8" s="711"/>
      <c r="WKC8" s="711"/>
      <c r="WKD8" s="711"/>
      <c r="WKE8" s="711"/>
      <c r="WKF8" s="711"/>
      <c r="WKG8" s="711"/>
      <c r="WKH8" s="711"/>
      <c r="WKI8" s="711"/>
      <c r="WKJ8" s="711"/>
      <c r="WKK8" s="711"/>
      <c r="WKL8" s="711"/>
      <c r="WKM8" s="711"/>
      <c r="WKN8" s="711"/>
      <c r="WKO8" s="711"/>
      <c r="WKP8" s="711"/>
      <c r="WKQ8" s="711"/>
      <c r="WKR8" s="711"/>
      <c r="WKS8" s="711"/>
      <c r="WKT8" s="711"/>
      <c r="WKU8" s="711"/>
      <c r="WKV8" s="711"/>
      <c r="WKW8" s="711"/>
      <c r="WKX8" s="711"/>
      <c r="WKY8" s="711"/>
      <c r="WKZ8" s="711"/>
      <c r="WLA8" s="711"/>
      <c r="WLB8" s="711"/>
      <c r="WLC8" s="711"/>
      <c r="WLD8" s="711"/>
      <c r="WLE8" s="711"/>
      <c r="WLF8" s="711"/>
      <c r="WLG8" s="711"/>
      <c r="WLH8" s="711"/>
      <c r="WLI8" s="711"/>
      <c r="WLJ8" s="711"/>
      <c r="WLK8" s="711"/>
      <c r="WLL8" s="711"/>
      <c r="WLM8" s="711"/>
      <c r="WLN8" s="711"/>
      <c r="WLO8" s="711"/>
      <c r="WLP8" s="711"/>
      <c r="WLQ8" s="711"/>
      <c r="WLR8" s="711"/>
      <c r="WLS8" s="711"/>
      <c r="WLT8" s="711"/>
      <c r="WLU8" s="711"/>
      <c r="WLV8" s="711"/>
      <c r="WLW8" s="711"/>
      <c r="WLX8" s="711"/>
      <c r="WLY8" s="711"/>
      <c r="WLZ8" s="711"/>
      <c r="WMA8" s="711"/>
      <c r="WMB8" s="711"/>
      <c r="WMC8" s="711"/>
      <c r="WMD8" s="711"/>
      <c r="WME8" s="711"/>
      <c r="WMF8" s="711"/>
      <c r="WMG8" s="711"/>
      <c r="WMH8" s="711"/>
      <c r="WMI8" s="711"/>
      <c r="WMJ8" s="711"/>
      <c r="WMK8" s="711"/>
      <c r="WML8" s="711"/>
      <c r="WMM8" s="711"/>
      <c r="WMN8" s="711"/>
      <c r="WMO8" s="711"/>
      <c r="WMP8" s="711"/>
      <c r="WMQ8" s="711"/>
      <c r="WMR8" s="711"/>
      <c r="WMS8" s="711"/>
      <c r="WMT8" s="711"/>
      <c r="WMU8" s="711"/>
      <c r="WMV8" s="711"/>
      <c r="WMW8" s="711"/>
      <c r="WMX8" s="711"/>
      <c r="WMY8" s="711"/>
      <c r="WMZ8" s="711"/>
      <c r="WNA8" s="711"/>
      <c r="WNB8" s="711"/>
      <c r="WNC8" s="711"/>
      <c r="WND8" s="711"/>
      <c r="WNE8" s="711"/>
      <c r="WNF8" s="711"/>
      <c r="WNG8" s="711"/>
      <c r="WNH8" s="711"/>
      <c r="WNI8" s="711"/>
      <c r="WNJ8" s="711"/>
      <c r="WNK8" s="711"/>
      <c r="WNL8" s="711"/>
      <c r="WNM8" s="711"/>
      <c r="WNN8" s="711"/>
      <c r="WNO8" s="711"/>
      <c r="WNP8" s="711"/>
      <c r="WNQ8" s="711"/>
      <c r="WNR8" s="711"/>
      <c r="WNS8" s="711"/>
      <c r="WNT8" s="711"/>
      <c r="WNU8" s="711"/>
      <c r="WNV8" s="711"/>
      <c r="WNW8" s="711"/>
      <c r="WNX8" s="711"/>
      <c r="WNY8" s="711"/>
      <c r="WNZ8" s="711"/>
      <c r="WOA8" s="711"/>
      <c r="WOB8" s="711"/>
      <c r="WOC8" s="711"/>
      <c r="WOD8" s="711"/>
      <c r="WOE8" s="711"/>
      <c r="WOF8" s="711"/>
      <c r="WOG8" s="711"/>
      <c r="WOH8" s="711"/>
      <c r="WOI8" s="711"/>
      <c r="WOJ8" s="711"/>
      <c r="WOK8" s="711"/>
      <c r="WOL8" s="711"/>
      <c r="WOM8" s="711"/>
      <c r="WON8" s="711"/>
      <c r="WOO8" s="711"/>
      <c r="WOP8" s="711"/>
      <c r="WOQ8" s="711"/>
      <c r="WOR8" s="711"/>
      <c r="WOS8" s="711"/>
      <c r="WOT8" s="711"/>
      <c r="WOU8" s="711"/>
      <c r="WOV8" s="711"/>
      <c r="WOW8" s="711"/>
      <c r="WOX8" s="711"/>
      <c r="WOY8" s="711"/>
      <c r="WOZ8" s="711"/>
      <c r="WPA8" s="711"/>
      <c r="WPB8" s="711"/>
      <c r="WPC8" s="711"/>
      <c r="WPD8" s="711"/>
      <c r="WPE8" s="711"/>
      <c r="WPF8" s="711"/>
      <c r="WPG8" s="711"/>
      <c r="WPH8" s="711"/>
      <c r="WPI8" s="711"/>
      <c r="WPJ8" s="711"/>
      <c r="WPK8" s="711"/>
      <c r="WPL8" s="711"/>
      <c r="WPM8" s="711"/>
      <c r="WPN8" s="711"/>
      <c r="WPO8" s="711"/>
      <c r="WPP8" s="711"/>
      <c r="WPQ8" s="711"/>
      <c r="WPR8" s="711"/>
      <c r="WPS8" s="711"/>
      <c r="WPT8" s="711"/>
      <c r="WPU8" s="711"/>
      <c r="WPV8" s="711"/>
      <c r="WPW8" s="711"/>
      <c r="WPX8" s="711"/>
      <c r="WPY8" s="711"/>
      <c r="WPZ8" s="711"/>
      <c r="WQA8" s="711"/>
      <c r="WQB8" s="711"/>
      <c r="WQC8" s="711"/>
      <c r="WQD8" s="711"/>
      <c r="WQE8" s="711"/>
      <c r="WQF8" s="711"/>
      <c r="WQG8" s="711"/>
      <c r="WQH8" s="711"/>
      <c r="WQI8" s="711"/>
      <c r="WQJ8" s="711"/>
      <c r="WQK8" s="711"/>
      <c r="WQL8" s="711"/>
      <c r="WQM8" s="711"/>
      <c r="WQN8" s="711"/>
      <c r="WQO8" s="711"/>
      <c r="WQP8" s="711"/>
      <c r="WQQ8" s="711"/>
      <c r="WQR8" s="711"/>
      <c r="WQS8" s="711"/>
      <c r="WQT8" s="711"/>
      <c r="WQU8" s="711"/>
      <c r="WQV8" s="711"/>
      <c r="WQW8" s="711"/>
      <c r="WQX8" s="711"/>
      <c r="WQY8" s="711"/>
      <c r="WQZ8" s="711"/>
      <c r="WRA8" s="711"/>
      <c r="WRB8" s="711"/>
      <c r="WRC8" s="711"/>
      <c r="WRD8" s="711"/>
      <c r="WRE8" s="711"/>
      <c r="WRF8" s="711"/>
      <c r="WRG8" s="711"/>
      <c r="WRH8" s="711"/>
      <c r="WRI8" s="711"/>
      <c r="WRJ8" s="711"/>
      <c r="WRK8" s="711"/>
      <c r="WRL8" s="711"/>
      <c r="WRM8" s="711"/>
      <c r="WRN8" s="711"/>
      <c r="WRO8" s="711"/>
      <c r="WRP8" s="711"/>
      <c r="WRQ8" s="711"/>
      <c r="WRR8" s="711"/>
      <c r="WRS8" s="711"/>
      <c r="WRT8" s="711"/>
      <c r="WRU8" s="711"/>
      <c r="WRV8" s="711"/>
      <c r="WRW8" s="711"/>
      <c r="WRX8" s="711"/>
      <c r="WRY8" s="711"/>
      <c r="WRZ8" s="711"/>
      <c r="WSA8" s="711"/>
      <c r="WSB8" s="711"/>
      <c r="WSC8" s="711"/>
      <c r="WSD8" s="711"/>
      <c r="WSE8" s="711"/>
      <c r="WSF8" s="711"/>
      <c r="WSG8" s="711"/>
      <c r="WSH8" s="711"/>
      <c r="WSI8" s="711"/>
      <c r="WSJ8" s="711"/>
      <c r="WSK8" s="711"/>
      <c r="WSL8" s="711"/>
      <c r="WSM8" s="711"/>
      <c r="WSN8" s="711"/>
      <c r="WSO8" s="711"/>
      <c r="WSP8" s="711"/>
      <c r="WSQ8" s="711"/>
      <c r="WSR8" s="711"/>
      <c r="WSS8" s="711"/>
      <c r="WST8" s="711"/>
      <c r="WSU8" s="711"/>
      <c r="WSV8" s="711"/>
      <c r="WSW8" s="711"/>
      <c r="WSX8" s="711"/>
      <c r="WSY8" s="711"/>
      <c r="WSZ8" s="711"/>
      <c r="WTA8" s="711"/>
      <c r="WTB8" s="711"/>
      <c r="WTC8" s="711"/>
      <c r="WTD8" s="711"/>
      <c r="WTE8" s="711"/>
      <c r="WTF8" s="711"/>
      <c r="WTG8" s="711"/>
      <c r="WTH8" s="711"/>
      <c r="WTI8" s="711"/>
      <c r="WTJ8" s="711"/>
      <c r="WTK8" s="711"/>
      <c r="WTL8" s="711"/>
      <c r="WTM8" s="711"/>
      <c r="WTN8" s="711"/>
      <c r="WTO8" s="711"/>
      <c r="WTP8" s="711"/>
      <c r="WTQ8" s="711"/>
      <c r="WTR8" s="711"/>
      <c r="WTS8" s="711"/>
      <c r="WTT8" s="711"/>
      <c r="WTU8" s="711"/>
      <c r="WTV8" s="711"/>
      <c r="WTW8" s="711"/>
      <c r="WTX8" s="711"/>
      <c r="WTY8" s="711"/>
      <c r="WTZ8" s="711"/>
      <c r="WUA8" s="711"/>
      <c r="WUB8" s="711"/>
      <c r="WUC8" s="711"/>
      <c r="WUD8" s="711"/>
      <c r="WUE8" s="711"/>
      <c r="WUF8" s="711"/>
      <c r="WUG8" s="711"/>
      <c r="WUH8" s="711"/>
      <c r="WUI8" s="711"/>
      <c r="WUJ8" s="711"/>
      <c r="WUK8" s="711"/>
      <c r="WUL8" s="711"/>
      <c r="WUM8" s="711"/>
      <c r="WUN8" s="711"/>
      <c r="WUO8" s="711"/>
      <c r="WUP8" s="711"/>
      <c r="WUQ8" s="711"/>
      <c r="WUR8" s="711"/>
      <c r="WUS8" s="711"/>
      <c r="WUT8" s="711"/>
      <c r="WUU8" s="711"/>
      <c r="WUV8" s="711"/>
      <c r="WUW8" s="711"/>
      <c r="WUX8" s="711"/>
      <c r="WUY8" s="711"/>
      <c r="WUZ8" s="711"/>
      <c r="WVA8" s="711"/>
      <c r="WVB8" s="711"/>
      <c r="WVC8" s="711"/>
      <c r="WVD8" s="711"/>
      <c r="WVE8" s="711"/>
      <c r="WVF8" s="711"/>
      <c r="WVG8" s="711"/>
      <c r="WVH8" s="711"/>
      <c r="WVI8" s="711"/>
      <c r="WVJ8" s="711"/>
      <c r="WVK8" s="711"/>
      <c r="WVL8" s="711"/>
      <c r="WVM8" s="711"/>
      <c r="WVN8" s="711"/>
      <c r="WVO8" s="711"/>
      <c r="WVP8" s="711"/>
      <c r="WVQ8" s="711"/>
      <c r="WVR8" s="711"/>
      <c r="WVS8" s="711"/>
      <c r="WVT8" s="711"/>
      <c r="WVU8" s="711"/>
      <c r="WVV8" s="711"/>
      <c r="WVW8" s="711"/>
      <c r="WVX8" s="711"/>
      <c r="WVY8" s="711"/>
      <c r="WVZ8" s="711"/>
      <c r="WWA8" s="711"/>
      <c r="WWB8" s="711"/>
      <c r="WWC8" s="711"/>
      <c r="WWD8" s="711"/>
      <c r="WWE8" s="711"/>
      <c r="WWF8" s="711"/>
      <c r="WWG8" s="711"/>
      <c r="WWH8" s="711"/>
      <c r="WWI8" s="711"/>
      <c r="WWJ8" s="711"/>
      <c r="WWK8" s="711"/>
      <c r="WWL8" s="711"/>
      <c r="WWM8" s="711"/>
      <c r="WWN8" s="711"/>
      <c r="WWO8" s="711"/>
      <c r="WWP8" s="711"/>
      <c r="WWQ8" s="711"/>
      <c r="WWR8" s="711"/>
      <c r="WWS8" s="711"/>
      <c r="WWT8" s="711"/>
      <c r="WWU8" s="711"/>
      <c r="WWV8" s="711"/>
      <c r="WWW8" s="711"/>
      <c r="WWX8" s="711"/>
      <c r="WWY8" s="711"/>
      <c r="WWZ8" s="711"/>
      <c r="WXA8" s="711"/>
      <c r="WXB8" s="711"/>
      <c r="WXC8" s="711"/>
      <c r="WXD8" s="711"/>
      <c r="WXE8" s="711"/>
      <c r="WXF8" s="711"/>
      <c r="WXG8" s="711"/>
      <c r="WXH8" s="711"/>
      <c r="WXI8" s="711"/>
      <c r="WXJ8" s="711"/>
      <c r="WXK8" s="711"/>
      <c r="WXL8" s="711"/>
      <c r="WXM8" s="711"/>
      <c r="WXN8" s="711"/>
      <c r="WXO8" s="711"/>
      <c r="WXP8" s="711"/>
      <c r="WXQ8" s="711"/>
      <c r="WXR8" s="711"/>
      <c r="WXS8" s="711"/>
      <c r="WXT8" s="711"/>
      <c r="WXU8" s="711"/>
      <c r="WXV8" s="711"/>
      <c r="WXW8" s="711"/>
      <c r="WXX8" s="711"/>
      <c r="WXY8" s="711"/>
      <c r="WXZ8" s="711"/>
      <c r="WYA8" s="711"/>
      <c r="WYB8" s="711"/>
      <c r="WYC8" s="711"/>
      <c r="WYD8" s="711"/>
      <c r="WYE8" s="711"/>
      <c r="WYF8" s="711"/>
      <c r="WYG8" s="711"/>
      <c r="WYH8" s="711"/>
      <c r="WYI8" s="711"/>
      <c r="WYJ8" s="711"/>
      <c r="WYK8" s="711"/>
      <c r="WYL8" s="711"/>
      <c r="WYM8" s="711"/>
      <c r="WYN8" s="711"/>
      <c r="WYO8" s="711"/>
      <c r="WYP8" s="711"/>
      <c r="WYQ8" s="711"/>
      <c r="WYR8" s="711"/>
      <c r="WYS8" s="711"/>
      <c r="WYT8" s="711"/>
      <c r="WYU8" s="711"/>
      <c r="WYV8" s="711"/>
      <c r="WYW8" s="711"/>
      <c r="WYX8" s="711"/>
      <c r="WYY8" s="711"/>
      <c r="WYZ8" s="711"/>
      <c r="WZA8" s="711"/>
      <c r="WZB8" s="711"/>
      <c r="WZC8" s="711"/>
      <c r="WZD8" s="711"/>
      <c r="WZE8" s="711"/>
      <c r="WZF8" s="711"/>
      <c r="WZG8" s="711"/>
      <c r="WZH8" s="711"/>
      <c r="WZI8" s="711"/>
      <c r="WZJ8" s="711"/>
      <c r="WZK8" s="711"/>
      <c r="WZL8" s="711"/>
      <c r="WZM8" s="711"/>
      <c r="WZN8" s="711"/>
      <c r="WZO8" s="711"/>
      <c r="WZP8" s="711"/>
      <c r="WZQ8" s="711"/>
      <c r="WZR8" s="711"/>
      <c r="WZS8" s="711"/>
      <c r="WZT8" s="711"/>
      <c r="WZU8" s="711"/>
      <c r="WZV8" s="711"/>
      <c r="WZW8" s="711"/>
      <c r="WZX8" s="711"/>
      <c r="WZY8" s="711"/>
      <c r="WZZ8" s="711"/>
      <c r="XAA8" s="711"/>
      <c r="XAB8" s="711"/>
      <c r="XAC8" s="711"/>
      <c r="XAD8" s="711"/>
      <c r="XAE8" s="711"/>
      <c r="XAF8" s="711"/>
      <c r="XAG8" s="711"/>
      <c r="XAH8" s="711"/>
      <c r="XAI8" s="711"/>
      <c r="XAJ8" s="711"/>
      <c r="XAK8" s="711"/>
      <c r="XAL8" s="711"/>
      <c r="XAM8" s="711"/>
      <c r="XAN8" s="711"/>
      <c r="XAO8" s="711"/>
      <c r="XAP8" s="711"/>
      <c r="XAQ8" s="711"/>
      <c r="XAR8" s="711"/>
      <c r="XAS8" s="711"/>
      <c r="XAT8" s="711"/>
      <c r="XAU8" s="711"/>
      <c r="XAV8" s="711"/>
      <c r="XAW8" s="711"/>
      <c r="XAX8" s="711"/>
      <c r="XAY8" s="711"/>
      <c r="XAZ8" s="711"/>
      <c r="XBA8" s="711"/>
      <c r="XBB8" s="711"/>
      <c r="XBC8" s="711"/>
      <c r="XBD8" s="711"/>
      <c r="XBE8" s="711"/>
      <c r="XBF8" s="711"/>
      <c r="XBG8" s="711"/>
      <c r="XBH8" s="711"/>
      <c r="XBI8" s="711"/>
      <c r="XBJ8" s="711"/>
      <c r="XBK8" s="711"/>
      <c r="XBL8" s="711"/>
      <c r="XBM8" s="711"/>
      <c r="XBN8" s="711"/>
      <c r="XBO8" s="711"/>
      <c r="XBP8" s="711"/>
      <c r="XBQ8" s="711"/>
      <c r="XBR8" s="711"/>
      <c r="XBS8" s="711"/>
      <c r="XBT8" s="711"/>
      <c r="XBU8" s="711"/>
      <c r="XBV8" s="711"/>
      <c r="XBW8" s="711"/>
      <c r="XBX8" s="711"/>
      <c r="XBY8" s="711"/>
      <c r="XBZ8" s="711"/>
      <c r="XCA8" s="711"/>
      <c r="XCB8" s="711"/>
      <c r="XCC8" s="711"/>
      <c r="XCD8" s="711"/>
      <c r="XCE8" s="711"/>
      <c r="XCF8" s="711"/>
      <c r="XCG8" s="711"/>
      <c r="XCH8" s="711"/>
      <c r="XCI8" s="711"/>
      <c r="XCJ8" s="711"/>
      <c r="XCK8" s="711"/>
      <c r="XCL8" s="711"/>
      <c r="XCM8" s="711"/>
      <c r="XCN8" s="711"/>
      <c r="XCO8" s="711"/>
      <c r="XCP8" s="711"/>
      <c r="XCQ8" s="711"/>
      <c r="XCR8" s="711"/>
      <c r="XCS8" s="711"/>
      <c r="XCT8" s="711"/>
      <c r="XCU8" s="711"/>
      <c r="XCV8" s="711"/>
      <c r="XCW8" s="711"/>
      <c r="XCX8" s="711"/>
      <c r="XCY8" s="711"/>
      <c r="XCZ8" s="711"/>
      <c r="XDA8" s="711"/>
      <c r="XDB8" s="711"/>
      <c r="XDC8" s="711"/>
      <c r="XDD8" s="711"/>
      <c r="XDE8" s="711"/>
      <c r="XDF8" s="711"/>
      <c r="XDG8" s="711"/>
      <c r="XDH8" s="711"/>
      <c r="XDI8" s="711"/>
      <c r="XDJ8" s="711"/>
      <c r="XDK8" s="711"/>
      <c r="XDL8" s="711"/>
      <c r="XDM8" s="711"/>
      <c r="XDN8" s="711"/>
      <c r="XDO8" s="711"/>
      <c r="XDP8" s="711"/>
      <c r="XDQ8" s="711"/>
      <c r="XDR8" s="711"/>
      <c r="XDS8" s="711"/>
      <c r="XDT8" s="711"/>
      <c r="XDU8" s="711"/>
      <c r="XDV8" s="711"/>
      <c r="XDW8" s="711"/>
      <c r="XDX8" s="711"/>
      <c r="XDY8" s="711"/>
      <c r="XDZ8" s="711"/>
      <c r="XEA8" s="711"/>
      <c r="XEB8" s="711"/>
      <c r="XEC8" s="711"/>
      <c r="XED8" s="711"/>
      <c r="XEE8" s="711"/>
      <c r="XEF8" s="711"/>
      <c r="XEG8" s="711"/>
      <c r="XEH8" s="711"/>
      <c r="XEI8" s="711"/>
      <c r="XEJ8" s="711"/>
      <c r="XEK8" s="711"/>
      <c r="XEL8" s="711"/>
      <c r="XEM8" s="711"/>
      <c r="XEN8" s="711"/>
      <c r="XEO8" s="711"/>
      <c r="XEP8" s="711"/>
      <c r="XEQ8" s="711"/>
      <c r="XER8" s="711"/>
      <c r="XES8" s="711"/>
      <c r="XET8" s="711"/>
      <c r="XEU8" s="711"/>
      <c r="XEV8" s="711"/>
      <c r="XEW8" s="711"/>
      <c r="XEX8" s="711"/>
      <c r="XEY8" s="711"/>
      <c r="XEZ8" s="711"/>
      <c r="XFA8" s="711"/>
      <c r="XFB8" s="711"/>
      <c r="XFC8" s="711"/>
      <c r="XFD8" s="711"/>
    </row>
    <row r="9" spans="1:16384" x14ac:dyDescent="0.25">
      <c r="A9" s="935"/>
      <c r="C9" s="687" t="s">
        <v>236</v>
      </c>
      <c r="E9" s="715">
        <f>(1+E8)^(1/12)-1</f>
        <v>4.8675505653430484E-3</v>
      </c>
      <c r="G9" s="709"/>
      <c r="H9" s="711"/>
      <c r="I9" s="710"/>
    </row>
    <row r="10" spans="1:16384" x14ac:dyDescent="0.25">
      <c r="A10" s="935"/>
      <c r="C10" s="701"/>
      <c r="D10" s="701"/>
      <c r="E10" s="701"/>
    </row>
    <row r="11" spans="1:16384" x14ac:dyDescent="0.25">
      <c r="A11" s="935"/>
      <c r="C11" s="699"/>
      <c r="D11" s="699"/>
      <c r="E11" s="702"/>
    </row>
    <row r="12" spans="1:16384" ht="16.5" customHeight="1" x14ac:dyDescent="0.25">
      <c r="A12" s="935"/>
      <c r="L12" s="703"/>
    </row>
    <row r="13" spans="1:16384" ht="60" x14ac:dyDescent="0.25">
      <c r="A13" s="935"/>
      <c r="C13" s="723" t="s">
        <v>234</v>
      </c>
      <c r="D13" s="723" t="s">
        <v>245</v>
      </c>
      <c r="E13" s="723" t="s">
        <v>244</v>
      </c>
      <c r="F13" s="723" t="s">
        <v>246</v>
      </c>
      <c r="G13" s="723" t="s">
        <v>422</v>
      </c>
      <c r="H13" s="723" t="s">
        <v>233</v>
      </c>
      <c r="I13" s="723" t="s">
        <v>232</v>
      </c>
      <c r="J13" s="723" t="s">
        <v>425</v>
      </c>
      <c r="K13" s="723" t="s">
        <v>423</v>
      </c>
      <c r="M13" s="703"/>
    </row>
    <row r="14" spans="1:16384" x14ac:dyDescent="0.25">
      <c r="A14" s="935"/>
      <c r="C14" s="712">
        <v>1</v>
      </c>
      <c r="D14" s="724">
        <v>0.06</v>
      </c>
      <c r="E14" s="718">
        <f>MIN(D14,$E$8)</f>
        <v>0.06</v>
      </c>
      <c r="F14" s="715">
        <f>(1+E14)^(1/12)-1</f>
        <v>4.8675505653430484E-3</v>
      </c>
      <c r="G14" s="725">
        <f>E5</f>
        <v>100000</v>
      </c>
      <c r="H14" s="725">
        <f t="shared" ref="H14:H77" si="0">-PMT(F14,($E$6*12+1-C14),G14)</f>
        <v>707.29206600309328</v>
      </c>
      <c r="I14" s="725">
        <f t="shared" ref="I14:I77" si="1">G14*F14</f>
        <v>486.75505653430486</v>
      </c>
      <c r="J14" s="725">
        <f t="shared" ref="J14:J77" si="2">H14-I14</f>
        <v>220.53700946878843</v>
      </c>
      <c r="K14" s="725">
        <f t="shared" ref="K14:K77" si="3">G14-J14</f>
        <v>99779.462990531218</v>
      </c>
    </row>
    <row r="15" spans="1:16384" x14ac:dyDescent="0.25">
      <c r="A15" s="935"/>
      <c r="C15" s="712">
        <v>2</v>
      </c>
      <c r="D15" s="716">
        <v>5.9448801980393082E-2</v>
      </c>
      <c r="E15" s="715">
        <f>MIN(D15,$E$8)</f>
        <v>5.9448801980393082E-2</v>
      </c>
      <c r="F15" s="715">
        <f t="shared" ref="F15:F78" si="4">(1+(MIN(D15,$E$8)))^(1/12)-1</f>
        <v>4.8239960798444059E-3</v>
      </c>
      <c r="G15" s="725">
        <f>K14</f>
        <v>99779.462990531218</v>
      </c>
      <c r="H15" s="725">
        <f t="shared" si="0"/>
        <v>704.30972488356815</v>
      </c>
      <c r="I15" s="725">
        <f t="shared" si="1"/>
        <v>481.33573831530259</v>
      </c>
      <c r="J15" s="725">
        <f t="shared" si="2"/>
        <v>222.97398656826556</v>
      </c>
      <c r="K15" s="725">
        <f t="shared" si="3"/>
        <v>99556.489003962954</v>
      </c>
    </row>
    <row r="16" spans="1:16384" x14ac:dyDescent="0.25">
      <c r="A16" s="935"/>
      <c r="C16" s="712">
        <v>3</v>
      </c>
      <c r="D16" s="716">
        <v>5.8141464885777587E-2</v>
      </c>
      <c r="E16" s="715">
        <f t="shared" ref="E15:E77" si="5">MIN(D16,$E$8)</f>
        <v>5.8141464885777587E-2</v>
      </c>
      <c r="F16" s="715">
        <f t="shared" si="4"/>
        <v>4.7206099897145748E-3</v>
      </c>
      <c r="G16" s="725">
        <f>K15</f>
        <v>99556.489003962954</v>
      </c>
      <c r="H16" s="725">
        <f t="shared" si="0"/>
        <v>697.27966920857182</v>
      </c>
      <c r="I16" s="725">
        <f t="shared" si="1"/>
        <v>469.96735653301675</v>
      </c>
      <c r="J16" s="725">
        <f t="shared" si="2"/>
        <v>227.31231267555506</v>
      </c>
      <c r="K16" s="725">
        <f t="shared" si="3"/>
        <v>99329.176691287401</v>
      </c>
    </row>
    <row r="17" spans="1:12" x14ac:dyDescent="0.25">
      <c r="A17" s="935"/>
      <c r="C17" s="712">
        <v>4</v>
      </c>
      <c r="D17" s="716">
        <v>5.8184185539816261E-2</v>
      </c>
      <c r="E17" s="715">
        <f t="shared" si="5"/>
        <v>5.8184185539816261E-2</v>
      </c>
      <c r="F17" s="715">
        <f t="shared" si="4"/>
        <v>4.7239902503553033E-3</v>
      </c>
      <c r="G17" s="725">
        <f>K16</f>
        <v>99329.176691287401</v>
      </c>
      <c r="H17" s="725">
        <f t="shared" si="0"/>
        <v>697.50818297296018</v>
      </c>
      <c r="I17" s="725">
        <f t="shared" si="1"/>
        <v>469.2300622654609</v>
      </c>
      <c r="J17" s="725">
        <f t="shared" si="2"/>
        <v>228.27812070749928</v>
      </c>
      <c r="K17" s="725">
        <f t="shared" si="3"/>
        <v>99100.898570579899</v>
      </c>
    </row>
    <row r="18" spans="1:12" ht="15" customHeight="1" x14ac:dyDescent="0.25">
      <c r="A18" s="935"/>
      <c r="C18" s="825">
        <v>5</v>
      </c>
      <c r="D18" s="726">
        <v>5.7599282476317674E-2</v>
      </c>
      <c r="E18" s="727">
        <f t="shared" si="5"/>
        <v>5.7599282476317674E-2</v>
      </c>
      <c r="F18" s="727">
        <f t="shared" si="4"/>
        <v>4.6776990753452097E-3</v>
      </c>
      <c r="G18" s="728">
        <f>K17</f>
        <v>99100.898570579899</v>
      </c>
      <c r="H18" s="728">
        <f t="shared" si="0"/>
        <v>694.39252627261521</v>
      </c>
      <c r="I18" s="728">
        <f t="shared" si="1"/>
        <v>463.56418160948101</v>
      </c>
      <c r="J18" s="728">
        <f t="shared" si="2"/>
        <v>230.8283446631342</v>
      </c>
      <c r="K18" s="728">
        <f t="shared" si="3"/>
        <v>98870.070225916759</v>
      </c>
    </row>
    <row r="19" spans="1:12" ht="15" hidden="1" customHeight="1" outlineLevel="1" x14ac:dyDescent="0.25">
      <c r="A19" s="935"/>
      <c r="C19" s="712">
        <v>6</v>
      </c>
      <c r="D19" s="716">
        <v>5.7570175110324084E-2</v>
      </c>
      <c r="E19" s="715">
        <f t="shared" si="5"/>
        <v>5.7570175110324084E-2</v>
      </c>
      <c r="F19" s="715">
        <f t="shared" si="4"/>
        <v>4.6753948085913599E-3</v>
      </c>
      <c r="G19" s="725">
        <f t="shared" ref="G19:G78" si="6">K18</f>
        <v>98870.070225916759</v>
      </c>
      <c r="H19" s="725">
        <f t="shared" si="0"/>
        <v>694.23814401660775</v>
      </c>
      <c r="I19" s="725">
        <f t="shared" si="1"/>
        <v>462.25661305931442</v>
      </c>
      <c r="J19" s="725">
        <f t="shared" si="2"/>
        <v>231.98153095729333</v>
      </c>
      <c r="K19" s="725">
        <f t="shared" si="3"/>
        <v>98638.088694959471</v>
      </c>
    </row>
    <row r="20" spans="1:12" ht="15" hidden="1" customHeight="1" outlineLevel="1" x14ac:dyDescent="0.25">
      <c r="A20" s="935"/>
      <c r="C20" s="712">
        <v>7</v>
      </c>
      <c r="D20" s="716">
        <v>5.8036917515603165E-2</v>
      </c>
      <c r="E20" s="715">
        <f t="shared" si="5"/>
        <v>5.8036917515603165E-2</v>
      </c>
      <c r="F20" s="715">
        <f t="shared" si="4"/>
        <v>4.7123371785280366E-3</v>
      </c>
      <c r="G20" s="725">
        <f t="shared" si="6"/>
        <v>98638.088694959471</v>
      </c>
      <c r="H20" s="725">
        <f t="shared" si="0"/>
        <v>696.70710704937323</v>
      </c>
      <c r="I20" s="725">
        <f t="shared" si="1"/>
        <v>464.81593257620352</v>
      </c>
      <c r="J20" s="725">
        <f t="shared" si="2"/>
        <v>231.89117447316971</v>
      </c>
      <c r="K20" s="725">
        <f t="shared" si="3"/>
        <v>98406.197520486297</v>
      </c>
    </row>
    <row r="21" spans="1:12" ht="15" hidden="1" customHeight="1" outlineLevel="1" x14ac:dyDescent="0.25">
      <c r="A21" s="935"/>
      <c r="C21" s="712">
        <v>8</v>
      </c>
      <c r="D21" s="716">
        <v>5.7454557383719504E-2</v>
      </c>
      <c r="E21" s="715">
        <f t="shared" si="5"/>
        <v>5.7454557383719504E-2</v>
      </c>
      <c r="F21" s="715">
        <f t="shared" si="4"/>
        <v>4.6662414281519737E-3</v>
      </c>
      <c r="G21" s="725">
        <f t="shared" si="6"/>
        <v>98406.197520486297</v>
      </c>
      <c r="H21" s="725">
        <f t="shared" si="0"/>
        <v>693.63745279008401</v>
      </c>
      <c r="I21" s="725">
        <f t="shared" si="1"/>
        <v>459.18707565699918</v>
      </c>
      <c r="J21" s="725">
        <f t="shared" si="2"/>
        <v>234.45037713308483</v>
      </c>
      <c r="K21" s="725">
        <f t="shared" si="3"/>
        <v>98171.747143353219</v>
      </c>
    </row>
    <row r="22" spans="1:12" ht="15" hidden="1" customHeight="1" outlineLevel="1" x14ac:dyDescent="0.25">
      <c r="A22" s="935"/>
      <c r="C22" s="712">
        <v>9</v>
      </c>
      <c r="D22" s="716">
        <v>5.6432085240198805E-2</v>
      </c>
      <c r="E22" s="715">
        <f t="shared" si="5"/>
        <v>5.6432085240198805E-2</v>
      </c>
      <c r="F22" s="715">
        <f t="shared" si="4"/>
        <v>4.5852530171970329E-3</v>
      </c>
      <c r="G22" s="725">
        <f t="shared" si="6"/>
        <v>98171.747143353219</v>
      </c>
      <c r="H22" s="725">
        <f t="shared" si="0"/>
        <v>688.2797709213786</v>
      </c>
      <c r="I22" s="725">
        <f t="shared" si="1"/>
        <v>450.14229979256453</v>
      </c>
      <c r="J22" s="725">
        <f t="shared" si="2"/>
        <v>238.13747112881407</v>
      </c>
      <c r="K22" s="725">
        <f t="shared" si="3"/>
        <v>97933.609672224411</v>
      </c>
    </row>
    <row r="23" spans="1:12" hidden="1" outlineLevel="1" x14ac:dyDescent="0.25">
      <c r="C23" s="712">
        <v>10</v>
      </c>
      <c r="D23" s="716">
        <v>5.5400740408549039E-2</v>
      </c>
      <c r="E23" s="715">
        <f t="shared" si="5"/>
        <v>5.5400740408549039E-2</v>
      </c>
      <c r="F23" s="715">
        <f t="shared" si="4"/>
        <v>4.5034889909911779E-3</v>
      </c>
      <c r="G23" s="725">
        <f t="shared" si="6"/>
        <v>97933.609672224411</v>
      </c>
      <c r="H23" s="725">
        <f t="shared" si="0"/>
        <v>682.91162948950307</v>
      </c>
      <c r="I23" s="725">
        <f t="shared" si="1"/>
        <v>441.04293300688977</v>
      </c>
      <c r="J23" s="725">
        <f t="shared" si="2"/>
        <v>241.8686964826133</v>
      </c>
      <c r="K23" s="725">
        <f t="shared" si="3"/>
        <v>97691.740975741792</v>
      </c>
    </row>
    <row r="24" spans="1:12" hidden="1" outlineLevel="1" x14ac:dyDescent="0.25">
      <c r="C24" s="712">
        <v>11</v>
      </c>
      <c r="D24" s="716">
        <v>5.5089056050001646E-2</v>
      </c>
      <c r="E24" s="715">
        <f t="shared" si="5"/>
        <v>5.5089056050001646E-2</v>
      </c>
      <c r="F24" s="715">
        <f t="shared" si="4"/>
        <v>4.4787645427220024E-3</v>
      </c>
      <c r="G24" s="725">
        <f t="shared" si="6"/>
        <v>97691.740975741792</v>
      </c>
      <c r="H24" s="725">
        <f t="shared" si="0"/>
        <v>681.29839277083397</v>
      </c>
      <c r="I24" s="725">
        <f t="shared" si="1"/>
        <v>437.53830559893447</v>
      </c>
      <c r="J24" s="725">
        <f t="shared" si="2"/>
        <v>243.7600871718995</v>
      </c>
      <c r="K24" s="725">
        <f t="shared" si="3"/>
        <v>97447.980888569888</v>
      </c>
    </row>
    <row r="25" spans="1:12" hidden="1" outlineLevel="1" x14ac:dyDescent="0.25">
      <c r="C25" s="712">
        <v>12</v>
      </c>
      <c r="D25" s="716">
        <v>5.3111800316970076E-2</v>
      </c>
      <c r="E25" s="715">
        <f t="shared" si="5"/>
        <v>5.3111800316970076E-2</v>
      </c>
      <c r="F25" s="715">
        <f t="shared" si="4"/>
        <v>4.3217620484605757E-3</v>
      </c>
      <c r="G25" s="725">
        <f t="shared" si="6"/>
        <v>97447.980888569888</v>
      </c>
      <c r="H25" s="725">
        <f t="shared" si="0"/>
        <v>671.13749854844934</v>
      </c>
      <c r="I25" s="725">
        <f t="shared" si="1"/>
        <v>421.14698550333281</v>
      </c>
      <c r="J25" s="725">
        <f t="shared" si="2"/>
        <v>249.99051304511653</v>
      </c>
      <c r="K25" s="725">
        <f t="shared" si="3"/>
        <v>97197.990375524765</v>
      </c>
      <c r="L25" s="704"/>
    </row>
    <row r="26" spans="1:12" hidden="1" outlineLevel="1" x14ac:dyDescent="0.25">
      <c r="C26" s="712">
        <v>13</v>
      </c>
      <c r="D26" s="716">
        <v>5.2926343600711016E-2</v>
      </c>
      <c r="E26" s="715">
        <f t="shared" si="5"/>
        <v>5.2926343600711016E-2</v>
      </c>
      <c r="F26" s="715">
        <f t="shared" si="4"/>
        <v>4.3070221405545617E-3</v>
      </c>
      <c r="G26" s="725">
        <f t="shared" si="6"/>
        <v>97197.990375524765</v>
      </c>
      <c r="H26" s="725">
        <f t="shared" si="0"/>
        <v>670.19115328705482</v>
      </c>
      <c r="I26" s="725">
        <f t="shared" si="1"/>
        <v>418.63389656479438</v>
      </c>
      <c r="J26" s="725">
        <f t="shared" si="2"/>
        <v>251.55725672226043</v>
      </c>
      <c r="K26" s="725">
        <f t="shared" si="3"/>
        <v>96946.43311880251</v>
      </c>
      <c r="L26" s="704"/>
    </row>
    <row r="27" spans="1:12" hidden="1" outlineLevel="1" x14ac:dyDescent="0.25">
      <c r="C27" s="712">
        <v>14</v>
      </c>
      <c r="D27" s="716">
        <v>5.4293524241953973E-2</v>
      </c>
      <c r="E27" s="715">
        <f t="shared" si="5"/>
        <v>5.4293524241953973E-2</v>
      </c>
      <c r="F27" s="715">
        <f t="shared" si="4"/>
        <v>4.4156283957292874E-3</v>
      </c>
      <c r="G27" s="725">
        <f t="shared" si="6"/>
        <v>96946.43311880251</v>
      </c>
      <c r="H27" s="725">
        <f t="shared" si="0"/>
        <v>677.15605739878799</v>
      </c>
      <c r="I27" s="725">
        <f t="shared" si="1"/>
        <v>428.07942294405461</v>
      </c>
      <c r="J27" s="725">
        <f t="shared" si="2"/>
        <v>249.07663445473338</v>
      </c>
      <c r="K27" s="725">
        <f t="shared" si="3"/>
        <v>96697.35648434778</v>
      </c>
      <c r="L27" s="704"/>
    </row>
    <row r="28" spans="1:12" hidden="1" outlineLevel="1" x14ac:dyDescent="0.25">
      <c r="C28" s="712">
        <v>15</v>
      </c>
      <c r="D28" s="716">
        <v>5.5806759591907951E-2</v>
      </c>
      <c r="E28" s="715">
        <f t="shared" si="5"/>
        <v>5.5806759591907951E-2</v>
      </c>
      <c r="F28" s="715">
        <f t="shared" si="4"/>
        <v>4.5356865388941348E-3</v>
      </c>
      <c r="G28" s="725">
        <f t="shared" si="6"/>
        <v>96697.35648434778</v>
      </c>
      <c r="H28" s="725">
        <f t="shared" si="0"/>
        <v>684.87307240784583</v>
      </c>
      <c r="I28" s="725">
        <f t="shared" si="1"/>
        <v>438.58889815270368</v>
      </c>
      <c r="J28" s="725">
        <f t="shared" si="2"/>
        <v>246.28417425514215</v>
      </c>
      <c r="K28" s="725">
        <f t="shared" si="3"/>
        <v>96451.072310092641</v>
      </c>
      <c r="L28" s="704"/>
    </row>
    <row r="29" spans="1:12" hidden="1" outlineLevel="1" x14ac:dyDescent="0.25">
      <c r="C29" s="712">
        <v>16</v>
      </c>
      <c r="D29" s="716">
        <v>5.4334998100564219E-2</v>
      </c>
      <c r="E29" s="715">
        <f t="shared" si="5"/>
        <v>5.4334998100564219E-2</v>
      </c>
      <c r="F29" s="715">
        <f t="shared" si="4"/>
        <v>4.4189209829568199E-3</v>
      </c>
      <c r="G29" s="725">
        <f t="shared" si="6"/>
        <v>96451.072310092641</v>
      </c>
      <c r="H29" s="725">
        <f t="shared" si="0"/>
        <v>677.39364894567098</v>
      </c>
      <c r="I29" s="725">
        <f t="shared" si="1"/>
        <v>426.20966725975387</v>
      </c>
      <c r="J29" s="725">
        <f t="shared" si="2"/>
        <v>251.1839816859171</v>
      </c>
      <c r="K29" s="725">
        <f t="shared" si="3"/>
        <v>96199.888328406727</v>
      </c>
      <c r="L29" s="704"/>
    </row>
    <row r="30" spans="1:12" hidden="1" outlineLevel="1" x14ac:dyDescent="0.25">
      <c r="C30" s="712">
        <v>17</v>
      </c>
      <c r="D30" s="716">
        <v>5.5892782291896037E-2</v>
      </c>
      <c r="E30" s="715">
        <f t="shared" si="5"/>
        <v>5.5892782291896037E-2</v>
      </c>
      <c r="F30" s="715">
        <f t="shared" si="4"/>
        <v>4.5425067299038613E-3</v>
      </c>
      <c r="G30" s="725">
        <f t="shared" si="6"/>
        <v>96199.888328406727</v>
      </c>
      <c r="H30" s="725">
        <f t="shared" si="0"/>
        <v>685.28279799163533</v>
      </c>
      <c r="I30" s="725">
        <f t="shared" si="1"/>
        <v>436.98864014778746</v>
      </c>
      <c r="J30" s="725">
        <f t="shared" si="2"/>
        <v>248.29415784384787</v>
      </c>
      <c r="K30" s="725">
        <f t="shared" si="3"/>
        <v>95951.594170562879</v>
      </c>
      <c r="L30" s="704"/>
    </row>
    <row r="31" spans="1:12" hidden="1" outlineLevel="1" x14ac:dyDescent="0.25">
      <c r="C31" s="712">
        <v>18</v>
      </c>
      <c r="D31" s="716">
        <v>5.6440572757076715E-2</v>
      </c>
      <c r="E31" s="715">
        <f t="shared" si="5"/>
        <v>5.6440572757076715E-2</v>
      </c>
      <c r="F31" s="715">
        <f t="shared" si="4"/>
        <v>4.5859255957605427E-3</v>
      </c>
      <c r="G31" s="725">
        <f t="shared" si="6"/>
        <v>95951.594170562879</v>
      </c>
      <c r="H31" s="725">
        <f t="shared" si="0"/>
        <v>688.0561589727921</v>
      </c>
      <c r="I31" s="725">
        <f t="shared" si="1"/>
        <v>440.02687166081239</v>
      </c>
      <c r="J31" s="725">
        <f t="shared" si="2"/>
        <v>248.02928731197972</v>
      </c>
      <c r="K31" s="725">
        <f t="shared" si="3"/>
        <v>95703.564883250903</v>
      </c>
      <c r="L31" s="704"/>
    </row>
    <row r="32" spans="1:12" hidden="1" outlineLevel="1" x14ac:dyDescent="0.25">
      <c r="C32" s="712">
        <v>19</v>
      </c>
      <c r="D32" s="716">
        <v>5.7128729146608326E-2</v>
      </c>
      <c r="E32" s="715">
        <f t="shared" si="5"/>
        <v>5.7128729146608326E-2</v>
      </c>
      <c r="F32" s="715">
        <f t="shared" si="4"/>
        <v>4.6404408814031406E-3</v>
      </c>
      <c r="G32" s="725">
        <f t="shared" si="6"/>
        <v>95703.564883250903</v>
      </c>
      <c r="H32" s="725">
        <f t="shared" si="0"/>
        <v>691.53425177254621</v>
      </c>
      <c r="I32" s="725">
        <f t="shared" si="1"/>
        <v>444.10673498025545</v>
      </c>
      <c r="J32" s="725">
        <f t="shared" si="2"/>
        <v>247.42751679229076</v>
      </c>
      <c r="K32" s="725">
        <f t="shared" si="3"/>
        <v>95456.137366458614</v>
      </c>
      <c r="L32" s="704"/>
    </row>
    <row r="33" spans="3:12" hidden="1" outlineLevel="1" x14ac:dyDescent="0.25">
      <c r="C33" s="712">
        <v>20</v>
      </c>
      <c r="D33" s="716">
        <v>5.8019904522862979E-2</v>
      </c>
      <c r="E33" s="715">
        <f t="shared" si="5"/>
        <v>5.8019904522862979E-2</v>
      </c>
      <c r="F33" s="715">
        <f t="shared" si="4"/>
        <v>4.7109908731366446E-3</v>
      </c>
      <c r="G33" s="725">
        <f t="shared" si="6"/>
        <v>95456.137366458614</v>
      </c>
      <c r="H33" s="725">
        <f t="shared" si="0"/>
        <v>696.03302338148671</v>
      </c>
      <c r="I33" s="725">
        <f t="shared" si="1"/>
        <v>449.69299191826434</v>
      </c>
      <c r="J33" s="725">
        <f t="shared" si="2"/>
        <v>246.34003146322237</v>
      </c>
      <c r="K33" s="725">
        <f t="shared" si="3"/>
        <v>95209.797334995397</v>
      </c>
      <c r="L33" s="704"/>
    </row>
    <row r="34" spans="3:12" hidden="1" outlineLevel="1" x14ac:dyDescent="0.25">
      <c r="C34" s="712">
        <v>21</v>
      </c>
      <c r="D34" s="716">
        <v>5.7795447788506253E-2</v>
      </c>
      <c r="E34" s="715">
        <f t="shared" si="5"/>
        <v>5.7795447788506253E-2</v>
      </c>
      <c r="F34" s="715">
        <f t="shared" si="4"/>
        <v>4.693226865914335E-3</v>
      </c>
      <c r="G34" s="725">
        <f t="shared" si="6"/>
        <v>95209.797334995397</v>
      </c>
      <c r="H34" s="725">
        <f t="shared" si="0"/>
        <v>694.90288814113535</v>
      </c>
      <c r="I34" s="725">
        <f t="shared" si="1"/>
        <v>446.84117875085946</v>
      </c>
      <c r="J34" s="725">
        <f t="shared" si="2"/>
        <v>248.06170939027589</v>
      </c>
      <c r="K34" s="725">
        <f t="shared" si="3"/>
        <v>94961.735625605128</v>
      </c>
      <c r="L34" s="704"/>
    </row>
    <row r="35" spans="3:12" hidden="1" outlineLevel="1" x14ac:dyDescent="0.25">
      <c r="C35" s="712">
        <v>22</v>
      </c>
      <c r="D35" s="716">
        <v>5.7140614053305762E-2</v>
      </c>
      <c r="E35" s="715">
        <f t="shared" si="5"/>
        <v>5.7140614053305762E-2</v>
      </c>
      <c r="F35" s="715">
        <f t="shared" si="4"/>
        <v>4.6413821099129393E-3</v>
      </c>
      <c r="G35" s="725">
        <f t="shared" si="6"/>
        <v>94961.735625605128</v>
      </c>
      <c r="H35" s="725">
        <f t="shared" si="0"/>
        <v>691.6221601643706</v>
      </c>
      <c r="I35" s="725">
        <f t="shared" si="1"/>
        <v>440.75370085896589</v>
      </c>
      <c r="J35" s="725">
        <f t="shared" si="2"/>
        <v>250.86845930540471</v>
      </c>
      <c r="K35" s="725">
        <f t="shared" si="3"/>
        <v>94710.867166299722</v>
      </c>
      <c r="L35" s="704"/>
    </row>
    <row r="36" spans="3:12" hidden="1" outlineLevel="1" x14ac:dyDescent="0.25">
      <c r="C36" s="712">
        <v>23</v>
      </c>
      <c r="D36" s="716">
        <v>5.5648909497192617E-2</v>
      </c>
      <c r="E36" s="715">
        <f t="shared" si="5"/>
        <v>5.5648909497192617E-2</v>
      </c>
      <c r="F36" s="715">
        <f t="shared" si="4"/>
        <v>4.5231702870309753E-3</v>
      </c>
      <c r="G36" s="725">
        <f t="shared" si="6"/>
        <v>94710.867166299722</v>
      </c>
      <c r="H36" s="725">
        <f t="shared" si="0"/>
        <v>684.20029382829875</v>
      </c>
      <c r="I36" s="725">
        <f t="shared" si="1"/>
        <v>428.39338022554449</v>
      </c>
      <c r="J36" s="725">
        <f t="shared" si="2"/>
        <v>255.80691360275426</v>
      </c>
      <c r="K36" s="725">
        <f t="shared" si="3"/>
        <v>94455.060252696974</v>
      </c>
      <c r="L36" s="704"/>
    </row>
    <row r="37" spans="3:12" hidden="1" outlineLevel="1" x14ac:dyDescent="0.25">
      <c r="C37" s="712">
        <v>24</v>
      </c>
      <c r="D37" s="716">
        <v>5.655411976063647E-2</v>
      </c>
      <c r="E37" s="715">
        <f t="shared" si="5"/>
        <v>5.655411976063647E-2</v>
      </c>
      <c r="F37" s="715">
        <f t="shared" si="4"/>
        <v>4.5949229548953863E-3</v>
      </c>
      <c r="G37" s="725">
        <f t="shared" si="6"/>
        <v>94455.060252696974</v>
      </c>
      <c r="H37" s="725">
        <f t="shared" si="0"/>
        <v>688.683345171062</v>
      </c>
      <c r="I37" s="725">
        <f t="shared" si="1"/>
        <v>434.01372456114416</v>
      </c>
      <c r="J37" s="725">
        <f t="shared" si="2"/>
        <v>254.66962060991784</v>
      </c>
      <c r="K37" s="725">
        <f t="shared" si="3"/>
        <v>94200.390632087059</v>
      </c>
      <c r="L37" s="704"/>
    </row>
    <row r="38" spans="3:12" hidden="1" outlineLevel="1" x14ac:dyDescent="0.25">
      <c r="C38" s="712">
        <v>25</v>
      </c>
      <c r="D38" s="716">
        <v>5.5910772652257287E-2</v>
      </c>
      <c r="E38" s="715">
        <f t="shared" si="5"/>
        <v>5.5910772652257287E-2</v>
      </c>
      <c r="F38" s="715">
        <f t="shared" si="4"/>
        <v>4.5439330063901107E-3</v>
      </c>
      <c r="G38" s="725">
        <f t="shared" si="6"/>
        <v>94200.390632087059</v>
      </c>
      <c r="H38" s="725">
        <f t="shared" si="0"/>
        <v>685.50775455156486</v>
      </c>
      <c r="I38" s="725">
        <f t="shared" si="1"/>
        <v>428.04026420798215</v>
      </c>
      <c r="J38" s="725">
        <f t="shared" si="2"/>
        <v>257.46749034358271</v>
      </c>
      <c r="K38" s="725">
        <f t="shared" si="3"/>
        <v>93942.923141743478</v>
      </c>
      <c r="L38" s="704"/>
    </row>
    <row r="39" spans="3:12" hidden="1" outlineLevel="1" x14ac:dyDescent="0.25">
      <c r="C39" s="712">
        <v>26</v>
      </c>
      <c r="D39" s="716">
        <v>5.6907337535495983E-2</v>
      </c>
      <c r="E39" s="715">
        <f t="shared" si="5"/>
        <v>5.6907337535495983E-2</v>
      </c>
      <c r="F39" s="715">
        <f t="shared" si="4"/>
        <v>4.6229059373008585E-3</v>
      </c>
      <c r="G39" s="725">
        <f t="shared" si="6"/>
        <v>93942.923141743478</v>
      </c>
      <c r="H39" s="725">
        <f t="shared" si="0"/>
        <v>690.41096622182044</v>
      </c>
      <c r="I39" s="725">
        <f t="shared" si="1"/>
        <v>434.28929715936414</v>
      </c>
      <c r="J39" s="725">
        <f t="shared" si="2"/>
        <v>256.12166906245631</v>
      </c>
      <c r="K39" s="725">
        <f t="shared" si="3"/>
        <v>93686.801472681022</v>
      </c>
      <c r="L39" s="704"/>
    </row>
    <row r="40" spans="3:12" hidden="1" outlineLevel="1" x14ac:dyDescent="0.25">
      <c r="C40" s="712">
        <v>27</v>
      </c>
      <c r="D40" s="716">
        <v>5.8861151126659302E-2</v>
      </c>
      <c r="E40" s="715">
        <f t="shared" si="5"/>
        <v>5.8861151126659302E-2</v>
      </c>
      <c r="F40" s="715">
        <f t="shared" si="4"/>
        <v>4.7775382859127635E-3</v>
      </c>
      <c r="G40" s="725">
        <f t="shared" si="6"/>
        <v>93686.801472681022</v>
      </c>
      <c r="H40" s="725">
        <f t="shared" si="0"/>
        <v>700.02997919981692</v>
      </c>
      <c r="I40" s="725">
        <f t="shared" si="1"/>
        <v>447.59228092044185</v>
      </c>
      <c r="J40" s="725">
        <f t="shared" si="2"/>
        <v>252.43769827937507</v>
      </c>
      <c r="K40" s="725">
        <f t="shared" si="3"/>
        <v>93434.363774401645</v>
      </c>
      <c r="L40" s="704"/>
    </row>
    <row r="41" spans="3:12" hidden="1" outlineLevel="1" x14ac:dyDescent="0.25">
      <c r="C41" s="712">
        <v>28</v>
      </c>
      <c r="D41" s="716">
        <v>5.912077500245403E-2</v>
      </c>
      <c r="E41" s="715">
        <f t="shared" si="5"/>
        <v>5.912077500245403E-2</v>
      </c>
      <c r="F41" s="715">
        <f t="shared" si="4"/>
        <v>4.7980662313791278E-3</v>
      </c>
      <c r="G41" s="725">
        <f t="shared" si="6"/>
        <v>93434.363774401645</v>
      </c>
      <c r="H41" s="725">
        <f t="shared" si="0"/>
        <v>701.30751542545124</v>
      </c>
      <c r="I41" s="725">
        <f t="shared" si="1"/>
        <v>448.30426567634981</v>
      </c>
      <c r="J41" s="725">
        <f t="shared" si="2"/>
        <v>253.00324974910143</v>
      </c>
      <c r="K41" s="725">
        <f t="shared" si="3"/>
        <v>93181.36052465254</v>
      </c>
      <c r="L41" s="704"/>
    </row>
    <row r="42" spans="3:12" hidden="1" outlineLevel="1" x14ac:dyDescent="0.25">
      <c r="C42" s="712">
        <v>29</v>
      </c>
      <c r="D42" s="716">
        <v>5.8199102757551267E-2</v>
      </c>
      <c r="E42" s="715">
        <f t="shared" si="5"/>
        <v>5.8199102757551267E-2</v>
      </c>
      <c r="F42" s="715">
        <f t="shared" si="4"/>
        <v>4.7251705418627221E-3</v>
      </c>
      <c r="G42" s="725">
        <f t="shared" si="6"/>
        <v>93181.36052465254</v>
      </c>
      <c r="H42" s="725">
        <f t="shared" si="0"/>
        <v>696.79365311124036</v>
      </c>
      <c r="I42" s="725">
        <f t="shared" si="1"/>
        <v>440.29781980177813</v>
      </c>
      <c r="J42" s="725">
        <f t="shared" si="2"/>
        <v>256.49583330946223</v>
      </c>
      <c r="K42" s="725">
        <f t="shared" si="3"/>
        <v>92924.864691343071</v>
      </c>
      <c r="L42" s="704"/>
    </row>
    <row r="43" spans="3:12" hidden="1" outlineLevel="1" x14ac:dyDescent="0.25">
      <c r="C43" s="712">
        <v>30</v>
      </c>
      <c r="D43" s="716">
        <v>5.8315179819471666E-2</v>
      </c>
      <c r="E43" s="715">
        <f t="shared" si="5"/>
        <v>5.8315179819471666E-2</v>
      </c>
      <c r="F43" s="715">
        <f t="shared" si="4"/>
        <v>4.7343543588524994E-3</v>
      </c>
      <c r="G43" s="725">
        <f t="shared" si="6"/>
        <v>92924.864691343071</v>
      </c>
      <c r="H43" s="725">
        <f t="shared" si="0"/>
        <v>697.3593091845504</v>
      </c>
      <c r="I43" s="725">
        <f t="shared" si="1"/>
        <v>439.93923819723881</v>
      </c>
      <c r="J43" s="725">
        <f t="shared" si="2"/>
        <v>257.42007098731159</v>
      </c>
      <c r="K43" s="725">
        <f t="shared" si="3"/>
        <v>92667.44462035576</v>
      </c>
      <c r="L43" s="704"/>
    </row>
    <row r="44" spans="3:12" hidden="1" outlineLevel="1" x14ac:dyDescent="0.25">
      <c r="C44" s="712">
        <v>31</v>
      </c>
      <c r="D44" s="716">
        <v>5.7242160519544977E-2</v>
      </c>
      <c r="E44" s="715">
        <f t="shared" si="5"/>
        <v>5.7242160519544977E-2</v>
      </c>
      <c r="F44" s="715">
        <f t="shared" si="4"/>
        <v>4.6494237152294726E-3</v>
      </c>
      <c r="G44" s="725">
        <f t="shared" si="6"/>
        <v>92667.44462035576</v>
      </c>
      <c r="H44" s="725">
        <f t="shared" si="0"/>
        <v>692.15762009639309</v>
      </c>
      <c r="I44" s="725">
        <f t="shared" si="1"/>
        <v>430.85021464759586</v>
      </c>
      <c r="J44" s="725">
        <f t="shared" si="2"/>
        <v>261.30740544879723</v>
      </c>
      <c r="K44" s="725">
        <f t="shared" si="3"/>
        <v>92406.137214906965</v>
      </c>
      <c r="L44" s="704"/>
    </row>
    <row r="45" spans="3:12" hidden="1" outlineLevel="1" x14ac:dyDescent="0.25">
      <c r="C45" s="712">
        <v>32</v>
      </c>
      <c r="D45" s="716">
        <v>5.8213065769304559E-2</v>
      </c>
      <c r="E45" s="715">
        <f t="shared" si="5"/>
        <v>5.8213065769304559E-2</v>
      </c>
      <c r="F45" s="715">
        <f t="shared" si="4"/>
        <v>4.7262753201353647E-3</v>
      </c>
      <c r="G45" s="725">
        <f t="shared" si="6"/>
        <v>92406.137214906965</v>
      </c>
      <c r="H45" s="725">
        <f t="shared" si="0"/>
        <v>696.84537287568503</v>
      </c>
      <c r="I45" s="725">
        <f t="shared" si="1"/>
        <v>436.73684574785688</v>
      </c>
      <c r="J45" s="725">
        <f t="shared" si="2"/>
        <v>260.10852712782815</v>
      </c>
      <c r="K45" s="725">
        <f t="shared" si="3"/>
        <v>92146.028687779137</v>
      </c>
      <c r="L45" s="704"/>
    </row>
    <row r="46" spans="3:12" hidden="1" outlineLevel="1" x14ac:dyDescent="0.25">
      <c r="C46" s="712">
        <v>33</v>
      </c>
      <c r="D46" s="716">
        <v>5.987352876040182E-2</v>
      </c>
      <c r="E46" s="715">
        <f t="shared" si="5"/>
        <v>5.987352876040182E-2</v>
      </c>
      <c r="F46" s="715">
        <f t="shared" si="4"/>
        <v>4.8575589147916709E-3</v>
      </c>
      <c r="G46" s="725">
        <f t="shared" si="6"/>
        <v>92146.028687779137</v>
      </c>
      <c r="H46" s="725">
        <f t="shared" si="0"/>
        <v>704.86172938303787</v>
      </c>
      <c r="I46" s="725">
        <f t="shared" si="1"/>
        <v>447.60476311497058</v>
      </c>
      <c r="J46" s="725">
        <f t="shared" si="2"/>
        <v>257.25696626806729</v>
      </c>
      <c r="K46" s="725">
        <f t="shared" si="3"/>
        <v>91888.771721511075</v>
      </c>
      <c r="L46" s="704"/>
    </row>
    <row r="47" spans="3:12" hidden="1" outlineLevel="1" x14ac:dyDescent="0.25">
      <c r="C47" s="712">
        <v>34</v>
      </c>
      <c r="D47" s="716">
        <v>6.0866950613973105E-2</v>
      </c>
      <c r="E47" s="715">
        <f t="shared" si="5"/>
        <v>0.06</v>
      </c>
      <c r="F47" s="715">
        <f t="shared" si="4"/>
        <v>4.8675505653430484E-3</v>
      </c>
      <c r="G47" s="725">
        <f t="shared" si="6"/>
        <v>91888.771721511075</v>
      </c>
      <c r="H47" s="725">
        <f t="shared" si="0"/>
        <v>705.47149171148192</v>
      </c>
      <c r="I47" s="725">
        <f t="shared" si="1"/>
        <v>447.27324274171957</v>
      </c>
      <c r="J47" s="725">
        <f t="shared" si="2"/>
        <v>258.19824896976235</v>
      </c>
      <c r="K47" s="725">
        <f t="shared" si="3"/>
        <v>91630.573472541306</v>
      </c>
      <c r="L47" s="704"/>
    </row>
    <row r="48" spans="3:12" hidden="1" outlineLevel="1" x14ac:dyDescent="0.25">
      <c r="C48" s="712">
        <v>35</v>
      </c>
      <c r="D48" s="716">
        <v>6.1994718634974549E-2</v>
      </c>
      <c r="E48" s="715">
        <f t="shared" si="5"/>
        <v>0.06</v>
      </c>
      <c r="F48" s="715">
        <f t="shared" si="4"/>
        <v>4.8675505653430484E-3</v>
      </c>
      <c r="G48" s="725">
        <f t="shared" si="6"/>
        <v>91630.573472541306</v>
      </c>
      <c r="H48" s="725">
        <f t="shared" si="0"/>
        <v>705.47149171148203</v>
      </c>
      <c r="I48" s="725">
        <f t="shared" si="1"/>
        <v>446.01644970897615</v>
      </c>
      <c r="J48" s="725">
        <f t="shared" si="2"/>
        <v>259.45504200250588</v>
      </c>
      <c r="K48" s="725">
        <f t="shared" si="3"/>
        <v>91371.118430538801</v>
      </c>
      <c r="L48" s="704"/>
    </row>
    <row r="49" spans="3:12" hidden="1" outlineLevel="1" x14ac:dyDescent="0.25">
      <c r="C49" s="712">
        <v>36</v>
      </c>
      <c r="D49" s="716">
        <v>6.3615381797231862E-2</v>
      </c>
      <c r="E49" s="715">
        <f t="shared" si="5"/>
        <v>0.06</v>
      </c>
      <c r="F49" s="715">
        <f t="shared" si="4"/>
        <v>4.8675505653430484E-3</v>
      </c>
      <c r="G49" s="725">
        <f t="shared" si="6"/>
        <v>91371.118430538801</v>
      </c>
      <c r="H49" s="725">
        <f t="shared" si="0"/>
        <v>705.47149171148192</v>
      </c>
      <c r="I49" s="725">
        <f t="shared" si="1"/>
        <v>444.75353917259577</v>
      </c>
      <c r="J49" s="725">
        <f t="shared" si="2"/>
        <v>260.71795253888615</v>
      </c>
      <c r="K49" s="725">
        <f t="shared" si="3"/>
        <v>91110.400477999909</v>
      </c>
      <c r="L49" s="704"/>
    </row>
    <row r="50" spans="3:12" hidden="1" outlineLevel="1" x14ac:dyDescent="0.25">
      <c r="C50" s="712">
        <v>37</v>
      </c>
      <c r="D50" s="716">
        <v>6.2439366907013669E-2</v>
      </c>
      <c r="E50" s="715">
        <f t="shared" si="5"/>
        <v>0.06</v>
      </c>
      <c r="F50" s="715">
        <f t="shared" si="4"/>
        <v>4.8675505653430484E-3</v>
      </c>
      <c r="G50" s="725">
        <f t="shared" si="6"/>
        <v>91110.400477999909</v>
      </c>
      <c r="H50" s="725">
        <f t="shared" si="0"/>
        <v>705.47149171148169</v>
      </c>
      <c r="I50" s="725">
        <f t="shared" si="1"/>
        <v>443.48448135531999</v>
      </c>
      <c r="J50" s="725">
        <f t="shared" si="2"/>
        <v>261.9870103561617</v>
      </c>
      <c r="K50" s="725">
        <f t="shared" si="3"/>
        <v>90848.413467643753</v>
      </c>
      <c r="L50" s="704"/>
    </row>
    <row r="51" spans="3:12" hidden="1" outlineLevel="1" x14ac:dyDescent="0.25">
      <c r="C51" s="712">
        <v>38</v>
      </c>
      <c r="D51" s="716">
        <v>6.1321094573822718E-2</v>
      </c>
      <c r="E51" s="715">
        <f t="shared" si="5"/>
        <v>0.06</v>
      </c>
      <c r="F51" s="715">
        <f t="shared" si="4"/>
        <v>4.8675505653430484E-3</v>
      </c>
      <c r="G51" s="725">
        <f t="shared" si="6"/>
        <v>90848.413467643753</v>
      </c>
      <c r="H51" s="725">
        <f t="shared" si="0"/>
        <v>705.47149171148192</v>
      </c>
      <c r="I51" s="725">
        <f t="shared" si="1"/>
        <v>442.20924633494838</v>
      </c>
      <c r="J51" s="725">
        <f t="shared" si="2"/>
        <v>263.26224537653354</v>
      </c>
      <c r="K51" s="725">
        <f t="shared" si="3"/>
        <v>90585.151222267217</v>
      </c>
      <c r="L51" s="704"/>
    </row>
    <row r="52" spans="3:12" hidden="1" outlineLevel="1" x14ac:dyDescent="0.25">
      <c r="C52" s="712">
        <v>39</v>
      </c>
      <c r="D52" s="716">
        <v>6.2973421534777502E-2</v>
      </c>
      <c r="E52" s="715">
        <f t="shared" si="5"/>
        <v>0.06</v>
      </c>
      <c r="F52" s="715">
        <f t="shared" si="4"/>
        <v>4.8675505653430484E-3</v>
      </c>
      <c r="G52" s="725">
        <f t="shared" si="6"/>
        <v>90585.151222267217</v>
      </c>
      <c r="H52" s="725">
        <f t="shared" si="0"/>
        <v>705.47149171148192</v>
      </c>
      <c r="I52" s="725">
        <f t="shared" si="1"/>
        <v>440.92780404363231</v>
      </c>
      <c r="J52" s="725">
        <f t="shared" si="2"/>
        <v>264.54368766784961</v>
      </c>
      <c r="K52" s="725">
        <f t="shared" si="3"/>
        <v>90320.607534599374</v>
      </c>
      <c r="L52" s="704"/>
    </row>
    <row r="53" spans="3:12" hidden="1" outlineLevel="1" x14ac:dyDescent="0.25">
      <c r="C53" s="712">
        <v>40</v>
      </c>
      <c r="D53" s="716">
        <v>6.1899923669701706E-2</v>
      </c>
      <c r="E53" s="715">
        <f t="shared" si="5"/>
        <v>0.06</v>
      </c>
      <c r="F53" s="715">
        <f t="shared" si="4"/>
        <v>4.8675505653430484E-3</v>
      </c>
      <c r="G53" s="725">
        <f t="shared" si="6"/>
        <v>90320.607534599374</v>
      </c>
      <c r="H53" s="725">
        <f t="shared" si="0"/>
        <v>705.47149171148203</v>
      </c>
      <c r="I53" s="725">
        <f t="shared" si="1"/>
        <v>439.64012426716675</v>
      </c>
      <c r="J53" s="725">
        <f t="shared" si="2"/>
        <v>265.83136744431528</v>
      </c>
      <c r="K53" s="725">
        <f t="shared" si="3"/>
        <v>90054.776167155054</v>
      </c>
      <c r="L53" s="704"/>
    </row>
    <row r="54" spans="3:12" hidden="1" outlineLevel="1" x14ac:dyDescent="0.25">
      <c r="C54" s="712">
        <v>41</v>
      </c>
      <c r="D54" s="716">
        <v>6.1026558292947099E-2</v>
      </c>
      <c r="E54" s="715">
        <f t="shared" si="5"/>
        <v>0.06</v>
      </c>
      <c r="F54" s="715">
        <f t="shared" si="4"/>
        <v>4.8675505653430484E-3</v>
      </c>
      <c r="G54" s="725">
        <f t="shared" si="6"/>
        <v>90054.776167155054</v>
      </c>
      <c r="H54" s="725">
        <f t="shared" si="0"/>
        <v>705.47149171148192</v>
      </c>
      <c r="I54" s="725">
        <f t="shared" si="1"/>
        <v>438.34617664427725</v>
      </c>
      <c r="J54" s="725">
        <f t="shared" si="2"/>
        <v>267.12531506720467</v>
      </c>
      <c r="K54" s="725">
        <f t="shared" si="3"/>
        <v>89787.650852087856</v>
      </c>
      <c r="L54" s="704"/>
    </row>
    <row r="55" spans="3:12" hidden="1" outlineLevel="1" x14ac:dyDescent="0.25">
      <c r="C55" s="712">
        <v>42</v>
      </c>
      <c r="D55" s="716">
        <v>6.1562452144517624E-2</v>
      </c>
      <c r="E55" s="715">
        <f t="shared" si="5"/>
        <v>0.06</v>
      </c>
      <c r="F55" s="715">
        <f t="shared" si="4"/>
        <v>4.8675505653430484E-3</v>
      </c>
      <c r="G55" s="725">
        <f t="shared" si="6"/>
        <v>89787.650852087856</v>
      </c>
      <c r="H55" s="725">
        <f t="shared" si="0"/>
        <v>705.47149171148192</v>
      </c>
      <c r="I55" s="725">
        <f t="shared" si="1"/>
        <v>437.04593066590451</v>
      </c>
      <c r="J55" s="725">
        <f t="shared" si="2"/>
        <v>268.42556104557741</v>
      </c>
      <c r="K55" s="725">
        <f t="shared" si="3"/>
        <v>89519.225291042283</v>
      </c>
      <c r="L55" s="704"/>
    </row>
    <row r="56" spans="3:12" hidden="1" outlineLevel="1" x14ac:dyDescent="0.25">
      <c r="C56" s="712">
        <v>43</v>
      </c>
      <c r="D56" s="716">
        <v>6.0415536546622406E-2</v>
      </c>
      <c r="E56" s="715">
        <f t="shared" si="5"/>
        <v>0.06</v>
      </c>
      <c r="F56" s="715">
        <f t="shared" si="4"/>
        <v>4.8675505653430484E-3</v>
      </c>
      <c r="G56" s="725">
        <f t="shared" si="6"/>
        <v>89519.225291042283</v>
      </c>
      <c r="H56" s="725">
        <f t="shared" si="0"/>
        <v>705.47149171148169</v>
      </c>
      <c r="I56" s="725">
        <f t="shared" si="1"/>
        <v>435.73935567448456</v>
      </c>
      <c r="J56" s="725">
        <f t="shared" si="2"/>
        <v>269.73213603699713</v>
      </c>
      <c r="K56" s="725">
        <f t="shared" si="3"/>
        <v>89249.493155005286</v>
      </c>
      <c r="L56" s="704"/>
    </row>
    <row r="57" spans="3:12" hidden="1" outlineLevel="1" x14ac:dyDescent="0.25">
      <c r="C57" s="712">
        <v>44</v>
      </c>
      <c r="D57" s="716">
        <v>6.1429862207618709E-2</v>
      </c>
      <c r="E57" s="715">
        <f t="shared" si="5"/>
        <v>0.06</v>
      </c>
      <c r="F57" s="715">
        <f t="shared" si="4"/>
        <v>4.8675505653430484E-3</v>
      </c>
      <c r="G57" s="725">
        <f t="shared" si="6"/>
        <v>89249.493155005286</v>
      </c>
      <c r="H57" s="725">
        <f t="shared" si="0"/>
        <v>705.47149171148203</v>
      </c>
      <c r="I57" s="725">
        <f t="shared" si="1"/>
        <v>434.4264208632265</v>
      </c>
      <c r="J57" s="725">
        <f t="shared" si="2"/>
        <v>271.04507084825553</v>
      </c>
      <c r="K57" s="725">
        <f t="shared" si="3"/>
        <v>88978.448084157033</v>
      </c>
      <c r="L57" s="704"/>
    </row>
    <row r="58" spans="3:12" hidden="1" outlineLevel="1" x14ac:dyDescent="0.25">
      <c r="C58" s="712">
        <v>45</v>
      </c>
      <c r="D58" s="716">
        <v>6.0682047166819617E-2</v>
      </c>
      <c r="E58" s="715">
        <f t="shared" si="5"/>
        <v>0.06</v>
      </c>
      <c r="F58" s="715">
        <f t="shared" si="4"/>
        <v>4.8675505653430484E-3</v>
      </c>
      <c r="G58" s="725">
        <f t="shared" si="6"/>
        <v>88978.448084157033</v>
      </c>
      <c r="H58" s="725">
        <f t="shared" si="0"/>
        <v>705.47149171148203</v>
      </c>
      <c r="I58" s="725">
        <f t="shared" si="1"/>
        <v>433.10709527538563</v>
      </c>
      <c r="J58" s="725">
        <f t="shared" si="2"/>
        <v>272.3643964360964</v>
      </c>
      <c r="K58" s="725">
        <f t="shared" si="3"/>
        <v>88706.083687720937</v>
      </c>
      <c r="L58" s="704"/>
    </row>
    <row r="59" spans="3:12" hidden="1" outlineLevel="1" x14ac:dyDescent="0.25">
      <c r="C59" s="712">
        <v>46</v>
      </c>
      <c r="D59" s="716">
        <v>5.9244652771953343E-2</v>
      </c>
      <c r="E59" s="715">
        <f t="shared" si="5"/>
        <v>5.9244652771953343E-2</v>
      </c>
      <c r="F59" s="715">
        <f t="shared" si="4"/>
        <v>4.807859375684842E-3</v>
      </c>
      <c r="G59" s="725">
        <f t="shared" si="6"/>
        <v>88706.083687720937</v>
      </c>
      <c r="H59" s="725">
        <f t="shared" si="0"/>
        <v>702.00467629238972</v>
      </c>
      <c r="I59" s="725">
        <f t="shared" si="1"/>
        <v>426.48637613829334</v>
      </c>
      <c r="J59" s="725">
        <f t="shared" si="2"/>
        <v>275.51830015409638</v>
      </c>
      <c r="K59" s="725">
        <f t="shared" si="3"/>
        <v>88430.565387566836</v>
      </c>
      <c r="L59" s="704"/>
    </row>
    <row r="60" spans="3:12" hidden="1" outlineLevel="1" x14ac:dyDescent="0.25">
      <c r="C60" s="712">
        <v>47</v>
      </c>
      <c r="D60" s="716">
        <v>5.8168725283940202E-2</v>
      </c>
      <c r="E60" s="715">
        <f t="shared" si="5"/>
        <v>5.8168725283940202E-2</v>
      </c>
      <c r="F60" s="715">
        <f t="shared" si="4"/>
        <v>4.7227669760738777E-3</v>
      </c>
      <c r="G60" s="725">
        <f t="shared" si="6"/>
        <v>88430.565387566836</v>
      </c>
      <c r="H60" s="725">
        <f t="shared" si="0"/>
        <v>697.09942198586407</v>
      </c>
      <c r="I60" s="725">
        <f t="shared" si="1"/>
        <v>417.63695388794235</v>
      </c>
      <c r="J60" s="725">
        <f t="shared" si="2"/>
        <v>279.46246809792171</v>
      </c>
      <c r="K60" s="725">
        <f t="shared" si="3"/>
        <v>88151.102919468918</v>
      </c>
      <c r="L60" s="704"/>
    </row>
    <row r="61" spans="3:12" hidden="1" outlineLevel="1" x14ac:dyDescent="0.25">
      <c r="C61" s="712">
        <v>48</v>
      </c>
      <c r="D61" s="716">
        <v>5.956347670286833E-2</v>
      </c>
      <c r="E61" s="715">
        <f t="shared" si="5"/>
        <v>5.956347670286833E-2</v>
      </c>
      <c r="F61" s="715">
        <f t="shared" si="4"/>
        <v>4.8330591414265101E-3</v>
      </c>
      <c r="G61" s="725">
        <f t="shared" si="6"/>
        <v>88151.102919468918</v>
      </c>
      <c r="H61" s="725">
        <f t="shared" si="0"/>
        <v>703.43390520839807</v>
      </c>
      <c r="I61" s="725">
        <f t="shared" si="1"/>
        <v>426.03949379176839</v>
      </c>
      <c r="J61" s="725">
        <f t="shared" si="2"/>
        <v>277.39441141662968</v>
      </c>
      <c r="K61" s="725">
        <f t="shared" si="3"/>
        <v>87873.708508052296</v>
      </c>
      <c r="L61" s="704"/>
    </row>
    <row r="62" spans="3:12" hidden="1" outlineLevel="1" x14ac:dyDescent="0.25">
      <c r="C62" s="712">
        <v>49</v>
      </c>
      <c r="D62" s="716">
        <v>6.0165529608461235E-2</v>
      </c>
      <c r="E62" s="715">
        <f t="shared" si="5"/>
        <v>0.06</v>
      </c>
      <c r="F62" s="715">
        <f t="shared" si="4"/>
        <v>4.8675505653430484E-3</v>
      </c>
      <c r="G62" s="725">
        <f t="shared" si="6"/>
        <v>87873.708508052296</v>
      </c>
      <c r="H62" s="725">
        <f t="shared" si="0"/>
        <v>705.41287706818821</v>
      </c>
      <c r="I62" s="725">
        <f t="shared" si="1"/>
        <v>427.72971952716017</v>
      </c>
      <c r="J62" s="725">
        <f t="shared" si="2"/>
        <v>277.68315754102804</v>
      </c>
      <c r="K62" s="725">
        <f t="shared" si="3"/>
        <v>87596.025350511263</v>
      </c>
      <c r="L62" s="704"/>
    </row>
    <row r="63" spans="3:12" hidden="1" outlineLevel="1" x14ac:dyDescent="0.25">
      <c r="C63" s="712">
        <v>50</v>
      </c>
      <c r="D63" s="716">
        <v>5.8778533426230455E-2</v>
      </c>
      <c r="E63" s="715">
        <f t="shared" si="5"/>
        <v>5.8778533426230455E-2</v>
      </c>
      <c r="F63" s="715">
        <f t="shared" si="4"/>
        <v>4.7710049003060195E-3</v>
      </c>
      <c r="G63" s="725">
        <f t="shared" si="6"/>
        <v>87596.025350511263</v>
      </c>
      <c r="H63" s="725">
        <f t="shared" si="0"/>
        <v>699.90476700616034</v>
      </c>
      <c r="I63" s="725">
        <f t="shared" si="1"/>
        <v>417.92106619461953</v>
      </c>
      <c r="J63" s="725">
        <f t="shared" si="2"/>
        <v>281.98370081154081</v>
      </c>
      <c r="K63" s="725">
        <f t="shared" si="3"/>
        <v>87314.04164969972</v>
      </c>
      <c r="L63" s="704"/>
    </row>
    <row r="64" spans="3:12" hidden="1" outlineLevel="1" x14ac:dyDescent="0.25">
      <c r="C64" s="712">
        <v>51</v>
      </c>
      <c r="D64" s="716">
        <v>5.8670801620891597E-2</v>
      </c>
      <c r="E64" s="715">
        <f t="shared" si="5"/>
        <v>5.8670801620891597E-2</v>
      </c>
      <c r="F64" s="715">
        <f t="shared" si="4"/>
        <v>4.7624847959781835E-3</v>
      </c>
      <c r="G64" s="725">
        <f t="shared" si="6"/>
        <v>87314.04164969972</v>
      </c>
      <c r="H64" s="725">
        <f t="shared" si="0"/>
        <v>699.4219133550389</v>
      </c>
      <c r="I64" s="725">
        <f t="shared" si="1"/>
        <v>415.83179583210079</v>
      </c>
      <c r="J64" s="725">
        <f t="shared" si="2"/>
        <v>283.5901175229381</v>
      </c>
      <c r="K64" s="725">
        <f t="shared" si="3"/>
        <v>87030.451532176783</v>
      </c>
      <c r="L64" s="704"/>
    </row>
    <row r="65" spans="3:12" hidden="1" outlineLevel="1" x14ac:dyDescent="0.25">
      <c r="C65" s="712">
        <v>52</v>
      </c>
      <c r="D65" s="716">
        <v>5.9914003509499471E-2</v>
      </c>
      <c r="E65" s="715">
        <f t="shared" si="5"/>
        <v>5.9914003509499471E-2</v>
      </c>
      <c r="F65" s="715">
        <f t="shared" si="4"/>
        <v>4.8607566741329933E-3</v>
      </c>
      <c r="G65" s="725">
        <f t="shared" si="6"/>
        <v>87030.451532176783</v>
      </c>
      <c r="H65" s="725">
        <f t="shared" si="0"/>
        <v>704.97805417135214</v>
      </c>
      <c r="I65" s="725">
        <f t="shared" si="1"/>
        <v>423.03384813783629</v>
      </c>
      <c r="J65" s="725">
        <f t="shared" si="2"/>
        <v>281.94420603351585</v>
      </c>
      <c r="K65" s="725">
        <f t="shared" si="3"/>
        <v>86748.50732614327</v>
      </c>
      <c r="L65" s="704"/>
    </row>
    <row r="66" spans="3:12" hidden="1" outlineLevel="1" x14ac:dyDescent="0.25">
      <c r="C66" s="712">
        <v>53</v>
      </c>
      <c r="D66" s="716">
        <v>6.1622080674207894E-2</v>
      </c>
      <c r="E66" s="715">
        <f t="shared" si="5"/>
        <v>0.06</v>
      </c>
      <c r="F66" s="715">
        <f t="shared" si="4"/>
        <v>4.8675505653430484E-3</v>
      </c>
      <c r="G66" s="725">
        <f t="shared" si="6"/>
        <v>86748.50732614327</v>
      </c>
      <c r="H66" s="725">
        <f t="shared" si="0"/>
        <v>705.36138779136616</v>
      </c>
      <c r="I66" s="725">
        <f t="shared" si="1"/>
        <v>422.25274587803426</v>
      </c>
      <c r="J66" s="725">
        <f t="shared" si="2"/>
        <v>283.10864191333189</v>
      </c>
      <c r="K66" s="725">
        <f t="shared" si="3"/>
        <v>86465.398684229935</v>
      </c>
      <c r="L66" s="704"/>
    </row>
    <row r="67" spans="3:12" hidden="1" outlineLevel="1" x14ac:dyDescent="0.25">
      <c r="C67" s="712">
        <v>54</v>
      </c>
      <c r="D67" s="716">
        <v>6.2965844903462839E-2</v>
      </c>
      <c r="E67" s="715">
        <f t="shared" si="5"/>
        <v>0.06</v>
      </c>
      <c r="F67" s="715">
        <f t="shared" si="4"/>
        <v>4.8675505653430484E-3</v>
      </c>
      <c r="G67" s="725">
        <f t="shared" si="6"/>
        <v>86465.398684229935</v>
      </c>
      <c r="H67" s="725">
        <f t="shared" si="0"/>
        <v>705.36138779136593</v>
      </c>
      <c r="I67" s="725">
        <f t="shared" si="1"/>
        <v>420.87470024803548</v>
      </c>
      <c r="J67" s="725">
        <f t="shared" si="2"/>
        <v>284.48668754333045</v>
      </c>
      <c r="K67" s="725">
        <f t="shared" si="3"/>
        <v>86180.911996686598</v>
      </c>
      <c r="L67" s="704"/>
    </row>
    <row r="68" spans="3:12" hidden="1" outlineLevel="1" x14ac:dyDescent="0.25">
      <c r="C68" s="712">
        <v>55</v>
      </c>
      <c r="D68" s="716">
        <v>6.4337031069180803E-2</v>
      </c>
      <c r="E68" s="715">
        <f t="shared" si="5"/>
        <v>0.06</v>
      </c>
      <c r="F68" s="715">
        <f t="shared" si="4"/>
        <v>4.8675505653430484E-3</v>
      </c>
      <c r="G68" s="725">
        <f t="shared" si="6"/>
        <v>86180.911996686598</v>
      </c>
      <c r="H68" s="725">
        <f t="shared" si="0"/>
        <v>705.36138779136581</v>
      </c>
      <c r="I68" s="725">
        <f t="shared" si="1"/>
        <v>419.48994691125137</v>
      </c>
      <c r="J68" s="725">
        <f t="shared" si="2"/>
        <v>285.87144088011445</v>
      </c>
      <c r="K68" s="725">
        <f t="shared" si="3"/>
        <v>85895.040555806481</v>
      </c>
      <c r="L68" s="704"/>
    </row>
    <row r="69" spans="3:12" hidden="1" outlineLevel="1" x14ac:dyDescent="0.25">
      <c r="C69" s="712">
        <v>56</v>
      </c>
      <c r="D69" s="716">
        <v>6.2395991914419378E-2</v>
      </c>
      <c r="E69" s="715">
        <f t="shared" si="5"/>
        <v>0.06</v>
      </c>
      <c r="F69" s="715">
        <f t="shared" si="4"/>
        <v>4.8675505653430484E-3</v>
      </c>
      <c r="G69" s="725">
        <f t="shared" si="6"/>
        <v>85895.040555806481</v>
      </c>
      <c r="H69" s="725">
        <f t="shared" si="0"/>
        <v>705.36138779136593</v>
      </c>
      <c r="I69" s="725">
        <f t="shared" si="1"/>
        <v>418.0984532175799</v>
      </c>
      <c r="J69" s="725">
        <f t="shared" si="2"/>
        <v>287.26293457378603</v>
      </c>
      <c r="K69" s="725">
        <f t="shared" si="3"/>
        <v>85607.777621232701</v>
      </c>
      <c r="L69" s="704"/>
    </row>
    <row r="70" spans="3:12" hidden="1" outlineLevel="1" x14ac:dyDescent="0.25">
      <c r="C70" s="712">
        <v>57</v>
      </c>
      <c r="D70" s="716">
        <v>6.1232350542204259E-2</v>
      </c>
      <c r="E70" s="715">
        <f t="shared" si="5"/>
        <v>0.06</v>
      </c>
      <c r="F70" s="715">
        <f t="shared" si="4"/>
        <v>4.8675505653430484E-3</v>
      </c>
      <c r="G70" s="725">
        <f t="shared" si="6"/>
        <v>85607.777621232701</v>
      </c>
      <c r="H70" s="725">
        <f t="shared" si="0"/>
        <v>705.36138779136581</v>
      </c>
      <c r="I70" s="725">
        <f t="shared" si="1"/>
        <v>416.70018635799318</v>
      </c>
      <c r="J70" s="725">
        <f t="shared" si="2"/>
        <v>288.66120143337264</v>
      </c>
      <c r="K70" s="725">
        <f t="shared" si="3"/>
        <v>85319.116419799335</v>
      </c>
      <c r="L70" s="704"/>
    </row>
    <row r="71" spans="3:12" hidden="1" outlineLevel="1" x14ac:dyDescent="0.25">
      <c r="C71" s="712">
        <v>58</v>
      </c>
      <c r="D71" s="716">
        <v>6.192611151800731E-2</v>
      </c>
      <c r="E71" s="715">
        <f t="shared" si="5"/>
        <v>0.06</v>
      </c>
      <c r="F71" s="715">
        <f t="shared" si="4"/>
        <v>4.8675505653430484E-3</v>
      </c>
      <c r="G71" s="725">
        <f t="shared" si="6"/>
        <v>85319.116419799335</v>
      </c>
      <c r="H71" s="725">
        <f t="shared" si="0"/>
        <v>705.36138779136616</v>
      </c>
      <c r="I71" s="725">
        <f t="shared" si="1"/>
        <v>415.29511336376362</v>
      </c>
      <c r="J71" s="725">
        <f t="shared" si="2"/>
        <v>290.06627442760254</v>
      </c>
      <c r="K71" s="725">
        <f t="shared" si="3"/>
        <v>85029.05014537173</v>
      </c>
      <c r="L71" s="704"/>
    </row>
    <row r="72" spans="3:12" hidden="1" outlineLevel="1" x14ac:dyDescent="0.25">
      <c r="C72" s="712">
        <v>59</v>
      </c>
      <c r="D72" s="716">
        <v>6.1821992719170597E-2</v>
      </c>
      <c r="E72" s="715">
        <f t="shared" si="5"/>
        <v>0.06</v>
      </c>
      <c r="F72" s="715">
        <f t="shared" si="4"/>
        <v>4.8675505653430484E-3</v>
      </c>
      <c r="G72" s="725">
        <f t="shared" si="6"/>
        <v>85029.05014537173</v>
      </c>
      <c r="H72" s="725">
        <f t="shared" si="0"/>
        <v>705.36138779136593</v>
      </c>
      <c r="I72" s="725">
        <f t="shared" si="1"/>
        <v>413.88320110568657</v>
      </c>
      <c r="J72" s="725">
        <f t="shared" si="2"/>
        <v>291.47818668567936</v>
      </c>
      <c r="K72" s="725">
        <f t="shared" si="3"/>
        <v>84737.57195868605</v>
      </c>
      <c r="L72" s="704"/>
    </row>
    <row r="73" spans="3:12" hidden="1" outlineLevel="1" x14ac:dyDescent="0.25">
      <c r="C73" s="712">
        <v>60</v>
      </c>
      <c r="D73" s="716">
        <v>6.0086370405785065E-2</v>
      </c>
      <c r="E73" s="715">
        <f t="shared" si="5"/>
        <v>0.06</v>
      </c>
      <c r="F73" s="715">
        <f t="shared" si="4"/>
        <v>4.8675505653430484E-3</v>
      </c>
      <c r="G73" s="725">
        <f t="shared" si="6"/>
        <v>84737.57195868605</v>
      </c>
      <c r="H73" s="725">
        <f t="shared" si="0"/>
        <v>705.36138779136616</v>
      </c>
      <c r="I73" s="725">
        <f t="shared" si="1"/>
        <v>412.46441629329951</v>
      </c>
      <c r="J73" s="725">
        <f t="shared" si="2"/>
        <v>292.89697149806665</v>
      </c>
      <c r="K73" s="725">
        <f t="shared" si="3"/>
        <v>84444.674987187987</v>
      </c>
      <c r="L73" s="704"/>
    </row>
    <row r="74" spans="3:12" hidden="1" outlineLevel="1" x14ac:dyDescent="0.25">
      <c r="C74" s="712">
        <v>61</v>
      </c>
      <c r="D74" s="716">
        <v>6.0177506628376246E-2</v>
      </c>
      <c r="E74" s="715">
        <f t="shared" si="5"/>
        <v>0.06</v>
      </c>
      <c r="F74" s="715">
        <f t="shared" si="4"/>
        <v>4.8675505653430484E-3</v>
      </c>
      <c r="G74" s="725">
        <f t="shared" si="6"/>
        <v>84444.674987187987</v>
      </c>
      <c r="H74" s="725">
        <f t="shared" si="0"/>
        <v>705.36138779136616</v>
      </c>
      <c r="I74" s="725">
        <f t="shared" si="1"/>
        <v>411.03872547409685</v>
      </c>
      <c r="J74" s="725">
        <f t="shared" si="2"/>
        <v>294.32266231726931</v>
      </c>
      <c r="K74" s="725">
        <f t="shared" si="3"/>
        <v>84150.352324870721</v>
      </c>
      <c r="L74" s="704"/>
    </row>
    <row r="75" spans="3:12" hidden="1" outlineLevel="1" x14ac:dyDescent="0.25">
      <c r="C75" s="712">
        <v>62</v>
      </c>
      <c r="D75" s="716">
        <v>6.0316561656200217E-2</v>
      </c>
      <c r="E75" s="715">
        <f t="shared" si="5"/>
        <v>0.06</v>
      </c>
      <c r="F75" s="715">
        <f t="shared" si="4"/>
        <v>4.8675505653430484E-3</v>
      </c>
      <c r="G75" s="725">
        <f t="shared" si="6"/>
        <v>84150.352324870721</v>
      </c>
      <c r="H75" s="725">
        <f t="shared" si="0"/>
        <v>705.36138779136616</v>
      </c>
      <c r="I75" s="725">
        <f t="shared" si="1"/>
        <v>409.60609503274117</v>
      </c>
      <c r="J75" s="725">
        <f t="shared" si="2"/>
        <v>295.75529275862499</v>
      </c>
      <c r="K75" s="725">
        <f t="shared" si="3"/>
        <v>83854.597032112099</v>
      </c>
      <c r="L75" s="704"/>
    </row>
    <row r="76" spans="3:12" hidden="1" outlineLevel="1" x14ac:dyDescent="0.25">
      <c r="C76" s="712">
        <v>63</v>
      </c>
      <c r="D76" s="716">
        <v>5.9818144660210966E-2</v>
      </c>
      <c r="E76" s="715">
        <f t="shared" si="5"/>
        <v>5.9818144660210966E-2</v>
      </c>
      <c r="F76" s="715">
        <f t="shared" si="4"/>
        <v>4.8531830416986832E-3</v>
      </c>
      <c r="G76" s="725">
        <f t="shared" si="6"/>
        <v>83854.597032112099</v>
      </c>
      <c r="H76" s="725">
        <f t="shared" si="0"/>
        <v>704.58671286324989</v>
      </c>
      <c r="I76" s="725">
        <f t="shared" si="1"/>
        <v>406.96170828472316</v>
      </c>
      <c r="J76" s="725">
        <f t="shared" si="2"/>
        <v>297.62500457852673</v>
      </c>
      <c r="K76" s="725">
        <f t="shared" si="3"/>
        <v>83556.972027533571</v>
      </c>
      <c r="L76" s="704"/>
    </row>
    <row r="77" spans="3:12" hidden="1" outlineLevel="1" x14ac:dyDescent="0.25">
      <c r="C77" s="712">
        <v>64</v>
      </c>
      <c r="D77" s="716">
        <v>5.8250615403440252E-2</v>
      </c>
      <c r="E77" s="715">
        <f t="shared" si="5"/>
        <v>5.8250615403440252E-2</v>
      </c>
      <c r="F77" s="715">
        <f t="shared" si="4"/>
        <v>4.7292462475494457E-3</v>
      </c>
      <c r="G77" s="725">
        <f t="shared" si="6"/>
        <v>83556.972027533571</v>
      </c>
      <c r="H77" s="725">
        <f t="shared" si="0"/>
        <v>697.9550696252237</v>
      </c>
      <c r="I77" s="725">
        <f t="shared" si="1"/>
        <v>395.16149641780714</v>
      </c>
      <c r="J77" s="725">
        <f t="shared" si="2"/>
        <v>302.79357320741656</v>
      </c>
      <c r="K77" s="725">
        <f t="shared" si="3"/>
        <v>83254.17845432616</v>
      </c>
      <c r="L77" s="704"/>
    </row>
    <row r="78" spans="3:12" hidden="1" outlineLevel="1" x14ac:dyDescent="0.25">
      <c r="C78" s="712">
        <v>65</v>
      </c>
      <c r="D78" s="716">
        <v>5.9329472386450616E-2</v>
      </c>
      <c r="E78" s="715">
        <f t="shared" ref="E78:E141" si="7">MIN(D78,$E$8)</f>
        <v>5.9329472386450616E-2</v>
      </c>
      <c r="F78" s="715">
        <f t="shared" si="4"/>
        <v>4.8145641760706237E-3</v>
      </c>
      <c r="G78" s="725">
        <f t="shared" si="6"/>
        <v>83254.17845432616</v>
      </c>
      <c r="H78" s="725">
        <f t="shared" ref="H78:H141" si="8">-PMT(F78,($E$6*12+1-C78),G78)</f>
        <v>702.49486613086106</v>
      </c>
      <c r="I78" s="725">
        <f t="shared" ref="I78:I141" si="9">G78*F78</f>
        <v>400.83258509438951</v>
      </c>
      <c r="J78" s="725">
        <f t="shared" ref="J78:J141" si="10">H78-I78</f>
        <v>301.66228103647154</v>
      </c>
      <c r="K78" s="725">
        <f t="shared" ref="K78:K141" si="11">G78-J78</f>
        <v>82952.516173289681</v>
      </c>
      <c r="L78" s="704"/>
    </row>
    <row r="79" spans="3:12" hidden="1" outlineLevel="1" x14ac:dyDescent="0.25">
      <c r="C79" s="712">
        <v>66</v>
      </c>
      <c r="D79" s="716">
        <v>6.1257881782039038E-2</v>
      </c>
      <c r="E79" s="715">
        <f t="shared" si="7"/>
        <v>0.06</v>
      </c>
      <c r="F79" s="715">
        <f t="shared" ref="F79:F142" si="12">(1+(MIN(D79,$E$8)))^(1/12)-1</f>
        <v>4.8675505653430484E-3</v>
      </c>
      <c r="G79" s="725">
        <f t="shared" ref="G79:G142" si="13">K78</f>
        <v>82952.516173289681</v>
      </c>
      <c r="H79" s="725">
        <f t="shared" si="8"/>
        <v>705.30910302365714</v>
      </c>
      <c r="I79" s="725">
        <f t="shared" si="9"/>
        <v>403.77556699592458</v>
      </c>
      <c r="J79" s="725">
        <f t="shared" si="10"/>
        <v>301.53353602773257</v>
      </c>
      <c r="K79" s="725">
        <f t="shared" si="11"/>
        <v>82650.982637261943</v>
      </c>
      <c r="L79" s="704"/>
    </row>
    <row r="80" spans="3:12" hidden="1" outlineLevel="1" x14ac:dyDescent="0.25">
      <c r="C80" s="712">
        <v>67</v>
      </c>
      <c r="D80" s="716">
        <v>6.227689141106417E-2</v>
      </c>
      <c r="E80" s="715">
        <f t="shared" si="7"/>
        <v>0.06</v>
      </c>
      <c r="F80" s="715">
        <f t="shared" si="12"/>
        <v>4.8675505653430484E-3</v>
      </c>
      <c r="G80" s="725">
        <f t="shared" si="13"/>
        <v>82650.982637261943</v>
      </c>
      <c r="H80" s="725">
        <f t="shared" si="8"/>
        <v>705.30910302365703</v>
      </c>
      <c r="I80" s="725">
        <f t="shared" si="9"/>
        <v>402.30783726216282</v>
      </c>
      <c r="J80" s="725">
        <f t="shared" si="10"/>
        <v>303.00126576149421</v>
      </c>
      <c r="K80" s="725">
        <f t="shared" si="11"/>
        <v>82347.981371500442</v>
      </c>
      <c r="L80" s="704"/>
    </row>
    <row r="81" spans="3:12" hidden="1" outlineLevel="1" x14ac:dyDescent="0.25">
      <c r="C81" s="712">
        <v>68</v>
      </c>
      <c r="D81" s="716">
        <v>6.0592074379529737E-2</v>
      </c>
      <c r="E81" s="715">
        <f t="shared" si="7"/>
        <v>0.06</v>
      </c>
      <c r="F81" s="715">
        <f t="shared" si="12"/>
        <v>4.8675505653430484E-3</v>
      </c>
      <c r="G81" s="725">
        <f t="shared" si="13"/>
        <v>82347.981371500442</v>
      </c>
      <c r="H81" s="725">
        <f t="shared" si="8"/>
        <v>705.30910302365714</v>
      </c>
      <c r="I81" s="725">
        <f t="shared" si="9"/>
        <v>400.83296327970578</v>
      </c>
      <c r="J81" s="725">
        <f t="shared" si="10"/>
        <v>304.47613974395136</v>
      </c>
      <c r="K81" s="725">
        <f t="shared" si="11"/>
        <v>82043.505231756484</v>
      </c>
      <c r="L81" s="704"/>
    </row>
    <row r="82" spans="3:12" hidden="1" outlineLevel="1" x14ac:dyDescent="0.25">
      <c r="C82" s="712">
        <v>69</v>
      </c>
      <c r="D82" s="716">
        <v>5.8710745206694018E-2</v>
      </c>
      <c r="E82" s="715">
        <f t="shared" si="7"/>
        <v>5.8710745206694018E-2</v>
      </c>
      <c r="F82" s="715">
        <f t="shared" si="12"/>
        <v>4.765643877036041E-3</v>
      </c>
      <c r="G82" s="725">
        <f t="shared" si="13"/>
        <v>82043.505231756484</v>
      </c>
      <c r="H82" s="725">
        <f t="shared" si="8"/>
        <v>699.97972983591876</v>
      </c>
      <c r="I82" s="725">
        <f t="shared" si="9"/>
        <v>390.99012835829467</v>
      </c>
      <c r="J82" s="725">
        <f t="shared" si="10"/>
        <v>308.98960147762409</v>
      </c>
      <c r="K82" s="725">
        <f t="shared" si="11"/>
        <v>81734.515630278853</v>
      </c>
      <c r="L82" s="704"/>
    </row>
    <row r="83" spans="3:12" hidden="1" outlineLevel="1" x14ac:dyDescent="0.25">
      <c r="C83" s="712">
        <v>70</v>
      </c>
      <c r="D83" s="716">
        <v>5.9703739766842338E-2</v>
      </c>
      <c r="E83" s="715">
        <f t="shared" si="7"/>
        <v>5.9703739766842338E-2</v>
      </c>
      <c r="F83" s="715">
        <f t="shared" si="12"/>
        <v>4.8441432982611055E-3</v>
      </c>
      <c r="G83" s="725">
        <f t="shared" si="13"/>
        <v>81734.515630278853</v>
      </c>
      <c r="H83" s="725">
        <f t="shared" si="8"/>
        <v>704.06284669467482</v>
      </c>
      <c r="I83" s="725">
        <f t="shared" si="9"/>
        <v>395.93370612703291</v>
      </c>
      <c r="J83" s="725">
        <f t="shared" si="10"/>
        <v>308.12914056764191</v>
      </c>
      <c r="K83" s="725">
        <f t="shared" si="11"/>
        <v>81426.386489711207</v>
      </c>
      <c r="L83" s="704"/>
    </row>
    <row r="84" spans="3:12" hidden="1" outlineLevel="1" x14ac:dyDescent="0.25">
      <c r="C84" s="712">
        <v>71</v>
      </c>
      <c r="D84" s="716">
        <v>6.060740605659256E-2</v>
      </c>
      <c r="E84" s="715">
        <f t="shared" si="7"/>
        <v>0.06</v>
      </c>
      <c r="F84" s="715">
        <f t="shared" si="12"/>
        <v>4.8675505653430484E-3</v>
      </c>
      <c r="G84" s="725">
        <f t="shared" si="13"/>
        <v>81426.386489711207</v>
      </c>
      <c r="H84" s="725">
        <f t="shared" si="8"/>
        <v>705.27694199366567</v>
      </c>
      <c r="I84" s="725">
        <f t="shared" si="9"/>
        <v>396.34705359183533</v>
      </c>
      <c r="J84" s="725">
        <f t="shared" si="10"/>
        <v>308.92988840183034</v>
      </c>
      <c r="K84" s="725">
        <f t="shared" si="11"/>
        <v>81117.456601309372</v>
      </c>
      <c r="L84" s="704"/>
    </row>
    <row r="85" spans="3:12" hidden="1" outlineLevel="1" x14ac:dyDescent="0.25">
      <c r="C85" s="712">
        <v>72</v>
      </c>
      <c r="D85" s="716">
        <v>5.9114348396120932E-2</v>
      </c>
      <c r="E85" s="715">
        <f t="shared" si="7"/>
        <v>5.9114348396120932E-2</v>
      </c>
      <c r="F85" s="715">
        <f t="shared" si="12"/>
        <v>4.7975581480292906E-3</v>
      </c>
      <c r="G85" s="725">
        <f t="shared" si="13"/>
        <v>81117.456601309372</v>
      </c>
      <c r="H85" s="725">
        <f t="shared" si="8"/>
        <v>701.66797213382006</v>
      </c>
      <c r="I85" s="725">
        <f t="shared" si="9"/>
        <v>389.16571486502414</v>
      </c>
      <c r="J85" s="725">
        <f t="shared" si="10"/>
        <v>312.50225726879592</v>
      </c>
      <c r="K85" s="725">
        <f t="shared" si="11"/>
        <v>80804.954344040569</v>
      </c>
      <c r="L85" s="704"/>
    </row>
    <row r="86" spans="3:12" hidden="1" outlineLevel="1" x14ac:dyDescent="0.25">
      <c r="C86" s="712">
        <v>73</v>
      </c>
      <c r="D86" s="716">
        <v>6.0134357039410086E-2</v>
      </c>
      <c r="E86" s="715">
        <f t="shared" si="7"/>
        <v>0.06</v>
      </c>
      <c r="F86" s="715">
        <f t="shared" si="12"/>
        <v>4.8675505653430484E-3</v>
      </c>
      <c r="G86" s="725">
        <f t="shared" si="13"/>
        <v>80804.954344040569</v>
      </c>
      <c r="H86" s="725">
        <f t="shared" si="8"/>
        <v>705.25888710272261</v>
      </c>
      <c r="I86" s="725">
        <f t="shared" si="9"/>
        <v>393.32220119985391</v>
      </c>
      <c r="J86" s="725">
        <f t="shared" si="10"/>
        <v>311.9366859028687</v>
      </c>
      <c r="K86" s="725">
        <f t="shared" si="11"/>
        <v>80493.017658137702</v>
      </c>
      <c r="L86" s="704"/>
    </row>
    <row r="87" spans="3:12" hidden="1" outlineLevel="1" x14ac:dyDescent="0.25">
      <c r="C87" s="712">
        <v>74</v>
      </c>
      <c r="D87" s="716">
        <v>6.0691856405851952E-2</v>
      </c>
      <c r="E87" s="715">
        <f t="shared" si="7"/>
        <v>0.06</v>
      </c>
      <c r="F87" s="715">
        <f t="shared" si="12"/>
        <v>4.8675505653430484E-3</v>
      </c>
      <c r="G87" s="725">
        <f t="shared" si="13"/>
        <v>80493.017658137702</v>
      </c>
      <c r="H87" s="725">
        <f t="shared" si="8"/>
        <v>705.25888710272272</v>
      </c>
      <c r="I87" s="725">
        <f t="shared" si="9"/>
        <v>391.80383360803614</v>
      </c>
      <c r="J87" s="725">
        <f t="shared" si="10"/>
        <v>313.45505349468658</v>
      </c>
      <c r="K87" s="725">
        <f t="shared" si="11"/>
        <v>80179.562604643012</v>
      </c>
      <c r="L87" s="704"/>
    </row>
    <row r="88" spans="3:12" hidden="1" outlineLevel="1" x14ac:dyDescent="0.25">
      <c r="C88" s="712">
        <v>75</v>
      </c>
      <c r="D88" s="716">
        <v>6.2537966041225967E-2</v>
      </c>
      <c r="E88" s="715">
        <f t="shared" si="7"/>
        <v>0.06</v>
      </c>
      <c r="F88" s="715">
        <f t="shared" si="12"/>
        <v>4.8675505653430484E-3</v>
      </c>
      <c r="G88" s="725">
        <f t="shared" si="13"/>
        <v>80179.562604643012</v>
      </c>
      <c r="H88" s="725">
        <f t="shared" si="8"/>
        <v>705.25888710272272</v>
      </c>
      <c r="I88" s="725">
        <f t="shared" si="9"/>
        <v>390.27807528518844</v>
      </c>
      <c r="J88" s="725">
        <f t="shared" si="10"/>
        <v>314.98081181753429</v>
      </c>
      <c r="K88" s="725">
        <f t="shared" si="11"/>
        <v>79864.581792825484</v>
      </c>
      <c r="L88" s="704"/>
    </row>
    <row r="89" spans="3:12" hidden="1" outlineLevel="1" x14ac:dyDescent="0.25">
      <c r="C89" s="712">
        <v>76</v>
      </c>
      <c r="D89" s="716">
        <v>6.3348516663427931E-2</v>
      </c>
      <c r="E89" s="715">
        <f t="shared" si="7"/>
        <v>0.06</v>
      </c>
      <c r="F89" s="715">
        <f t="shared" si="12"/>
        <v>4.8675505653430484E-3</v>
      </c>
      <c r="G89" s="725">
        <f t="shared" si="13"/>
        <v>79864.581792825484</v>
      </c>
      <c r="H89" s="725">
        <f t="shared" si="8"/>
        <v>705.25888710272272</v>
      </c>
      <c r="I89" s="725">
        <f t="shared" si="9"/>
        <v>388.74489025655379</v>
      </c>
      <c r="J89" s="725">
        <f t="shared" si="10"/>
        <v>316.51399684616894</v>
      </c>
      <c r="K89" s="725">
        <f t="shared" si="11"/>
        <v>79548.06779597931</v>
      </c>
      <c r="L89" s="704"/>
    </row>
    <row r="90" spans="3:12" hidden="1" outlineLevel="1" x14ac:dyDescent="0.25">
      <c r="C90" s="712">
        <v>77</v>
      </c>
      <c r="D90" s="716">
        <v>6.247530799750671E-2</v>
      </c>
      <c r="E90" s="715">
        <f t="shared" si="7"/>
        <v>0.06</v>
      </c>
      <c r="F90" s="715">
        <f t="shared" si="12"/>
        <v>4.8675505653430484E-3</v>
      </c>
      <c r="G90" s="725">
        <f t="shared" si="13"/>
        <v>79548.06779597931</v>
      </c>
      <c r="H90" s="725">
        <f t="shared" si="8"/>
        <v>705.25888710272272</v>
      </c>
      <c r="I90" s="725">
        <f t="shared" si="9"/>
        <v>387.20424237226621</v>
      </c>
      <c r="J90" s="725">
        <f t="shared" si="10"/>
        <v>318.05464473045652</v>
      </c>
      <c r="K90" s="725">
        <f t="shared" si="11"/>
        <v>79230.013151248859</v>
      </c>
      <c r="L90" s="704"/>
    </row>
    <row r="91" spans="3:12" hidden="1" outlineLevel="1" x14ac:dyDescent="0.25">
      <c r="C91" s="712">
        <v>78</v>
      </c>
      <c r="D91" s="716">
        <v>6.1173826708749955E-2</v>
      </c>
      <c r="E91" s="715">
        <f t="shared" si="7"/>
        <v>0.06</v>
      </c>
      <c r="F91" s="715">
        <f t="shared" si="12"/>
        <v>4.8675505653430484E-3</v>
      </c>
      <c r="G91" s="725">
        <f t="shared" si="13"/>
        <v>79230.013151248859</v>
      </c>
      <c r="H91" s="725">
        <f t="shared" si="8"/>
        <v>705.25888710272272</v>
      </c>
      <c r="I91" s="725">
        <f t="shared" si="9"/>
        <v>385.65609530649857</v>
      </c>
      <c r="J91" s="725">
        <f t="shared" si="10"/>
        <v>319.60279179622415</v>
      </c>
      <c r="K91" s="725">
        <f t="shared" si="11"/>
        <v>78910.410359452639</v>
      </c>
      <c r="L91" s="704"/>
    </row>
    <row r="92" spans="3:12" hidden="1" outlineLevel="1" x14ac:dyDescent="0.25">
      <c r="C92" s="712">
        <v>79</v>
      </c>
      <c r="D92" s="716">
        <v>6.0350364153308619E-2</v>
      </c>
      <c r="E92" s="715">
        <f t="shared" si="7"/>
        <v>0.06</v>
      </c>
      <c r="F92" s="715">
        <f t="shared" si="12"/>
        <v>4.8675505653430484E-3</v>
      </c>
      <c r="G92" s="725">
        <f t="shared" si="13"/>
        <v>78910.410359452639</v>
      </c>
      <c r="H92" s="725">
        <f t="shared" si="8"/>
        <v>705.25888710272272</v>
      </c>
      <c r="I92" s="725">
        <f t="shared" si="9"/>
        <v>384.10041255660565</v>
      </c>
      <c r="J92" s="725">
        <f t="shared" si="10"/>
        <v>321.15847454611708</v>
      </c>
      <c r="K92" s="725">
        <f t="shared" si="11"/>
        <v>78589.251884906524</v>
      </c>
      <c r="L92" s="704"/>
    </row>
    <row r="93" spans="3:12" hidden="1" outlineLevel="1" x14ac:dyDescent="0.25">
      <c r="C93" s="712">
        <v>80</v>
      </c>
      <c r="D93" s="716">
        <v>6.1647391164893289E-2</v>
      </c>
      <c r="E93" s="715">
        <f t="shared" si="7"/>
        <v>0.06</v>
      </c>
      <c r="F93" s="715">
        <f t="shared" si="12"/>
        <v>4.8675505653430484E-3</v>
      </c>
      <c r="G93" s="725">
        <f t="shared" si="13"/>
        <v>78589.251884906524</v>
      </c>
      <c r="H93" s="725">
        <f t="shared" si="8"/>
        <v>705.25888710272295</v>
      </c>
      <c r="I93" s="725">
        <f t="shared" si="9"/>
        <v>382.537157442264</v>
      </c>
      <c r="J93" s="725">
        <f t="shared" si="10"/>
        <v>322.72172966045895</v>
      </c>
      <c r="K93" s="725">
        <f t="shared" si="11"/>
        <v>78266.530155246059</v>
      </c>
      <c r="L93" s="704"/>
    </row>
    <row r="94" spans="3:12" hidden="1" outlineLevel="1" x14ac:dyDescent="0.25">
      <c r="C94" s="712">
        <v>81</v>
      </c>
      <c r="D94" s="716">
        <v>6.2092073200860978E-2</v>
      </c>
      <c r="E94" s="715">
        <f t="shared" si="7"/>
        <v>0.06</v>
      </c>
      <c r="F94" s="715">
        <f t="shared" si="12"/>
        <v>4.8675505653430484E-3</v>
      </c>
      <c r="G94" s="725">
        <f t="shared" si="13"/>
        <v>78266.530155246059</v>
      </c>
      <c r="H94" s="725">
        <f t="shared" si="8"/>
        <v>705.25888710272272</v>
      </c>
      <c r="I94" s="725">
        <f t="shared" si="9"/>
        <v>380.96629310460668</v>
      </c>
      <c r="J94" s="725">
        <f t="shared" si="10"/>
        <v>324.29259399811605</v>
      </c>
      <c r="K94" s="725">
        <f t="shared" si="11"/>
        <v>77942.237561247937</v>
      </c>
      <c r="L94" s="704"/>
    </row>
    <row r="95" spans="3:12" hidden="1" outlineLevel="1" x14ac:dyDescent="0.25">
      <c r="C95" s="712">
        <v>82</v>
      </c>
      <c r="D95" s="716">
        <v>6.195862954191108E-2</v>
      </c>
      <c r="E95" s="715">
        <f t="shared" si="7"/>
        <v>0.06</v>
      </c>
      <c r="F95" s="715">
        <f t="shared" si="12"/>
        <v>4.8675505653430484E-3</v>
      </c>
      <c r="G95" s="725">
        <f t="shared" si="13"/>
        <v>77942.237561247937</v>
      </c>
      <c r="H95" s="725">
        <f t="shared" si="8"/>
        <v>705.25888710272261</v>
      </c>
      <c r="I95" s="725">
        <f t="shared" si="9"/>
        <v>379.38778250535461</v>
      </c>
      <c r="J95" s="725">
        <f t="shared" si="10"/>
        <v>325.871104597368</v>
      </c>
      <c r="K95" s="725">
        <f t="shared" si="11"/>
        <v>77616.366456650576</v>
      </c>
      <c r="L95" s="704"/>
    </row>
    <row r="96" spans="3:12" hidden="1" outlineLevel="1" x14ac:dyDescent="0.25">
      <c r="C96" s="712">
        <v>83</v>
      </c>
      <c r="D96" s="716">
        <v>6.0616911064451676E-2</v>
      </c>
      <c r="E96" s="715">
        <f t="shared" si="7"/>
        <v>0.06</v>
      </c>
      <c r="F96" s="715">
        <f t="shared" si="12"/>
        <v>4.8675505653430484E-3</v>
      </c>
      <c r="G96" s="725">
        <f t="shared" si="13"/>
        <v>77616.366456650576</v>
      </c>
      <c r="H96" s="725">
        <f t="shared" si="8"/>
        <v>705.25888710272272</v>
      </c>
      <c r="I96" s="725">
        <f t="shared" si="9"/>
        <v>377.80158842594273</v>
      </c>
      <c r="J96" s="725">
        <f t="shared" si="10"/>
        <v>327.45729867678</v>
      </c>
      <c r="K96" s="725">
        <f t="shared" si="11"/>
        <v>77288.909157973801</v>
      </c>
      <c r="L96" s="704"/>
    </row>
    <row r="97" spans="3:12" hidden="1" outlineLevel="1" x14ac:dyDescent="0.25">
      <c r="C97" s="712">
        <v>84</v>
      </c>
      <c r="D97" s="716">
        <v>6.125401491843932E-2</v>
      </c>
      <c r="E97" s="715">
        <f t="shared" si="7"/>
        <v>0.06</v>
      </c>
      <c r="F97" s="715">
        <f t="shared" si="12"/>
        <v>4.8675505653430484E-3</v>
      </c>
      <c r="G97" s="725">
        <f t="shared" si="13"/>
        <v>77288.909157973801</v>
      </c>
      <c r="H97" s="725">
        <f t="shared" si="8"/>
        <v>705.25888710272272</v>
      </c>
      <c r="I97" s="725">
        <f t="shared" si="9"/>
        <v>376.20767346664292</v>
      </c>
      <c r="J97" s="725">
        <f t="shared" si="10"/>
        <v>329.05121363607981</v>
      </c>
      <c r="K97" s="725">
        <f t="shared" si="11"/>
        <v>76959.857944337724</v>
      </c>
      <c r="L97" s="704"/>
    </row>
    <row r="98" spans="3:12" hidden="1" outlineLevel="1" x14ac:dyDescent="0.25">
      <c r="C98" s="712">
        <v>85</v>
      </c>
      <c r="D98" s="716">
        <v>6.0369072377260379E-2</v>
      </c>
      <c r="E98" s="715">
        <f t="shared" si="7"/>
        <v>0.06</v>
      </c>
      <c r="F98" s="715">
        <f t="shared" si="12"/>
        <v>4.8675505653430484E-3</v>
      </c>
      <c r="G98" s="725">
        <f t="shared" si="13"/>
        <v>76959.857944337724</v>
      </c>
      <c r="H98" s="725">
        <f t="shared" si="8"/>
        <v>705.25888710272295</v>
      </c>
      <c r="I98" s="725">
        <f t="shared" si="9"/>
        <v>374.60600004568181</v>
      </c>
      <c r="J98" s="725">
        <f t="shared" si="10"/>
        <v>330.65288705704114</v>
      </c>
      <c r="K98" s="725">
        <f t="shared" si="11"/>
        <v>76629.205057280677</v>
      </c>
      <c r="L98" s="704"/>
    </row>
    <row r="99" spans="3:12" hidden="1" outlineLevel="1" x14ac:dyDescent="0.25">
      <c r="C99" s="712">
        <v>86</v>
      </c>
      <c r="D99" s="716">
        <v>6.0519779125696123E-2</v>
      </c>
      <c r="E99" s="715">
        <f t="shared" si="7"/>
        <v>0.06</v>
      </c>
      <c r="F99" s="715">
        <f t="shared" si="12"/>
        <v>4.8675505653430484E-3</v>
      </c>
      <c r="G99" s="725">
        <f t="shared" si="13"/>
        <v>76629.205057280677</v>
      </c>
      <c r="H99" s="725">
        <f t="shared" si="8"/>
        <v>705.25888710272295</v>
      </c>
      <c r="I99" s="725">
        <f t="shared" si="9"/>
        <v>372.99653039835493</v>
      </c>
      <c r="J99" s="725">
        <f t="shared" si="10"/>
        <v>332.26235670436802</v>
      </c>
      <c r="K99" s="725">
        <f t="shared" si="11"/>
        <v>76296.942700576314</v>
      </c>
      <c r="L99" s="704"/>
    </row>
    <row r="100" spans="3:12" hidden="1" outlineLevel="1" x14ac:dyDescent="0.25">
      <c r="C100" s="712">
        <v>87</v>
      </c>
      <c r="D100" s="716">
        <v>5.9938663010786437E-2</v>
      </c>
      <c r="E100" s="715">
        <f t="shared" si="7"/>
        <v>5.9938663010786437E-2</v>
      </c>
      <c r="F100" s="715">
        <f t="shared" si="12"/>
        <v>4.8627048747111878E-3</v>
      </c>
      <c r="G100" s="725">
        <f t="shared" si="13"/>
        <v>76296.942700576314</v>
      </c>
      <c r="H100" s="725">
        <f t="shared" si="8"/>
        <v>705.0276735184334</v>
      </c>
      <c r="I100" s="725">
        <f t="shared" si="9"/>
        <v>371.00951519565263</v>
      </c>
      <c r="J100" s="725">
        <f t="shared" si="10"/>
        <v>334.01815832278078</v>
      </c>
      <c r="K100" s="725">
        <f t="shared" si="11"/>
        <v>75962.924542253531</v>
      </c>
      <c r="L100" s="704"/>
    </row>
    <row r="101" spans="3:12" hidden="1" outlineLevel="1" x14ac:dyDescent="0.25">
      <c r="C101" s="712">
        <v>88</v>
      </c>
      <c r="D101" s="716">
        <v>5.9027466104750563E-2</v>
      </c>
      <c r="E101" s="715">
        <f t="shared" si="7"/>
        <v>5.9027466104750563E-2</v>
      </c>
      <c r="F101" s="715">
        <f t="shared" si="12"/>
        <v>4.7906890127600299E-3</v>
      </c>
      <c r="G101" s="725">
        <f t="shared" si="13"/>
        <v>75962.924542253531</v>
      </c>
      <c r="H101" s="725">
        <f t="shared" si="8"/>
        <v>701.61556590885937</v>
      </c>
      <c r="I101" s="725">
        <f t="shared" si="9"/>
        <v>363.91474798169321</v>
      </c>
      <c r="J101" s="725">
        <f t="shared" si="10"/>
        <v>337.70081792716616</v>
      </c>
      <c r="K101" s="725">
        <f t="shared" si="11"/>
        <v>75625.223724326366</v>
      </c>
      <c r="L101" s="704"/>
    </row>
    <row r="102" spans="3:12" hidden="1" outlineLevel="1" x14ac:dyDescent="0.25">
      <c r="C102" s="712">
        <v>89</v>
      </c>
      <c r="D102" s="716">
        <v>5.8229772151112066E-2</v>
      </c>
      <c r="E102" s="715">
        <f t="shared" si="7"/>
        <v>5.8229772151112066E-2</v>
      </c>
      <c r="F102" s="715">
        <f t="shared" si="12"/>
        <v>4.7275971411573359E-3</v>
      </c>
      <c r="G102" s="725">
        <f t="shared" si="13"/>
        <v>75625.223724326366</v>
      </c>
      <c r="H102" s="725">
        <f t="shared" si="8"/>
        <v>698.65077963420038</v>
      </c>
      <c r="I102" s="725">
        <f t="shared" si="9"/>
        <v>357.52559147850928</v>
      </c>
      <c r="J102" s="725">
        <f t="shared" si="10"/>
        <v>341.12518815569109</v>
      </c>
      <c r="K102" s="725">
        <f t="shared" si="11"/>
        <v>75284.09853617067</v>
      </c>
      <c r="L102" s="704"/>
    </row>
    <row r="103" spans="3:12" hidden="1" outlineLevel="1" x14ac:dyDescent="0.25">
      <c r="C103" s="712">
        <v>90</v>
      </c>
      <c r="D103" s="716">
        <v>6.0176676047341157E-2</v>
      </c>
      <c r="E103" s="715">
        <f t="shared" si="7"/>
        <v>0.06</v>
      </c>
      <c r="F103" s="715">
        <f t="shared" si="12"/>
        <v>4.8675505653430484E-3</v>
      </c>
      <c r="G103" s="725">
        <f t="shared" si="13"/>
        <v>75284.09853617067</v>
      </c>
      <c r="H103" s="725">
        <f t="shared" si="8"/>
        <v>705.19967019324235</v>
      </c>
      <c r="I103" s="725">
        <f t="shared" si="9"/>
        <v>366.44915639107933</v>
      </c>
      <c r="J103" s="725">
        <f t="shared" si="10"/>
        <v>338.75051380216303</v>
      </c>
      <c r="K103" s="725">
        <f t="shared" si="11"/>
        <v>74945.348022368504</v>
      </c>
      <c r="L103" s="704"/>
    </row>
    <row r="104" spans="3:12" hidden="1" outlineLevel="1" x14ac:dyDescent="0.25">
      <c r="C104" s="712">
        <v>91</v>
      </c>
      <c r="D104" s="716">
        <v>5.932332807552116E-2</v>
      </c>
      <c r="E104" s="715">
        <f t="shared" si="7"/>
        <v>5.932332807552116E-2</v>
      </c>
      <c r="F104" s="715">
        <f t="shared" si="12"/>
        <v>4.8140784985988283E-3</v>
      </c>
      <c r="G104" s="725">
        <f t="shared" si="13"/>
        <v>74945.348022368504</v>
      </c>
      <c r="H104" s="725">
        <f t="shared" si="8"/>
        <v>702.70764989703173</v>
      </c>
      <c r="I104" s="725">
        <f t="shared" si="9"/>
        <v>360.79278848449042</v>
      </c>
      <c r="J104" s="725">
        <f t="shared" si="10"/>
        <v>341.91486141254131</v>
      </c>
      <c r="K104" s="725">
        <f t="shared" si="11"/>
        <v>74603.433160955959</v>
      </c>
      <c r="L104" s="704"/>
    </row>
    <row r="105" spans="3:12" hidden="1" outlineLevel="1" x14ac:dyDescent="0.25">
      <c r="C105" s="712">
        <v>92</v>
      </c>
      <c r="D105" s="716">
        <v>5.7347972952948481E-2</v>
      </c>
      <c r="E105" s="715">
        <f t="shared" si="7"/>
        <v>5.7347972952948481E-2</v>
      </c>
      <c r="F105" s="715">
        <f t="shared" si="12"/>
        <v>4.6578023951708847E-3</v>
      </c>
      <c r="G105" s="725">
        <f t="shared" si="13"/>
        <v>74603.433160955959</v>
      </c>
      <c r="H105" s="725">
        <f t="shared" si="8"/>
        <v>695.49506883795834</v>
      </c>
      <c r="I105" s="725">
        <f t="shared" si="9"/>
        <v>347.48804966507169</v>
      </c>
      <c r="J105" s="725">
        <f t="shared" si="10"/>
        <v>348.00701917288666</v>
      </c>
      <c r="K105" s="725">
        <f t="shared" si="11"/>
        <v>74255.426141783071</v>
      </c>
      <c r="L105" s="704"/>
    </row>
    <row r="106" spans="3:12" hidden="1" outlineLevel="1" x14ac:dyDescent="0.25">
      <c r="C106" s="712">
        <v>93</v>
      </c>
      <c r="D106" s="716">
        <v>5.7809545986631683E-2</v>
      </c>
      <c r="E106" s="715">
        <f t="shared" si="7"/>
        <v>5.7809545986631683E-2</v>
      </c>
      <c r="F106" s="715">
        <f t="shared" si="12"/>
        <v>4.6943427304917407E-3</v>
      </c>
      <c r="G106" s="725">
        <f t="shared" si="13"/>
        <v>74255.426141783071</v>
      </c>
      <c r="H106" s="725">
        <f t="shared" si="8"/>
        <v>697.16787989385068</v>
      </c>
      <c r="I106" s="725">
        <f t="shared" si="9"/>
        <v>348.58041990824574</v>
      </c>
      <c r="J106" s="725">
        <f t="shared" si="10"/>
        <v>348.58745998560494</v>
      </c>
      <c r="K106" s="725">
        <f t="shared" si="11"/>
        <v>73906.838681797468</v>
      </c>
      <c r="L106" s="704"/>
    </row>
    <row r="107" spans="3:12" hidden="1" outlineLevel="1" x14ac:dyDescent="0.25">
      <c r="C107" s="712">
        <v>94</v>
      </c>
      <c r="D107" s="716">
        <v>5.8045134348326574E-2</v>
      </c>
      <c r="E107" s="715">
        <f t="shared" si="7"/>
        <v>5.8045134348326574E-2</v>
      </c>
      <c r="F107" s="715">
        <f t="shared" si="12"/>
        <v>4.712987401887192E-3</v>
      </c>
      <c r="G107" s="725">
        <f t="shared" si="13"/>
        <v>73906.838681797468</v>
      </c>
      <c r="H107" s="725">
        <f t="shared" si="8"/>
        <v>698.01731636026591</v>
      </c>
      <c r="I107" s="725">
        <f t="shared" si="9"/>
        <v>348.32199962062049</v>
      </c>
      <c r="J107" s="725">
        <f t="shared" si="10"/>
        <v>349.69531673964542</v>
      </c>
      <c r="K107" s="725">
        <f t="shared" si="11"/>
        <v>73557.143365057826</v>
      </c>
      <c r="L107" s="704"/>
    </row>
    <row r="108" spans="3:12" hidden="1" outlineLevel="1" x14ac:dyDescent="0.25">
      <c r="C108" s="712">
        <v>95</v>
      </c>
      <c r="D108" s="716">
        <v>5.6784375758645589E-2</v>
      </c>
      <c r="E108" s="715">
        <f t="shared" si="7"/>
        <v>5.6784375758645589E-2</v>
      </c>
      <c r="F108" s="715">
        <f t="shared" si="12"/>
        <v>4.6131655055805521E-3</v>
      </c>
      <c r="G108" s="725">
        <f t="shared" si="13"/>
        <v>73557.143365057826</v>
      </c>
      <c r="H108" s="725">
        <f t="shared" si="8"/>
        <v>693.50320616598981</v>
      </c>
      <c r="I108" s="725">
        <f t="shared" si="9"/>
        <v>339.33127646072813</v>
      </c>
      <c r="J108" s="725">
        <f t="shared" si="10"/>
        <v>354.17192970526168</v>
      </c>
      <c r="K108" s="725">
        <f t="shared" si="11"/>
        <v>73202.971435352563</v>
      </c>
      <c r="L108" s="704"/>
    </row>
    <row r="109" spans="3:12" hidden="1" outlineLevel="1" x14ac:dyDescent="0.25">
      <c r="C109" s="712">
        <v>96</v>
      </c>
      <c r="D109" s="716">
        <v>5.5593762055628076E-2</v>
      </c>
      <c r="E109" s="715">
        <f t="shared" si="7"/>
        <v>5.5593762055628076E-2</v>
      </c>
      <c r="F109" s="715">
        <f t="shared" si="12"/>
        <v>4.5187971309581521E-3</v>
      </c>
      <c r="G109" s="725">
        <f t="shared" si="13"/>
        <v>73202.971435352563</v>
      </c>
      <c r="H109" s="725">
        <f t="shared" si="8"/>
        <v>689.27660780465305</v>
      </c>
      <c r="I109" s="725">
        <f t="shared" si="9"/>
        <v>330.78937729968271</v>
      </c>
      <c r="J109" s="725">
        <f t="shared" si="10"/>
        <v>358.48723050497034</v>
      </c>
      <c r="K109" s="725">
        <f t="shared" si="11"/>
        <v>72844.484204847598</v>
      </c>
      <c r="L109" s="704"/>
    </row>
    <row r="110" spans="3:12" hidden="1" outlineLevel="1" x14ac:dyDescent="0.25">
      <c r="C110" s="712">
        <v>97</v>
      </c>
      <c r="D110" s="716">
        <v>5.5438894750079348E-2</v>
      </c>
      <c r="E110" s="715">
        <f t="shared" si="7"/>
        <v>5.5438894750079348E-2</v>
      </c>
      <c r="F110" s="715">
        <f t="shared" si="12"/>
        <v>4.5065151348917531E-3</v>
      </c>
      <c r="G110" s="725">
        <f t="shared" si="13"/>
        <v>72844.484204847598</v>
      </c>
      <c r="H110" s="725">
        <f t="shared" si="8"/>
        <v>688.73093042256335</v>
      </c>
      <c r="I110" s="725">
        <f t="shared" si="9"/>
        <v>328.27477056252894</v>
      </c>
      <c r="J110" s="725">
        <f t="shared" si="10"/>
        <v>360.4561598600344</v>
      </c>
      <c r="K110" s="725">
        <f t="shared" si="11"/>
        <v>72484.028044987557</v>
      </c>
      <c r="L110" s="704"/>
    </row>
    <row r="111" spans="3:12" hidden="1" outlineLevel="1" x14ac:dyDescent="0.25">
      <c r="C111" s="712">
        <v>98</v>
      </c>
      <c r="D111" s="716">
        <v>5.3702227885807211E-2</v>
      </c>
      <c r="E111" s="715">
        <f t="shared" si="7"/>
        <v>5.3702227885807211E-2</v>
      </c>
      <c r="F111" s="715">
        <f t="shared" si="12"/>
        <v>4.3686727797409564E-3</v>
      </c>
      <c r="G111" s="725">
        <f t="shared" si="13"/>
        <v>72484.028044987557</v>
      </c>
      <c r="H111" s="725">
        <f t="shared" si="8"/>
        <v>682.66102353043857</v>
      </c>
      <c r="I111" s="725">
        <f t="shared" si="9"/>
        <v>316.65900028611725</v>
      </c>
      <c r="J111" s="725">
        <f t="shared" si="10"/>
        <v>366.00202324432132</v>
      </c>
      <c r="K111" s="725">
        <f t="shared" si="11"/>
        <v>72118.026021743237</v>
      </c>
      <c r="L111" s="704"/>
    </row>
    <row r="112" spans="3:12" hidden="1" outlineLevel="1" x14ac:dyDescent="0.25">
      <c r="C112" s="712">
        <v>99</v>
      </c>
      <c r="D112" s="716">
        <v>5.3690382448401859E-2</v>
      </c>
      <c r="E112" s="715">
        <f t="shared" si="7"/>
        <v>5.3690382448401859E-2</v>
      </c>
      <c r="F112" s="715">
        <f t="shared" si="12"/>
        <v>4.3677318713237767E-3</v>
      </c>
      <c r="G112" s="725">
        <f t="shared" si="13"/>
        <v>72118.026021743237</v>
      </c>
      <c r="H112" s="725">
        <f t="shared" si="8"/>
        <v>682.61995258772185</v>
      </c>
      <c r="I112" s="725">
        <f t="shared" si="9"/>
        <v>314.99220075212543</v>
      </c>
      <c r="J112" s="725">
        <f t="shared" si="10"/>
        <v>367.62775183559643</v>
      </c>
      <c r="K112" s="725">
        <f t="shared" si="11"/>
        <v>71750.398269907644</v>
      </c>
      <c r="L112" s="704"/>
    </row>
    <row r="113" spans="3:12" hidden="1" outlineLevel="1" x14ac:dyDescent="0.25">
      <c r="C113" s="712">
        <v>100</v>
      </c>
      <c r="D113" s="716">
        <v>5.3453719685956233E-2</v>
      </c>
      <c r="E113" s="715">
        <f t="shared" si="7"/>
        <v>5.3453719685956233E-2</v>
      </c>
      <c r="F113" s="715">
        <f t="shared" si="12"/>
        <v>4.3489312098043964E-3</v>
      </c>
      <c r="G113" s="725">
        <f t="shared" si="13"/>
        <v>71750.398269907644</v>
      </c>
      <c r="H113" s="725">
        <f t="shared" si="8"/>
        <v>681.80468953061904</v>
      </c>
      <c r="I113" s="725">
        <f t="shared" si="9"/>
        <v>312.03754635189671</v>
      </c>
      <c r="J113" s="725">
        <f t="shared" si="10"/>
        <v>369.76714317872234</v>
      </c>
      <c r="K113" s="725">
        <f t="shared" si="11"/>
        <v>71380.631126728927</v>
      </c>
      <c r="L113" s="704"/>
    </row>
    <row r="114" spans="3:12" hidden="1" outlineLevel="1" x14ac:dyDescent="0.25">
      <c r="C114" s="712">
        <v>101</v>
      </c>
      <c r="D114" s="716">
        <v>5.373100919245611E-2</v>
      </c>
      <c r="E114" s="715">
        <f t="shared" si="7"/>
        <v>5.373100919245611E-2</v>
      </c>
      <c r="F114" s="715">
        <f t="shared" si="12"/>
        <v>4.3709589000595628E-3</v>
      </c>
      <c r="G114" s="725">
        <f t="shared" si="13"/>
        <v>71380.631126728927</v>
      </c>
      <c r="H114" s="725">
        <f t="shared" si="8"/>
        <v>682.75396488542526</v>
      </c>
      <c r="I114" s="725">
        <f t="shared" si="9"/>
        <v>312.00180491524446</v>
      </c>
      <c r="J114" s="725">
        <f t="shared" si="10"/>
        <v>370.7521599701808</v>
      </c>
      <c r="K114" s="725">
        <f t="shared" si="11"/>
        <v>71009.878966758741</v>
      </c>
      <c r="L114" s="704"/>
    </row>
    <row r="115" spans="3:12" hidden="1" outlineLevel="1" x14ac:dyDescent="0.25">
      <c r="C115" s="712">
        <v>102</v>
      </c>
      <c r="D115" s="716">
        <v>5.3092798351015234E-2</v>
      </c>
      <c r="E115" s="715">
        <f t="shared" si="7"/>
        <v>5.3092798351015234E-2</v>
      </c>
      <c r="F115" s="715">
        <f t="shared" si="12"/>
        <v>4.3202519012828233E-3</v>
      </c>
      <c r="G115" s="725">
        <f t="shared" si="13"/>
        <v>71009.878966758741</v>
      </c>
      <c r="H115" s="725">
        <f t="shared" si="8"/>
        <v>680.58368275493467</v>
      </c>
      <c r="I115" s="725">
        <f t="shared" si="9"/>
        <v>306.78056461600261</v>
      </c>
      <c r="J115" s="725">
        <f t="shared" si="10"/>
        <v>373.80311813893206</v>
      </c>
      <c r="K115" s="725">
        <f t="shared" si="11"/>
        <v>70636.075848619803</v>
      </c>
      <c r="L115" s="704"/>
    </row>
    <row r="116" spans="3:12" hidden="1" outlineLevel="1" x14ac:dyDescent="0.25">
      <c r="C116" s="712">
        <v>103</v>
      </c>
      <c r="D116" s="716">
        <v>5.1476554625728511E-2</v>
      </c>
      <c r="E116" s="715">
        <f t="shared" si="7"/>
        <v>5.1476554625728511E-2</v>
      </c>
      <c r="F116" s="715">
        <f t="shared" si="12"/>
        <v>4.1917123226866693E-3</v>
      </c>
      <c r="G116" s="725">
        <f t="shared" si="13"/>
        <v>70636.075848619803</v>
      </c>
      <c r="H116" s="725">
        <f t="shared" si="8"/>
        <v>675.13513739488769</v>
      </c>
      <c r="I116" s="725">
        <f t="shared" si="9"/>
        <v>296.08610956088984</v>
      </c>
      <c r="J116" s="725">
        <f t="shared" si="10"/>
        <v>379.04902783399785</v>
      </c>
      <c r="K116" s="725">
        <f t="shared" si="11"/>
        <v>70257.026820785803</v>
      </c>
      <c r="L116" s="704"/>
    </row>
    <row r="117" spans="3:12" hidden="1" outlineLevel="1" x14ac:dyDescent="0.25">
      <c r="C117" s="712">
        <v>104</v>
      </c>
      <c r="D117" s="716">
        <v>5.1342536436618347E-2</v>
      </c>
      <c r="E117" s="715">
        <f t="shared" si="7"/>
        <v>5.1342536436618347E-2</v>
      </c>
      <c r="F117" s="715">
        <f t="shared" si="12"/>
        <v>4.181045749672041E-3</v>
      </c>
      <c r="G117" s="725">
        <f t="shared" si="13"/>
        <v>70257.026820785803</v>
      </c>
      <c r="H117" s="725">
        <f t="shared" si="8"/>
        <v>674.6870651428369</v>
      </c>
      <c r="I117" s="725">
        <f t="shared" si="9"/>
        <v>293.74784337364105</v>
      </c>
      <c r="J117" s="725">
        <f t="shared" si="10"/>
        <v>380.93922176919585</v>
      </c>
      <c r="K117" s="725">
        <f t="shared" si="11"/>
        <v>69876.08759901661</v>
      </c>
      <c r="L117" s="704"/>
    </row>
    <row r="118" spans="3:12" hidden="1" outlineLevel="1" x14ac:dyDescent="0.25">
      <c r="C118" s="712">
        <v>105</v>
      </c>
      <c r="D118" s="716">
        <v>5.1985448946560674E-2</v>
      </c>
      <c r="E118" s="715">
        <f t="shared" si="7"/>
        <v>5.1985448946560674E-2</v>
      </c>
      <c r="F118" s="715">
        <f t="shared" si="12"/>
        <v>4.2322041223552542E-3</v>
      </c>
      <c r="G118" s="725">
        <f t="shared" si="13"/>
        <v>69876.08759901661</v>
      </c>
      <c r="H118" s="725">
        <f t="shared" si="8"/>
        <v>676.82369682187777</v>
      </c>
      <c r="I118" s="725">
        <f t="shared" si="9"/>
        <v>295.72986599061494</v>
      </c>
      <c r="J118" s="725">
        <f t="shared" si="10"/>
        <v>381.09383083126284</v>
      </c>
      <c r="K118" s="725">
        <f t="shared" si="11"/>
        <v>69494.993768185348</v>
      </c>
      <c r="L118" s="704"/>
    </row>
    <row r="119" spans="3:12" hidden="1" outlineLevel="1" x14ac:dyDescent="0.25">
      <c r="C119" s="712">
        <v>106</v>
      </c>
      <c r="D119" s="716">
        <v>5.2711236387662931E-2</v>
      </c>
      <c r="E119" s="715">
        <f t="shared" si="7"/>
        <v>5.2711236387662931E-2</v>
      </c>
      <c r="F119" s="715">
        <f t="shared" si="12"/>
        <v>4.2899226605470631E-3</v>
      </c>
      <c r="G119" s="725">
        <f t="shared" si="13"/>
        <v>69494.993768185348</v>
      </c>
      <c r="H119" s="725">
        <f t="shared" si="8"/>
        <v>679.2232875616362</v>
      </c>
      <c r="I119" s="725">
        <f t="shared" si="9"/>
        <v>298.12814856071526</v>
      </c>
      <c r="J119" s="725">
        <f t="shared" si="10"/>
        <v>381.09513900092094</v>
      </c>
      <c r="K119" s="725">
        <f t="shared" si="11"/>
        <v>69113.898629184434</v>
      </c>
      <c r="L119" s="704"/>
    </row>
    <row r="120" spans="3:12" hidden="1" outlineLevel="1" x14ac:dyDescent="0.25">
      <c r="C120" s="712">
        <v>107</v>
      </c>
      <c r="D120" s="716">
        <v>5.215145827916913E-2</v>
      </c>
      <c r="E120" s="715">
        <f t="shared" si="7"/>
        <v>5.215145827916913E-2</v>
      </c>
      <c r="F120" s="715">
        <f t="shared" si="12"/>
        <v>4.2454093003589932E-3</v>
      </c>
      <c r="G120" s="725">
        <f t="shared" si="13"/>
        <v>69113.898629184434</v>
      </c>
      <c r="H120" s="725">
        <f t="shared" si="8"/>
        <v>677.38442394486299</v>
      </c>
      <c r="I120" s="725">
        <f t="shared" si="9"/>
        <v>293.41678802440828</v>
      </c>
      <c r="J120" s="725">
        <f t="shared" si="10"/>
        <v>383.96763592045471</v>
      </c>
      <c r="K120" s="725">
        <f t="shared" si="11"/>
        <v>68729.930993263974</v>
      </c>
      <c r="L120" s="704"/>
    </row>
    <row r="121" spans="3:12" hidden="1" outlineLevel="1" x14ac:dyDescent="0.25">
      <c r="C121" s="712">
        <v>108</v>
      </c>
      <c r="D121" s="716">
        <v>5.3738614467076534E-2</v>
      </c>
      <c r="E121" s="715">
        <f t="shared" si="7"/>
        <v>5.3738614467076534E-2</v>
      </c>
      <c r="F121" s="715">
        <f t="shared" si="12"/>
        <v>4.3715629830456404E-3</v>
      </c>
      <c r="G121" s="725">
        <f t="shared" si="13"/>
        <v>68729.930993263974</v>
      </c>
      <c r="H121" s="725">
        <f t="shared" si="8"/>
        <v>682.56876296652399</v>
      </c>
      <c r="I121" s="725">
        <f t="shared" si="9"/>
        <v>300.45722215743405</v>
      </c>
      <c r="J121" s="725">
        <f t="shared" si="10"/>
        <v>382.11154080908995</v>
      </c>
      <c r="K121" s="725">
        <f t="shared" si="11"/>
        <v>68347.819452454889</v>
      </c>
      <c r="L121" s="704"/>
    </row>
    <row r="122" spans="3:12" hidden="1" outlineLevel="1" x14ac:dyDescent="0.25">
      <c r="C122" s="712">
        <v>109</v>
      </c>
      <c r="D122" s="716">
        <v>5.3168700861860846E-2</v>
      </c>
      <c r="E122" s="715">
        <f t="shared" si="7"/>
        <v>5.3168700861860846E-2</v>
      </c>
      <c r="F122" s="715">
        <f t="shared" si="12"/>
        <v>4.3262839678770426E-3</v>
      </c>
      <c r="G122" s="725">
        <f t="shared" si="13"/>
        <v>68347.819452454889</v>
      </c>
      <c r="H122" s="725">
        <f t="shared" si="8"/>
        <v>680.717755774534</v>
      </c>
      <c r="I122" s="725">
        <f t="shared" si="9"/>
        <v>295.69207553651023</v>
      </c>
      <c r="J122" s="725">
        <f t="shared" si="10"/>
        <v>385.02568023802377</v>
      </c>
      <c r="K122" s="725">
        <f t="shared" si="11"/>
        <v>67962.793772216872</v>
      </c>
      <c r="L122" s="704"/>
    </row>
    <row r="123" spans="3:12" hidden="1" outlineLevel="1" x14ac:dyDescent="0.25">
      <c r="C123" s="712">
        <v>110</v>
      </c>
      <c r="D123" s="716">
        <v>5.4711077807069915E-2</v>
      </c>
      <c r="E123" s="715">
        <f t="shared" si="7"/>
        <v>5.4711077807069915E-2</v>
      </c>
      <c r="F123" s="715">
        <f t="shared" si="12"/>
        <v>4.4487723293820114E-3</v>
      </c>
      <c r="G123" s="725">
        <f t="shared" si="13"/>
        <v>67962.793772216872</v>
      </c>
      <c r="H123" s="725">
        <f t="shared" si="8"/>
        <v>685.69803901750026</v>
      </c>
      <c r="I123" s="725">
        <f t="shared" si="9"/>
        <v>302.35099636133452</v>
      </c>
      <c r="J123" s="725">
        <f t="shared" si="10"/>
        <v>383.34704265616574</v>
      </c>
      <c r="K123" s="725">
        <f t="shared" si="11"/>
        <v>67579.446729560703</v>
      </c>
      <c r="L123" s="704"/>
    </row>
    <row r="124" spans="3:12" hidden="1" outlineLevel="1" x14ac:dyDescent="0.25">
      <c r="C124" s="712">
        <v>111</v>
      </c>
      <c r="D124" s="716">
        <v>5.6695858999190482E-2</v>
      </c>
      <c r="E124" s="715">
        <f t="shared" si="7"/>
        <v>5.6695858999190482E-2</v>
      </c>
      <c r="F124" s="715">
        <f t="shared" si="12"/>
        <v>4.6061529968486337E-3</v>
      </c>
      <c r="G124" s="725">
        <f t="shared" si="13"/>
        <v>67579.446729560703</v>
      </c>
      <c r="H124" s="725">
        <f t="shared" si="8"/>
        <v>692.08470988194495</v>
      </c>
      <c r="I124" s="725">
        <f t="shared" si="9"/>
        <v>311.2812710787386</v>
      </c>
      <c r="J124" s="725">
        <f t="shared" si="10"/>
        <v>380.80343880320635</v>
      </c>
      <c r="K124" s="725">
        <f t="shared" si="11"/>
        <v>67198.643290757493</v>
      </c>
      <c r="L124" s="704"/>
    </row>
    <row r="125" spans="3:12" hidden="1" outlineLevel="1" x14ac:dyDescent="0.25">
      <c r="C125" s="712">
        <v>112</v>
      </c>
      <c r="D125" s="716">
        <v>5.5950251636016461E-2</v>
      </c>
      <c r="E125" s="715">
        <f t="shared" si="7"/>
        <v>5.5950251636016461E-2</v>
      </c>
      <c r="F125" s="715">
        <f t="shared" si="12"/>
        <v>4.5470628237207489E-3</v>
      </c>
      <c r="G125" s="725">
        <f t="shared" si="13"/>
        <v>67198.643290757493</v>
      </c>
      <c r="H125" s="725">
        <f t="shared" si="8"/>
        <v>689.6990213586522</v>
      </c>
      <c r="I125" s="725">
        <f t="shared" si="9"/>
        <v>305.55645271187512</v>
      </c>
      <c r="J125" s="725">
        <f t="shared" si="10"/>
        <v>384.14256864677708</v>
      </c>
      <c r="K125" s="725">
        <f t="shared" si="11"/>
        <v>66814.500722110723</v>
      </c>
      <c r="L125" s="704"/>
    </row>
    <row r="126" spans="3:12" hidden="1" outlineLevel="1" x14ac:dyDescent="0.25">
      <c r="C126" s="712">
        <v>113</v>
      </c>
      <c r="D126" s="716">
        <v>5.7799412374675375E-2</v>
      </c>
      <c r="E126" s="715">
        <f t="shared" si="7"/>
        <v>5.7799412374675375E-2</v>
      </c>
      <c r="F126" s="715">
        <f t="shared" si="12"/>
        <v>4.69354066209271E-3</v>
      </c>
      <c r="G126" s="725">
        <f t="shared" si="13"/>
        <v>66814.500722110723</v>
      </c>
      <c r="H126" s="725">
        <f t="shared" si="8"/>
        <v>695.58092412888664</v>
      </c>
      <c r="I126" s="725">
        <f t="shared" si="9"/>
        <v>313.59657595664942</v>
      </c>
      <c r="J126" s="725">
        <f t="shared" si="10"/>
        <v>381.98434817223722</v>
      </c>
      <c r="K126" s="725">
        <f t="shared" si="11"/>
        <v>66432.516373938488</v>
      </c>
      <c r="L126" s="704"/>
    </row>
    <row r="127" spans="3:12" hidden="1" outlineLevel="1" x14ac:dyDescent="0.25">
      <c r="C127" s="712">
        <v>114</v>
      </c>
      <c r="D127" s="716">
        <v>5.8873115285019824E-2</v>
      </c>
      <c r="E127" s="715">
        <f t="shared" si="7"/>
        <v>5.8873115285019824E-2</v>
      </c>
      <c r="F127" s="715">
        <f t="shared" si="12"/>
        <v>4.7784843696143664E-3</v>
      </c>
      <c r="G127" s="725">
        <f t="shared" si="13"/>
        <v>66432.516373938488</v>
      </c>
      <c r="H127" s="725">
        <f t="shared" si="8"/>
        <v>698.98162922647327</v>
      </c>
      <c r="I127" s="725">
        <f t="shared" si="9"/>
        <v>317.44674112701551</v>
      </c>
      <c r="J127" s="725">
        <f t="shared" si="10"/>
        <v>381.53488809945776</v>
      </c>
      <c r="K127" s="725">
        <f t="shared" si="11"/>
        <v>66050.981485839031</v>
      </c>
      <c r="L127" s="704"/>
    </row>
    <row r="128" spans="3:12" hidden="1" outlineLevel="1" x14ac:dyDescent="0.25">
      <c r="C128" s="712">
        <v>115</v>
      </c>
      <c r="D128" s="716">
        <v>5.7857117025498311E-2</v>
      </c>
      <c r="E128" s="715">
        <f t="shared" si="7"/>
        <v>5.7857117025498311E-2</v>
      </c>
      <c r="F128" s="715">
        <f t="shared" si="12"/>
        <v>4.6981078512788876E-3</v>
      </c>
      <c r="G128" s="725">
        <f t="shared" si="13"/>
        <v>66050.981485839031</v>
      </c>
      <c r="H128" s="725">
        <f t="shared" si="8"/>
        <v>695.78587152467719</v>
      </c>
      <c r="I128" s="725">
        <f t="shared" si="9"/>
        <v>310.3146347032968</v>
      </c>
      <c r="J128" s="725">
        <f t="shared" si="10"/>
        <v>385.47123682138039</v>
      </c>
      <c r="K128" s="725">
        <f t="shared" si="11"/>
        <v>65665.51024901765</v>
      </c>
      <c r="L128" s="704"/>
    </row>
    <row r="129" spans="3:12" hidden="1" outlineLevel="1" x14ac:dyDescent="0.25">
      <c r="C129" s="712">
        <v>116</v>
      </c>
      <c r="D129" s="716">
        <v>5.8797682962042484E-2</v>
      </c>
      <c r="E129" s="715">
        <f t="shared" si="7"/>
        <v>5.8797682962042484E-2</v>
      </c>
      <c r="F129" s="715">
        <f t="shared" si="12"/>
        <v>4.7725192820704532E-3</v>
      </c>
      <c r="G129" s="725">
        <f t="shared" si="13"/>
        <v>65665.51024901765</v>
      </c>
      <c r="H129" s="725">
        <f t="shared" si="8"/>
        <v>698.72334322956931</v>
      </c>
      <c r="I129" s="725">
        <f t="shared" si="9"/>
        <v>313.38991383043168</v>
      </c>
      <c r="J129" s="725">
        <f t="shared" si="10"/>
        <v>385.33342939913763</v>
      </c>
      <c r="K129" s="725">
        <f t="shared" si="11"/>
        <v>65280.176819618515</v>
      </c>
      <c r="L129" s="704"/>
    </row>
    <row r="130" spans="3:12" hidden="1" outlineLevel="1" x14ac:dyDescent="0.25">
      <c r="C130" s="712">
        <v>117</v>
      </c>
      <c r="D130" s="716">
        <v>5.755612636583228E-2</v>
      </c>
      <c r="E130" s="715">
        <f t="shared" si="7"/>
        <v>5.755612636583228E-2</v>
      </c>
      <c r="F130" s="715">
        <f t="shared" si="12"/>
        <v>4.6742826275600891E-3</v>
      </c>
      <c r="G130" s="725">
        <f t="shared" si="13"/>
        <v>65280.176819618515</v>
      </c>
      <c r="H130" s="725">
        <f t="shared" si="8"/>
        <v>694.87428288503349</v>
      </c>
      <c r="I130" s="725">
        <f t="shared" si="9"/>
        <v>305.13799643199366</v>
      </c>
      <c r="J130" s="725">
        <f t="shared" si="10"/>
        <v>389.73628645303984</v>
      </c>
      <c r="K130" s="725">
        <f t="shared" si="11"/>
        <v>64890.440533165478</v>
      </c>
      <c r="L130" s="704"/>
    </row>
    <row r="131" spans="3:12" hidden="1" outlineLevel="1" x14ac:dyDescent="0.25">
      <c r="C131" s="712">
        <v>118</v>
      </c>
      <c r="D131" s="716">
        <v>5.6058217470522649E-2</v>
      </c>
      <c r="E131" s="715">
        <f t="shared" si="7"/>
        <v>5.6058217470522649E-2</v>
      </c>
      <c r="F131" s="715">
        <f t="shared" si="12"/>
        <v>4.5556215981168435E-3</v>
      </c>
      <c r="G131" s="725">
        <f t="shared" si="13"/>
        <v>64890.440533165478</v>
      </c>
      <c r="H131" s="725">
        <f t="shared" si="8"/>
        <v>690.2747612956174</v>
      </c>
      <c r="I131" s="725">
        <f t="shared" si="9"/>
        <v>295.6162924042053</v>
      </c>
      <c r="J131" s="725">
        <f t="shared" si="10"/>
        <v>394.6584688914121</v>
      </c>
      <c r="K131" s="725">
        <f t="shared" si="11"/>
        <v>64495.782064274063</v>
      </c>
      <c r="L131" s="704"/>
    </row>
    <row r="132" spans="3:12" hidden="1" outlineLevel="1" x14ac:dyDescent="0.25">
      <c r="C132" s="712">
        <v>119</v>
      </c>
      <c r="D132" s="716">
        <v>5.5386069148151328E-2</v>
      </c>
      <c r="E132" s="715">
        <f t="shared" si="7"/>
        <v>5.5386069148151328E-2</v>
      </c>
      <c r="F132" s="715">
        <f t="shared" si="12"/>
        <v>4.5023253393097207E-3</v>
      </c>
      <c r="G132" s="725">
        <f t="shared" si="13"/>
        <v>64495.782064274063</v>
      </c>
      <c r="H132" s="725">
        <f t="shared" si="8"/>
        <v>688.22968807689551</v>
      </c>
      <c r="I132" s="725">
        <f t="shared" si="9"/>
        <v>290.38099386657854</v>
      </c>
      <c r="J132" s="725">
        <f t="shared" si="10"/>
        <v>397.84869421031698</v>
      </c>
      <c r="K132" s="725">
        <f t="shared" si="11"/>
        <v>64097.933370063743</v>
      </c>
      <c r="L132" s="704"/>
    </row>
    <row r="133" spans="3:12" hidden="1" outlineLevel="1" x14ac:dyDescent="0.25">
      <c r="C133" s="712">
        <v>120</v>
      </c>
      <c r="D133" s="716">
        <v>5.5652038271970683E-2</v>
      </c>
      <c r="E133" s="715">
        <f t="shared" si="7"/>
        <v>5.5652038271970683E-2</v>
      </c>
      <c r="F133" s="715">
        <f t="shared" si="12"/>
        <v>4.5234183905484837E-3</v>
      </c>
      <c r="G133" s="725">
        <f t="shared" si="13"/>
        <v>64097.933370063743</v>
      </c>
      <c r="H133" s="725">
        <f t="shared" si="8"/>
        <v>689.03270912547384</v>
      </c>
      <c r="I133" s="725">
        <f t="shared" si="9"/>
        <v>289.94177060229771</v>
      </c>
      <c r="J133" s="725">
        <f t="shared" si="10"/>
        <v>399.09093852317613</v>
      </c>
      <c r="K133" s="725">
        <f t="shared" si="11"/>
        <v>63698.842431540565</v>
      </c>
      <c r="L133" s="704"/>
    </row>
    <row r="134" spans="3:12" hidden="1" outlineLevel="1" x14ac:dyDescent="0.25">
      <c r="C134" s="712">
        <v>121</v>
      </c>
      <c r="D134" s="716">
        <v>5.413812838503327E-2</v>
      </c>
      <c r="E134" s="715">
        <f t="shared" si="7"/>
        <v>5.413812838503327E-2</v>
      </c>
      <c r="F134" s="715">
        <f t="shared" si="12"/>
        <v>4.4032905466666605E-3</v>
      </c>
      <c r="G134" s="725">
        <f t="shared" si="13"/>
        <v>63698.842431540565</v>
      </c>
      <c r="H134" s="725">
        <f t="shared" si="8"/>
        <v>684.50048940307988</v>
      </c>
      <c r="I134" s="725">
        <f t="shared" si="9"/>
        <v>280.48451071241175</v>
      </c>
      <c r="J134" s="725">
        <f t="shared" si="10"/>
        <v>404.01597869066813</v>
      </c>
      <c r="K134" s="725">
        <f t="shared" si="11"/>
        <v>63294.826452849898</v>
      </c>
      <c r="L134" s="704"/>
    </row>
    <row r="135" spans="3:12" hidden="1" outlineLevel="1" x14ac:dyDescent="0.25">
      <c r="C135" s="712">
        <v>122</v>
      </c>
      <c r="D135" s="716">
        <v>5.2314754636449731E-2</v>
      </c>
      <c r="E135" s="715">
        <f t="shared" si="7"/>
        <v>5.2314754636449731E-2</v>
      </c>
      <c r="F135" s="715">
        <f t="shared" si="12"/>
        <v>4.2583968120994964E-3</v>
      </c>
      <c r="G135" s="725">
        <f t="shared" si="13"/>
        <v>63294.826452849898</v>
      </c>
      <c r="H135" s="725">
        <f t="shared" si="8"/>
        <v>679.09815783764793</v>
      </c>
      <c r="I135" s="725">
        <f t="shared" si="9"/>
        <v>269.53448718920686</v>
      </c>
      <c r="J135" s="725">
        <f t="shared" si="10"/>
        <v>409.56367064844108</v>
      </c>
      <c r="K135" s="725">
        <f t="shared" si="11"/>
        <v>62885.262782201455</v>
      </c>
      <c r="L135" s="704"/>
    </row>
    <row r="136" spans="3:12" hidden="1" outlineLevel="1" x14ac:dyDescent="0.25">
      <c r="C136" s="712">
        <v>123</v>
      </c>
      <c r="D136" s="716">
        <v>5.2489765449947177E-2</v>
      </c>
      <c r="E136" s="715">
        <f t="shared" si="7"/>
        <v>5.2489765449947177E-2</v>
      </c>
      <c r="F136" s="715">
        <f t="shared" si="12"/>
        <v>4.2723139633551455E-3</v>
      </c>
      <c r="G136" s="725">
        <f t="shared" si="13"/>
        <v>62885.262782201455</v>
      </c>
      <c r="H136" s="725">
        <f t="shared" si="8"/>
        <v>679.61202443936509</v>
      </c>
      <c r="I136" s="725">
        <f t="shared" si="9"/>
        <v>268.66558627365691</v>
      </c>
      <c r="J136" s="725">
        <f t="shared" si="10"/>
        <v>410.94643816570817</v>
      </c>
      <c r="K136" s="725">
        <f t="shared" si="11"/>
        <v>62474.316344035746</v>
      </c>
      <c r="L136" s="704"/>
    </row>
    <row r="137" spans="3:12" hidden="1" outlineLevel="1" x14ac:dyDescent="0.25">
      <c r="C137" s="712">
        <v>124</v>
      </c>
      <c r="D137" s="716">
        <v>5.2199641218562229E-2</v>
      </c>
      <c r="E137" s="715">
        <f t="shared" si="7"/>
        <v>5.2199641218562229E-2</v>
      </c>
      <c r="F137" s="715">
        <f t="shared" si="12"/>
        <v>4.2492416446888726E-3</v>
      </c>
      <c r="G137" s="725">
        <f t="shared" si="13"/>
        <v>62474.316344035746</v>
      </c>
      <c r="H137" s="725">
        <f t="shared" si="8"/>
        <v>678.76675515778504</v>
      </c>
      <c r="I137" s="725">
        <f t="shared" si="9"/>
        <v>265.46846673254339</v>
      </c>
      <c r="J137" s="725">
        <f t="shared" si="10"/>
        <v>413.29828842524165</v>
      </c>
      <c r="K137" s="725">
        <f t="shared" si="11"/>
        <v>62061.018055610504</v>
      </c>
      <c r="L137" s="704"/>
    </row>
    <row r="138" spans="3:12" hidden="1" outlineLevel="1" x14ac:dyDescent="0.25">
      <c r="C138" s="712">
        <v>125</v>
      </c>
      <c r="D138" s="716">
        <v>5.1722774585887872E-2</v>
      </c>
      <c r="E138" s="715">
        <f t="shared" si="7"/>
        <v>5.1722774585887872E-2</v>
      </c>
      <c r="F138" s="715">
        <f t="shared" si="12"/>
        <v>4.211305841732127E-3</v>
      </c>
      <c r="G138" s="725">
        <f t="shared" si="13"/>
        <v>62061.018055610504</v>
      </c>
      <c r="H138" s="725">
        <f t="shared" si="8"/>
        <v>677.38903317294114</v>
      </c>
      <c r="I138" s="725">
        <f t="shared" si="9"/>
        <v>261.3579278814355</v>
      </c>
      <c r="J138" s="725">
        <f t="shared" si="10"/>
        <v>416.03110529150564</v>
      </c>
      <c r="K138" s="725">
        <f t="shared" si="11"/>
        <v>61644.986950318998</v>
      </c>
      <c r="L138" s="704"/>
    </row>
    <row r="139" spans="3:12" hidden="1" outlineLevel="1" x14ac:dyDescent="0.25">
      <c r="C139" s="712">
        <v>126</v>
      </c>
      <c r="D139" s="716">
        <v>5.2986093294319012E-2</v>
      </c>
      <c r="E139" s="715">
        <f t="shared" si="7"/>
        <v>5.2986093294319012E-2</v>
      </c>
      <c r="F139" s="715">
        <f t="shared" si="12"/>
        <v>4.311771244213336E-3</v>
      </c>
      <c r="G139" s="725">
        <f t="shared" si="13"/>
        <v>61644.986950318998</v>
      </c>
      <c r="H139" s="725">
        <f t="shared" si="8"/>
        <v>681.01277771680907</v>
      </c>
      <c r="I139" s="725">
        <f t="shared" si="9"/>
        <v>265.79908208229182</v>
      </c>
      <c r="J139" s="725">
        <f t="shared" si="10"/>
        <v>415.21369563451725</v>
      </c>
      <c r="K139" s="725">
        <f t="shared" si="11"/>
        <v>61229.773254684478</v>
      </c>
      <c r="L139" s="704"/>
    </row>
    <row r="140" spans="3:12" hidden="1" outlineLevel="1" x14ac:dyDescent="0.25">
      <c r="C140" s="712">
        <v>127</v>
      </c>
      <c r="D140" s="716">
        <v>5.3139975502152506E-2</v>
      </c>
      <c r="E140" s="715">
        <f t="shared" si="7"/>
        <v>5.3139975502152506E-2</v>
      </c>
      <c r="F140" s="715">
        <f t="shared" si="12"/>
        <v>4.3240011748160168E-3</v>
      </c>
      <c r="G140" s="725">
        <f t="shared" si="13"/>
        <v>61229.773254684478</v>
      </c>
      <c r="H140" s="725">
        <f t="shared" si="8"/>
        <v>681.4512235109645</v>
      </c>
      <c r="I140" s="725">
        <f t="shared" si="9"/>
        <v>264.75761148697399</v>
      </c>
      <c r="J140" s="725">
        <f t="shared" si="10"/>
        <v>416.69361202399051</v>
      </c>
      <c r="K140" s="725">
        <f t="shared" si="11"/>
        <v>60813.079642660487</v>
      </c>
      <c r="L140" s="704"/>
    </row>
    <row r="141" spans="3:12" hidden="1" outlineLevel="1" x14ac:dyDescent="0.25">
      <c r="C141" s="712">
        <v>128</v>
      </c>
      <c r="D141" s="716">
        <v>5.4060889417713524E-2</v>
      </c>
      <c r="E141" s="715">
        <f t="shared" si="7"/>
        <v>5.4060889417713524E-2</v>
      </c>
      <c r="F141" s="715">
        <f t="shared" si="12"/>
        <v>4.3971574416279413E-3</v>
      </c>
      <c r="G141" s="725">
        <f t="shared" si="13"/>
        <v>60813.079642660487</v>
      </c>
      <c r="H141" s="725">
        <f t="shared" si="8"/>
        <v>684.05656992933007</v>
      </c>
      <c r="I141" s="725">
        <f t="shared" si="9"/>
        <v>267.4046856990372</v>
      </c>
      <c r="J141" s="725">
        <f t="shared" si="10"/>
        <v>416.65188423029286</v>
      </c>
      <c r="K141" s="725">
        <f t="shared" si="11"/>
        <v>60396.427758430196</v>
      </c>
      <c r="L141" s="704"/>
    </row>
    <row r="142" spans="3:12" hidden="1" outlineLevel="1" x14ac:dyDescent="0.25">
      <c r="C142" s="712">
        <v>129</v>
      </c>
      <c r="D142" s="716">
        <v>5.4819197693978909E-2</v>
      </c>
      <c r="E142" s="715">
        <f t="shared" ref="E142:E205" si="14">MIN(D142,$E$8)</f>
        <v>5.4819197693978909E-2</v>
      </c>
      <c r="F142" s="715">
        <f t="shared" si="12"/>
        <v>4.4573525453091012E-3</v>
      </c>
      <c r="G142" s="725">
        <f t="shared" si="13"/>
        <v>60396.427758430196</v>
      </c>
      <c r="H142" s="725">
        <f t="shared" ref="H142:H205" si="15">-PMT(F142,($E$6*12+1-C142),G142)</f>
        <v>686.18759719216393</v>
      </c>
      <c r="I142" s="725">
        <f t="shared" ref="I142:I205" si="16">G142*F142</f>
        <v>269.2081709966161</v>
      </c>
      <c r="J142" s="725">
        <f t="shared" ref="J142:J205" si="17">H142-I142</f>
        <v>416.97942619554783</v>
      </c>
      <c r="K142" s="725">
        <f t="shared" ref="K142:K205" si="18">G142-J142</f>
        <v>59979.44833223465</v>
      </c>
      <c r="L142" s="704"/>
    </row>
    <row r="143" spans="3:12" hidden="1" outlineLevel="1" x14ac:dyDescent="0.25">
      <c r="C143" s="712">
        <v>130</v>
      </c>
      <c r="D143" s="716">
        <v>5.5601397472059021E-2</v>
      </c>
      <c r="E143" s="715">
        <f t="shared" si="14"/>
        <v>5.5601397472059021E-2</v>
      </c>
      <c r="F143" s="715">
        <f t="shared" ref="F143:F206" si="19">(1+(MIN(D143,$E$8)))^(1/12)-1</f>
        <v>4.5194026269814724E-3</v>
      </c>
      <c r="G143" s="725">
        <f t="shared" ref="G143:G206" si="20">K142</f>
        <v>59979.44833223465</v>
      </c>
      <c r="H143" s="725">
        <f t="shared" si="15"/>
        <v>688.37068574753528</v>
      </c>
      <c r="I143" s="725">
        <f t="shared" si="16"/>
        <v>271.07127635760077</v>
      </c>
      <c r="J143" s="725">
        <f t="shared" si="17"/>
        <v>417.29940938993451</v>
      </c>
      <c r="K143" s="725">
        <f t="shared" si="18"/>
        <v>59562.148922844717</v>
      </c>
      <c r="L143" s="704"/>
    </row>
    <row r="144" spans="3:12" hidden="1" outlineLevel="1" x14ac:dyDescent="0.25">
      <c r="C144" s="712">
        <v>131</v>
      </c>
      <c r="D144" s="716">
        <v>5.6842909109445824E-2</v>
      </c>
      <c r="E144" s="715">
        <f t="shared" si="14"/>
        <v>5.6842909109445824E-2</v>
      </c>
      <c r="F144" s="715">
        <f t="shared" si="19"/>
        <v>4.6178023614551478E-3</v>
      </c>
      <c r="G144" s="725">
        <f t="shared" si="20"/>
        <v>59562.148922844717</v>
      </c>
      <c r="H144" s="725">
        <f t="shared" si="15"/>
        <v>691.81289446880089</v>
      </c>
      <c r="I144" s="725">
        <f t="shared" si="16"/>
        <v>275.04623194925551</v>
      </c>
      <c r="J144" s="725">
        <f t="shared" si="17"/>
        <v>416.76666251954538</v>
      </c>
      <c r="K144" s="725">
        <f t="shared" si="18"/>
        <v>59145.382260325168</v>
      </c>
      <c r="L144" s="704"/>
    </row>
    <row r="145" spans="3:12" hidden="1" outlineLevel="1" x14ac:dyDescent="0.25">
      <c r="C145" s="712">
        <v>132</v>
      </c>
      <c r="D145" s="716">
        <v>5.836553073046824E-2</v>
      </c>
      <c r="E145" s="715">
        <f t="shared" si="14"/>
        <v>5.836553073046824E-2</v>
      </c>
      <c r="F145" s="715">
        <f t="shared" si="19"/>
        <v>4.7383377489857992E-3</v>
      </c>
      <c r="G145" s="725">
        <f t="shared" si="20"/>
        <v>59145.382260325168</v>
      </c>
      <c r="H145" s="725">
        <f t="shared" si="15"/>
        <v>696.00869347865876</v>
      </c>
      <c r="I145" s="725">
        <f t="shared" si="16"/>
        <v>280.25079744229379</v>
      </c>
      <c r="J145" s="725">
        <f t="shared" si="17"/>
        <v>415.75789603636497</v>
      </c>
      <c r="K145" s="725">
        <f t="shared" si="18"/>
        <v>58729.6243642888</v>
      </c>
      <c r="L145" s="704"/>
    </row>
    <row r="146" spans="3:12" hidden="1" outlineLevel="1" x14ac:dyDescent="0.25">
      <c r="C146" s="712">
        <v>133</v>
      </c>
      <c r="D146" s="716">
        <v>5.9758677829166551E-2</v>
      </c>
      <c r="E146" s="715">
        <f t="shared" si="14"/>
        <v>5.9758677829166551E-2</v>
      </c>
      <c r="F146" s="715">
        <f t="shared" si="19"/>
        <v>4.8484843604859051E-3</v>
      </c>
      <c r="G146" s="725">
        <f t="shared" si="20"/>
        <v>58729.6243642888</v>
      </c>
      <c r="H146" s="725">
        <f t="shared" si="15"/>
        <v>699.82427820470059</v>
      </c>
      <c r="I146" s="725">
        <f t="shared" si="16"/>
        <v>284.74966522746621</v>
      </c>
      <c r="J146" s="725">
        <f t="shared" si="17"/>
        <v>415.07461297723438</v>
      </c>
      <c r="K146" s="725">
        <f t="shared" si="18"/>
        <v>58314.549751311562</v>
      </c>
      <c r="L146" s="704"/>
    </row>
    <row r="147" spans="3:12" hidden="1" outlineLevel="1" x14ac:dyDescent="0.25">
      <c r="C147" s="712">
        <v>134</v>
      </c>
      <c r="D147" s="716">
        <v>6.1494158031899379E-2</v>
      </c>
      <c r="E147" s="715">
        <f t="shared" si="14"/>
        <v>0.06</v>
      </c>
      <c r="F147" s="715">
        <f t="shared" si="19"/>
        <v>4.8675505653430484E-3</v>
      </c>
      <c r="G147" s="725">
        <f t="shared" si="20"/>
        <v>58314.549751311562</v>
      </c>
      <c r="H147" s="725">
        <f t="shared" si="15"/>
        <v>700.48050653840767</v>
      </c>
      <c r="I147" s="725">
        <f t="shared" si="16"/>
        <v>283.84901960972189</v>
      </c>
      <c r="J147" s="725">
        <f t="shared" si="17"/>
        <v>416.63148692868577</v>
      </c>
      <c r="K147" s="725">
        <f t="shared" si="18"/>
        <v>57897.918264382875</v>
      </c>
      <c r="L147" s="704"/>
    </row>
    <row r="148" spans="3:12" hidden="1" outlineLevel="1" x14ac:dyDescent="0.25">
      <c r="C148" s="712">
        <v>135</v>
      </c>
      <c r="D148" s="716">
        <v>6.2751210891395875E-2</v>
      </c>
      <c r="E148" s="715">
        <f t="shared" si="14"/>
        <v>0.06</v>
      </c>
      <c r="F148" s="715">
        <f t="shared" si="19"/>
        <v>4.8675505653430484E-3</v>
      </c>
      <c r="G148" s="725">
        <f t="shared" si="20"/>
        <v>57897.918264382875</v>
      </c>
      <c r="H148" s="725">
        <f t="shared" si="15"/>
        <v>700.48050653840767</v>
      </c>
      <c r="I148" s="725">
        <f t="shared" si="16"/>
        <v>281.82104477998246</v>
      </c>
      <c r="J148" s="725">
        <f t="shared" si="17"/>
        <v>418.65946175842521</v>
      </c>
      <c r="K148" s="725">
        <f t="shared" si="18"/>
        <v>57479.258802624448</v>
      </c>
      <c r="L148" s="704"/>
    </row>
    <row r="149" spans="3:12" hidden="1" outlineLevel="1" x14ac:dyDescent="0.25">
      <c r="C149" s="712">
        <v>136</v>
      </c>
      <c r="D149" s="716">
        <v>6.4156738195340804E-2</v>
      </c>
      <c r="E149" s="715">
        <f t="shared" si="14"/>
        <v>0.06</v>
      </c>
      <c r="F149" s="715">
        <f t="shared" si="19"/>
        <v>4.8675505653430484E-3</v>
      </c>
      <c r="G149" s="725">
        <f t="shared" si="20"/>
        <v>57479.258802624448</v>
      </c>
      <c r="H149" s="725">
        <f t="shared" si="15"/>
        <v>700.48050653840767</v>
      </c>
      <c r="I149" s="725">
        <f t="shared" si="16"/>
        <v>279.78319868021401</v>
      </c>
      <c r="J149" s="725">
        <f t="shared" si="17"/>
        <v>420.69730785819365</v>
      </c>
      <c r="K149" s="725">
        <f t="shared" si="18"/>
        <v>57058.561494766254</v>
      </c>
      <c r="L149" s="704"/>
    </row>
    <row r="150" spans="3:12" hidden="1" outlineLevel="1" x14ac:dyDescent="0.25">
      <c r="C150" s="712">
        <v>137</v>
      </c>
      <c r="D150" s="716">
        <v>6.3504526267141939E-2</v>
      </c>
      <c r="E150" s="715">
        <f t="shared" si="14"/>
        <v>0.06</v>
      </c>
      <c r="F150" s="715">
        <f t="shared" si="19"/>
        <v>4.8675505653430484E-3</v>
      </c>
      <c r="G150" s="725">
        <f t="shared" si="20"/>
        <v>57058.561494766254</v>
      </c>
      <c r="H150" s="725">
        <f t="shared" si="15"/>
        <v>700.48050653840767</v>
      </c>
      <c r="I150" s="725">
        <f t="shared" si="16"/>
        <v>277.73543326151059</v>
      </c>
      <c r="J150" s="725">
        <f t="shared" si="17"/>
        <v>422.74507327689707</v>
      </c>
      <c r="K150" s="725">
        <f t="shared" si="18"/>
        <v>56635.816421489355</v>
      </c>
      <c r="L150" s="704"/>
    </row>
    <row r="151" spans="3:12" hidden="1" outlineLevel="1" x14ac:dyDescent="0.25">
      <c r="C151" s="712">
        <v>138</v>
      </c>
      <c r="D151" s="716">
        <v>6.3272169674252726E-2</v>
      </c>
      <c r="E151" s="715">
        <f t="shared" si="14"/>
        <v>0.06</v>
      </c>
      <c r="F151" s="715">
        <f t="shared" si="19"/>
        <v>4.8675505653430484E-3</v>
      </c>
      <c r="G151" s="725">
        <f t="shared" si="20"/>
        <v>56635.816421489355</v>
      </c>
      <c r="H151" s="725">
        <f t="shared" si="15"/>
        <v>700.48050653840767</v>
      </c>
      <c r="I151" s="725">
        <f t="shared" si="16"/>
        <v>275.67770024108563</v>
      </c>
      <c r="J151" s="725">
        <f t="shared" si="17"/>
        <v>424.80280629732204</v>
      </c>
      <c r="K151" s="725">
        <f t="shared" si="18"/>
        <v>56211.013615192031</v>
      </c>
      <c r="L151" s="704"/>
    </row>
    <row r="152" spans="3:12" hidden="1" outlineLevel="1" x14ac:dyDescent="0.25">
      <c r="C152" s="712">
        <v>139</v>
      </c>
      <c r="D152" s="716">
        <v>6.4909097119688577E-2</v>
      </c>
      <c r="E152" s="715">
        <f t="shared" si="14"/>
        <v>0.06</v>
      </c>
      <c r="F152" s="715">
        <f t="shared" si="19"/>
        <v>4.8675505653430484E-3</v>
      </c>
      <c r="G152" s="725">
        <f t="shared" si="20"/>
        <v>56211.013615192031</v>
      </c>
      <c r="H152" s="725">
        <f t="shared" si="15"/>
        <v>700.48050653840744</v>
      </c>
      <c r="I152" s="725">
        <f t="shared" si="16"/>
        <v>273.60995110113379</v>
      </c>
      <c r="J152" s="725">
        <f t="shared" si="17"/>
        <v>426.87055543727365</v>
      </c>
      <c r="K152" s="725">
        <f t="shared" si="18"/>
        <v>55784.143059754759</v>
      </c>
      <c r="L152" s="704"/>
    </row>
    <row r="153" spans="3:12" hidden="1" outlineLevel="1" x14ac:dyDescent="0.25">
      <c r="C153" s="712">
        <v>140</v>
      </c>
      <c r="D153" s="716">
        <v>6.6698480650138864E-2</v>
      </c>
      <c r="E153" s="715">
        <f t="shared" si="14"/>
        <v>0.06</v>
      </c>
      <c r="F153" s="715">
        <f t="shared" si="19"/>
        <v>4.8675505653430484E-3</v>
      </c>
      <c r="G153" s="725">
        <f t="shared" si="20"/>
        <v>55784.143059754759</v>
      </c>
      <c r="H153" s="725">
        <f t="shared" si="15"/>
        <v>700.48050653840767</v>
      </c>
      <c r="I153" s="725">
        <f t="shared" si="16"/>
        <v>271.53213708768675</v>
      </c>
      <c r="J153" s="725">
        <f t="shared" si="17"/>
        <v>428.94836945072092</v>
      </c>
      <c r="K153" s="725">
        <f t="shared" si="18"/>
        <v>55355.194690304037</v>
      </c>
      <c r="L153" s="704"/>
    </row>
    <row r="154" spans="3:12" hidden="1" outlineLevel="1" x14ac:dyDescent="0.25">
      <c r="C154" s="712">
        <v>141</v>
      </c>
      <c r="D154" s="716">
        <v>6.5368772977224252E-2</v>
      </c>
      <c r="E154" s="715">
        <f t="shared" si="14"/>
        <v>0.06</v>
      </c>
      <c r="F154" s="715">
        <f t="shared" si="19"/>
        <v>4.8675505653430484E-3</v>
      </c>
      <c r="G154" s="725">
        <f t="shared" si="20"/>
        <v>55355.194690304037</v>
      </c>
      <c r="H154" s="725">
        <f t="shared" si="15"/>
        <v>700.48050653840767</v>
      </c>
      <c r="I154" s="725">
        <f t="shared" si="16"/>
        <v>269.44420920946391</v>
      </c>
      <c r="J154" s="725">
        <f t="shared" si="17"/>
        <v>431.03629732894376</v>
      </c>
      <c r="K154" s="725">
        <f t="shared" si="18"/>
        <v>54924.158392975092</v>
      </c>
      <c r="L154" s="704"/>
    </row>
    <row r="155" spans="3:12" hidden="1" outlineLevel="1" x14ac:dyDescent="0.25">
      <c r="C155" s="712">
        <v>142</v>
      </c>
      <c r="D155" s="716">
        <v>6.5292269689245161E-2</v>
      </c>
      <c r="E155" s="715">
        <f t="shared" si="14"/>
        <v>0.06</v>
      </c>
      <c r="F155" s="715">
        <f t="shared" si="19"/>
        <v>4.8675505653430484E-3</v>
      </c>
      <c r="G155" s="725">
        <f t="shared" si="20"/>
        <v>54924.158392975092</v>
      </c>
      <c r="H155" s="725">
        <f t="shared" si="15"/>
        <v>700.48050653840767</v>
      </c>
      <c r="I155" s="725">
        <f t="shared" si="16"/>
        <v>267.34611823671707</v>
      </c>
      <c r="J155" s="725">
        <f t="shared" si="17"/>
        <v>433.13438830169059</v>
      </c>
      <c r="K155" s="725">
        <f t="shared" si="18"/>
        <v>54491.024004673403</v>
      </c>
      <c r="L155" s="704"/>
    </row>
    <row r="156" spans="3:12" hidden="1" outlineLevel="1" x14ac:dyDescent="0.25">
      <c r="C156" s="712">
        <v>143</v>
      </c>
      <c r="D156" s="716">
        <v>6.6806201971537096E-2</v>
      </c>
      <c r="E156" s="715">
        <f t="shared" si="14"/>
        <v>0.06</v>
      </c>
      <c r="F156" s="715">
        <f t="shared" si="19"/>
        <v>4.8675505653430484E-3</v>
      </c>
      <c r="G156" s="725">
        <f t="shared" si="20"/>
        <v>54491.024004673403</v>
      </c>
      <c r="H156" s="725">
        <f t="shared" si="15"/>
        <v>700.48050653840767</v>
      </c>
      <c r="I156" s="725">
        <f t="shared" si="16"/>
        <v>265.23781470006963</v>
      </c>
      <c r="J156" s="725">
        <f t="shared" si="17"/>
        <v>435.24269183833803</v>
      </c>
      <c r="K156" s="725">
        <f t="shared" si="18"/>
        <v>54055.781312835068</v>
      </c>
      <c r="L156" s="704"/>
    </row>
    <row r="157" spans="3:12" hidden="1" outlineLevel="1" x14ac:dyDescent="0.25">
      <c r="C157" s="712">
        <v>144</v>
      </c>
      <c r="D157" s="716">
        <v>6.8060768996707224E-2</v>
      </c>
      <c r="E157" s="715">
        <f t="shared" si="14"/>
        <v>0.06</v>
      </c>
      <c r="F157" s="715">
        <f t="shared" si="19"/>
        <v>4.8675505653430484E-3</v>
      </c>
      <c r="G157" s="725">
        <f t="shared" si="20"/>
        <v>54055.781312835068</v>
      </c>
      <c r="H157" s="725">
        <f t="shared" si="15"/>
        <v>700.48050653840767</v>
      </c>
      <c r="I157" s="725">
        <f t="shared" si="16"/>
        <v>263.1192488893505</v>
      </c>
      <c r="J157" s="725">
        <f t="shared" si="17"/>
        <v>437.36125764905717</v>
      </c>
      <c r="K157" s="725">
        <f t="shared" si="18"/>
        <v>53618.420055186012</v>
      </c>
      <c r="L157" s="704"/>
    </row>
    <row r="158" spans="3:12" hidden="1" outlineLevel="1" x14ac:dyDescent="0.25">
      <c r="C158" s="712">
        <v>145</v>
      </c>
      <c r="D158" s="716">
        <v>6.6923023093079667E-2</v>
      </c>
      <c r="E158" s="715">
        <f t="shared" si="14"/>
        <v>0.06</v>
      </c>
      <c r="F158" s="715">
        <f t="shared" si="19"/>
        <v>4.8675505653430484E-3</v>
      </c>
      <c r="G158" s="725">
        <f t="shared" si="20"/>
        <v>53618.420055186012</v>
      </c>
      <c r="H158" s="725">
        <f t="shared" si="15"/>
        <v>700.48050653840767</v>
      </c>
      <c r="I158" s="725">
        <f t="shared" si="16"/>
        <v>260.99037085242173</v>
      </c>
      <c r="J158" s="725">
        <f t="shared" si="17"/>
        <v>439.49013568598593</v>
      </c>
      <c r="K158" s="725">
        <f t="shared" si="18"/>
        <v>53178.929919500028</v>
      </c>
      <c r="L158" s="704"/>
    </row>
    <row r="159" spans="3:12" hidden="1" outlineLevel="1" x14ac:dyDescent="0.25">
      <c r="C159" s="712">
        <v>146</v>
      </c>
      <c r="D159" s="716">
        <v>6.8226060982069417E-2</v>
      </c>
      <c r="E159" s="715">
        <f t="shared" si="14"/>
        <v>0.06</v>
      </c>
      <c r="F159" s="715">
        <f t="shared" si="19"/>
        <v>4.8675505653430484E-3</v>
      </c>
      <c r="G159" s="725">
        <f t="shared" si="20"/>
        <v>53178.929919500028</v>
      </c>
      <c r="H159" s="725">
        <f t="shared" si="15"/>
        <v>700.48050653840767</v>
      </c>
      <c r="I159" s="725">
        <f t="shared" si="16"/>
        <v>258.85113039400073</v>
      </c>
      <c r="J159" s="725">
        <f t="shared" si="17"/>
        <v>441.62937614440693</v>
      </c>
      <c r="K159" s="725">
        <f t="shared" si="18"/>
        <v>52737.300543355617</v>
      </c>
      <c r="L159" s="704"/>
    </row>
    <row r="160" spans="3:12" hidden="1" outlineLevel="1" x14ac:dyDescent="0.25">
      <c r="C160" s="712">
        <v>147</v>
      </c>
      <c r="D160" s="716">
        <v>6.6764109444649014E-2</v>
      </c>
      <c r="E160" s="715">
        <f t="shared" si="14"/>
        <v>0.06</v>
      </c>
      <c r="F160" s="715">
        <f t="shared" si="19"/>
        <v>4.8675505653430484E-3</v>
      </c>
      <c r="G160" s="725">
        <f t="shared" si="20"/>
        <v>52737.300543355617</v>
      </c>
      <c r="H160" s="725">
        <f t="shared" si="15"/>
        <v>700.48050653840767</v>
      </c>
      <c r="I160" s="725">
        <f t="shared" si="16"/>
        <v>256.70147707447688</v>
      </c>
      <c r="J160" s="725">
        <f t="shared" si="17"/>
        <v>443.77902946393078</v>
      </c>
      <c r="K160" s="725">
        <f t="shared" si="18"/>
        <v>52293.521513891683</v>
      </c>
      <c r="L160" s="704"/>
    </row>
    <row r="161" spans="3:12" hidden="1" outlineLevel="1" x14ac:dyDescent="0.25">
      <c r="C161" s="712">
        <v>148</v>
      </c>
      <c r="D161" s="716">
        <v>6.5581548092137246E-2</v>
      </c>
      <c r="E161" s="715">
        <f t="shared" si="14"/>
        <v>0.06</v>
      </c>
      <c r="F161" s="715">
        <f t="shared" si="19"/>
        <v>4.8675505653430484E-3</v>
      </c>
      <c r="G161" s="725">
        <f t="shared" si="20"/>
        <v>52293.521513891683</v>
      </c>
      <c r="H161" s="725">
        <f t="shared" si="15"/>
        <v>700.48050653840744</v>
      </c>
      <c r="I161" s="725">
        <f t="shared" si="16"/>
        <v>254.54136020872232</v>
      </c>
      <c r="J161" s="725">
        <f t="shared" si="17"/>
        <v>445.93914632968512</v>
      </c>
      <c r="K161" s="725">
        <f t="shared" si="18"/>
        <v>51847.582367561998</v>
      </c>
      <c r="L161" s="704"/>
    </row>
    <row r="162" spans="3:12" hidden="1" outlineLevel="1" x14ac:dyDescent="0.25">
      <c r="C162" s="712">
        <v>149</v>
      </c>
      <c r="D162" s="716">
        <v>6.6342651347042411E-2</v>
      </c>
      <c r="E162" s="715">
        <f t="shared" si="14"/>
        <v>0.06</v>
      </c>
      <c r="F162" s="715">
        <f t="shared" si="19"/>
        <v>4.8675505653430484E-3</v>
      </c>
      <c r="G162" s="725">
        <f t="shared" si="20"/>
        <v>51847.582367561998</v>
      </c>
      <c r="H162" s="725">
        <f t="shared" si="15"/>
        <v>700.48050653840744</v>
      </c>
      <c r="I162" s="725">
        <f t="shared" si="16"/>
        <v>252.37072886489668</v>
      </c>
      <c r="J162" s="725">
        <f t="shared" si="17"/>
        <v>448.10977767351073</v>
      </c>
      <c r="K162" s="725">
        <f t="shared" si="18"/>
        <v>51399.472589888486</v>
      </c>
      <c r="L162" s="704"/>
    </row>
    <row r="163" spans="3:12" hidden="1" outlineLevel="1" x14ac:dyDescent="0.25">
      <c r="C163" s="712">
        <v>150</v>
      </c>
      <c r="D163" s="716">
        <v>6.5526295081320268E-2</v>
      </c>
      <c r="E163" s="715">
        <f t="shared" si="14"/>
        <v>0.06</v>
      </c>
      <c r="F163" s="715">
        <f t="shared" si="19"/>
        <v>4.8675505653430484E-3</v>
      </c>
      <c r="G163" s="725">
        <f t="shared" si="20"/>
        <v>51399.472589888486</v>
      </c>
      <c r="H163" s="725">
        <f t="shared" si="15"/>
        <v>700.48050653840744</v>
      </c>
      <c r="I163" s="725">
        <f t="shared" si="16"/>
        <v>250.18953186324623</v>
      </c>
      <c r="J163" s="725">
        <f t="shared" si="17"/>
        <v>450.29097467516124</v>
      </c>
      <c r="K163" s="725">
        <f t="shared" si="18"/>
        <v>50949.181615213325</v>
      </c>
      <c r="L163" s="704"/>
    </row>
    <row r="164" spans="3:12" hidden="1" outlineLevel="1" x14ac:dyDescent="0.25">
      <c r="C164" s="712">
        <v>151</v>
      </c>
      <c r="D164" s="716">
        <v>6.3901971957526796E-2</v>
      </c>
      <c r="E164" s="715">
        <f t="shared" si="14"/>
        <v>0.06</v>
      </c>
      <c r="F164" s="715">
        <f t="shared" si="19"/>
        <v>4.8675505653430484E-3</v>
      </c>
      <c r="G164" s="725">
        <f t="shared" si="20"/>
        <v>50949.181615213325</v>
      </c>
      <c r="H164" s="725">
        <f t="shared" si="15"/>
        <v>700.48050653840744</v>
      </c>
      <c r="I164" s="725">
        <f t="shared" si="16"/>
        <v>247.99771777489727</v>
      </c>
      <c r="J164" s="725">
        <f t="shared" si="17"/>
        <v>452.48278876351014</v>
      </c>
      <c r="K164" s="725">
        <f t="shared" si="18"/>
        <v>50496.698826449814</v>
      </c>
      <c r="L164" s="704"/>
    </row>
    <row r="165" spans="3:12" hidden="1" outlineLevel="1" x14ac:dyDescent="0.25">
      <c r="C165" s="712">
        <v>152</v>
      </c>
      <c r="D165" s="716">
        <v>6.3729807660575691E-2</v>
      </c>
      <c r="E165" s="715">
        <f t="shared" si="14"/>
        <v>0.06</v>
      </c>
      <c r="F165" s="715">
        <f t="shared" si="19"/>
        <v>4.8675505653430484E-3</v>
      </c>
      <c r="G165" s="725">
        <f t="shared" si="20"/>
        <v>50496.698826449814</v>
      </c>
      <c r="H165" s="725">
        <f t="shared" si="15"/>
        <v>700.48050653840744</v>
      </c>
      <c r="I165" s="725">
        <f t="shared" si="16"/>
        <v>245.79523492064345</v>
      </c>
      <c r="J165" s="725">
        <f t="shared" si="17"/>
        <v>454.68527161776399</v>
      </c>
      <c r="K165" s="725">
        <f t="shared" si="18"/>
        <v>50042.013554832047</v>
      </c>
      <c r="L165" s="704"/>
    </row>
    <row r="166" spans="3:12" hidden="1" outlineLevel="1" x14ac:dyDescent="0.25">
      <c r="C166" s="712">
        <v>153</v>
      </c>
      <c r="D166" s="716">
        <v>6.4201851027517895E-2</v>
      </c>
      <c r="E166" s="715">
        <f t="shared" si="14"/>
        <v>0.06</v>
      </c>
      <c r="F166" s="715">
        <f t="shared" si="19"/>
        <v>4.8675505653430484E-3</v>
      </c>
      <c r="G166" s="725">
        <f t="shared" si="20"/>
        <v>50042.013554832047</v>
      </c>
      <c r="H166" s="725">
        <f t="shared" si="15"/>
        <v>700.48050653840744</v>
      </c>
      <c r="I166" s="725">
        <f t="shared" si="16"/>
        <v>243.58203136972722</v>
      </c>
      <c r="J166" s="725">
        <f t="shared" si="17"/>
        <v>456.89847516868019</v>
      </c>
      <c r="K166" s="725">
        <f t="shared" si="18"/>
        <v>49585.115079663366</v>
      </c>
      <c r="L166" s="704"/>
    </row>
    <row r="167" spans="3:12" hidden="1" outlineLevel="1" x14ac:dyDescent="0.25">
      <c r="C167" s="712">
        <v>154</v>
      </c>
      <c r="D167" s="716">
        <v>6.3215555056890874E-2</v>
      </c>
      <c r="E167" s="715">
        <f t="shared" si="14"/>
        <v>0.06</v>
      </c>
      <c r="F167" s="715">
        <f t="shared" si="19"/>
        <v>4.8675505653430484E-3</v>
      </c>
      <c r="G167" s="725">
        <f t="shared" si="20"/>
        <v>49585.115079663366</v>
      </c>
      <c r="H167" s="725">
        <f t="shared" si="15"/>
        <v>700.48050653840744</v>
      </c>
      <c r="I167" s="725">
        <f t="shared" si="16"/>
        <v>241.35805493861554</v>
      </c>
      <c r="J167" s="725">
        <f t="shared" si="17"/>
        <v>459.12245159979193</v>
      </c>
      <c r="K167" s="725">
        <f t="shared" si="18"/>
        <v>49125.992628063577</v>
      </c>
      <c r="L167" s="704"/>
    </row>
    <row r="168" spans="3:12" hidden="1" outlineLevel="1" x14ac:dyDescent="0.25">
      <c r="C168" s="712">
        <v>155</v>
      </c>
      <c r="D168" s="716">
        <v>6.1943075767370404E-2</v>
      </c>
      <c r="E168" s="715">
        <f t="shared" si="14"/>
        <v>0.06</v>
      </c>
      <c r="F168" s="715">
        <f t="shared" si="19"/>
        <v>4.8675505653430484E-3</v>
      </c>
      <c r="G168" s="725">
        <f t="shared" si="20"/>
        <v>49125.992628063577</v>
      </c>
      <c r="H168" s="725">
        <f t="shared" si="15"/>
        <v>700.48050653840767</v>
      </c>
      <c r="I168" s="725">
        <f t="shared" si="16"/>
        <v>239.12325318976929</v>
      </c>
      <c r="J168" s="725">
        <f t="shared" si="17"/>
        <v>461.35725334863838</v>
      </c>
      <c r="K168" s="725">
        <f t="shared" si="18"/>
        <v>48664.635374714941</v>
      </c>
      <c r="L168" s="704"/>
    </row>
    <row r="169" spans="3:12" hidden="1" outlineLevel="1" x14ac:dyDescent="0.25">
      <c r="C169" s="712">
        <v>156</v>
      </c>
      <c r="D169" s="716">
        <v>6.2825713543260844E-2</v>
      </c>
      <c r="E169" s="715">
        <f t="shared" si="14"/>
        <v>0.06</v>
      </c>
      <c r="F169" s="715">
        <f t="shared" si="19"/>
        <v>4.8675505653430484E-3</v>
      </c>
      <c r="G169" s="725">
        <f t="shared" si="20"/>
        <v>48664.635374714941</v>
      </c>
      <c r="H169" s="725">
        <f t="shared" si="15"/>
        <v>700.48050653840744</v>
      </c>
      <c r="I169" s="725">
        <f t="shared" si="16"/>
        <v>236.87757343040701</v>
      </c>
      <c r="J169" s="725">
        <f t="shared" si="17"/>
        <v>463.60293310800046</v>
      </c>
      <c r="K169" s="725">
        <f t="shared" si="18"/>
        <v>48201.032441606942</v>
      </c>
      <c r="L169" s="704"/>
    </row>
    <row r="170" spans="3:12" hidden="1" outlineLevel="1" x14ac:dyDescent="0.25">
      <c r="C170" s="712">
        <v>157</v>
      </c>
      <c r="D170" s="716">
        <v>6.4070985037109368E-2</v>
      </c>
      <c r="E170" s="715">
        <f t="shared" si="14"/>
        <v>0.06</v>
      </c>
      <c r="F170" s="715">
        <f t="shared" si="19"/>
        <v>4.8675505653430484E-3</v>
      </c>
      <c r="G170" s="725">
        <f t="shared" si="20"/>
        <v>48201.032441606942</v>
      </c>
      <c r="H170" s="725">
        <f t="shared" si="15"/>
        <v>700.48050653840767</v>
      </c>
      <c r="I170" s="725">
        <f t="shared" si="16"/>
        <v>234.62096271126248</v>
      </c>
      <c r="J170" s="725">
        <f t="shared" si="17"/>
        <v>465.85954382714522</v>
      </c>
      <c r="K170" s="725">
        <f t="shared" si="18"/>
        <v>47735.172897779797</v>
      </c>
      <c r="L170" s="704"/>
    </row>
    <row r="171" spans="3:12" hidden="1" outlineLevel="1" x14ac:dyDescent="0.25">
      <c r="C171" s="712">
        <v>158</v>
      </c>
      <c r="D171" s="716">
        <v>6.4267243806908347E-2</v>
      </c>
      <c r="E171" s="715">
        <f t="shared" si="14"/>
        <v>0.06</v>
      </c>
      <c r="F171" s="715">
        <f t="shared" si="19"/>
        <v>4.8675505653430484E-3</v>
      </c>
      <c r="G171" s="725">
        <f t="shared" si="20"/>
        <v>47735.172897779797</v>
      </c>
      <c r="H171" s="725">
        <f t="shared" si="15"/>
        <v>700.48050653840744</v>
      </c>
      <c r="I171" s="725">
        <f t="shared" si="16"/>
        <v>232.35336782533622</v>
      </c>
      <c r="J171" s="725">
        <f t="shared" si="17"/>
        <v>468.12713871307119</v>
      </c>
      <c r="K171" s="725">
        <f t="shared" si="18"/>
        <v>47267.045759066728</v>
      </c>
      <c r="L171" s="704"/>
    </row>
    <row r="172" spans="3:12" hidden="1" outlineLevel="1" x14ac:dyDescent="0.25">
      <c r="C172" s="712">
        <v>159</v>
      </c>
      <c r="D172" s="716">
        <v>6.2812529111311285E-2</v>
      </c>
      <c r="E172" s="715">
        <f t="shared" si="14"/>
        <v>0.06</v>
      </c>
      <c r="F172" s="715">
        <f t="shared" si="19"/>
        <v>4.8675505653430484E-3</v>
      </c>
      <c r="G172" s="725">
        <f t="shared" si="20"/>
        <v>47267.045759066728</v>
      </c>
      <c r="H172" s="725">
        <f t="shared" si="15"/>
        <v>700.48050653840744</v>
      </c>
      <c r="I172" s="725">
        <f t="shared" si="16"/>
        <v>230.074735306641</v>
      </c>
      <c r="J172" s="725">
        <f t="shared" si="17"/>
        <v>470.40577123176644</v>
      </c>
      <c r="K172" s="725">
        <f t="shared" si="18"/>
        <v>46796.639987834962</v>
      </c>
      <c r="L172" s="704"/>
    </row>
    <row r="173" spans="3:12" hidden="1" outlineLevel="1" x14ac:dyDescent="0.25">
      <c r="C173" s="712">
        <v>160</v>
      </c>
      <c r="D173" s="716">
        <v>6.451929142944321E-2</v>
      </c>
      <c r="E173" s="715">
        <f t="shared" si="14"/>
        <v>0.06</v>
      </c>
      <c r="F173" s="715">
        <f t="shared" si="19"/>
        <v>4.8675505653430484E-3</v>
      </c>
      <c r="G173" s="725">
        <f t="shared" si="20"/>
        <v>46796.639987834962</v>
      </c>
      <c r="H173" s="725">
        <f t="shared" si="15"/>
        <v>700.48050653840767</v>
      </c>
      <c r="I173" s="725">
        <f t="shared" si="16"/>
        <v>227.78501142894117</v>
      </c>
      <c r="J173" s="725">
        <f t="shared" si="17"/>
        <v>472.69549510946649</v>
      </c>
      <c r="K173" s="725">
        <f t="shared" si="18"/>
        <v>46323.944492725495</v>
      </c>
      <c r="L173" s="704"/>
    </row>
    <row r="174" spans="3:12" hidden="1" outlineLevel="1" x14ac:dyDescent="0.25">
      <c r="C174" s="712">
        <v>161</v>
      </c>
      <c r="D174" s="716">
        <v>6.5745297665235292E-2</v>
      </c>
      <c r="E174" s="715">
        <f t="shared" si="14"/>
        <v>0.06</v>
      </c>
      <c r="F174" s="715">
        <f t="shared" si="19"/>
        <v>4.8675505653430484E-3</v>
      </c>
      <c r="G174" s="725">
        <f t="shared" si="20"/>
        <v>46323.944492725495</v>
      </c>
      <c r="H174" s="725">
        <f t="shared" si="15"/>
        <v>700.48050653840767</v>
      </c>
      <c r="I174" s="725">
        <f t="shared" si="16"/>
        <v>225.48414220448598</v>
      </c>
      <c r="J174" s="725">
        <f t="shared" si="17"/>
        <v>474.99636433392169</v>
      </c>
      <c r="K174" s="725">
        <f t="shared" si="18"/>
        <v>45848.948128391574</v>
      </c>
      <c r="L174" s="704"/>
    </row>
    <row r="175" spans="3:12" hidden="1" outlineLevel="1" x14ac:dyDescent="0.25">
      <c r="C175" s="712">
        <v>162</v>
      </c>
      <c r="D175" s="716">
        <v>6.5411188653670529E-2</v>
      </c>
      <c r="E175" s="715">
        <f t="shared" si="14"/>
        <v>0.06</v>
      </c>
      <c r="F175" s="715">
        <f t="shared" si="19"/>
        <v>4.8675505653430484E-3</v>
      </c>
      <c r="G175" s="725">
        <f t="shared" si="20"/>
        <v>45848.948128391574</v>
      </c>
      <c r="H175" s="725">
        <f t="shared" si="15"/>
        <v>700.48050653840767</v>
      </c>
      <c r="I175" s="725">
        <f t="shared" si="16"/>
        <v>223.1720733827365</v>
      </c>
      <c r="J175" s="725">
        <f t="shared" si="17"/>
        <v>477.3084331556712</v>
      </c>
      <c r="K175" s="725">
        <f t="shared" si="18"/>
        <v>45371.639695235899</v>
      </c>
      <c r="L175" s="704"/>
    </row>
    <row r="176" spans="3:12" hidden="1" outlineLevel="1" x14ac:dyDescent="0.25">
      <c r="C176" s="712">
        <v>163</v>
      </c>
      <c r="D176" s="716">
        <v>6.5032228765036226E-2</v>
      </c>
      <c r="E176" s="715">
        <f t="shared" si="14"/>
        <v>0.06</v>
      </c>
      <c r="F176" s="715">
        <f t="shared" si="19"/>
        <v>4.8675505653430484E-3</v>
      </c>
      <c r="G176" s="725">
        <f t="shared" si="20"/>
        <v>45371.639695235899</v>
      </c>
      <c r="H176" s="725">
        <f t="shared" si="15"/>
        <v>700.48050653840744</v>
      </c>
      <c r="I176" s="725">
        <f t="shared" si="16"/>
        <v>220.84875044908659</v>
      </c>
      <c r="J176" s="725">
        <f t="shared" si="17"/>
        <v>479.63175608932085</v>
      </c>
      <c r="K176" s="725">
        <f t="shared" si="18"/>
        <v>44892.007939146577</v>
      </c>
      <c r="L176" s="704"/>
    </row>
    <row r="177" spans="3:12" hidden="1" outlineLevel="1" x14ac:dyDescent="0.25">
      <c r="C177" s="712">
        <v>164</v>
      </c>
      <c r="D177" s="716">
        <v>6.3658147198846562E-2</v>
      </c>
      <c r="E177" s="715">
        <f t="shared" si="14"/>
        <v>0.06</v>
      </c>
      <c r="F177" s="715">
        <f t="shared" si="19"/>
        <v>4.8675505653430484E-3</v>
      </c>
      <c r="G177" s="725">
        <f t="shared" si="20"/>
        <v>44892.007939146577</v>
      </c>
      <c r="H177" s="725">
        <f t="shared" si="15"/>
        <v>700.48050653840744</v>
      </c>
      <c r="I177" s="725">
        <f t="shared" si="16"/>
        <v>218.51411862357753</v>
      </c>
      <c r="J177" s="725">
        <f t="shared" si="17"/>
        <v>481.96638791482991</v>
      </c>
      <c r="K177" s="725">
        <f t="shared" si="18"/>
        <v>44410.041551231749</v>
      </c>
      <c r="L177" s="704"/>
    </row>
    <row r="178" spans="3:12" hidden="1" outlineLevel="1" x14ac:dyDescent="0.25">
      <c r="C178" s="712">
        <v>165</v>
      </c>
      <c r="D178" s="716">
        <v>6.4022738966646051E-2</v>
      </c>
      <c r="E178" s="715">
        <f t="shared" si="14"/>
        <v>0.06</v>
      </c>
      <c r="F178" s="715">
        <f t="shared" si="19"/>
        <v>4.8675505653430484E-3</v>
      </c>
      <c r="G178" s="725">
        <f t="shared" si="20"/>
        <v>44410.041551231749</v>
      </c>
      <c r="H178" s="725">
        <f t="shared" si="15"/>
        <v>700.48050653840767</v>
      </c>
      <c r="I178" s="725">
        <f t="shared" si="16"/>
        <v>216.16812285960637</v>
      </c>
      <c r="J178" s="725">
        <f t="shared" si="17"/>
        <v>484.31238367880133</v>
      </c>
      <c r="K178" s="725">
        <f t="shared" si="18"/>
        <v>43925.729167552949</v>
      </c>
      <c r="L178" s="704"/>
    </row>
    <row r="179" spans="3:12" hidden="1" outlineLevel="1" x14ac:dyDescent="0.25">
      <c r="C179" s="712">
        <v>166</v>
      </c>
      <c r="D179" s="716">
        <v>6.5066836450635379E-2</v>
      </c>
      <c r="E179" s="715">
        <f t="shared" si="14"/>
        <v>0.06</v>
      </c>
      <c r="F179" s="715">
        <f t="shared" si="19"/>
        <v>4.8675505653430484E-3</v>
      </c>
      <c r="G179" s="725">
        <f t="shared" si="20"/>
        <v>43925.729167552949</v>
      </c>
      <c r="H179" s="725">
        <f t="shared" si="15"/>
        <v>700.48050653840744</v>
      </c>
      <c r="I179" s="725">
        <f t="shared" si="16"/>
        <v>213.81070784262798</v>
      </c>
      <c r="J179" s="725">
        <f t="shared" si="17"/>
        <v>486.66979869577949</v>
      </c>
      <c r="K179" s="725">
        <f t="shared" si="18"/>
        <v>43439.059368857168</v>
      </c>
      <c r="L179" s="704"/>
    </row>
    <row r="180" spans="3:12" hidden="1" outlineLevel="1" x14ac:dyDescent="0.25">
      <c r="C180" s="712">
        <v>167</v>
      </c>
      <c r="D180" s="716">
        <v>6.4447923035512833E-2</v>
      </c>
      <c r="E180" s="715">
        <f t="shared" si="14"/>
        <v>0.06</v>
      </c>
      <c r="F180" s="715">
        <f t="shared" si="19"/>
        <v>4.8675505653430484E-3</v>
      </c>
      <c r="G180" s="725">
        <f t="shared" si="20"/>
        <v>43439.059368857168</v>
      </c>
      <c r="H180" s="725">
        <f t="shared" si="15"/>
        <v>700.48050653840744</v>
      </c>
      <c r="I180" s="725">
        <f t="shared" si="16"/>
        <v>211.44181798885094</v>
      </c>
      <c r="J180" s="725">
        <f t="shared" si="17"/>
        <v>489.03868854955647</v>
      </c>
      <c r="K180" s="725">
        <f t="shared" si="18"/>
        <v>42950.020680307614</v>
      </c>
      <c r="L180" s="704"/>
    </row>
    <row r="181" spans="3:12" hidden="1" outlineLevel="1" x14ac:dyDescent="0.25">
      <c r="C181" s="712">
        <v>168</v>
      </c>
      <c r="D181" s="716">
        <v>6.5971524483892693E-2</v>
      </c>
      <c r="E181" s="715">
        <f t="shared" si="14"/>
        <v>0.06</v>
      </c>
      <c r="F181" s="715">
        <f t="shared" si="19"/>
        <v>4.8675505653430484E-3</v>
      </c>
      <c r="G181" s="725">
        <f t="shared" si="20"/>
        <v>42950.020680307614</v>
      </c>
      <c r="H181" s="725">
        <f t="shared" si="15"/>
        <v>700.48050653840744</v>
      </c>
      <c r="I181" s="725">
        <f t="shared" si="16"/>
        <v>209.06139744392695</v>
      </c>
      <c r="J181" s="725">
        <f t="shared" si="17"/>
        <v>491.41910909448052</v>
      </c>
      <c r="K181" s="725">
        <f t="shared" si="18"/>
        <v>42458.601571213134</v>
      </c>
      <c r="L181" s="704"/>
    </row>
    <row r="182" spans="3:12" hidden="1" outlineLevel="1" x14ac:dyDescent="0.25">
      <c r="C182" s="712">
        <v>169</v>
      </c>
      <c r="D182" s="716">
        <v>6.4937304212272007E-2</v>
      </c>
      <c r="E182" s="715">
        <f t="shared" si="14"/>
        <v>0.06</v>
      </c>
      <c r="F182" s="715">
        <f t="shared" si="19"/>
        <v>4.8675505653430484E-3</v>
      </c>
      <c r="G182" s="725">
        <f t="shared" si="20"/>
        <v>42458.601571213134</v>
      </c>
      <c r="H182" s="725">
        <f t="shared" si="15"/>
        <v>700.48050653840767</v>
      </c>
      <c r="I182" s="725">
        <f t="shared" si="16"/>
        <v>206.66939008163374</v>
      </c>
      <c r="J182" s="725">
        <f t="shared" si="17"/>
        <v>493.8111164567739</v>
      </c>
      <c r="K182" s="725">
        <f t="shared" si="18"/>
        <v>41964.790454756359</v>
      </c>
      <c r="L182" s="704"/>
    </row>
    <row r="183" spans="3:12" hidden="1" outlineLevel="1" x14ac:dyDescent="0.25">
      <c r="C183" s="712">
        <v>170</v>
      </c>
      <c r="D183" s="716">
        <v>6.6841246552319655E-2</v>
      </c>
      <c r="E183" s="715">
        <f t="shared" si="14"/>
        <v>0.06</v>
      </c>
      <c r="F183" s="715">
        <f t="shared" si="19"/>
        <v>4.8675505653430484E-3</v>
      </c>
      <c r="G183" s="725">
        <f t="shared" si="20"/>
        <v>41964.790454756359</v>
      </c>
      <c r="H183" s="725">
        <f t="shared" si="15"/>
        <v>700.48050653840767</v>
      </c>
      <c r="I183" s="725">
        <f t="shared" si="16"/>
        <v>204.26573950255187</v>
      </c>
      <c r="J183" s="725">
        <f t="shared" si="17"/>
        <v>496.2147670358558</v>
      </c>
      <c r="K183" s="725">
        <f t="shared" si="18"/>
        <v>41468.575687720506</v>
      </c>
      <c r="L183" s="704"/>
    </row>
    <row r="184" spans="3:12" hidden="1" outlineLevel="1" x14ac:dyDescent="0.25">
      <c r="C184" s="712">
        <v>171</v>
      </c>
      <c r="D184" s="716">
        <v>6.7975202350567726E-2</v>
      </c>
      <c r="E184" s="715">
        <f t="shared" si="14"/>
        <v>0.06</v>
      </c>
      <c r="F184" s="715">
        <f t="shared" si="19"/>
        <v>4.8675505653430484E-3</v>
      </c>
      <c r="G184" s="725">
        <f t="shared" si="20"/>
        <v>41468.575687720506</v>
      </c>
      <c r="H184" s="725">
        <f t="shared" si="15"/>
        <v>700.48050653840767</v>
      </c>
      <c r="I184" s="725">
        <f t="shared" si="16"/>
        <v>201.85038903273494</v>
      </c>
      <c r="J184" s="725">
        <f t="shared" si="17"/>
        <v>498.63011750567273</v>
      </c>
      <c r="K184" s="725">
        <f t="shared" si="18"/>
        <v>40969.945570214833</v>
      </c>
      <c r="L184" s="704"/>
    </row>
    <row r="185" spans="3:12" hidden="1" outlineLevel="1" x14ac:dyDescent="0.25">
      <c r="C185" s="712">
        <v>172</v>
      </c>
      <c r="D185" s="716">
        <v>6.7030028491858587E-2</v>
      </c>
      <c r="E185" s="715">
        <f t="shared" si="14"/>
        <v>0.06</v>
      </c>
      <c r="F185" s="715">
        <f t="shared" si="19"/>
        <v>4.8675505653430484E-3</v>
      </c>
      <c r="G185" s="725">
        <f t="shared" si="20"/>
        <v>40969.945570214833</v>
      </c>
      <c r="H185" s="725">
        <f t="shared" si="15"/>
        <v>700.48050653840744</v>
      </c>
      <c r="I185" s="725">
        <f t="shared" si="16"/>
        <v>199.42328172237313</v>
      </c>
      <c r="J185" s="725">
        <f t="shared" si="17"/>
        <v>501.05722481603431</v>
      </c>
      <c r="K185" s="725">
        <f t="shared" si="18"/>
        <v>40468.888345398802</v>
      </c>
      <c r="L185" s="704"/>
    </row>
    <row r="186" spans="3:12" hidden="1" outlineLevel="1" x14ac:dyDescent="0.25">
      <c r="C186" s="712">
        <v>173</v>
      </c>
      <c r="D186" s="716">
        <v>6.7820273163160624E-2</v>
      </c>
      <c r="E186" s="715">
        <f t="shared" si="14"/>
        <v>0.06</v>
      </c>
      <c r="F186" s="715">
        <f t="shared" si="19"/>
        <v>4.8675505653430484E-3</v>
      </c>
      <c r="G186" s="725">
        <f t="shared" si="20"/>
        <v>40468.888345398802</v>
      </c>
      <c r="H186" s="725">
        <f t="shared" si="15"/>
        <v>700.48050653840767</v>
      </c>
      <c r="I186" s="725">
        <f t="shared" si="16"/>
        <v>196.98436034445064</v>
      </c>
      <c r="J186" s="725">
        <f t="shared" si="17"/>
        <v>503.49614619395703</v>
      </c>
      <c r="K186" s="725">
        <f t="shared" si="18"/>
        <v>39965.392199204842</v>
      </c>
      <c r="L186" s="704"/>
    </row>
    <row r="187" spans="3:12" hidden="1" outlineLevel="1" x14ac:dyDescent="0.25">
      <c r="C187" s="712">
        <v>174</v>
      </c>
      <c r="D187" s="716">
        <v>6.9299041614362664E-2</v>
      </c>
      <c r="E187" s="715">
        <f t="shared" si="14"/>
        <v>0.06</v>
      </c>
      <c r="F187" s="715">
        <f t="shared" si="19"/>
        <v>4.8675505653430484E-3</v>
      </c>
      <c r="G187" s="725">
        <f t="shared" si="20"/>
        <v>39965.392199204842</v>
      </c>
      <c r="H187" s="725">
        <f t="shared" si="15"/>
        <v>700.48050653840767</v>
      </c>
      <c r="I187" s="725">
        <f t="shared" si="16"/>
        <v>194.5335673933962</v>
      </c>
      <c r="J187" s="725">
        <f t="shared" si="17"/>
        <v>505.94693914501147</v>
      </c>
      <c r="K187" s="725">
        <f t="shared" si="18"/>
        <v>39459.445260059831</v>
      </c>
      <c r="L187" s="704"/>
    </row>
    <row r="188" spans="3:12" hidden="1" outlineLevel="1" x14ac:dyDescent="0.25">
      <c r="C188" s="712">
        <v>175</v>
      </c>
      <c r="D188" s="716">
        <v>6.9931455323480926E-2</v>
      </c>
      <c r="E188" s="715">
        <f t="shared" si="14"/>
        <v>0.06</v>
      </c>
      <c r="F188" s="715">
        <f t="shared" si="19"/>
        <v>4.8675505653430484E-3</v>
      </c>
      <c r="G188" s="725">
        <f t="shared" si="20"/>
        <v>39459.445260059831</v>
      </c>
      <c r="H188" s="725">
        <f t="shared" si="15"/>
        <v>700.48050653840778</v>
      </c>
      <c r="I188" s="725">
        <f t="shared" si="16"/>
        <v>192.07084508372731</v>
      </c>
      <c r="J188" s="725">
        <f t="shared" si="17"/>
        <v>508.40966145468047</v>
      </c>
      <c r="K188" s="725">
        <f t="shared" si="18"/>
        <v>38951.035598605151</v>
      </c>
      <c r="L188" s="704"/>
    </row>
    <row r="189" spans="3:12" hidden="1" outlineLevel="1" x14ac:dyDescent="0.25">
      <c r="C189" s="712">
        <v>176</v>
      </c>
      <c r="D189" s="716">
        <v>6.9466509248891098E-2</v>
      </c>
      <c r="E189" s="715">
        <f t="shared" si="14"/>
        <v>0.06</v>
      </c>
      <c r="F189" s="715">
        <f t="shared" si="19"/>
        <v>4.8675505653430484E-3</v>
      </c>
      <c r="G189" s="725">
        <f t="shared" si="20"/>
        <v>38951.035598605151</v>
      </c>
      <c r="H189" s="725">
        <f t="shared" si="15"/>
        <v>700.48050653840778</v>
      </c>
      <c r="I189" s="725">
        <f t="shared" si="16"/>
        <v>189.59613534868771</v>
      </c>
      <c r="J189" s="725">
        <f t="shared" si="17"/>
        <v>510.88437118972007</v>
      </c>
      <c r="K189" s="725">
        <f t="shared" si="18"/>
        <v>38440.15122741543</v>
      </c>
      <c r="L189" s="704"/>
    </row>
    <row r="190" spans="3:12" hidden="1" outlineLevel="1" x14ac:dyDescent="0.25">
      <c r="C190" s="712">
        <v>177</v>
      </c>
      <c r="D190" s="716">
        <v>6.9727312429495841E-2</v>
      </c>
      <c r="E190" s="715">
        <f t="shared" si="14"/>
        <v>0.06</v>
      </c>
      <c r="F190" s="715">
        <f t="shared" si="19"/>
        <v>4.8675505653430484E-3</v>
      </c>
      <c r="G190" s="725">
        <f t="shared" si="20"/>
        <v>38440.15122741543</v>
      </c>
      <c r="H190" s="725">
        <f t="shared" si="15"/>
        <v>700.48050653840767</v>
      </c>
      <c r="I190" s="725">
        <f t="shared" si="16"/>
        <v>187.10937983887825</v>
      </c>
      <c r="J190" s="725">
        <f t="shared" si="17"/>
        <v>513.37112669952944</v>
      </c>
      <c r="K190" s="725">
        <f t="shared" si="18"/>
        <v>37926.7801007159</v>
      </c>
      <c r="L190" s="704"/>
    </row>
    <row r="191" spans="3:12" hidden="1" outlineLevel="1" x14ac:dyDescent="0.25">
      <c r="C191" s="712">
        <v>178</v>
      </c>
      <c r="D191" s="716">
        <v>6.8909415350593542E-2</v>
      </c>
      <c r="E191" s="715">
        <f t="shared" si="14"/>
        <v>0.06</v>
      </c>
      <c r="F191" s="715">
        <f t="shared" si="19"/>
        <v>4.8675505653430484E-3</v>
      </c>
      <c r="G191" s="725">
        <f t="shared" si="20"/>
        <v>37926.7801007159</v>
      </c>
      <c r="H191" s="725">
        <f t="shared" si="15"/>
        <v>700.48050653840744</v>
      </c>
      <c r="I191" s="725">
        <f t="shared" si="16"/>
        <v>184.61051992088116</v>
      </c>
      <c r="J191" s="725">
        <f t="shared" si="17"/>
        <v>515.86998661752625</v>
      </c>
      <c r="K191" s="725">
        <f t="shared" si="18"/>
        <v>37410.910114098377</v>
      </c>
      <c r="L191" s="704"/>
    </row>
    <row r="192" spans="3:12" hidden="1" outlineLevel="1" x14ac:dyDescent="0.25">
      <c r="C192" s="712">
        <v>179</v>
      </c>
      <c r="D192" s="716">
        <v>6.8115893437345337E-2</v>
      </c>
      <c r="E192" s="715">
        <f t="shared" si="14"/>
        <v>0.06</v>
      </c>
      <c r="F192" s="715">
        <f t="shared" si="19"/>
        <v>4.8675505653430484E-3</v>
      </c>
      <c r="G192" s="725">
        <f t="shared" si="20"/>
        <v>37410.910114098377</v>
      </c>
      <c r="H192" s="725">
        <f t="shared" si="15"/>
        <v>700.48050653840767</v>
      </c>
      <c r="I192" s="725">
        <f t="shared" si="16"/>
        <v>182.09949667587753</v>
      </c>
      <c r="J192" s="725">
        <f t="shared" si="17"/>
        <v>518.38100986253016</v>
      </c>
      <c r="K192" s="725">
        <f t="shared" si="18"/>
        <v>36892.529104235844</v>
      </c>
      <c r="L192" s="704"/>
    </row>
    <row r="193" spans="3:12" hidden="1" outlineLevel="1" x14ac:dyDescent="0.25">
      <c r="C193" s="712">
        <v>180</v>
      </c>
      <c r="D193" s="716">
        <v>6.9807558540220221E-2</v>
      </c>
      <c r="E193" s="715">
        <f t="shared" si="14"/>
        <v>0.06</v>
      </c>
      <c r="F193" s="715">
        <f t="shared" si="19"/>
        <v>4.8675505653430484E-3</v>
      </c>
      <c r="G193" s="725">
        <f t="shared" si="20"/>
        <v>36892.529104235844</v>
      </c>
      <c r="H193" s="725">
        <f t="shared" si="15"/>
        <v>700.48050653840767</v>
      </c>
      <c r="I193" s="725">
        <f t="shared" si="16"/>
        <v>179.57625089825805</v>
      </c>
      <c r="J193" s="725">
        <f t="shared" si="17"/>
        <v>520.90425564014959</v>
      </c>
      <c r="K193" s="725">
        <f t="shared" si="18"/>
        <v>36371.624848595697</v>
      </c>
      <c r="L193" s="704"/>
    </row>
    <row r="194" spans="3:12" hidden="1" outlineLevel="1" x14ac:dyDescent="0.25">
      <c r="C194" s="712">
        <v>181</v>
      </c>
      <c r="D194" s="716">
        <v>6.9967656948006773E-2</v>
      </c>
      <c r="E194" s="715">
        <f t="shared" si="14"/>
        <v>0.06</v>
      </c>
      <c r="F194" s="715">
        <f t="shared" si="19"/>
        <v>4.8675505653430484E-3</v>
      </c>
      <c r="G194" s="725">
        <f t="shared" si="20"/>
        <v>36371.624848595697</v>
      </c>
      <c r="H194" s="725">
        <f t="shared" si="15"/>
        <v>700.48050653840767</v>
      </c>
      <c r="I194" s="725">
        <f t="shared" si="16"/>
        <v>177.04072309422725</v>
      </c>
      <c r="J194" s="725">
        <f t="shared" si="17"/>
        <v>523.43978344418042</v>
      </c>
      <c r="K194" s="725">
        <f t="shared" si="18"/>
        <v>35848.18506515152</v>
      </c>
      <c r="L194" s="704"/>
    </row>
    <row r="195" spans="3:12" hidden="1" outlineLevel="1" x14ac:dyDescent="0.25">
      <c r="C195" s="712">
        <v>182</v>
      </c>
      <c r="D195" s="716">
        <v>7.1819249646052144E-2</v>
      </c>
      <c r="E195" s="715">
        <f t="shared" si="14"/>
        <v>0.06</v>
      </c>
      <c r="F195" s="715">
        <f t="shared" si="19"/>
        <v>4.8675505653430484E-3</v>
      </c>
      <c r="G195" s="725">
        <f t="shared" si="20"/>
        <v>35848.18506515152</v>
      </c>
      <c r="H195" s="725">
        <f t="shared" si="15"/>
        <v>700.48050653840767</v>
      </c>
      <c r="I195" s="725">
        <f t="shared" si="16"/>
        <v>174.4928534804005</v>
      </c>
      <c r="J195" s="725">
        <f t="shared" si="17"/>
        <v>525.98765305800714</v>
      </c>
      <c r="K195" s="725">
        <f t="shared" si="18"/>
        <v>35322.197412093512</v>
      </c>
      <c r="L195" s="704"/>
    </row>
    <row r="196" spans="3:12" hidden="1" outlineLevel="1" x14ac:dyDescent="0.25">
      <c r="C196" s="712">
        <v>183</v>
      </c>
      <c r="D196" s="716">
        <v>7.126197414669469E-2</v>
      </c>
      <c r="E196" s="715">
        <f t="shared" si="14"/>
        <v>0.06</v>
      </c>
      <c r="F196" s="715">
        <f t="shared" si="19"/>
        <v>4.8675505653430484E-3</v>
      </c>
      <c r="G196" s="725">
        <f t="shared" si="20"/>
        <v>35322.197412093512</v>
      </c>
      <c r="H196" s="725">
        <f t="shared" si="15"/>
        <v>700.48050653840778</v>
      </c>
      <c r="I196" s="725">
        <f t="shared" si="16"/>
        <v>171.93258198239454</v>
      </c>
      <c r="J196" s="725">
        <f t="shared" si="17"/>
        <v>528.54792455601319</v>
      </c>
      <c r="K196" s="725">
        <f t="shared" si="18"/>
        <v>34793.649487537499</v>
      </c>
      <c r="L196" s="704"/>
    </row>
    <row r="197" spans="3:12" hidden="1" outlineLevel="1" x14ac:dyDescent="0.25">
      <c r="C197" s="712">
        <v>184</v>
      </c>
      <c r="D197" s="716">
        <v>7.2641234708066008E-2</v>
      </c>
      <c r="E197" s="715">
        <f t="shared" si="14"/>
        <v>0.06</v>
      </c>
      <c r="F197" s="715">
        <f t="shared" si="19"/>
        <v>4.8675505653430484E-3</v>
      </c>
      <c r="G197" s="725">
        <f t="shared" si="20"/>
        <v>34793.649487537499</v>
      </c>
      <c r="H197" s="725">
        <f t="shared" si="15"/>
        <v>700.48050653840778</v>
      </c>
      <c r="I197" s="725">
        <f t="shared" si="16"/>
        <v>169.35984823341101</v>
      </c>
      <c r="J197" s="725">
        <f t="shared" si="17"/>
        <v>531.12065830499682</v>
      </c>
      <c r="K197" s="725">
        <f t="shared" si="18"/>
        <v>34262.528829232506</v>
      </c>
      <c r="L197" s="704"/>
    </row>
    <row r="198" spans="3:12" hidden="1" outlineLevel="1" x14ac:dyDescent="0.25">
      <c r="C198" s="712">
        <v>185</v>
      </c>
      <c r="D198" s="716">
        <v>7.2539997150388141E-2</v>
      </c>
      <c r="E198" s="715">
        <f t="shared" si="14"/>
        <v>0.06</v>
      </c>
      <c r="F198" s="715">
        <f t="shared" si="19"/>
        <v>4.8675505653430484E-3</v>
      </c>
      <c r="G198" s="725">
        <f t="shared" si="20"/>
        <v>34262.528829232506</v>
      </c>
      <c r="H198" s="725">
        <f t="shared" si="15"/>
        <v>700.48050653840778</v>
      </c>
      <c r="I198" s="725">
        <f t="shared" si="16"/>
        <v>166.77459157281316</v>
      </c>
      <c r="J198" s="725">
        <f t="shared" si="17"/>
        <v>533.70591496559462</v>
      </c>
      <c r="K198" s="725">
        <f t="shared" si="18"/>
        <v>33728.822914266908</v>
      </c>
      <c r="L198" s="704"/>
    </row>
    <row r="199" spans="3:12" hidden="1" outlineLevel="1" x14ac:dyDescent="0.25">
      <c r="C199" s="712">
        <v>186</v>
      </c>
      <c r="D199" s="716">
        <v>7.1440854378411481E-2</v>
      </c>
      <c r="E199" s="715">
        <f t="shared" si="14"/>
        <v>0.06</v>
      </c>
      <c r="F199" s="715">
        <f t="shared" si="19"/>
        <v>4.8675505653430484E-3</v>
      </c>
      <c r="G199" s="725">
        <f t="shared" si="20"/>
        <v>33728.822914266908</v>
      </c>
      <c r="H199" s="725">
        <f t="shared" si="15"/>
        <v>700.48050653840778</v>
      </c>
      <c r="I199" s="725">
        <f t="shared" si="16"/>
        <v>164.17675104469546</v>
      </c>
      <c r="J199" s="725">
        <f t="shared" si="17"/>
        <v>536.30375549371229</v>
      </c>
      <c r="K199" s="725">
        <f t="shared" si="18"/>
        <v>33192.519158773197</v>
      </c>
      <c r="L199" s="704"/>
    </row>
    <row r="200" spans="3:12" hidden="1" outlineLevel="1" x14ac:dyDescent="0.25">
      <c r="C200" s="712">
        <v>187</v>
      </c>
      <c r="D200" s="716">
        <v>7.1942124168048849E-2</v>
      </c>
      <c r="E200" s="715">
        <f t="shared" si="14"/>
        <v>0.06</v>
      </c>
      <c r="F200" s="715">
        <f t="shared" si="19"/>
        <v>4.8675505653430484E-3</v>
      </c>
      <c r="G200" s="725">
        <f t="shared" si="20"/>
        <v>33192.519158773197</v>
      </c>
      <c r="H200" s="725">
        <f t="shared" si="15"/>
        <v>700.48050653840778</v>
      </c>
      <c r="I200" s="725">
        <f t="shared" si="16"/>
        <v>161.56626539644645</v>
      </c>
      <c r="J200" s="725">
        <f t="shared" si="17"/>
        <v>538.91424114196138</v>
      </c>
      <c r="K200" s="725">
        <f t="shared" si="18"/>
        <v>32653.604917631237</v>
      </c>
      <c r="L200" s="704"/>
    </row>
    <row r="201" spans="3:12" hidden="1" outlineLevel="1" x14ac:dyDescent="0.25">
      <c r="C201" s="712">
        <v>188</v>
      </c>
      <c r="D201" s="716">
        <v>7.0191288266033811E-2</v>
      </c>
      <c r="E201" s="715">
        <f t="shared" si="14"/>
        <v>0.06</v>
      </c>
      <c r="F201" s="715">
        <f t="shared" si="19"/>
        <v>4.8675505653430484E-3</v>
      </c>
      <c r="G201" s="725">
        <f t="shared" si="20"/>
        <v>32653.604917631237</v>
      </c>
      <c r="H201" s="725">
        <f t="shared" si="15"/>
        <v>700.48050653840778</v>
      </c>
      <c r="I201" s="725">
        <f t="shared" si="16"/>
        <v>158.94307307730446</v>
      </c>
      <c r="J201" s="725">
        <f t="shared" si="17"/>
        <v>541.53743346110332</v>
      </c>
      <c r="K201" s="725">
        <f t="shared" si="18"/>
        <v>32112.067484170133</v>
      </c>
      <c r="L201" s="704"/>
    </row>
    <row r="202" spans="3:12" hidden="1" outlineLevel="1" x14ac:dyDescent="0.25">
      <c r="C202" s="712">
        <v>189</v>
      </c>
      <c r="D202" s="716">
        <v>7.0144662433318669E-2</v>
      </c>
      <c r="E202" s="715">
        <f t="shared" si="14"/>
        <v>0.06</v>
      </c>
      <c r="F202" s="715">
        <f t="shared" si="19"/>
        <v>4.8675505653430484E-3</v>
      </c>
      <c r="G202" s="725">
        <f t="shared" si="20"/>
        <v>32112.067484170133</v>
      </c>
      <c r="H202" s="725">
        <f t="shared" si="15"/>
        <v>700.48050653840778</v>
      </c>
      <c r="I202" s="725">
        <f t="shared" si="16"/>
        <v>156.30711223690645</v>
      </c>
      <c r="J202" s="725">
        <f t="shared" si="17"/>
        <v>544.17339430150128</v>
      </c>
      <c r="K202" s="725">
        <f t="shared" si="18"/>
        <v>31567.894089868631</v>
      </c>
      <c r="L202" s="704"/>
    </row>
    <row r="203" spans="3:12" hidden="1" outlineLevel="1" x14ac:dyDescent="0.25">
      <c r="C203" s="712">
        <v>190</v>
      </c>
      <c r="D203" s="716">
        <v>7.023067768182846E-2</v>
      </c>
      <c r="E203" s="715">
        <f t="shared" si="14"/>
        <v>0.06</v>
      </c>
      <c r="F203" s="715">
        <f t="shared" si="19"/>
        <v>4.8675505653430484E-3</v>
      </c>
      <c r="G203" s="725">
        <f t="shared" si="20"/>
        <v>31567.894089868631</v>
      </c>
      <c r="H203" s="725">
        <f t="shared" si="15"/>
        <v>700.48050653840767</v>
      </c>
      <c r="I203" s="725">
        <f t="shared" si="16"/>
        <v>153.65832072382952</v>
      </c>
      <c r="J203" s="725">
        <f t="shared" si="17"/>
        <v>546.82218581457812</v>
      </c>
      <c r="K203" s="725">
        <f t="shared" si="18"/>
        <v>31021.071904054053</v>
      </c>
      <c r="L203" s="704"/>
    </row>
    <row r="204" spans="3:12" hidden="1" outlineLevel="1" x14ac:dyDescent="0.25">
      <c r="C204" s="712">
        <v>191</v>
      </c>
      <c r="D204" s="716">
        <v>6.9752032950732429E-2</v>
      </c>
      <c r="E204" s="715">
        <f t="shared" si="14"/>
        <v>0.06</v>
      </c>
      <c r="F204" s="715">
        <f t="shared" si="19"/>
        <v>4.8675505653430484E-3</v>
      </c>
      <c r="G204" s="725">
        <f t="shared" si="20"/>
        <v>31021.071904054053</v>
      </c>
      <c r="H204" s="725">
        <f t="shared" si="15"/>
        <v>700.48050653840778</v>
      </c>
      <c r="I204" s="725">
        <f t="shared" si="16"/>
        <v>150.99663608412567</v>
      </c>
      <c r="J204" s="725">
        <f t="shared" si="17"/>
        <v>549.48387045428217</v>
      </c>
      <c r="K204" s="725">
        <f t="shared" si="18"/>
        <v>30471.588033599772</v>
      </c>
      <c r="L204" s="704"/>
    </row>
    <row r="205" spans="3:12" hidden="1" outlineLevel="1" x14ac:dyDescent="0.25">
      <c r="C205" s="712">
        <v>192</v>
      </c>
      <c r="D205" s="716">
        <v>6.9677020778925111E-2</v>
      </c>
      <c r="E205" s="715">
        <f t="shared" si="14"/>
        <v>0.06</v>
      </c>
      <c r="F205" s="715">
        <f t="shared" si="19"/>
        <v>4.8675505653430484E-3</v>
      </c>
      <c r="G205" s="725">
        <f t="shared" si="20"/>
        <v>30471.588033599772</v>
      </c>
      <c r="H205" s="725">
        <f t="shared" si="15"/>
        <v>700.48050653840778</v>
      </c>
      <c r="I205" s="725">
        <f t="shared" si="16"/>
        <v>148.32199555984903</v>
      </c>
      <c r="J205" s="725">
        <f t="shared" si="17"/>
        <v>552.15851097855875</v>
      </c>
      <c r="K205" s="725">
        <f t="shared" si="18"/>
        <v>29919.429522621213</v>
      </c>
      <c r="L205" s="704"/>
    </row>
    <row r="206" spans="3:12" hidden="1" outlineLevel="1" x14ac:dyDescent="0.25">
      <c r="C206" s="712">
        <v>193</v>
      </c>
      <c r="D206" s="716">
        <v>7.0381279585529755E-2</v>
      </c>
      <c r="E206" s="715">
        <f t="shared" ref="E206:E253" si="21">MIN(D206,$E$8)</f>
        <v>0.06</v>
      </c>
      <c r="F206" s="715">
        <f t="shared" si="19"/>
        <v>4.8675505653430484E-3</v>
      </c>
      <c r="G206" s="725">
        <f t="shared" si="20"/>
        <v>29919.429522621213</v>
      </c>
      <c r="H206" s="725">
        <f t="shared" ref="H206:H253" si="22">-PMT(F206,($E$6*12+1-C206),G206)</f>
        <v>700.48050653840778</v>
      </c>
      <c r="I206" s="725">
        <f t="shared" ref="I206:I253" si="23">G206*F206</f>
        <v>145.63433608757637</v>
      </c>
      <c r="J206" s="725">
        <f t="shared" ref="J206:J269" si="24">H206-I206</f>
        <v>554.84617045083144</v>
      </c>
      <c r="K206" s="725">
        <f t="shared" ref="K206:K269" si="25">G206-J206</f>
        <v>29364.583352170383</v>
      </c>
      <c r="L206" s="704"/>
    </row>
    <row r="207" spans="3:12" hidden="1" outlineLevel="1" x14ac:dyDescent="0.25">
      <c r="C207" s="712">
        <v>194</v>
      </c>
      <c r="D207" s="716">
        <v>6.9557178447376841E-2</v>
      </c>
      <c r="E207" s="715">
        <f t="shared" si="21"/>
        <v>0.06</v>
      </c>
      <c r="F207" s="715">
        <f t="shared" ref="F207:F253" si="26">(1+(MIN(D207,$E$8)))^(1/12)-1</f>
        <v>4.8675505653430484E-3</v>
      </c>
      <c r="G207" s="725">
        <f t="shared" ref="G207:G270" si="27">K206</f>
        <v>29364.583352170383</v>
      </c>
      <c r="H207" s="725">
        <f t="shared" si="22"/>
        <v>700.48050653840778</v>
      </c>
      <c r="I207" s="725">
        <f t="shared" si="23"/>
        <v>142.93359429692001</v>
      </c>
      <c r="J207" s="725">
        <f t="shared" si="24"/>
        <v>557.5469122414878</v>
      </c>
      <c r="K207" s="725">
        <f t="shared" si="25"/>
        <v>28807.036439928896</v>
      </c>
      <c r="L207" s="704"/>
    </row>
    <row r="208" spans="3:12" hidden="1" outlineLevel="1" x14ac:dyDescent="0.25">
      <c r="C208" s="712">
        <v>195</v>
      </c>
      <c r="D208" s="716">
        <v>6.807915708649144E-2</v>
      </c>
      <c r="E208" s="715">
        <f t="shared" si="21"/>
        <v>0.06</v>
      </c>
      <c r="F208" s="715">
        <f t="shared" si="26"/>
        <v>4.8675505653430484E-3</v>
      </c>
      <c r="G208" s="725">
        <f t="shared" si="27"/>
        <v>28807.036439928896</v>
      </c>
      <c r="H208" s="725">
        <f t="shared" si="22"/>
        <v>700.48050653840778</v>
      </c>
      <c r="I208" s="725">
        <f t="shared" si="23"/>
        <v>140.2197065090337</v>
      </c>
      <c r="J208" s="725">
        <f t="shared" si="24"/>
        <v>560.26080002937408</v>
      </c>
      <c r="K208" s="725">
        <f t="shared" si="25"/>
        <v>28246.775639899523</v>
      </c>
      <c r="L208" s="704"/>
    </row>
    <row r="209" spans="3:12" hidden="1" outlineLevel="1" x14ac:dyDescent="0.25">
      <c r="C209" s="712">
        <v>196</v>
      </c>
      <c r="D209" s="716">
        <v>6.9521512159873664E-2</v>
      </c>
      <c r="E209" s="715">
        <f t="shared" si="21"/>
        <v>0.06</v>
      </c>
      <c r="F209" s="715">
        <f t="shared" si="26"/>
        <v>4.8675505653430484E-3</v>
      </c>
      <c r="G209" s="725">
        <f t="shared" si="27"/>
        <v>28246.775639899523</v>
      </c>
      <c r="H209" s="725">
        <f t="shared" si="22"/>
        <v>700.48050653840778</v>
      </c>
      <c r="I209" s="725">
        <f t="shared" si="23"/>
        <v>137.49260873511116</v>
      </c>
      <c r="J209" s="725">
        <f t="shared" si="24"/>
        <v>562.98789780329662</v>
      </c>
      <c r="K209" s="725">
        <f t="shared" si="25"/>
        <v>27683.787742096225</v>
      </c>
      <c r="L209" s="704"/>
    </row>
    <row r="210" spans="3:12" hidden="1" outlineLevel="1" x14ac:dyDescent="0.25">
      <c r="C210" s="712">
        <v>197</v>
      </c>
      <c r="D210" s="716">
        <v>6.7963273174238295E-2</v>
      </c>
      <c r="E210" s="715">
        <f t="shared" si="21"/>
        <v>0.06</v>
      </c>
      <c r="F210" s="715">
        <f t="shared" si="26"/>
        <v>4.8675505653430484E-3</v>
      </c>
      <c r="G210" s="725">
        <f t="shared" si="27"/>
        <v>27683.787742096225</v>
      </c>
      <c r="H210" s="725">
        <f t="shared" si="22"/>
        <v>700.48050653840778</v>
      </c>
      <c r="I210" s="725">
        <f t="shared" si="23"/>
        <v>134.75223667487742</v>
      </c>
      <c r="J210" s="725">
        <f t="shared" si="24"/>
        <v>565.72826986353039</v>
      </c>
      <c r="K210" s="725">
        <f t="shared" si="25"/>
        <v>27118.059472232693</v>
      </c>
      <c r="L210" s="704"/>
    </row>
    <row r="211" spans="3:12" hidden="1" outlineLevel="1" x14ac:dyDescent="0.25">
      <c r="C211" s="712">
        <v>198</v>
      </c>
      <c r="D211" s="716">
        <v>6.8584366000907407E-2</v>
      </c>
      <c r="E211" s="715">
        <f t="shared" si="21"/>
        <v>0.06</v>
      </c>
      <c r="F211" s="715">
        <f t="shared" si="26"/>
        <v>4.8675505653430484E-3</v>
      </c>
      <c r="G211" s="725">
        <f t="shared" si="27"/>
        <v>27118.059472232693</v>
      </c>
      <c r="H211" s="725">
        <f t="shared" si="22"/>
        <v>700.48050653840767</v>
      </c>
      <c r="I211" s="725">
        <f t="shared" si="23"/>
        <v>131.99852571507265</v>
      </c>
      <c r="J211" s="725">
        <f t="shared" si="24"/>
        <v>568.48198082333499</v>
      </c>
      <c r="K211" s="725">
        <f t="shared" si="25"/>
        <v>26549.57749140936</v>
      </c>
      <c r="L211" s="704"/>
    </row>
    <row r="212" spans="3:12" hidden="1" outlineLevel="1" x14ac:dyDescent="0.25">
      <c r="C212" s="712">
        <v>199</v>
      </c>
      <c r="D212" s="716">
        <v>6.8886055097682572E-2</v>
      </c>
      <c r="E212" s="715">
        <f t="shared" si="21"/>
        <v>0.06</v>
      </c>
      <c r="F212" s="715">
        <f t="shared" si="26"/>
        <v>4.8675505653430484E-3</v>
      </c>
      <c r="G212" s="725">
        <f t="shared" si="27"/>
        <v>26549.57749140936</v>
      </c>
      <c r="H212" s="725">
        <f t="shared" si="22"/>
        <v>700.48050653840778</v>
      </c>
      <c r="I212" s="725">
        <f t="shared" si="23"/>
        <v>129.23141092792869</v>
      </c>
      <c r="J212" s="725">
        <f t="shared" si="24"/>
        <v>571.24909561047912</v>
      </c>
      <c r="K212" s="725">
        <f t="shared" si="25"/>
        <v>25978.328395798882</v>
      </c>
      <c r="L212" s="704"/>
    </row>
    <row r="213" spans="3:12" hidden="1" outlineLevel="1" x14ac:dyDescent="0.25">
      <c r="C213" s="712">
        <v>200</v>
      </c>
      <c r="D213" s="716">
        <v>6.6923529877901206E-2</v>
      </c>
      <c r="E213" s="715">
        <f t="shared" si="21"/>
        <v>0.06</v>
      </c>
      <c r="F213" s="715">
        <f t="shared" si="26"/>
        <v>4.8675505653430484E-3</v>
      </c>
      <c r="G213" s="725">
        <f t="shared" si="27"/>
        <v>25978.328395798882</v>
      </c>
      <c r="H213" s="725">
        <f t="shared" si="22"/>
        <v>700.48050653840789</v>
      </c>
      <c r="I213" s="725">
        <f t="shared" si="23"/>
        <v>126.45082706963822</v>
      </c>
      <c r="J213" s="725">
        <f t="shared" si="24"/>
        <v>574.0296794687697</v>
      </c>
      <c r="K213" s="725">
        <f t="shared" si="25"/>
        <v>25404.298716330111</v>
      </c>
      <c r="L213" s="704"/>
    </row>
    <row r="214" spans="3:12" hidden="1" outlineLevel="1" x14ac:dyDescent="0.25">
      <c r="C214" s="712">
        <v>201</v>
      </c>
      <c r="D214" s="716">
        <v>6.6880353537526346E-2</v>
      </c>
      <c r="E214" s="715">
        <f t="shared" si="21"/>
        <v>0.06</v>
      </c>
      <c r="F214" s="715">
        <f t="shared" si="26"/>
        <v>4.8675505653430484E-3</v>
      </c>
      <c r="G214" s="725">
        <f t="shared" si="27"/>
        <v>25404.298716330111</v>
      </c>
      <c r="H214" s="725">
        <f t="shared" si="22"/>
        <v>700.48050653840778</v>
      </c>
      <c r="I214" s="725">
        <f t="shared" si="23"/>
        <v>123.65670857881631</v>
      </c>
      <c r="J214" s="725">
        <f t="shared" si="24"/>
        <v>576.8237979595915</v>
      </c>
      <c r="K214" s="725">
        <f t="shared" si="25"/>
        <v>24827.474918370521</v>
      </c>
      <c r="L214" s="704"/>
    </row>
    <row r="215" spans="3:12" hidden="1" outlineLevel="1" x14ac:dyDescent="0.25">
      <c r="C215" s="712">
        <v>202</v>
      </c>
      <c r="D215" s="716">
        <v>6.8725133675644937E-2</v>
      </c>
      <c r="E215" s="715">
        <f t="shared" si="21"/>
        <v>0.06</v>
      </c>
      <c r="F215" s="715">
        <f t="shared" si="26"/>
        <v>4.8675505653430484E-3</v>
      </c>
      <c r="G215" s="725">
        <f t="shared" si="27"/>
        <v>24827.474918370521</v>
      </c>
      <c r="H215" s="725">
        <f t="shared" si="22"/>
        <v>700.48050653840778</v>
      </c>
      <c r="I215" s="725">
        <f t="shared" si="23"/>
        <v>120.84898957495479</v>
      </c>
      <c r="J215" s="725">
        <f t="shared" si="24"/>
        <v>579.63151696345301</v>
      </c>
      <c r="K215" s="725">
        <f t="shared" si="25"/>
        <v>24247.843401407066</v>
      </c>
      <c r="L215" s="704"/>
    </row>
    <row r="216" spans="3:12" hidden="1" outlineLevel="1" x14ac:dyDescent="0.25">
      <c r="C216" s="712">
        <v>203</v>
      </c>
      <c r="D216" s="716">
        <v>7.0553691792991827E-2</v>
      </c>
      <c r="E216" s="715">
        <f t="shared" si="21"/>
        <v>0.06</v>
      </c>
      <c r="F216" s="715">
        <f t="shared" si="26"/>
        <v>4.8675505653430484E-3</v>
      </c>
      <c r="G216" s="725">
        <f t="shared" si="27"/>
        <v>24247.843401407066</v>
      </c>
      <c r="H216" s="725">
        <f t="shared" si="22"/>
        <v>700.48050653840778</v>
      </c>
      <c r="I216" s="725">
        <f t="shared" si="23"/>
        <v>118.02760385686867</v>
      </c>
      <c r="J216" s="725">
        <f t="shared" si="24"/>
        <v>582.45290268153917</v>
      </c>
      <c r="K216" s="725">
        <f t="shared" si="25"/>
        <v>23665.390498725526</v>
      </c>
      <c r="L216" s="704"/>
    </row>
    <row r="217" spans="3:12" hidden="1" outlineLevel="1" x14ac:dyDescent="0.25">
      <c r="C217" s="712">
        <v>204</v>
      </c>
      <c r="D217" s="716">
        <v>7.0820764434043129E-2</v>
      </c>
      <c r="E217" s="715">
        <f t="shared" si="21"/>
        <v>0.06</v>
      </c>
      <c r="F217" s="715">
        <f t="shared" si="26"/>
        <v>4.8675505653430484E-3</v>
      </c>
      <c r="G217" s="725">
        <f t="shared" si="27"/>
        <v>23665.390498725526</v>
      </c>
      <c r="H217" s="725">
        <f t="shared" si="22"/>
        <v>700.48050653840767</v>
      </c>
      <c r="I217" s="725">
        <f t="shared" si="23"/>
        <v>115.19248490113544</v>
      </c>
      <c r="J217" s="725">
        <f t="shared" si="24"/>
        <v>585.28802163727221</v>
      </c>
      <c r="K217" s="725">
        <f t="shared" si="25"/>
        <v>23080.102477088254</v>
      </c>
      <c r="L217" s="704"/>
    </row>
    <row r="218" spans="3:12" hidden="1" outlineLevel="1" x14ac:dyDescent="0.25">
      <c r="C218" s="712">
        <v>205</v>
      </c>
      <c r="D218" s="716">
        <v>7.1010721020391659E-2</v>
      </c>
      <c r="E218" s="715">
        <f t="shared" si="21"/>
        <v>0.06</v>
      </c>
      <c r="F218" s="715">
        <f t="shared" si="26"/>
        <v>4.8675505653430484E-3</v>
      </c>
      <c r="G218" s="725">
        <f t="shared" si="27"/>
        <v>23080.102477088254</v>
      </c>
      <c r="H218" s="725">
        <f t="shared" si="22"/>
        <v>700.48050653840778</v>
      </c>
      <c r="I218" s="725">
        <f t="shared" si="23"/>
        <v>112.34356586052643</v>
      </c>
      <c r="J218" s="725">
        <f t="shared" si="24"/>
        <v>588.1369406778814</v>
      </c>
      <c r="K218" s="725">
        <f t="shared" si="25"/>
        <v>22491.965536410371</v>
      </c>
      <c r="L218" s="704"/>
    </row>
    <row r="219" spans="3:12" hidden="1" outlineLevel="1" x14ac:dyDescent="0.25">
      <c r="C219" s="712">
        <v>206</v>
      </c>
      <c r="D219" s="716">
        <v>7.1918830946625087E-2</v>
      </c>
      <c r="E219" s="715">
        <f t="shared" si="21"/>
        <v>0.06</v>
      </c>
      <c r="F219" s="715">
        <f t="shared" si="26"/>
        <v>4.8675505653430484E-3</v>
      </c>
      <c r="G219" s="725">
        <f t="shared" si="27"/>
        <v>22491.965536410371</v>
      </c>
      <c r="H219" s="725">
        <f t="shared" si="22"/>
        <v>700.48050653840767</v>
      </c>
      <c r="I219" s="725">
        <f t="shared" si="23"/>
        <v>109.48077956243067</v>
      </c>
      <c r="J219" s="725">
        <f t="shared" si="24"/>
        <v>590.99972697597696</v>
      </c>
      <c r="K219" s="725">
        <f t="shared" si="25"/>
        <v>21900.965809434394</v>
      </c>
      <c r="L219" s="704"/>
    </row>
    <row r="220" spans="3:12" hidden="1" outlineLevel="1" x14ac:dyDescent="0.25">
      <c r="C220" s="712">
        <v>207</v>
      </c>
      <c r="D220" s="716">
        <v>7.0774183797689294E-2</v>
      </c>
      <c r="E220" s="715">
        <f t="shared" si="21"/>
        <v>0.06</v>
      </c>
      <c r="F220" s="715">
        <f t="shared" si="26"/>
        <v>4.8675505653430484E-3</v>
      </c>
      <c r="G220" s="725">
        <f t="shared" si="27"/>
        <v>21900.965809434394</v>
      </c>
      <c r="H220" s="725">
        <f t="shared" si="22"/>
        <v>700.48050653840767</v>
      </c>
      <c r="I220" s="725">
        <f t="shared" si="23"/>
        <v>106.60405850727116</v>
      </c>
      <c r="J220" s="725">
        <f t="shared" si="24"/>
        <v>593.87644803113653</v>
      </c>
      <c r="K220" s="725">
        <f t="shared" si="25"/>
        <v>21307.089361403257</v>
      </c>
      <c r="L220" s="704"/>
    </row>
    <row r="221" spans="3:12" hidden="1" outlineLevel="1" x14ac:dyDescent="0.25">
      <c r="C221" s="712">
        <v>208</v>
      </c>
      <c r="D221" s="716">
        <v>7.202962010351012E-2</v>
      </c>
      <c r="E221" s="715">
        <f t="shared" si="21"/>
        <v>0.06</v>
      </c>
      <c r="F221" s="715">
        <f t="shared" si="26"/>
        <v>4.8675505653430484E-3</v>
      </c>
      <c r="G221" s="725">
        <f t="shared" si="27"/>
        <v>21307.089361403257</v>
      </c>
      <c r="H221" s="725">
        <f t="shared" si="22"/>
        <v>700.48050653840767</v>
      </c>
      <c r="I221" s="725">
        <f t="shared" si="23"/>
        <v>103.71333486691327</v>
      </c>
      <c r="J221" s="725">
        <f t="shared" si="24"/>
        <v>596.76717167149445</v>
      </c>
      <c r="K221" s="725">
        <f t="shared" si="25"/>
        <v>20710.322189731764</v>
      </c>
      <c r="L221" s="704"/>
    </row>
    <row r="222" spans="3:12" hidden="1" outlineLevel="1" x14ac:dyDescent="0.25">
      <c r="C222" s="712">
        <v>209</v>
      </c>
      <c r="D222" s="716">
        <v>7.3791417801781237E-2</v>
      </c>
      <c r="E222" s="715">
        <f t="shared" si="21"/>
        <v>0.06</v>
      </c>
      <c r="F222" s="715">
        <f t="shared" si="26"/>
        <v>4.8675505653430484E-3</v>
      </c>
      <c r="G222" s="725">
        <f t="shared" si="27"/>
        <v>20710.322189731764</v>
      </c>
      <c r="H222" s="725">
        <f t="shared" si="22"/>
        <v>700.48050653840767</v>
      </c>
      <c r="I222" s="725">
        <f t="shared" si="23"/>
        <v>100.80854048306553</v>
      </c>
      <c r="J222" s="725">
        <f t="shared" si="24"/>
        <v>599.67196605534218</v>
      </c>
      <c r="K222" s="725">
        <f t="shared" si="25"/>
        <v>20110.650223676421</v>
      </c>
      <c r="L222" s="704"/>
    </row>
    <row r="223" spans="3:12" hidden="1" outlineLevel="1" x14ac:dyDescent="0.25">
      <c r="C223" s="712">
        <v>210</v>
      </c>
      <c r="D223" s="716">
        <v>7.2693199689842045E-2</v>
      </c>
      <c r="E223" s="715">
        <f t="shared" si="21"/>
        <v>0.06</v>
      </c>
      <c r="F223" s="715">
        <f t="shared" si="26"/>
        <v>4.8675505653430484E-3</v>
      </c>
      <c r="G223" s="725">
        <f t="shared" si="27"/>
        <v>20110.650223676421</v>
      </c>
      <c r="H223" s="725">
        <f t="shared" si="22"/>
        <v>700.48050653840767</v>
      </c>
      <c r="I223" s="725">
        <f t="shared" si="23"/>
        <v>97.889606865672462</v>
      </c>
      <c r="J223" s="725">
        <f t="shared" si="24"/>
        <v>602.59089967273519</v>
      </c>
      <c r="K223" s="725">
        <f t="shared" si="25"/>
        <v>19508.059324003687</v>
      </c>
      <c r="L223" s="704"/>
    </row>
    <row r="224" spans="3:12" hidden="1" outlineLevel="1" x14ac:dyDescent="0.25">
      <c r="C224" s="712">
        <v>211</v>
      </c>
      <c r="D224" s="716">
        <v>7.450082800129619E-2</v>
      </c>
      <c r="E224" s="715">
        <f t="shared" si="21"/>
        <v>0.06</v>
      </c>
      <c r="F224" s="715">
        <f t="shared" si="26"/>
        <v>4.8675505653430484E-3</v>
      </c>
      <c r="G224" s="725">
        <f t="shared" si="27"/>
        <v>19508.059324003687</v>
      </c>
      <c r="H224" s="725">
        <f t="shared" si="22"/>
        <v>700.48050653840778</v>
      </c>
      <c r="I224" s="725">
        <f t="shared" si="23"/>
        <v>94.95646519129987</v>
      </c>
      <c r="J224" s="725">
        <f t="shared" si="24"/>
        <v>605.52404134710787</v>
      </c>
      <c r="K224" s="725">
        <f t="shared" si="25"/>
        <v>18902.53528265658</v>
      </c>
      <c r="L224" s="704"/>
    </row>
    <row r="225" spans="3:12" hidden="1" outlineLevel="1" x14ac:dyDescent="0.25">
      <c r="C225" s="712">
        <v>212</v>
      </c>
      <c r="D225" s="716">
        <v>7.506031818063931E-2</v>
      </c>
      <c r="E225" s="715">
        <f t="shared" si="21"/>
        <v>0.06</v>
      </c>
      <c r="F225" s="715">
        <f t="shared" si="26"/>
        <v>4.8675505653430484E-3</v>
      </c>
      <c r="G225" s="725">
        <f t="shared" si="27"/>
        <v>18902.53528265658</v>
      </c>
      <c r="H225" s="725">
        <f t="shared" si="22"/>
        <v>700.48050653840767</v>
      </c>
      <c r="I225" s="725">
        <f t="shared" si="23"/>
        <v>92.009046301511958</v>
      </c>
      <c r="J225" s="725">
        <f t="shared" si="24"/>
        <v>608.47146023689572</v>
      </c>
      <c r="K225" s="725">
        <f t="shared" si="25"/>
        <v>18294.063822419685</v>
      </c>
      <c r="L225" s="704"/>
    </row>
    <row r="226" spans="3:12" hidden="1" outlineLevel="1" x14ac:dyDescent="0.25">
      <c r="C226" s="712">
        <v>213</v>
      </c>
      <c r="D226" s="716">
        <v>7.6258596513299068E-2</v>
      </c>
      <c r="E226" s="715">
        <f t="shared" si="21"/>
        <v>0.06</v>
      </c>
      <c r="F226" s="715">
        <f t="shared" si="26"/>
        <v>4.8675505653430484E-3</v>
      </c>
      <c r="G226" s="725">
        <f t="shared" si="27"/>
        <v>18294.063822419685</v>
      </c>
      <c r="H226" s="725">
        <f t="shared" si="22"/>
        <v>700.48050653840778</v>
      </c>
      <c r="I226" s="725">
        <f t="shared" si="23"/>
        <v>89.047280701240751</v>
      </c>
      <c r="J226" s="725">
        <f t="shared" si="24"/>
        <v>611.43322583716702</v>
      </c>
      <c r="K226" s="725">
        <f t="shared" si="25"/>
        <v>17682.630596582516</v>
      </c>
      <c r="L226" s="704"/>
    </row>
    <row r="227" spans="3:12" hidden="1" outlineLevel="1" x14ac:dyDescent="0.25">
      <c r="C227" s="712">
        <v>214</v>
      </c>
      <c r="D227" s="716">
        <v>7.5789418907169004E-2</v>
      </c>
      <c r="E227" s="715">
        <f t="shared" si="21"/>
        <v>0.06</v>
      </c>
      <c r="F227" s="715">
        <f t="shared" si="26"/>
        <v>4.8675505653430484E-3</v>
      </c>
      <c r="G227" s="725">
        <f t="shared" si="27"/>
        <v>17682.630596582516</v>
      </c>
      <c r="H227" s="725">
        <f t="shared" si="22"/>
        <v>700.48050653840767</v>
      </c>
      <c r="I227" s="725">
        <f t="shared" si="23"/>
        <v>86.071098557147508</v>
      </c>
      <c r="J227" s="725">
        <f t="shared" si="24"/>
        <v>614.40940798126019</v>
      </c>
      <c r="K227" s="725">
        <f t="shared" si="25"/>
        <v>17068.221188601256</v>
      </c>
      <c r="L227" s="704"/>
    </row>
    <row r="228" spans="3:12" hidden="1" outlineLevel="1" x14ac:dyDescent="0.25">
      <c r="C228" s="712">
        <v>215</v>
      </c>
      <c r="D228" s="716">
        <v>7.5136775391443283E-2</v>
      </c>
      <c r="E228" s="715">
        <f t="shared" si="21"/>
        <v>0.06</v>
      </c>
      <c r="F228" s="715">
        <f t="shared" si="26"/>
        <v>4.8675505653430484E-3</v>
      </c>
      <c r="G228" s="725">
        <f t="shared" si="27"/>
        <v>17068.221188601256</v>
      </c>
      <c r="H228" s="725">
        <f t="shared" si="22"/>
        <v>700.48050653840767</v>
      </c>
      <c r="I228" s="725">
        <f t="shared" si="23"/>
        <v>83.080429695976235</v>
      </c>
      <c r="J228" s="725">
        <f t="shared" si="24"/>
        <v>617.40007684243142</v>
      </c>
      <c r="K228" s="725">
        <f t="shared" si="25"/>
        <v>16450.821111758825</v>
      </c>
      <c r="L228" s="704"/>
    </row>
    <row r="229" spans="3:12" hidden="1" outlineLevel="1" x14ac:dyDescent="0.25">
      <c r="C229" s="712">
        <v>216</v>
      </c>
      <c r="D229" s="716">
        <v>7.3777331475696248E-2</v>
      </c>
      <c r="E229" s="715">
        <f t="shared" si="21"/>
        <v>0.06</v>
      </c>
      <c r="F229" s="715">
        <f t="shared" si="26"/>
        <v>4.8675505653430484E-3</v>
      </c>
      <c r="G229" s="725">
        <f t="shared" si="27"/>
        <v>16450.821111758825</v>
      </c>
      <c r="H229" s="725">
        <f t="shared" si="22"/>
        <v>700.48050653840767</v>
      </c>
      <c r="I229" s="725">
        <f t="shared" si="23"/>
        <v>80.075203602899023</v>
      </c>
      <c r="J229" s="725">
        <f t="shared" si="24"/>
        <v>620.40530293550864</v>
      </c>
      <c r="K229" s="725">
        <f t="shared" si="25"/>
        <v>15830.415808823316</v>
      </c>
      <c r="L229" s="704"/>
    </row>
    <row r="230" spans="3:12" hidden="1" outlineLevel="1" x14ac:dyDescent="0.25">
      <c r="C230" s="712">
        <v>217</v>
      </c>
      <c r="D230" s="716">
        <v>7.4201682938939056E-2</v>
      </c>
      <c r="E230" s="715">
        <f t="shared" si="21"/>
        <v>0.06</v>
      </c>
      <c r="F230" s="715">
        <f t="shared" si="26"/>
        <v>4.8675505653430484E-3</v>
      </c>
      <c r="G230" s="725">
        <f t="shared" si="27"/>
        <v>15830.415808823316</v>
      </c>
      <c r="H230" s="725">
        <f t="shared" si="22"/>
        <v>700.48050653840767</v>
      </c>
      <c r="I230" s="725">
        <f t="shared" si="23"/>
        <v>77.055349419853471</v>
      </c>
      <c r="J230" s="725">
        <f t="shared" si="24"/>
        <v>623.42515711855424</v>
      </c>
      <c r="K230" s="725">
        <f t="shared" si="25"/>
        <v>15206.990651704762</v>
      </c>
      <c r="L230" s="704"/>
    </row>
    <row r="231" spans="3:12" hidden="1" outlineLevel="1" x14ac:dyDescent="0.25">
      <c r="C231" s="712">
        <v>218</v>
      </c>
      <c r="D231" s="716">
        <v>7.4829324998712199E-2</v>
      </c>
      <c r="E231" s="715">
        <f t="shared" si="21"/>
        <v>0.06</v>
      </c>
      <c r="F231" s="715">
        <f t="shared" si="26"/>
        <v>4.8675505653430484E-3</v>
      </c>
      <c r="G231" s="725">
        <f t="shared" si="27"/>
        <v>15206.990651704762</v>
      </c>
      <c r="H231" s="725">
        <f t="shared" si="22"/>
        <v>700.48050653840767</v>
      </c>
      <c r="I231" s="725">
        <f t="shared" si="23"/>
        <v>74.02079594387196</v>
      </c>
      <c r="J231" s="725">
        <f t="shared" si="24"/>
        <v>626.45971059453575</v>
      </c>
      <c r="K231" s="725">
        <f t="shared" si="25"/>
        <v>14580.530941110226</v>
      </c>
      <c r="L231" s="704"/>
    </row>
    <row r="232" spans="3:12" hidden="1" outlineLevel="1" x14ac:dyDescent="0.25">
      <c r="C232" s="712">
        <v>219</v>
      </c>
      <c r="D232" s="716">
        <v>7.6193678555957406E-2</v>
      </c>
      <c r="E232" s="715">
        <f t="shared" si="21"/>
        <v>0.06</v>
      </c>
      <c r="F232" s="715">
        <f t="shared" si="26"/>
        <v>4.8675505653430484E-3</v>
      </c>
      <c r="G232" s="725">
        <f t="shared" si="27"/>
        <v>14580.530941110226</v>
      </c>
      <c r="H232" s="725">
        <f t="shared" si="22"/>
        <v>700.48050653840778</v>
      </c>
      <c r="I232" s="725">
        <f t="shared" si="23"/>
        <v>70.971471625402884</v>
      </c>
      <c r="J232" s="725">
        <f t="shared" si="24"/>
        <v>629.50903491300494</v>
      </c>
      <c r="K232" s="725">
        <f t="shared" si="25"/>
        <v>13951.021906197222</v>
      </c>
      <c r="L232" s="704"/>
    </row>
    <row r="233" spans="3:12" hidden="1" outlineLevel="1" x14ac:dyDescent="0.25">
      <c r="C233" s="712">
        <v>220</v>
      </c>
      <c r="D233" s="716">
        <v>7.5182108284416918E-2</v>
      </c>
      <c r="E233" s="715">
        <f t="shared" si="21"/>
        <v>0.06</v>
      </c>
      <c r="F233" s="715">
        <f t="shared" si="26"/>
        <v>4.8675505653430484E-3</v>
      </c>
      <c r="G233" s="725">
        <f t="shared" si="27"/>
        <v>13951.021906197222</v>
      </c>
      <c r="H233" s="725">
        <f t="shared" si="22"/>
        <v>700.48050653840778</v>
      </c>
      <c r="I233" s="725">
        <f t="shared" si="23"/>
        <v>67.907304566623537</v>
      </c>
      <c r="J233" s="725">
        <f t="shared" si="24"/>
        <v>632.57320197178421</v>
      </c>
      <c r="K233" s="725">
        <f t="shared" si="25"/>
        <v>13318.448704225439</v>
      </c>
      <c r="L233" s="704"/>
    </row>
    <row r="234" spans="3:12" hidden="1" outlineLevel="1" x14ac:dyDescent="0.25">
      <c r="C234" s="712">
        <v>221</v>
      </c>
      <c r="D234" s="716">
        <v>7.3821710377092259E-2</v>
      </c>
      <c r="E234" s="715">
        <f t="shared" si="21"/>
        <v>0.06</v>
      </c>
      <c r="F234" s="715">
        <f t="shared" si="26"/>
        <v>4.8675505653430484E-3</v>
      </c>
      <c r="G234" s="725">
        <f t="shared" si="27"/>
        <v>13318.448704225439</v>
      </c>
      <c r="H234" s="725">
        <f t="shared" si="22"/>
        <v>700.48050653840744</v>
      </c>
      <c r="I234" s="725">
        <f t="shared" si="23"/>
        <v>64.828222519744926</v>
      </c>
      <c r="J234" s="725">
        <f t="shared" si="24"/>
        <v>635.6522840186625</v>
      </c>
      <c r="K234" s="725">
        <f t="shared" si="25"/>
        <v>12682.796420206776</v>
      </c>
      <c r="L234" s="704"/>
    </row>
    <row r="235" spans="3:12" hidden="1" outlineLevel="1" x14ac:dyDescent="0.25">
      <c r="C235" s="712">
        <v>222</v>
      </c>
      <c r="D235" s="716">
        <v>7.4173346455317091E-2</v>
      </c>
      <c r="E235" s="715">
        <f t="shared" si="21"/>
        <v>0.06</v>
      </c>
      <c r="F235" s="715">
        <f t="shared" si="26"/>
        <v>4.8675505653430484E-3</v>
      </c>
      <c r="G235" s="725">
        <f t="shared" si="27"/>
        <v>12682.796420206776</v>
      </c>
      <c r="H235" s="725">
        <f t="shared" si="22"/>
        <v>700.48050653840767</v>
      </c>
      <c r="I235" s="725">
        <f t="shared" si="23"/>
        <v>61.734152885308283</v>
      </c>
      <c r="J235" s="725">
        <f t="shared" si="24"/>
        <v>638.74635365309939</v>
      </c>
      <c r="K235" s="725">
        <f t="shared" si="25"/>
        <v>12044.050066553677</v>
      </c>
      <c r="L235" s="704"/>
    </row>
    <row r="236" spans="3:12" hidden="1" outlineLevel="1" x14ac:dyDescent="0.25">
      <c r="C236" s="712">
        <v>223</v>
      </c>
      <c r="D236" s="716">
        <v>7.244427581816569E-2</v>
      </c>
      <c r="E236" s="715">
        <f t="shared" si="21"/>
        <v>0.06</v>
      </c>
      <c r="F236" s="715">
        <f t="shared" si="26"/>
        <v>4.8675505653430484E-3</v>
      </c>
      <c r="G236" s="725">
        <f t="shared" si="27"/>
        <v>12044.050066553677</v>
      </c>
      <c r="H236" s="725">
        <f t="shared" si="22"/>
        <v>700.48050653840778</v>
      </c>
      <c r="I236" s="725">
        <f t="shared" si="23"/>
        <v>58.625022710473331</v>
      </c>
      <c r="J236" s="725">
        <f t="shared" si="24"/>
        <v>641.85548382793445</v>
      </c>
      <c r="K236" s="725">
        <f t="shared" si="25"/>
        <v>11402.194582725742</v>
      </c>
      <c r="L236" s="704"/>
    </row>
    <row r="237" spans="3:12" hidden="1" outlineLevel="1" x14ac:dyDescent="0.25">
      <c r="C237" s="712">
        <v>224</v>
      </c>
      <c r="D237" s="716">
        <v>7.2634284613630473E-2</v>
      </c>
      <c r="E237" s="715">
        <f t="shared" si="21"/>
        <v>0.06</v>
      </c>
      <c r="F237" s="715">
        <f t="shared" si="26"/>
        <v>4.8675505653430484E-3</v>
      </c>
      <c r="G237" s="725">
        <f t="shared" si="27"/>
        <v>11402.194582725742</v>
      </c>
      <c r="H237" s="725">
        <f t="shared" si="22"/>
        <v>700.48050653840767</v>
      </c>
      <c r="I237" s="725">
        <f t="shared" si="23"/>
        <v>55.500758687298131</v>
      </c>
      <c r="J237" s="725">
        <f t="shared" si="24"/>
        <v>644.97974785110955</v>
      </c>
      <c r="K237" s="725">
        <f t="shared" si="25"/>
        <v>10757.214834874632</v>
      </c>
      <c r="L237" s="704"/>
    </row>
    <row r="238" spans="3:12" hidden="1" outlineLevel="1" x14ac:dyDescent="0.25">
      <c r="C238" s="712">
        <v>225</v>
      </c>
      <c r="D238" s="716">
        <v>7.133555972040484E-2</v>
      </c>
      <c r="E238" s="715">
        <f t="shared" si="21"/>
        <v>0.06</v>
      </c>
      <c r="F238" s="715">
        <f t="shared" si="26"/>
        <v>4.8675505653430484E-3</v>
      </c>
      <c r="G238" s="725">
        <f t="shared" si="27"/>
        <v>10757.214834874632</v>
      </c>
      <c r="H238" s="725">
        <f t="shared" si="22"/>
        <v>700.48050653840744</v>
      </c>
      <c r="I238" s="725">
        <f t="shared" si="23"/>
        <v>52.361287151010643</v>
      </c>
      <c r="J238" s="725">
        <f t="shared" si="24"/>
        <v>648.11921938739681</v>
      </c>
      <c r="K238" s="725">
        <f t="shared" si="25"/>
        <v>10109.095615487235</v>
      </c>
      <c r="L238" s="704"/>
    </row>
    <row r="239" spans="3:12" hidden="1" outlineLevel="1" x14ac:dyDescent="0.25">
      <c r="C239" s="712">
        <v>226</v>
      </c>
      <c r="D239" s="716">
        <v>7.277701681657428E-2</v>
      </c>
      <c r="E239" s="715">
        <f t="shared" si="21"/>
        <v>0.06</v>
      </c>
      <c r="F239" s="715">
        <f t="shared" si="26"/>
        <v>4.8675505653430484E-3</v>
      </c>
      <c r="G239" s="725">
        <f t="shared" si="27"/>
        <v>10109.095615487235</v>
      </c>
      <c r="H239" s="725">
        <f t="shared" si="22"/>
        <v>700.48050653840767</v>
      </c>
      <c r="I239" s="725">
        <f t="shared" si="23"/>
        <v>49.206534078271822</v>
      </c>
      <c r="J239" s="725">
        <f t="shared" si="24"/>
        <v>651.27397246013584</v>
      </c>
      <c r="K239" s="725">
        <f t="shared" si="25"/>
        <v>9457.8216430270986</v>
      </c>
      <c r="L239" s="704"/>
    </row>
    <row r="240" spans="3:12" hidden="1" outlineLevel="1" x14ac:dyDescent="0.25">
      <c r="C240" s="712">
        <v>227</v>
      </c>
      <c r="D240" s="716">
        <v>7.2863465438725045E-2</v>
      </c>
      <c r="E240" s="715">
        <f t="shared" si="21"/>
        <v>0.06</v>
      </c>
      <c r="F240" s="715">
        <f t="shared" si="26"/>
        <v>4.8675505653430484E-3</v>
      </c>
      <c r="G240" s="725">
        <f t="shared" si="27"/>
        <v>9457.8216430270986</v>
      </c>
      <c r="H240" s="725">
        <f t="shared" si="22"/>
        <v>700.48050653840744</v>
      </c>
      <c r="I240" s="725">
        <f t="shared" si="23"/>
        <v>46.036425085430274</v>
      </c>
      <c r="J240" s="725">
        <f t="shared" si="24"/>
        <v>654.44408145297712</v>
      </c>
      <c r="K240" s="725">
        <f t="shared" si="25"/>
        <v>8803.3775615741215</v>
      </c>
      <c r="L240" s="704"/>
    </row>
    <row r="241" spans="3:12" hidden="1" outlineLevel="1" x14ac:dyDescent="0.25">
      <c r="C241" s="712">
        <v>228</v>
      </c>
      <c r="D241" s="716">
        <v>7.1044527986394851E-2</v>
      </c>
      <c r="E241" s="715">
        <f t="shared" si="21"/>
        <v>0.06</v>
      </c>
      <c r="F241" s="715">
        <f t="shared" si="26"/>
        <v>4.8675505653430484E-3</v>
      </c>
      <c r="G241" s="725">
        <f t="shared" si="27"/>
        <v>8803.3775615741215</v>
      </c>
      <c r="H241" s="725">
        <f t="shared" si="22"/>
        <v>700.48050653840744</v>
      </c>
      <c r="I241" s="725">
        <f t="shared" si="23"/>
        <v>42.850885426768421</v>
      </c>
      <c r="J241" s="725">
        <f t="shared" si="24"/>
        <v>657.62962111163904</v>
      </c>
      <c r="K241" s="725">
        <f t="shared" si="25"/>
        <v>8145.7479404624828</v>
      </c>
      <c r="L241" s="704"/>
    </row>
    <row r="242" spans="3:12" hidden="1" outlineLevel="1" x14ac:dyDescent="0.25">
      <c r="C242" s="712">
        <v>229</v>
      </c>
      <c r="D242" s="716">
        <v>6.9285272765358077E-2</v>
      </c>
      <c r="E242" s="715">
        <f t="shared" si="21"/>
        <v>0.06</v>
      </c>
      <c r="F242" s="715">
        <f t="shared" si="26"/>
        <v>4.8675505653430484E-3</v>
      </c>
      <c r="G242" s="725">
        <f t="shared" si="27"/>
        <v>8145.7479404624828</v>
      </c>
      <c r="H242" s="725">
        <f t="shared" si="22"/>
        <v>700.48050653840767</v>
      </c>
      <c r="I242" s="725">
        <f t="shared" si="23"/>
        <v>39.649839992740134</v>
      </c>
      <c r="J242" s="725">
        <f t="shared" si="24"/>
        <v>660.83066654566755</v>
      </c>
      <c r="K242" s="725">
        <f t="shared" si="25"/>
        <v>7484.9172739168152</v>
      </c>
      <c r="L242" s="704"/>
    </row>
    <row r="243" spans="3:12" hidden="1" outlineLevel="1" x14ac:dyDescent="0.25">
      <c r="C243" s="712">
        <v>230</v>
      </c>
      <c r="D243" s="716">
        <v>6.7696199340580604E-2</v>
      </c>
      <c r="E243" s="715">
        <f t="shared" si="21"/>
        <v>0.06</v>
      </c>
      <c r="F243" s="715">
        <f t="shared" si="26"/>
        <v>4.8675505653430484E-3</v>
      </c>
      <c r="G243" s="725">
        <f t="shared" si="27"/>
        <v>7484.9172739168152</v>
      </c>
      <c r="H243" s="725">
        <f t="shared" si="22"/>
        <v>700.48050653840767</v>
      </c>
      <c r="I243" s="725">
        <f t="shared" si="23"/>
        <v>36.43321330819974</v>
      </c>
      <c r="J243" s="725">
        <f t="shared" si="24"/>
        <v>664.04729323020797</v>
      </c>
      <c r="K243" s="725">
        <f t="shared" si="25"/>
        <v>6820.8699806866071</v>
      </c>
      <c r="L243" s="704"/>
    </row>
    <row r="244" spans="3:12" hidden="1" outlineLevel="1" x14ac:dyDescent="0.25">
      <c r="C244" s="712">
        <v>231</v>
      </c>
      <c r="D244" s="716">
        <v>6.8018628384936428E-2</v>
      </c>
      <c r="E244" s="715">
        <f t="shared" si="21"/>
        <v>0.06</v>
      </c>
      <c r="F244" s="715">
        <f t="shared" si="26"/>
        <v>4.8675505653430484E-3</v>
      </c>
      <c r="G244" s="725">
        <f t="shared" si="27"/>
        <v>6820.8699806866071</v>
      </c>
      <c r="H244" s="725">
        <f t="shared" si="22"/>
        <v>700.48050653840744</v>
      </c>
      <c r="I244" s="725">
        <f t="shared" si="23"/>
        <v>33.200929530622524</v>
      </c>
      <c r="J244" s="725">
        <f t="shared" si="24"/>
        <v>667.27957700778495</v>
      </c>
      <c r="K244" s="725">
        <f t="shared" si="25"/>
        <v>6153.5904036788224</v>
      </c>
      <c r="L244" s="704"/>
    </row>
    <row r="245" spans="3:12" hidden="1" outlineLevel="1" x14ac:dyDescent="0.25">
      <c r="C245" s="712">
        <v>232</v>
      </c>
      <c r="D245" s="716">
        <v>6.9634262993810758E-2</v>
      </c>
      <c r="E245" s="715">
        <f t="shared" si="21"/>
        <v>0.06</v>
      </c>
      <c r="F245" s="715">
        <f t="shared" si="26"/>
        <v>4.8675505653430484E-3</v>
      </c>
      <c r="G245" s="725">
        <f t="shared" si="27"/>
        <v>6153.5904036788224</v>
      </c>
      <c r="H245" s="725">
        <f t="shared" si="22"/>
        <v>700.48050653840767</v>
      </c>
      <c r="I245" s="725">
        <f t="shared" si="23"/>
        <v>29.952912448316411</v>
      </c>
      <c r="J245" s="725">
        <f t="shared" si="24"/>
        <v>670.52759409009127</v>
      </c>
      <c r="K245" s="725">
        <f t="shared" si="25"/>
        <v>5483.0628095887314</v>
      </c>
      <c r="L245" s="704"/>
    </row>
    <row r="246" spans="3:12" hidden="1" outlineLevel="1" x14ac:dyDescent="0.25">
      <c r="C246" s="712">
        <v>233</v>
      </c>
      <c r="D246" s="716">
        <v>6.9254637034647362E-2</v>
      </c>
      <c r="E246" s="715">
        <f t="shared" si="21"/>
        <v>0.06</v>
      </c>
      <c r="F246" s="715">
        <f t="shared" si="26"/>
        <v>4.8675505653430484E-3</v>
      </c>
      <c r="G246" s="725">
        <f t="shared" si="27"/>
        <v>5483.0628095887314</v>
      </c>
      <c r="H246" s="725">
        <f t="shared" si="22"/>
        <v>700.48050653840744</v>
      </c>
      <c r="I246" s="725">
        <f t="shared" si="23"/>
        <v>26.689085478625074</v>
      </c>
      <c r="J246" s="725">
        <f t="shared" si="24"/>
        <v>673.79142105978235</v>
      </c>
      <c r="K246" s="725">
        <f t="shared" si="25"/>
        <v>4809.2713885289486</v>
      </c>
      <c r="L246" s="704"/>
    </row>
    <row r="247" spans="3:12" hidden="1" outlineLevel="1" x14ac:dyDescent="0.25">
      <c r="C247" s="712">
        <v>234</v>
      </c>
      <c r="D247" s="716">
        <v>7.1082596825231673E-2</v>
      </c>
      <c r="E247" s="715">
        <f t="shared" si="21"/>
        <v>0.06</v>
      </c>
      <c r="F247" s="715">
        <f t="shared" si="26"/>
        <v>4.8675505653430484E-3</v>
      </c>
      <c r="G247" s="725">
        <f t="shared" si="27"/>
        <v>4809.2713885289486</v>
      </c>
      <c r="H247" s="725">
        <f t="shared" si="22"/>
        <v>700.48050653840733</v>
      </c>
      <c r="I247" s="725">
        <f t="shared" si="23"/>
        <v>23.40937166612223</v>
      </c>
      <c r="J247" s="725">
        <f t="shared" si="24"/>
        <v>677.07113487228514</v>
      </c>
      <c r="K247" s="725">
        <f t="shared" si="25"/>
        <v>4132.2002536566633</v>
      </c>
      <c r="L247" s="704"/>
    </row>
    <row r="248" spans="3:12" hidden="1" outlineLevel="1" x14ac:dyDescent="0.25">
      <c r="C248" s="712">
        <v>235</v>
      </c>
      <c r="D248" s="716">
        <v>7.1554845772256181E-2</v>
      </c>
      <c r="E248" s="715">
        <f t="shared" si="21"/>
        <v>0.06</v>
      </c>
      <c r="F248" s="715">
        <f t="shared" si="26"/>
        <v>4.8675505653430484E-3</v>
      </c>
      <c r="G248" s="725">
        <f t="shared" si="27"/>
        <v>4132.2002536566633</v>
      </c>
      <c r="H248" s="725">
        <f t="shared" si="22"/>
        <v>700.48050653840733</v>
      </c>
      <c r="I248" s="725">
        <f t="shared" si="23"/>
        <v>20.11369368079718</v>
      </c>
      <c r="J248" s="725">
        <f t="shared" si="24"/>
        <v>680.36681285761017</v>
      </c>
      <c r="K248" s="725">
        <f t="shared" si="25"/>
        <v>3451.8334407990533</v>
      </c>
      <c r="L248" s="704"/>
    </row>
    <row r="249" spans="3:12" collapsed="1" x14ac:dyDescent="0.25">
      <c r="C249" s="712">
        <v>236</v>
      </c>
      <c r="D249" s="716">
        <v>7.1893159768606538E-2</v>
      </c>
      <c r="E249" s="715">
        <f t="shared" si="21"/>
        <v>0.06</v>
      </c>
      <c r="F249" s="715">
        <f t="shared" si="26"/>
        <v>4.8675505653430484E-3</v>
      </c>
      <c r="G249" s="725">
        <f t="shared" si="27"/>
        <v>3451.8334407990533</v>
      </c>
      <c r="H249" s="725">
        <f t="shared" si="22"/>
        <v>700.48050653840733</v>
      </c>
      <c r="I249" s="725">
        <f t="shared" si="23"/>
        <v>16.80197381623147</v>
      </c>
      <c r="J249" s="725">
        <f t="shared" si="24"/>
        <v>683.67853272217587</v>
      </c>
      <c r="K249" s="725">
        <f t="shared" si="25"/>
        <v>2768.1549080768773</v>
      </c>
      <c r="L249" s="704"/>
    </row>
    <row r="250" spans="3:12" x14ac:dyDescent="0.25">
      <c r="C250" s="712">
        <v>237</v>
      </c>
      <c r="D250" s="716">
        <v>7.058880500789165E-2</v>
      </c>
      <c r="E250" s="715">
        <f t="shared" si="21"/>
        <v>0.06</v>
      </c>
      <c r="F250" s="715">
        <f t="shared" si="26"/>
        <v>4.8675505653430484E-3</v>
      </c>
      <c r="G250" s="725">
        <f t="shared" si="27"/>
        <v>2768.1549080768773</v>
      </c>
      <c r="H250" s="725">
        <f t="shared" si="22"/>
        <v>700.48050653840744</v>
      </c>
      <c r="I250" s="725">
        <f t="shared" si="23"/>
        <v>13.474133987766738</v>
      </c>
      <c r="J250" s="725">
        <f t="shared" si="24"/>
        <v>687.00637255064066</v>
      </c>
      <c r="K250" s="725">
        <f t="shared" si="25"/>
        <v>2081.1485355262366</v>
      </c>
      <c r="L250" s="704"/>
    </row>
    <row r="251" spans="3:12" x14ac:dyDescent="0.25">
      <c r="C251" s="712">
        <v>238</v>
      </c>
      <c r="D251" s="716">
        <v>6.9402739796408375E-2</v>
      </c>
      <c r="E251" s="715">
        <f t="shared" si="21"/>
        <v>0.06</v>
      </c>
      <c r="F251" s="715">
        <f t="shared" si="26"/>
        <v>4.8675505653430484E-3</v>
      </c>
      <c r="G251" s="725">
        <f t="shared" si="27"/>
        <v>2081.1485355262366</v>
      </c>
      <c r="H251" s="725">
        <f t="shared" si="22"/>
        <v>700.48050653840744</v>
      </c>
      <c r="I251" s="725">
        <f t="shared" si="23"/>
        <v>10.130095730663591</v>
      </c>
      <c r="J251" s="725">
        <f t="shared" si="24"/>
        <v>690.35041080774386</v>
      </c>
      <c r="K251" s="725">
        <f t="shared" si="25"/>
        <v>1390.7981247184928</v>
      </c>
      <c r="L251" s="704"/>
    </row>
    <row r="252" spans="3:12" x14ac:dyDescent="0.25">
      <c r="C252" s="712">
        <v>239</v>
      </c>
      <c r="D252" s="716">
        <v>6.8144068408591774E-2</v>
      </c>
      <c r="E252" s="715">
        <f t="shared" si="21"/>
        <v>0.06</v>
      </c>
      <c r="F252" s="715">
        <f t="shared" si="26"/>
        <v>4.8675505653430484E-3</v>
      </c>
      <c r="G252" s="725">
        <f t="shared" si="27"/>
        <v>1390.7981247184928</v>
      </c>
      <c r="H252" s="725">
        <f t="shared" si="22"/>
        <v>700.48050653840721</v>
      </c>
      <c r="I252" s="725">
        <f t="shared" si="23"/>
        <v>6.7697801982515511</v>
      </c>
      <c r="J252" s="725">
        <f t="shared" si="24"/>
        <v>693.7107263401557</v>
      </c>
      <c r="K252" s="725">
        <f t="shared" si="25"/>
        <v>697.08739837833707</v>
      </c>
      <c r="L252" s="704"/>
    </row>
    <row r="253" spans="3:12" x14ac:dyDescent="0.25">
      <c r="C253" s="712">
        <v>240</v>
      </c>
      <c r="D253" s="716">
        <v>6.7714350106288471E-2</v>
      </c>
      <c r="E253" s="715">
        <f t="shared" si="21"/>
        <v>0.06</v>
      </c>
      <c r="F253" s="715">
        <f t="shared" si="26"/>
        <v>4.8675505653430484E-3</v>
      </c>
      <c r="G253" s="725">
        <f t="shared" si="27"/>
        <v>697.08739837833707</v>
      </c>
      <c r="H253" s="725">
        <f t="shared" si="22"/>
        <v>700.48050653840721</v>
      </c>
      <c r="I253" s="725">
        <f t="shared" si="23"/>
        <v>3.3931081600699895</v>
      </c>
      <c r="J253" s="725">
        <f t="shared" si="24"/>
        <v>697.08739837833718</v>
      </c>
      <c r="K253" s="725">
        <f t="shared" si="25"/>
        <v>0</v>
      </c>
      <c r="L253" s="704"/>
    </row>
    <row r="254" spans="3:12" hidden="1" outlineLevel="1" x14ac:dyDescent="0.25">
      <c r="C254" s="712">
        <v>241</v>
      </c>
      <c r="D254" s="715" t="e">
        <f t="shared" ref="D254:D317" ca="1" si="28">D253+(RAND()/$L$12*IF(RAND()&gt;0.5,1,-1))</f>
        <v>#DIV/0!</v>
      </c>
      <c r="E254" s="715"/>
      <c r="F254" s="715" t="e">
        <f t="shared" ref="F254:F285" ca="1" si="29">(1+D254)^(1/12)-1</f>
        <v>#DIV/0!</v>
      </c>
      <c r="G254" s="729">
        <f t="shared" si="27"/>
        <v>0</v>
      </c>
      <c r="H254" s="729">
        <f t="shared" ref="H254:H285" si="30">$E$11</f>
        <v>0</v>
      </c>
      <c r="I254" s="729">
        <f t="shared" ref="I254:I285" si="31">$E$8/12*G254</f>
        <v>0</v>
      </c>
      <c r="J254" s="729">
        <f t="shared" si="24"/>
        <v>0</v>
      </c>
      <c r="K254" s="729">
        <f t="shared" si="25"/>
        <v>0</v>
      </c>
      <c r="L254" s="704"/>
    </row>
    <row r="255" spans="3:12" hidden="1" outlineLevel="1" x14ac:dyDescent="0.25">
      <c r="C255" s="712">
        <v>242</v>
      </c>
      <c r="D255" s="715" t="e">
        <f t="shared" ca="1" si="28"/>
        <v>#DIV/0!</v>
      </c>
      <c r="E255" s="715"/>
      <c r="F255" s="715" t="e">
        <f t="shared" ca="1" si="29"/>
        <v>#DIV/0!</v>
      </c>
      <c r="G255" s="729">
        <f t="shared" si="27"/>
        <v>0</v>
      </c>
      <c r="H255" s="729">
        <f t="shared" si="30"/>
        <v>0</v>
      </c>
      <c r="I255" s="729">
        <f t="shared" si="31"/>
        <v>0</v>
      </c>
      <c r="J255" s="729">
        <f t="shared" si="24"/>
        <v>0</v>
      </c>
      <c r="K255" s="729">
        <f t="shared" si="25"/>
        <v>0</v>
      </c>
      <c r="L255" s="704"/>
    </row>
    <row r="256" spans="3:12" hidden="1" outlineLevel="1" x14ac:dyDescent="0.25">
      <c r="C256" s="712">
        <v>243</v>
      </c>
      <c r="D256" s="715" t="e">
        <f t="shared" ca="1" si="28"/>
        <v>#DIV/0!</v>
      </c>
      <c r="E256" s="715"/>
      <c r="F256" s="715" t="e">
        <f t="shared" ca="1" si="29"/>
        <v>#DIV/0!</v>
      </c>
      <c r="G256" s="729">
        <f t="shared" si="27"/>
        <v>0</v>
      </c>
      <c r="H256" s="729">
        <f t="shared" si="30"/>
        <v>0</v>
      </c>
      <c r="I256" s="729">
        <f t="shared" si="31"/>
        <v>0</v>
      </c>
      <c r="J256" s="729">
        <f t="shared" si="24"/>
        <v>0</v>
      </c>
      <c r="K256" s="729">
        <f t="shared" si="25"/>
        <v>0</v>
      </c>
      <c r="L256" s="704"/>
    </row>
    <row r="257" spans="3:12" hidden="1" outlineLevel="1" x14ac:dyDescent="0.25">
      <c r="C257" s="712">
        <v>244</v>
      </c>
      <c r="D257" s="715" t="e">
        <f t="shared" ca="1" si="28"/>
        <v>#DIV/0!</v>
      </c>
      <c r="E257" s="715"/>
      <c r="F257" s="715" t="e">
        <f t="shared" ca="1" si="29"/>
        <v>#DIV/0!</v>
      </c>
      <c r="G257" s="729">
        <f t="shared" si="27"/>
        <v>0</v>
      </c>
      <c r="H257" s="729">
        <f t="shared" si="30"/>
        <v>0</v>
      </c>
      <c r="I257" s="729">
        <f t="shared" si="31"/>
        <v>0</v>
      </c>
      <c r="J257" s="729">
        <f t="shared" si="24"/>
        <v>0</v>
      </c>
      <c r="K257" s="729">
        <f t="shared" si="25"/>
        <v>0</v>
      </c>
      <c r="L257" s="704"/>
    </row>
    <row r="258" spans="3:12" hidden="1" outlineLevel="1" x14ac:dyDescent="0.25">
      <c r="C258" s="712">
        <v>245</v>
      </c>
      <c r="D258" s="715" t="e">
        <f t="shared" ca="1" si="28"/>
        <v>#DIV/0!</v>
      </c>
      <c r="E258" s="715"/>
      <c r="F258" s="715" t="e">
        <f t="shared" ca="1" si="29"/>
        <v>#DIV/0!</v>
      </c>
      <c r="G258" s="729">
        <f t="shared" si="27"/>
        <v>0</v>
      </c>
      <c r="H258" s="729">
        <f t="shared" si="30"/>
        <v>0</v>
      </c>
      <c r="I258" s="729">
        <f t="shared" si="31"/>
        <v>0</v>
      </c>
      <c r="J258" s="729">
        <f t="shared" si="24"/>
        <v>0</v>
      </c>
      <c r="K258" s="729">
        <f t="shared" si="25"/>
        <v>0</v>
      </c>
      <c r="L258" s="704"/>
    </row>
    <row r="259" spans="3:12" hidden="1" outlineLevel="1" x14ac:dyDescent="0.25">
      <c r="C259" s="712">
        <v>246</v>
      </c>
      <c r="D259" s="715" t="e">
        <f t="shared" ca="1" si="28"/>
        <v>#DIV/0!</v>
      </c>
      <c r="E259" s="715"/>
      <c r="F259" s="715" t="e">
        <f t="shared" ca="1" si="29"/>
        <v>#DIV/0!</v>
      </c>
      <c r="G259" s="729">
        <f t="shared" si="27"/>
        <v>0</v>
      </c>
      <c r="H259" s="729">
        <f t="shared" si="30"/>
        <v>0</v>
      </c>
      <c r="I259" s="729">
        <f t="shared" si="31"/>
        <v>0</v>
      </c>
      <c r="J259" s="729">
        <f t="shared" si="24"/>
        <v>0</v>
      </c>
      <c r="K259" s="729">
        <f t="shared" si="25"/>
        <v>0</v>
      </c>
      <c r="L259" s="704"/>
    </row>
    <row r="260" spans="3:12" hidden="1" outlineLevel="1" x14ac:dyDescent="0.25">
      <c r="C260" s="712">
        <v>247</v>
      </c>
      <c r="D260" s="715" t="e">
        <f t="shared" ca="1" si="28"/>
        <v>#DIV/0!</v>
      </c>
      <c r="E260" s="715"/>
      <c r="F260" s="715" t="e">
        <f t="shared" ca="1" si="29"/>
        <v>#DIV/0!</v>
      </c>
      <c r="G260" s="729">
        <f t="shared" si="27"/>
        <v>0</v>
      </c>
      <c r="H260" s="729">
        <f t="shared" si="30"/>
        <v>0</v>
      </c>
      <c r="I260" s="729">
        <f t="shared" si="31"/>
        <v>0</v>
      </c>
      <c r="J260" s="729">
        <f t="shared" si="24"/>
        <v>0</v>
      </c>
      <c r="K260" s="729">
        <f t="shared" si="25"/>
        <v>0</v>
      </c>
      <c r="L260" s="704"/>
    </row>
    <row r="261" spans="3:12" hidden="1" outlineLevel="1" x14ac:dyDescent="0.25">
      <c r="C261" s="712">
        <v>248</v>
      </c>
      <c r="D261" s="715" t="e">
        <f t="shared" ca="1" si="28"/>
        <v>#DIV/0!</v>
      </c>
      <c r="E261" s="715"/>
      <c r="F261" s="715" t="e">
        <f t="shared" ca="1" si="29"/>
        <v>#DIV/0!</v>
      </c>
      <c r="G261" s="729">
        <f t="shared" si="27"/>
        <v>0</v>
      </c>
      <c r="H261" s="729">
        <f t="shared" si="30"/>
        <v>0</v>
      </c>
      <c r="I261" s="729">
        <f t="shared" si="31"/>
        <v>0</v>
      </c>
      <c r="J261" s="729">
        <f t="shared" si="24"/>
        <v>0</v>
      </c>
      <c r="K261" s="729">
        <f t="shared" si="25"/>
        <v>0</v>
      </c>
      <c r="L261" s="704"/>
    </row>
    <row r="262" spans="3:12" hidden="1" outlineLevel="1" x14ac:dyDescent="0.25">
      <c r="C262" s="712">
        <v>249</v>
      </c>
      <c r="D262" s="715" t="e">
        <f t="shared" ca="1" si="28"/>
        <v>#DIV/0!</v>
      </c>
      <c r="E262" s="715"/>
      <c r="F262" s="715" t="e">
        <f t="shared" ca="1" si="29"/>
        <v>#DIV/0!</v>
      </c>
      <c r="G262" s="729">
        <f t="shared" si="27"/>
        <v>0</v>
      </c>
      <c r="H262" s="729">
        <f t="shared" si="30"/>
        <v>0</v>
      </c>
      <c r="I262" s="729">
        <f t="shared" si="31"/>
        <v>0</v>
      </c>
      <c r="J262" s="729">
        <f t="shared" si="24"/>
        <v>0</v>
      </c>
      <c r="K262" s="729">
        <f t="shared" si="25"/>
        <v>0</v>
      </c>
      <c r="L262" s="704"/>
    </row>
    <row r="263" spans="3:12" hidden="1" outlineLevel="1" x14ac:dyDescent="0.25">
      <c r="C263" s="712">
        <v>250</v>
      </c>
      <c r="D263" s="715" t="e">
        <f t="shared" ca="1" si="28"/>
        <v>#DIV/0!</v>
      </c>
      <c r="E263" s="715"/>
      <c r="F263" s="715" t="e">
        <f t="shared" ca="1" si="29"/>
        <v>#DIV/0!</v>
      </c>
      <c r="G263" s="729">
        <f t="shared" si="27"/>
        <v>0</v>
      </c>
      <c r="H263" s="729">
        <f t="shared" si="30"/>
        <v>0</v>
      </c>
      <c r="I263" s="729">
        <f t="shared" si="31"/>
        <v>0</v>
      </c>
      <c r="J263" s="729">
        <f t="shared" si="24"/>
        <v>0</v>
      </c>
      <c r="K263" s="729">
        <f t="shared" si="25"/>
        <v>0</v>
      </c>
      <c r="L263" s="704"/>
    </row>
    <row r="264" spans="3:12" hidden="1" outlineLevel="1" x14ac:dyDescent="0.25">
      <c r="C264" s="712">
        <v>251</v>
      </c>
      <c r="D264" s="715" t="e">
        <f t="shared" ca="1" si="28"/>
        <v>#DIV/0!</v>
      </c>
      <c r="E264" s="715"/>
      <c r="F264" s="715" t="e">
        <f t="shared" ca="1" si="29"/>
        <v>#DIV/0!</v>
      </c>
      <c r="G264" s="729">
        <f t="shared" si="27"/>
        <v>0</v>
      </c>
      <c r="H264" s="729">
        <f t="shared" si="30"/>
        <v>0</v>
      </c>
      <c r="I264" s="729">
        <f t="shared" si="31"/>
        <v>0</v>
      </c>
      <c r="J264" s="729">
        <f t="shared" si="24"/>
        <v>0</v>
      </c>
      <c r="K264" s="729">
        <f t="shared" si="25"/>
        <v>0</v>
      </c>
      <c r="L264" s="704"/>
    </row>
    <row r="265" spans="3:12" hidden="1" outlineLevel="1" x14ac:dyDescent="0.25">
      <c r="C265" s="712">
        <v>252</v>
      </c>
      <c r="D265" s="715" t="e">
        <f t="shared" ca="1" si="28"/>
        <v>#DIV/0!</v>
      </c>
      <c r="E265" s="715"/>
      <c r="F265" s="715" t="e">
        <f t="shared" ca="1" si="29"/>
        <v>#DIV/0!</v>
      </c>
      <c r="G265" s="729">
        <f t="shared" si="27"/>
        <v>0</v>
      </c>
      <c r="H265" s="729">
        <f t="shared" si="30"/>
        <v>0</v>
      </c>
      <c r="I265" s="729">
        <f t="shared" si="31"/>
        <v>0</v>
      </c>
      <c r="J265" s="729">
        <f t="shared" si="24"/>
        <v>0</v>
      </c>
      <c r="K265" s="729">
        <f t="shared" si="25"/>
        <v>0</v>
      </c>
      <c r="L265" s="704"/>
    </row>
    <row r="266" spans="3:12" ht="14.25" hidden="1" customHeight="1" outlineLevel="1" x14ac:dyDescent="0.25">
      <c r="C266" s="712">
        <v>253</v>
      </c>
      <c r="D266" s="715" t="e">
        <f t="shared" ca="1" si="28"/>
        <v>#DIV/0!</v>
      </c>
      <c r="E266" s="715"/>
      <c r="F266" s="715" t="e">
        <f t="shared" ca="1" si="29"/>
        <v>#DIV/0!</v>
      </c>
      <c r="G266" s="729">
        <f t="shared" si="27"/>
        <v>0</v>
      </c>
      <c r="H266" s="729">
        <f t="shared" si="30"/>
        <v>0</v>
      </c>
      <c r="I266" s="729">
        <f t="shared" si="31"/>
        <v>0</v>
      </c>
      <c r="J266" s="729">
        <f t="shared" si="24"/>
        <v>0</v>
      </c>
      <c r="K266" s="729">
        <f t="shared" si="25"/>
        <v>0</v>
      </c>
      <c r="L266" s="704"/>
    </row>
    <row r="267" spans="3:12" hidden="1" outlineLevel="1" x14ac:dyDescent="0.25">
      <c r="C267" s="712">
        <v>254</v>
      </c>
      <c r="D267" s="715" t="e">
        <f t="shared" ca="1" si="28"/>
        <v>#DIV/0!</v>
      </c>
      <c r="E267" s="715"/>
      <c r="F267" s="715" t="e">
        <f t="shared" ca="1" si="29"/>
        <v>#DIV/0!</v>
      </c>
      <c r="G267" s="729">
        <f t="shared" si="27"/>
        <v>0</v>
      </c>
      <c r="H267" s="729">
        <f t="shared" si="30"/>
        <v>0</v>
      </c>
      <c r="I267" s="729">
        <f t="shared" si="31"/>
        <v>0</v>
      </c>
      <c r="J267" s="729">
        <f t="shared" si="24"/>
        <v>0</v>
      </c>
      <c r="K267" s="729">
        <f t="shared" si="25"/>
        <v>0</v>
      </c>
      <c r="L267" s="704"/>
    </row>
    <row r="268" spans="3:12" hidden="1" outlineLevel="1" x14ac:dyDescent="0.25">
      <c r="C268" s="712">
        <v>255</v>
      </c>
      <c r="D268" s="715" t="e">
        <f t="shared" ca="1" si="28"/>
        <v>#DIV/0!</v>
      </c>
      <c r="E268" s="715"/>
      <c r="F268" s="715" t="e">
        <f t="shared" ca="1" si="29"/>
        <v>#DIV/0!</v>
      </c>
      <c r="G268" s="729">
        <f t="shared" si="27"/>
        <v>0</v>
      </c>
      <c r="H268" s="729">
        <f t="shared" si="30"/>
        <v>0</v>
      </c>
      <c r="I268" s="729">
        <f t="shared" si="31"/>
        <v>0</v>
      </c>
      <c r="J268" s="729">
        <f t="shared" si="24"/>
        <v>0</v>
      </c>
      <c r="K268" s="729">
        <f t="shared" si="25"/>
        <v>0</v>
      </c>
      <c r="L268" s="704"/>
    </row>
    <row r="269" spans="3:12" hidden="1" outlineLevel="1" x14ac:dyDescent="0.25">
      <c r="C269" s="712">
        <v>256</v>
      </c>
      <c r="D269" s="715" t="e">
        <f t="shared" ca="1" si="28"/>
        <v>#DIV/0!</v>
      </c>
      <c r="E269" s="715"/>
      <c r="F269" s="715" t="e">
        <f t="shared" ca="1" si="29"/>
        <v>#DIV/0!</v>
      </c>
      <c r="G269" s="729">
        <f t="shared" si="27"/>
        <v>0</v>
      </c>
      <c r="H269" s="729">
        <f t="shared" si="30"/>
        <v>0</v>
      </c>
      <c r="I269" s="729">
        <f t="shared" si="31"/>
        <v>0</v>
      </c>
      <c r="J269" s="729">
        <f t="shared" si="24"/>
        <v>0</v>
      </c>
      <c r="K269" s="729">
        <f t="shared" si="25"/>
        <v>0</v>
      </c>
      <c r="L269" s="704"/>
    </row>
    <row r="270" spans="3:12" hidden="1" outlineLevel="1" x14ac:dyDescent="0.25">
      <c r="C270" s="712">
        <v>257</v>
      </c>
      <c r="D270" s="715" t="e">
        <f t="shared" ca="1" si="28"/>
        <v>#DIV/0!</v>
      </c>
      <c r="E270" s="715"/>
      <c r="F270" s="715" t="e">
        <f t="shared" ca="1" si="29"/>
        <v>#DIV/0!</v>
      </c>
      <c r="G270" s="729">
        <f t="shared" si="27"/>
        <v>0</v>
      </c>
      <c r="H270" s="729">
        <f t="shared" si="30"/>
        <v>0</v>
      </c>
      <c r="I270" s="729">
        <f t="shared" si="31"/>
        <v>0</v>
      </c>
      <c r="J270" s="729">
        <f t="shared" ref="J270:J333" si="32">H270-I270</f>
        <v>0</v>
      </c>
      <c r="K270" s="729">
        <f t="shared" ref="K270:K333" si="33">G270-J270</f>
        <v>0</v>
      </c>
      <c r="L270" s="704"/>
    </row>
    <row r="271" spans="3:12" hidden="1" outlineLevel="1" x14ac:dyDescent="0.25">
      <c r="C271" s="712">
        <v>258</v>
      </c>
      <c r="D271" s="715" t="e">
        <f t="shared" ca="1" si="28"/>
        <v>#DIV/0!</v>
      </c>
      <c r="E271" s="715"/>
      <c r="F271" s="715" t="e">
        <f t="shared" ca="1" si="29"/>
        <v>#DIV/0!</v>
      </c>
      <c r="G271" s="729">
        <f t="shared" ref="G271:G334" si="34">K270</f>
        <v>0</v>
      </c>
      <c r="H271" s="729">
        <f t="shared" si="30"/>
        <v>0</v>
      </c>
      <c r="I271" s="729">
        <f t="shared" si="31"/>
        <v>0</v>
      </c>
      <c r="J271" s="729">
        <f t="shared" si="32"/>
        <v>0</v>
      </c>
      <c r="K271" s="729">
        <f t="shared" si="33"/>
        <v>0</v>
      </c>
      <c r="L271" s="704"/>
    </row>
    <row r="272" spans="3:12" hidden="1" outlineLevel="1" x14ac:dyDescent="0.25">
      <c r="C272" s="712">
        <v>259</v>
      </c>
      <c r="D272" s="715" t="e">
        <f t="shared" ca="1" si="28"/>
        <v>#DIV/0!</v>
      </c>
      <c r="E272" s="715"/>
      <c r="F272" s="715" t="e">
        <f t="shared" ca="1" si="29"/>
        <v>#DIV/0!</v>
      </c>
      <c r="G272" s="729">
        <f t="shared" si="34"/>
        <v>0</v>
      </c>
      <c r="H272" s="729">
        <f t="shared" si="30"/>
        <v>0</v>
      </c>
      <c r="I272" s="729">
        <f t="shared" si="31"/>
        <v>0</v>
      </c>
      <c r="J272" s="729">
        <f t="shared" si="32"/>
        <v>0</v>
      </c>
      <c r="K272" s="729">
        <f t="shared" si="33"/>
        <v>0</v>
      </c>
      <c r="L272" s="704"/>
    </row>
    <row r="273" spans="3:12" hidden="1" outlineLevel="1" x14ac:dyDescent="0.25">
      <c r="C273" s="712">
        <v>260</v>
      </c>
      <c r="D273" s="715" t="e">
        <f t="shared" ca="1" si="28"/>
        <v>#DIV/0!</v>
      </c>
      <c r="E273" s="715"/>
      <c r="F273" s="715" t="e">
        <f t="shared" ca="1" si="29"/>
        <v>#DIV/0!</v>
      </c>
      <c r="G273" s="729">
        <f t="shared" si="34"/>
        <v>0</v>
      </c>
      <c r="H273" s="729">
        <f t="shared" si="30"/>
        <v>0</v>
      </c>
      <c r="I273" s="729">
        <f t="shared" si="31"/>
        <v>0</v>
      </c>
      <c r="J273" s="729">
        <f t="shared" si="32"/>
        <v>0</v>
      </c>
      <c r="K273" s="729">
        <f t="shared" si="33"/>
        <v>0</v>
      </c>
      <c r="L273" s="704"/>
    </row>
    <row r="274" spans="3:12" hidden="1" outlineLevel="1" x14ac:dyDescent="0.25">
      <c r="C274" s="712">
        <v>261</v>
      </c>
      <c r="D274" s="715" t="e">
        <f t="shared" ca="1" si="28"/>
        <v>#DIV/0!</v>
      </c>
      <c r="E274" s="715"/>
      <c r="F274" s="715" t="e">
        <f t="shared" ca="1" si="29"/>
        <v>#DIV/0!</v>
      </c>
      <c r="G274" s="729">
        <f t="shared" si="34"/>
        <v>0</v>
      </c>
      <c r="H274" s="729">
        <f t="shared" si="30"/>
        <v>0</v>
      </c>
      <c r="I274" s="729">
        <f t="shared" si="31"/>
        <v>0</v>
      </c>
      <c r="J274" s="729">
        <f t="shared" si="32"/>
        <v>0</v>
      </c>
      <c r="K274" s="729">
        <f t="shared" si="33"/>
        <v>0</v>
      </c>
      <c r="L274" s="704"/>
    </row>
    <row r="275" spans="3:12" hidden="1" outlineLevel="1" x14ac:dyDescent="0.25">
      <c r="C275" s="712">
        <v>262</v>
      </c>
      <c r="D275" s="715" t="e">
        <f t="shared" ca="1" si="28"/>
        <v>#DIV/0!</v>
      </c>
      <c r="E275" s="715"/>
      <c r="F275" s="715" t="e">
        <f t="shared" ca="1" si="29"/>
        <v>#DIV/0!</v>
      </c>
      <c r="G275" s="729">
        <f t="shared" si="34"/>
        <v>0</v>
      </c>
      <c r="H275" s="729">
        <f t="shared" si="30"/>
        <v>0</v>
      </c>
      <c r="I275" s="729">
        <f t="shared" si="31"/>
        <v>0</v>
      </c>
      <c r="J275" s="729">
        <f t="shared" si="32"/>
        <v>0</v>
      </c>
      <c r="K275" s="729">
        <f t="shared" si="33"/>
        <v>0</v>
      </c>
      <c r="L275" s="704"/>
    </row>
    <row r="276" spans="3:12" hidden="1" outlineLevel="1" x14ac:dyDescent="0.25">
      <c r="C276" s="712">
        <v>263</v>
      </c>
      <c r="D276" s="715" t="e">
        <f t="shared" ca="1" si="28"/>
        <v>#DIV/0!</v>
      </c>
      <c r="E276" s="715"/>
      <c r="F276" s="715" t="e">
        <f t="shared" ca="1" si="29"/>
        <v>#DIV/0!</v>
      </c>
      <c r="G276" s="729">
        <f t="shared" si="34"/>
        <v>0</v>
      </c>
      <c r="H276" s="729">
        <f t="shared" si="30"/>
        <v>0</v>
      </c>
      <c r="I276" s="729">
        <f t="shared" si="31"/>
        <v>0</v>
      </c>
      <c r="J276" s="729">
        <f t="shared" si="32"/>
        <v>0</v>
      </c>
      <c r="K276" s="729">
        <f t="shared" si="33"/>
        <v>0</v>
      </c>
      <c r="L276" s="704"/>
    </row>
    <row r="277" spans="3:12" hidden="1" outlineLevel="1" x14ac:dyDescent="0.25">
      <c r="C277" s="712">
        <v>264</v>
      </c>
      <c r="D277" s="715" t="e">
        <f t="shared" ca="1" si="28"/>
        <v>#DIV/0!</v>
      </c>
      <c r="E277" s="715"/>
      <c r="F277" s="715" t="e">
        <f t="shared" ca="1" si="29"/>
        <v>#DIV/0!</v>
      </c>
      <c r="G277" s="729">
        <f t="shared" si="34"/>
        <v>0</v>
      </c>
      <c r="H277" s="729">
        <f t="shared" si="30"/>
        <v>0</v>
      </c>
      <c r="I277" s="729">
        <f t="shared" si="31"/>
        <v>0</v>
      </c>
      <c r="J277" s="729">
        <f t="shared" si="32"/>
        <v>0</v>
      </c>
      <c r="K277" s="729">
        <f t="shared" si="33"/>
        <v>0</v>
      </c>
      <c r="L277" s="704"/>
    </row>
    <row r="278" spans="3:12" hidden="1" outlineLevel="1" x14ac:dyDescent="0.25">
      <c r="C278" s="712">
        <v>265</v>
      </c>
      <c r="D278" s="715" t="e">
        <f t="shared" ca="1" si="28"/>
        <v>#DIV/0!</v>
      </c>
      <c r="E278" s="715"/>
      <c r="F278" s="715" t="e">
        <f t="shared" ca="1" si="29"/>
        <v>#DIV/0!</v>
      </c>
      <c r="G278" s="729">
        <f t="shared" si="34"/>
        <v>0</v>
      </c>
      <c r="H278" s="729">
        <f t="shared" si="30"/>
        <v>0</v>
      </c>
      <c r="I278" s="729">
        <f t="shared" si="31"/>
        <v>0</v>
      </c>
      <c r="J278" s="729">
        <f t="shared" si="32"/>
        <v>0</v>
      </c>
      <c r="K278" s="729">
        <f t="shared" si="33"/>
        <v>0</v>
      </c>
      <c r="L278" s="704"/>
    </row>
    <row r="279" spans="3:12" hidden="1" outlineLevel="1" x14ac:dyDescent="0.25">
      <c r="C279" s="712">
        <v>266</v>
      </c>
      <c r="D279" s="715" t="e">
        <f t="shared" ca="1" si="28"/>
        <v>#DIV/0!</v>
      </c>
      <c r="E279" s="715"/>
      <c r="F279" s="715" t="e">
        <f t="shared" ca="1" si="29"/>
        <v>#DIV/0!</v>
      </c>
      <c r="G279" s="729">
        <f t="shared" si="34"/>
        <v>0</v>
      </c>
      <c r="H279" s="729">
        <f t="shared" si="30"/>
        <v>0</v>
      </c>
      <c r="I279" s="729">
        <f t="shared" si="31"/>
        <v>0</v>
      </c>
      <c r="J279" s="729">
        <f t="shared" si="32"/>
        <v>0</v>
      </c>
      <c r="K279" s="729">
        <f t="shared" si="33"/>
        <v>0</v>
      </c>
      <c r="L279" s="704"/>
    </row>
    <row r="280" spans="3:12" hidden="1" outlineLevel="1" x14ac:dyDescent="0.25">
      <c r="C280" s="712">
        <v>267</v>
      </c>
      <c r="D280" s="715" t="e">
        <f t="shared" ca="1" si="28"/>
        <v>#DIV/0!</v>
      </c>
      <c r="E280" s="715"/>
      <c r="F280" s="715" t="e">
        <f t="shared" ca="1" si="29"/>
        <v>#DIV/0!</v>
      </c>
      <c r="G280" s="729">
        <f t="shared" si="34"/>
        <v>0</v>
      </c>
      <c r="H280" s="729">
        <f t="shared" si="30"/>
        <v>0</v>
      </c>
      <c r="I280" s="729">
        <f t="shared" si="31"/>
        <v>0</v>
      </c>
      <c r="J280" s="729">
        <f t="shared" si="32"/>
        <v>0</v>
      </c>
      <c r="K280" s="729">
        <f t="shared" si="33"/>
        <v>0</v>
      </c>
      <c r="L280" s="704"/>
    </row>
    <row r="281" spans="3:12" hidden="1" outlineLevel="1" x14ac:dyDescent="0.25">
      <c r="C281" s="712">
        <v>268</v>
      </c>
      <c r="D281" s="715" t="e">
        <f t="shared" ca="1" si="28"/>
        <v>#DIV/0!</v>
      </c>
      <c r="E281" s="715"/>
      <c r="F281" s="715" t="e">
        <f t="shared" ca="1" si="29"/>
        <v>#DIV/0!</v>
      </c>
      <c r="G281" s="729">
        <f t="shared" si="34"/>
        <v>0</v>
      </c>
      <c r="H281" s="729">
        <f t="shared" si="30"/>
        <v>0</v>
      </c>
      <c r="I281" s="729">
        <f t="shared" si="31"/>
        <v>0</v>
      </c>
      <c r="J281" s="729">
        <f t="shared" si="32"/>
        <v>0</v>
      </c>
      <c r="K281" s="729">
        <f t="shared" si="33"/>
        <v>0</v>
      </c>
      <c r="L281" s="704"/>
    </row>
    <row r="282" spans="3:12" hidden="1" outlineLevel="1" x14ac:dyDescent="0.25">
      <c r="C282" s="712">
        <v>269</v>
      </c>
      <c r="D282" s="715" t="e">
        <f t="shared" ca="1" si="28"/>
        <v>#DIV/0!</v>
      </c>
      <c r="E282" s="715"/>
      <c r="F282" s="715" t="e">
        <f t="shared" ca="1" si="29"/>
        <v>#DIV/0!</v>
      </c>
      <c r="G282" s="729">
        <f t="shared" si="34"/>
        <v>0</v>
      </c>
      <c r="H282" s="729">
        <f t="shared" si="30"/>
        <v>0</v>
      </c>
      <c r="I282" s="729">
        <f t="shared" si="31"/>
        <v>0</v>
      </c>
      <c r="J282" s="729">
        <f t="shared" si="32"/>
        <v>0</v>
      </c>
      <c r="K282" s="729">
        <f t="shared" si="33"/>
        <v>0</v>
      </c>
      <c r="L282" s="704"/>
    </row>
    <row r="283" spans="3:12" hidden="1" outlineLevel="1" x14ac:dyDescent="0.25">
      <c r="C283" s="712">
        <v>270</v>
      </c>
      <c r="D283" s="715" t="e">
        <f t="shared" ca="1" si="28"/>
        <v>#DIV/0!</v>
      </c>
      <c r="E283" s="715"/>
      <c r="F283" s="715" t="e">
        <f t="shared" ca="1" si="29"/>
        <v>#DIV/0!</v>
      </c>
      <c r="G283" s="729">
        <f t="shared" si="34"/>
        <v>0</v>
      </c>
      <c r="H283" s="729">
        <f t="shared" si="30"/>
        <v>0</v>
      </c>
      <c r="I283" s="729">
        <f t="shared" si="31"/>
        <v>0</v>
      </c>
      <c r="J283" s="729">
        <f t="shared" si="32"/>
        <v>0</v>
      </c>
      <c r="K283" s="729">
        <f t="shared" si="33"/>
        <v>0</v>
      </c>
      <c r="L283" s="704"/>
    </row>
    <row r="284" spans="3:12" hidden="1" outlineLevel="1" x14ac:dyDescent="0.25">
      <c r="C284" s="712">
        <v>271</v>
      </c>
      <c r="D284" s="715" t="e">
        <f t="shared" ca="1" si="28"/>
        <v>#DIV/0!</v>
      </c>
      <c r="E284" s="715"/>
      <c r="F284" s="715" t="e">
        <f t="shared" ca="1" si="29"/>
        <v>#DIV/0!</v>
      </c>
      <c r="G284" s="729">
        <f t="shared" si="34"/>
        <v>0</v>
      </c>
      <c r="H284" s="729">
        <f t="shared" si="30"/>
        <v>0</v>
      </c>
      <c r="I284" s="729">
        <f t="shared" si="31"/>
        <v>0</v>
      </c>
      <c r="J284" s="729">
        <f t="shared" si="32"/>
        <v>0</v>
      </c>
      <c r="K284" s="729">
        <f t="shared" si="33"/>
        <v>0</v>
      </c>
      <c r="L284" s="704"/>
    </row>
    <row r="285" spans="3:12" hidden="1" outlineLevel="1" x14ac:dyDescent="0.25">
      <c r="C285" s="712">
        <v>272</v>
      </c>
      <c r="D285" s="715" t="e">
        <f t="shared" ca="1" si="28"/>
        <v>#DIV/0!</v>
      </c>
      <c r="E285" s="715"/>
      <c r="F285" s="715" t="e">
        <f t="shared" ca="1" si="29"/>
        <v>#DIV/0!</v>
      </c>
      <c r="G285" s="729">
        <f t="shared" si="34"/>
        <v>0</v>
      </c>
      <c r="H285" s="729">
        <f t="shared" si="30"/>
        <v>0</v>
      </c>
      <c r="I285" s="729">
        <f t="shared" si="31"/>
        <v>0</v>
      </c>
      <c r="J285" s="729">
        <f t="shared" si="32"/>
        <v>0</v>
      </c>
      <c r="K285" s="729">
        <f t="shared" si="33"/>
        <v>0</v>
      </c>
      <c r="L285" s="704"/>
    </row>
    <row r="286" spans="3:12" hidden="1" outlineLevel="1" x14ac:dyDescent="0.25">
      <c r="C286" s="712">
        <v>273</v>
      </c>
      <c r="D286" s="715" t="e">
        <f t="shared" ca="1" si="28"/>
        <v>#DIV/0!</v>
      </c>
      <c r="E286" s="715"/>
      <c r="F286" s="715" t="e">
        <f t="shared" ref="F286:F317" ca="1" si="35">(1+D286)^(1/12)-1</f>
        <v>#DIV/0!</v>
      </c>
      <c r="G286" s="729">
        <f t="shared" si="34"/>
        <v>0</v>
      </c>
      <c r="H286" s="729">
        <f t="shared" ref="H286:H317" si="36">$E$11</f>
        <v>0</v>
      </c>
      <c r="I286" s="729">
        <f t="shared" ref="I286:I317" si="37">$E$8/12*G286</f>
        <v>0</v>
      </c>
      <c r="J286" s="729">
        <f t="shared" si="32"/>
        <v>0</v>
      </c>
      <c r="K286" s="729">
        <f t="shared" si="33"/>
        <v>0</v>
      </c>
      <c r="L286" s="704"/>
    </row>
    <row r="287" spans="3:12" hidden="1" outlineLevel="1" x14ac:dyDescent="0.25">
      <c r="C287" s="712">
        <v>274</v>
      </c>
      <c r="D287" s="715" t="e">
        <f t="shared" ca="1" si="28"/>
        <v>#DIV/0!</v>
      </c>
      <c r="E287" s="715"/>
      <c r="F287" s="715" t="e">
        <f t="shared" ca="1" si="35"/>
        <v>#DIV/0!</v>
      </c>
      <c r="G287" s="729">
        <f t="shared" si="34"/>
        <v>0</v>
      </c>
      <c r="H287" s="729">
        <f t="shared" si="36"/>
        <v>0</v>
      </c>
      <c r="I287" s="729">
        <f t="shared" si="37"/>
        <v>0</v>
      </c>
      <c r="J287" s="729">
        <f t="shared" si="32"/>
        <v>0</v>
      </c>
      <c r="K287" s="729">
        <f t="shared" si="33"/>
        <v>0</v>
      </c>
      <c r="L287" s="704"/>
    </row>
    <row r="288" spans="3:12" hidden="1" outlineLevel="1" x14ac:dyDescent="0.25">
      <c r="C288" s="712">
        <v>275</v>
      </c>
      <c r="D288" s="715" t="e">
        <f t="shared" ca="1" si="28"/>
        <v>#DIV/0!</v>
      </c>
      <c r="E288" s="715"/>
      <c r="F288" s="715" t="e">
        <f t="shared" ca="1" si="35"/>
        <v>#DIV/0!</v>
      </c>
      <c r="G288" s="729">
        <f t="shared" si="34"/>
        <v>0</v>
      </c>
      <c r="H288" s="729">
        <f t="shared" si="36"/>
        <v>0</v>
      </c>
      <c r="I288" s="729">
        <f t="shared" si="37"/>
        <v>0</v>
      </c>
      <c r="J288" s="729">
        <f t="shared" si="32"/>
        <v>0</v>
      </c>
      <c r="K288" s="729">
        <f t="shared" si="33"/>
        <v>0</v>
      </c>
      <c r="L288" s="704"/>
    </row>
    <row r="289" spans="3:12" hidden="1" outlineLevel="1" x14ac:dyDescent="0.25">
      <c r="C289" s="712">
        <v>276</v>
      </c>
      <c r="D289" s="715" t="e">
        <f t="shared" ca="1" si="28"/>
        <v>#DIV/0!</v>
      </c>
      <c r="E289" s="715"/>
      <c r="F289" s="715" t="e">
        <f t="shared" ca="1" si="35"/>
        <v>#DIV/0!</v>
      </c>
      <c r="G289" s="729">
        <f t="shared" si="34"/>
        <v>0</v>
      </c>
      <c r="H289" s="729">
        <f t="shared" si="36"/>
        <v>0</v>
      </c>
      <c r="I289" s="729">
        <f t="shared" si="37"/>
        <v>0</v>
      </c>
      <c r="J289" s="729">
        <f t="shared" si="32"/>
        <v>0</v>
      </c>
      <c r="K289" s="729">
        <f t="shared" si="33"/>
        <v>0</v>
      </c>
      <c r="L289" s="704"/>
    </row>
    <row r="290" spans="3:12" hidden="1" outlineLevel="1" x14ac:dyDescent="0.25">
      <c r="C290" s="712">
        <v>277</v>
      </c>
      <c r="D290" s="715" t="e">
        <f t="shared" ca="1" si="28"/>
        <v>#DIV/0!</v>
      </c>
      <c r="E290" s="715"/>
      <c r="F290" s="715" t="e">
        <f t="shared" ca="1" si="35"/>
        <v>#DIV/0!</v>
      </c>
      <c r="G290" s="729">
        <f t="shared" si="34"/>
        <v>0</v>
      </c>
      <c r="H290" s="729">
        <f t="shared" si="36"/>
        <v>0</v>
      </c>
      <c r="I290" s="729">
        <f t="shared" si="37"/>
        <v>0</v>
      </c>
      <c r="J290" s="729">
        <f t="shared" si="32"/>
        <v>0</v>
      </c>
      <c r="K290" s="729">
        <f t="shared" si="33"/>
        <v>0</v>
      </c>
      <c r="L290" s="704"/>
    </row>
    <row r="291" spans="3:12" hidden="1" outlineLevel="1" x14ac:dyDescent="0.25">
      <c r="C291" s="712">
        <v>278</v>
      </c>
      <c r="D291" s="715" t="e">
        <f t="shared" ca="1" si="28"/>
        <v>#DIV/0!</v>
      </c>
      <c r="E291" s="715"/>
      <c r="F291" s="715" t="e">
        <f t="shared" ca="1" si="35"/>
        <v>#DIV/0!</v>
      </c>
      <c r="G291" s="729">
        <f t="shared" si="34"/>
        <v>0</v>
      </c>
      <c r="H291" s="729">
        <f t="shared" si="36"/>
        <v>0</v>
      </c>
      <c r="I291" s="729">
        <f t="shared" si="37"/>
        <v>0</v>
      </c>
      <c r="J291" s="729">
        <f t="shared" si="32"/>
        <v>0</v>
      </c>
      <c r="K291" s="729">
        <f t="shared" si="33"/>
        <v>0</v>
      </c>
      <c r="L291" s="704"/>
    </row>
    <row r="292" spans="3:12" hidden="1" outlineLevel="1" x14ac:dyDescent="0.25">
      <c r="C292" s="712">
        <v>279</v>
      </c>
      <c r="D292" s="715" t="e">
        <f t="shared" ca="1" si="28"/>
        <v>#DIV/0!</v>
      </c>
      <c r="E292" s="715"/>
      <c r="F292" s="715" t="e">
        <f t="shared" ca="1" si="35"/>
        <v>#DIV/0!</v>
      </c>
      <c r="G292" s="729">
        <f t="shared" si="34"/>
        <v>0</v>
      </c>
      <c r="H292" s="729">
        <f t="shared" si="36"/>
        <v>0</v>
      </c>
      <c r="I292" s="729">
        <f t="shared" si="37"/>
        <v>0</v>
      </c>
      <c r="J292" s="729">
        <f t="shared" si="32"/>
        <v>0</v>
      </c>
      <c r="K292" s="729">
        <f t="shared" si="33"/>
        <v>0</v>
      </c>
      <c r="L292" s="704"/>
    </row>
    <row r="293" spans="3:12" hidden="1" outlineLevel="1" x14ac:dyDescent="0.25">
      <c r="C293" s="712">
        <v>280</v>
      </c>
      <c r="D293" s="715" t="e">
        <f t="shared" ca="1" si="28"/>
        <v>#DIV/0!</v>
      </c>
      <c r="E293" s="715"/>
      <c r="F293" s="715" t="e">
        <f t="shared" ca="1" si="35"/>
        <v>#DIV/0!</v>
      </c>
      <c r="G293" s="729">
        <f t="shared" si="34"/>
        <v>0</v>
      </c>
      <c r="H293" s="729">
        <f t="shared" si="36"/>
        <v>0</v>
      </c>
      <c r="I293" s="729">
        <f t="shared" si="37"/>
        <v>0</v>
      </c>
      <c r="J293" s="729">
        <f t="shared" si="32"/>
        <v>0</v>
      </c>
      <c r="K293" s="729">
        <f t="shared" si="33"/>
        <v>0</v>
      </c>
      <c r="L293" s="704"/>
    </row>
    <row r="294" spans="3:12" hidden="1" outlineLevel="1" x14ac:dyDescent="0.25">
      <c r="C294" s="712">
        <v>281</v>
      </c>
      <c r="D294" s="715" t="e">
        <f t="shared" ca="1" si="28"/>
        <v>#DIV/0!</v>
      </c>
      <c r="E294" s="715"/>
      <c r="F294" s="715" t="e">
        <f t="shared" ca="1" si="35"/>
        <v>#DIV/0!</v>
      </c>
      <c r="G294" s="729">
        <f t="shared" si="34"/>
        <v>0</v>
      </c>
      <c r="H294" s="729">
        <f t="shared" si="36"/>
        <v>0</v>
      </c>
      <c r="I294" s="729">
        <f t="shared" si="37"/>
        <v>0</v>
      </c>
      <c r="J294" s="729">
        <f t="shared" si="32"/>
        <v>0</v>
      </c>
      <c r="K294" s="729">
        <f t="shared" si="33"/>
        <v>0</v>
      </c>
      <c r="L294" s="704"/>
    </row>
    <row r="295" spans="3:12" hidden="1" outlineLevel="1" x14ac:dyDescent="0.25">
      <c r="C295" s="712">
        <v>282</v>
      </c>
      <c r="D295" s="715" t="e">
        <f t="shared" ca="1" si="28"/>
        <v>#DIV/0!</v>
      </c>
      <c r="E295" s="715"/>
      <c r="F295" s="715" t="e">
        <f t="shared" ca="1" si="35"/>
        <v>#DIV/0!</v>
      </c>
      <c r="G295" s="729">
        <f t="shared" si="34"/>
        <v>0</v>
      </c>
      <c r="H295" s="729">
        <f t="shared" si="36"/>
        <v>0</v>
      </c>
      <c r="I295" s="729">
        <f t="shared" si="37"/>
        <v>0</v>
      </c>
      <c r="J295" s="729">
        <f t="shared" si="32"/>
        <v>0</v>
      </c>
      <c r="K295" s="729">
        <f t="shared" si="33"/>
        <v>0</v>
      </c>
      <c r="L295" s="704"/>
    </row>
    <row r="296" spans="3:12" hidden="1" outlineLevel="1" x14ac:dyDescent="0.25">
      <c r="C296" s="712">
        <v>283</v>
      </c>
      <c r="D296" s="715" t="e">
        <f t="shared" ca="1" si="28"/>
        <v>#DIV/0!</v>
      </c>
      <c r="E296" s="715"/>
      <c r="F296" s="715" t="e">
        <f t="shared" ca="1" si="35"/>
        <v>#DIV/0!</v>
      </c>
      <c r="G296" s="729">
        <f t="shared" si="34"/>
        <v>0</v>
      </c>
      <c r="H296" s="729">
        <f t="shared" si="36"/>
        <v>0</v>
      </c>
      <c r="I296" s="729">
        <f t="shared" si="37"/>
        <v>0</v>
      </c>
      <c r="J296" s="729">
        <f t="shared" si="32"/>
        <v>0</v>
      </c>
      <c r="K296" s="729">
        <f t="shared" si="33"/>
        <v>0</v>
      </c>
      <c r="L296" s="704"/>
    </row>
    <row r="297" spans="3:12" hidden="1" outlineLevel="1" x14ac:dyDescent="0.25">
      <c r="C297" s="712">
        <v>284</v>
      </c>
      <c r="D297" s="715" t="e">
        <f t="shared" ca="1" si="28"/>
        <v>#DIV/0!</v>
      </c>
      <c r="E297" s="715"/>
      <c r="F297" s="715" t="e">
        <f t="shared" ca="1" si="35"/>
        <v>#DIV/0!</v>
      </c>
      <c r="G297" s="729">
        <f t="shared" si="34"/>
        <v>0</v>
      </c>
      <c r="H297" s="729">
        <f t="shared" si="36"/>
        <v>0</v>
      </c>
      <c r="I297" s="729">
        <f t="shared" si="37"/>
        <v>0</v>
      </c>
      <c r="J297" s="729">
        <f t="shared" si="32"/>
        <v>0</v>
      </c>
      <c r="K297" s="729">
        <f t="shared" si="33"/>
        <v>0</v>
      </c>
      <c r="L297" s="704"/>
    </row>
    <row r="298" spans="3:12" hidden="1" outlineLevel="1" x14ac:dyDescent="0.25">
      <c r="C298" s="712">
        <v>285</v>
      </c>
      <c r="D298" s="715" t="e">
        <f t="shared" ca="1" si="28"/>
        <v>#DIV/0!</v>
      </c>
      <c r="E298" s="715"/>
      <c r="F298" s="715" t="e">
        <f t="shared" ca="1" si="35"/>
        <v>#DIV/0!</v>
      </c>
      <c r="G298" s="729">
        <f t="shared" si="34"/>
        <v>0</v>
      </c>
      <c r="H298" s="729">
        <f t="shared" si="36"/>
        <v>0</v>
      </c>
      <c r="I298" s="729">
        <f t="shared" si="37"/>
        <v>0</v>
      </c>
      <c r="J298" s="729">
        <f t="shared" si="32"/>
        <v>0</v>
      </c>
      <c r="K298" s="729">
        <f t="shared" si="33"/>
        <v>0</v>
      </c>
      <c r="L298" s="704"/>
    </row>
    <row r="299" spans="3:12" hidden="1" outlineLevel="1" x14ac:dyDescent="0.25">
      <c r="C299" s="712">
        <v>286</v>
      </c>
      <c r="D299" s="715" t="e">
        <f t="shared" ca="1" si="28"/>
        <v>#DIV/0!</v>
      </c>
      <c r="E299" s="715"/>
      <c r="F299" s="715" t="e">
        <f t="shared" ca="1" si="35"/>
        <v>#DIV/0!</v>
      </c>
      <c r="G299" s="729">
        <f t="shared" si="34"/>
        <v>0</v>
      </c>
      <c r="H299" s="729">
        <f t="shared" si="36"/>
        <v>0</v>
      </c>
      <c r="I299" s="729">
        <f t="shared" si="37"/>
        <v>0</v>
      </c>
      <c r="J299" s="729">
        <f t="shared" si="32"/>
        <v>0</v>
      </c>
      <c r="K299" s="729">
        <f t="shared" si="33"/>
        <v>0</v>
      </c>
      <c r="L299" s="704"/>
    </row>
    <row r="300" spans="3:12" hidden="1" outlineLevel="1" x14ac:dyDescent="0.25">
      <c r="C300" s="712">
        <v>287</v>
      </c>
      <c r="D300" s="715" t="e">
        <f t="shared" ca="1" si="28"/>
        <v>#DIV/0!</v>
      </c>
      <c r="E300" s="715"/>
      <c r="F300" s="715" t="e">
        <f t="shared" ca="1" si="35"/>
        <v>#DIV/0!</v>
      </c>
      <c r="G300" s="729">
        <f t="shared" si="34"/>
        <v>0</v>
      </c>
      <c r="H300" s="729">
        <f t="shared" si="36"/>
        <v>0</v>
      </c>
      <c r="I300" s="729">
        <f t="shared" si="37"/>
        <v>0</v>
      </c>
      <c r="J300" s="729">
        <f t="shared" si="32"/>
        <v>0</v>
      </c>
      <c r="K300" s="729">
        <f t="shared" si="33"/>
        <v>0</v>
      </c>
      <c r="L300" s="704"/>
    </row>
    <row r="301" spans="3:12" hidden="1" outlineLevel="1" x14ac:dyDescent="0.25">
      <c r="C301" s="712">
        <v>288</v>
      </c>
      <c r="D301" s="715" t="e">
        <f t="shared" ca="1" si="28"/>
        <v>#DIV/0!</v>
      </c>
      <c r="E301" s="715"/>
      <c r="F301" s="715" t="e">
        <f t="shared" ca="1" si="35"/>
        <v>#DIV/0!</v>
      </c>
      <c r="G301" s="729">
        <f t="shared" si="34"/>
        <v>0</v>
      </c>
      <c r="H301" s="729">
        <f t="shared" si="36"/>
        <v>0</v>
      </c>
      <c r="I301" s="729">
        <f t="shared" si="37"/>
        <v>0</v>
      </c>
      <c r="J301" s="729">
        <f t="shared" si="32"/>
        <v>0</v>
      </c>
      <c r="K301" s="729">
        <f t="shared" si="33"/>
        <v>0</v>
      </c>
      <c r="L301" s="704"/>
    </row>
    <row r="302" spans="3:12" hidden="1" outlineLevel="1" x14ac:dyDescent="0.25">
      <c r="C302" s="712">
        <v>289</v>
      </c>
      <c r="D302" s="715" t="e">
        <f t="shared" ca="1" si="28"/>
        <v>#DIV/0!</v>
      </c>
      <c r="E302" s="715"/>
      <c r="F302" s="715" t="e">
        <f t="shared" ca="1" si="35"/>
        <v>#DIV/0!</v>
      </c>
      <c r="G302" s="729">
        <f t="shared" si="34"/>
        <v>0</v>
      </c>
      <c r="H302" s="729">
        <f t="shared" si="36"/>
        <v>0</v>
      </c>
      <c r="I302" s="729">
        <f t="shared" si="37"/>
        <v>0</v>
      </c>
      <c r="J302" s="729">
        <f t="shared" si="32"/>
        <v>0</v>
      </c>
      <c r="K302" s="729">
        <f t="shared" si="33"/>
        <v>0</v>
      </c>
      <c r="L302" s="704"/>
    </row>
    <row r="303" spans="3:12" hidden="1" outlineLevel="1" x14ac:dyDescent="0.25">
      <c r="C303" s="712">
        <v>290</v>
      </c>
      <c r="D303" s="715" t="e">
        <f t="shared" ca="1" si="28"/>
        <v>#DIV/0!</v>
      </c>
      <c r="E303" s="715"/>
      <c r="F303" s="715" t="e">
        <f t="shared" ca="1" si="35"/>
        <v>#DIV/0!</v>
      </c>
      <c r="G303" s="729">
        <f t="shared" si="34"/>
        <v>0</v>
      </c>
      <c r="H303" s="729">
        <f t="shared" si="36"/>
        <v>0</v>
      </c>
      <c r="I303" s="729">
        <f t="shared" si="37"/>
        <v>0</v>
      </c>
      <c r="J303" s="729">
        <f t="shared" si="32"/>
        <v>0</v>
      </c>
      <c r="K303" s="729">
        <f t="shared" si="33"/>
        <v>0</v>
      </c>
      <c r="L303" s="704"/>
    </row>
    <row r="304" spans="3:12" hidden="1" outlineLevel="1" x14ac:dyDescent="0.25">
      <c r="C304" s="712">
        <v>291</v>
      </c>
      <c r="D304" s="715" t="e">
        <f t="shared" ca="1" si="28"/>
        <v>#DIV/0!</v>
      </c>
      <c r="E304" s="715"/>
      <c r="F304" s="715" t="e">
        <f t="shared" ca="1" si="35"/>
        <v>#DIV/0!</v>
      </c>
      <c r="G304" s="729">
        <f t="shared" si="34"/>
        <v>0</v>
      </c>
      <c r="H304" s="729">
        <f t="shared" si="36"/>
        <v>0</v>
      </c>
      <c r="I304" s="729">
        <f t="shared" si="37"/>
        <v>0</v>
      </c>
      <c r="J304" s="729">
        <f t="shared" si="32"/>
        <v>0</v>
      </c>
      <c r="K304" s="729">
        <f t="shared" si="33"/>
        <v>0</v>
      </c>
      <c r="L304" s="704"/>
    </row>
    <row r="305" spans="3:12" hidden="1" outlineLevel="1" x14ac:dyDescent="0.25">
      <c r="C305" s="712">
        <v>292</v>
      </c>
      <c r="D305" s="715" t="e">
        <f t="shared" ca="1" si="28"/>
        <v>#DIV/0!</v>
      </c>
      <c r="E305" s="715"/>
      <c r="F305" s="715" t="e">
        <f t="shared" ca="1" si="35"/>
        <v>#DIV/0!</v>
      </c>
      <c r="G305" s="729">
        <f t="shared" si="34"/>
        <v>0</v>
      </c>
      <c r="H305" s="729">
        <f t="shared" si="36"/>
        <v>0</v>
      </c>
      <c r="I305" s="729">
        <f t="shared" si="37"/>
        <v>0</v>
      </c>
      <c r="J305" s="729">
        <f t="shared" si="32"/>
        <v>0</v>
      </c>
      <c r="K305" s="729">
        <f t="shared" si="33"/>
        <v>0</v>
      </c>
      <c r="L305" s="704"/>
    </row>
    <row r="306" spans="3:12" hidden="1" outlineLevel="1" x14ac:dyDescent="0.25">
      <c r="C306" s="712">
        <v>293</v>
      </c>
      <c r="D306" s="715" t="e">
        <f t="shared" ca="1" si="28"/>
        <v>#DIV/0!</v>
      </c>
      <c r="E306" s="715"/>
      <c r="F306" s="715" t="e">
        <f t="shared" ca="1" si="35"/>
        <v>#DIV/0!</v>
      </c>
      <c r="G306" s="729">
        <f t="shared" si="34"/>
        <v>0</v>
      </c>
      <c r="H306" s="729">
        <f t="shared" si="36"/>
        <v>0</v>
      </c>
      <c r="I306" s="729">
        <f t="shared" si="37"/>
        <v>0</v>
      </c>
      <c r="J306" s="729">
        <f t="shared" si="32"/>
        <v>0</v>
      </c>
      <c r="K306" s="729">
        <f t="shared" si="33"/>
        <v>0</v>
      </c>
      <c r="L306" s="704"/>
    </row>
    <row r="307" spans="3:12" hidden="1" outlineLevel="1" x14ac:dyDescent="0.25">
      <c r="C307" s="712">
        <v>294</v>
      </c>
      <c r="D307" s="715" t="e">
        <f t="shared" ca="1" si="28"/>
        <v>#DIV/0!</v>
      </c>
      <c r="E307" s="715"/>
      <c r="F307" s="715" t="e">
        <f t="shared" ca="1" si="35"/>
        <v>#DIV/0!</v>
      </c>
      <c r="G307" s="729">
        <f t="shared" si="34"/>
        <v>0</v>
      </c>
      <c r="H307" s="729">
        <f t="shared" si="36"/>
        <v>0</v>
      </c>
      <c r="I307" s="729">
        <f t="shared" si="37"/>
        <v>0</v>
      </c>
      <c r="J307" s="729">
        <f t="shared" si="32"/>
        <v>0</v>
      </c>
      <c r="K307" s="729">
        <f t="shared" si="33"/>
        <v>0</v>
      </c>
      <c r="L307" s="704"/>
    </row>
    <row r="308" spans="3:12" hidden="1" outlineLevel="1" x14ac:dyDescent="0.25">
      <c r="C308" s="712">
        <v>295</v>
      </c>
      <c r="D308" s="715" t="e">
        <f t="shared" ca="1" si="28"/>
        <v>#DIV/0!</v>
      </c>
      <c r="E308" s="715"/>
      <c r="F308" s="715" t="e">
        <f t="shared" ca="1" si="35"/>
        <v>#DIV/0!</v>
      </c>
      <c r="G308" s="729">
        <f t="shared" si="34"/>
        <v>0</v>
      </c>
      <c r="H308" s="729">
        <f t="shared" si="36"/>
        <v>0</v>
      </c>
      <c r="I308" s="729">
        <f t="shared" si="37"/>
        <v>0</v>
      </c>
      <c r="J308" s="729">
        <f t="shared" si="32"/>
        <v>0</v>
      </c>
      <c r="K308" s="729">
        <f t="shared" si="33"/>
        <v>0</v>
      </c>
      <c r="L308" s="704"/>
    </row>
    <row r="309" spans="3:12" hidden="1" outlineLevel="1" x14ac:dyDescent="0.25">
      <c r="C309" s="712">
        <v>296</v>
      </c>
      <c r="D309" s="715" t="e">
        <f t="shared" ca="1" si="28"/>
        <v>#DIV/0!</v>
      </c>
      <c r="E309" s="715"/>
      <c r="F309" s="715" t="e">
        <f t="shared" ca="1" si="35"/>
        <v>#DIV/0!</v>
      </c>
      <c r="G309" s="729">
        <f t="shared" si="34"/>
        <v>0</v>
      </c>
      <c r="H309" s="729">
        <f t="shared" si="36"/>
        <v>0</v>
      </c>
      <c r="I309" s="729">
        <f t="shared" si="37"/>
        <v>0</v>
      </c>
      <c r="J309" s="729">
        <f t="shared" si="32"/>
        <v>0</v>
      </c>
      <c r="K309" s="729">
        <f t="shared" si="33"/>
        <v>0</v>
      </c>
      <c r="L309" s="704"/>
    </row>
    <row r="310" spans="3:12" hidden="1" outlineLevel="1" x14ac:dyDescent="0.25">
      <c r="C310" s="712">
        <v>297</v>
      </c>
      <c r="D310" s="715" t="e">
        <f t="shared" ca="1" si="28"/>
        <v>#DIV/0!</v>
      </c>
      <c r="E310" s="715"/>
      <c r="F310" s="715" t="e">
        <f t="shared" ca="1" si="35"/>
        <v>#DIV/0!</v>
      </c>
      <c r="G310" s="729">
        <f t="shared" si="34"/>
        <v>0</v>
      </c>
      <c r="H310" s="729">
        <f t="shared" si="36"/>
        <v>0</v>
      </c>
      <c r="I310" s="729">
        <f t="shared" si="37"/>
        <v>0</v>
      </c>
      <c r="J310" s="729">
        <f t="shared" si="32"/>
        <v>0</v>
      </c>
      <c r="K310" s="729">
        <f t="shared" si="33"/>
        <v>0</v>
      </c>
      <c r="L310" s="704"/>
    </row>
    <row r="311" spans="3:12" hidden="1" outlineLevel="1" x14ac:dyDescent="0.25">
      <c r="C311" s="712">
        <v>298</v>
      </c>
      <c r="D311" s="715" t="e">
        <f t="shared" ca="1" si="28"/>
        <v>#DIV/0!</v>
      </c>
      <c r="E311" s="715"/>
      <c r="F311" s="715" t="e">
        <f t="shared" ca="1" si="35"/>
        <v>#DIV/0!</v>
      </c>
      <c r="G311" s="729">
        <f t="shared" si="34"/>
        <v>0</v>
      </c>
      <c r="H311" s="729">
        <f t="shared" si="36"/>
        <v>0</v>
      </c>
      <c r="I311" s="729">
        <f t="shared" si="37"/>
        <v>0</v>
      </c>
      <c r="J311" s="729">
        <f t="shared" si="32"/>
        <v>0</v>
      </c>
      <c r="K311" s="729">
        <f t="shared" si="33"/>
        <v>0</v>
      </c>
      <c r="L311" s="704"/>
    </row>
    <row r="312" spans="3:12" hidden="1" outlineLevel="1" x14ac:dyDescent="0.25">
      <c r="C312" s="712">
        <v>299</v>
      </c>
      <c r="D312" s="715" t="e">
        <f t="shared" ca="1" si="28"/>
        <v>#DIV/0!</v>
      </c>
      <c r="E312" s="715"/>
      <c r="F312" s="715" t="e">
        <f t="shared" ca="1" si="35"/>
        <v>#DIV/0!</v>
      </c>
      <c r="G312" s="729">
        <f t="shared" si="34"/>
        <v>0</v>
      </c>
      <c r="H312" s="729">
        <f t="shared" si="36"/>
        <v>0</v>
      </c>
      <c r="I312" s="729">
        <f t="shared" si="37"/>
        <v>0</v>
      </c>
      <c r="J312" s="729">
        <f t="shared" si="32"/>
        <v>0</v>
      </c>
      <c r="K312" s="729">
        <f t="shared" si="33"/>
        <v>0</v>
      </c>
      <c r="L312" s="704"/>
    </row>
    <row r="313" spans="3:12" hidden="1" outlineLevel="1" x14ac:dyDescent="0.25">
      <c r="C313" s="712">
        <v>300</v>
      </c>
      <c r="D313" s="715" t="e">
        <f t="shared" ca="1" si="28"/>
        <v>#DIV/0!</v>
      </c>
      <c r="E313" s="715"/>
      <c r="F313" s="715" t="e">
        <f t="shared" ca="1" si="35"/>
        <v>#DIV/0!</v>
      </c>
      <c r="G313" s="729">
        <f t="shared" si="34"/>
        <v>0</v>
      </c>
      <c r="H313" s="729">
        <f t="shared" si="36"/>
        <v>0</v>
      </c>
      <c r="I313" s="729">
        <f t="shared" si="37"/>
        <v>0</v>
      </c>
      <c r="J313" s="729">
        <f t="shared" si="32"/>
        <v>0</v>
      </c>
      <c r="K313" s="729">
        <f t="shared" si="33"/>
        <v>0</v>
      </c>
      <c r="L313" s="704"/>
    </row>
    <row r="314" spans="3:12" hidden="1" outlineLevel="1" x14ac:dyDescent="0.25">
      <c r="C314" s="712">
        <v>301</v>
      </c>
      <c r="D314" s="715" t="e">
        <f t="shared" ca="1" si="28"/>
        <v>#DIV/0!</v>
      </c>
      <c r="E314" s="715"/>
      <c r="F314" s="715" t="e">
        <f t="shared" ca="1" si="35"/>
        <v>#DIV/0!</v>
      </c>
      <c r="G314" s="729">
        <f t="shared" si="34"/>
        <v>0</v>
      </c>
      <c r="H314" s="729">
        <f t="shared" si="36"/>
        <v>0</v>
      </c>
      <c r="I314" s="729">
        <f t="shared" si="37"/>
        <v>0</v>
      </c>
      <c r="J314" s="729">
        <f t="shared" si="32"/>
        <v>0</v>
      </c>
      <c r="K314" s="729">
        <f t="shared" si="33"/>
        <v>0</v>
      </c>
      <c r="L314" s="704"/>
    </row>
    <row r="315" spans="3:12" hidden="1" outlineLevel="1" x14ac:dyDescent="0.25">
      <c r="C315" s="712">
        <v>302</v>
      </c>
      <c r="D315" s="715" t="e">
        <f t="shared" ca="1" si="28"/>
        <v>#DIV/0!</v>
      </c>
      <c r="E315" s="715"/>
      <c r="F315" s="715" t="e">
        <f t="shared" ca="1" si="35"/>
        <v>#DIV/0!</v>
      </c>
      <c r="G315" s="729">
        <f t="shared" si="34"/>
        <v>0</v>
      </c>
      <c r="H315" s="729">
        <f t="shared" si="36"/>
        <v>0</v>
      </c>
      <c r="I315" s="729">
        <f t="shared" si="37"/>
        <v>0</v>
      </c>
      <c r="J315" s="729">
        <f t="shared" si="32"/>
        <v>0</v>
      </c>
      <c r="K315" s="729">
        <f t="shared" si="33"/>
        <v>0</v>
      </c>
      <c r="L315" s="704"/>
    </row>
    <row r="316" spans="3:12" hidden="1" outlineLevel="1" x14ac:dyDescent="0.25">
      <c r="C316" s="712">
        <v>303</v>
      </c>
      <c r="D316" s="715" t="e">
        <f t="shared" ca="1" si="28"/>
        <v>#DIV/0!</v>
      </c>
      <c r="E316" s="715"/>
      <c r="F316" s="715" t="e">
        <f t="shared" ca="1" si="35"/>
        <v>#DIV/0!</v>
      </c>
      <c r="G316" s="729">
        <f t="shared" si="34"/>
        <v>0</v>
      </c>
      <c r="H316" s="729">
        <f t="shared" si="36"/>
        <v>0</v>
      </c>
      <c r="I316" s="729">
        <f t="shared" si="37"/>
        <v>0</v>
      </c>
      <c r="J316" s="729">
        <f t="shared" si="32"/>
        <v>0</v>
      </c>
      <c r="K316" s="729">
        <f t="shared" si="33"/>
        <v>0</v>
      </c>
      <c r="L316" s="704"/>
    </row>
    <row r="317" spans="3:12" hidden="1" outlineLevel="1" x14ac:dyDescent="0.25">
      <c r="C317" s="712">
        <v>304</v>
      </c>
      <c r="D317" s="715" t="e">
        <f t="shared" ca="1" si="28"/>
        <v>#DIV/0!</v>
      </c>
      <c r="E317" s="715"/>
      <c r="F317" s="715" t="e">
        <f t="shared" ca="1" si="35"/>
        <v>#DIV/0!</v>
      </c>
      <c r="G317" s="729">
        <f t="shared" si="34"/>
        <v>0</v>
      </c>
      <c r="H317" s="729">
        <f t="shared" si="36"/>
        <v>0</v>
      </c>
      <c r="I317" s="729">
        <f t="shared" si="37"/>
        <v>0</v>
      </c>
      <c r="J317" s="729">
        <f t="shared" si="32"/>
        <v>0</v>
      </c>
      <c r="K317" s="729">
        <f t="shared" si="33"/>
        <v>0</v>
      </c>
      <c r="L317" s="704"/>
    </row>
    <row r="318" spans="3:12" hidden="1" outlineLevel="1" x14ac:dyDescent="0.25">
      <c r="C318" s="712">
        <v>305</v>
      </c>
      <c r="D318" s="715" t="e">
        <f t="shared" ref="D318:D373" ca="1" si="38">D317+(RAND()/$L$12*IF(RAND()&gt;0.5,1,-1))</f>
        <v>#DIV/0!</v>
      </c>
      <c r="E318" s="715"/>
      <c r="F318" s="715" t="e">
        <f t="shared" ref="F318:F349" ca="1" si="39">(1+D318)^(1/12)-1</f>
        <v>#DIV/0!</v>
      </c>
      <c r="G318" s="729">
        <f t="shared" si="34"/>
        <v>0</v>
      </c>
      <c r="H318" s="729">
        <f t="shared" ref="H318:H349" si="40">$E$11</f>
        <v>0</v>
      </c>
      <c r="I318" s="729">
        <f t="shared" ref="I318:I349" si="41">$E$8/12*G318</f>
        <v>0</v>
      </c>
      <c r="J318" s="729">
        <f t="shared" si="32"/>
        <v>0</v>
      </c>
      <c r="K318" s="729">
        <f t="shared" si="33"/>
        <v>0</v>
      </c>
      <c r="L318" s="704"/>
    </row>
    <row r="319" spans="3:12" hidden="1" outlineLevel="1" x14ac:dyDescent="0.25">
      <c r="C319" s="712">
        <v>306</v>
      </c>
      <c r="D319" s="715" t="e">
        <f t="shared" ca="1" si="38"/>
        <v>#DIV/0!</v>
      </c>
      <c r="E319" s="715"/>
      <c r="F319" s="715" t="e">
        <f t="shared" ca="1" si="39"/>
        <v>#DIV/0!</v>
      </c>
      <c r="G319" s="729">
        <f t="shared" si="34"/>
        <v>0</v>
      </c>
      <c r="H319" s="729">
        <f t="shared" si="40"/>
        <v>0</v>
      </c>
      <c r="I319" s="729">
        <f t="shared" si="41"/>
        <v>0</v>
      </c>
      <c r="J319" s="729">
        <f t="shared" si="32"/>
        <v>0</v>
      </c>
      <c r="K319" s="729">
        <f t="shared" si="33"/>
        <v>0</v>
      </c>
      <c r="L319" s="704"/>
    </row>
    <row r="320" spans="3:12" hidden="1" outlineLevel="1" x14ac:dyDescent="0.25">
      <c r="C320" s="712">
        <v>307</v>
      </c>
      <c r="D320" s="715" t="e">
        <f t="shared" ca="1" si="38"/>
        <v>#DIV/0!</v>
      </c>
      <c r="E320" s="715"/>
      <c r="F320" s="715" t="e">
        <f t="shared" ca="1" si="39"/>
        <v>#DIV/0!</v>
      </c>
      <c r="G320" s="729">
        <f t="shared" si="34"/>
        <v>0</v>
      </c>
      <c r="H320" s="729">
        <f t="shared" si="40"/>
        <v>0</v>
      </c>
      <c r="I320" s="729">
        <f t="shared" si="41"/>
        <v>0</v>
      </c>
      <c r="J320" s="729">
        <f t="shared" si="32"/>
        <v>0</v>
      </c>
      <c r="K320" s="729">
        <f t="shared" si="33"/>
        <v>0</v>
      </c>
      <c r="L320" s="704"/>
    </row>
    <row r="321" spans="3:12" hidden="1" outlineLevel="1" x14ac:dyDescent="0.25">
      <c r="C321" s="712">
        <v>308</v>
      </c>
      <c r="D321" s="715" t="e">
        <f t="shared" ca="1" si="38"/>
        <v>#DIV/0!</v>
      </c>
      <c r="E321" s="715"/>
      <c r="F321" s="715" t="e">
        <f t="shared" ca="1" si="39"/>
        <v>#DIV/0!</v>
      </c>
      <c r="G321" s="729">
        <f t="shared" si="34"/>
        <v>0</v>
      </c>
      <c r="H321" s="729">
        <f t="shared" si="40"/>
        <v>0</v>
      </c>
      <c r="I321" s="729">
        <f t="shared" si="41"/>
        <v>0</v>
      </c>
      <c r="J321" s="729">
        <f t="shared" si="32"/>
        <v>0</v>
      </c>
      <c r="K321" s="729">
        <f t="shared" si="33"/>
        <v>0</v>
      </c>
      <c r="L321" s="704"/>
    </row>
    <row r="322" spans="3:12" hidden="1" outlineLevel="1" x14ac:dyDescent="0.25">
      <c r="C322" s="712">
        <v>309</v>
      </c>
      <c r="D322" s="715" t="e">
        <f t="shared" ca="1" si="38"/>
        <v>#DIV/0!</v>
      </c>
      <c r="E322" s="715"/>
      <c r="F322" s="715" t="e">
        <f t="shared" ca="1" si="39"/>
        <v>#DIV/0!</v>
      </c>
      <c r="G322" s="729">
        <f t="shared" si="34"/>
        <v>0</v>
      </c>
      <c r="H322" s="729">
        <f t="shared" si="40"/>
        <v>0</v>
      </c>
      <c r="I322" s="729">
        <f t="shared" si="41"/>
        <v>0</v>
      </c>
      <c r="J322" s="729">
        <f t="shared" si="32"/>
        <v>0</v>
      </c>
      <c r="K322" s="729">
        <f t="shared" si="33"/>
        <v>0</v>
      </c>
      <c r="L322" s="704"/>
    </row>
    <row r="323" spans="3:12" hidden="1" outlineLevel="1" x14ac:dyDescent="0.25">
      <c r="C323" s="712">
        <v>310</v>
      </c>
      <c r="D323" s="715" t="e">
        <f t="shared" ca="1" si="38"/>
        <v>#DIV/0!</v>
      </c>
      <c r="E323" s="715"/>
      <c r="F323" s="715" t="e">
        <f t="shared" ca="1" si="39"/>
        <v>#DIV/0!</v>
      </c>
      <c r="G323" s="729">
        <f t="shared" si="34"/>
        <v>0</v>
      </c>
      <c r="H323" s="729">
        <f t="shared" si="40"/>
        <v>0</v>
      </c>
      <c r="I323" s="729">
        <f t="shared" si="41"/>
        <v>0</v>
      </c>
      <c r="J323" s="729">
        <f t="shared" si="32"/>
        <v>0</v>
      </c>
      <c r="K323" s="729">
        <f t="shared" si="33"/>
        <v>0</v>
      </c>
      <c r="L323" s="704"/>
    </row>
    <row r="324" spans="3:12" hidden="1" outlineLevel="1" x14ac:dyDescent="0.25">
      <c r="C324" s="712">
        <v>311</v>
      </c>
      <c r="D324" s="715" t="e">
        <f t="shared" ca="1" si="38"/>
        <v>#DIV/0!</v>
      </c>
      <c r="E324" s="715"/>
      <c r="F324" s="715" t="e">
        <f t="shared" ca="1" si="39"/>
        <v>#DIV/0!</v>
      </c>
      <c r="G324" s="729">
        <f t="shared" si="34"/>
        <v>0</v>
      </c>
      <c r="H324" s="729">
        <f t="shared" si="40"/>
        <v>0</v>
      </c>
      <c r="I324" s="729">
        <f t="shared" si="41"/>
        <v>0</v>
      </c>
      <c r="J324" s="729">
        <f t="shared" si="32"/>
        <v>0</v>
      </c>
      <c r="K324" s="729">
        <f t="shared" si="33"/>
        <v>0</v>
      </c>
      <c r="L324" s="704"/>
    </row>
    <row r="325" spans="3:12" hidden="1" outlineLevel="1" x14ac:dyDescent="0.25">
      <c r="C325" s="712">
        <v>312</v>
      </c>
      <c r="D325" s="715" t="e">
        <f t="shared" ca="1" si="38"/>
        <v>#DIV/0!</v>
      </c>
      <c r="E325" s="715"/>
      <c r="F325" s="715" t="e">
        <f t="shared" ca="1" si="39"/>
        <v>#DIV/0!</v>
      </c>
      <c r="G325" s="729">
        <f t="shared" si="34"/>
        <v>0</v>
      </c>
      <c r="H325" s="729">
        <f t="shared" si="40"/>
        <v>0</v>
      </c>
      <c r="I325" s="729">
        <f t="shared" si="41"/>
        <v>0</v>
      </c>
      <c r="J325" s="729">
        <f t="shared" si="32"/>
        <v>0</v>
      </c>
      <c r="K325" s="729">
        <f t="shared" si="33"/>
        <v>0</v>
      </c>
      <c r="L325" s="704"/>
    </row>
    <row r="326" spans="3:12" hidden="1" outlineLevel="1" x14ac:dyDescent="0.25">
      <c r="C326" s="712">
        <v>313</v>
      </c>
      <c r="D326" s="715" t="e">
        <f t="shared" ca="1" si="38"/>
        <v>#DIV/0!</v>
      </c>
      <c r="E326" s="715"/>
      <c r="F326" s="715" t="e">
        <f t="shared" ca="1" si="39"/>
        <v>#DIV/0!</v>
      </c>
      <c r="G326" s="729">
        <f t="shared" si="34"/>
        <v>0</v>
      </c>
      <c r="H326" s="729">
        <f t="shared" si="40"/>
        <v>0</v>
      </c>
      <c r="I326" s="729">
        <f t="shared" si="41"/>
        <v>0</v>
      </c>
      <c r="J326" s="729">
        <f t="shared" si="32"/>
        <v>0</v>
      </c>
      <c r="K326" s="729">
        <f t="shared" si="33"/>
        <v>0</v>
      </c>
      <c r="L326" s="704"/>
    </row>
    <row r="327" spans="3:12" hidden="1" outlineLevel="1" x14ac:dyDescent="0.25">
      <c r="C327" s="712">
        <v>314</v>
      </c>
      <c r="D327" s="715" t="e">
        <f t="shared" ca="1" si="38"/>
        <v>#DIV/0!</v>
      </c>
      <c r="E327" s="715"/>
      <c r="F327" s="715" t="e">
        <f t="shared" ca="1" si="39"/>
        <v>#DIV/0!</v>
      </c>
      <c r="G327" s="729">
        <f t="shared" si="34"/>
        <v>0</v>
      </c>
      <c r="H327" s="729">
        <f t="shared" si="40"/>
        <v>0</v>
      </c>
      <c r="I327" s="729">
        <f t="shared" si="41"/>
        <v>0</v>
      </c>
      <c r="J327" s="729">
        <f t="shared" si="32"/>
        <v>0</v>
      </c>
      <c r="K327" s="729">
        <f t="shared" si="33"/>
        <v>0</v>
      </c>
      <c r="L327" s="704"/>
    </row>
    <row r="328" spans="3:12" hidden="1" outlineLevel="1" x14ac:dyDescent="0.25">
      <c r="C328" s="712">
        <v>315</v>
      </c>
      <c r="D328" s="715" t="e">
        <f t="shared" ca="1" si="38"/>
        <v>#DIV/0!</v>
      </c>
      <c r="E328" s="715"/>
      <c r="F328" s="715" t="e">
        <f t="shared" ca="1" si="39"/>
        <v>#DIV/0!</v>
      </c>
      <c r="G328" s="729">
        <f t="shared" si="34"/>
        <v>0</v>
      </c>
      <c r="H328" s="729">
        <f t="shared" si="40"/>
        <v>0</v>
      </c>
      <c r="I328" s="729">
        <f t="shared" si="41"/>
        <v>0</v>
      </c>
      <c r="J328" s="729">
        <f t="shared" si="32"/>
        <v>0</v>
      </c>
      <c r="K328" s="729">
        <f t="shared" si="33"/>
        <v>0</v>
      </c>
      <c r="L328" s="704"/>
    </row>
    <row r="329" spans="3:12" hidden="1" outlineLevel="1" x14ac:dyDescent="0.25">
      <c r="C329" s="712">
        <v>316</v>
      </c>
      <c r="D329" s="715" t="e">
        <f t="shared" ca="1" si="38"/>
        <v>#DIV/0!</v>
      </c>
      <c r="E329" s="715"/>
      <c r="F329" s="715" t="e">
        <f t="shared" ca="1" si="39"/>
        <v>#DIV/0!</v>
      </c>
      <c r="G329" s="729">
        <f t="shared" si="34"/>
        <v>0</v>
      </c>
      <c r="H329" s="729">
        <f t="shared" si="40"/>
        <v>0</v>
      </c>
      <c r="I329" s="729">
        <f t="shared" si="41"/>
        <v>0</v>
      </c>
      <c r="J329" s="729">
        <f t="shared" si="32"/>
        <v>0</v>
      </c>
      <c r="K329" s="729">
        <f t="shared" si="33"/>
        <v>0</v>
      </c>
      <c r="L329" s="704"/>
    </row>
    <row r="330" spans="3:12" hidden="1" outlineLevel="1" x14ac:dyDescent="0.25">
      <c r="C330" s="712">
        <v>317</v>
      </c>
      <c r="D330" s="715" t="e">
        <f t="shared" ca="1" si="38"/>
        <v>#DIV/0!</v>
      </c>
      <c r="E330" s="715"/>
      <c r="F330" s="715" t="e">
        <f t="shared" ca="1" si="39"/>
        <v>#DIV/0!</v>
      </c>
      <c r="G330" s="729">
        <f t="shared" si="34"/>
        <v>0</v>
      </c>
      <c r="H330" s="729">
        <f t="shared" si="40"/>
        <v>0</v>
      </c>
      <c r="I330" s="729">
        <f t="shared" si="41"/>
        <v>0</v>
      </c>
      <c r="J330" s="729">
        <f t="shared" si="32"/>
        <v>0</v>
      </c>
      <c r="K330" s="729">
        <f t="shared" si="33"/>
        <v>0</v>
      </c>
      <c r="L330" s="704"/>
    </row>
    <row r="331" spans="3:12" hidden="1" outlineLevel="1" x14ac:dyDescent="0.25">
      <c r="C331" s="712">
        <v>318</v>
      </c>
      <c r="D331" s="715" t="e">
        <f t="shared" ca="1" si="38"/>
        <v>#DIV/0!</v>
      </c>
      <c r="E331" s="715"/>
      <c r="F331" s="715" t="e">
        <f t="shared" ca="1" si="39"/>
        <v>#DIV/0!</v>
      </c>
      <c r="G331" s="729">
        <f t="shared" si="34"/>
        <v>0</v>
      </c>
      <c r="H331" s="729">
        <f t="shared" si="40"/>
        <v>0</v>
      </c>
      <c r="I331" s="729">
        <f t="shared" si="41"/>
        <v>0</v>
      </c>
      <c r="J331" s="729">
        <f t="shared" si="32"/>
        <v>0</v>
      </c>
      <c r="K331" s="729">
        <f t="shared" si="33"/>
        <v>0</v>
      </c>
      <c r="L331" s="704"/>
    </row>
    <row r="332" spans="3:12" hidden="1" outlineLevel="1" x14ac:dyDescent="0.25">
      <c r="C332" s="712">
        <v>319</v>
      </c>
      <c r="D332" s="715" t="e">
        <f t="shared" ca="1" si="38"/>
        <v>#DIV/0!</v>
      </c>
      <c r="E332" s="715"/>
      <c r="F332" s="715" t="e">
        <f t="shared" ca="1" si="39"/>
        <v>#DIV/0!</v>
      </c>
      <c r="G332" s="729">
        <f t="shared" si="34"/>
        <v>0</v>
      </c>
      <c r="H332" s="729">
        <f t="shared" si="40"/>
        <v>0</v>
      </c>
      <c r="I332" s="729">
        <f t="shared" si="41"/>
        <v>0</v>
      </c>
      <c r="J332" s="729">
        <f t="shared" si="32"/>
        <v>0</v>
      </c>
      <c r="K332" s="729">
        <f t="shared" si="33"/>
        <v>0</v>
      </c>
      <c r="L332" s="704"/>
    </row>
    <row r="333" spans="3:12" hidden="1" outlineLevel="1" x14ac:dyDescent="0.25">
      <c r="C333" s="712">
        <v>320</v>
      </c>
      <c r="D333" s="715" t="e">
        <f t="shared" ca="1" si="38"/>
        <v>#DIV/0!</v>
      </c>
      <c r="E333" s="715"/>
      <c r="F333" s="715" t="e">
        <f t="shared" ca="1" si="39"/>
        <v>#DIV/0!</v>
      </c>
      <c r="G333" s="729">
        <f t="shared" si="34"/>
        <v>0</v>
      </c>
      <c r="H333" s="729">
        <f t="shared" si="40"/>
        <v>0</v>
      </c>
      <c r="I333" s="729">
        <f t="shared" si="41"/>
        <v>0</v>
      </c>
      <c r="J333" s="729">
        <f t="shared" si="32"/>
        <v>0</v>
      </c>
      <c r="K333" s="729">
        <f t="shared" si="33"/>
        <v>0</v>
      </c>
      <c r="L333" s="704"/>
    </row>
    <row r="334" spans="3:12" hidden="1" outlineLevel="1" x14ac:dyDescent="0.25">
      <c r="C334" s="712">
        <v>321</v>
      </c>
      <c r="D334" s="715" t="e">
        <f t="shared" ca="1" si="38"/>
        <v>#DIV/0!</v>
      </c>
      <c r="E334" s="715"/>
      <c r="F334" s="715" t="e">
        <f t="shared" ca="1" si="39"/>
        <v>#DIV/0!</v>
      </c>
      <c r="G334" s="729">
        <f t="shared" si="34"/>
        <v>0</v>
      </c>
      <c r="H334" s="729">
        <f t="shared" si="40"/>
        <v>0</v>
      </c>
      <c r="I334" s="729">
        <f t="shared" si="41"/>
        <v>0</v>
      </c>
      <c r="J334" s="729">
        <f t="shared" ref="J334:J373" si="42">H334-I334</f>
        <v>0</v>
      </c>
      <c r="K334" s="729">
        <f t="shared" ref="K334:K373" si="43">G334-J334</f>
        <v>0</v>
      </c>
      <c r="L334" s="704"/>
    </row>
    <row r="335" spans="3:12" hidden="1" outlineLevel="1" x14ac:dyDescent="0.25">
      <c r="C335" s="712">
        <v>322</v>
      </c>
      <c r="D335" s="715" t="e">
        <f t="shared" ca="1" si="38"/>
        <v>#DIV/0!</v>
      </c>
      <c r="E335" s="715"/>
      <c r="F335" s="715" t="e">
        <f t="shared" ca="1" si="39"/>
        <v>#DIV/0!</v>
      </c>
      <c r="G335" s="729">
        <f t="shared" ref="G335:G373" si="44">K334</f>
        <v>0</v>
      </c>
      <c r="H335" s="729">
        <f t="shared" si="40"/>
        <v>0</v>
      </c>
      <c r="I335" s="729">
        <f t="shared" si="41"/>
        <v>0</v>
      </c>
      <c r="J335" s="729">
        <f t="shared" si="42"/>
        <v>0</v>
      </c>
      <c r="K335" s="729">
        <f t="shared" si="43"/>
        <v>0</v>
      </c>
      <c r="L335" s="704"/>
    </row>
    <row r="336" spans="3:12" hidden="1" outlineLevel="1" x14ac:dyDescent="0.25">
      <c r="C336" s="712">
        <v>323</v>
      </c>
      <c r="D336" s="715" t="e">
        <f t="shared" ca="1" si="38"/>
        <v>#DIV/0!</v>
      </c>
      <c r="E336" s="715"/>
      <c r="F336" s="715" t="e">
        <f t="shared" ca="1" si="39"/>
        <v>#DIV/0!</v>
      </c>
      <c r="G336" s="729">
        <f t="shared" si="44"/>
        <v>0</v>
      </c>
      <c r="H336" s="729">
        <f t="shared" si="40"/>
        <v>0</v>
      </c>
      <c r="I336" s="729">
        <f t="shared" si="41"/>
        <v>0</v>
      </c>
      <c r="J336" s="729">
        <f t="shared" si="42"/>
        <v>0</v>
      </c>
      <c r="K336" s="729">
        <f t="shared" si="43"/>
        <v>0</v>
      </c>
      <c r="L336" s="704"/>
    </row>
    <row r="337" spans="3:12" hidden="1" outlineLevel="1" x14ac:dyDescent="0.25">
      <c r="C337" s="712">
        <v>324</v>
      </c>
      <c r="D337" s="715" t="e">
        <f t="shared" ca="1" si="38"/>
        <v>#DIV/0!</v>
      </c>
      <c r="E337" s="715"/>
      <c r="F337" s="715" t="e">
        <f t="shared" ca="1" si="39"/>
        <v>#DIV/0!</v>
      </c>
      <c r="G337" s="729">
        <f t="shared" si="44"/>
        <v>0</v>
      </c>
      <c r="H337" s="729">
        <f t="shared" si="40"/>
        <v>0</v>
      </c>
      <c r="I337" s="729">
        <f t="shared" si="41"/>
        <v>0</v>
      </c>
      <c r="J337" s="729">
        <f t="shared" si="42"/>
        <v>0</v>
      </c>
      <c r="K337" s="729">
        <f t="shared" si="43"/>
        <v>0</v>
      </c>
      <c r="L337" s="704"/>
    </row>
    <row r="338" spans="3:12" hidden="1" outlineLevel="1" x14ac:dyDescent="0.25">
      <c r="C338" s="712">
        <v>325</v>
      </c>
      <c r="D338" s="715" t="e">
        <f t="shared" ca="1" si="38"/>
        <v>#DIV/0!</v>
      </c>
      <c r="E338" s="715"/>
      <c r="F338" s="715" t="e">
        <f t="shared" ca="1" si="39"/>
        <v>#DIV/0!</v>
      </c>
      <c r="G338" s="729">
        <f t="shared" si="44"/>
        <v>0</v>
      </c>
      <c r="H338" s="729">
        <f t="shared" si="40"/>
        <v>0</v>
      </c>
      <c r="I338" s="729">
        <f t="shared" si="41"/>
        <v>0</v>
      </c>
      <c r="J338" s="729">
        <f t="shared" si="42"/>
        <v>0</v>
      </c>
      <c r="K338" s="729">
        <f t="shared" si="43"/>
        <v>0</v>
      </c>
      <c r="L338" s="704"/>
    </row>
    <row r="339" spans="3:12" hidden="1" outlineLevel="1" x14ac:dyDescent="0.25">
      <c r="C339" s="712">
        <v>326</v>
      </c>
      <c r="D339" s="715" t="e">
        <f t="shared" ca="1" si="38"/>
        <v>#DIV/0!</v>
      </c>
      <c r="E339" s="715"/>
      <c r="F339" s="715" t="e">
        <f t="shared" ca="1" si="39"/>
        <v>#DIV/0!</v>
      </c>
      <c r="G339" s="729">
        <f t="shared" si="44"/>
        <v>0</v>
      </c>
      <c r="H339" s="729">
        <f t="shared" si="40"/>
        <v>0</v>
      </c>
      <c r="I339" s="729">
        <f t="shared" si="41"/>
        <v>0</v>
      </c>
      <c r="J339" s="729">
        <f t="shared" si="42"/>
        <v>0</v>
      </c>
      <c r="K339" s="729">
        <f t="shared" si="43"/>
        <v>0</v>
      </c>
      <c r="L339" s="704"/>
    </row>
    <row r="340" spans="3:12" hidden="1" outlineLevel="1" x14ac:dyDescent="0.25">
      <c r="C340" s="712">
        <v>327</v>
      </c>
      <c r="D340" s="715" t="e">
        <f t="shared" ca="1" si="38"/>
        <v>#DIV/0!</v>
      </c>
      <c r="E340" s="715"/>
      <c r="F340" s="715" t="e">
        <f t="shared" ca="1" si="39"/>
        <v>#DIV/0!</v>
      </c>
      <c r="G340" s="729">
        <f t="shared" si="44"/>
        <v>0</v>
      </c>
      <c r="H340" s="729">
        <f t="shared" si="40"/>
        <v>0</v>
      </c>
      <c r="I340" s="729">
        <f t="shared" si="41"/>
        <v>0</v>
      </c>
      <c r="J340" s="729">
        <f t="shared" si="42"/>
        <v>0</v>
      </c>
      <c r="K340" s="729">
        <f t="shared" si="43"/>
        <v>0</v>
      </c>
      <c r="L340" s="704"/>
    </row>
    <row r="341" spans="3:12" hidden="1" outlineLevel="1" x14ac:dyDescent="0.25">
      <c r="C341" s="712">
        <v>328</v>
      </c>
      <c r="D341" s="715" t="e">
        <f t="shared" ca="1" si="38"/>
        <v>#DIV/0!</v>
      </c>
      <c r="E341" s="715"/>
      <c r="F341" s="715" t="e">
        <f t="shared" ca="1" si="39"/>
        <v>#DIV/0!</v>
      </c>
      <c r="G341" s="729">
        <f t="shared" si="44"/>
        <v>0</v>
      </c>
      <c r="H341" s="729">
        <f t="shared" si="40"/>
        <v>0</v>
      </c>
      <c r="I341" s="729">
        <f t="shared" si="41"/>
        <v>0</v>
      </c>
      <c r="J341" s="729">
        <f t="shared" si="42"/>
        <v>0</v>
      </c>
      <c r="K341" s="729">
        <f t="shared" si="43"/>
        <v>0</v>
      </c>
      <c r="L341" s="704"/>
    </row>
    <row r="342" spans="3:12" hidden="1" outlineLevel="1" x14ac:dyDescent="0.25">
      <c r="C342" s="712">
        <v>329</v>
      </c>
      <c r="D342" s="715" t="e">
        <f t="shared" ca="1" si="38"/>
        <v>#DIV/0!</v>
      </c>
      <c r="E342" s="715"/>
      <c r="F342" s="715" t="e">
        <f t="shared" ca="1" si="39"/>
        <v>#DIV/0!</v>
      </c>
      <c r="G342" s="729">
        <f t="shared" si="44"/>
        <v>0</v>
      </c>
      <c r="H342" s="729">
        <f t="shared" si="40"/>
        <v>0</v>
      </c>
      <c r="I342" s="729">
        <f t="shared" si="41"/>
        <v>0</v>
      </c>
      <c r="J342" s="729">
        <f t="shared" si="42"/>
        <v>0</v>
      </c>
      <c r="K342" s="729">
        <f t="shared" si="43"/>
        <v>0</v>
      </c>
      <c r="L342" s="704"/>
    </row>
    <row r="343" spans="3:12" hidden="1" outlineLevel="1" x14ac:dyDescent="0.25">
      <c r="C343" s="712">
        <v>330</v>
      </c>
      <c r="D343" s="715" t="e">
        <f t="shared" ca="1" si="38"/>
        <v>#DIV/0!</v>
      </c>
      <c r="E343" s="715"/>
      <c r="F343" s="715" t="e">
        <f t="shared" ca="1" si="39"/>
        <v>#DIV/0!</v>
      </c>
      <c r="G343" s="729">
        <f t="shared" si="44"/>
        <v>0</v>
      </c>
      <c r="H343" s="729">
        <f t="shared" si="40"/>
        <v>0</v>
      </c>
      <c r="I343" s="729">
        <f t="shared" si="41"/>
        <v>0</v>
      </c>
      <c r="J343" s="729">
        <f t="shared" si="42"/>
        <v>0</v>
      </c>
      <c r="K343" s="729">
        <f t="shared" si="43"/>
        <v>0</v>
      </c>
      <c r="L343" s="704"/>
    </row>
    <row r="344" spans="3:12" hidden="1" outlineLevel="1" x14ac:dyDescent="0.25">
      <c r="C344" s="712">
        <v>331</v>
      </c>
      <c r="D344" s="715" t="e">
        <f t="shared" ca="1" si="38"/>
        <v>#DIV/0!</v>
      </c>
      <c r="E344" s="715"/>
      <c r="F344" s="715" t="e">
        <f t="shared" ca="1" si="39"/>
        <v>#DIV/0!</v>
      </c>
      <c r="G344" s="729">
        <f t="shared" si="44"/>
        <v>0</v>
      </c>
      <c r="H344" s="729">
        <f t="shared" si="40"/>
        <v>0</v>
      </c>
      <c r="I344" s="729">
        <f t="shared" si="41"/>
        <v>0</v>
      </c>
      <c r="J344" s="729">
        <f t="shared" si="42"/>
        <v>0</v>
      </c>
      <c r="K344" s="729">
        <f t="shared" si="43"/>
        <v>0</v>
      </c>
      <c r="L344" s="704"/>
    </row>
    <row r="345" spans="3:12" hidden="1" outlineLevel="1" x14ac:dyDescent="0.25">
      <c r="C345" s="712">
        <v>332</v>
      </c>
      <c r="D345" s="715" t="e">
        <f t="shared" ca="1" si="38"/>
        <v>#DIV/0!</v>
      </c>
      <c r="E345" s="715"/>
      <c r="F345" s="715" t="e">
        <f t="shared" ca="1" si="39"/>
        <v>#DIV/0!</v>
      </c>
      <c r="G345" s="729">
        <f t="shared" si="44"/>
        <v>0</v>
      </c>
      <c r="H345" s="729">
        <f t="shared" si="40"/>
        <v>0</v>
      </c>
      <c r="I345" s="729">
        <f t="shared" si="41"/>
        <v>0</v>
      </c>
      <c r="J345" s="729">
        <f t="shared" si="42"/>
        <v>0</v>
      </c>
      <c r="K345" s="729">
        <f t="shared" si="43"/>
        <v>0</v>
      </c>
      <c r="L345" s="704"/>
    </row>
    <row r="346" spans="3:12" hidden="1" outlineLevel="1" x14ac:dyDescent="0.25">
      <c r="C346" s="712">
        <v>333</v>
      </c>
      <c r="D346" s="715" t="e">
        <f t="shared" ca="1" si="38"/>
        <v>#DIV/0!</v>
      </c>
      <c r="E346" s="715"/>
      <c r="F346" s="715" t="e">
        <f t="shared" ca="1" si="39"/>
        <v>#DIV/0!</v>
      </c>
      <c r="G346" s="729">
        <f t="shared" si="44"/>
        <v>0</v>
      </c>
      <c r="H346" s="729">
        <f t="shared" si="40"/>
        <v>0</v>
      </c>
      <c r="I346" s="729">
        <f t="shared" si="41"/>
        <v>0</v>
      </c>
      <c r="J346" s="729">
        <f t="shared" si="42"/>
        <v>0</v>
      </c>
      <c r="K346" s="729">
        <f t="shared" si="43"/>
        <v>0</v>
      </c>
      <c r="L346" s="704"/>
    </row>
    <row r="347" spans="3:12" hidden="1" outlineLevel="1" x14ac:dyDescent="0.25">
      <c r="C347" s="712">
        <v>334</v>
      </c>
      <c r="D347" s="715" t="e">
        <f t="shared" ca="1" si="38"/>
        <v>#DIV/0!</v>
      </c>
      <c r="E347" s="715"/>
      <c r="F347" s="715" t="e">
        <f t="shared" ca="1" si="39"/>
        <v>#DIV/0!</v>
      </c>
      <c r="G347" s="729">
        <f t="shared" si="44"/>
        <v>0</v>
      </c>
      <c r="H347" s="729">
        <f t="shared" si="40"/>
        <v>0</v>
      </c>
      <c r="I347" s="729">
        <f t="shared" si="41"/>
        <v>0</v>
      </c>
      <c r="J347" s="729">
        <f t="shared" si="42"/>
        <v>0</v>
      </c>
      <c r="K347" s="729">
        <f t="shared" si="43"/>
        <v>0</v>
      </c>
      <c r="L347" s="704"/>
    </row>
    <row r="348" spans="3:12" hidden="1" outlineLevel="1" x14ac:dyDescent="0.25">
      <c r="C348" s="712">
        <v>335</v>
      </c>
      <c r="D348" s="715" t="e">
        <f t="shared" ca="1" si="38"/>
        <v>#DIV/0!</v>
      </c>
      <c r="E348" s="715"/>
      <c r="F348" s="715" t="e">
        <f t="shared" ca="1" si="39"/>
        <v>#DIV/0!</v>
      </c>
      <c r="G348" s="729">
        <f t="shared" si="44"/>
        <v>0</v>
      </c>
      <c r="H348" s="729">
        <f t="shared" si="40"/>
        <v>0</v>
      </c>
      <c r="I348" s="729">
        <f t="shared" si="41"/>
        <v>0</v>
      </c>
      <c r="J348" s="729">
        <f t="shared" si="42"/>
        <v>0</v>
      </c>
      <c r="K348" s="729">
        <f t="shared" si="43"/>
        <v>0</v>
      </c>
      <c r="L348" s="704"/>
    </row>
    <row r="349" spans="3:12" hidden="1" outlineLevel="1" x14ac:dyDescent="0.25">
      <c r="C349" s="712">
        <v>336</v>
      </c>
      <c r="D349" s="715" t="e">
        <f t="shared" ca="1" si="38"/>
        <v>#DIV/0!</v>
      </c>
      <c r="E349" s="715"/>
      <c r="F349" s="715" t="e">
        <f t="shared" ca="1" si="39"/>
        <v>#DIV/0!</v>
      </c>
      <c r="G349" s="729">
        <f t="shared" si="44"/>
        <v>0</v>
      </c>
      <c r="H349" s="729">
        <f t="shared" si="40"/>
        <v>0</v>
      </c>
      <c r="I349" s="729">
        <f t="shared" si="41"/>
        <v>0</v>
      </c>
      <c r="J349" s="729">
        <f t="shared" si="42"/>
        <v>0</v>
      </c>
      <c r="K349" s="729">
        <f t="shared" si="43"/>
        <v>0</v>
      </c>
      <c r="L349" s="704"/>
    </row>
    <row r="350" spans="3:12" hidden="1" outlineLevel="1" x14ac:dyDescent="0.25">
      <c r="C350" s="712">
        <v>337</v>
      </c>
      <c r="D350" s="715" t="e">
        <f t="shared" ca="1" si="38"/>
        <v>#DIV/0!</v>
      </c>
      <c r="E350" s="715"/>
      <c r="F350" s="715" t="e">
        <f t="shared" ref="F350:F373" ca="1" si="45">(1+D350)^(1/12)-1</f>
        <v>#DIV/0!</v>
      </c>
      <c r="G350" s="729">
        <f t="shared" si="44"/>
        <v>0</v>
      </c>
      <c r="H350" s="729">
        <f t="shared" ref="H350:H373" si="46">$E$11</f>
        <v>0</v>
      </c>
      <c r="I350" s="729">
        <f t="shared" ref="I350:I373" si="47">$E$8/12*G350</f>
        <v>0</v>
      </c>
      <c r="J350" s="729">
        <f t="shared" si="42"/>
        <v>0</v>
      </c>
      <c r="K350" s="729">
        <f t="shared" si="43"/>
        <v>0</v>
      </c>
      <c r="L350" s="704"/>
    </row>
    <row r="351" spans="3:12" hidden="1" outlineLevel="1" x14ac:dyDescent="0.25">
      <c r="C351" s="712">
        <v>338</v>
      </c>
      <c r="D351" s="715" t="e">
        <f t="shared" ca="1" si="38"/>
        <v>#DIV/0!</v>
      </c>
      <c r="E351" s="715"/>
      <c r="F351" s="715" t="e">
        <f t="shared" ca="1" si="45"/>
        <v>#DIV/0!</v>
      </c>
      <c r="G351" s="729">
        <f t="shared" si="44"/>
        <v>0</v>
      </c>
      <c r="H351" s="729">
        <f t="shared" si="46"/>
        <v>0</v>
      </c>
      <c r="I351" s="729">
        <f t="shared" si="47"/>
        <v>0</v>
      </c>
      <c r="J351" s="729">
        <f t="shared" si="42"/>
        <v>0</v>
      </c>
      <c r="K351" s="729">
        <f t="shared" si="43"/>
        <v>0</v>
      </c>
      <c r="L351" s="704"/>
    </row>
    <row r="352" spans="3:12" hidden="1" outlineLevel="1" x14ac:dyDescent="0.25">
      <c r="C352" s="712">
        <v>339</v>
      </c>
      <c r="D352" s="715" t="e">
        <f t="shared" ca="1" si="38"/>
        <v>#DIV/0!</v>
      </c>
      <c r="E352" s="715"/>
      <c r="F352" s="715" t="e">
        <f t="shared" ca="1" si="45"/>
        <v>#DIV/0!</v>
      </c>
      <c r="G352" s="729">
        <f t="shared" si="44"/>
        <v>0</v>
      </c>
      <c r="H352" s="729">
        <f t="shared" si="46"/>
        <v>0</v>
      </c>
      <c r="I352" s="729">
        <f t="shared" si="47"/>
        <v>0</v>
      </c>
      <c r="J352" s="729">
        <f t="shared" si="42"/>
        <v>0</v>
      </c>
      <c r="K352" s="729">
        <f t="shared" si="43"/>
        <v>0</v>
      </c>
      <c r="L352" s="704"/>
    </row>
    <row r="353" spans="3:12" hidden="1" outlineLevel="1" x14ac:dyDescent="0.25">
      <c r="C353" s="712">
        <v>340</v>
      </c>
      <c r="D353" s="715" t="e">
        <f t="shared" ca="1" si="38"/>
        <v>#DIV/0!</v>
      </c>
      <c r="E353" s="715"/>
      <c r="F353" s="715" t="e">
        <f t="shared" ca="1" si="45"/>
        <v>#DIV/0!</v>
      </c>
      <c r="G353" s="729">
        <f t="shared" si="44"/>
        <v>0</v>
      </c>
      <c r="H353" s="729">
        <f t="shared" si="46"/>
        <v>0</v>
      </c>
      <c r="I353" s="729">
        <f t="shared" si="47"/>
        <v>0</v>
      </c>
      <c r="J353" s="729">
        <f t="shared" si="42"/>
        <v>0</v>
      </c>
      <c r="K353" s="729">
        <f t="shared" si="43"/>
        <v>0</v>
      </c>
      <c r="L353" s="704"/>
    </row>
    <row r="354" spans="3:12" hidden="1" outlineLevel="1" x14ac:dyDescent="0.25">
      <c r="C354" s="712">
        <v>341</v>
      </c>
      <c r="D354" s="715" t="e">
        <f t="shared" ca="1" si="38"/>
        <v>#DIV/0!</v>
      </c>
      <c r="E354" s="715"/>
      <c r="F354" s="715" t="e">
        <f t="shared" ca="1" si="45"/>
        <v>#DIV/0!</v>
      </c>
      <c r="G354" s="729">
        <f t="shared" si="44"/>
        <v>0</v>
      </c>
      <c r="H354" s="729">
        <f t="shared" si="46"/>
        <v>0</v>
      </c>
      <c r="I354" s="729">
        <f t="shared" si="47"/>
        <v>0</v>
      </c>
      <c r="J354" s="729">
        <f t="shared" si="42"/>
        <v>0</v>
      </c>
      <c r="K354" s="729">
        <f t="shared" si="43"/>
        <v>0</v>
      </c>
      <c r="L354" s="704"/>
    </row>
    <row r="355" spans="3:12" hidden="1" outlineLevel="1" x14ac:dyDescent="0.25">
      <c r="C355" s="712">
        <v>342</v>
      </c>
      <c r="D355" s="715" t="e">
        <f t="shared" ca="1" si="38"/>
        <v>#DIV/0!</v>
      </c>
      <c r="E355" s="715"/>
      <c r="F355" s="715" t="e">
        <f t="shared" ca="1" si="45"/>
        <v>#DIV/0!</v>
      </c>
      <c r="G355" s="729">
        <f t="shared" si="44"/>
        <v>0</v>
      </c>
      <c r="H355" s="729">
        <f t="shared" si="46"/>
        <v>0</v>
      </c>
      <c r="I355" s="729">
        <f t="shared" si="47"/>
        <v>0</v>
      </c>
      <c r="J355" s="729">
        <f t="shared" si="42"/>
        <v>0</v>
      </c>
      <c r="K355" s="729">
        <f t="shared" si="43"/>
        <v>0</v>
      </c>
      <c r="L355" s="704"/>
    </row>
    <row r="356" spans="3:12" hidden="1" outlineLevel="1" x14ac:dyDescent="0.25">
      <c r="C356" s="712">
        <v>343</v>
      </c>
      <c r="D356" s="715" t="e">
        <f t="shared" ca="1" si="38"/>
        <v>#DIV/0!</v>
      </c>
      <c r="E356" s="715"/>
      <c r="F356" s="715" t="e">
        <f t="shared" ca="1" si="45"/>
        <v>#DIV/0!</v>
      </c>
      <c r="G356" s="729">
        <f t="shared" si="44"/>
        <v>0</v>
      </c>
      <c r="H356" s="729">
        <f t="shared" si="46"/>
        <v>0</v>
      </c>
      <c r="I356" s="729">
        <f t="shared" si="47"/>
        <v>0</v>
      </c>
      <c r="J356" s="729">
        <f t="shared" si="42"/>
        <v>0</v>
      </c>
      <c r="K356" s="729">
        <f t="shared" si="43"/>
        <v>0</v>
      </c>
      <c r="L356" s="704"/>
    </row>
    <row r="357" spans="3:12" hidden="1" outlineLevel="1" x14ac:dyDescent="0.25">
      <c r="C357" s="712">
        <v>344</v>
      </c>
      <c r="D357" s="715" t="e">
        <f t="shared" ca="1" si="38"/>
        <v>#DIV/0!</v>
      </c>
      <c r="E357" s="715"/>
      <c r="F357" s="715" t="e">
        <f t="shared" ca="1" si="45"/>
        <v>#DIV/0!</v>
      </c>
      <c r="G357" s="729">
        <f t="shared" si="44"/>
        <v>0</v>
      </c>
      <c r="H357" s="729">
        <f t="shared" si="46"/>
        <v>0</v>
      </c>
      <c r="I357" s="729">
        <f t="shared" si="47"/>
        <v>0</v>
      </c>
      <c r="J357" s="729">
        <f t="shared" si="42"/>
        <v>0</v>
      </c>
      <c r="K357" s="729">
        <f t="shared" si="43"/>
        <v>0</v>
      </c>
      <c r="L357" s="704"/>
    </row>
    <row r="358" spans="3:12" hidden="1" outlineLevel="1" x14ac:dyDescent="0.25">
      <c r="C358" s="712">
        <v>345</v>
      </c>
      <c r="D358" s="715" t="e">
        <f t="shared" ca="1" si="38"/>
        <v>#DIV/0!</v>
      </c>
      <c r="E358" s="715"/>
      <c r="F358" s="715" t="e">
        <f t="shared" ca="1" si="45"/>
        <v>#DIV/0!</v>
      </c>
      <c r="G358" s="729">
        <f t="shared" si="44"/>
        <v>0</v>
      </c>
      <c r="H358" s="729">
        <f t="shared" si="46"/>
        <v>0</v>
      </c>
      <c r="I358" s="729">
        <f t="shared" si="47"/>
        <v>0</v>
      </c>
      <c r="J358" s="729">
        <f t="shared" si="42"/>
        <v>0</v>
      </c>
      <c r="K358" s="729">
        <f t="shared" si="43"/>
        <v>0</v>
      </c>
      <c r="L358" s="704"/>
    </row>
    <row r="359" spans="3:12" hidden="1" outlineLevel="1" x14ac:dyDescent="0.25">
      <c r="C359" s="712">
        <v>346</v>
      </c>
      <c r="D359" s="715" t="e">
        <f t="shared" ca="1" si="38"/>
        <v>#DIV/0!</v>
      </c>
      <c r="E359" s="715"/>
      <c r="F359" s="715" t="e">
        <f t="shared" ca="1" si="45"/>
        <v>#DIV/0!</v>
      </c>
      <c r="G359" s="729">
        <f t="shared" si="44"/>
        <v>0</v>
      </c>
      <c r="H359" s="729">
        <f t="shared" si="46"/>
        <v>0</v>
      </c>
      <c r="I359" s="729">
        <f t="shared" si="47"/>
        <v>0</v>
      </c>
      <c r="J359" s="729">
        <f t="shared" si="42"/>
        <v>0</v>
      </c>
      <c r="K359" s="729">
        <f t="shared" si="43"/>
        <v>0</v>
      </c>
      <c r="L359" s="704"/>
    </row>
    <row r="360" spans="3:12" hidden="1" outlineLevel="1" x14ac:dyDescent="0.25">
      <c r="C360" s="712">
        <v>347</v>
      </c>
      <c r="D360" s="715" t="e">
        <f t="shared" ca="1" si="38"/>
        <v>#DIV/0!</v>
      </c>
      <c r="E360" s="715"/>
      <c r="F360" s="715" t="e">
        <f t="shared" ca="1" si="45"/>
        <v>#DIV/0!</v>
      </c>
      <c r="G360" s="729">
        <f t="shared" si="44"/>
        <v>0</v>
      </c>
      <c r="H360" s="729">
        <f t="shared" si="46"/>
        <v>0</v>
      </c>
      <c r="I360" s="729">
        <f t="shared" si="47"/>
        <v>0</v>
      </c>
      <c r="J360" s="729">
        <f t="shared" si="42"/>
        <v>0</v>
      </c>
      <c r="K360" s="729">
        <f t="shared" si="43"/>
        <v>0</v>
      </c>
      <c r="L360" s="704"/>
    </row>
    <row r="361" spans="3:12" hidden="1" outlineLevel="1" x14ac:dyDescent="0.25">
      <c r="C361" s="712">
        <v>348</v>
      </c>
      <c r="D361" s="715" t="e">
        <f t="shared" ca="1" si="38"/>
        <v>#DIV/0!</v>
      </c>
      <c r="E361" s="715"/>
      <c r="F361" s="715" t="e">
        <f t="shared" ca="1" si="45"/>
        <v>#DIV/0!</v>
      </c>
      <c r="G361" s="729">
        <f t="shared" si="44"/>
        <v>0</v>
      </c>
      <c r="H361" s="729">
        <f t="shared" si="46"/>
        <v>0</v>
      </c>
      <c r="I361" s="729">
        <f t="shared" si="47"/>
        <v>0</v>
      </c>
      <c r="J361" s="729">
        <f t="shared" si="42"/>
        <v>0</v>
      </c>
      <c r="K361" s="729">
        <f t="shared" si="43"/>
        <v>0</v>
      </c>
      <c r="L361" s="704"/>
    </row>
    <row r="362" spans="3:12" hidden="1" outlineLevel="1" x14ac:dyDescent="0.25">
      <c r="C362" s="712">
        <v>349</v>
      </c>
      <c r="D362" s="715" t="e">
        <f t="shared" ca="1" si="38"/>
        <v>#DIV/0!</v>
      </c>
      <c r="E362" s="715"/>
      <c r="F362" s="715" t="e">
        <f t="shared" ca="1" si="45"/>
        <v>#DIV/0!</v>
      </c>
      <c r="G362" s="729">
        <f t="shared" si="44"/>
        <v>0</v>
      </c>
      <c r="H362" s="729">
        <f t="shared" si="46"/>
        <v>0</v>
      </c>
      <c r="I362" s="729">
        <f t="shared" si="47"/>
        <v>0</v>
      </c>
      <c r="J362" s="729">
        <f t="shared" si="42"/>
        <v>0</v>
      </c>
      <c r="K362" s="729">
        <f t="shared" si="43"/>
        <v>0</v>
      </c>
      <c r="L362" s="704"/>
    </row>
    <row r="363" spans="3:12" hidden="1" outlineLevel="1" x14ac:dyDescent="0.25">
      <c r="C363" s="712">
        <v>350</v>
      </c>
      <c r="D363" s="715" t="e">
        <f t="shared" ca="1" si="38"/>
        <v>#DIV/0!</v>
      </c>
      <c r="E363" s="715"/>
      <c r="F363" s="715" t="e">
        <f t="shared" ca="1" si="45"/>
        <v>#DIV/0!</v>
      </c>
      <c r="G363" s="729">
        <f t="shared" si="44"/>
        <v>0</v>
      </c>
      <c r="H363" s="729">
        <f t="shared" si="46"/>
        <v>0</v>
      </c>
      <c r="I363" s="729">
        <f t="shared" si="47"/>
        <v>0</v>
      </c>
      <c r="J363" s="729">
        <f t="shared" si="42"/>
        <v>0</v>
      </c>
      <c r="K363" s="729">
        <f t="shared" si="43"/>
        <v>0</v>
      </c>
      <c r="L363" s="704"/>
    </row>
    <row r="364" spans="3:12" hidden="1" outlineLevel="1" x14ac:dyDescent="0.25">
      <c r="C364" s="712">
        <v>351</v>
      </c>
      <c r="D364" s="715" t="e">
        <f t="shared" ca="1" si="38"/>
        <v>#DIV/0!</v>
      </c>
      <c r="E364" s="715"/>
      <c r="F364" s="715" t="e">
        <f t="shared" ca="1" si="45"/>
        <v>#DIV/0!</v>
      </c>
      <c r="G364" s="729">
        <f t="shared" si="44"/>
        <v>0</v>
      </c>
      <c r="H364" s="729">
        <f t="shared" si="46"/>
        <v>0</v>
      </c>
      <c r="I364" s="729">
        <f t="shared" si="47"/>
        <v>0</v>
      </c>
      <c r="J364" s="729">
        <f t="shared" si="42"/>
        <v>0</v>
      </c>
      <c r="K364" s="729">
        <f t="shared" si="43"/>
        <v>0</v>
      </c>
      <c r="L364" s="704"/>
    </row>
    <row r="365" spans="3:12" hidden="1" outlineLevel="1" x14ac:dyDescent="0.25">
      <c r="C365" s="712">
        <v>352</v>
      </c>
      <c r="D365" s="715" t="e">
        <f t="shared" ca="1" si="38"/>
        <v>#DIV/0!</v>
      </c>
      <c r="E365" s="715"/>
      <c r="F365" s="715" t="e">
        <f t="shared" ca="1" si="45"/>
        <v>#DIV/0!</v>
      </c>
      <c r="G365" s="729">
        <f t="shared" si="44"/>
        <v>0</v>
      </c>
      <c r="H365" s="729">
        <f t="shared" si="46"/>
        <v>0</v>
      </c>
      <c r="I365" s="729">
        <f t="shared" si="47"/>
        <v>0</v>
      </c>
      <c r="J365" s="729">
        <f t="shared" si="42"/>
        <v>0</v>
      </c>
      <c r="K365" s="729">
        <f t="shared" si="43"/>
        <v>0</v>
      </c>
      <c r="L365" s="704"/>
    </row>
    <row r="366" spans="3:12" hidden="1" outlineLevel="1" x14ac:dyDescent="0.25">
      <c r="C366" s="712">
        <v>353</v>
      </c>
      <c r="D366" s="715" t="e">
        <f t="shared" ca="1" si="38"/>
        <v>#DIV/0!</v>
      </c>
      <c r="E366" s="715"/>
      <c r="F366" s="715" t="e">
        <f t="shared" ca="1" si="45"/>
        <v>#DIV/0!</v>
      </c>
      <c r="G366" s="729">
        <f t="shared" si="44"/>
        <v>0</v>
      </c>
      <c r="H366" s="729">
        <f t="shared" si="46"/>
        <v>0</v>
      </c>
      <c r="I366" s="729">
        <f t="shared" si="47"/>
        <v>0</v>
      </c>
      <c r="J366" s="729">
        <f t="shared" si="42"/>
        <v>0</v>
      </c>
      <c r="K366" s="729">
        <f t="shared" si="43"/>
        <v>0</v>
      </c>
      <c r="L366" s="704"/>
    </row>
    <row r="367" spans="3:12" hidden="1" outlineLevel="1" x14ac:dyDescent="0.25">
      <c r="C367" s="712">
        <v>354</v>
      </c>
      <c r="D367" s="715" t="e">
        <f t="shared" ca="1" si="38"/>
        <v>#DIV/0!</v>
      </c>
      <c r="E367" s="715"/>
      <c r="F367" s="715" t="e">
        <f t="shared" ca="1" si="45"/>
        <v>#DIV/0!</v>
      </c>
      <c r="G367" s="729">
        <f t="shared" si="44"/>
        <v>0</v>
      </c>
      <c r="H367" s="729">
        <f t="shared" si="46"/>
        <v>0</v>
      </c>
      <c r="I367" s="729">
        <f t="shared" si="47"/>
        <v>0</v>
      </c>
      <c r="J367" s="729">
        <f t="shared" si="42"/>
        <v>0</v>
      </c>
      <c r="K367" s="729">
        <f t="shared" si="43"/>
        <v>0</v>
      </c>
      <c r="L367" s="704"/>
    </row>
    <row r="368" spans="3:12" hidden="1" outlineLevel="1" x14ac:dyDescent="0.25">
      <c r="C368" s="712">
        <v>355</v>
      </c>
      <c r="D368" s="715" t="e">
        <f t="shared" ca="1" si="38"/>
        <v>#DIV/0!</v>
      </c>
      <c r="E368" s="715"/>
      <c r="F368" s="715" t="e">
        <f t="shared" ca="1" si="45"/>
        <v>#DIV/0!</v>
      </c>
      <c r="G368" s="729">
        <f t="shared" si="44"/>
        <v>0</v>
      </c>
      <c r="H368" s="729">
        <f t="shared" si="46"/>
        <v>0</v>
      </c>
      <c r="I368" s="729">
        <f t="shared" si="47"/>
        <v>0</v>
      </c>
      <c r="J368" s="729">
        <f t="shared" si="42"/>
        <v>0</v>
      </c>
      <c r="K368" s="729">
        <f t="shared" si="43"/>
        <v>0</v>
      </c>
      <c r="L368" s="704"/>
    </row>
    <row r="369" spans="1:12" hidden="1" outlineLevel="1" x14ac:dyDescent="0.25">
      <c r="C369" s="712">
        <v>356</v>
      </c>
      <c r="D369" s="715" t="e">
        <f t="shared" ca="1" si="38"/>
        <v>#DIV/0!</v>
      </c>
      <c r="E369" s="715"/>
      <c r="F369" s="715" t="e">
        <f t="shared" ca="1" si="45"/>
        <v>#DIV/0!</v>
      </c>
      <c r="G369" s="729">
        <f t="shared" si="44"/>
        <v>0</v>
      </c>
      <c r="H369" s="729">
        <f t="shared" si="46"/>
        <v>0</v>
      </c>
      <c r="I369" s="729">
        <f t="shared" si="47"/>
        <v>0</v>
      </c>
      <c r="J369" s="729">
        <f t="shared" si="42"/>
        <v>0</v>
      </c>
      <c r="K369" s="729">
        <f t="shared" si="43"/>
        <v>0</v>
      </c>
      <c r="L369" s="704"/>
    </row>
    <row r="370" spans="1:12" hidden="1" outlineLevel="1" x14ac:dyDescent="0.25">
      <c r="C370" s="712">
        <v>357</v>
      </c>
      <c r="D370" s="715" t="e">
        <f t="shared" ca="1" si="38"/>
        <v>#DIV/0!</v>
      </c>
      <c r="E370" s="715"/>
      <c r="F370" s="715" t="e">
        <f t="shared" ca="1" si="45"/>
        <v>#DIV/0!</v>
      </c>
      <c r="G370" s="729">
        <f t="shared" si="44"/>
        <v>0</v>
      </c>
      <c r="H370" s="729">
        <f t="shared" si="46"/>
        <v>0</v>
      </c>
      <c r="I370" s="729">
        <f t="shared" si="47"/>
        <v>0</v>
      </c>
      <c r="J370" s="729">
        <f t="shared" si="42"/>
        <v>0</v>
      </c>
      <c r="K370" s="729">
        <f t="shared" si="43"/>
        <v>0</v>
      </c>
      <c r="L370" s="704"/>
    </row>
    <row r="371" spans="1:12" hidden="1" outlineLevel="1" x14ac:dyDescent="0.25">
      <c r="C371" s="712">
        <v>358</v>
      </c>
      <c r="D371" s="715" t="e">
        <f t="shared" ca="1" si="38"/>
        <v>#DIV/0!</v>
      </c>
      <c r="E371" s="715"/>
      <c r="F371" s="715" t="e">
        <f t="shared" ca="1" si="45"/>
        <v>#DIV/0!</v>
      </c>
      <c r="G371" s="729">
        <f t="shared" si="44"/>
        <v>0</v>
      </c>
      <c r="H371" s="729">
        <f t="shared" si="46"/>
        <v>0</v>
      </c>
      <c r="I371" s="729">
        <f t="shared" si="47"/>
        <v>0</v>
      </c>
      <c r="J371" s="729">
        <f t="shared" si="42"/>
        <v>0</v>
      </c>
      <c r="K371" s="729">
        <f t="shared" si="43"/>
        <v>0</v>
      </c>
      <c r="L371" s="704"/>
    </row>
    <row r="372" spans="1:12" s="696" customFormat="1" hidden="1" outlineLevel="1" x14ac:dyDescent="0.25">
      <c r="A372" s="695"/>
      <c r="C372" s="732">
        <v>359</v>
      </c>
      <c r="D372" s="730" t="e">
        <f t="shared" ca="1" si="38"/>
        <v>#DIV/0!</v>
      </c>
      <c r="E372" s="730"/>
      <c r="F372" s="715" t="e">
        <f t="shared" ca="1" si="45"/>
        <v>#DIV/0!</v>
      </c>
      <c r="G372" s="729">
        <f t="shared" si="44"/>
        <v>0</v>
      </c>
      <c r="H372" s="729">
        <f t="shared" si="46"/>
        <v>0</v>
      </c>
      <c r="I372" s="729">
        <f t="shared" si="47"/>
        <v>0</v>
      </c>
      <c r="J372" s="729">
        <f t="shared" si="42"/>
        <v>0</v>
      </c>
      <c r="K372" s="729">
        <f t="shared" si="43"/>
        <v>0</v>
      </c>
      <c r="L372" s="705"/>
    </row>
    <row r="373" spans="1:12" s="696" customFormat="1" hidden="1" outlineLevel="1" x14ac:dyDescent="0.25">
      <c r="A373" s="695"/>
      <c r="C373" s="732">
        <v>360</v>
      </c>
      <c r="D373" s="730" t="e">
        <f t="shared" ca="1" si="38"/>
        <v>#DIV/0!</v>
      </c>
      <c r="E373" s="730"/>
      <c r="F373" s="715" t="e">
        <f t="shared" ca="1" si="45"/>
        <v>#DIV/0!</v>
      </c>
      <c r="G373" s="729">
        <f t="shared" si="44"/>
        <v>0</v>
      </c>
      <c r="H373" s="729">
        <f t="shared" si="46"/>
        <v>0</v>
      </c>
      <c r="I373" s="729">
        <f t="shared" si="47"/>
        <v>0</v>
      </c>
      <c r="J373" s="729">
        <f t="shared" si="42"/>
        <v>0</v>
      </c>
      <c r="K373" s="729">
        <f t="shared" si="43"/>
        <v>0</v>
      </c>
      <c r="L373" s="705"/>
    </row>
    <row r="374" spans="1:12" s="696" customFormat="1" ht="7.5" customHeight="1" collapsed="1" thickBot="1" x14ac:dyDescent="0.3">
      <c r="A374" s="695"/>
      <c r="C374" s="731"/>
      <c r="D374" s="731"/>
      <c r="E374" s="731"/>
      <c r="F374" s="731"/>
      <c r="G374" s="731"/>
      <c r="H374" s="731"/>
      <c r="I374" s="731"/>
      <c r="J374" s="731"/>
      <c r="K374" s="731"/>
    </row>
    <row r="375" spans="1:12" s="696" customFormat="1" x14ac:dyDescent="0.25">
      <c r="A375" s="695"/>
    </row>
  </sheetData>
  <sheetProtection algorithmName="SHA-512" hashValue="AW3GdtQLXRkyqkxtEOmapsvfnzuNrLpzprK4IYF9fCQcPKD7H7p97Jfzc7tiWpeYnoA7HxVq7NgqQPBXy7jB7g==" saltValue="J4sCg4r3cJTDeE+wrKLKY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K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E8:K14 E16:K376 F15:K15" unlockedFormula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5"/>
  <sheetViews>
    <sheetView showGridLines="0" zoomScaleNormal="100" workbookViewId="0">
      <selection activeCell="B2" sqref="B2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21.7109375" style="687" customWidth="1"/>
    <col min="4" max="4" width="18.5703125" style="687" bestFit="1" customWidth="1"/>
    <col min="5" max="5" width="9.140625" style="687" bestFit="1" customWidth="1"/>
    <col min="6" max="6" width="8.7109375" style="687" bestFit="1" customWidth="1"/>
    <col min="7" max="7" width="11.5703125" style="687" bestFit="1" customWidth="1"/>
    <col min="8" max="8" width="18.42578125" style="687" bestFit="1" customWidth="1"/>
    <col min="9" max="16384" width="9.140625" style="687"/>
  </cols>
  <sheetData>
    <row r="1" spans="1:10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806"/>
    </row>
    <row r="2" spans="1:10" ht="15" customHeight="1" x14ac:dyDescent="0.25">
      <c r="A2" s="686"/>
      <c r="B2" s="712"/>
      <c r="C2" s="712"/>
      <c r="D2" s="712"/>
      <c r="E2" s="712"/>
      <c r="F2" s="712"/>
      <c r="G2" s="712"/>
    </row>
    <row r="3" spans="1:10" ht="15" customHeight="1" x14ac:dyDescent="0.25">
      <c r="A3" s="924" t="s">
        <v>589</v>
      </c>
      <c r="C3" s="980" t="s">
        <v>532</v>
      </c>
    </row>
    <row r="4" spans="1:10" ht="15" customHeight="1" x14ac:dyDescent="0.25">
      <c r="A4" s="935"/>
    </row>
    <row r="5" spans="1:10" x14ac:dyDescent="0.25">
      <c r="A5" s="935"/>
      <c r="C5" s="687" t="s">
        <v>367</v>
      </c>
      <c r="E5" s="713">
        <v>100000</v>
      </c>
    </row>
    <row r="6" spans="1:10" x14ac:dyDescent="0.25">
      <c r="A6" s="935"/>
      <c r="C6" s="687" t="s">
        <v>424</v>
      </c>
      <c r="E6" s="714">
        <v>20</v>
      </c>
    </row>
    <row r="7" spans="1:10" x14ac:dyDescent="0.25">
      <c r="A7" s="935"/>
      <c r="C7" s="687" t="s">
        <v>237</v>
      </c>
      <c r="E7" s="716">
        <v>0.06</v>
      </c>
    </row>
    <row r="8" spans="1:10" x14ac:dyDescent="0.25">
      <c r="A8" s="935"/>
      <c r="C8" s="687" t="s">
        <v>236</v>
      </c>
      <c r="E8" s="715">
        <f>(1+E7)^(1/12)-1</f>
        <v>4.8675505653430484E-3</v>
      </c>
    </row>
    <row r="9" spans="1:10" x14ac:dyDescent="0.25">
      <c r="A9" s="935"/>
      <c r="C9" s="687" t="s">
        <v>239</v>
      </c>
      <c r="E9" s="713">
        <v>125000</v>
      </c>
    </row>
    <row r="10" spans="1:10" x14ac:dyDescent="0.25">
      <c r="A10" s="935"/>
      <c r="C10" s="701"/>
      <c r="D10" s="701"/>
      <c r="E10" s="720"/>
    </row>
    <row r="11" spans="1:10" x14ac:dyDescent="0.25">
      <c r="A11" s="935"/>
      <c r="C11" s="699" t="s">
        <v>235</v>
      </c>
      <c r="D11" s="699"/>
      <c r="E11" s="722">
        <f>PMT((1+E7)^(1/12)-1,E6*12,-E5,E9)</f>
        <v>431.62080416710774</v>
      </c>
    </row>
    <row r="12" spans="1:10" ht="16.5" customHeight="1" x14ac:dyDescent="0.25">
      <c r="A12" s="935"/>
    </row>
    <row r="13" spans="1:10" ht="45" x14ac:dyDescent="0.25">
      <c r="A13" s="935"/>
      <c r="C13" s="723" t="s">
        <v>234</v>
      </c>
      <c r="D13" s="723" t="s">
        <v>422</v>
      </c>
      <c r="E13" s="723" t="s">
        <v>233</v>
      </c>
      <c r="F13" s="723" t="s">
        <v>232</v>
      </c>
      <c r="G13" s="723" t="s">
        <v>425</v>
      </c>
      <c r="H13" s="723" t="s">
        <v>423</v>
      </c>
      <c r="J13" s="703"/>
    </row>
    <row r="14" spans="1:10" x14ac:dyDescent="0.25">
      <c r="A14" s="935"/>
      <c r="C14" s="712">
        <v>1</v>
      </c>
      <c r="D14" s="725">
        <f>E5</f>
        <v>100000</v>
      </c>
      <c r="E14" s="725">
        <f t="shared" ref="E14:E77" si="0">$E$11</f>
        <v>431.62080416710774</v>
      </c>
      <c r="F14" s="725">
        <f>((1+$E$7)^(1/12)-1)*D14</f>
        <v>486.75505653430486</v>
      </c>
      <c r="G14" s="725">
        <f t="shared" ref="G14:G77" si="1">E14-F14</f>
        <v>-55.134252367197121</v>
      </c>
      <c r="H14" s="725">
        <f t="shared" ref="H14:H77" si="2">D14-G14</f>
        <v>100055.13425236719</v>
      </c>
    </row>
    <row r="15" spans="1:10" x14ac:dyDescent="0.25">
      <c r="A15" s="935"/>
      <c r="C15" s="712">
        <v>2</v>
      </c>
      <c r="D15" s="725">
        <f t="shared" ref="D15:D78" si="3">D14-G14</f>
        <v>100055.13425236719</v>
      </c>
      <c r="E15" s="725">
        <f t="shared" si="0"/>
        <v>431.62080416710774</v>
      </c>
      <c r="F15" s="725">
        <f t="shared" ref="F15:F78" si="4">((1+$E$7)^(1/12)-1)*D15</f>
        <v>487.02342529558456</v>
      </c>
      <c r="G15" s="725">
        <f t="shared" si="1"/>
        <v>-55.402621128476824</v>
      </c>
      <c r="H15" s="725">
        <f t="shared" si="2"/>
        <v>100110.53687349567</v>
      </c>
    </row>
    <row r="16" spans="1:10" x14ac:dyDescent="0.25">
      <c r="A16" s="935"/>
      <c r="C16" s="712">
        <v>3</v>
      </c>
      <c r="D16" s="725">
        <f t="shared" si="3"/>
        <v>100110.53687349567</v>
      </c>
      <c r="E16" s="725">
        <f t="shared" si="0"/>
        <v>431.62080416710774</v>
      </c>
      <c r="F16" s="725">
        <f t="shared" si="4"/>
        <v>487.29310035537998</v>
      </c>
      <c r="G16" s="725">
        <f t="shared" si="1"/>
        <v>-55.672296188272242</v>
      </c>
      <c r="H16" s="725">
        <f t="shared" si="2"/>
        <v>100166.20916968395</v>
      </c>
    </row>
    <row r="17" spans="1:9" x14ac:dyDescent="0.25">
      <c r="A17" s="935"/>
      <c r="C17" s="712">
        <v>4</v>
      </c>
      <c r="D17" s="725">
        <f t="shared" si="3"/>
        <v>100166.20916968395</v>
      </c>
      <c r="E17" s="725">
        <f t="shared" si="0"/>
        <v>431.62080416710774</v>
      </c>
      <c r="F17" s="725">
        <f t="shared" si="4"/>
        <v>487.56408807216513</v>
      </c>
      <c r="G17" s="725">
        <f t="shared" si="1"/>
        <v>-55.943283905057399</v>
      </c>
      <c r="H17" s="725">
        <f t="shared" si="2"/>
        <v>100222.15245358901</v>
      </c>
    </row>
    <row r="18" spans="1:9" ht="15" customHeight="1" x14ac:dyDescent="0.25">
      <c r="A18" s="935"/>
      <c r="C18" s="825">
        <v>5</v>
      </c>
      <c r="D18" s="728">
        <f t="shared" si="3"/>
        <v>100222.15245358901</v>
      </c>
      <c r="E18" s="728">
        <f t="shared" si="0"/>
        <v>431.62080416710774</v>
      </c>
      <c r="F18" s="728">
        <f t="shared" si="4"/>
        <v>487.83639483536433</v>
      </c>
      <c r="G18" s="728">
        <f t="shared" si="1"/>
        <v>-56.215590668256596</v>
      </c>
      <c r="H18" s="728">
        <f t="shared" si="2"/>
        <v>100278.36804425727</v>
      </c>
    </row>
    <row r="19" spans="1:9" ht="15" hidden="1" customHeight="1" outlineLevel="1" x14ac:dyDescent="0.25">
      <c r="A19" s="935"/>
      <c r="C19" s="712">
        <v>6</v>
      </c>
      <c r="D19" s="725">
        <f t="shared" si="3"/>
        <v>100278.36804425727</v>
      </c>
      <c r="E19" s="725">
        <f t="shared" si="0"/>
        <v>431.62080416710774</v>
      </c>
      <c r="F19" s="725">
        <f t="shared" si="4"/>
        <v>488.11002706550272</v>
      </c>
      <c r="G19" s="725">
        <f t="shared" si="1"/>
        <v>-56.489222898394985</v>
      </c>
      <c r="H19" s="725">
        <f t="shared" si="2"/>
        <v>100334.85726715566</v>
      </c>
    </row>
    <row r="20" spans="1:9" ht="15" hidden="1" customHeight="1" outlineLevel="1" x14ac:dyDescent="0.25">
      <c r="A20" s="935"/>
      <c r="C20" s="712">
        <v>7</v>
      </c>
      <c r="D20" s="725">
        <f t="shared" si="3"/>
        <v>100334.85726715566</v>
      </c>
      <c r="E20" s="725">
        <f t="shared" si="0"/>
        <v>431.62080416710774</v>
      </c>
      <c r="F20" s="725">
        <f t="shared" si="4"/>
        <v>488.38499121435763</v>
      </c>
      <c r="G20" s="725">
        <f t="shared" si="1"/>
        <v>-56.764187047249891</v>
      </c>
      <c r="H20" s="725">
        <f t="shared" si="2"/>
        <v>100391.6214542029</v>
      </c>
    </row>
    <row r="21" spans="1:9" ht="15" hidden="1" customHeight="1" outlineLevel="1" x14ac:dyDescent="0.25">
      <c r="A21" s="935"/>
      <c r="C21" s="712">
        <v>8</v>
      </c>
      <c r="D21" s="725">
        <f t="shared" si="3"/>
        <v>100391.6214542029</v>
      </c>
      <c r="E21" s="725">
        <f t="shared" si="0"/>
        <v>431.62080416710774</v>
      </c>
      <c r="F21" s="725">
        <f t="shared" si="4"/>
        <v>488.66129376511066</v>
      </c>
      <c r="G21" s="725">
        <f t="shared" si="1"/>
        <v>-57.040489598002921</v>
      </c>
      <c r="H21" s="725">
        <f t="shared" si="2"/>
        <v>100448.66194380091</v>
      </c>
    </row>
    <row r="22" spans="1:9" ht="15" hidden="1" customHeight="1" outlineLevel="1" x14ac:dyDescent="0.25">
      <c r="A22" s="935"/>
      <c r="C22" s="712">
        <v>9</v>
      </c>
      <c r="D22" s="725">
        <f t="shared" si="3"/>
        <v>100448.66194380091</v>
      </c>
      <c r="E22" s="725">
        <f t="shared" si="0"/>
        <v>431.62080416710774</v>
      </c>
      <c r="F22" s="725">
        <f t="shared" si="4"/>
        <v>488.93894123250084</v>
      </c>
      <c r="G22" s="725">
        <f t="shared" si="1"/>
        <v>-57.318137065393103</v>
      </c>
      <c r="H22" s="725">
        <f t="shared" si="2"/>
        <v>100505.9800808663</v>
      </c>
    </row>
    <row r="23" spans="1:9" hidden="1" outlineLevel="1" x14ac:dyDescent="0.25">
      <c r="C23" s="712">
        <v>10</v>
      </c>
      <c r="D23" s="725">
        <f t="shared" si="3"/>
        <v>100505.9800808663</v>
      </c>
      <c r="E23" s="725">
        <f t="shared" si="0"/>
        <v>431.62080416710774</v>
      </c>
      <c r="F23" s="725">
        <f t="shared" si="4"/>
        <v>489.21794016297792</v>
      </c>
      <c r="G23" s="725">
        <f t="shared" si="1"/>
        <v>-57.59713599587019</v>
      </c>
      <c r="H23" s="725">
        <f t="shared" si="2"/>
        <v>100563.57721686216</v>
      </c>
    </row>
    <row r="24" spans="1:9" hidden="1" outlineLevel="1" x14ac:dyDescent="0.25">
      <c r="C24" s="712">
        <v>11</v>
      </c>
      <c r="D24" s="725">
        <f t="shared" si="3"/>
        <v>100563.57721686216</v>
      </c>
      <c r="E24" s="725">
        <f t="shared" si="0"/>
        <v>431.62080416710774</v>
      </c>
      <c r="F24" s="725">
        <f t="shared" si="4"/>
        <v>489.49829713485673</v>
      </c>
      <c r="G24" s="725">
        <f t="shared" si="1"/>
        <v>-57.877492967748992</v>
      </c>
      <c r="H24" s="725">
        <f t="shared" si="2"/>
        <v>100621.45470982991</v>
      </c>
    </row>
    <row r="25" spans="1:9" hidden="1" outlineLevel="1" x14ac:dyDescent="0.25">
      <c r="C25" s="712">
        <v>12</v>
      </c>
      <c r="D25" s="725">
        <f t="shared" si="3"/>
        <v>100621.45470982991</v>
      </c>
      <c r="E25" s="725">
        <f t="shared" si="0"/>
        <v>431.62080416710774</v>
      </c>
      <c r="F25" s="725">
        <f t="shared" si="4"/>
        <v>489.78001875847252</v>
      </c>
      <c r="G25" s="725">
        <f t="shared" si="1"/>
        <v>-58.159214591364787</v>
      </c>
      <c r="H25" s="725">
        <f t="shared" si="2"/>
        <v>100679.61392442127</v>
      </c>
      <c r="I25" s="704"/>
    </row>
    <row r="26" spans="1:9" hidden="1" outlineLevel="1" x14ac:dyDescent="0.25">
      <c r="C26" s="712">
        <v>13</v>
      </c>
      <c r="D26" s="725">
        <f t="shared" si="3"/>
        <v>100679.61392442127</v>
      </c>
      <c r="E26" s="725">
        <f t="shared" si="0"/>
        <v>431.62080416710774</v>
      </c>
      <c r="F26" s="725">
        <f t="shared" si="4"/>
        <v>490.06311167633658</v>
      </c>
      <c r="G26" s="725">
        <f t="shared" si="1"/>
        <v>-58.44230750922884</v>
      </c>
      <c r="H26" s="725">
        <f t="shared" si="2"/>
        <v>100738.0562319305</v>
      </c>
      <c r="I26" s="704"/>
    </row>
    <row r="27" spans="1:9" hidden="1" outlineLevel="1" x14ac:dyDescent="0.25">
      <c r="C27" s="712">
        <v>14</v>
      </c>
      <c r="D27" s="725">
        <f t="shared" si="3"/>
        <v>100738.0562319305</v>
      </c>
      <c r="E27" s="725">
        <f t="shared" si="0"/>
        <v>431.62080416710774</v>
      </c>
      <c r="F27" s="725">
        <f t="shared" si="4"/>
        <v>490.34758256329314</v>
      </c>
      <c r="G27" s="725">
        <f t="shared" si="1"/>
        <v>-58.726778396185409</v>
      </c>
      <c r="H27" s="725">
        <f t="shared" si="2"/>
        <v>100796.78301032669</v>
      </c>
      <c r="I27" s="704"/>
    </row>
    <row r="28" spans="1:9" hidden="1" outlineLevel="1" x14ac:dyDescent="0.25">
      <c r="C28" s="712">
        <v>15</v>
      </c>
      <c r="D28" s="725">
        <f t="shared" si="3"/>
        <v>100796.78301032669</v>
      </c>
      <c r="E28" s="725">
        <f t="shared" si="0"/>
        <v>431.62080416710774</v>
      </c>
      <c r="F28" s="725">
        <f t="shared" si="4"/>
        <v>490.63343812667625</v>
      </c>
      <c r="G28" s="725">
        <f t="shared" si="1"/>
        <v>-59.012633959568518</v>
      </c>
      <c r="H28" s="725">
        <f t="shared" si="2"/>
        <v>100855.79564428626</v>
      </c>
      <c r="I28" s="704"/>
    </row>
    <row r="29" spans="1:9" hidden="1" outlineLevel="1" x14ac:dyDescent="0.25">
      <c r="C29" s="712">
        <v>16</v>
      </c>
      <c r="D29" s="725">
        <f t="shared" si="3"/>
        <v>100855.79564428626</v>
      </c>
      <c r="E29" s="725">
        <f t="shared" si="0"/>
        <v>431.62080416710774</v>
      </c>
      <c r="F29" s="725">
        <f t="shared" si="4"/>
        <v>490.92068510646857</v>
      </c>
      <c r="G29" s="725">
        <f t="shared" si="1"/>
        <v>-59.299880939360833</v>
      </c>
      <c r="H29" s="725">
        <f t="shared" si="2"/>
        <v>100915.09552522562</v>
      </c>
      <c r="I29" s="704"/>
    </row>
    <row r="30" spans="1:9" hidden="1" outlineLevel="1" x14ac:dyDescent="0.25">
      <c r="C30" s="712">
        <v>17</v>
      </c>
      <c r="D30" s="725">
        <f t="shared" si="3"/>
        <v>100915.09552522562</v>
      </c>
      <c r="E30" s="725">
        <f t="shared" si="0"/>
        <v>431.62080416710774</v>
      </c>
      <c r="F30" s="725">
        <f t="shared" si="4"/>
        <v>491.20933027545971</v>
      </c>
      <c r="G30" s="725">
        <f t="shared" si="1"/>
        <v>-59.588526108351971</v>
      </c>
      <c r="H30" s="725">
        <f t="shared" si="2"/>
        <v>100974.68405133397</v>
      </c>
      <c r="I30" s="704"/>
    </row>
    <row r="31" spans="1:9" hidden="1" outlineLevel="1" x14ac:dyDescent="0.25">
      <c r="C31" s="712">
        <v>18</v>
      </c>
      <c r="D31" s="725">
        <f t="shared" si="3"/>
        <v>100974.68405133397</v>
      </c>
      <c r="E31" s="725">
        <f t="shared" si="0"/>
        <v>431.62080416710774</v>
      </c>
      <c r="F31" s="725">
        <f t="shared" si="4"/>
        <v>491.49938043940637</v>
      </c>
      <c r="G31" s="725">
        <f t="shared" si="1"/>
        <v>-59.878576272298631</v>
      </c>
      <c r="H31" s="725">
        <f t="shared" si="2"/>
        <v>101034.56262760627</v>
      </c>
      <c r="I31" s="704"/>
    </row>
    <row r="32" spans="1:9" hidden="1" outlineLevel="1" x14ac:dyDescent="0.25">
      <c r="C32" s="712">
        <v>19</v>
      </c>
      <c r="D32" s="725">
        <f t="shared" si="3"/>
        <v>101034.56262760627</v>
      </c>
      <c r="E32" s="725">
        <f t="shared" si="0"/>
        <v>431.62080416710774</v>
      </c>
      <c r="F32" s="725">
        <f t="shared" si="4"/>
        <v>491.79084243719251</v>
      </c>
      <c r="G32" s="725">
        <f t="shared" si="1"/>
        <v>-60.170038270084774</v>
      </c>
      <c r="H32" s="725">
        <f t="shared" si="2"/>
        <v>101094.73266587635</v>
      </c>
      <c r="I32" s="704"/>
    </row>
    <row r="33" spans="3:9" hidden="1" outlineLevel="1" x14ac:dyDescent="0.25">
      <c r="C33" s="712">
        <v>20</v>
      </c>
      <c r="D33" s="725">
        <f t="shared" si="3"/>
        <v>101094.73266587635</v>
      </c>
      <c r="E33" s="725">
        <f t="shared" si="0"/>
        <v>431.62080416710774</v>
      </c>
      <c r="F33" s="725">
        <f t="shared" si="4"/>
        <v>492.08372314099074</v>
      </c>
      <c r="G33" s="725">
        <f t="shared" si="1"/>
        <v>-60.462918973883006</v>
      </c>
      <c r="H33" s="725">
        <f t="shared" si="2"/>
        <v>101155.19558485023</v>
      </c>
      <c r="I33" s="704"/>
    </row>
    <row r="34" spans="3:9" hidden="1" outlineLevel="1" x14ac:dyDescent="0.25">
      <c r="C34" s="712">
        <v>21</v>
      </c>
      <c r="D34" s="725">
        <f t="shared" si="3"/>
        <v>101155.19558485023</v>
      </c>
      <c r="E34" s="725">
        <f t="shared" si="0"/>
        <v>431.62080416710774</v>
      </c>
      <c r="F34" s="725">
        <f t="shared" si="4"/>
        <v>492.37802945642437</v>
      </c>
      <c r="G34" s="725">
        <f t="shared" si="1"/>
        <v>-60.757225289316636</v>
      </c>
      <c r="H34" s="725">
        <f t="shared" si="2"/>
        <v>101215.95281013954</v>
      </c>
      <c r="I34" s="704"/>
    </row>
    <row r="35" spans="3:9" hidden="1" outlineLevel="1" x14ac:dyDescent="0.25">
      <c r="C35" s="712">
        <v>22</v>
      </c>
      <c r="D35" s="725">
        <f t="shared" si="3"/>
        <v>101215.95281013954</v>
      </c>
      <c r="E35" s="725">
        <f t="shared" si="0"/>
        <v>431.62080416710774</v>
      </c>
      <c r="F35" s="725">
        <f t="shared" si="4"/>
        <v>492.67376832273004</v>
      </c>
      <c r="G35" s="725">
        <f t="shared" si="1"/>
        <v>-61.052964155622305</v>
      </c>
      <c r="H35" s="725">
        <f t="shared" si="2"/>
        <v>101277.00577429516</v>
      </c>
      <c r="I35" s="704"/>
    </row>
    <row r="36" spans="3:9" hidden="1" outlineLevel="1" x14ac:dyDescent="0.25">
      <c r="C36" s="712">
        <v>23</v>
      </c>
      <c r="D36" s="725">
        <f t="shared" si="3"/>
        <v>101277.00577429516</v>
      </c>
      <c r="E36" s="725">
        <f t="shared" si="0"/>
        <v>431.62080416710774</v>
      </c>
      <c r="F36" s="725">
        <f t="shared" si="4"/>
        <v>492.9709467129216</v>
      </c>
      <c r="G36" s="725">
        <f t="shared" si="1"/>
        <v>-61.350142545813867</v>
      </c>
      <c r="H36" s="725">
        <f t="shared" si="2"/>
        <v>101338.35591684097</v>
      </c>
      <c r="I36" s="704"/>
    </row>
    <row r="37" spans="3:9" hidden="1" outlineLevel="1" x14ac:dyDescent="0.25">
      <c r="C37" s="712">
        <v>24</v>
      </c>
      <c r="D37" s="725">
        <f t="shared" si="3"/>
        <v>101338.35591684097</v>
      </c>
      <c r="E37" s="725">
        <f t="shared" si="0"/>
        <v>431.62080416710774</v>
      </c>
      <c r="F37" s="725">
        <f t="shared" si="4"/>
        <v>493.26957163395434</v>
      </c>
      <c r="G37" s="725">
        <f t="shared" si="1"/>
        <v>-61.648767466846607</v>
      </c>
      <c r="H37" s="725">
        <f t="shared" si="2"/>
        <v>101400.00468430782</v>
      </c>
      <c r="I37" s="704"/>
    </row>
    <row r="38" spans="3:9" hidden="1" outlineLevel="1" x14ac:dyDescent="0.25">
      <c r="C38" s="712">
        <v>25</v>
      </c>
      <c r="D38" s="725">
        <f t="shared" si="3"/>
        <v>101400.00468430782</v>
      </c>
      <c r="E38" s="725">
        <f t="shared" si="0"/>
        <v>431.62080416710774</v>
      </c>
      <c r="F38" s="725">
        <f t="shared" si="4"/>
        <v>493.56965012689028</v>
      </c>
      <c r="G38" s="725">
        <f t="shared" si="1"/>
        <v>-61.948845959782545</v>
      </c>
      <c r="H38" s="725">
        <f t="shared" si="2"/>
        <v>101461.95353026759</v>
      </c>
      <c r="I38" s="704"/>
    </row>
    <row r="39" spans="3:9" hidden="1" outlineLevel="1" x14ac:dyDescent="0.25">
      <c r="C39" s="712">
        <v>26</v>
      </c>
      <c r="D39" s="725">
        <f t="shared" si="3"/>
        <v>101461.95353026759</v>
      </c>
      <c r="E39" s="725">
        <f t="shared" si="0"/>
        <v>431.62080416710774</v>
      </c>
      <c r="F39" s="725">
        <f t="shared" si="4"/>
        <v>493.87118926706415</v>
      </c>
      <c r="G39" s="725">
        <f t="shared" si="1"/>
        <v>-62.250385099956418</v>
      </c>
      <c r="H39" s="725">
        <f t="shared" si="2"/>
        <v>101524.20391536754</v>
      </c>
      <c r="I39" s="704"/>
    </row>
    <row r="40" spans="3:9" hidden="1" outlineLevel="1" x14ac:dyDescent="0.25">
      <c r="C40" s="712">
        <v>27</v>
      </c>
      <c r="D40" s="725">
        <f t="shared" si="3"/>
        <v>101524.20391536754</v>
      </c>
      <c r="E40" s="725">
        <f t="shared" si="0"/>
        <v>431.62080416710774</v>
      </c>
      <c r="F40" s="725">
        <f t="shared" si="4"/>
        <v>494.17419616425019</v>
      </c>
      <c r="G40" s="725">
        <f t="shared" si="1"/>
        <v>-62.553391997142455</v>
      </c>
      <c r="H40" s="725">
        <f t="shared" si="2"/>
        <v>101586.75730736469</v>
      </c>
      <c r="I40" s="704"/>
    </row>
    <row r="41" spans="3:9" hidden="1" outlineLevel="1" x14ac:dyDescent="0.25">
      <c r="C41" s="712">
        <v>28</v>
      </c>
      <c r="D41" s="725">
        <f t="shared" si="3"/>
        <v>101586.75730736469</v>
      </c>
      <c r="E41" s="725">
        <f t="shared" si="0"/>
        <v>431.62080416710774</v>
      </c>
      <c r="F41" s="725">
        <f t="shared" si="4"/>
        <v>494.47867796283009</v>
      </c>
      <c r="G41" s="725">
        <f t="shared" si="1"/>
        <v>-62.857873795722355</v>
      </c>
      <c r="H41" s="725">
        <f t="shared" si="2"/>
        <v>101649.61518116042</v>
      </c>
      <c r="I41" s="704"/>
    </row>
    <row r="42" spans="3:9" hidden="1" outlineLevel="1" x14ac:dyDescent="0.25">
      <c r="C42" s="712">
        <v>29</v>
      </c>
      <c r="D42" s="725">
        <f t="shared" si="3"/>
        <v>101649.61518116042</v>
      </c>
      <c r="E42" s="725">
        <f t="shared" si="0"/>
        <v>431.62080416710774</v>
      </c>
      <c r="F42" s="725">
        <f t="shared" si="4"/>
        <v>494.78464184196071</v>
      </c>
      <c r="G42" s="725">
        <f t="shared" si="1"/>
        <v>-63.163837674852971</v>
      </c>
      <c r="H42" s="725">
        <f t="shared" si="2"/>
        <v>101712.77901883528</v>
      </c>
      <c r="I42" s="704"/>
    </row>
    <row r="43" spans="3:9" hidden="1" outlineLevel="1" x14ac:dyDescent="0.25">
      <c r="C43" s="712">
        <v>30</v>
      </c>
      <c r="D43" s="725">
        <f t="shared" si="3"/>
        <v>101712.77901883528</v>
      </c>
      <c r="E43" s="725">
        <f t="shared" si="0"/>
        <v>431.62080416710774</v>
      </c>
      <c r="F43" s="725">
        <f t="shared" si="4"/>
        <v>495.09209501574423</v>
      </c>
      <c r="G43" s="725">
        <f t="shared" si="1"/>
        <v>-63.4712908486365</v>
      </c>
      <c r="H43" s="725">
        <f t="shared" si="2"/>
        <v>101776.25030968392</v>
      </c>
      <c r="I43" s="704"/>
    </row>
    <row r="44" spans="3:9" hidden="1" outlineLevel="1" x14ac:dyDescent="0.25">
      <c r="C44" s="712">
        <v>31</v>
      </c>
      <c r="D44" s="725">
        <f t="shared" si="3"/>
        <v>101776.25030968392</v>
      </c>
      <c r="E44" s="725">
        <f t="shared" si="0"/>
        <v>431.62080416710774</v>
      </c>
      <c r="F44" s="725">
        <f t="shared" si="4"/>
        <v>495.40104473339755</v>
      </c>
      <c r="G44" s="725">
        <f t="shared" si="1"/>
        <v>-63.78024056628982</v>
      </c>
      <c r="H44" s="725">
        <f t="shared" si="2"/>
        <v>101840.03055025022</v>
      </c>
      <c r="I44" s="704"/>
    </row>
    <row r="45" spans="3:9" hidden="1" outlineLevel="1" x14ac:dyDescent="0.25">
      <c r="C45" s="712">
        <v>32</v>
      </c>
      <c r="D45" s="725">
        <f t="shared" si="3"/>
        <v>101840.03055025022</v>
      </c>
      <c r="E45" s="725">
        <f t="shared" si="0"/>
        <v>431.62080416710774</v>
      </c>
      <c r="F45" s="725">
        <f t="shared" si="4"/>
        <v>495.71149827942378</v>
      </c>
      <c r="G45" s="725">
        <f t="shared" si="1"/>
        <v>-64.090694112316044</v>
      </c>
      <c r="H45" s="725">
        <f t="shared" si="2"/>
        <v>101904.12124436253</v>
      </c>
      <c r="I45" s="704"/>
    </row>
    <row r="46" spans="3:9" hidden="1" outlineLevel="1" x14ac:dyDescent="0.25">
      <c r="C46" s="712">
        <v>33</v>
      </c>
      <c r="D46" s="725">
        <f t="shared" si="3"/>
        <v>101904.12124436253</v>
      </c>
      <c r="E46" s="725">
        <f t="shared" si="0"/>
        <v>431.62080416710774</v>
      </c>
      <c r="F46" s="725">
        <f t="shared" si="4"/>
        <v>496.02346297378335</v>
      </c>
      <c r="G46" s="725">
        <f t="shared" si="1"/>
        <v>-64.402658806675618</v>
      </c>
      <c r="H46" s="725">
        <f t="shared" si="2"/>
        <v>101968.5239031692</v>
      </c>
      <c r="I46" s="704"/>
    </row>
    <row r="47" spans="3:9" hidden="1" outlineLevel="1" x14ac:dyDescent="0.25">
      <c r="C47" s="712">
        <v>34</v>
      </c>
      <c r="D47" s="725">
        <f t="shared" si="3"/>
        <v>101968.5239031692</v>
      </c>
      <c r="E47" s="725">
        <f t="shared" si="0"/>
        <v>431.62080416710774</v>
      </c>
      <c r="F47" s="725">
        <f t="shared" si="4"/>
        <v>496.33694617206743</v>
      </c>
      <c r="G47" s="725">
        <f t="shared" si="1"/>
        <v>-64.716142004959693</v>
      </c>
      <c r="H47" s="725">
        <f t="shared" si="2"/>
        <v>102033.24004517417</v>
      </c>
      <c r="I47" s="704"/>
    </row>
    <row r="48" spans="3:9" hidden="1" outlineLevel="1" x14ac:dyDescent="0.25">
      <c r="C48" s="712">
        <v>35</v>
      </c>
      <c r="D48" s="725">
        <f t="shared" si="3"/>
        <v>102033.24004517417</v>
      </c>
      <c r="E48" s="725">
        <f t="shared" si="0"/>
        <v>431.62080416710774</v>
      </c>
      <c r="F48" s="725">
        <f t="shared" si="4"/>
        <v>496.65195526567049</v>
      </c>
      <c r="G48" s="725">
        <f t="shared" si="1"/>
        <v>-65.031151098562759</v>
      </c>
      <c r="H48" s="725">
        <f t="shared" si="2"/>
        <v>102098.27119627273</v>
      </c>
      <c r="I48" s="704"/>
    </row>
    <row r="49" spans="3:9" hidden="1" outlineLevel="1" x14ac:dyDescent="0.25">
      <c r="C49" s="712">
        <v>36</v>
      </c>
      <c r="D49" s="725">
        <f t="shared" si="3"/>
        <v>102098.27119627273</v>
      </c>
      <c r="E49" s="725">
        <f t="shared" si="0"/>
        <v>431.62080416710774</v>
      </c>
      <c r="F49" s="725">
        <f t="shared" si="4"/>
        <v>496.96849768196523</v>
      </c>
      <c r="G49" s="725">
        <f t="shared" si="1"/>
        <v>-65.347693514857497</v>
      </c>
      <c r="H49" s="725">
        <f t="shared" si="2"/>
        <v>102163.6188897876</v>
      </c>
      <c r="I49" s="704"/>
    </row>
    <row r="50" spans="3:9" hidden="1" outlineLevel="1" x14ac:dyDescent="0.25">
      <c r="C50" s="712">
        <v>37</v>
      </c>
      <c r="D50" s="725">
        <f t="shared" si="3"/>
        <v>102163.6188897876</v>
      </c>
      <c r="E50" s="725">
        <f t="shared" si="0"/>
        <v>431.62080416710774</v>
      </c>
      <c r="F50" s="725">
        <f t="shared" si="4"/>
        <v>497.28658088447736</v>
      </c>
      <c r="G50" s="725">
        <f t="shared" si="1"/>
        <v>-65.665776717369624</v>
      </c>
      <c r="H50" s="725">
        <f t="shared" si="2"/>
        <v>102229.28466650497</v>
      </c>
      <c r="I50" s="704"/>
    </row>
    <row r="51" spans="3:9" hidden="1" outlineLevel="1" x14ac:dyDescent="0.25">
      <c r="C51" s="712">
        <v>38</v>
      </c>
      <c r="D51" s="725">
        <f t="shared" si="3"/>
        <v>102229.28466650497</v>
      </c>
      <c r="E51" s="725">
        <f t="shared" si="0"/>
        <v>431.62080416710774</v>
      </c>
      <c r="F51" s="725">
        <f t="shared" si="4"/>
        <v>497.60621237306174</v>
      </c>
      <c r="G51" s="725">
        <f t="shared" si="1"/>
        <v>-65.985408205954002</v>
      </c>
      <c r="H51" s="725">
        <f t="shared" si="2"/>
        <v>102295.27007471093</v>
      </c>
      <c r="I51" s="704"/>
    </row>
    <row r="52" spans="3:9" hidden="1" outlineLevel="1" x14ac:dyDescent="0.25">
      <c r="C52" s="712">
        <v>39</v>
      </c>
      <c r="D52" s="725">
        <f t="shared" si="3"/>
        <v>102295.27007471093</v>
      </c>
      <c r="E52" s="725">
        <f t="shared" si="0"/>
        <v>431.62080416710774</v>
      </c>
      <c r="F52" s="725">
        <f t="shared" si="4"/>
        <v>497.92739968407903</v>
      </c>
      <c r="G52" s="725">
        <f t="shared" si="1"/>
        <v>-66.306595516971299</v>
      </c>
      <c r="H52" s="725">
        <f t="shared" si="2"/>
        <v>102361.57667022791</v>
      </c>
      <c r="I52" s="704"/>
    </row>
    <row r="53" spans="3:9" hidden="1" outlineLevel="1" x14ac:dyDescent="0.25">
      <c r="C53" s="712">
        <v>40</v>
      </c>
      <c r="D53" s="725">
        <f t="shared" si="3"/>
        <v>102361.57667022791</v>
      </c>
      <c r="E53" s="725">
        <f t="shared" si="0"/>
        <v>431.62080416710774</v>
      </c>
      <c r="F53" s="725">
        <f t="shared" si="4"/>
        <v>498.25015039057365</v>
      </c>
      <c r="G53" s="725">
        <f t="shared" si="1"/>
        <v>-66.629346223465916</v>
      </c>
      <c r="H53" s="725">
        <f t="shared" si="2"/>
        <v>102428.20601645137</v>
      </c>
      <c r="I53" s="704"/>
    </row>
    <row r="54" spans="3:9" hidden="1" outlineLevel="1" x14ac:dyDescent="0.25">
      <c r="C54" s="712">
        <v>41</v>
      </c>
      <c r="D54" s="725">
        <f t="shared" si="3"/>
        <v>102428.20601645137</v>
      </c>
      <c r="E54" s="725">
        <f t="shared" si="0"/>
        <v>431.62080416710774</v>
      </c>
      <c r="F54" s="725">
        <f t="shared" si="4"/>
        <v>498.57447210245209</v>
      </c>
      <c r="G54" s="725">
        <f t="shared" si="1"/>
        <v>-66.953667935344356</v>
      </c>
      <c r="H54" s="725">
        <f t="shared" si="2"/>
        <v>102495.15968438672</v>
      </c>
      <c r="I54" s="704"/>
    </row>
    <row r="55" spans="3:9" hidden="1" outlineLevel="1" x14ac:dyDescent="0.25">
      <c r="C55" s="712">
        <v>42</v>
      </c>
      <c r="D55" s="725">
        <f t="shared" si="3"/>
        <v>102495.15968438672</v>
      </c>
      <c r="E55" s="725">
        <f t="shared" si="0"/>
        <v>431.62080416710774</v>
      </c>
      <c r="F55" s="725">
        <f t="shared" si="4"/>
        <v>498.90037246666259</v>
      </c>
      <c r="G55" s="725">
        <f t="shared" si="1"/>
        <v>-67.279568299554853</v>
      </c>
      <c r="H55" s="725">
        <f t="shared" si="2"/>
        <v>102562.43925268626</v>
      </c>
      <c r="I55" s="704"/>
    </row>
    <row r="56" spans="3:9" hidden="1" outlineLevel="1" x14ac:dyDescent="0.25">
      <c r="C56" s="712">
        <v>43</v>
      </c>
      <c r="D56" s="725">
        <f t="shared" si="3"/>
        <v>102562.43925268626</v>
      </c>
      <c r="E56" s="725">
        <f t="shared" si="0"/>
        <v>431.62080416710774</v>
      </c>
      <c r="F56" s="725">
        <f t="shared" si="4"/>
        <v>499.22785916737507</v>
      </c>
      <c r="G56" s="725">
        <f t="shared" si="1"/>
        <v>-67.607055000267337</v>
      </c>
      <c r="H56" s="725">
        <f t="shared" si="2"/>
        <v>102630.04630768653</v>
      </c>
      <c r="I56" s="704"/>
    </row>
    <row r="57" spans="3:9" hidden="1" outlineLevel="1" x14ac:dyDescent="0.25">
      <c r="C57" s="712">
        <v>44</v>
      </c>
      <c r="D57" s="725">
        <f t="shared" si="3"/>
        <v>102630.04630768653</v>
      </c>
      <c r="E57" s="725">
        <f t="shared" si="0"/>
        <v>431.62080416710774</v>
      </c>
      <c r="F57" s="725">
        <f t="shared" si="4"/>
        <v>499.55693992616278</v>
      </c>
      <c r="G57" s="725">
        <f t="shared" si="1"/>
        <v>-67.936135759055048</v>
      </c>
      <c r="H57" s="725">
        <f t="shared" si="2"/>
        <v>102697.98244344558</v>
      </c>
      <c r="I57" s="704"/>
    </row>
    <row r="58" spans="3:9" hidden="1" outlineLevel="1" x14ac:dyDescent="0.25">
      <c r="C58" s="712">
        <v>45</v>
      </c>
      <c r="D58" s="725">
        <f t="shared" si="3"/>
        <v>102697.98244344558</v>
      </c>
      <c r="E58" s="725">
        <f t="shared" si="0"/>
        <v>431.62080416710774</v>
      </c>
      <c r="F58" s="725">
        <f t="shared" si="4"/>
        <v>499.887622502184</v>
      </c>
      <c r="G58" s="725">
        <f t="shared" si="1"/>
        <v>-68.266818335076266</v>
      </c>
      <c r="H58" s="725">
        <f t="shared" si="2"/>
        <v>102766.24926178066</v>
      </c>
      <c r="I58" s="704"/>
    </row>
    <row r="59" spans="3:9" hidden="1" outlineLevel="1" x14ac:dyDescent="0.25">
      <c r="C59" s="712">
        <v>46</v>
      </c>
      <c r="D59" s="725">
        <f t="shared" si="3"/>
        <v>102766.24926178066</v>
      </c>
      <c r="E59" s="725">
        <f t="shared" si="0"/>
        <v>431.62080416710774</v>
      </c>
      <c r="F59" s="725">
        <f t="shared" si="4"/>
        <v>500.21991469236508</v>
      </c>
      <c r="G59" s="725">
        <f t="shared" si="1"/>
        <v>-68.599110525257345</v>
      </c>
      <c r="H59" s="725">
        <f t="shared" si="2"/>
        <v>102834.84837230592</v>
      </c>
      <c r="I59" s="704"/>
    </row>
    <row r="60" spans="3:9" hidden="1" outlineLevel="1" x14ac:dyDescent="0.25">
      <c r="C60" s="712">
        <v>47</v>
      </c>
      <c r="D60" s="725">
        <f t="shared" si="3"/>
        <v>102834.84837230592</v>
      </c>
      <c r="E60" s="725">
        <f t="shared" si="0"/>
        <v>431.62080416710774</v>
      </c>
      <c r="F60" s="725">
        <f t="shared" si="4"/>
        <v>500.55382433158434</v>
      </c>
      <c r="G60" s="725">
        <f t="shared" si="1"/>
        <v>-68.933020164476602</v>
      </c>
      <c r="H60" s="725">
        <f t="shared" si="2"/>
        <v>102903.7813924704</v>
      </c>
      <c r="I60" s="704"/>
    </row>
    <row r="61" spans="3:9" hidden="1" outlineLevel="1" x14ac:dyDescent="0.25">
      <c r="C61" s="712">
        <v>48</v>
      </c>
      <c r="D61" s="725">
        <f t="shared" si="3"/>
        <v>102903.7813924704</v>
      </c>
      <c r="E61" s="725">
        <f t="shared" si="0"/>
        <v>431.62080416710774</v>
      </c>
      <c r="F61" s="725">
        <f t="shared" si="4"/>
        <v>500.88935929285674</v>
      </c>
      <c r="G61" s="725">
        <f t="shared" si="1"/>
        <v>-69.268555125749003</v>
      </c>
      <c r="H61" s="725">
        <f t="shared" si="2"/>
        <v>102973.04994759614</v>
      </c>
      <c r="I61" s="704"/>
    </row>
    <row r="62" spans="3:9" hidden="1" outlineLevel="1" x14ac:dyDescent="0.25">
      <c r="C62" s="712">
        <v>49</v>
      </c>
      <c r="D62" s="725">
        <f t="shared" si="3"/>
        <v>102973.04994759614</v>
      </c>
      <c r="E62" s="725">
        <f t="shared" si="0"/>
        <v>431.62080416710774</v>
      </c>
      <c r="F62" s="725">
        <f t="shared" si="4"/>
        <v>501.22652748751955</v>
      </c>
      <c r="G62" s="725">
        <f t="shared" si="1"/>
        <v>-69.605723320411812</v>
      </c>
      <c r="H62" s="725">
        <f t="shared" si="2"/>
        <v>103042.65567091655</v>
      </c>
      <c r="I62" s="704"/>
    </row>
    <row r="63" spans="3:9" hidden="1" outlineLevel="1" x14ac:dyDescent="0.25">
      <c r="C63" s="712">
        <v>50</v>
      </c>
      <c r="D63" s="725">
        <f t="shared" si="3"/>
        <v>103042.65567091655</v>
      </c>
      <c r="E63" s="725">
        <f t="shared" si="0"/>
        <v>431.62080416710774</v>
      </c>
      <c r="F63" s="725">
        <f t="shared" si="4"/>
        <v>501.56533686541889</v>
      </c>
      <c r="G63" s="725">
        <f t="shared" si="1"/>
        <v>-69.94453269831115</v>
      </c>
      <c r="H63" s="725">
        <f t="shared" si="2"/>
        <v>103112.60020361486</v>
      </c>
      <c r="I63" s="704"/>
    </row>
    <row r="64" spans="3:9" hidden="1" outlineLevel="1" x14ac:dyDescent="0.25">
      <c r="C64" s="712">
        <v>51</v>
      </c>
      <c r="D64" s="725">
        <f t="shared" si="3"/>
        <v>103112.60020361486</v>
      </c>
      <c r="E64" s="725">
        <f t="shared" si="0"/>
        <v>431.62080416710774</v>
      </c>
      <c r="F64" s="725">
        <f t="shared" si="4"/>
        <v>501.9057954150972</v>
      </c>
      <c r="G64" s="725">
        <f t="shared" si="1"/>
        <v>-70.284991247989467</v>
      </c>
      <c r="H64" s="725">
        <f t="shared" si="2"/>
        <v>103182.88519486284</v>
      </c>
      <c r="I64" s="704"/>
    </row>
    <row r="65" spans="3:9" hidden="1" outlineLevel="1" x14ac:dyDescent="0.25">
      <c r="C65" s="712">
        <v>52</v>
      </c>
      <c r="D65" s="725">
        <f t="shared" si="3"/>
        <v>103182.88519486284</v>
      </c>
      <c r="E65" s="725">
        <f t="shared" si="0"/>
        <v>431.62080416710774</v>
      </c>
      <c r="F65" s="725">
        <f t="shared" si="4"/>
        <v>502.24791116398148</v>
      </c>
      <c r="G65" s="725">
        <f t="shared" si="1"/>
        <v>-70.627106996873749</v>
      </c>
      <c r="H65" s="725">
        <f t="shared" si="2"/>
        <v>103253.51230185972</v>
      </c>
      <c r="I65" s="704"/>
    </row>
    <row r="66" spans="3:9" hidden="1" outlineLevel="1" x14ac:dyDescent="0.25">
      <c r="C66" s="712">
        <v>53</v>
      </c>
      <c r="D66" s="725">
        <f t="shared" si="3"/>
        <v>103253.51230185972</v>
      </c>
      <c r="E66" s="725">
        <f t="shared" si="0"/>
        <v>431.62080416710774</v>
      </c>
      <c r="F66" s="725">
        <f t="shared" si="4"/>
        <v>502.59169217857271</v>
      </c>
      <c r="G66" s="725">
        <f t="shared" si="1"/>
        <v>-70.970888011464979</v>
      </c>
      <c r="H66" s="725">
        <f t="shared" si="2"/>
        <v>103324.48318987119</v>
      </c>
      <c r="I66" s="704"/>
    </row>
    <row r="67" spans="3:9" hidden="1" outlineLevel="1" x14ac:dyDescent="0.25">
      <c r="C67" s="712">
        <v>54</v>
      </c>
      <c r="D67" s="725">
        <f t="shared" si="3"/>
        <v>103324.48318987119</v>
      </c>
      <c r="E67" s="725">
        <f t="shared" si="0"/>
        <v>431.62080416710774</v>
      </c>
      <c r="F67" s="725">
        <f t="shared" si="4"/>
        <v>502.93714656463578</v>
      </c>
      <c r="G67" s="725">
        <f t="shared" si="1"/>
        <v>-71.316342397528047</v>
      </c>
      <c r="H67" s="725">
        <f t="shared" si="2"/>
        <v>103395.79953226872</v>
      </c>
      <c r="I67" s="704"/>
    </row>
    <row r="68" spans="3:9" hidden="1" outlineLevel="1" x14ac:dyDescent="0.25">
      <c r="C68" s="712">
        <v>55</v>
      </c>
      <c r="D68" s="725">
        <f t="shared" si="3"/>
        <v>103395.79953226872</v>
      </c>
      <c r="E68" s="725">
        <f t="shared" si="0"/>
        <v>431.62080416710774</v>
      </c>
      <c r="F68" s="725">
        <f t="shared" si="4"/>
        <v>503.28428246739111</v>
      </c>
      <c r="G68" s="725">
        <f t="shared" si="1"/>
        <v>-71.663478300283373</v>
      </c>
      <c r="H68" s="725">
        <f t="shared" si="2"/>
        <v>103467.463010569</v>
      </c>
      <c r="I68" s="704"/>
    </row>
    <row r="69" spans="3:9" hidden="1" outlineLevel="1" x14ac:dyDescent="0.25">
      <c r="C69" s="712">
        <v>56</v>
      </c>
      <c r="D69" s="725">
        <f t="shared" si="3"/>
        <v>103467.463010569</v>
      </c>
      <c r="E69" s="725">
        <f t="shared" si="0"/>
        <v>431.62080416710774</v>
      </c>
      <c r="F69" s="725">
        <f t="shared" si="4"/>
        <v>503.63310807170609</v>
      </c>
      <c r="G69" s="725">
        <f t="shared" si="1"/>
        <v>-72.012303904598355</v>
      </c>
      <c r="H69" s="725">
        <f t="shared" si="2"/>
        <v>103539.4753144736</v>
      </c>
      <c r="I69" s="704"/>
    </row>
    <row r="70" spans="3:9" hidden="1" outlineLevel="1" x14ac:dyDescent="0.25">
      <c r="C70" s="712">
        <v>57</v>
      </c>
      <c r="D70" s="725">
        <f t="shared" si="3"/>
        <v>103539.4753144736</v>
      </c>
      <c r="E70" s="725">
        <f t="shared" si="0"/>
        <v>431.62080416710774</v>
      </c>
      <c r="F70" s="725">
        <f t="shared" si="4"/>
        <v>503.9836316022886</v>
      </c>
      <c r="G70" s="725">
        <f t="shared" si="1"/>
        <v>-72.362827435180861</v>
      </c>
      <c r="H70" s="725">
        <f t="shared" si="2"/>
        <v>103611.83814190878</v>
      </c>
      <c r="I70" s="704"/>
    </row>
    <row r="71" spans="3:9" hidden="1" outlineLevel="1" x14ac:dyDescent="0.25">
      <c r="C71" s="712">
        <v>58</v>
      </c>
      <c r="D71" s="725">
        <f t="shared" si="3"/>
        <v>103611.83814190878</v>
      </c>
      <c r="E71" s="725">
        <f t="shared" si="0"/>
        <v>431.62080416710774</v>
      </c>
      <c r="F71" s="725">
        <f t="shared" si="4"/>
        <v>504.33586132388052</v>
      </c>
      <c r="G71" s="725">
        <f t="shared" si="1"/>
        <v>-72.715057156772787</v>
      </c>
      <c r="H71" s="725">
        <f t="shared" si="2"/>
        <v>103684.55319906556</v>
      </c>
      <c r="I71" s="704"/>
    </row>
    <row r="72" spans="3:9" hidden="1" outlineLevel="1" x14ac:dyDescent="0.25">
      <c r="C72" s="712">
        <v>59</v>
      </c>
      <c r="D72" s="725">
        <f t="shared" si="3"/>
        <v>103684.55319906556</v>
      </c>
      <c r="E72" s="725">
        <f t="shared" si="0"/>
        <v>431.62080416710774</v>
      </c>
      <c r="F72" s="725">
        <f t="shared" si="4"/>
        <v>504.68980554145293</v>
      </c>
      <c r="G72" s="725">
        <f t="shared" si="1"/>
        <v>-73.069001374345191</v>
      </c>
      <c r="H72" s="725">
        <f t="shared" si="2"/>
        <v>103757.6222004399</v>
      </c>
      <c r="I72" s="704"/>
    </row>
    <row r="73" spans="3:9" hidden="1" outlineLevel="1" x14ac:dyDescent="0.25">
      <c r="C73" s="712">
        <v>60</v>
      </c>
      <c r="D73" s="725">
        <f t="shared" si="3"/>
        <v>103757.6222004399</v>
      </c>
      <c r="E73" s="725">
        <f t="shared" si="0"/>
        <v>431.62080416710774</v>
      </c>
      <c r="F73" s="725">
        <f t="shared" si="4"/>
        <v>505.04547260040169</v>
      </c>
      <c r="G73" s="725">
        <f t="shared" si="1"/>
        <v>-73.424668433293959</v>
      </c>
      <c r="H73" s="725">
        <f t="shared" si="2"/>
        <v>103831.04686887319</v>
      </c>
      <c r="I73" s="704"/>
    </row>
    <row r="74" spans="3:9" hidden="1" outlineLevel="1" x14ac:dyDescent="0.25">
      <c r="C74" s="712">
        <v>61</v>
      </c>
      <c r="D74" s="725">
        <f t="shared" si="3"/>
        <v>103831.04686887319</v>
      </c>
      <c r="E74" s="725">
        <f t="shared" si="0"/>
        <v>431.62080416710774</v>
      </c>
      <c r="F74" s="725">
        <f t="shared" si="4"/>
        <v>505.40287088674427</v>
      </c>
      <c r="G74" s="725">
        <f t="shared" si="1"/>
        <v>-73.782066719636532</v>
      </c>
      <c r="H74" s="725">
        <f t="shared" si="2"/>
        <v>103904.82893559283</v>
      </c>
      <c r="I74" s="704"/>
    </row>
    <row r="75" spans="3:9" hidden="1" outlineLevel="1" x14ac:dyDescent="0.25">
      <c r="C75" s="712">
        <v>62</v>
      </c>
      <c r="D75" s="725">
        <f t="shared" si="3"/>
        <v>103904.82893559283</v>
      </c>
      <c r="E75" s="725">
        <f t="shared" si="0"/>
        <v>431.62080416710774</v>
      </c>
      <c r="F75" s="725">
        <f t="shared" si="4"/>
        <v>505.76200882731763</v>
      </c>
      <c r="G75" s="725">
        <f t="shared" si="1"/>
        <v>-74.141204660209894</v>
      </c>
      <c r="H75" s="725">
        <f t="shared" si="2"/>
        <v>103978.97014025303</v>
      </c>
      <c r="I75" s="704"/>
    </row>
    <row r="76" spans="3:9" hidden="1" outlineLevel="1" x14ac:dyDescent="0.25">
      <c r="C76" s="712">
        <v>63</v>
      </c>
      <c r="D76" s="725">
        <f t="shared" si="3"/>
        <v>103978.97014025303</v>
      </c>
      <c r="E76" s="725">
        <f t="shared" si="0"/>
        <v>431.62080416710774</v>
      </c>
      <c r="F76" s="725">
        <f t="shared" si="4"/>
        <v>506.12289488997658</v>
      </c>
      <c r="G76" s="725">
        <f t="shared" si="1"/>
        <v>-74.502090722868843</v>
      </c>
      <c r="H76" s="725">
        <f t="shared" si="2"/>
        <v>104053.47223097591</v>
      </c>
      <c r="I76" s="704"/>
    </row>
    <row r="77" spans="3:9" hidden="1" outlineLevel="1" x14ac:dyDescent="0.25">
      <c r="C77" s="712">
        <v>64</v>
      </c>
      <c r="D77" s="725">
        <f t="shared" si="3"/>
        <v>104053.47223097591</v>
      </c>
      <c r="E77" s="725">
        <f t="shared" si="0"/>
        <v>431.62080416710774</v>
      </c>
      <c r="F77" s="725">
        <f t="shared" si="4"/>
        <v>506.48553758379398</v>
      </c>
      <c r="G77" s="725">
        <f t="shared" si="1"/>
        <v>-74.864733416686249</v>
      </c>
      <c r="H77" s="725">
        <f t="shared" si="2"/>
        <v>104128.3369643926</v>
      </c>
      <c r="I77" s="704"/>
    </row>
    <row r="78" spans="3:9" hidden="1" outlineLevel="1" x14ac:dyDescent="0.25">
      <c r="C78" s="712">
        <v>65</v>
      </c>
      <c r="D78" s="725">
        <f t="shared" si="3"/>
        <v>104128.3369643926</v>
      </c>
      <c r="E78" s="725">
        <f t="shared" ref="E78:E141" si="5">$E$11</f>
        <v>431.62080416710774</v>
      </c>
      <c r="F78" s="725">
        <f t="shared" si="4"/>
        <v>506.84994545926065</v>
      </c>
      <c r="G78" s="725">
        <f t="shared" ref="G78:G141" si="6">E78-F78</f>
        <v>-75.229141292152917</v>
      </c>
      <c r="H78" s="725">
        <f t="shared" ref="H78:H141" si="7">D78-G78</f>
        <v>104203.56610568475</v>
      </c>
      <c r="I78" s="704"/>
    </row>
    <row r="79" spans="3:9" hidden="1" outlineLevel="1" x14ac:dyDescent="0.25">
      <c r="C79" s="712">
        <v>66</v>
      </c>
      <c r="D79" s="725">
        <f t="shared" ref="D79:D142" si="8">D78-G78</f>
        <v>104203.56610568475</v>
      </c>
      <c r="E79" s="725">
        <f t="shared" si="5"/>
        <v>431.62080416710774</v>
      </c>
      <c r="F79" s="725">
        <f t="shared" ref="F79:F142" si="9">((1+$E$7)^(1/12)-1)*D79</f>
        <v>507.21612710848751</v>
      </c>
      <c r="G79" s="725">
        <f t="shared" si="6"/>
        <v>-75.595322941379777</v>
      </c>
      <c r="H79" s="725">
        <f t="shared" si="7"/>
        <v>104279.16142862613</v>
      </c>
      <c r="I79" s="704"/>
    </row>
    <row r="80" spans="3:9" hidden="1" outlineLevel="1" x14ac:dyDescent="0.25">
      <c r="C80" s="712">
        <v>67</v>
      </c>
      <c r="D80" s="725">
        <f t="shared" si="8"/>
        <v>104279.16142862613</v>
      </c>
      <c r="E80" s="725">
        <f t="shared" si="5"/>
        <v>431.62080416710774</v>
      </c>
      <c r="F80" s="725">
        <f t="shared" si="9"/>
        <v>507.58409116540815</v>
      </c>
      <c r="G80" s="725">
        <f t="shared" si="6"/>
        <v>-75.963286998300418</v>
      </c>
      <c r="H80" s="725">
        <f t="shared" si="7"/>
        <v>104355.12471562444</v>
      </c>
      <c r="I80" s="704"/>
    </row>
    <row r="81" spans="3:9" hidden="1" outlineLevel="1" x14ac:dyDescent="0.25">
      <c r="C81" s="712">
        <v>68</v>
      </c>
      <c r="D81" s="725">
        <f t="shared" si="8"/>
        <v>104355.12471562444</v>
      </c>
      <c r="E81" s="725">
        <f t="shared" si="5"/>
        <v>431.62080416710774</v>
      </c>
      <c r="F81" s="725">
        <f t="shared" si="9"/>
        <v>507.95384630598204</v>
      </c>
      <c r="G81" s="725">
        <f t="shared" si="6"/>
        <v>-76.333042138874305</v>
      </c>
      <c r="H81" s="725">
        <f t="shared" si="7"/>
        <v>104431.4577577633</v>
      </c>
      <c r="I81" s="704"/>
    </row>
    <row r="82" spans="3:9" hidden="1" outlineLevel="1" x14ac:dyDescent="0.25">
      <c r="C82" s="712">
        <v>69</v>
      </c>
      <c r="D82" s="725">
        <f t="shared" si="8"/>
        <v>104431.4577577633</v>
      </c>
      <c r="E82" s="725">
        <f t="shared" si="5"/>
        <v>431.62080416710774</v>
      </c>
      <c r="F82" s="725">
        <f t="shared" si="9"/>
        <v>508.32540124839943</v>
      </c>
      <c r="G82" s="725">
        <f t="shared" si="6"/>
        <v>-76.704597081291695</v>
      </c>
      <c r="H82" s="725">
        <f t="shared" si="7"/>
        <v>104508.16235484459</v>
      </c>
      <c r="I82" s="704"/>
    </row>
    <row r="83" spans="3:9" hidden="1" outlineLevel="1" x14ac:dyDescent="0.25">
      <c r="C83" s="712">
        <v>70</v>
      </c>
      <c r="D83" s="725">
        <f t="shared" si="8"/>
        <v>104508.16235484459</v>
      </c>
      <c r="E83" s="725">
        <f t="shared" si="5"/>
        <v>431.62080416710774</v>
      </c>
      <c r="F83" s="725">
        <f t="shared" si="9"/>
        <v>508.69876475328687</v>
      </c>
      <c r="G83" s="725">
        <f t="shared" si="6"/>
        <v>-77.077960586179131</v>
      </c>
      <c r="H83" s="725">
        <f t="shared" si="7"/>
        <v>104585.24031543077</v>
      </c>
      <c r="I83" s="704"/>
    </row>
    <row r="84" spans="3:9" hidden="1" outlineLevel="1" x14ac:dyDescent="0.25">
      <c r="C84" s="712">
        <v>71</v>
      </c>
      <c r="D84" s="725">
        <f t="shared" si="8"/>
        <v>104585.24031543077</v>
      </c>
      <c r="E84" s="725">
        <f t="shared" si="5"/>
        <v>431.62080416710774</v>
      </c>
      <c r="F84" s="725">
        <f t="shared" si="9"/>
        <v>509.07394562391363</v>
      </c>
      <c r="G84" s="725">
        <f t="shared" si="6"/>
        <v>-77.453141456805895</v>
      </c>
      <c r="H84" s="725">
        <f t="shared" si="7"/>
        <v>104662.69345688757</v>
      </c>
      <c r="I84" s="704"/>
    </row>
    <row r="85" spans="3:9" hidden="1" outlineLevel="1" x14ac:dyDescent="0.25">
      <c r="C85" s="712">
        <v>72</v>
      </c>
      <c r="D85" s="725">
        <f t="shared" si="8"/>
        <v>104662.69345688757</v>
      </c>
      <c r="E85" s="725">
        <f t="shared" si="5"/>
        <v>431.62080416710774</v>
      </c>
      <c r="F85" s="725">
        <f t="shared" si="9"/>
        <v>509.45095270639928</v>
      </c>
      <c r="G85" s="725">
        <f t="shared" si="6"/>
        <v>-77.830148539291542</v>
      </c>
      <c r="H85" s="725">
        <f t="shared" si="7"/>
        <v>104740.52360542686</v>
      </c>
      <c r="I85" s="704"/>
    </row>
    <row r="86" spans="3:9" hidden="1" outlineLevel="1" x14ac:dyDescent="0.25">
      <c r="C86" s="712">
        <v>73</v>
      </c>
      <c r="D86" s="725">
        <f t="shared" si="8"/>
        <v>104740.52360542686</v>
      </c>
      <c r="E86" s="725">
        <f t="shared" si="5"/>
        <v>431.62080416710774</v>
      </c>
      <c r="F86" s="725">
        <f t="shared" si="9"/>
        <v>509.82979488992243</v>
      </c>
      <c r="G86" s="725">
        <f t="shared" si="6"/>
        <v>-78.20899072281469</v>
      </c>
      <c r="H86" s="725">
        <f t="shared" si="7"/>
        <v>104818.73259614968</v>
      </c>
      <c r="I86" s="704"/>
    </row>
    <row r="87" spans="3:9" hidden="1" outlineLevel="1" x14ac:dyDescent="0.25">
      <c r="C87" s="712">
        <v>74</v>
      </c>
      <c r="D87" s="725">
        <f t="shared" si="8"/>
        <v>104818.73259614968</v>
      </c>
      <c r="E87" s="725">
        <f t="shared" si="5"/>
        <v>431.62080416710774</v>
      </c>
      <c r="F87" s="725">
        <f t="shared" si="9"/>
        <v>510.21048110693022</v>
      </c>
      <c r="G87" s="725">
        <f t="shared" si="6"/>
        <v>-78.589676939822482</v>
      </c>
      <c r="H87" s="725">
        <f t="shared" si="7"/>
        <v>104897.32227308951</v>
      </c>
      <c r="I87" s="704"/>
    </row>
    <row r="88" spans="3:9" hidden="1" outlineLevel="1" x14ac:dyDescent="0.25">
      <c r="C88" s="712">
        <v>75</v>
      </c>
      <c r="D88" s="725">
        <f t="shared" si="8"/>
        <v>104897.32227308951</v>
      </c>
      <c r="E88" s="725">
        <f t="shared" si="5"/>
        <v>431.62080416710774</v>
      </c>
      <c r="F88" s="725">
        <f t="shared" si="9"/>
        <v>510.59302033334876</v>
      </c>
      <c r="G88" s="725">
        <f t="shared" si="6"/>
        <v>-78.972216166241026</v>
      </c>
      <c r="H88" s="725">
        <f t="shared" si="7"/>
        <v>104976.29448925574</v>
      </c>
      <c r="I88" s="704"/>
    </row>
    <row r="89" spans="3:9" hidden="1" outlineLevel="1" x14ac:dyDescent="0.25">
      <c r="C89" s="712">
        <v>76</v>
      </c>
      <c r="D89" s="725">
        <f t="shared" si="8"/>
        <v>104976.29448925574</v>
      </c>
      <c r="E89" s="725">
        <f t="shared" si="5"/>
        <v>431.62080416710774</v>
      </c>
      <c r="F89" s="725">
        <f t="shared" si="9"/>
        <v>510.97742158879515</v>
      </c>
      <c r="G89" s="725">
        <f t="shared" si="6"/>
        <v>-79.356617421687417</v>
      </c>
      <c r="H89" s="725">
        <f t="shared" si="7"/>
        <v>105055.65110667743</v>
      </c>
      <c r="I89" s="704"/>
    </row>
    <row r="90" spans="3:9" hidden="1" outlineLevel="1" x14ac:dyDescent="0.25">
      <c r="C90" s="712">
        <v>77</v>
      </c>
      <c r="D90" s="725">
        <f t="shared" si="8"/>
        <v>105055.65110667743</v>
      </c>
      <c r="E90" s="725">
        <f t="shared" si="5"/>
        <v>431.62080416710774</v>
      </c>
      <c r="F90" s="725">
        <f t="shared" si="9"/>
        <v>511.36369393678973</v>
      </c>
      <c r="G90" s="725">
        <f t="shared" si="6"/>
        <v>-79.742889769681994</v>
      </c>
      <c r="H90" s="725">
        <f t="shared" si="7"/>
        <v>105135.39399644711</v>
      </c>
      <c r="I90" s="704"/>
    </row>
    <row r="91" spans="3:9" hidden="1" outlineLevel="1" x14ac:dyDescent="0.25">
      <c r="C91" s="712">
        <v>78</v>
      </c>
      <c r="D91" s="725">
        <f t="shared" si="8"/>
        <v>105135.39399644711</v>
      </c>
      <c r="E91" s="725">
        <f t="shared" si="5"/>
        <v>431.62080416710774</v>
      </c>
      <c r="F91" s="725">
        <f t="shared" si="9"/>
        <v>511.75184648497026</v>
      </c>
      <c r="G91" s="725">
        <f t="shared" si="6"/>
        <v>-80.131042317862523</v>
      </c>
      <c r="H91" s="725">
        <f t="shared" si="7"/>
        <v>105215.52503876497</v>
      </c>
      <c r="I91" s="704"/>
    </row>
    <row r="92" spans="3:9" hidden="1" outlineLevel="1" x14ac:dyDescent="0.25">
      <c r="C92" s="712">
        <v>79</v>
      </c>
      <c r="D92" s="725">
        <f t="shared" si="8"/>
        <v>105215.52503876497</v>
      </c>
      <c r="E92" s="725">
        <f t="shared" si="5"/>
        <v>431.62080416710774</v>
      </c>
      <c r="F92" s="725">
        <f t="shared" si="9"/>
        <v>512.14188838530606</v>
      </c>
      <c r="G92" s="725">
        <f t="shared" si="6"/>
        <v>-80.521084218198325</v>
      </c>
      <c r="H92" s="725">
        <f t="shared" si="7"/>
        <v>105296.04612298317</v>
      </c>
      <c r="I92" s="704"/>
    </row>
    <row r="93" spans="3:9" hidden="1" outlineLevel="1" x14ac:dyDescent="0.25">
      <c r="C93" s="712">
        <v>80</v>
      </c>
      <c r="D93" s="725">
        <f t="shared" si="8"/>
        <v>105296.04612298317</v>
      </c>
      <c r="E93" s="725">
        <f t="shared" si="5"/>
        <v>431.62080416710774</v>
      </c>
      <c r="F93" s="725">
        <f t="shared" si="9"/>
        <v>512.53382883431448</v>
      </c>
      <c r="G93" s="725">
        <f t="shared" si="6"/>
        <v>-80.913024667206741</v>
      </c>
      <c r="H93" s="725">
        <f t="shared" si="7"/>
        <v>105376.95914765038</v>
      </c>
      <c r="I93" s="704"/>
    </row>
    <row r="94" spans="3:9" hidden="1" outlineLevel="1" x14ac:dyDescent="0.25">
      <c r="C94" s="712">
        <v>81</v>
      </c>
      <c r="D94" s="725">
        <f t="shared" si="8"/>
        <v>105376.95914765038</v>
      </c>
      <c r="E94" s="725">
        <f t="shared" si="5"/>
        <v>431.62080416710774</v>
      </c>
      <c r="F94" s="725">
        <f t="shared" si="9"/>
        <v>512.92767707327698</v>
      </c>
      <c r="G94" s="725">
        <f t="shared" si="6"/>
        <v>-81.306872906169247</v>
      </c>
      <c r="H94" s="725">
        <f t="shared" si="7"/>
        <v>105458.26602055655</v>
      </c>
      <c r="I94" s="704"/>
    </row>
    <row r="95" spans="3:9" hidden="1" outlineLevel="1" x14ac:dyDescent="0.25">
      <c r="C95" s="712">
        <v>82</v>
      </c>
      <c r="D95" s="725">
        <f t="shared" si="8"/>
        <v>105458.26602055655</v>
      </c>
      <c r="E95" s="725">
        <f t="shared" si="5"/>
        <v>431.62080416710774</v>
      </c>
      <c r="F95" s="725">
        <f t="shared" si="9"/>
        <v>513.32344238845758</v>
      </c>
      <c r="G95" s="725">
        <f t="shared" si="6"/>
        <v>-81.702638221349844</v>
      </c>
      <c r="H95" s="725">
        <f t="shared" si="7"/>
        <v>105539.9686587779</v>
      </c>
      <c r="I95" s="704"/>
    </row>
    <row r="96" spans="3:9" hidden="1" outlineLevel="1" x14ac:dyDescent="0.25">
      <c r="C96" s="712">
        <v>83</v>
      </c>
      <c r="D96" s="725">
        <f t="shared" si="8"/>
        <v>105539.9686587779</v>
      </c>
      <c r="E96" s="725">
        <f t="shared" si="5"/>
        <v>431.62080416710774</v>
      </c>
      <c r="F96" s="725">
        <f t="shared" si="9"/>
        <v>513.72113411132193</v>
      </c>
      <c r="G96" s="725">
        <f t="shared" si="6"/>
        <v>-82.100329944214195</v>
      </c>
      <c r="H96" s="725">
        <f t="shared" si="7"/>
        <v>105622.06898872211</v>
      </c>
      <c r="I96" s="704"/>
    </row>
    <row r="97" spans="3:9" hidden="1" outlineLevel="1" x14ac:dyDescent="0.25">
      <c r="C97" s="712">
        <v>84</v>
      </c>
      <c r="D97" s="725">
        <f t="shared" si="8"/>
        <v>105622.06898872211</v>
      </c>
      <c r="E97" s="725">
        <f t="shared" si="5"/>
        <v>431.62080416710774</v>
      </c>
      <c r="F97" s="725">
        <f t="shared" si="9"/>
        <v>514.12076161875677</v>
      </c>
      <c r="G97" s="725">
        <f t="shared" si="6"/>
        <v>-82.499957451649038</v>
      </c>
      <c r="H97" s="725">
        <f t="shared" si="7"/>
        <v>105704.56894617376</v>
      </c>
      <c r="I97" s="704"/>
    </row>
    <row r="98" spans="3:9" hidden="1" outlineLevel="1" x14ac:dyDescent="0.25">
      <c r="C98" s="712">
        <v>85</v>
      </c>
      <c r="D98" s="725">
        <f t="shared" si="8"/>
        <v>105704.56894617376</v>
      </c>
      <c r="E98" s="725">
        <f t="shared" si="5"/>
        <v>431.62080416710774</v>
      </c>
      <c r="F98" s="725">
        <f t="shared" si="9"/>
        <v>514.52233433329138</v>
      </c>
      <c r="G98" s="725">
        <f t="shared" si="6"/>
        <v>-82.901530166183647</v>
      </c>
      <c r="H98" s="725">
        <f t="shared" si="7"/>
        <v>105787.47047633995</v>
      </c>
      <c r="I98" s="704"/>
    </row>
    <row r="99" spans="3:9" hidden="1" outlineLevel="1" x14ac:dyDescent="0.25">
      <c r="C99" s="712">
        <v>86</v>
      </c>
      <c r="D99" s="725">
        <f t="shared" si="8"/>
        <v>105787.47047633995</v>
      </c>
      <c r="E99" s="725">
        <f t="shared" si="5"/>
        <v>431.62080416710774</v>
      </c>
      <c r="F99" s="725">
        <f t="shared" si="9"/>
        <v>514.9258617233196</v>
      </c>
      <c r="G99" s="725">
        <f t="shared" si="6"/>
        <v>-83.305057556211864</v>
      </c>
      <c r="H99" s="725">
        <f t="shared" si="7"/>
        <v>105870.77553389616</v>
      </c>
      <c r="I99" s="704"/>
    </row>
    <row r="100" spans="3:9" hidden="1" outlineLevel="1" x14ac:dyDescent="0.25">
      <c r="C100" s="712">
        <v>87</v>
      </c>
      <c r="D100" s="725">
        <f t="shared" si="8"/>
        <v>105870.77553389616</v>
      </c>
      <c r="E100" s="725">
        <f t="shared" si="5"/>
        <v>431.62080416710774</v>
      </c>
      <c r="F100" s="725">
        <f t="shared" si="9"/>
        <v>515.33135330332323</v>
      </c>
      <c r="G100" s="725">
        <f t="shared" si="6"/>
        <v>-83.710549136215491</v>
      </c>
      <c r="H100" s="725">
        <f t="shared" si="7"/>
        <v>105954.48608303237</v>
      </c>
      <c r="I100" s="704"/>
    </row>
    <row r="101" spans="3:9" hidden="1" outlineLevel="1" x14ac:dyDescent="0.25">
      <c r="C101" s="712">
        <v>88</v>
      </c>
      <c r="D101" s="725">
        <f t="shared" si="8"/>
        <v>105954.48608303237</v>
      </c>
      <c r="E101" s="725">
        <f t="shared" si="5"/>
        <v>431.62080416710774</v>
      </c>
      <c r="F101" s="725">
        <f t="shared" si="9"/>
        <v>515.73881863409633</v>
      </c>
      <c r="G101" s="725">
        <f t="shared" si="6"/>
        <v>-84.118014466988598</v>
      </c>
      <c r="H101" s="725">
        <f t="shared" si="7"/>
        <v>106038.60409749937</v>
      </c>
      <c r="I101" s="704"/>
    </row>
    <row r="102" spans="3:9" hidden="1" outlineLevel="1" x14ac:dyDescent="0.25">
      <c r="C102" s="712">
        <v>89</v>
      </c>
      <c r="D102" s="725">
        <f t="shared" si="8"/>
        <v>106038.60409749937</v>
      </c>
      <c r="E102" s="725">
        <f t="shared" si="5"/>
        <v>431.62080416710774</v>
      </c>
      <c r="F102" s="725">
        <f t="shared" si="9"/>
        <v>516.1482673229707</v>
      </c>
      <c r="G102" s="725">
        <f t="shared" si="6"/>
        <v>-84.527463155862961</v>
      </c>
      <c r="H102" s="725">
        <f t="shared" si="7"/>
        <v>106123.13156065522</v>
      </c>
      <c r="I102" s="704"/>
    </row>
    <row r="103" spans="3:9" hidden="1" outlineLevel="1" x14ac:dyDescent="0.25">
      <c r="C103" s="712">
        <v>90</v>
      </c>
      <c r="D103" s="725">
        <f t="shared" si="8"/>
        <v>106123.13156065522</v>
      </c>
      <c r="E103" s="725">
        <f t="shared" si="5"/>
        <v>431.62080416710774</v>
      </c>
      <c r="F103" s="725">
        <f t="shared" si="9"/>
        <v>516.55970902404204</v>
      </c>
      <c r="G103" s="725">
        <f t="shared" si="6"/>
        <v>-84.9389048569343</v>
      </c>
      <c r="H103" s="725">
        <f t="shared" si="7"/>
        <v>106208.07046551215</v>
      </c>
      <c r="I103" s="704"/>
    </row>
    <row r="104" spans="3:9" hidden="1" outlineLevel="1" x14ac:dyDescent="0.25">
      <c r="C104" s="712">
        <v>91</v>
      </c>
      <c r="D104" s="725">
        <f t="shared" si="8"/>
        <v>106208.07046551215</v>
      </c>
      <c r="E104" s="725">
        <f t="shared" si="5"/>
        <v>431.62080416710774</v>
      </c>
      <c r="F104" s="725">
        <f t="shared" si="9"/>
        <v>516.97315343839796</v>
      </c>
      <c r="G104" s="725">
        <f t="shared" si="6"/>
        <v>-85.352349271290223</v>
      </c>
      <c r="H104" s="725">
        <f t="shared" si="7"/>
        <v>106293.42281478344</v>
      </c>
      <c r="I104" s="704"/>
    </row>
    <row r="105" spans="3:9" hidden="1" outlineLevel="1" x14ac:dyDescent="0.25">
      <c r="C105" s="712">
        <v>92</v>
      </c>
      <c r="D105" s="725">
        <f t="shared" si="8"/>
        <v>106293.42281478344</v>
      </c>
      <c r="E105" s="725">
        <f t="shared" si="5"/>
        <v>431.62080416710774</v>
      </c>
      <c r="F105" s="725">
        <f t="shared" si="9"/>
        <v>517.38861031434681</v>
      </c>
      <c r="G105" s="725">
        <f t="shared" si="6"/>
        <v>-85.767806147239071</v>
      </c>
      <c r="H105" s="725">
        <f t="shared" si="7"/>
        <v>106379.19062093068</v>
      </c>
      <c r="I105" s="704"/>
    </row>
    <row r="106" spans="3:9" hidden="1" outlineLevel="1" x14ac:dyDescent="0.25">
      <c r="C106" s="712">
        <v>93</v>
      </c>
      <c r="D106" s="725">
        <f t="shared" si="8"/>
        <v>106379.19062093068</v>
      </c>
      <c r="E106" s="725">
        <f t="shared" si="5"/>
        <v>431.62080416710774</v>
      </c>
      <c r="F106" s="725">
        <f t="shared" si="9"/>
        <v>517.80608944764708</v>
      </c>
      <c r="G106" s="725">
        <f t="shared" si="6"/>
        <v>-86.185285280539347</v>
      </c>
      <c r="H106" s="725">
        <f t="shared" si="7"/>
        <v>106465.37590621122</v>
      </c>
      <c r="I106" s="704"/>
    </row>
    <row r="107" spans="3:9" hidden="1" outlineLevel="1" x14ac:dyDescent="0.25">
      <c r="C107" s="712">
        <v>94</v>
      </c>
      <c r="D107" s="725">
        <f t="shared" si="8"/>
        <v>106465.37590621122</v>
      </c>
      <c r="E107" s="725">
        <f t="shared" si="5"/>
        <v>431.62080416710774</v>
      </c>
      <c r="F107" s="725">
        <f t="shared" si="9"/>
        <v>518.22560068173857</v>
      </c>
      <c r="G107" s="725">
        <f t="shared" si="6"/>
        <v>-86.604796514630834</v>
      </c>
      <c r="H107" s="725">
        <f t="shared" si="7"/>
        <v>106551.98070272585</v>
      </c>
      <c r="I107" s="704"/>
    </row>
    <row r="108" spans="3:9" hidden="1" outlineLevel="1" x14ac:dyDescent="0.25">
      <c r="C108" s="712">
        <v>95</v>
      </c>
      <c r="D108" s="725">
        <f t="shared" si="8"/>
        <v>106551.98070272585</v>
      </c>
      <c r="E108" s="725">
        <f t="shared" si="5"/>
        <v>431.62080416710774</v>
      </c>
      <c r="F108" s="725">
        <f t="shared" si="9"/>
        <v>518.64715390797483</v>
      </c>
      <c r="G108" s="725">
        <f t="shared" si="6"/>
        <v>-87.02634974086709</v>
      </c>
      <c r="H108" s="725">
        <f t="shared" si="7"/>
        <v>106639.00705246672</v>
      </c>
      <c r="I108" s="704"/>
    </row>
    <row r="109" spans="3:9" hidden="1" outlineLevel="1" x14ac:dyDescent="0.25">
      <c r="C109" s="712">
        <v>96</v>
      </c>
      <c r="D109" s="725">
        <f t="shared" si="8"/>
        <v>106639.00705246672</v>
      </c>
      <c r="E109" s="725">
        <f t="shared" si="5"/>
        <v>431.62080416710774</v>
      </c>
      <c r="F109" s="725">
        <f t="shared" si="9"/>
        <v>519.07075906585578</v>
      </c>
      <c r="G109" s="725">
        <f t="shared" si="6"/>
        <v>-87.449954898748047</v>
      </c>
      <c r="H109" s="725">
        <f t="shared" si="7"/>
        <v>106726.45700736548</v>
      </c>
      <c r="I109" s="704"/>
    </row>
    <row r="110" spans="3:9" hidden="1" outlineLevel="1" x14ac:dyDescent="0.25">
      <c r="C110" s="712">
        <v>97</v>
      </c>
      <c r="D110" s="725">
        <f t="shared" si="8"/>
        <v>106726.45700736548</v>
      </c>
      <c r="E110" s="725">
        <f t="shared" si="5"/>
        <v>431.62080416710774</v>
      </c>
      <c r="F110" s="725">
        <f t="shared" si="9"/>
        <v>519.4964261432624</v>
      </c>
      <c r="G110" s="725">
        <f t="shared" si="6"/>
        <v>-87.875621976154662</v>
      </c>
      <c r="H110" s="725">
        <f t="shared" si="7"/>
        <v>106814.33262934163</v>
      </c>
      <c r="I110" s="704"/>
    </row>
    <row r="111" spans="3:9" hidden="1" outlineLevel="1" x14ac:dyDescent="0.25">
      <c r="C111" s="712">
        <v>98</v>
      </c>
      <c r="D111" s="725">
        <f t="shared" si="8"/>
        <v>106814.33262934163</v>
      </c>
      <c r="E111" s="725">
        <f t="shared" si="5"/>
        <v>431.62080416710774</v>
      </c>
      <c r="F111" s="725">
        <f t="shared" si="9"/>
        <v>519.92416517669233</v>
      </c>
      <c r="G111" s="725">
        <f t="shared" si="6"/>
        <v>-88.303361009584592</v>
      </c>
      <c r="H111" s="725">
        <f t="shared" si="7"/>
        <v>106902.63599035122</v>
      </c>
      <c r="I111" s="704"/>
    </row>
    <row r="112" spans="3:9" hidden="1" outlineLevel="1" x14ac:dyDescent="0.25">
      <c r="C112" s="712">
        <v>99</v>
      </c>
      <c r="D112" s="725">
        <f t="shared" si="8"/>
        <v>106902.63599035122</v>
      </c>
      <c r="E112" s="725">
        <f t="shared" si="5"/>
        <v>431.62080416710774</v>
      </c>
      <c r="F112" s="725">
        <f t="shared" si="9"/>
        <v>520.35398625149617</v>
      </c>
      <c r="G112" s="725">
        <f t="shared" si="6"/>
        <v>-88.733182084388432</v>
      </c>
      <c r="H112" s="725">
        <f t="shared" si="7"/>
        <v>106991.3691724356</v>
      </c>
      <c r="I112" s="704"/>
    </row>
    <row r="113" spans="3:9" hidden="1" outlineLevel="1" x14ac:dyDescent="0.25">
      <c r="C113" s="712">
        <v>100</v>
      </c>
      <c r="D113" s="725">
        <f t="shared" si="8"/>
        <v>106991.3691724356</v>
      </c>
      <c r="E113" s="725">
        <f t="shared" si="5"/>
        <v>431.62080416710774</v>
      </c>
      <c r="F113" s="725">
        <f t="shared" si="9"/>
        <v>520.78589950211574</v>
      </c>
      <c r="G113" s="725">
        <f t="shared" si="6"/>
        <v>-89.165095335008004</v>
      </c>
      <c r="H113" s="725">
        <f t="shared" si="7"/>
        <v>107080.53426777061</v>
      </c>
      <c r="I113" s="704"/>
    </row>
    <row r="114" spans="3:9" hidden="1" outlineLevel="1" x14ac:dyDescent="0.25">
      <c r="C114" s="712">
        <v>101</v>
      </c>
      <c r="D114" s="725">
        <f t="shared" si="8"/>
        <v>107080.53426777061</v>
      </c>
      <c r="E114" s="725">
        <f t="shared" si="5"/>
        <v>431.62080416710774</v>
      </c>
      <c r="F114" s="725">
        <f t="shared" si="9"/>
        <v>521.2199151123225</v>
      </c>
      <c r="G114" s="725">
        <f t="shared" si="6"/>
        <v>-89.599110945214761</v>
      </c>
      <c r="H114" s="725">
        <f t="shared" si="7"/>
        <v>107170.13337871582</v>
      </c>
      <c r="I114" s="704"/>
    </row>
    <row r="115" spans="3:9" hidden="1" outlineLevel="1" x14ac:dyDescent="0.25">
      <c r="C115" s="712">
        <v>102</v>
      </c>
      <c r="D115" s="725">
        <f t="shared" si="8"/>
        <v>107170.13337871582</v>
      </c>
      <c r="E115" s="725">
        <f t="shared" si="5"/>
        <v>431.62080416710774</v>
      </c>
      <c r="F115" s="725">
        <f t="shared" si="9"/>
        <v>521.65604331545808</v>
      </c>
      <c r="G115" s="725">
        <f t="shared" si="6"/>
        <v>-90.035239148350342</v>
      </c>
      <c r="H115" s="725">
        <f t="shared" si="7"/>
        <v>107260.16861786417</v>
      </c>
      <c r="I115" s="704"/>
    </row>
    <row r="116" spans="3:9" hidden="1" outlineLevel="1" x14ac:dyDescent="0.25">
      <c r="C116" s="712">
        <v>103</v>
      </c>
      <c r="D116" s="725">
        <f t="shared" si="8"/>
        <v>107260.16861786417</v>
      </c>
      <c r="E116" s="725">
        <f t="shared" si="5"/>
        <v>431.62080416710774</v>
      </c>
      <c r="F116" s="725">
        <f t="shared" si="9"/>
        <v>522.09429439467544</v>
      </c>
      <c r="G116" s="725">
        <f t="shared" si="6"/>
        <v>-90.473490227567709</v>
      </c>
      <c r="H116" s="725">
        <f t="shared" si="7"/>
        <v>107350.64210809174</v>
      </c>
      <c r="I116" s="704"/>
    </row>
    <row r="117" spans="3:9" hidden="1" outlineLevel="1" x14ac:dyDescent="0.25">
      <c r="C117" s="712">
        <v>104</v>
      </c>
      <c r="D117" s="725">
        <f t="shared" si="8"/>
        <v>107350.64210809174</v>
      </c>
      <c r="E117" s="725">
        <f t="shared" si="5"/>
        <v>431.62080416710774</v>
      </c>
      <c r="F117" s="725">
        <f t="shared" si="9"/>
        <v>522.53467868318114</v>
      </c>
      <c r="G117" s="725">
        <f t="shared" si="6"/>
        <v>-90.913874516073406</v>
      </c>
      <c r="H117" s="725">
        <f t="shared" si="7"/>
        <v>107441.55598260781</v>
      </c>
      <c r="I117" s="704"/>
    </row>
    <row r="118" spans="3:9" hidden="1" outlineLevel="1" x14ac:dyDescent="0.25">
      <c r="C118" s="712">
        <v>105</v>
      </c>
      <c r="D118" s="725">
        <f t="shared" si="8"/>
        <v>107441.55598260781</v>
      </c>
      <c r="E118" s="725">
        <f t="shared" si="5"/>
        <v>431.62080416710774</v>
      </c>
      <c r="F118" s="725">
        <f t="shared" si="9"/>
        <v>522.97720656447939</v>
      </c>
      <c r="G118" s="725">
        <f t="shared" si="6"/>
        <v>-91.356402397371653</v>
      </c>
      <c r="H118" s="725">
        <f t="shared" si="7"/>
        <v>107532.91238500518</v>
      </c>
      <c r="I118" s="704"/>
    </row>
    <row r="119" spans="3:9" hidden="1" outlineLevel="1" x14ac:dyDescent="0.25">
      <c r="C119" s="712">
        <v>106</v>
      </c>
      <c r="D119" s="725">
        <f t="shared" si="8"/>
        <v>107532.91238500518</v>
      </c>
      <c r="E119" s="725">
        <f t="shared" si="5"/>
        <v>431.62080416710774</v>
      </c>
      <c r="F119" s="725">
        <f t="shared" si="9"/>
        <v>523.4218884726165</v>
      </c>
      <c r="G119" s="725">
        <f t="shared" si="6"/>
        <v>-91.801084305508766</v>
      </c>
      <c r="H119" s="725">
        <f t="shared" si="7"/>
        <v>107624.71346931069</v>
      </c>
      <c r="I119" s="704"/>
    </row>
    <row r="120" spans="3:9" hidden="1" outlineLevel="1" x14ac:dyDescent="0.25">
      <c r="C120" s="712">
        <v>107</v>
      </c>
      <c r="D120" s="725">
        <f t="shared" si="8"/>
        <v>107624.71346931069</v>
      </c>
      <c r="E120" s="725">
        <f t="shared" si="5"/>
        <v>431.62080416710774</v>
      </c>
      <c r="F120" s="725">
        <f t="shared" si="9"/>
        <v>523.86873489242691</v>
      </c>
      <c r="G120" s="725">
        <f t="shared" si="6"/>
        <v>-92.247930725319179</v>
      </c>
      <c r="H120" s="725">
        <f t="shared" si="7"/>
        <v>107716.96140003602</v>
      </c>
      <c r="I120" s="704"/>
    </row>
    <row r="121" spans="3:9" hidden="1" outlineLevel="1" x14ac:dyDescent="0.25">
      <c r="C121" s="712">
        <v>108</v>
      </c>
      <c r="D121" s="725">
        <f t="shared" si="8"/>
        <v>107716.96140003602</v>
      </c>
      <c r="E121" s="725">
        <f t="shared" si="5"/>
        <v>431.62080416710774</v>
      </c>
      <c r="F121" s="725">
        <f t="shared" si="9"/>
        <v>524.31775635978067</v>
      </c>
      <c r="G121" s="725">
        <f t="shared" si="6"/>
        <v>-92.696952192672939</v>
      </c>
      <c r="H121" s="725">
        <f t="shared" si="7"/>
        <v>107809.65835222868</v>
      </c>
      <c r="I121" s="704"/>
    </row>
    <row r="122" spans="3:9" hidden="1" outlineLevel="1" x14ac:dyDescent="0.25">
      <c r="C122" s="712">
        <v>109</v>
      </c>
      <c r="D122" s="725">
        <f t="shared" si="8"/>
        <v>107809.65835222868</v>
      </c>
      <c r="E122" s="725">
        <f t="shared" si="5"/>
        <v>431.62080416710774</v>
      </c>
      <c r="F122" s="725">
        <f t="shared" si="9"/>
        <v>524.76896346183162</v>
      </c>
      <c r="G122" s="725">
        <f t="shared" si="6"/>
        <v>-93.148159294723882</v>
      </c>
      <c r="H122" s="725">
        <f t="shared" si="7"/>
        <v>107902.80651152341</v>
      </c>
      <c r="I122" s="704"/>
    </row>
    <row r="123" spans="3:9" hidden="1" outlineLevel="1" x14ac:dyDescent="0.25">
      <c r="C123" s="712">
        <v>110</v>
      </c>
      <c r="D123" s="725">
        <f t="shared" si="8"/>
        <v>107902.80651152341</v>
      </c>
      <c r="E123" s="725">
        <f t="shared" si="5"/>
        <v>431.62080416710774</v>
      </c>
      <c r="F123" s="725">
        <f t="shared" si="9"/>
        <v>525.22236683726737</v>
      </c>
      <c r="G123" s="725">
        <f t="shared" si="6"/>
        <v>-93.601562670159637</v>
      </c>
      <c r="H123" s="725">
        <f t="shared" si="7"/>
        <v>107996.40807419356</v>
      </c>
      <c r="I123" s="704"/>
    </row>
    <row r="124" spans="3:9" hidden="1" outlineLevel="1" x14ac:dyDescent="0.25">
      <c r="C124" s="712">
        <v>111</v>
      </c>
      <c r="D124" s="725">
        <f t="shared" si="8"/>
        <v>107996.40807419356</v>
      </c>
      <c r="E124" s="725">
        <f t="shared" si="5"/>
        <v>431.62080416710774</v>
      </c>
      <c r="F124" s="725">
        <f t="shared" si="9"/>
        <v>525.67797717655947</v>
      </c>
      <c r="G124" s="725">
        <f t="shared" si="6"/>
        <v>-94.057173009451731</v>
      </c>
      <c r="H124" s="725">
        <f t="shared" si="7"/>
        <v>108090.46524720301</v>
      </c>
      <c r="I124" s="704"/>
    </row>
    <row r="125" spans="3:9" hidden="1" outlineLevel="1" x14ac:dyDescent="0.25">
      <c r="C125" s="712">
        <v>112</v>
      </c>
      <c r="D125" s="725">
        <f t="shared" si="8"/>
        <v>108090.46524720301</v>
      </c>
      <c r="E125" s="725">
        <f t="shared" si="5"/>
        <v>431.62080416710774</v>
      </c>
      <c r="F125" s="725">
        <f t="shared" si="9"/>
        <v>526.13580522221616</v>
      </c>
      <c r="G125" s="725">
        <f t="shared" si="6"/>
        <v>-94.515001055108428</v>
      </c>
      <c r="H125" s="725">
        <f t="shared" si="7"/>
        <v>108184.98024825813</v>
      </c>
      <c r="I125" s="704"/>
    </row>
    <row r="126" spans="3:9" hidden="1" outlineLevel="1" x14ac:dyDescent="0.25">
      <c r="C126" s="712">
        <v>113</v>
      </c>
      <c r="D126" s="725">
        <f t="shared" si="8"/>
        <v>108184.98024825813</v>
      </c>
      <c r="E126" s="725">
        <f t="shared" si="5"/>
        <v>431.62080416710774</v>
      </c>
      <c r="F126" s="725">
        <f t="shared" si="9"/>
        <v>526.59586176903542</v>
      </c>
      <c r="G126" s="725">
        <f t="shared" si="6"/>
        <v>-94.975057601927688</v>
      </c>
      <c r="H126" s="725">
        <f t="shared" si="7"/>
        <v>108279.95530586006</v>
      </c>
      <c r="I126" s="704"/>
    </row>
    <row r="127" spans="3:9" hidden="1" outlineLevel="1" x14ac:dyDescent="0.25">
      <c r="C127" s="712">
        <v>114</v>
      </c>
      <c r="D127" s="725">
        <f t="shared" si="8"/>
        <v>108279.95530586006</v>
      </c>
      <c r="E127" s="725">
        <f t="shared" si="5"/>
        <v>431.62080416710774</v>
      </c>
      <c r="F127" s="725">
        <f t="shared" si="9"/>
        <v>527.0581576643591</v>
      </c>
      <c r="G127" s="725">
        <f t="shared" si="6"/>
        <v>-95.437353497251365</v>
      </c>
      <c r="H127" s="725">
        <f t="shared" si="7"/>
        <v>108375.39265935731</v>
      </c>
      <c r="I127" s="704"/>
    </row>
    <row r="128" spans="3:9" hidden="1" outlineLevel="1" x14ac:dyDescent="0.25">
      <c r="C128" s="712">
        <v>115</v>
      </c>
      <c r="D128" s="725">
        <f t="shared" si="8"/>
        <v>108375.39265935731</v>
      </c>
      <c r="E128" s="725">
        <f t="shared" si="5"/>
        <v>431.62080416710774</v>
      </c>
      <c r="F128" s="725">
        <f t="shared" si="9"/>
        <v>527.52270380832954</v>
      </c>
      <c r="G128" s="725">
        <f t="shared" si="6"/>
        <v>-95.901899641221803</v>
      </c>
      <c r="H128" s="725">
        <f t="shared" si="7"/>
        <v>108471.29455899853</v>
      </c>
      <c r="I128" s="704"/>
    </row>
    <row r="129" spans="3:9" hidden="1" outlineLevel="1" x14ac:dyDescent="0.25">
      <c r="C129" s="712">
        <v>116</v>
      </c>
      <c r="D129" s="725">
        <f t="shared" si="8"/>
        <v>108471.29455899853</v>
      </c>
      <c r="E129" s="725">
        <f t="shared" si="5"/>
        <v>431.62080416710774</v>
      </c>
      <c r="F129" s="725">
        <f t="shared" si="9"/>
        <v>527.98951115414559</v>
      </c>
      <c r="G129" s="725">
        <f t="shared" si="6"/>
        <v>-96.368706987037854</v>
      </c>
      <c r="H129" s="725">
        <f t="shared" si="7"/>
        <v>108567.66326598557</v>
      </c>
      <c r="I129" s="704"/>
    </row>
    <row r="130" spans="3:9" hidden="1" outlineLevel="1" x14ac:dyDescent="0.25">
      <c r="C130" s="712">
        <v>117</v>
      </c>
      <c r="D130" s="725">
        <f t="shared" si="8"/>
        <v>108567.66326598557</v>
      </c>
      <c r="E130" s="725">
        <f t="shared" si="5"/>
        <v>431.62080416710774</v>
      </c>
      <c r="F130" s="725">
        <f t="shared" si="9"/>
        <v>528.45859070832171</v>
      </c>
      <c r="G130" s="725">
        <f t="shared" si="6"/>
        <v>-96.837786541213973</v>
      </c>
      <c r="H130" s="725">
        <f t="shared" si="7"/>
        <v>108664.50105252679</v>
      </c>
      <c r="I130" s="704"/>
    </row>
    <row r="131" spans="3:9" hidden="1" outlineLevel="1" x14ac:dyDescent="0.25">
      <c r="C131" s="712">
        <v>118</v>
      </c>
      <c r="D131" s="725">
        <f t="shared" si="8"/>
        <v>108664.50105252679</v>
      </c>
      <c r="E131" s="725">
        <f t="shared" si="5"/>
        <v>431.62080416710774</v>
      </c>
      <c r="F131" s="725">
        <f t="shared" si="9"/>
        <v>528.92995353094705</v>
      </c>
      <c r="G131" s="725">
        <f t="shared" si="6"/>
        <v>-97.30914936383931</v>
      </c>
      <c r="H131" s="725">
        <f t="shared" si="7"/>
        <v>108761.81020189062</v>
      </c>
      <c r="I131" s="704"/>
    </row>
    <row r="132" spans="3:9" hidden="1" outlineLevel="1" x14ac:dyDescent="0.25">
      <c r="C132" s="712">
        <v>119</v>
      </c>
      <c r="D132" s="725">
        <f t="shared" si="8"/>
        <v>108761.81020189062</v>
      </c>
      <c r="E132" s="725">
        <f t="shared" si="5"/>
        <v>431.62080416710774</v>
      </c>
      <c r="F132" s="725">
        <f t="shared" si="9"/>
        <v>529.40361073594602</v>
      </c>
      <c r="G132" s="725">
        <f t="shared" si="6"/>
        <v>-97.782806568838282</v>
      </c>
      <c r="H132" s="725">
        <f t="shared" si="7"/>
        <v>108859.59300845946</v>
      </c>
      <c r="I132" s="704"/>
    </row>
    <row r="133" spans="3:9" hidden="1" outlineLevel="1" x14ac:dyDescent="0.25">
      <c r="C133" s="712">
        <v>120</v>
      </c>
      <c r="D133" s="725">
        <f t="shared" si="8"/>
        <v>108859.59300845946</v>
      </c>
      <c r="E133" s="725">
        <f t="shared" si="5"/>
        <v>431.62080416710774</v>
      </c>
      <c r="F133" s="725">
        <f t="shared" si="9"/>
        <v>529.87957349134103</v>
      </c>
      <c r="G133" s="725">
        <f t="shared" si="6"/>
        <v>-98.258769324233299</v>
      </c>
      <c r="H133" s="725">
        <f t="shared" si="7"/>
        <v>108957.8517777837</v>
      </c>
      <c r="I133" s="704"/>
    </row>
    <row r="134" spans="3:9" hidden="1" outlineLevel="1" x14ac:dyDescent="0.25">
      <c r="C134" s="712">
        <v>121</v>
      </c>
      <c r="D134" s="725">
        <f t="shared" si="8"/>
        <v>108957.8517777837</v>
      </c>
      <c r="E134" s="725">
        <f t="shared" si="5"/>
        <v>431.62080416710774</v>
      </c>
      <c r="F134" s="725">
        <f t="shared" si="9"/>
        <v>530.35785301951512</v>
      </c>
      <c r="G134" s="725">
        <f t="shared" si="6"/>
        <v>-98.737048852407383</v>
      </c>
      <c r="H134" s="725">
        <f t="shared" si="7"/>
        <v>109056.5888266361</v>
      </c>
      <c r="I134" s="704"/>
    </row>
    <row r="135" spans="3:9" hidden="1" outlineLevel="1" x14ac:dyDescent="0.25">
      <c r="C135" s="712">
        <v>122</v>
      </c>
      <c r="D135" s="725">
        <f t="shared" si="8"/>
        <v>109056.5888266361</v>
      </c>
      <c r="E135" s="725">
        <f t="shared" si="5"/>
        <v>431.62080416710774</v>
      </c>
      <c r="F135" s="725">
        <f t="shared" si="9"/>
        <v>530.83846059747691</v>
      </c>
      <c r="G135" s="725">
        <f t="shared" si="6"/>
        <v>-99.217656430369175</v>
      </c>
      <c r="H135" s="725">
        <f t="shared" si="7"/>
        <v>109155.80648306647</v>
      </c>
      <c r="I135" s="704"/>
    </row>
    <row r="136" spans="3:9" hidden="1" outlineLevel="1" x14ac:dyDescent="0.25">
      <c r="C136" s="712">
        <v>123</v>
      </c>
      <c r="D136" s="725">
        <f t="shared" si="8"/>
        <v>109155.80648306647</v>
      </c>
      <c r="E136" s="725">
        <f t="shared" si="5"/>
        <v>431.62080416710774</v>
      </c>
      <c r="F136" s="725">
        <f t="shared" si="9"/>
        <v>531.32140755712658</v>
      </c>
      <c r="G136" s="725">
        <f t="shared" si="6"/>
        <v>-99.700603390018841</v>
      </c>
      <c r="H136" s="725">
        <f t="shared" si="7"/>
        <v>109255.50708645649</v>
      </c>
      <c r="I136" s="704"/>
    </row>
    <row r="137" spans="3:9" hidden="1" outlineLevel="1" x14ac:dyDescent="0.25">
      <c r="C137" s="712">
        <v>124</v>
      </c>
      <c r="D137" s="725">
        <f t="shared" si="8"/>
        <v>109255.50708645649</v>
      </c>
      <c r="E137" s="725">
        <f t="shared" si="5"/>
        <v>431.62080416710774</v>
      </c>
      <c r="F137" s="725">
        <f t="shared" si="9"/>
        <v>531.80670528552275</v>
      </c>
      <c r="G137" s="725">
        <f t="shared" si="6"/>
        <v>-100.18590111841502</v>
      </c>
      <c r="H137" s="725">
        <f t="shared" si="7"/>
        <v>109355.6929875749</v>
      </c>
      <c r="I137" s="704"/>
    </row>
    <row r="138" spans="3:9" hidden="1" outlineLevel="1" x14ac:dyDescent="0.25">
      <c r="C138" s="712">
        <v>125</v>
      </c>
      <c r="D138" s="725">
        <f t="shared" si="8"/>
        <v>109355.6929875749</v>
      </c>
      <c r="E138" s="725">
        <f t="shared" si="5"/>
        <v>431.62080416710774</v>
      </c>
      <c r="F138" s="725">
        <f t="shared" si="9"/>
        <v>532.29436522515107</v>
      </c>
      <c r="G138" s="725">
        <f t="shared" si="6"/>
        <v>-100.67356105804333</v>
      </c>
      <c r="H138" s="725">
        <f t="shared" si="7"/>
        <v>109456.36654863294</v>
      </c>
      <c r="I138" s="704"/>
    </row>
    <row r="139" spans="3:9" hidden="1" outlineLevel="1" x14ac:dyDescent="0.25">
      <c r="C139" s="712">
        <v>126</v>
      </c>
      <c r="D139" s="725">
        <f t="shared" si="8"/>
        <v>109456.36654863294</v>
      </c>
      <c r="E139" s="725">
        <f t="shared" si="5"/>
        <v>431.62080416710774</v>
      </c>
      <c r="F139" s="725">
        <f t="shared" si="9"/>
        <v>532.78439887419415</v>
      </c>
      <c r="G139" s="725">
        <f t="shared" si="6"/>
        <v>-101.16359470708642</v>
      </c>
      <c r="H139" s="725">
        <f t="shared" si="7"/>
        <v>109557.53014334003</v>
      </c>
      <c r="I139" s="704"/>
    </row>
    <row r="140" spans="3:9" hidden="1" outlineLevel="1" x14ac:dyDescent="0.25">
      <c r="C140" s="712">
        <v>127</v>
      </c>
      <c r="D140" s="725">
        <f t="shared" si="8"/>
        <v>109557.53014334003</v>
      </c>
      <c r="E140" s="725">
        <f t="shared" si="5"/>
        <v>431.62080416710774</v>
      </c>
      <c r="F140" s="725">
        <f t="shared" si="9"/>
        <v>533.27681778680278</v>
      </c>
      <c r="G140" s="725">
        <f t="shared" si="6"/>
        <v>-101.65601361969505</v>
      </c>
      <c r="H140" s="725">
        <f t="shared" si="7"/>
        <v>109659.18615695972</v>
      </c>
      <c r="I140" s="704"/>
    </row>
    <row r="141" spans="3:9" hidden="1" outlineLevel="1" x14ac:dyDescent="0.25">
      <c r="C141" s="712">
        <v>128</v>
      </c>
      <c r="D141" s="725">
        <f t="shared" si="8"/>
        <v>109659.18615695972</v>
      </c>
      <c r="E141" s="725">
        <f t="shared" si="5"/>
        <v>431.62080416710774</v>
      </c>
      <c r="F141" s="725">
        <f t="shared" si="9"/>
        <v>533.77163357336792</v>
      </c>
      <c r="G141" s="725">
        <f t="shared" si="6"/>
        <v>-102.15082940626019</v>
      </c>
      <c r="H141" s="725">
        <f t="shared" si="7"/>
        <v>109761.33698636599</v>
      </c>
      <c r="I141" s="704"/>
    </row>
    <row r="142" spans="3:9" hidden="1" outlineLevel="1" x14ac:dyDescent="0.25">
      <c r="C142" s="712">
        <v>129</v>
      </c>
      <c r="D142" s="725">
        <f t="shared" si="8"/>
        <v>109761.33698636599</v>
      </c>
      <c r="E142" s="725">
        <f t="shared" ref="E142:E205" si="10">$E$11</f>
        <v>431.62080416710774</v>
      </c>
      <c r="F142" s="725">
        <f t="shared" si="9"/>
        <v>534.26885790079461</v>
      </c>
      <c r="G142" s="725">
        <f t="shared" ref="G142:G205" si="11">E142-F142</f>
        <v>-102.64805373368688</v>
      </c>
      <c r="H142" s="725">
        <f t="shared" ref="H142:H205" si="12">D142-G142</f>
        <v>109863.98504009968</v>
      </c>
      <c r="I142" s="704"/>
    </row>
    <row r="143" spans="3:9" hidden="1" outlineLevel="1" x14ac:dyDescent="0.25">
      <c r="C143" s="712">
        <v>130</v>
      </c>
      <c r="D143" s="725">
        <f t="shared" ref="D143:D206" si="13">D142-G142</f>
        <v>109863.98504009968</v>
      </c>
      <c r="E143" s="725">
        <f t="shared" si="10"/>
        <v>431.62080416710774</v>
      </c>
      <c r="F143" s="725">
        <f t="shared" ref="F143:F206" si="14">((1+$E$7)^(1/12)-1)*D143</f>
        <v>534.76850249277743</v>
      </c>
      <c r="G143" s="725">
        <f t="shared" si="11"/>
        <v>-103.14769832566969</v>
      </c>
      <c r="H143" s="725">
        <f t="shared" si="12"/>
        <v>109967.13273842535</v>
      </c>
      <c r="I143" s="704"/>
    </row>
    <row r="144" spans="3:9" hidden="1" outlineLevel="1" x14ac:dyDescent="0.25">
      <c r="C144" s="712">
        <v>131</v>
      </c>
      <c r="D144" s="725">
        <f t="shared" si="13"/>
        <v>109967.13273842535</v>
      </c>
      <c r="E144" s="725">
        <f t="shared" si="10"/>
        <v>431.62080416710774</v>
      </c>
      <c r="F144" s="725">
        <f t="shared" si="14"/>
        <v>535.27057913007638</v>
      </c>
      <c r="G144" s="725">
        <f t="shared" si="11"/>
        <v>-103.64977496296865</v>
      </c>
      <c r="H144" s="725">
        <f t="shared" si="12"/>
        <v>110070.78251338832</v>
      </c>
      <c r="I144" s="704"/>
    </row>
    <row r="145" spans="3:9" hidden="1" outlineLevel="1" x14ac:dyDescent="0.25">
      <c r="C145" s="712">
        <v>132</v>
      </c>
      <c r="D145" s="725">
        <f t="shared" si="13"/>
        <v>110070.78251338832</v>
      </c>
      <c r="E145" s="725">
        <f t="shared" si="10"/>
        <v>431.62080416710774</v>
      </c>
      <c r="F145" s="725">
        <f t="shared" si="14"/>
        <v>535.77509965079503</v>
      </c>
      <c r="G145" s="725">
        <f t="shared" si="11"/>
        <v>-104.15429548368729</v>
      </c>
      <c r="H145" s="725">
        <f t="shared" si="12"/>
        <v>110174.93680887201</v>
      </c>
      <c r="I145" s="704"/>
    </row>
    <row r="146" spans="3:9" hidden="1" outlineLevel="1" x14ac:dyDescent="0.25">
      <c r="C146" s="712">
        <v>133</v>
      </c>
      <c r="D146" s="725">
        <f t="shared" si="13"/>
        <v>110174.93680887201</v>
      </c>
      <c r="E146" s="725">
        <f t="shared" si="10"/>
        <v>431.62080416710774</v>
      </c>
      <c r="F146" s="725">
        <f t="shared" si="14"/>
        <v>536.28207595065953</v>
      </c>
      <c r="G146" s="725">
        <f t="shared" si="11"/>
        <v>-104.6612717835518</v>
      </c>
      <c r="H146" s="725">
        <f t="shared" si="12"/>
        <v>110279.59808065556</v>
      </c>
      <c r="I146" s="704"/>
    </row>
    <row r="147" spans="3:9" hidden="1" outlineLevel="1" x14ac:dyDescent="0.25">
      <c r="C147" s="712">
        <v>134</v>
      </c>
      <c r="D147" s="725">
        <f t="shared" si="13"/>
        <v>110279.59808065556</v>
      </c>
      <c r="E147" s="725">
        <f t="shared" si="10"/>
        <v>431.62080416710774</v>
      </c>
      <c r="F147" s="725">
        <f t="shared" si="14"/>
        <v>536.79151998329917</v>
      </c>
      <c r="G147" s="725">
        <f t="shared" si="11"/>
        <v>-105.17071581619143</v>
      </c>
      <c r="H147" s="725">
        <f t="shared" si="12"/>
        <v>110384.76879647175</v>
      </c>
      <c r="I147" s="704"/>
    </row>
    <row r="148" spans="3:9" hidden="1" outlineLevel="1" x14ac:dyDescent="0.25">
      <c r="C148" s="712">
        <v>135</v>
      </c>
      <c r="D148" s="725">
        <f t="shared" si="13"/>
        <v>110384.76879647175</v>
      </c>
      <c r="E148" s="725">
        <f t="shared" si="10"/>
        <v>431.62080416710774</v>
      </c>
      <c r="F148" s="725">
        <f t="shared" si="14"/>
        <v>537.30344376052778</v>
      </c>
      <c r="G148" s="725">
        <f t="shared" si="11"/>
        <v>-105.68263959342005</v>
      </c>
      <c r="H148" s="725">
        <f t="shared" si="12"/>
        <v>110490.45143606517</v>
      </c>
      <c r="I148" s="704"/>
    </row>
    <row r="149" spans="3:9" hidden="1" outlineLevel="1" x14ac:dyDescent="0.25">
      <c r="C149" s="712">
        <v>136</v>
      </c>
      <c r="D149" s="725">
        <f t="shared" si="13"/>
        <v>110490.45143606517</v>
      </c>
      <c r="E149" s="725">
        <f t="shared" si="10"/>
        <v>431.62080416710774</v>
      </c>
      <c r="F149" s="725">
        <f t="shared" si="14"/>
        <v>537.81785935262769</v>
      </c>
      <c r="G149" s="725">
        <f t="shared" si="11"/>
        <v>-106.19705518551996</v>
      </c>
      <c r="H149" s="725">
        <f t="shared" si="12"/>
        <v>110596.64849125069</v>
      </c>
      <c r="I149" s="704"/>
    </row>
    <row r="150" spans="3:9" hidden="1" outlineLevel="1" x14ac:dyDescent="0.25">
      <c r="C150" s="712">
        <v>137</v>
      </c>
      <c r="D150" s="725">
        <f t="shared" si="13"/>
        <v>110596.64849125069</v>
      </c>
      <c r="E150" s="725">
        <f t="shared" si="10"/>
        <v>431.62080416710774</v>
      </c>
      <c r="F150" s="725">
        <f t="shared" si="14"/>
        <v>538.33477888863365</v>
      </c>
      <c r="G150" s="725">
        <f t="shared" si="11"/>
        <v>-106.71397472152591</v>
      </c>
      <c r="H150" s="725">
        <f t="shared" si="12"/>
        <v>110703.36246597221</v>
      </c>
      <c r="I150" s="704"/>
    </row>
    <row r="151" spans="3:9" hidden="1" outlineLevel="1" x14ac:dyDescent="0.25">
      <c r="C151" s="712">
        <v>138</v>
      </c>
      <c r="D151" s="725">
        <f t="shared" si="13"/>
        <v>110703.36246597221</v>
      </c>
      <c r="E151" s="725">
        <f t="shared" si="10"/>
        <v>431.62080416710774</v>
      </c>
      <c r="F151" s="725">
        <f t="shared" si="14"/>
        <v>538.85421455661947</v>
      </c>
      <c r="G151" s="725">
        <f t="shared" si="11"/>
        <v>-107.23341038951173</v>
      </c>
      <c r="H151" s="725">
        <f t="shared" si="12"/>
        <v>110810.59587636172</v>
      </c>
      <c r="I151" s="704"/>
    </row>
    <row r="152" spans="3:9" hidden="1" outlineLevel="1" x14ac:dyDescent="0.25">
      <c r="C152" s="712">
        <v>139</v>
      </c>
      <c r="D152" s="725">
        <f t="shared" si="13"/>
        <v>110810.59587636172</v>
      </c>
      <c r="E152" s="725">
        <f t="shared" si="10"/>
        <v>431.62080416710774</v>
      </c>
      <c r="F152" s="725">
        <f t="shared" si="14"/>
        <v>539.37617860398461</v>
      </c>
      <c r="G152" s="725">
        <f t="shared" si="11"/>
        <v>-107.75537443687688</v>
      </c>
      <c r="H152" s="725">
        <f t="shared" si="12"/>
        <v>110918.3512507986</v>
      </c>
      <c r="I152" s="704"/>
    </row>
    <row r="153" spans="3:9" hidden="1" outlineLevel="1" x14ac:dyDescent="0.25">
      <c r="C153" s="712">
        <v>140</v>
      </c>
      <c r="D153" s="725">
        <f t="shared" si="13"/>
        <v>110918.3512507986</v>
      </c>
      <c r="E153" s="725">
        <f t="shared" si="10"/>
        <v>431.62080416710774</v>
      </c>
      <c r="F153" s="725">
        <f t="shared" si="14"/>
        <v>539.90068333774354</v>
      </c>
      <c r="G153" s="725">
        <f t="shared" si="11"/>
        <v>-108.27987917063581</v>
      </c>
      <c r="H153" s="725">
        <f t="shared" si="12"/>
        <v>111026.63112996923</v>
      </c>
      <c r="I153" s="704"/>
    </row>
    <row r="154" spans="3:9" hidden="1" outlineLevel="1" x14ac:dyDescent="0.25">
      <c r="C154" s="712">
        <v>141</v>
      </c>
      <c r="D154" s="725">
        <f t="shared" si="13"/>
        <v>111026.63112996923</v>
      </c>
      <c r="E154" s="725">
        <f t="shared" si="10"/>
        <v>431.62080416710774</v>
      </c>
      <c r="F154" s="725">
        <f t="shared" si="14"/>
        <v>540.42774112481584</v>
      </c>
      <c r="G154" s="725">
        <f t="shared" si="11"/>
        <v>-108.8069369577081</v>
      </c>
      <c r="H154" s="725">
        <f t="shared" si="12"/>
        <v>111135.43806692694</v>
      </c>
      <c r="I154" s="704"/>
    </row>
    <row r="155" spans="3:9" hidden="1" outlineLevel="1" x14ac:dyDescent="0.25">
      <c r="C155" s="712">
        <v>142</v>
      </c>
      <c r="D155" s="725">
        <f t="shared" si="13"/>
        <v>111135.43806692694</v>
      </c>
      <c r="E155" s="725">
        <f t="shared" si="10"/>
        <v>431.62080416710774</v>
      </c>
      <c r="F155" s="725">
        <f t="shared" si="14"/>
        <v>540.95736439231757</v>
      </c>
      <c r="G155" s="725">
        <f t="shared" si="11"/>
        <v>-109.33656022520984</v>
      </c>
      <c r="H155" s="725">
        <f t="shared" si="12"/>
        <v>111244.77462715216</v>
      </c>
      <c r="I155" s="704"/>
    </row>
    <row r="156" spans="3:9" hidden="1" outlineLevel="1" x14ac:dyDescent="0.25">
      <c r="C156" s="712">
        <v>143</v>
      </c>
      <c r="D156" s="725">
        <f t="shared" si="13"/>
        <v>111244.77462715216</v>
      </c>
      <c r="E156" s="725">
        <f t="shared" si="10"/>
        <v>431.62080416710774</v>
      </c>
      <c r="F156" s="725">
        <f t="shared" si="14"/>
        <v>541.48956562785452</v>
      </c>
      <c r="G156" s="725">
        <f t="shared" si="11"/>
        <v>-109.86876146074678</v>
      </c>
      <c r="H156" s="725">
        <f t="shared" si="12"/>
        <v>111354.64338861291</v>
      </c>
      <c r="I156" s="704"/>
    </row>
    <row r="157" spans="3:9" hidden="1" outlineLevel="1" x14ac:dyDescent="0.25">
      <c r="C157" s="712">
        <v>144</v>
      </c>
      <c r="D157" s="725">
        <f t="shared" si="13"/>
        <v>111354.64338861291</v>
      </c>
      <c r="E157" s="725">
        <f t="shared" si="10"/>
        <v>431.62080416710774</v>
      </c>
      <c r="F157" s="725">
        <f t="shared" si="14"/>
        <v>542.02435737981637</v>
      </c>
      <c r="G157" s="725">
        <f t="shared" si="11"/>
        <v>-110.40355321270863</v>
      </c>
      <c r="H157" s="725">
        <f t="shared" si="12"/>
        <v>111465.04694182561</v>
      </c>
      <c r="I157" s="704"/>
    </row>
    <row r="158" spans="3:9" hidden="1" outlineLevel="1" x14ac:dyDescent="0.25">
      <c r="C158" s="712">
        <v>145</v>
      </c>
      <c r="D158" s="725">
        <f t="shared" si="13"/>
        <v>111465.04694182561</v>
      </c>
      <c r="E158" s="725">
        <f t="shared" si="10"/>
        <v>431.62080416710774</v>
      </c>
      <c r="F158" s="725">
        <f t="shared" si="14"/>
        <v>542.56175225767265</v>
      </c>
      <c r="G158" s="725">
        <f t="shared" si="11"/>
        <v>-110.94094809056492</v>
      </c>
      <c r="H158" s="725">
        <f t="shared" si="12"/>
        <v>111575.98788991617</v>
      </c>
      <c r="I158" s="704"/>
    </row>
    <row r="159" spans="3:9" hidden="1" outlineLevel="1" x14ac:dyDescent="0.25">
      <c r="C159" s="712">
        <v>146</v>
      </c>
      <c r="D159" s="725">
        <f t="shared" si="13"/>
        <v>111575.98788991617</v>
      </c>
      <c r="E159" s="725">
        <f t="shared" si="10"/>
        <v>431.62080416710774</v>
      </c>
      <c r="F159" s="725">
        <f t="shared" si="14"/>
        <v>543.10176293227062</v>
      </c>
      <c r="G159" s="725">
        <f t="shared" si="11"/>
        <v>-111.48095876516288</v>
      </c>
      <c r="H159" s="725">
        <f t="shared" si="12"/>
        <v>111687.46884868134</v>
      </c>
      <c r="I159" s="704"/>
    </row>
    <row r="160" spans="3:9" hidden="1" outlineLevel="1" x14ac:dyDescent="0.25">
      <c r="C160" s="712">
        <v>147</v>
      </c>
      <c r="D160" s="725">
        <f t="shared" si="13"/>
        <v>111687.46884868134</v>
      </c>
      <c r="E160" s="725">
        <f t="shared" si="10"/>
        <v>431.62080416710774</v>
      </c>
      <c r="F160" s="725">
        <f t="shared" si="14"/>
        <v>543.64440213613295</v>
      </c>
      <c r="G160" s="725">
        <f t="shared" si="11"/>
        <v>-112.02359796902522</v>
      </c>
      <c r="H160" s="725">
        <f t="shared" si="12"/>
        <v>111799.49244665036</v>
      </c>
      <c r="I160" s="704"/>
    </row>
    <row r="161" spans="3:9" hidden="1" outlineLevel="1" x14ac:dyDescent="0.25">
      <c r="C161" s="712">
        <v>148</v>
      </c>
      <c r="D161" s="725">
        <f t="shared" si="13"/>
        <v>111799.49244665036</v>
      </c>
      <c r="E161" s="725">
        <f t="shared" si="10"/>
        <v>431.62080416710774</v>
      </c>
      <c r="F161" s="725">
        <f t="shared" si="14"/>
        <v>544.18968266375884</v>
      </c>
      <c r="G161" s="725">
        <f t="shared" si="11"/>
        <v>-112.56887849665111</v>
      </c>
      <c r="H161" s="725">
        <f t="shared" si="12"/>
        <v>111912.06132514701</v>
      </c>
      <c r="I161" s="704"/>
    </row>
    <row r="162" spans="3:9" hidden="1" outlineLevel="1" x14ac:dyDescent="0.25">
      <c r="C162" s="712">
        <v>149</v>
      </c>
      <c r="D162" s="725">
        <f t="shared" si="13"/>
        <v>111912.06132514701</v>
      </c>
      <c r="E162" s="725">
        <f t="shared" si="10"/>
        <v>431.62080416710774</v>
      </c>
      <c r="F162" s="725">
        <f t="shared" si="14"/>
        <v>544.73761737192524</v>
      </c>
      <c r="G162" s="725">
        <f t="shared" si="11"/>
        <v>-113.1168132048175</v>
      </c>
      <c r="H162" s="725">
        <f t="shared" si="12"/>
        <v>112025.17813835182</v>
      </c>
      <c r="I162" s="704"/>
    </row>
    <row r="163" spans="3:9" hidden="1" outlineLevel="1" x14ac:dyDescent="0.25">
      <c r="C163" s="712">
        <v>150</v>
      </c>
      <c r="D163" s="725">
        <f t="shared" si="13"/>
        <v>112025.17813835182</v>
      </c>
      <c r="E163" s="725">
        <f t="shared" si="10"/>
        <v>431.62080416710774</v>
      </c>
      <c r="F163" s="725">
        <f t="shared" si="14"/>
        <v>545.28821917999016</v>
      </c>
      <c r="G163" s="725">
        <f t="shared" si="11"/>
        <v>-113.66741501288243</v>
      </c>
      <c r="H163" s="725">
        <f t="shared" si="12"/>
        <v>112138.84555336471</v>
      </c>
      <c r="I163" s="704"/>
    </row>
    <row r="164" spans="3:9" hidden="1" outlineLevel="1" x14ac:dyDescent="0.25">
      <c r="C164" s="712">
        <v>151</v>
      </c>
      <c r="D164" s="725">
        <f t="shared" si="13"/>
        <v>112138.84555336471</v>
      </c>
      <c r="E164" s="725">
        <f t="shared" si="10"/>
        <v>431.62080416710774</v>
      </c>
      <c r="F164" s="725">
        <f t="shared" si="14"/>
        <v>545.84150107019718</v>
      </c>
      <c r="G164" s="725">
        <f t="shared" si="11"/>
        <v>-114.22069690308945</v>
      </c>
      <c r="H164" s="725">
        <f t="shared" si="12"/>
        <v>112253.0662502678</v>
      </c>
      <c r="I164" s="704"/>
    </row>
    <row r="165" spans="3:9" hidden="1" outlineLevel="1" x14ac:dyDescent="0.25">
      <c r="C165" s="712">
        <v>152</v>
      </c>
      <c r="D165" s="725">
        <f t="shared" si="13"/>
        <v>112253.0662502678</v>
      </c>
      <c r="E165" s="725">
        <f t="shared" si="10"/>
        <v>431.62080416710774</v>
      </c>
      <c r="F165" s="725">
        <f t="shared" si="14"/>
        <v>546.39747608798166</v>
      </c>
      <c r="G165" s="725">
        <f t="shared" si="11"/>
        <v>-114.77667192087392</v>
      </c>
      <c r="H165" s="725">
        <f t="shared" si="12"/>
        <v>112367.84292218868</v>
      </c>
      <c r="I165" s="704"/>
    </row>
    <row r="166" spans="3:9" hidden="1" outlineLevel="1" x14ac:dyDescent="0.25">
      <c r="C166" s="712">
        <v>153</v>
      </c>
      <c r="D166" s="725">
        <f t="shared" si="13"/>
        <v>112367.84292218868</v>
      </c>
      <c r="E166" s="725">
        <f t="shared" si="10"/>
        <v>431.62080416710774</v>
      </c>
      <c r="F166" s="725">
        <f t="shared" si="14"/>
        <v>546.9561573422784</v>
      </c>
      <c r="G166" s="725">
        <f t="shared" si="11"/>
        <v>-115.33535317517067</v>
      </c>
      <c r="H166" s="725">
        <f t="shared" si="12"/>
        <v>112483.17827536384</v>
      </c>
      <c r="I166" s="704"/>
    </row>
    <row r="167" spans="3:9" hidden="1" outlineLevel="1" x14ac:dyDescent="0.25">
      <c r="C167" s="712">
        <v>154</v>
      </c>
      <c r="D167" s="725">
        <f t="shared" si="13"/>
        <v>112483.17827536384</v>
      </c>
      <c r="E167" s="725">
        <f t="shared" si="10"/>
        <v>431.62080416710774</v>
      </c>
      <c r="F167" s="725">
        <f t="shared" si="14"/>
        <v>547.51755800583021</v>
      </c>
      <c r="G167" s="725">
        <f t="shared" si="11"/>
        <v>-115.89675383872247</v>
      </c>
      <c r="H167" s="725">
        <f t="shared" si="12"/>
        <v>112599.07502920256</v>
      </c>
      <c r="I167" s="704"/>
    </row>
    <row r="168" spans="3:9" hidden="1" outlineLevel="1" x14ac:dyDescent="0.25">
      <c r="C168" s="712">
        <v>155</v>
      </c>
      <c r="D168" s="725">
        <f t="shared" si="13"/>
        <v>112599.07502920256</v>
      </c>
      <c r="E168" s="725">
        <f t="shared" si="10"/>
        <v>431.62080416710774</v>
      </c>
      <c r="F168" s="725">
        <f t="shared" si="14"/>
        <v>548.08169131549926</v>
      </c>
      <c r="G168" s="725">
        <f t="shared" si="11"/>
        <v>-116.46088714839152</v>
      </c>
      <c r="H168" s="725">
        <f t="shared" si="12"/>
        <v>112715.53591635096</v>
      </c>
      <c r="I168" s="704"/>
    </row>
    <row r="169" spans="3:9" hidden="1" outlineLevel="1" x14ac:dyDescent="0.25">
      <c r="C169" s="712">
        <v>156</v>
      </c>
      <c r="D169" s="725">
        <f t="shared" si="13"/>
        <v>112715.53591635096</v>
      </c>
      <c r="E169" s="725">
        <f t="shared" si="10"/>
        <v>431.62080416710774</v>
      </c>
      <c r="F169" s="725">
        <f t="shared" si="14"/>
        <v>548.64857057257882</v>
      </c>
      <c r="G169" s="725">
        <f t="shared" si="11"/>
        <v>-117.02776640547108</v>
      </c>
      <c r="H169" s="725">
        <f t="shared" si="12"/>
        <v>112832.56368275643</v>
      </c>
      <c r="I169" s="704"/>
    </row>
    <row r="170" spans="3:9" hidden="1" outlineLevel="1" x14ac:dyDescent="0.25">
      <c r="C170" s="712">
        <v>157</v>
      </c>
      <c r="D170" s="725">
        <f t="shared" si="13"/>
        <v>112832.56368275643</v>
      </c>
      <c r="E170" s="725">
        <f t="shared" si="10"/>
        <v>431.62080416710774</v>
      </c>
      <c r="F170" s="725">
        <f t="shared" si="14"/>
        <v>549.21820914310661</v>
      </c>
      <c r="G170" s="725">
        <f t="shared" si="11"/>
        <v>-117.59740497599887</v>
      </c>
      <c r="H170" s="725">
        <f t="shared" si="12"/>
        <v>112950.16108773243</v>
      </c>
      <c r="I170" s="704"/>
    </row>
    <row r="171" spans="3:9" hidden="1" outlineLevel="1" x14ac:dyDescent="0.25">
      <c r="C171" s="712">
        <v>158</v>
      </c>
      <c r="D171" s="725">
        <f t="shared" si="13"/>
        <v>112950.16108773243</v>
      </c>
      <c r="E171" s="725">
        <f t="shared" si="10"/>
        <v>431.62080416710774</v>
      </c>
      <c r="F171" s="725">
        <f t="shared" si="14"/>
        <v>549.79062045818034</v>
      </c>
      <c r="G171" s="725">
        <f t="shared" si="11"/>
        <v>-118.16981629107261</v>
      </c>
      <c r="H171" s="725">
        <f t="shared" si="12"/>
        <v>113068.3309040235</v>
      </c>
      <c r="I171" s="704"/>
    </row>
    <row r="172" spans="3:9" hidden="1" outlineLevel="1" x14ac:dyDescent="0.25">
      <c r="C172" s="712">
        <v>159</v>
      </c>
      <c r="D172" s="725">
        <f t="shared" si="13"/>
        <v>113068.3309040235</v>
      </c>
      <c r="E172" s="725">
        <f t="shared" si="10"/>
        <v>431.62080416710774</v>
      </c>
      <c r="F172" s="725">
        <f t="shared" si="14"/>
        <v>550.36581801427451</v>
      </c>
      <c r="G172" s="725">
        <f t="shared" si="11"/>
        <v>-118.74501384716677</v>
      </c>
      <c r="H172" s="725">
        <f t="shared" si="12"/>
        <v>113187.07591787066</v>
      </c>
      <c r="I172" s="704"/>
    </row>
    <row r="173" spans="3:9" hidden="1" outlineLevel="1" x14ac:dyDescent="0.25">
      <c r="C173" s="712">
        <v>160</v>
      </c>
      <c r="D173" s="725">
        <f t="shared" si="13"/>
        <v>113187.07591787066</v>
      </c>
      <c r="E173" s="725">
        <f t="shared" si="10"/>
        <v>431.62080416710774</v>
      </c>
      <c r="F173" s="725">
        <f t="shared" si="14"/>
        <v>550.94381537355787</v>
      </c>
      <c r="G173" s="725">
        <f t="shared" si="11"/>
        <v>-119.32301120645013</v>
      </c>
      <c r="H173" s="725">
        <f t="shared" si="12"/>
        <v>113306.39892907711</v>
      </c>
      <c r="I173" s="704"/>
    </row>
    <row r="174" spans="3:9" hidden="1" outlineLevel="1" x14ac:dyDescent="0.25">
      <c r="C174" s="712">
        <v>161</v>
      </c>
      <c r="D174" s="725">
        <f t="shared" si="13"/>
        <v>113306.39892907711</v>
      </c>
      <c r="E174" s="725">
        <f t="shared" si="10"/>
        <v>431.62080416710774</v>
      </c>
      <c r="F174" s="725">
        <f t="shared" si="14"/>
        <v>551.52462616421428</v>
      </c>
      <c r="G174" s="725">
        <f t="shared" si="11"/>
        <v>-119.90382199710655</v>
      </c>
      <c r="H174" s="725">
        <f t="shared" si="12"/>
        <v>113426.30275107422</v>
      </c>
      <c r="I174" s="704"/>
    </row>
    <row r="175" spans="3:9" hidden="1" outlineLevel="1" x14ac:dyDescent="0.25">
      <c r="C175" s="712">
        <v>162</v>
      </c>
      <c r="D175" s="725">
        <f t="shared" si="13"/>
        <v>113426.30275107422</v>
      </c>
      <c r="E175" s="725">
        <f t="shared" si="10"/>
        <v>431.62080416710774</v>
      </c>
      <c r="F175" s="725">
        <f t="shared" si="14"/>
        <v>552.10826408076309</v>
      </c>
      <c r="G175" s="725">
        <f t="shared" si="11"/>
        <v>-120.48745991365536</v>
      </c>
      <c r="H175" s="725">
        <f t="shared" si="12"/>
        <v>113546.79021098788</v>
      </c>
      <c r="I175" s="704"/>
    </row>
    <row r="176" spans="3:9" hidden="1" outlineLevel="1" x14ac:dyDescent="0.25">
      <c r="C176" s="712">
        <v>163</v>
      </c>
      <c r="D176" s="725">
        <f t="shared" si="13"/>
        <v>113546.79021098788</v>
      </c>
      <c r="E176" s="725">
        <f t="shared" si="10"/>
        <v>431.62080416710774</v>
      </c>
      <c r="F176" s="725">
        <f t="shared" si="14"/>
        <v>552.69474288438255</v>
      </c>
      <c r="G176" s="725">
        <f t="shared" si="11"/>
        <v>-121.07393871727481</v>
      </c>
      <c r="H176" s="725">
        <f t="shared" si="12"/>
        <v>113667.86414970516</v>
      </c>
      <c r="I176" s="704"/>
    </row>
    <row r="177" spans="3:9" hidden="1" outlineLevel="1" x14ac:dyDescent="0.25">
      <c r="C177" s="712">
        <v>164</v>
      </c>
      <c r="D177" s="725">
        <f t="shared" si="13"/>
        <v>113667.86414970516</v>
      </c>
      <c r="E177" s="725">
        <f t="shared" si="10"/>
        <v>431.62080416710774</v>
      </c>
      <c r="F177" s="725">
        <f t="shared" si="14"/>
        <v>553.28407640323417</v>
      </c>
      <c r="G177" s="725">
        <f t="shared" si="11"/>
        <v>-121.66327223612643</v>
      </c>
      <c r="H177" s="725">
        <f t="shared" si="12"/>
        <v>113789.52742194128</v>
      </c>
      <c r="I177" s="704"/>
    </row>
    <row r="178" spans="3:9" hidden="1" outlineLevel="1" x14ac:dyDescent="0.25">
      <c r="C178" s="712">
        <v>165</v>
      </c>
      <c r="D178" s="725">
        <f t="shared" si="13"/>
        <v>113789.52742194128</v>
      </c>
      <c r="E178" s="725">
        <f t="shared" si="10"/>
        <v>431.62080416710774</v>
      </c>
      <c r="F178" s="725">
        <f t="shared" si="14"/>
        <v>553.87627853278855</v>
      </c>
      <c r="G178" s="725">
        <f t="shared" si="11"/>
        <v>-122.25547436568081</v>
      </c>
      <c r="H178" s="725">
        <f t="shared" si="12"/>
        <v>113911.78289630696</v>
      </c>
      <c r="I178" s="704"/>
    </row>
    <row r="179" spans="3:9" hidden="1" outlineLevel="1" x14ac:dyDescent="0.25">
      <c r="C179" s="712">
        <v>166</v>
      </c>
      <c r="D179" s="725">
        <f t="shared" si="13"/>
        <v>113911.78289630696</v>
      </c>
      <c r="E179" s="725">
        <f t="shared" si="10"/>
        <v>431.62080416710774</v>
      </c>
      <c r="F179" s="725">
        <f t="shared" si="14"/>
        <v>554.47136323615359</v>
      </c>
      <c r="G179" s="725">
        <f t="shared" si="11"/>
        <v>-122.85055906904586</v>
      </c>
      <c r="H179" s="725">
        <f t="shared" si="12"/>
        <v>114034.63345537601</v>
      </c>
      <c r="I179" s="704"/>
    </row>
    <row r="180" spans="3:9" hidden="1" outlineLevel="1" x14ac:dyDescent="0.25">
      <c r="C180" s="712">
        <v>167</v>
      </c>
      <c r="D180" s="725">
        <f t="shared" si="13"/>
        <v>114034.63345537601</v>
      </c>
      <c r="E180" s="725">
        <f t="shared" si="10"/>
        <v>431.62080416710774</v>
      </c>
      <c r="F180" s="725">
        <f t="shared" si="14"/>
        <v>555.06934454440284</v>
      </c>
      <c r="G180" s="725">
        <f t="shared" si="11"/>
        <v>-123.4485403772951</v>
      </c>
      <c r="H180" s="725">
        <f t="shared" si="12"/>
        <v>114158.08199575331</v>
      </c>
      <c r="I180" s="704"/>
    </row>
    <row r="181" spans="3:9" hidden="1" outlineLevel="1" x14ac:dyDescent="0.25">
      <c r="C181" s="712">
        <v>168</v>
      </c>
      <c r="D181" s="725">
        <f t="shared" si="13"/>
        <v>114158.08199575331</v>
      </c>
      <c r="E181" s="725">
        <f t="shared" si="10"/>
        <v>431.62080416710774</v>
      </c>
      <c r="F181" s="725">
        <f t="shared" si="14"/>
        <v>555.67023655690707</v>
      </c>
      <c r="G181" s="725">
        <f t="shared" si="11"/>
        <v>-124.04943238979934</v>
      </c>
      <c r="H181" s="725">
        <f t="shared" si="12"/>
        <v>114282.13142814311</v>
      </c>
      <c r="I181" s="704"/>
    </row>
    <row r="182" spans="3:9" hidden="1" outlineLevel="1" x14ac:dyDescent="0.25">
      <c r="C182" s="712">
        <v>169</v>
      </c>
      <c r="D182" s="725">
        <f t="shared" si="13"/>
        <v>114282.13142814311</v>
      </c>
      <c r="E182" s="725">
        <f t="shared" si="10"/>
        <v>431.62080416710774</v>
      </c>
      <c r="F182" s="725">
        <f t="shared" si="14"/>
        <v>556.27405344166652</v>
      </c>
      <c r="G182" s="725">
        <f t="shared" si="11"/>
        <v>-124.65324927455879</v>
      </c>
      <c r="H182" s="725">
        <f t="shared" si="12"/>
        <v>114406.78467741767</v>
      </c>
      <c r="I182" s="704"/>
    </row>
    <row r="183" spans="3:9" hidden="1" outlineLevel="1" x14ac:dyDescent="0.25">
      <c r="C183" s="712">
        <v>170</v>
      </c>
      <c r="D183" s="725">
        <f t="shared" si="13"/>
        <v>114406.78467741767</v>
      </c>
      <c r="E183" s="725">
        <f t="shared" si="10"/>
        <v>431.62080416710774</v>
      </c>
      <c r="F183" s="725">
        <f t="shared" si="14"/>
        <v>556.88080943564478</v>
      </c>
      <c r="G183" s="725">
        <f t="shared" si="11"/>
        <v>-125.26000526853704</v>
      </c>
      <c r="H183" s="725">
        <f t="shared" si="12"/>
        <v>114532.0446826862</v>
      </c>
      <c r="I183" s="704"/>
    </row>
    <row r="184" spans="3:9" hidden="1" outlineLevel="1" x14ac:dyDescent="0.25">
      <c r="C184" s="712">
        <v>171</v>
      </c>
      <c r="D184" s="725">
        <f t="shared" si="13"/>
        <v>114532.0446826862</v>
      </c>
      <c r="E184" s="725">
        <f t="shared" si="10"/>
        <v>431.62080416710774</v>
      </c>
      <c r="F184" s="725">
        <f t="shared" si="14"/>
        <v>557.49051884510448</v>
      </c>
      <c r="G184" s="725">
        <f t="shared" si="11"/>
        <v>-125.86971467799674</v>
      </c>
      <c r="H184" s="725">
        <f t="shared" si="12"/>
        <v>114657.91439736421</v>
      </c>
      <c r="I184" s="704"/>
    </row>
    <row r="185" spans="3:9" hidden="1" outlineLevel="1" x14ac:dyDescent="0.25">
      <c r="C185" s="712">
        <v>172</v>
      </c>
      <c r="D185" s="725">
        <f t="shared" si="13"/>
        <v>114657.91439736421</v>
      </c>
      <c r="E185" s="725">
        <f t="shared" si="10"/>
        <v>431.62080416710774</v>
      </c>
      <c r="F185" s="725">
        <f t="shared" si="14"/>
        <v>558.10319604594497</v>
      </c>
      <c r="G185" s="725">
        <f t="shared" si="11"/>
        <v>-126.48239187883723</v>
      </c>
      <c r="H185" s="725">
        <f t="shared" si="12"/>
        <v>114784.39678924304</v>
      </c>
      <c r="I185" s="704"/>
    </row>
    <row r="186" spans="3:9" hidden="1" outlineLevel="1" x14ac:dyDescent="0.25">
      <c r="C186" s="712">
        <v>173</v>
      </c>
      <c r="D186" s="725">
        <f t="shared" si="13"/>
        <v>114784.39678924304</v>
      </c>
      <c r="E186" s="725">
        <f t="shared" si="10"/>
        <v>431.62080416710774</v>
      </c>
      <c r="F186" s="725">
        <f t="shared" si="14"/>
        <v>558.71885548404077</v>
      </c>
      <c r="G186" s="725">
        <f t="shared" si="11"/>
        <v>-127.09805131693304</v>
      </c>
      <c r="H186" s="725">
        <f t="shared" si="12"/>
        <v>114911.49484055997</v>
      </c>
      <c r="I186" s="704"/>
    </row>
    <row r="187" spans="3:9" hidden="1" outlineLevel="1" x14ac:dyDescent="0.25">
      <c r="C187" s="712">
        <v>174</v>
      </c>
      <c r="D187" s="725">
        <f t="shared" si="13"/>
        <v>114911.49484055997</v>
      </c>
      <c r="E187" s="725">
        <f t="shared" si="10"/>
        <v>431.62080416710774</v>
      </c>
      <c r="F187" s="725">
        <f t="shared" si="14"/>
        <v>559.3375116755825</v>
      </c>
      <c r="G187" s="725">
        <f t="shared" si="11"/>
        <v>-127.71670750847477</v>
      </c>
      <c r="H187" s="725">
        <f t="shared" si="12"/>
        <v>115039.21154806844</v>
      </c>
      <c r="I187" s="704"/>
    </row>
    <row r="188" spans="3:9" hidden="1" outlineLevel="1" x14ac:dyDescent="0.25">
      <c r="C188" s="712">
        <v>175</v>
      </c>
      <c r="D188" s="725">
        <f t="shared" si="13"/>
        <v>115039.21154806844</v>
      </c>
      <c r="E188" s="725">
        <f t="shared" si="10"/>
        <v>431.62080416710774</v>
      </c>
      <c r="F188" s="725">
        <f t="shared" si="14"/>
        <v>559.95917920741908</v>
      </c>
      <c r="G188" s="725">
        <f t="shared" si="11"/>
        <v>-128.33837504031135</v>
      </c>
      <c r="H188" s="725">
        <f t="shared" si="12"/>
        <v>115167.54992310876</v>
      </c>
      <c r="I188" s="704"/>
    </row>
    <row r="189" spans="3:9" hidden="1" outlineLevel="1" x14ac:dyDescent="0.25">
      <c r="C189" s="712">
        <v>176</v>
      </c>
      <c r="D189" s="725">
        <f t="shared" si="13"/>
        <v>115167.54992310876</v>
      </c>
      <c r="E189" s="725">
        <f t="shared" si="10"/>
        <v>431.62080416710774</v>
      </c>
      <c r="F189" s="725">
        <f t="shared" si="14"/>
        <v>560.58387273740175</v>
      </c>
      <c r="G189" s="725">
        <f t="shared" si="11"/>
        <v>-128.96306857029401</v>
      </c>
      <c r="H189" s="725">
        <f t="shared" si="12"/>
        <v>115296.51299167905</v>
      </c>
      <c r="I189" s="704"/>
    </row>
    <row r="190" spans="3:9" hidden="1" outlineLevel="1" x14ac:dyDescent="0.25">
      <c r="C190" s="712">
        <v>177</v>
      </c>
      <c r="D190" s="725">
        <f t="shared" si="13"/>
        <v>115296.51299167905</v>
      </c>
      <c r="E190" s="725">
        <f t="shared" si="10"/>
        <v>431.62080416710774</v>
      </c>
      <c r="F190" s="725">
        <f t="shared" si="14"/>
        <v>561.21160699472944</v>
      </c>
      <c r="G190" s="725">
        <f t="shared" si="11"/>
        <v>-129.5908028276217</v>
      </c>
      <c r="H190" s="725">
        <f t="shared" si="12"/>
        <v>115426.10379450666</v>
      </c>
      <c r="I190" s="704"/>
    </row>
    <row r="191" spans="3:9" hidden="1" outlineLevel="1" x14ac:dyDescent="0.25">
      <c r="C191" s="712">
        <v>178</v>
      </c>
      <c r="D191" s="725">
        <f t="shared" si="13"/>
        <v>115426.10379450666</v>
      </c>
      <c r="E191" s="725">
        <f t="shared" si="10"/>
        <v>431.62080416710774</v>
      </c>
      <c r="F191" s="725">
        <f t="shared" si="14"/>
        <v>561.84239678029633</v>
      </c>
      <c r="G191" s="725">
        <f t="shared" si="11"/>
        <v>-130.22159261318859</v>
      </c>
      <c r="H191" s="725">
        <f t="shared" si="12"/>
        <v>115556.32538711985</v>
      </c>
      <c r="I191" s="704"/>
    </row>
    <row r="192" spans="3:9" hidden="1" outlineLevel="1" x14ac:dyDescent="0.25">
      <c r="C192" s="712">
        <v>179</v>
      </c>
      <c r="D192" s="725">
        <f t="shared" si="13"/>
        <v>115556.32538711985</v>
      </c>
      <c r="E192" s="725">
        <f t="shared" si="10"/>
        <v>431.62080416710774</v>
      </c>
      <c r="F192" s="725">
        <f t="shared" si="14"/>
        <v>562.47625696704051</v>
      </c>
      <c r="G192" s="725">
        <f t="shared" si="11"/>
        <v>-130.85545279993278</v>
      </c>
      <c r="H192" s="725">
        <f t="shared" si="12"/>
        <v>115687.18083991979</v>
      </c>
      <c r="I192" s="704"/>
    </row>
    <row r="193" spans="3:9" hidden="1" outlineLevel="1" x14ac:dyDescent="0.25">
      <c r="C193" s="712">
        <v>180</v>
      </c>
      <c r="D193" s="725">
        <f t="shared" si="13"/>
        <v>115687.18083991979</v>
      </c>
      <c r="E193" s="725">
        <f t="shared" si="10"/>
        <v>431.62080416710774</v>
      </c>
      <c r="F193" s="725">
        <f t="shared" si="14"/>
        <v>563.11320250029507</v>
      </c>
      <c r="G193" s="725">
        <f t="shared" si="11"/>
        <v>-131.49239833318734</v>
      </c>
      <c r="H193" s="725">
        <f t="shared" si="12"/>
        <v>115818.67323825297</v>
      </c>
      <c r="I193" s="704"/>
    </row>
    <row r="194" spans="3:9" hidden="1" outlineLevel="1" x14ac:dyDescent="0.25">
      <c r="C194" s="712">
        <v>181</v>
      </c>
      <c r="D194" s="725">
        <f t="shared" si="13"/>
        <v>115818.67323825297</v>
      </c>
      <c r="E194" s="725">
        <f t="shared" si="10"/>
        <v>431.62080416710774</v>
      </c>
      <c r="F194" s="725">
        <f t="shared" si="14"/>
        <v>563.75324839814004</v>
      </c>
      <c r="G194" s="725">
        <f t="shared" si="11"/>
        <v>-132.13244423103231</v>
      </c>
      <c r="H194" s="725">
        <f t="shared" si="12"/>
        <v>115950.805682484</v>
      </c>
      <c r="I194" s="704"/>
    </row>
    <row r="195" spans="3:9" hidden="1" outlineLevel="1" x14ac:dyDescent="0.25">
      <c r="C195" s="712">
        <v>182</v>
      </c>
      <c r="D195" s="725">
        <f t="shared" si="13"/>
        <v>115950.805682484</v>
      </c>
      <c r="E195" s="725">
        <f t="shared" si="10"/>
        <v>431.62080416710774</v>
      </c>
      <c r="F195" s="725">
        <f t="shared" si="14"/>
        <v>564.39640975175701</v>
      </c>
      <c r="G195" s="725">
        <f t="shared" si="11"/>
        <v>-132.77560558464927</v>
      </c>
      <c r="H195" s="725">
        <f t="shared" si="12"/>
        <v>116083.58128806866</v>
      </c>
      <c r="I195" s="704"/>
    </row>
    <row r="196" spans="3:9" hidden="1" outlineLevel="1" x14ac:dyDescent="0.25">
      <c r="C196" s="712">
        <v>183</v>
      </c>
      <c r="D196" s="725">
        <f t="shared" si="13"/>
        <v>116083.58128806866</v>
      </c>
      <c r="E196" s="725">
        <f t="shared" si="10"/>
        <v>431.62080416710774</v>
      </c>
      <c r="F196" s="725">
        <f t="shared" si="14"/>
        <v>565.04270172578435</v>
      </c>
      <c r="G196" s="725">
        <f t="shared" si="11"/>
        <v>-133.42189755867662</v>
      </c>
      <c r="H196" s="725">
        <f t="shared" si="12"/>
        <v>116217.00318562733</v>
      </c>
      <c r="I196" s="704"/>
    </row>
    <row r="197" spans="3:9" hidden="1" outlineLevel="1" x14ac:dyDescent="0.25">
      <c r="C197" s="712">
        <v>184</v>
      </c>
      <c r="D197" s="725">
        <f t="shared" si="13"/>
        <v>116217.00318562733</v>
      </c>
      <c r="E197" s="725">
        <f t="shared" si="10"/>
        <v>431.62080416710774</v>
      </c>
      <c r="F197" s="725">
        <f t="shared" si="14"/>
        <v>565.69213955867519</v>
      </c>
      <c r="G197" s="725">
        <f t="shared" si="11"/>
        <v>-134.07133539156746</v>
      </c>
      <c r="H197" s="725">
        <f t="shared" si="12"/>
        <v>116351.07452101889</v>
      </c>
      <c r="I197" s="704"/>
    </row>
    <row r="198" spans="3:9" hidden="1" outlineLevel="1" x14ac:dyDescent="0.25">
      <c r="C198" s="712">
        <v>185</v>
      </c>
      <c r="D198" s="725">
        <f t="shared" si="13"/>
        <v>116351.07452101889</v>
      </c>
      <c r="E198" s="725">
        <f t="shared" si="10"/>
        <v>431.62080416710774</v>
      </c>
      <c r="F198" s="725">
        <f t="shared" si="14"/>
        <v>566.34473856305669</v>
      </c>
      <c r="G198" s="725">
        <f t="shared" si="11"/>
        <v>-134.72393439594896</v>
      </c>
      <c r="H198" s="725">
        <f t="shared" si="12"/>
        <v>116485.79845541484</v>
      </c>
      <c r="I198" s="704"/>
    </row>
    <row r="199" spans="3:9" hidden="1" outlineLevel="1" x14ac:dyDescent="0.25">
      <c r="C199" s="712">
        <v>186</v>
      </c>
      <c r="D199" s="725">
        <f t="shared" si="13"/>
        <v>116485.79845541484</v>
      </c>
      <c r="E199" s="725">
        <f t="shared" si="10"/>
        <v>431.62080416710774</v>
      </c>
      <c r="F199" s="725">
        <f t="shared" si="14"/>
        <v>567.00051412609093</v>
      </c>
      <c r="G199" s="725">
        <f t="shared" si="11"/>
        <v>-135.3797099589832</v>
      </c>
      <c r="H199" s="725">
        <f t="shared" si="12"/>
        <v>116621.17816537383</v>
      </c>
      <c r="I199" s="704"/>
    </row>
    <row r="200" spans="3:9" hidden="1" outlineLevel="1" x14ac:dyDescent="0.25">
      <c r="C200" s="712">
        <v>187</v>
      </c>
      <c r="D200" s="725">
        <f t="shared" si="13"/>
        <v>116621.17816537383</v>
      </c>
      <c r="E200" s="725">
        <f t="shared" si="10"/>
        <v>431.62080416710774</v>
      </c>
      <c r="F200" s="725">
        <f t="shared" si="14"/>
        <v>567.65948170983779</v>
      </c>
      <c r="G200" s="725">
        <f t="shared" si="11"/>
        <v>-136.03867754273006</v>
      </c>
      <c r="H200" s="725">
        <f t="shared" si="12"/>
        <v>116757.21684291656</v>
      </c>
      <c r="I200" s="704"/>
    </row>
    <row r="201" spans="3:9" hidden="1" outlineLevel="1" x14ac:dyDescent="0.25">
      <c r="C201" s="712">
        <v>188</v>
      </c>
      <c r="D201" s="725">
        <f t="shared" si="13"/>
        <v>116757.21684291656</v>
      </c>
      <c r="E201" s="725">
        <f t="shared" si="10"/>
        <v>431.62080416710774</v>
      </c>
      <c r="F201" s="725">
        <f t="shared" si="14"/>
        <v>568.32165685161942</v>
      </c>
      <c r="G201" s="725">
        <f t="shared" si="11"/>
        <v>-136.70085268451169</v>
      </c>
      <c r="H201" s="725">
        <f t="shared" si="12"/>
        <v>116893.91769560108</v>
      </c>
      <c r="I201" s="704"/>
    </row>
    <row r="202" spans="3:9" hidden="1" outlineLevel="1" x14ac:dyDescent="0.25">
      <c r="C202" s="712">
        <v>189</v>
      </c>
      <c r="D202" s="725">
        <f t="shared" si="13"/>
        <v>116893.91769560108</v>
      </c>
      <c r="E202" s="725">
        <f t="shared" si="10"/>
        <v>431.62080416710774</v>
      </c>
      <c r="F202" s="725">
        <f t="shared" si="14"/>
        <v>568.98705516438679</v>
      </c>
      <c r="G202" s="725">
        <f t="shared" si="11"/>
        <v>-137.36625099727905</v>
      </c>
      <c r="H202" s="725">
        <f t="shared" si="12"/>
        <v>117031.28394659836</v>
      </c>
      <c r="I202" s="704"/>
    </row>
    <row r="203" spans="3:9" hidden="1" outlineLevel="1" x14ac:dyDescent="0.25">
      <c r="C203" s="712">
        <v>190</v>
      </c>
      <c r="D203" s="725">
        <f t="shared" si="13"/>
        <v>117031.28394659836</v>
      </c>
      <c r="E203" s="725">
        <f t="shared" si="10"/>
        <v>431.62080416710774</v>
      </c>
      <c r="F203" s="725">
        <f t="shared" si="14"/>
        <v>569.65569233708766</v>
      </c>
      <c r="G203" s="725">
        <f t="shared" si="11"/>
        <v>-138.03488816997992</v>
      </c>
      <c r="H203" s="725">
        <f t="shared" si="12"/>
        <v>117169.31883476833</v>
      </c>
      <c r="I203" s="704"/>
    </row>
    <row r="204" spans="3:9" hidden="1" outlineLevel="1" x14ac:dyDescent="0.25">
      <c r="C204" s="712">
        <v>191</v>
      </c>
      <c r="D204" s="725">
        <f t="shared" si="13"/>
        <v>117169.31883476833</v>
      </c>
      <c r="E204" s="725">
        <f t="shared" si="10"/>
        <v>431.62080416710774</v>
      </c>
      <c r="F204" s="725">
        <f t="shared" si="14"/>
        <v>570.32758413503643</v>
      </c>
      <c r="G204" s="725">
        <f t="shared" si="11"/>
        <v>-138.7067799679287</v>
      </c>
      <c r="H204" s="725">
        <f t="shared" si="12"/>
        <v>117308.02561473627</v>
      </c>
      <c r="I204" s="704"/>
    </row>
    <row r="205" spans="3:9" hidden="1" outlineLevel="1" x14ac:dyDescent="0.25">
      <c r="C205" s="712">
        <v>192</v>
      </c>
      <c r="D205" s="725">
        <f t="shared" si="13"/>
        <v>117308.02561473627</v>
      </c>
      <c r="E205" s="725">
        <f t="shared" si="10"/>
        <v>431.62080416710774</v>
      </c>
      <c r="F205" s="725">
        <f t="shared" si="14"/>
        <v>571.00274640028636</v>
      </c>
      <c r="G205" s="725">
        <f t="shared" si="11"/>
        <v>-139.38194223317862</v>
      </c>
      <c r="H205" s="725">
        <f t="shared" si="12"/>
        <v>117447.40755696944</v>
      </c>
      <c r="I205" s="704"/>
    </row>
    <row r="206" spans="3:9" hidden="1" outlineLevel="1" x14ac:dyDescent="0.25">
      <c r="C206" s="712">
        <v>193</v>
      </c>
      <c r="D206" s="725">
        <f t="shared" si="13"/>
        <v>117447.40755696944</v>
      </c>
      <c r="E206" s="725">
        <f t="shared" ref="E206:E269" si="15">$E$11</f>
        <v>431.62080416710774</v>
      </c>
      <c r="F206" s="725">
        <f t="shared" si="14"/>
        <v>571.68119505200207</v>
      </c>
      <c r="G206" s="725">
        <f t="shared" ref="G206:G269" si="16">E206-F206</f>
        <v>-140.06039088489433</v>
      </c>
      <c r="H206" s="725">
        <f t="shared" ref="H206:H269" si="17">D206-G206</f>
        <v>117587.46794785434</v>
      </c>
      <c r="I206" s="704"/>
    </row>
    <row r="207" spans="3:9" hidden="1" outlineLevel="1" x14ac:dyDescent="0.25">
      <c r="C207" s="712">
        <v>194</v>
      </c>
      <c r="D207" s="725">
        <f t="shared" ref="D207:D270" si="18">D206-G206</f>
        <v>117587.46794785434</v>
      </c>
      <c r="E207" s="725">
        <f t="shared" si="15"/>
        <v>431.62080416710774</v>
      </c>
      <c r="F207" s="725">
        <f t="shared" ref="F207:F253" si="19">((1+$E$7)^(1/12)-1)*D207</f>
        <v>572.36294608683602</v>
      </c>
      <c r="G207" s="725">
        <f t="shared" si="16"/>
        <v>-140.74214191972828</v>
      </c>
      <c r="H207" s="725">
        <f t="shared" si="17"/>
        <v>117728.21008977407</v>
      </c>
      <c r="I207" s="704"/>
    </row>
    <row r="208" spans="3:9" hidden="1" outlineLevel="1" x14ac:dyDescent="0.25">
      <c r="C208" s="712">
        <v>195</v>
      </c>
      <c r="D208" s="725">
        <f t="shared" si="18"/>
        <v>117728.21008977407</v>
      </c>
      <c r="E208" s="725">
        <f t="shared" si="15"/>
        <v>431.62080416710774</v>
      </c>
      <c r="F208" s="725">
        <f t="shared" si="19"/>
        <v>573.048015579305</v>
      </c>
      <c r="G208" s="725">
        <f t="shared" si="16"/>
        <v>-141.42721141219727</v>
      </c>
      <c r="H208" s="725">
        <f t="shared" si="17"/>
        <v>117869.63730118627</v>
      </c>
      <c r="I208" s="704"/>
    </row>
    <row r="209" spans="3:9" hidden="1" outlineLevel="1" x14ac:dyDescent="0.25">
      <c r="C209" s="712">
        <v>196</v>
      </c>
      <c r="D209" s="725">
        <f t="shared" si="18"/>
        <v>117869.63730118627</v>
      </c>
      <c r="E209" s="725">
        <f t="shared" si="15"/>
        <v>431.62080416710774</v>
      </c>
      <c r="F209" s="725">
        <f t="shared" si="19"/>
        <v>573.7364196821693</v>
      </c>
      <c r="G209" s="725">
        <f t="shared" si="16"/>
        <v>-142.11561551506156</v>
      </c>
      <c r="H209" s="725">
        <f t="shared" si="17"/>
        <v>118011.75291670134</v>
      </c>
      <c r="I209" s="704"/>
    </row>
    <row r="210" spans="3:9" hidden="1" outlineLevel="1" x14ac:dyDescent="0.25">
      <c r="C210" s="712">
        <v>197</v>
      </c>
      <c r="D210" s="725">
        <f t="shared" si="18"/>
        <v>118011.75291670134</v>
      </c>
      <c r="E210" s="725">
        <f t="shared" si="15"/>
        <v>431.62080416710774</v>
      </c>
      <c r="F210" s="725">
        <f t="shared" si="19"/>
        <v>574.42817462681376</v>
      </c>
      <c r="G210" s="725">
        <f t="shared" si="16"/>
        <v>-142.80737045970602</v>
      </c>
      <c r="H210" s="725">
        <f t="shared" si="17"/>
        <v>118154.56028716105</v>
      </c>
      <c r="I210" s="704"/>
    </row>
    <row r="211" spans="3:9" hidden="1" outlineLevel="1" x14ac:dyDescent="0.25">
      <c r="C211" s="712">
        <v>198</v>
      </c>
      <c r="D211" s="725">
        <f t="shared" si="18"/>
        <v>118154.56028716105</v>
      </c>
      <c r="E211" s="725">
        <f t="shared" si="15"/>
        <v>431.62080416710774</v>
      </c>
      <c r="F211" s="725">
        <f t="shared" si="19"/>
        <v>575.12329672363001</v>
      </c>
      <c r="G211" s="725">
        <f t="shared" si="16"/>
        <v>-143.50249255652227</v>
      </c>
      <c r="H211" s="725">
        <f t="shared" si="17"/>
        <v>118298.06277971757</v>
      </c>
      <c r="I211" s="704"/>
    </row>
    <row r="212" spans="3:9" hidden="1" outlineLevel="1" x14ac:dyDescent="0.25">
      <c r="C212" s="712">
        <v>199</v>
      </c>
      <c r="D212" s="725">
        <f t="shared" si="18"/>
        <v>118298.06277971757</v>
      </c>
      <c r="E212" s="725">
        <f t="shared" si="15"/>
        <v>431.62080416710774</v>
      </c>
      <c r="F212" s="725">
        <f t="shared" si="19"/>
        <v>575.82180236240174</v>
      </c>
      <c r="G212" s="725">
        <f t="shared" si="16"/>
        <v>-144.20099819529401</v>
      </c>
      <c r="H212" s="725">
        <f t="shared" si="17"/>
        <v>118442.26377791286</v>
      </c>
      <c r="I212" s="704"/>
    </row>
    <row r="213" spans="3:9" hidden="1" outlineLevel="1" x14ac:dyDescent="0.25">
      <c r="C213" s="712">
        <v>200</v>
      </c>
      <c r="D213" s="725">
        <f t="shared" si="18"/>
        <v>118442.26377791286</v>
      </c>
      <c r="E213" s="725">
        <f t="shared" si="15"/>
        <v>431.62080416710774</v>
      </c>
      <c r="F213" s="725">
        <f t="shared" si="19"/>
        <v>576.52370801269024</v>
      </c>
      <c r="G213" s="725">
        <f t="shared" si="16"/>
        <v>-144.9029038455825</v>
      </c>
      <c r="H213" s="725">
        <f t="shared" si="17"/>
        <v>118587.16668175843</v>
      </c>
      <c r="I213" s="704"/>
    </row>
    <row r="214" spans="3:9" hidden="1" outlineLevel="1" x14ac:dyDescent="0.25">
      <c r="C214" s="712">
        <v>201</v>
      </c>
      <c r="D214" s="725">
        <f t="shared" si="18"/>
        <v>118587.16668175843</v>
      </c>
      <c r="E214" s="725">
        <f t="shared" si="15"/>
        <v>431.62080416710774</v>
      </c>
      <c r="F214" s="725">
        <f t="shared" si="19"/>
        <v>577.22903022422361</v>
      </c>
      <c r="G214" s="725">
        <f t="shared" si="16"/>
        <v>-145.60822605711587</v>
      </c>
      <c r="H214" s="725">
        <f t="shared" si="17"/>
        <v>118732.77490781555</v>
      </c>
      <c r="I214" s="704"/>
    </row>
    <row r="215" spans="3:9" hidden="1" outlineLevel="1" x14ac:dyDescent="0.25">
      <c r="C215" s="712">
        <v>202</v>
      </c>
      <c r="D215" s="725">
        <f t="shared" si="18"/>
        <v>118732.77490781555</v>
      </c>
      <c r="E215" s="725">
        <f t="shared" si="15"/>
        <v>431.62080416710774</v>
      </c>
      <c r="F215" s="725">
        <f t="shared" si="19"/>
        <v>577.93778562728653</v>
      </c>
      <c r="G215" s="725">
        <f t="shared" si="16"/>
        <v>-146.31698146017879</v>
      </c>
      <c r="H215" s="725">
        <f t="shared" si="17"/>
        <v>118879.09188927573</v>
      </c>
      <c r="I215" s="704"/>
    </row>
    <row r="216" spans="3:9" hidden="1" outlineLevel="1" x14ac:dyDescent="0.25">
      <c r="C216" s="712">
        <v>203</v>
      </c>
      <c r="D216" s="725">
        <f t="shared" si="18"/>
        <v>118879.09188927573</v>
      </c>
      <c r="E216" s="725">
        <f t="shared" si="15"/>
        <v>431.62080416710774</v>
      </c>
      <c r="F216" s="725">
        <f t="shared" si="19"/>
        <v>578.64999093311235</v>
      </c>
      <c r="G216" s="725">
        <f t="shared" si="16"/>
        <v>-147.02918676600461</v>
      </c>
      <c r="H216" s="725">
        <f t="shared" si="17"/>
        <v>119026.12107604173</v>
      </c>
      <c r="I216" s="704"/>
    </row>
    <row r="217" spans="3:9" hidden="1" outlineLevel="1" x14ac:dyDescent="0.25">
      <c r="C217" s="712">
        <v>204</v>
      </c>
      <c r="D217" s="725">
        <f t="shared" si="18"/>
        <v>119026.12107604173</v>
      </c>
      <c r="E217" s="725">
        <f t="shared" si="15"/>
        <v>431.62080416710774</v>
      </c>
      <c r="F217" s="725">
        <f t="shared" si="19"/>
        <v>579.36566293427711</v>
      </c>
      <c r="G217" s="725">
        <f t="shared" si="16"/>
        <v>-147.74485876716938</v>
      </c>
      <c r="H217" s="725">
        <f t="shared" si="17"/>
        <v>119173.8659348089</v>
      </c>
      <c r="I217" s="704"/>
    </row>
    <row r="218" spans="3:9" hidden="1" outlineLevel="1" x14ac:dyDescent="0.25">
      <c r="C218" s="712">
        <v>205</v>
      </c>
      <c r="D218" s="725">
        <f t="shared" si="18"/>
        <v>119173.8659348089</v>
      </c>
      <c r="E218" s="725">
        <f t="shared" si="15"/>
        <v>431.62080416710774</v>
      </c>
      <c r="F218" s="725">
        <f t="shared" si="19"/>
        <v>580.08481850509577</v>
      </c>
      <c r="G218" s="725">
        <f t="shared" si="16"/>
        <v>-148.46401433798803</v>
      </c>
      <c r="H218" s="725">
        <f t="shared" si="17"/>
        <v>119322.32994914689</v>
      </c>
      <c r="I218" s="704"/>
    </row>
    <row r="219" spans="3:9" hidden="1" outlineLevel="1" x14ac:dyDescent="0.25">
      <c r="C219" s="712">
        <v>206</v>
      </c>
      <c r="D219" s="725">
        <f t="shared" si="18"/>
        <v>119322.32994914689</v>
      </c>
      <c r="E219" s="725">
        <f t="shared" si="15"/>
        <v>431.62080416710774</v>
      </c>
      <c r="F219" s="725">
        <f t="shared" si="19"/>
        <v>580.80747460201974</v>
      </c>
      <c r="G219" s="725">
        <f t="shared" si="16"/>
        <v>-149.186670434912</v>
      </c>
      <c r="H219" s="725">
        <f t="shared" si="17"/>
        <v>119471.5166195818</v>
      </c>
      <c r="I219" s="704"/>
    </row>
    <row r="220" spans="3:9" hidden="1" outlineLevel="1" x14ac:dyDescent="0.25">
      <c r="C220" s="712">
        <v>207</v>
      </c>
      <c r="D220" s="725">
        <f t="shared" si="18"/>
        <v>119471.5166195818</v>
      </c>
      <c r="E220" s="725">
        <f t="shared" si="15"/>
        <v>431.62080416710774</v>
      </c>
      <c r="F220" s="725">
        <f t="shared" si="19"/>
        <v>581.53364826403686</v>
      </c>
      <c r="G220" s="725">
        <f t="shared" si="16"/>
        <v>-149.91284409692912</v>
      </c>
      <c r="H220" s="725">
        <f t="shared" si="17"/>
        <v>119621.42946367874</v>
      </c>
      <c r="I220" s="704"/>
    </row>
    <row r="221" spans="3:9" hidden="1" outlineLevel="1" x14ac:dyDescent="0.25">
      <c r="C221" s="712">
        <v>208</v>
      </c>
      <c r="D221" s="725">
        <f t="shared" si="18"/>
        <v>119621.42946367874</v>
      </c>
      <c r="E221" s="725">
        <f t="shared" si="15"/>
        <v>431.62080416710774</v>
      </c>
      <c r="F221" s="725">
        <f t="shared" si="19"/>
        <v>582.26335661307303</v>
      </c>
      <c r="G221" s="725">
        <f t="shared" si="16"/>
        <v>-150.64255244596529</v>
      </c>
      <c r="H221" s="725">
        <f t="shared" si="17"/>
        <v>119772.0720161247</v>
      </c>
      <c r="I221" s="704"/>
    </row>
    <row r="222" spans="3:9" hidden="1" outlineLevel="1" x14ac:dyDescent="0.25">
      <c r="C222" s="712">
        <v>209</v>
      </c>
      <c r="D222" s="725">
        <f t="shared" si="18"/>
        <v>119772.0720161247</v>
      </c>
      <c r="E222" s="725">
        <f t="shared" si="15"/>
        <v>431.62080416710774</v>
      </c>
      <c r="F222" s="725">
        <f t="shared" si="19"/>
        <v>582.99661685439605</v>
      </c>
      <c r="G222" s="725">
        <f t="shared" si="16"/>
        <v>-151.37581268728832</v>
      </c>
      <c r="H222" s="725">
        <f t="shared" si="17"/>
        <v>119923.44782881199</v>
      </c>
      <c r="I222" s="704"/>
    </row>
    <row r="223" spans="3:9" hidden="1" outlineLevel="1" x14ac:dyDescent="0.25">
      <c r="C223" s="712">
        <v>210</v>
      </c>
      <c r="D223" s="725">
        <f t="shared" si="18"/>
        <v>119923.44782881199</v>
      </c>
      <c r="E223" s="725">
        <f t="shared" si="15"/>
        <v>431.62080416710774</v>
      </c>
      <c r="F223" s="725">
        <f t="shared" si="19"/>
        <v>583.73344627702136</v>
      </c>
      <c r="G223" s="725">
        <f t="shared" si="16"/>
        <v>-152.11264210991362</v>
      </c>
      <c r="H223" s="725">
        <f t="shared" si="17"/>
        <v>120075.5604709219</v>
      </c>
      <c r="I223" s="704"/>
    </row>
    <row r="224" spans="3:9" hidden="1" outlineLevel="1" x14ac:dyDescent="0.25">
      <c r="C224" s="712">
        <v>211</v>
      </c>
      <c r="D224" s="725">
        <f t="shared" si="18"/>
        <v>120075.5604709219</v>
      </c>
      <c r="E224" s="725">
        <f t="shared" si="15"/>
        <v>431.62080416710774</v>
      </c>
      <c r="F224" s="725">
        <f t="shared" si="19"/>
        <v>584.47386225411935</v>
      </c>
      <c r="G224" s="725">
        <f t="shared" si="16"/>
        <v>-152.85305808701162</v>
      </c>
      <c r="H224" s="725">
        <f t="shared" si="17"/>
        <v>120228.41352900892</v>
      </c>
      <c r="I224" s="704"/>
    </row>
    <row r="225" spans="3:9" hidden="1" outlineLevel="1" x14ac:dyDescent="0.25">
      <c r="C225" s="712">
        <v>212</v>
      </c>
      <c r="D225" s="725">
        <f t="shared" si="18"/>
        <v>120228.41352900892</v>
      </c>
      <c r="E225" s="725">
        <f t="shared" si="15"/>
        <v>431.62080416710774</v>
      </c>
      <c r="F225" s="725">
        <f t="shared" si="19"/>
        <v>585.21788224342515</v>
      </c>
      <c r="G225" s="725">
        <f t="shared" si="16"/>
        <v>-153.59707807631742</v>
      </c>
      <c r="H225" s="725">
        <f t="shared" si="17"/>
        <v>120382.01060708523</v>
      </c>
      <c r="I225" s="704"/>
    </row>
    <row r="226" spans="3:9" hidden="1" outlineLevel="1" x14ac:dyDescent="0.25">
      <c r="C226" s="712">
        <v>213</v>
      </c>
      <c r="D226" s="725">
        <f t="shared" si="18"/>
        <v>120382.01060708523</v>
      </c>
      <c r="E226" s="725">
        <f t="shared" si="15"/>
        <v>431.62080416710774</v>
      </c>
      <c r="F226" s="725">
        <f t="shared" si="19"/>
        <v>585.96552378765057</v>
      </c>
      <c r="G226" s="725">
        <f t="shared" si="16"/>
        <v>-154.34471962054283</v>
      </c>
      <c r="H226" s="725">
        <f t="shared" si="17"/>
        <v>120536.35532670577</v>
      </c>
      <c r="I226" s="704"/>
    </row>
    <row r="227" spans="3:9" hidden="1" outlineLevel="1" x14ac:dyDescent="0.25">
      <c r="C227" s="712">
        <v>214</v>
      </c>
      <c r="D227" s="725">
        <f t="shared" si="18"/>
        <v>120536.35532670577</v>
      </c>
      <c r="E227" s="725">
        <f t="shared" si="15"/>
        <v>431.62080416710774</v>
      </c>
      <c r="F227" s="725">
        <f t="shared" si="19"/>
        <v>586.71680451489726</v>
      </c>
      <c r="G227" s="725">
        <f t="shared" si="16"/>
        <v>-155.09600034778953</v>
      </c>
      <c r="H227" s="725">
        <f t="shared" si="17"/>
        <v>120691.45132705357</v>
      </c>
      <c r="I227" s="704"/>
    </row>
    <row r="228" spans="3:9" hidden="1" outlineLevel="1" x14ac:dyDescent="0.25">
      <c r="C228" s="712">
        <v>215</v>
      </c>
      <c r="D228" s="725">
        <f t="shared" si="18"/>
        <v>120691.45132705357</v>
      </c>
      <c r="E228" s="725">
        <f t="shared" si="15"/>
        <v>431.62080416710774</v>
      </c>
      <c r="F228" s="725">
        <f t="shared" si="19"/>
        <v>587.4717421390726</v>
      </c>
      <c r="G228" s="725">
        <f t="shared" si="16"/>
        <v>-155.85093797196487</v>
      </c>
      <c r="H228" s="725">
        <f t="shared" si="17"/>
        <v>120847.30226502553</v>
      </c>
      <c r="I228" s="704"/>
    </row>
    <row r="229" spans="3:9" hidden="1" outlineLevel="1" x14ac:dyDescent="0.25">
      <c r="C229" s="712">
        <v>216</v>
      </c>
      <c r="D229" s="725">
        <f t="shared" si="18"/>
        <v>120847.30226502553</v>
      </c>
      <c r="E229" s="725">
        <f t="shared" si="15"/>
        <v>431.62080416710774</v>
      </c>
      <c r="F229" s="725">
        <f t="shared" si="19"/>
        <v>588.23035446030724</v>
      </c>
      <c r="G229" s="725">
        <f t="shared" si="16"/>
        <v>-156.6095502931995</v>
      </c>
      <c r="H229" s="725">
        <f t="shared" si="17"/>
        <v>121003.91181531873</v>
      </c>
      <c r="I229" s="704"/>
    </row>
    <row r="230" spans="3:9" hidden="1" outlineLevel="1" x14ac:dyDescent="0.25">
      <c r="C230" s="712">
        <v>217</v>
      </c>
      <c r="D230" s="725">
        <f t="shared" si="18"/>
        <v>121003.91181531873</v>
      </c>
      <c r="E230" s="725">
        <f t="shared" si="15"/>
        <v>431.62080416710774</v>
      </c>
      <c r="F230" s="725">
        <f t="shared" si="19"/>
        <v>588.99265936537506</v>
      </c>
      <c r="G230" s="725">
        <f t="shared" si="16"/>
        <v>-157.37185519826733</v>
      </c>
      <c r="H230" s="725">
        <f t="shared" si="17"/>
        <v>121161.28367051699</v>
      </c>
      <c r="I230" s="704"/>
    </row>
    <row r="231" spans="3:9" hidden="1" outlineLevel="1" x14ac:dyDescent="0.25">
      <c r="C231" s="712">
        <v>218</v>
      </c>
      <c r="D231" s="725">
        <f t="shared" si="18"/>
        <v>121161.28367051699</v>
      </c>
      <c r="E231" s="725">
        <f t="shared" si="15"/>
        <v>431.62080416710774</v>
      </c>
      <c r="F231" s="725">
        <f t="shared" si="19"/>
        <v>589.75867482811441</v>
      </c>
      <c r="G231" s="725">
        <f t="shared" si="16"/>
        <v>-158.13787066100667</v>
      </c>
      <c r="H231" s="725">
        <f t="shared" si="17"/>
        <v>121319.421541178</v>
      </c>
      <c r="I231" s="704"/>
    </row>
    <row r="232" spans="3:9" hidden="1" outlineLevel="1" x14ac:dyDescent="0.25">
      <c r="C232" s="712">
        <v>219</v>
      </c>
      <c r="D232" s="725">
        <f t="shared" si="18"/>
        <v>121319.421541178</v>
      </c>
      <c r="E232" s="725">
        <f t="shared" si="15"/>
        <v>431.62080416710774</v>
      </c>
      <c r="F232" s="725">
        <f t="shared" si="19"/>
        <v>590.52841890985258</v>
      </c>
      <c r="G232" s="725">
        <f t="shared" si="16"/>
        <v>-158.90761474274484</v>
      </c>
      <c r="H232" s="725">
        <f t="shared" si="17"/>
        <v>121478.32915592074</v>
      </c>
      <c r="I232" s="704"/>
    </row>
    <row r="233" spans="3:9" hidden="1" outlineLevel="1" x14ac:dyDescent="0.25">
      <c r="C233" s="712">
        <v>220</v>
      </c>
      <c r="D233" s="725">
        <f t="shared" si="18"/>
        <v>121478.32915592074</v>
      </c>
      <c r="E233" s="725">
        <f t="shared" si="15"/>
        <v>431.62080416710774</v>
      </c>
      <c r="F233" s="725">
        <f t="shared" si="19"/>
        <v>591.30190975983089</v>
      </c>
      <c r="G233" s="725">
        <f t="shared" si="16"/>
        <v>-159.68110559272316</v>
      </c>
      <c r="H233" s="725">
        <f t="shared" si="17"/>
        <v>121638.01026151347</v>
      </c>
      <c r="I233" s="704"/>
    </row>
    <row r="234" spans="3:9" hidden="1" outlineLevel="1" x14ac:dyDescent="0.25">
      <c r="C234" s="712">
        <v>221</v>
      </c>
      <c r="D234" s="725">
        <f t="shared" si="18"/>
        <v>121638.01026151347</v>
      </c>
      <c r="E234" s="725">
        <f t="shared" si="15"/>
        <v>431.62080416710774</v>
      </c>
      <c r="F234" s="725">
        <f t="shared" si="19"/>
        <v>592.07916561563343</v>
      </c>
      <c r="G234" s="725">
        <f t="shared" si="16"/>
        <v>-160.45836144852569</v>
      </c>
      <c r="H234" s="725">
        <f t="shared" si="17"/>
        <v>121798.468622962</v>
      </c>
      <c r="I234" s="704"/>
    </row>
    <row r="235" spans="3:9" hidden="1" outlineLevel="1" x14ac:dyDescent="0.25">
      <c r="C235" s="712">
        <v>222</v>
      </c>
      <c r="D235" s="725">
        <f t="shared" si="18"/>
        <v>121798.468622962</v>
      </c>
      <c r="E235" s="725">
        <f t="shared" si="15"/>
        <v>431.62080416710774</v>
      </c>
      <c r="F235" s="725">
        <f t="shared" si="19"/>
        <v>592.86020480361617</v>
      </c>
      <c r="G235" s="725">
        <f t="shared" si="16"/>
        <v>-161.23940063650844</v>
      </c>
      <c r="H235" s="725">
        <f t="shared" si="17"/>
        <v>121959.7080235985</v>
      </c>
      <c r="I235" s="704"/>
    </row>
    <row r="236" spans="3:9" hidden="1" outlineLevel="1" x14ac:dyDescent="0.25">
      <c r="C236" s="712">
        <v>223</v>
      </c>
      <c r="D236" s="725">
        <f t="shared" si="18"/>
        <v>121959.7080235985</v>
      </c>
      <c r="E236" s="725">
        <f t="shared" si="15"/>
        <v>431.62080416710774</v>
      </c>
      <c r="F236" s="725">
        <f t="shared" si="19"/>
        <v>593.64504573934005</v>
      </c>
      <c r="G236" s="725">
        <f t="shared" si="16"/>
        <v>-162.02424157223231</v>
      </c>
      <c r="H236" s="725">
        <f t="shared" si="17"/>
        <v>122121.73226517074</v>
      </c>
      <c r="I236" s="704"/>
    </row>
    <row r="237" spans="3:9" hidden="1" outlineLevel="1" x14ac:dyDescent="0.25">
      <c r="C237" s="712">
        <v>224</v>
      </c>
      <c r="D237" s="725">
        <f t="shared" si="18"/>
        <v>122121.73226517074</v>
      </c>
      <c r="E237" s="725">
        <f t="shared" si="15"/>
        <v>431.62080416710774</v>
      </c>
      <c r="F237" s="725">
        <f t="shared" si="19"/>
        <v>594.4337069280042</v>
      </c>
      <c r="G237" s="725">
        <f t="shared" si="16"/>
        <v>-162.81290276089646</v>
      </c>
      <c r="H237" s="725">
        <f t="shared" si="17"/>
        <v>122284.54516793163</v>
      </c>
      <c r="I237" s="704"/>
    </row>
    <row r="238" spans="3:9" hidden="1" outlineLevel="1" x14ac:dyDescent="0.25">
      <c r="C238" s="712">
        <v>225</v>
      </c>
      <c r="D238" s="725">
        <f t="shared" si="18"/>
        <v>122284.54516793163</v>
      </c>
      <c r="E238" s="725">
        <f t="shared" si="15"/>
        <v>431.62080416710774</v>
      </c>
      <c r="F238" s="725">
        <f t="shared" si="19"/>
        <v>595.2262069648832</v>
      </c>
      <c r="G238" s="725">
        <f t="shared" si="16"/>
        <v>-163.60540279777547</v>
      </c>
      <c r="H238" s="725">
        <f t="shared" si="17"/>
        <v>122448.15057072941</v>
      </c>
      <c r="I238" s="704"/>
    </row>
    <row r="239" spans="3:9" hidden="1" outlineLevel="1" x14ac:dyDescent="0.25">
      <c r="C239" s="712">
        <v>226</v>
      </c>
      <c r="D239" s="725">
        <f t="shared" si="18"/>
        <v>122448.15057072941</v>
      </c>
      <c r="E239" s="725">
        <f t="shared" si="15"/>
        <v>431.62080416710774</v>
      </c>
      <c r="F239" s="725">
        <f t="shared" si="19"/>
        <v>596.02256453576467</v>
      </c>
      <c r="G239" s="725">
        <f t="shared" si="16"/>
        <v>-164.40176036865694</v>
      </c>
      <c r="H239" s="725">
        <f t="shared" si="17"/>
        <v>122612.55233109806</v>
      </c>
      <c r="I239" s="704"/>
    </row>
    <row r="240" spans="3:9" hidden="1" outlineLevel="1" x14ac:dyDescent="0.25">
      <c r="C240" s="712">
        <v>227</v>
      </c>
      <c r="D240" s="725">
        <f t="shared" si="18"/>
        <v>122612.55233109806</v>
      </c>
      <c r="E240" s="725">
        <f t="shared" si="15"/>
        <v>431.62080416710774</v>
      </c>
      <c r="F240" s="725">
        <f t="shared" si="19"/>
        <v>596.82279841739046</v>
      </c>
      <c r="G240" s="725">
        <f t="shared" si="16"/>
        <v>-165.20199425028272</v>
      </c>
      <c r="H240" s="725">
        <f t="shared" si="17"/>
        <v>122777.75432534835</v>
      </c>
      <c r="I240" s="704"/>
    </row>
    <row r="241" spans="3:9" hidden="1" outlineLevel="1" x14ac:dyDescent="0.25">
      <c r="C241" s="712">
        <v>228</v>
      </c>
      <c r="D241" s="725">
        <f t="shared" si="18"/>
        <v>122777.75432534835</v>
      </c>
      <c r="E241" s="725">
        <f t="shared" si="15"/>
        <v>431.62080416710774</v>
      </c>
      <c r="F241" s="725">
        <f t="shared" si="19"/>
        <v>597.62692747789924</v>
      </c>
      <c r="G241" s="725">
        <f t="shared" si="16"/>
        <v>-166.00612331079151</v>
      </c>
      <c r="H241" s="725">
        <f t="shared" si="17"/>
        <v>122943.76044865913</v>
      </c>
      <c r="I241" s="704"/>
    </row>
    <row r="242" spans="3:9" hidden="1" outlineLevel="1" x14ac:dyDescent="0.25">
      <c r="C242" s="712">
        <v>229</v>
      </c>
      <c r="D242" s="725">
        <f t="shared" si="18"/>
        <v>122943.76044865913</v>
      </c>
      <c r="E242" s="725">
        <f t="shared" si="15"/>
        <v>431.62080416710774</v>
      </c>
      <c r="F242" s="725">
        <f t="shared" si="19"/>
        <v>598.43497067727105</v>
      </c>
      <c r="G242" s="725">
        <f t="shared" si="16"/>
        <v>-166.81416651016332</v>
      </c>
      <c r="H242" s="725">
        <f t="shared" si="17"/>
        <v>123110.57461516929</v>
      </c>
      <c r="I242" s="704"/>
    </row>
    <row r="243" spans="3:9" hidden="1" outlineLevel="1" x14ac:dyDescent="0.25">
      <c r="C243" s="712">
        <v>230</v>
      </c>
      <c r="D243" s="725">
        <f t="shared" si="18"/>
        <v>123110.57461516929</v>
      </c>
      <c r="E243" s="725">
        <f t="shared" si="15"/>
        <v>431.62080416710774</v>
      </c>
      <c r="F243" s="725">
        <f t="shared" si="19"/>
        <v>599.24694706777484</v>
      </c>
      <c r="G243" s="725">
        <f t="shared" si="16"/>
        <v>-167.62614290066711</v>
      </c>
      <c r="H243" s="725">
        <f t="shared" si="17"/>
        <v>123278.20075806996</v>
      </c>
      <c r="I243" s="704"/>
    </row>
    <row r="244" spans="3:9" hidden="1" outlineLevel="1" x14ac:dyDescent="0.25">
      <c r="C244" s="712">
        <v>231</v>
      </c>
      <c r="D244" s="725">
        <f t="shared" si="18"/>
        <v>123278.20075806996</v>
      </c>
      <c r="E244" s="725">
        <f t="shared" si="15"/>
        <v>431.62080416710774</v>
      </c>
      <c r="F244" s="725">
        <f t="shared" si="19"/>
        <v>600.06287579441721</v>
      </c>
      <c r="G244" s="725">
        <f t="shared" si="16"/>
        <v>-168.44207162730947</v>
      </c>
      <c r="H244" s="725">
        <f t="shared" si="17"/>
        <v>123446.64282969727</v>
      </c>
      <c r="I244" s="704"/>
    </row>
    <row r="245" spans="3:9" hidden="1" outlineLevel="1" x14ac:dyDescent="0.25">
      <c r="C245" s="712">
        <v>232</v>
      </c>
      <c r="D245" s="725">
        <f t="shared" si="18"/>
        <v>123446.64282969727</v>
      </c>
      <c r="E245" s="725">
        <f t="shared" si="15"/>
        <v>431.62080416710774</v>
      </c>
      <c r="F245" s="725">
        <f t="shared" si="19"/>
        <v>600.88277609539432</v>
      </c>
      <c r="G245" s="725">
        <f t="shared" si="16"/>
        <v>-169.26197192828658</v>
      </c>
      <c r="H245" s="725">
        <f t="shared" si="17"/>
        <v>123615.90480162555</v>
      </c>
      <c r="I245" s="704"/>
    </row>
    <row r="246" spans="3:9" hidden="1" outlineLevel="1" x14ac:dyDescent="0.25">
      <c r="C246" s="712">
        <v>233</v>
      </c>
      <c r="D246" s="725">
        <f t="shared" si="18"/>
        <v>123615.90480162555</v>
      </c>
      <c r="E246" s="725">
        <f t="shared" si="15"/>
        <v>431.62080416710774</v>
      </c>
      <c r="F246" s="725">
        <f t="shared" si="19"/>
        <v>601.70666730254493</v>
      </c>
      <c r="G246" s="725">
        <f t="shared" si="16"/>
        <v>-170.08586313543719</v>
      </c>
      <c r="H246" s="725">
        <f t="shared" si="17"/>
        <v>123785.99066476099</v>
      </c>
      <c r="I246" s="704"/>
    </row>
    <row r="247" spans="3:9" hidden="1" outlineLevel="1" x14ac:dyDescent="0.25">
      <c r="C247" s="712">
        <v>234</v>
      </c>
      <c r="D247" s="725">
        <f t="shared" si="18"/>
        <v>123785.99066476099</v>
      </c>
      <c r="E247" s="725">
        <f t="shared" si="15"/>
        <v>431.62080416710774</v>
      </c>
      <c r="F247" s="725">
        <f t="shared" si="19"/>
        <v>602.53456884180662</v>
      </c>
      <c r="G247" s="725">
        <f t="shared" si="16"/>
        <v>-170.91376467469888</v>
      </c>
      <c r="H247" s="725">
        <f t="shared" si="17"/>
        <v>123956.90442943569</v>
      </c>
      <c r="I247" s="704"/>
    </row>
    <row r="248" spans="3:9" hidden="1" outlineLevel="1" x14ac:dyDescent="0.25">
      <c r="C248" s="712">
        <v>235</v>
      </c>
      <c r="D248" s="725">
        <f t="shared" si="18"/>
        <v>123956.90442943569</v>
      </c>
      <c r="E248" s="725">
        <f t="shared" si="15"/>
        <v>431.62080416710774</v>
      </c>
      <c r="F248" s="725">
        <f t="shared" si="19"/>
        <v>603.36650023367395</v>
      </c>
      <c r="G248" s="725">
        <f t="shared" si="16"/>
        <v>-171.74569606656621</v>
      </c>
      <c r="H248" s="725">
        <f t="shared" si="17"/>
        <v>124128.65012550226</v>
      </c>
      <c r="I248" s="704"/>
    </row>
    <row r="249" spans="3:9" collapsed="1" x14ac:dyDescent="0.25">
      <c r="C249" s="712">
        <v>236</v>
      </c>
      <c r="D249" s="725">
        <f t="shared" si="18"/>
        <v>124128.65012550226</v>
      </c>
      <c r="E249" s="725">
        <f t="shared" si="15"/>
        <v>431.62080416710774</v>
      </c>
      <c r="F249" s="725">
        <f t="shared" si="19"/>
        <v>604.20248109365798</v>
      </c>
      <c r="G249" s="725">
        <f t="shared" si="16"/>
        <v>-172.58167692655024</v>
      </c>
      <c r="H249" s="725">
        <f t="shared" si="17"/>
        <v>124301.23180242881</v>
      </c>
      <c r="I249" s="704"/>
    </row>
    <row r="250" spans="3:9" x14ac:dyDescent="0.25">
      <c r="C250" s="712">
        <v>237</v>
      </c>
      <c r="D250" s="725">
        <f t="shared" si="18"/>
        <v>124301.23180242881</v>
      </c>
      <c r="E250" s="725">
        <f t="shared" si="15"/>
        <v>431.62080416710774</v>
      </c>
      <c r="F250" s="725">
        <f t="shared" si="19"/>
        <v>605.04253113274967</v>
      </c>
      <c r="G250" s="725">
        <f t="shared" si="16"/>
        <v>-173.42172696564194</v>
      </c>
      <c r="H250" s="725">
        <f t="shared" si="17"/>
        <v>124474.65352939445</v>
      </c>
      <c r="I250" s="704"/>
    </row>
    <row r="251" spans="3:9" x14ac:dyDescent="0.25">
      <c r="C251" s="712">
        <v>238</v>
      </c>
      <c r="D251" s="725">
        <f t="shared" si="18"/>
        <v>124474.65352939445</v>
      </c>
      <c r="E251" s="725">
        <f t="shared" si="15"/>
        <v>431.62080416710774</v>
      </c>
      <c r="F251" s="725">
        <f t="shared" si="19"/>
        <v>605.88667015788405</v>
      </c>
      <c r="G251" s="725">
        <f t="shared" si="16"/>
        <v>-174.26586599077632</v>
      </c>
      <c r="H251" s="725">
        <f t="shared" si="17"/>
        <v>124648.91939538522</v>
      </c>
      <c r="I251" s="704"/>
    </row>
    <row r="252" spans="3:9" x14ac:dyDescent="0.25">
      <c r="C252" s="712">
        <v>239</v>
      </c>
      <c r="D252" s="725">
        <f t="shared" si="18"/>
        <v>124648.91939538522</v>
      </c>
      <c r="E252" s="725">
        <f t="shared" si="15"/>
        <v>431.62080416710774</v>
      </c>
      <c r="F252" s="725">
        <f t="shared" si="19"/>
        <v>606.73491807240737</v>
      </c>
      <c r="G252" s="725">
        <f t="shared" si="16"/>
        <v>-175.11411390529963</v>
      </c>
      <c r="H252" s="725">
        <f t="shared" si="17"/>
        <v>124824.03350929052</v>
      </c>
      <c r="I252" s="704"/>
    </row>
    <row r="253" spans="3:9" x14ac:dyDescent="0.25">
      <c r="C253" s="712">
        <v>240</v>
      </c>
      <c r="D253" s="725">
        <f t="shared" si="18"/>
        <v>124824.03350929052</v>
      </c>
      <c r="E253" s="725">
        <f t="shared" si="15"/>
        <v>431.62080416710774</v>
      </c>
      <c r="F253" s="725">
        <f t="shared" si="19"/>
        <v>607.58729487654671</v>
      </c>
      <c r="G253" s="725">
        <f t="shared" si="16"/>
        <v>-175.96649070943897</v>
      </c>
      <c r="H253" s="725">
        <f t="shared" si="17"/>
        <v>124999.99999999996</v>
      </c>
      <c r="I253" s="704"/>
    </row>
    <row r="254" spans="3:9" hidden="1" outlineLevel="1" x14ac:dyDescent="0.25">
      <c r="C254" s="712">
        <v>241</v>
      </c>
      <c r="D254" s="729">
        <f t="shared" si="18"/>
        <v>124999.99999999996</v>
      </c>
      <c r="E254" s="729">
        <f t="shared" si="15"/>
        <v>431.62080416710774</v>
      </c>
      <c r="F254" s="729">
        <f t="shared" ref="F254:F270" si="20">$E$7/12*D254</f>
        <v>624.99999999999977</v>
      </c>
      <c r="G254" s="729">
        <f t="shared" si="16"/>
        <v>-193.37919583289204</v>
      </c>
      <c r="H254" s="729">
        <f t="shared" si="17"/>
        <v>125193.37919583285</v>
      </c>
      <c r="I254" s="704"/>
    </row>
    <row r="255" spans="3:9" hidden="1" outlineLevel="1" x14ac:dyDescent="0.25">
      <c r="C255" s="712">
        <v>242</v>
      </c>
      <c r="D255" s="729">
        <f t="shared" si="18"/>
        <v>125193.37919583285</v>
      </c>
      <c r="E255" s="729">
        <f t="shared" si="15"/>
        <v>431.62080416710774</v>
      </c>
      <c r="F255" s="729">
        <f t="shared" si="20"/>
        <v>625.96689597916429</v>
      </c>
      <c r="G255" s="729">
        <f t="shared" si="16"/>
        <v>-194.34609181205656</v>
      </c>
      <c r="H255" s="729">
        <f t="shared" si="17"/>
        <v>125387.72528764491</v>
      </c>
      <c r="I255" s="704"/>
    </row>
    <row r="256" spans="3:9" hidden="1" outlineLevel="1" x14ac:dyDescent="0.25">
      <c r="C256" s="712">
        <v>243</v>
      </c>
      <c r="D256" s="729">
        <f t="shared" si="18"/>
        <v>125387.72528764491</v>
      </c>
      <c r="E256" s="729">
        <f t="shared" si="15"/>
        <v>431.62080416710774</v>
      </c>
      <c r="F256" s="729">
        <f t="shared" si="20"/>
        <v>626.93862643822456</v>
      </c>
      <c r="G256" s="729">
        <f t="shared" si="16"/>
        <v>-195.31782227111682</v>
      </c>
      <c r="H256" s="729">
        <f t="shared" si="17"/>
        <v>125583.04310991602</v>
      </c>
      <c r="I256" s="704"/>
    </row>
    <row r="257" spans="3:9" hidden="1" outlineLevel="1" x14ac:dyDescent="0.25">
      <c r="C257" s="712">
        <v>244</v>
      </c>
      <c r="D257" s="729">
        <f t="shared" si="18"/>
        <v>125583.04310991602</v>
      </c>
      <c r="E257" s="729">
        <f t="shared" si="15"/>
        <v>431.62080416710774</v>
      </c>
      <c r="F257" s="729">
        <f t="shared" si="20"/>
        <v>627.91521554958013</v>
      </c>
      <c r="G257" s="729">
        <f t="shared" si="16"/>
        <v>-196.29441138247239</v>
      </c>
      <c r="H257" s="729">
        <f t="shared" si="17"/>
        <v>125779.3375212985</v>
      </c>
      <c r="I257" s="704"/>
    </row>
    <row r="258" spans="3:9" hidden="1" outlineLevel="1" x14ac:dyDescent="0.25">
      <c r="C258" s="712">
        <v>245</v>
      </c>
      <c r="D258" s="729">
        <f t="shared" si="18"/>
        <v>125779.3375212985</v>
      </c>
      <c r="E258" s="729">
        <f t="shared" si="15"/>
        <v>431.62080416710774</v>
      </c>
      <c r="F258" s="729">
        <f t="shared" si="20"/>
        <v>628.89668760649249</v>
      </c>
      <c r="G258" s="729">
        <f t="shared" si="16"/>
        <v>-197.27588343938476</v>
      </c>
      <c r="H258" s="729">
        <f t="shared" si="17"/>
        <v>125976.61340473789</v>
      </c>
      <c r="I258" s="704"/>
    </row>
    <row r="259" spans="3:9" hidden="1" outlineLevel="1" x14ac:dyDescent="0.25">
      <c r="C259" s="712">
        <v>246</v>
      </c>
      <c r="D259" s="729">
        <f t="shared" si="18"/>
        <v>125976.61340473789</v>
      </c>
      <c r="E259" s="729">
        <f t="shared" si="15"/>
        <v>431.62080416710774</v>
      </c>
      <c r="F259" s="729">
        <f t="shared" si="20"/>
        <v>629.88306702368948</v>
      </c>
      <c r="G259" s="729">
        <f t="shared" si="16"/>
        <v>-198.26226285658174</v>
      </c>
      <c r="H259" s="729">
        <f t="shared" si="17"/>
        <v>126174.87566759448</v>
      </c>
      <c r="I259" s="704"/>
    </row>
    <row r="260" spans="3:9" hidden="1" outlineLevel="1" x14ac:dyDescent="0.25">
      <c r="C260" s="712">
        <v>247</v>
      </c>
      <c r="D260" s="729">
        <f t="shared" si="18"/>
        <v>126174.87566759448</v>
      </c>
      <c r="E260" s="729">
        <f t="shared" si="15"/>
        <v>431.62080416710774</v>
      </c>
      <c r="F260" s="729">
        <f t="shared" si="20"/>
        <v>630.87437833797242</v>
      </c>
      <c r="G260" s="729">
        <f t="shared" si="16"/>
        <v>-199.25357417086468</v>
      </c>
      <c r="H260" s="729">
        <f t="shared" si="17"/>
        <v>126374.12924176535</v>
      </c>
      <c r="I260" s="704"/>
    </row>
    <row r="261" spans="3:9" hidden="1" outlineLevel="1" x14ac:dyDescent="0.25">
      <c r="C261" s="712">
        <v>248</v>
      </c>
      <c r="D261" s="729">
        <f t="shared" si="18"/>
        <v>126374.12924176535</v>
      </c>
      <c r="E261" s="729">
        <f t="shared" si="15"/>
        <v>431.62080416710774</v>
      </c>
      <c r="F261" s="729">
        <f t="shared" si="20"/>
        <v>631.87064620882677</v>
      </c>
      <c r="G261" s="729">
        <f t="shared" si="16"/>
        <v>-200.24984204171903</v>
      </c>
      <c r="H261" s="729">
        <f t="shared" si="17"/>
        <v>126574.37908380707</v>
      </c>
      <c r="I261" s="704"/>
    </row>
    <row r="262" spans="3:9" hidden="1" outlineLevel="1" x14ac:dyDescent="0.25">
      <c r="C262" s="712">
        <v>249</v>
      </c>
      <c r="D262" s="729">
        <f t="shared" si="18"/>
        <v>126574.37908380707</v>
      </c>
      <c r="E262" s="729">
        <f t="shared" si="15"/>
        <v>431.62080416710774</v>
      </c>
      <c r="F262" s="729">
        <f t="shared" si="20"/>
        <v>632.87189541903535</v>
      </c>
      <c r="G262" s="729">
        <f t="shared" si="16"/>
        <v>-201.25109125192762</v>
      </c>
      <c r="H262" s="729">
        <f t="shared" si="17"/>
        <v>126775.63017505899</v>
      </c>
      <c r="I262" s="704"/>
    </row>
    <row r="263" spans="3:9" hidden="1" outlineLevel="1" x14ac:dyDescent="0.25">
      <c r="C263" s="712">
        <v>250</v>
      </c>
      <c r="D263" s="729">
        <f t="shared" si="18"/>
        <v>126775.63017505899</v>
      </c>
      <c r="E263" s="729">
        <f t="shared" si="15"/>
        <v>431.62080416710774</v>
      </c>
      <c r="F263" s="729">
        <f t="shared" si="20"/>
        <v>633.87815087529498</v>
      </c>
      <c r="G263" s="729">
        <f t="shared" si="16"/>
        <v>-202.25734670818724</v>
      </c>
      <c r="H263" s="729">
        <f t="shared" si="17"/>
        <v>126977.88752176717</v>
      </c>
      <c r="I263" s="704"/>
    </row>
    <row r="264" spans="3:9" hidden="1" outlineLevel="1" x14ac:dyDescent="0.25">
      <c r="C264" s="712">
        <v>251</v>
      </c>
      <c r="D264" s="729">
        <f t="shared" si="18"/>
        <v>126977.88752176717</v>
      </c>
      <c r="E264" s="729">
        <f t="shared" si="15"/>
        <v>431.62080416710774</v>
      </c>
      <c r="F264" s="729">
        <f t="shared" si="20"/>
        <v>634.88943760883592</v>
      </c>
      <c r="G264" s="729">
        <f t="shared" si="16"/>
        <v>-203.26863344172818</v>
      </c>
      <c r="H264" s="729">
        <f t="shared" si="17"/>
        <v>127181.1561552089</v>
      </c>
      <c r="I264" s="704"/>
    </row>
    <row r="265" spans="3:9" hidden="1" outlineLevel="1" x14ac:dyDescent="0.25">
      <c r="C265" s="712">
        <v>252</v>
      </c>
      <c r="D265" s="729">
        <f t="shared" si="18"/>
        <v>127181.1561552089</v>
      </c>
      <c r="E265" s="729">
        <f t="shared" si="15"/>
        <v>431.62080416710774</v>
      </c>
      <c r="F265" s="729">
        <f t="shared" si="20"/>
        <v>635.90578077604448</v>
      </c>
      <c r="G265" s="729">
        <f t="shared" si="16"/>
        <v>-204.28497660893674</v>
      </c>
      <c r="H265" s="729">
        <f t="shared" si="17"/>
        <v>127385.44113181783</v>
      </c>
      <c r="I265" s="704"/>
    </row>
    <row r="266" spans="3:9" ht="14.25" hidden="1" customHeight="1" outlineLevel="1" x14ac:dyDescent="0.25">
      <c r="C266" s="712">
        <v>253</v>
      </c>
      <c r="D266" s="729">
        <f t="shared" si="18"/>
        <v>127385.44113181783</v>
      </c>
      <c r="E266" s="729">
        <f t="shared" si="15"/>
        <v>431.62080416710774</v>
      </c>
      <c r="F266" s="729">
        <f t="shared" si="20"/>
        <v>636.92720565908917</v>
      </c>
      <c r="G266" s="729">
        <f t="shared" si="16"/>
        <v>-205.30640149198143</v>
      </c>
      <c r="H266" s="729">
        <f t="shared" si="17"/>
        <v>127590.74753330981</v>
      </c>
      <c r="I266" s="704"/>
    </row>
    <row r="267" spans="3:9" hidden="1" outlineLevel="1" x14ac:dyDescent="0.25">
      <c r="C267" s="712">
        <v>254</v>
      </c>
      <c r="D267" s="729">
        <f t="shared" si="18"/>
        <v>127590.74753330981</v>
      </c>
      <c r="E267" s="729">
        <f t="shared" si="15"/>
        <v>431.62080416710774</v>
      </c>
      <c r="F267" s="729">
        <f t="shared" si="20"/>
        <v>637.95373766654905</v>
      </c>
      <c r="G267" s="729">
        <f t="shared" si="16"/>
        <v>-206.33293349944131</v>
      </c>
      <c r="H267" s="729">
        <f t="shared" si="17"/>
        <v>127797.08046680925</v>
      </c>
      <c r="I267" s="704"/>
    </row>
    <row r="268" spans="3:9" hidden="1" outlineLevel="1" x14ac:dyDescent="0.25">
      <c r="C268" s="712">
        <v>255</v>
      </c>
      <c r="D268" s="729">
        <f t="shared" si="18"/>
        <v>127797.08046680925</v>
      </c>
      <c r="E268" s="729">
        <f t="shared" si="15"/>
        <v>431.62080416710774</v>
      </c>
      <c r="F268" s="729">
        <f t="shared" si="20"/>
        <v>638.98540233404628</v>
      </c>
      <c r="G268" s="729">
        <f t="shared" si="16"/>
        <v>-207.36459816693855</v>
      </c>
      <c r="H268" s="729">
        <f t="shared" si="17"/>
        <v>128004.44506497619</v>
      </c>
      <c r="I268" s="704"/>
    </row>
    <row r="269" spans="3:9" hidden="1" outlineLevel="1" x14ac:dyDescent="0.25">
      <c r="C269" s="712">
        <v>256</v>
      </c>
      <c r="D269" s="729">
        <f t="shared" si="18"/>
        <v>128004.44506497619</v>
      </c>
      <c r="E269" s="729">
        <f t="shared" si="15"/>
        <v>431.62080416710774</v>
      </c>
      <c r="F269" s="729">
        <f t="shared" si="20"/>
        <v>640.02222532488099</v>
      </c>
      <c r="G269" s="729">
        <f t="shared" si="16"/>
        <v>-208.40142115777326</v>
      </c>
      <c r="H269" s="729">
        <f t="shared" si="17"/>
        <v>128212.84648613396</v>
      </c>
      <c r="I269" s="704"/>
    </row>
    <row r="270" spans="3:9" hidden="1" outlineLevel="1" x14ac:dyDescent="0.25">
      <c r="C270" s="712">
        <v>257</v>
      </c>
      <c r="D270" s="729">
        <f t="shared" si="18"/>
        <v>128212.84648613396</v>
      </c>
      <c r="E270" s="729">
        <f t="shared" ref="E270:E333" si="21">$E$11</f>
        <v>431.62080416710774</v>
      </c>
      <c r="F270" s="729">
        <f t="shared" si="20"/>
        <v>641.06423243066979</v>
      </c>
      <c r="G270" s="729">
        <f t="shared" ref="G270:G333" si="22">E270-F270</f>
        <v>-209.44342826356205</v>
      </c>
      <c r="H270" s="729">
        <f t="shared" ref="H270:H333" si="23">D270-G270</f>
        <v>128422.28991439752</v>
      </c>
      <c r="I270" s="704"/>
    </row>
    <row r="271" spans="3:9" hidden="1" outlineLevel="1" x14ac:dyDescent="0.25">
      <c r="C271" s="712">
        <v>258</v>
      </c>
      <c r="D271" s="729">
        <f t="shared" ref="D271:D334" si="24">D270-G270</f>
        <v>128422.28991439752</v>
      </c>
      <c r="E271" s="729">
        <f t="shared" si="21"/>
        <v>431.62080416710774</v>
      </c>
      <c r="F271" s="729">
        <f t="shared" ref="F271:F334" si="25">$E$7/12*D271</f>
        <v>642.11144957198758</v>
      </c>
      <c r="G271" s="729">
        <f t="shared" si="22"/>
        <v>-210.49064540487984</v>
      </c>
      <c r="H271" s="729">
        <f t="shared" si="23"/>
        <v>128632.7805598024</v>
      </c>
      <c r="I271" s="704"/>
    </row>
    <row r="272" spans="3:9" hidden="1" outlineLevel="1" x14ac:dyDescent="0.25">
      <c r="C272" s="712">
        <v>259</v>
      </c>
      <c r="D272" s="729">
        <f t="shared" si="24"/>
        <v>128632.7805598024</v>
      </c>
      <c r="E272" s="729">
        <f t="shared" si="21"/>
        <v>431.62080416710774</v>
      </c>
      <c r="F272" s="729">
        <f t="shared" si="25"/>
        <v>643.16390279901202</v>
      </c>
      <c r="G272" s="729">
        <f t="shared" si="22"/>
        <v>-211.54309863190429</v>
      </c>
      <c r="H272" s="729">
        <f t="shared" si="23"/>
        <v>128844.3236584343</v>
      </c>
      <c r="I272" s="704"/>
    </row>
    <row r="273" spans="3:9" hidden="1" outlineLevel="1" x14ac:dyDescent="0.25">
      <c r="C273" s="712">
        <v>260</v>
      </c>
      <c r="D273" s="729">
        <f t="shared" si="24"/>
        <v>128844.3236584343</v>
      </c>
      <c r="E273" s="729">
        <f t="shared" si="21"/>
        <v>431.62080416710774</v>
      </c>
      <c r="F273" s="729">
        <f t="shared" si="25"/>
        <v>644.22161829217146</v>
      </c>
      <c r="G273" s="729">
        <f t="shared" si="22"/>
        <v>-212.60081412506372</v>
      </c>
      <c r="H273" s="729">
        <f t="shared" si="23"/>
        <v>129056.92447255936</v>
      </c>
      <c r="I273" s="704"/>
    </row>
    <row r="274" spans="3:9" hidden="1" outlineLevel="1" x14ac:dyDescent="0.25">
      <c r="C274" s="712">
        <v>261</v>
      </c>
      <c r="D274" s="729">
        <f t="shared" si="24"/>
        <v>129056.92447255936</v>
      </c>
      <c r="E274" s="729">
        <f t="shared" si="21"/>
        <v>431.62080416710774</v>
      </c>
      <c r="F274" s="729">
        <f t="shared" si="25"/>
        <v>645.28462236279677</v>
      </c>
      <c r="G274" s="729">
        <f t="shared" si="22"/>
        <v>-213.66381819568903</v>
      </c>
      <c r="H274" s="729">
        <f t="shared" si="23"/>
        <v>129270.58829075505</v>
      </c>
      <c r="I274" s="704"/>
    </row>
    <row r="275" spans="3:9" hidden="1" outlineLevel="1" x14ac:dyDescent="0.25">
      <c r="C275" s="712">
        <v>262</v>
      </c>
      <c r="D275" s="729">
        <f t="shared" si="24"/>
        <v>129270.58829075505</v>
      </c>
      <c r="E275" s="729">
        <f t="shared" si="21"/>
        <v>431.62080416710774</v>
      </c>
      <c r="F275" s="729">
        <f t="shared" si="25"/>
        <v>646.35294145377532</v>
      </c>
      <c r="G275" s="729">
        <f t="shared" si="22"/>
        <v>-214.73213728666758</v>
      </c>
      <c r="H275" s="729">
        <f t="shared" si="23"/>
        <v>129485.32042804173</v>
      </c>
      <c r="I275" s="704"/>
    </row>
    <row r="276" spans="3:9" hidden="1" outlineLevel="1" x14ac:dyDescent="0.25">
      <c r="C276" s="712">
        <v>263</v>
      </c>
      <c r="D276" s="729">
        <f t="shared" si="24"/>
        <v>129485.32042804173</v>
      </c>
      <c r="E276" s="729">
        <f t="shared" si="21"/>
        <v>431.62080416710774</v>
      </c>
      <c r="F276" s="729">
        <f t="shared" si="25"/>
        <v>647.42660214020862</v>
      </c>
      <c r="G276" s="729">
        <f t="shared" si="22"/>
        <v>-215.80579797310088</v>
      </c>
      <c r="H276" s="729">
        <f t="shared" si="23"/>
        <v>129701.12622601482</v>
      </c>
      <c r="I276" s="704"/>
    </row>
    <row r="277" spans="3:9" hidden="1" outlineLevel="1" x14ac:dyDescent="0.25">
      <c r="C277" s="712">
        <v>264</v>
      </c>
      <c r="D277" s="729">
        <f t="shared" si="24"/>
        <v>129701.12622601482</v>
      </c>
      <c r="E277" s="729">
        <f t="shared" si="21"/>
        <v>431.62080416710774</v>
      </c>
      <c r="F277" s="729">
        <f t="shared" si="25"/>
        <v>648.50563113007411</v>
      </c>
      <c r="G277" s="729">
        <f t="shared" si="22"/>
        <v>-216.88482696296637</v>
      </c>
      <c r="H277" s="729">
        <f t="shared" si="23"/>
        <v>129918.01105297779</v>
      </c>
      <c r="I277" s="704"/>
    </row>
    <row r="278" spans="3:9" hidden="1" outlineLevel="1" x14ac:dyDescent="0.25">
      <c r="C278" s="712">
        <v>265</v>
      </c>
      <c r="D278" s="729">
        <f t="shared" si="24"/>
        <v>129918.01105297779</v>
      </c>
      <c r="E278" s="729">
        <f t="shared" si="21"/>
        <v>431.62080416710774</v>
      </c>
      <c r="F278" s="729">
        <f t="shared" si="25"/>
        <v>649.59005526488897</v>
      </c>
      <c r="G278" s="729">
        <f t="shared" si="22"/>
        <v>-217.96925109778124</v>
      </c>
      <c r="H278" s="729">
        <f t="shared" si="23"/>
        <v>130135.98030407557</v>
      </c>
      <c r="I278" s="704"/>
    </row>
    <row r="279" spans="3:9" hidden="1" outlineLevel="1" x14ac:dyDescent="0.25">
      <c r="C279" s="712">
        <v>266</v>
      </c>
      <c r="D279" s="729">
        <f t="shared" si="24"/>
        <v>130135.98030407557</v>
      </c>
      <c r="E279" s="729">
        <f t="shared" si="21"/>
        <v>431.62080416710774</v>
      </c>
      <c r="F279" s="729">
        <f t="shared" si="25"/>
        <v>650.67990152037783</v>
      </c>
      <c r="G279" s="729">
        <f t="shared" si="22"/>
        <v>-219.05909735327009</v>
      </c>
      <c r="H279" s="729">
        <f t="shared" si="23"/>
        <v>130355.03940142883</v>
      </c>
      <c r="I279" s="704"/>
    </row>
    <row r="280" spans="3:9" hidden="1" outlineLevel="1" x14ac:dyDescent="0.25">
      <c r="C280" s="712">
        <v>267</v>
      </c>
      <c r="D280" s="729">
        <f t="shared" si="24"/>
        <v>130355.03940142883</v>
      </c>
      <c r="E280" s="729">
        <f t="shared" si="21"/>
        <v>431.62080416710774</v>
      </c>
      <c r="F280" s="729">
        <f t="shared" si="25"/>
        <v>651.77519700714413</v>
      </c>
      <c r="G280" s="729">
        <f t="shared" si="22"/>
        <v>-220.15439284003639</v>
      </c>
      <c r="H280" s="729">
        <f t="shared" si="23"/>
        <v>130575.19379426887</v>
      </c>
      <c r="I280" s="704"/>
    </row>
    <row r="281" spans="3:9" hidden="1" outlineLevel="1" x14ac:dyDescent="0.25">
      <c r="C281" s="712">
        <v>268</v>
      </c>
      <c r="D281" s="729">
        <f t="shared" si="24"/>
        <v>130575.19379426887</v>
      </c>
      <c r="E281" s="729">
        <f t="shared" si="21"/>
        <v>431.62080416710774</v>
      </c>
      <c r="F281" s="729">
        <f t="shared" si="25"/>
        <v>652.87596897134438</v>
      </c>
      <c r="G281" s="729">
        <f t="shared" si="22"/>
        <v>-221.25516480423664</v>
      </c>
      <c r="H281" s="729">
        <f t="shared" si="23"/>
        <v>130796.44895907311</v>
      </c>
      <c r="I281" s="704"/>
    </row>
    <row r="282" spans="3:9" hidden="1" outlineLevel="1" x14ac:dyDescent="0.25">
      <c r="C282" s="712">
        <v>269</v>
      </c>
      <c r="D282" s="729">
        <f t="shared" si="24"/>
        <v>130796.44895907311</v>
      </c>
      <c r="E282" s="729">
        <f t="shared" si="21"/>
        <v>431.62080416710774</v>
      </c>
      <c r="F282" s="729">
        <f t="shared" si="25"/>
        <v>653.98224479536555</v>
      </c>
      <c r="G282" s="729">
        <f t="shared" si="22"/>
        <v>-222.36144062825781</v>
      </c>
      <c r="H282" s="729">
        <f t="shared" si="23"/>
        <v>131018.81039970137</v>
      </c>
      <c r="I282" s="704"/>
    </row>
    <row r="283" spans="3:9" hidden="1" outlineLevel="1" x14ac:dyDescent="0.25">
      <c r="C283" s="712">
        <v>270</v>
      </c>
      <c r="D283" s="729">
        <f t="shared" si="24"/>
        <v>131018.81039970137</v>
      </c>
      <c r="E283" s="729">
        <f t="shared" si="21"/>
        <v>431.62080416710774</v>
      </c>
      <c r="F283" s="729">
        <f t="shared" si="25"/>
        <v>655.09405199850687</v>
      </c>
      <c r="G283" s="729">
        <f t="shared" si="22"/>
        <v>-223.47324783139914</v>
      </c>
      <c r="H283" s="729">
        <f t="shared" si="23"/>
        <v>131242.28364753278</v>
      </c>
      <c r="I283" s="704"/>
    </row>
    <row r="284" spans="3:9" hidden="1" outlineLevel="1" x14ac:dyDescent="0.25">
      <c r="C284" s="712">
        <v>271</v>
      </c>
      <c r="D284" s="729">
        <f t="shared" si="24"/>
        <v>131242.28364753278</v>
      </c>
      <c r="E284" s="729">
        <f t="shared" si="21"/>
        <v>431.62080416710774</v>
      </c>
      <c r="F284" s="729">
        <f t="shared" si="25"/>
        <v>656.21141823766391</v>
      </c>
      <c r="G284" s="729">
        <f t="shared" si="22"/>
        <v>-224.59061407055617</v>
      </c>
      <c r="H284" s="729">
        <f t="shared" si="23"/>
        <v>131466.87426160334</v>
      </c>
      <c r="I284" s="704"/>
    </row>
    <row r="285" spans="3:9" hidden="1" outlineLevel="1" x14ac:dyDescent="0.25">
      <c r="C285" s="712">
        <v>272</v>
      </c>
      <c r="D285" s="729">
        <f t="shared" si="24"/>
        <v>131466.87426160334</v>
      </c>
      <c r="E285" s="729">
        <f t="shared" si="21"/>
        <v>431.62080416710774</v>
      </c>
      <c r="F285" s="729">
        <f t="shared" si="25"/>
        <v>657.33437130801667</v>
      </c>
      <c r="G285" s="729">
        <f t="shared" si="22"/>
        <v>-225.71356714090894</v>
      </c>
      <c r="H285" s="729">
        <f t="shared" si="23"/>
        <v>131692.58782874426</v>
      </c>
      <c r="I285" s="704"/>
    </row>
    <row r="286" spans="3:9" hidden="1" outlineLevel="1" x14ac:dyDescent="0.25">
      <c r="C286" s="712">
        <v>273</v>
      </c>
      <c r="D286" s="729">
        <f t="shared" si="24"/>
        <v>131692.58782874426</v>
      </c>
      <c r="E286" s="729">
        <f t="shared" si="21"/>
        <v>431.62080416710774</v>
      </c>
      <c r="F286" s="729">
        <f t="shared" si="25"/>
        <v>658.46293914372131</v>
      </c>
      <c r="G286" s="729">
        <f t="shared" si="22"/>
        <v>-226.84213497661358</v>
      </c>
      <c r="H286" s="729">
        <f t="shared" si="23"/>
        <v>131919.42996372088</v>
      </c>
      <c r="I286" s="704"/>
    </row>
    <row r="287" spans="3:9" hidden="1" outlineLevel="1" x14ac:dyDescent="0.25">
      <c r="C287" s="712">
        <v>274</v>
      </c>
      <c r="D287" s="729">
        <f t="shared" si="24"/>
        <v>131919.42996372088</v>
      </c>
      <c r="E287" s="729">
        <f t="shared" si="21"/>
        <v>431.62080416710774</v>
      </c>
      <c r="F287" s="729">
        <f t="shared" si="25"/>
        <v>659.59714981860441</v>
      </c>
      <c r="G287" s="729">
        <f t="shared" si="22"/>
        <v>-227.97634565149667</v>
      </c>
      <c r="H287" s="729">
        <f t="shared" si="23"/>
        <v>132147.40630937237</v>
      </c>
      <c r="I287" s="704"/>
    </row>
    <row r="288" spans="3:9" hidden="1" outlineLevel="1" x14ac:dyDescent="0.25">
      <c r="C288" s="712">
        <v>275</v>
      </c>
      <c r="D288" s="729">
        <f t="shared" si="24"/>
        <v>132147.40630937237</v>
      </c>
      <c r="E288" s="729">
        <f t="shared" si="21"/>
        <v>431.62080416710774</v>
      </c>
      <c r="F288" s="729">
        <f t="shared" si="25"/>
        <v>660.73703154686189</v>
      </c>
      <c r="G288" s="729">
        <f t="shared" si="22"/>
        <v>-229.11622737975415</v>
      </c>
      <c r="H288" s="729">
        <f t="shared" si="23"/>
        <v>132376.52253675213</v>
      </c>
      <c r="I288" s="704"/>
    </row>
    <row r="289" spans="3:9" hidden="1" outlineLevel="1" x14ac:dyDescent="0.25">
      <c r="C289" s="712">
        <v>276</v>
      </c>
      <c r="D289" s="729">
        <f t="shared" si="24"/>
        <v>132376.52253675213</v>
      </c>
      <c r="E289" s="729">
        <f t="shared" si="21"/>
        <v>431.62080416710774</v>
      </c>
      <c r="F289" s="729">
        <f t="shared" si="25"/>
        <v>661.88261268376073</v>
      </c>
      <c r="G289" s="729">
        <f t="shared" si="22"/>
        <v>-230.26180851665299</v>
      </c>
      <c r="H289" s="729">
        <f t="shared" si="23"/>
        <v>132606.7843452688</v>
      </c>
      <c r="I289" s="704"/>
    </row>
    <row r="290" spans="3:9" hidden="1" outlineLevel="1" x14ac:dyDescent="0.25">
      <c r="C290" s="712">
        <v>277</v>
      </c>
      <c r="D290" s="729">
        <f t="shared" si="24"/>
        <v>132606.7843452688</v>
      </c>
      <c r="E290" s="729">
        <f t="shared" si="21"/>
        <v>431.62080416710774</v>
      </c>
      <c r="F290" s="729">
        <f t="shared" si="25"/>
        <v>663.03392172634403</v>
      </c>
      <c r="G290" s="729">
        <f t="shared" si="22"/>
        <v>-231.4131175592363</v>
      </c>
      <c r="H290" s="729">
        <f t="shared" si="23"/>
        <v>132838.19746282804</v>
      </c>
      <c r="I290" s="704"/>
    </row>
    <row r="291" spans="3:9" hidden="1" outlineLevel="1" x14ac:dyDescent="0.25">
      <c r="C291" s="712">
        <v>278</v>
      </c>
      <c r="D291" s="729">
        <f t="shared" si="24"/>
        <v>132838.19746282804</v>
      </c>
      <c r="E291" s="729">
        <f t="shared" si="21"/>
        <v>431.62080416710774</v>
      </c>
      <c r="F291" s="729">
        <f t="shared" si="25"/>
        <v>664.19098731414022</v>
      </c>
      <c r="G291" s="729">
        <f t="shared" si="22"/>
        <v>-232.57018314703248</v>
      </c>
      <c r="H291" s="729">
        <f t="shared" si="23"/>
        <v>133070.76764597508</v>
      </c>
      <c r="I291" s="704"/>
    </row>
    <row r="292" spans="3:9" hidden="1" outlineLevel="1" x14ac:dyDescent="0.25">
      <c r="C292" s="712">
        <v>279</v>
      </c>
      <c r="D292" s="729">
        <f t="shared" si="24"/>
        <v>133070.76764597508</v>
      </c>
      <c r="E292" s="729">
        <f t="shared" si="21"/>
        <v>431.62080416710774</v>
      </c>
      <c r="F292" s="729">
        <f t="shared" si="25"/>
        <v>665.35383822987546</v>
      </c>
      <c r="G292" s="729">
        <f t="shared" si="22"/>
        <v>-233.73303406276773</v>
      </c>
      <c r="H292" s="729">
        <f t="shared" si="23"/>
        <v>133304.50068003786</v>
      </c>
      <c r="I292" s="704"/>
    </row>
    <row r="293" spans="3:9" hidden="1" outlineLevel="1" x14ac:dyDescent="0.25">
      <c r="C293" s="712">
        <v>280</v>
      </c>
      <c r="D293" s="729">
        <f t="shared" si="24"/>
        <v>133304.50068003786</v>
      </c>
      <c r="E293" s="729">
        <f t="shared" si="21"/>
        <v>431.62080416710774</v>
      </c>
      <c r="F293" s="729">
        <f t="shared" si="25"/>
        <v>666.52250340018929</v>
      </c>
      <c r="G293" s="729">
        <f t="shared" si="22"/>
        <v>-234.90169923308156</v>
      </c>
      <c r="H293" s="729">
        <f t="shared" si="23"/>
        <v>133539.40237927093</v>
      </c>
      <c r="I293" s="704"/>
    </row>
    <row r="294" spans="3:9" hidden="1" outlineLevel="1" x14ac:dyDescent="0.25">
      <c r="C294" s="712">
        <v>281</v>
      </c>
      <c r="D294" s="729">
        <f t="shared" si="24"/>
        <v>133539.40237927093</v>
      </c>
      <c r="E294" s="729">
        <f t="shared" si="21"/>
        <v>431.62080416710774</v>
      </c>
      <c r="F294" s="729">
        <f t="shared" si="25"/>
        <v>667.69701189635464</v>
      </c>
      <c r="G294" s="729">
        <f t="shared" si="22"/>
        <v>-236.0762077292469</v>
      </c>
      <c r="H294" s="729">
        <f t="shared" si="23"/>
        <v>133775.47858700019</v>
      </c>
      <c r="I294" s="704"/>
    </row>
    <row r="295" spans="3:9" hidden="1" outlineLevel="1" x14ac:dyDescent="0.25">
      <c r="C295" s="712">
        <v>282</v>
      </c>
      <c r="D295" s="729">
        <f t="shared" si="24"/>
        <v>133775.47858700019</v>
      </c>
      <c r="E295" s="729">
        <f t="shared" si="21"/>
        <v>431.62080416710774</v>
      </c>
      <c r="F295" s="729">
        <f t="shared" si="25"/>
        <v>668.87739293500101</v>
      </c>
      <c r="G295" s="729">
        <f t="shared" si="22"/>
        <v>-237.25658876789328</v>
      </c>
      <c r="H295" s="729">
        <f t="shared" si="23"/>
        <v>134012.73517576809</v>
      </c>
      <c r="I295" s="704"/>
    </row>
    <row r="296" spans="3:9" hidden="1" outlineLevel="1" x14ac:dyDescent="0.25">
      <c r="C296" s="712">
        <v>283</v>
      </c>
      <c r="D296" s="729">
        <f t="shared" si="24"/>
        <v>134012.73517576809</v>
      </c>
      <c r="E296" s="729">
        <f t="shared" si="21"/>
        <v>431.62080416710774</v>
      </c>
      <c r="F296" s="729">
        <f t="shared" si="25"/>
        <v>670.0636758788404</v>
      </c>
      <c r="G296" s="729">
        <f t="shared" si="22"/>
        <v>-238.44287171173266</v>
      </c>
      <c r="H296" s="729">
        <f t="shared" si="23"/>
        <v>134251.17804747983</v>
      </c>
      <c r="I296" s="704"/>
    </row>
    <row r="297" spans="3:9" hidden="1" outlineLevel="1" x14ac:dyDescent="0.25">
      <c r="C297" s="712">
        <v>284</v>
      </c>
      <c r="D297" s="729">
        <f t="shared" si="24"/>
        <v>134251.17804747983</v>
      </c>
      <c r="E297" s="729">
        <f t="shared" si="21"/>
        <v>431.62080416710774</v>
      </c>
      <c r="F297" s="729">
        <f t="shared" si="25"/>
        <v>671.25589023739917</v>
      </c>
      <c r="G297" s="729">
        <f t="shared" si="22"/>
        <v>-239.63508607029144</v>
      </c>
      <c r="H297" s="729">
        <f t="shared" si="23"/>
        <v>134490.81313355011</v>
      </c>
      <c r="I297" s="704"/>
    </row>
    <row r="298" spans="3:9" hidden="1" outlineLevel="1" x14ac:dyDescent="0.25">
      <c r="C298" s="712">
        <v>285</v>
      </c>
      <c r="D298" s="729">
        <f t="shared" si="24"/>
        <v>134490.81313355011</v>
      </c>
      <c r="E298" s="729">
        <f t="shared" si="21"/>
        <v>431.62080416710774</v>
      </c>
      <c r="F298" s="729">
        <f t="shared" si="25"/>
        <v>672.45406566775057</v>
      </c>
      <c r="G298" s="729">
        <f t="shared" si="22"/>
        <v>-240.83326150064283</v>
      </c>
      <c r="H298" s="729">
        <f t="shared" si="23"/>
        <v>134731.64639505075</v>
      </c>
      <c r="I298" s="704"/>
    </row>
    <row r="299" spans="3:9" hidden="1" outlineLevel="1" x14ac:dyDescent="0.25">
      <c r="C299" s="712">
        <v>286</v>
      </c>
      <c r="D299" s="729">
        <f t="shared" si="24"/>
        <v>134731.64639505075</v>
      </c>
      <c r="E299" s="729">
        <f t="shared" si="21"/>
        <v>431.62080416710774</v>
      </c>
      <c r="F299" s="729">
        <f t="shared" si="25"/>
        <v>673.65823197525378</v>
      </c>
      <c r="G299" s="729">
        <f t="shared" si="22"/>
        <v>-242.03742780814605</v>
      </c>
      <c r="H299" s="729">
        <f t="shared" si="23"/>
        <v>134973.6838228589</v>
      </c>
      <c r="I299" s="704"/>
    </row>
    <row r="300" spans="3:9" hidden="1" outlineLevel="1" x14ac:dyDescent="0.25">
      <c r="C300" s="712">
        <v>287</v>
      </c>
      <c r="D300" s="729">
        <f t="shared" si="24"/>
        <v>134973.6838228589</v>
      </c>
      <c r="E300" s="729">
        <f t="shared" si="21"/>
        <v>431.62080416710774</v>
      </c>
      <c r="F300" s="729">
        <f t="shared" si="25"/>
        <v>674.86841911429451</v>
      </c>
      <c r="G300" s="729">
        <f t="shared" si="22"/>
        <v>-243.24761494718678</v>
      </c>
      <c r="H300" s="729">
        <f t="shared" si="23"/>
        <v>135216.93143780608</v>
      </c>
      <c r="I300" s="704"/>
    </row>
    <row r="301" spans="3:9" hidden="1" outlineLevel="1" x14ac:dyDescent="0.25">
      <c r="C301" s="712">
        <v>288</v>
      </c>
      <c r="D301" s="729">
        <f t="shared" si="24"/>
        <v>135216.93143780608</v>
      </c>
      <c r="E301" s="729">
        <f t="shared" si="21"/>
        <v>431.62080416710774</v>
      </c>
      <c r="F301" s="729">
        <f t="shared" si="25"/>
        <v>676.08465718903039</v>
      </c>
      <c r="G301" s="729">
        <f t="shared" si="22"/>
        <v>-244.46385302192266</v>
      </c>
      <c r="H301" s="729">
        <f t="shared" si="23"/>
        <v>135461.39529082799</v>
      </c>
      <c r="I301" s="704"/>
    </row>
    <row r="302" spans="3:9" hidden="1" outlineLevel="1" x14ac:dyDescent="0.25">
      <c r="C302" s="712">
        <v>289</v>
      </c>
      <c r="D302" s="729">
        <f t="shared" si="24"/>
        <v>135461.39529082799</v>
      </c>
      <c r="E302" s="729">
        <f t="shared" si="21"/>
        <v>431.62080416710774</v>
      </c>
      <c r="F302" s="729">
        <f t="shared" si="25"/>
        <v>677.30697645414</v>
      </c>
      <c r="G302" s="729">
        <f t="shared" si="22"/>
        <v>-245.68617228703226</v>
      </c>
      <c r="H302" s="729">
        <f t="shared" si="23"/>
        <v>135707.08146311503</v>
      </c>
      <c r="I302" s="704"/>
    </row>
    <row r="303" spans="3:9" hidden="1" outlineLevel="1" x14ac:dyDescent="0.25">
      <c r="C303" s="712">
        <v>290</v>
      </c>
      <c r="D303" s="729">
        <f t="shared" si="24"/>
        <v>135707.08146311503</v>
      </c>
      <c r="E303" s="729">
        <f t="shared" si="21"/>
        <v>431.62080416710774</v>
      </c>
      <c r="F303" s="729">
        <f t="shared" si="25"/>
        <v>678.53540731557518</v>
      </c>
      <c r="G303" s="729">
        <f t="shared" si="22"/>
        <v>-246.91460314846745</v>
      </c>
      <c r="H303" s="729">
        <f t="shared" si="23"/>
        <v>135953.9960662635</v>
      </c>
      <c r="I303" s="704"/>
    </row>
    <row r="304" spans="3:9" hidden="1" outlineLevel="1" x14ac:dyDescent="0.25">
      <c r="C304" s="712">
        <v>291</v>
      </c>
      <c r="D304" s="729">
        <f t="shared" si="24"/>
        <v>135953.9960662635</v>
      </c>
      <c r="E304" s="729">
        <f t="shared" si="21"/>
        <v>431.62080416710774</v>
      </c>
      <c r="F304" s="729">
        <f t="shared" si="25"/>
        <v>679.76998033131747</v>
      </c>
      <c r="G304" s="729">
        <f t="shared" si="22"/>
        <v>-248.14917616420973</v>
      </c>
      <c r="H304" s="729">
        <f t="shared" si="23"/>
        <v>136202.14524242771</v>
      </c>
      <c r="I304" s="704"/>
    </row>
    <row r="305" spans="3:9" hidden="1" outlineLevel="1" x14ac:dyDescent="0.25">
      <c r="C305" s="712">
        <v>292</v>
      </c>
      <c r="D305" s="729">
        <f t="shared" si="24"/>
        <v>136202.14524242771</v>
      </c>
      <c r="E305" s="729">
        <f t="shared" si="21"/>
        <v>431.62080416710774</v>
      </c>
      <c r="F305" s="729">
        <f t="shared" si="25"/>
        <v>681.01072621213859</v>
      </c>
      <c r="G305" s="729">
        <f t="shared" si="22"/>
        <v>-249.38992204503086</v>
      </c>
      <c r="H305" s="729">
        <f t="shared" si="23"/>
        <v>136451.53516447273</v>
      </c>
      <c r="I305" s="704"/>
    </row>
    <row r="306" spans="3:9" hidden="1" outlineLevel="1" x14ac:dyDescent="0.25">
      <c r="C306" s="712">
        <v>293</v>
      </c>
      <c r="D306" s="729">
        <f t="shared" si="24"/>
        <v>136451.53516447273</v>
      </c>
      <c r="E306" s="729">
        <f t="shared" si="21"/>
        <v>431.62080416710774</v>
      </c>
      <c r="F306" s="729">
        <f t="shared" si="25"/>
        <v>682.25767582236369</v>
      </c>
      <c r="G306" s="729">
        <f t="shared" si="22"/>
        <v>-250.63687165525596</v>
      </c>
      <c r="H306" s="729">
        <f t="shared" si="23"/>
        <v>136702.172036128</v>
      </c>
      <c r="I306" s="704"/>
    </row>
    <row r="307" spans="3:9" hidden="1" outlineLevel="1" x14ac:dyDescent="0.25">
      <c r="C307" s="712">
        <v>294</v>
      </c>
      <c r="D307" s="729">
        <f t="shared" si="24"/>
        <v>136702.172036128</v>
      </c>
      <c r="E307" s="729">
        <f t="shared" si="21"/>
        <v>431.62080416710774</v>
      </c>
      <c r="F307" s="729">
        <f t="shared" si="25"/>
        <v>683.51086018064007</v>
      </c>
      <c r="G307" s="729">
        <f t="shared" si="22"/>
        <v>-251.89005601353233</v>
      </c>
      <c r="H307" s="729">
        <f t="shared" si="23"/>
        <v>136954.06209214154</v>
      </c>
      <c r="I307" s="704"/>
    </row>
    <row r="308" spans="3:9" hidden="1" outlineLevel="1" x14ac:dyDescent="0.25">
      <c r="C308" s="712">
        <v>295</v>
      </c>
      <c r="D308" s="729">
        <f t="shared" si="24"/>
        <v>136954.06209214154</v>
      </c>
      <c r="E308" s="729">
        <f t="shared" si="21"/>
        <v>431.62080416710774</v>
      </c>
      <c r="F308" s="729">
        <f t="shared" si="25"/>
        <v>684.77031046070772</v>
      </c>
      <c r="G308" s="729">
        <f t="shared" si="22"/>
        <v>-253.14950629359998</v>
      </c>
      <c r="H308" s="729">
        <f t="shared" si="23"/>
        <v>137207.21159843513</v>
      </c>
      <c r="I308" s="704"/>
    </row>
    <row r="309" spans="3:9" hidden="1" outlineLevel="1" x14ac:dyDescent="0.25">
      <c r="C309" s="712">
        <v>296</v>
      </c>
      <c r="D309" s="729">
        <f t="shared" si="24"/>
        <v>137207.21159843513</v>
      </c>
      <c r="E309" s="729">
        <f t="shared" si="21"/>
        <v>431.62080416710774</v>
      </c>
      <c r="F309" s="729">
        <f t="shared" si="25"/>
        <v>686.03605799217564</v>
      </c>
      <c r="G309" s="729">
        <f t="shared" si="22"/>
        <v>-254.41525382506791</v>
      </c>
      <c r="H309" s="729">
        <f t="shared" si="23"/>
        <v>137461.6268522602</v>
      </c>
      <c r="I309" s="704"/>
    </row>
    <row r="310" spans="3:9" hidden="1" outlineLevel="1" x14ac:dyDescent="0.25">
      <c r="C310" s="712">
        <v>297</v>
      </c>
      <c r="D310" s="729">
        <f t="shared" si="24"/>
        <v>137461.6268522602</v>
      </c>
      <c r="E310" s="729">
        <f t="shared" si="21"/>
        <v>431.62080416710774</v>
      </c>
      <c r="F310" s="729">
        <f t="shared" si="25"/>
        <v>687.30813426130101</v>
      </c>
      <c r="G310" s="729">
        <f t="shared" si="22"/>
        <v>-255.68733009419327</v>
      </c>
      <c r="H310" s="729">
        <f t="shared" si="23"/>
        <v>137717.3141823544</v>
      </c>
      <c r="I310" s="704"/>
    </row>
    <row r="311" spans="3:9" hidden="1" outlineLevel="1" x14ac:dyDescent="0.25">
      <c r="C311" s="712">
        <v>298</v>
      </c>
      <c r="D311" s="729">
        <f t="shared" si="24"/>
        <v>137717.3141823544</v>
      </c>
      <c r="E311" s="729">
        <f t="shared" si="21"/>
        <v>431.62080416710774</v>
      </c>
      <c r="F311" s="729">
        <f t="shared" si="25"/>
        <v>688.58657091177201</v>
      </c>
      <c r="G311" s="729">
        <f t="shared" si="22"/>
        <v>-256.96576674466428</v>
      </c>
      <c r="H311" s="729">
        <f t="shared" si="23"/>
        <v>137974.27994909906</v>
      </c>
      <c r="I311" s="704"/>
    </row>
    <row r="312" spans="3:9" hidden="1" outlineLevel="1" x14ac:dyDescent="0.25">
      <c r="C312" s="712">
        <v>299</v>
      </c>
      <c r="D312" s="729">
        <f t="shared" si="24"/>
        <v>137974.27994909906</v>
      </c>
      <c r="E312" s="729">
        <f t="shared" si="21"/>
        <v>431.62080416710774</v>
      </c>
      <c r="F312" s="729">
        <f t="shared" si="25"/>
        <v>689.8713997454953</v>
      </c>
      <c r="G312" s="729">
        <f t="shared" si="22"/>
        <v>-258.25059557838756</v>
      </c>
      <c r="H312" s="729">
        <f t="shared" si="23"/>
        <v>138232.53054467746</v>
      </c>
      <c r="I312" s="704"/>
    </row>
    <row r="313" spans="3:9" hidden="1" outlineLevel="1" x14ac:dyDescent="0.25">
      <c r="C313" s="712">
        <v>300</v>
      </c>
      <c r="D313" s="729">
        <f t="shared" si="24"/>
        <v>138232.53054467746</v>
      </c>
      <c r="E313" s="729">
        <f t="shared" si="21"/>
        <v>431.62080416710774</v>
      </c>
      <c r="F313" s="729">
        <f t="shared" si="25"/>
        <v>691.16265272338728</v>
      </c>
      <c r="G313" s="729">
        <f t="shared" si="22"/>
        <v>-259.54184855627955</v>
      </c>
      <c r="H313" s="729">
        <f t="shared" si="23"/>
        <v>138492.07239323374</v>
      </c>
      <c r="I313" s="704"/>
    </row>
    <row r="314" spans="3:9" hidden="1" outlineLevel="1" x14ac:dyDescent="0.25">
      <c r="C314" s="712">
        <v>301</v>
      </c>
      <c r="D314" s="729">
        <f t="shared" si="24"/>
        <v>138492.07239323374</v>
      </c>
      <c r="E314" s="729">
        <f t="shared" si="21"/>
        <v>431.62080416710774</v>
      </c>
      <c r="F314" s="729">
        <f t="shared" si="25"/>
        <v>692.46036196616876</v>
      </c>
      <c r="G314" s="729">
        <f t="shared" si="22"/>
        <v>-260.83955779906103</v>
      </c>
      <c r="H314" s="729">
        <f t="shared" si="23"/>
        <v>138752.91195103282</v>
      </c>
      <c r="I314" s="704"/>
    </row>
    <row r="315" spans="3:9" hidden="1" outlineLevel="1" x14ac:dyDescent="0.25">
      <c r="C315" s="712">
        <v>302</v>
      </c>
      <c r="D315" s="729">
        <f t="shared" si="24"/>
        <v>138752.91195103282</v>
      </c>
      <c r="E315" s="729">
        <f t="shared" si="21"/>
        <v>431.62080416710774</v>
      </c>
      <c r="F315" s="729">
        <f t="shared" si="25"/>
        <v>693.7645597551641</v>
      </c>
      <c r="G315" s="729">
        <f t="shared" si="22"/>
        <v>-262.14375558805637</v>
      </c>
      <c r="H315" s="729">
        <f t="shared" si="23"/>
        <v>139015.05570662089</v>
      </c>
      <c r="I315" s="704"/>
    </row>
    <row r="316" spans="3:9" hidden="1" outlineLevel="1" x14ac:dyDescent="0.25">
      <c r="C316" s="712">
        <v>303</v>
      </c>
      <c r="D316" s="729">
        <f t="shared" si="24"/>
        <v>139015.05570662089</v>
      </c>
      <c r="E316" s="729">
        <f t="shared" si="21"/>
        <v>431.62080416710774</v>
      </c>
      <c r="F316" s="729">
        <f t="shared" si="25"/>
        <v>695.07527853310444</v>
      </c>
      <c r="G316" s="729">
        <f t="shared" si="22"/>
        <v>-263.4544743659967</v>
      </c>
      <c r="H316" s="729">
        <f t="shared" si="23"/>
        <v>139278.51018098689</v>
      </c>
      <c r="I316" s="704"/>
    </row>
    <row r="317" spans="3:9" hidden="1" outlineLevel="1" x14ac:dyDescent="0.25">
      <c r="C317" s="712">
        <v>304</v>
      </c>
      <c r="D317" s="729">
        <f t="shared" si="24"/>
        <v>139278.51018098689</v>
      </c>
      <c r="E317" s="729">
        <f t="shared" si="21"/>
        <v>431.62080416710774</v>
      </c>
      <c r="F317" s="729">
        <f t="shared" si="25"/>
        <v>696.39255090493452</v>
      </c>
      <c r="G317" s="729">
        <f t="shared" si="22"/>
        <v>-264.77174673782679</v>
      </c>
      <c r="H317" s="729">
        <f t="shared" si="23"/>
        <v>139543.28192772472</v>
      </c>
      <c r="I317" s="704"/>
    </row>
    <row r="318" spans="3:9" hidden="1" outlineLevel="1" x14ac:dyDescent="0.25">
      <c r="C318" s="712">
        <v>305</v>
      </c>
      <c r="D318" s="729">
        <f t="shared" si="24"/>
        <v>139543.28192772472</v>
      </c>
      <c r="E318" s="729">
        <f t="shared" si="21"/>
        <v>431.62080416710774</v>
      </c>
      <c r="F318" s="729">
        <f t="shared" si="25"/>
        <v>697.71640963862365</v>
      </c>
      <c r="G318" s="729">
        <f t="shared" si="22"/>
        <v>-266.09560547151591</v>
      </c>
      <c r="H318" s="729">
        <f t="shared" si="23"/>
        <v>139809.37753319624</v>
      </c>
      <c r="I318" s="704"/>
    </row>
    <row r="319" spans="3:9" hidden="1" outlineLevel="1" x14ac:dyDescent="0.25">
      <c r="C319" s="712">
        <v>306</v>
      </c>
      <c r="D319" s="729">
        <f t="shared" si="24"/>
        <v>139809.37753319624</v>
      </c>
      <c r="E319" s="729">
        <f t="shared" si="21"/>
        <v>431.62080416710774</v>
      </c>
      <c r="F319" s="729">
        <f t="shared" si="25"/>
        <v>699.04688766598122</v>
      </c>
      <c r="G319" s="729">
        <f t="shared" si="22"/>
        <v>-267.42608349887348</v>
      </c>
      <c r="H319" s="729">
        <f t="shared" si="23"/>
        <v>140076.80361669511</v>
      </c>
      <c r="I319" s="704"/>
    </row>
    <row r="320" spans="3:9" hidden="1" outlineLevel="1" x14ac:dyDescent="0.25">
      <c r="C320" s="712">
        <v>307</v>
      </c>
      <c r="D320" s="729">
        <f t="shared" si="24"/>
        <v>140076.80361669511</v>
      </c>
      <c r="E320" s="729">
        <f t="shared" si="21"/>
        <v>431.62080416710774</v>
      </c>
      <c r="F320" s="729">
        <f t="shared" si="25"/>
        <v>700.38401808347555</v>
      </c>
      <c r="G320" s="729">
        <f t="shared" si="22"/>
        <v>-268.76321391636782</v>
      </c>
      <c r="H320" s="729">
        <f t="shared" si="23"/>
        <v>140345.56683061147</v>
      </c>
      <c r="I320" s="704"/>
    </row>
    <row r="321" spans="3:9" hidden="1" outlineLevel="1" x14ac:dyDescent="0.25">
      <c r="C321" s="712">
        <v>308</v>
      </c>
      <c r="D321" s="729">
        <f t="shared" si="24"/>
        <v>140345.56683061147</v>
      </c>
      <c r="E321" s="729">
        <f t="shared" si="21"/>
        <v>431.62080416710774</v>
      </c>
      <c r="F321" s="729">
        <f t="shared" si="25"/>
        <v>701.7278341530573</v>
      </c>
      <c r="G321" s="729">
        <f t="shared" si="22"/>
        <v>-270.10702998594957</v>
      </c>
      <c r="H321" s="729">
        <f t="shared" si="23"/>
        <v>140615.67386059742</v>
      </c>
      <c r="I321" s="704"/>
    </row>
    <row r="322" spans="3:9" hidden="1" outlineLevel="1" x14ac:dyDescent="0.25">
      <c r="C322" s="712">
        <v>309</v>
      </c>
      <c r="D322" s="729">
        <f t="shared" si="24"/>
        <v>140615.67386059742</v>
      </c>
      <c r="E322" s="729">
        <f t="shared" si="21"/>
        <v>431.62080416710774</v>
      </c>
      <c r="F322" s="729">
        <f t="shared" si="25"/>
        <v>703.07836930298708</v>
      </c>
      <c r="G322" s="729">
        <f t="shared" si="22"/>
        <v>-271.45756513587935</v>
      </c>
      <c r="H322" s="729">
        <f t="shared" si="23"/>
        <v>140887.1314257333</v>
      </c>
      <c r="I322" s="704"/>
    </row>
    <row r="323" spans="3:9" hidden="1" outlineLevel="1" x14ac:dyDescent="0.25">
      <c r="C323" s="712">
        <v>310</v>
      </c>
      <c r="D323" s="729">
        <f t="shared" si="24"/>
        <v>140887.1314257333</v>
      </c>
      <c r="E323" s="729">
        <f t="shared" si="21"/>
        <v>431.62080416710774</v>
      </c>
      <c r="F323" s="729">
        <f t="shared" si="25"/>
        <v>704.43565712866655</v>
      </c>
      <c r="G323" s="729">
        <f t="shared" si="22"/>
        <v>-272.81485296155881</v>
      </c>
      <c r="H323" s="729">
        <f t="shared" si="23"/>
        <v>141159.94627869487</v>
      </c>
      <c r="I323" s="704"/>
    </row>
    <row r="324" spans="3:9" hidden="1" outlineLevel="1" x14ac:dyDescent="0.25">
      <c r="C324" s="712">
        <v>311</v>
      </c>
      <c r="D324" s="729">
        <f t="shared" si="24"/>
        <v>141159.94627869487</v>
      </c>
      <c r="E324" s="729">
        <f t="shared" si="21"/>
        <v>431.62080416710774</v>
      </c>
      <c r="F324" s="729">
        <f t="shared" si="25"/>
        <v>705.79973139347442</v>
      </c>
      <c r="G324" s="729">
        <f t="shared" si="22"/>
        <v>-274.17892722636668</v>
      </c>
      <c r="H324" s="729">
        <f t="shared" si="23"/>
        <v>141434.12520592124</v>
      </c>
      <c r="I324" s="704"/>
    </row>
    <row r="325" spans="3:9" hidden="1" outlineLevel="1" x14ac:dyDescent="0.25">
      <c r="C325" s="712">
        <v>312</v>
      </c>
      <c r="D325" s="729">
        <f t="shared" si="24"/>
        <v>141434.12520592124</v>
      </c>
      <c r="E325" s="729">
        <f t="shared" si="21"/>
        <v>431.62080416710774</v>
      </c>
      <c r="F325" s="729">
        <f t="shared" si="25"/>
        <v>707.17062602960618</v>
      </c>
      <c r="G325" s="729">
        <f t="shared" si="22"/>
        <v>-275.54982186249845</v>
      </c>
      <c r="H325" s="729">
        <f t="shared" si="23"/>
        <v>141709.67502778373</v>
      </c>
      <c r="I325" s="704"/>
    </row>
    <row r="326" spans="3:9" hidden="1" outlineLevel="1" x14ac:dyDescent="0.25">
      <c r="C326" s="712">
        <v>313</v>
      </c>
      <c r="D326" s="729">
        <f t="shared" si="24"/>
        <v>141709.67502778373</v>
      </c>
      <c r="E326" s="729">
        <f t="shared" si="21"/>
        <v>431.62080416710774</v>
      </c>
      <c r="F326" s="729">
        <f t="shared" si="25"/>
        <v>708.54837513891869</v>
      </c>
      <c r="G326" s="729">
        <f t="shared" si="22"/>
        <v>-276.92757097181095</v>
      </c>
      <c r="H326" s="729">
        <f t="shared" si="23"/>
        <v>141986.60259875553</v>
      </c>
      <c r="I326" s="704"/>
    </row>
    <row r="327" spans="3:9" hidden="1" outlineLevel="1" x14ac:dyDescent="0.25">
      <c r="C327" s="712">
        <v>314</v>
      </c>
      <c r="D327" s="729">
        <f t="shared" si="24"/>
        <v>141986.60259875553</v>
      </c>
      <c r="E327" s="729">
        <f t="shared" si="21"/>
        <v>431.62080416710774</v>
      </c>
      <c r="F327" s="729">
        <f t="shared" si="25"/>
        <v>709.93301299377765</v>
      </c>
      <c r="G327" s="729">
        <f t="shared" si="22"/>
        <v>-278.31220882666992</v>
      </c>
      <c r="H327" s="729">
        <f t="shared" si="23"/>
        <v>142264.91480758222</v>
      </c>
      <c r="I327" s="704"/>
    </row>
    <row r="328" spans="3:9" hidden="1" outlineLevel="1" x14ac:dyDescent="0.25">
      <c r="C328" s="712">
        <v>315</v>
      </c>
      <c r="D328" s="729">
        <f t="shared" si="24"/>
        <v>142264.91480758222</v>
      </c>
      <c r="E328" s="729">
        <f t="shared" si="21"/>
        <v>431.62080416710774</v>
      </c>
      <c r="F328" s="729">
        <f t="shared" si="25"/>
        <v>711.32457403791113</v>
      </c>
      <c r="G328" s="729">
        <f t="shared" si="22"/>
        <v>-279.7037698708034</v>
      </c>
      <c r="H328" s="729">
        <f t="shared" si="23"/>
        <v>142544.61857745302</v>
      </c>
      <c r="I328" s="704"/>
    </row>
    <row r="329" spans="3:9" hidden="1" outlineLevel="1" x14ac:dyDescent="0.25">
      <c r="C329" s="712">
        <v>316</v>
      </c>
      <c r="D329" s="729">
        <f t="shared" si="24"/>
        <v>142544.61857745302</v>
      </c>
      <c r="E329" s="729">
        <f t="shared" si="21"/>
        <v>431.62080416710774</v>
      </c>
      <c r="F329" s="729">
        <f t="shared" si="25"/>
        <v>712.72309288726512</v>
      </c>
      <c r="G329" s="729">
        <f t="shared" si="22"/>
        <v>-281.10228872015739</v>
      </c>
      <c r="H329" s="729">
        <f t="shared" si="23"/>
        <v>142825.72086617319</v>
      </c>
      <c r="I329" s="704"/>
    </row>
    <row r="330" spans="3:9" hidden="1" outlineLevel="1" x14ac:dyDescent="0.25">
      <c r="C330" s="712">
        <v>317</v>
      </c>
      <c r="D330" s="729">
        <f t="shared" si="24"/>
        <v>142825.72086617319</v>
      </c>
      <c r="E330" s="729">
        <f t="shared" si="21"/>
        <v>431.62080416710774</v>
      </c>
      <c r="F330" s="729">
        <f t="shared" si="25"/>
        <v>714.12860433086598</v>
      </c>
      <c r="G330" s="729">
        <f t="shared" si="22"/>
        <v>-282.50780016375825</v>
      </c>
      <c r="H330" s="729">
        <f t="shared" si="23"/>
        <v>143108.22866633695</v>
      </c>
      <c r="I330" s="704"/>
    </row>
    <row r="331" spans="3:9" hidden="1" outlineLevel="1" x14ac:dyDescent="0.25">
      <c r="C331" s="712">
        <v>318</v>
      </c>
      <c r="D331" s="729">
        <f t="shared" si="24"/>
        <v>143108.22866633695</v>
      </c>
      <c r="E331" s="729">
        <f t="shared" si="21"/>
        <v>431.62080416710774</v>
      </c>
      <c r="F331" s="729">
        <f t="shared" si="25"/>
        <v>715.54114333168479</v>
      </c>
      <c r="G331" s="729">
        <f t="shared" si="22"/>
        <v>-283.92033916457706</v>
      </c>
      <c r="H331" s="729">
        <f t="shared" si="23"/>
        <v>143392.14900550153</v>
      </c>
      <c r="I331" s="704"/>
    </row>
    <row r="332" spans="3:9" hidden="1" outlineLevel="1" x14ac:dyDescent="0.25">
      <c r="C332" s="712">
        <v>319</v>
      </c>
      <c r="D332" s="729">
        <f t="shared" si="24"/>
        <v>143392.14900550153</v>
      </c>
      <c r="E332" s="729">
        <f t="shared" si="21"/>
        <v>431.62080416710774</v>
      </c>
      <c r="F332" s="729">
        <f t="shared" si="25"/>
        <v>716.96074502750764</v>
      </c>
      <c r="G332" s="729">
        <f t="shared" si="22"/>
        <v>-285.33994086039991</v>
      </c>
      <c r="H332" s="729">
        <f t="shared" si="23"/>
        <v>143677.48894636193</v>
      </c>
      <c r="I332" s="704"/>
    </row>
    <row r="333" spans="3:9" hidden="1" outlineLevel="1" x14ac:dyDescent="0.25">
      <c r="C333" s="712">
        <v>320</v>
      </c>
      <c r="D333" s="729">
        <f t="shared" si="24"/>
        <v>143677.48894636193</v>
      </c>
      <c r="E333" s="729">
        <f t="shared" si="21"/>
        <v>431.62080416710774</v>
      </c>
      <c r="F333" s="729">
        <f t="shared" si="25"/>
        <v>718.38744473180964</v>
      </c>
      <c r="G333" s="729">
        <f t="shared" si="22"/>
        <v>-286.7666405647019</v>
      </c>
      <c r="H333" s="729">
        <f t="shared" si="23"/>
        <v>143964.25558692662</v>
      </c>
      <c r="I333" s="704"/>
    </row>
    <row r="334" spans="3:9" hidden="1" outlineLevel="1" x14ac:dyDescent="0.25">
      <c r="C334" s="712">
        <v>321</v>
      </c>
      <c r="D334" s="729">
        <f t="shared" si="24"/>
        <v>143964.25558692662</v>
      </c>
      <c r="E334" s="729">
        <f t="shared" ref="E334:E373" si="26">$E$11</f>
        <v>431.62080416710774</v>
      </c>
      <c r="F334" s="729">
        <f t="shared" si="25"/>
        <v>719.82127793463314</v>
      </c>
      <c r="G334" s="729">
        <f t="shared" ref="G334:G373" si="27">E334-F334</f>
        <v>-288.20047376752541</v>
      </c>
      <c r="H334" s="729">
        <f t="shared" ref="H334:H373" si="28">D334-G334</f>
        <v>144252.45606069415</v>
      </c>
      <c r="I334" s="704"/>
    </row>
    <row r="335" spans="3:9" hidden="1" outlineLevel="1" x14ac:dyDescent="0.25">
      <c r="C335" s="712">
        <v>322</v>
      </c>
      <c r="D335" s="729">
        <f t="shared" ref="D335:D373" si="29">D334-G334</f>
        <v>144252.45606069415</v>
      </c>
      <c r="E335" s="729">
        <f t="shared" si="26"/>
        <v>431.62080416710774</v>
      </c>
      <c r="F335" s="729">
        <f t="shared" ref="F335:F373" si="30">$E$7/12*D335</f>
        <v>721.26228030347079</v>
      </c>
      <c r="G335" s="729">
        <f t="shared" si="27"/>
        <v>-289.64147613636305</v>
      </c>
      <c r="H335" s="729">
        <f t="shared" si="28"/>
        <v>144542.09753683052</v>
      </c>
      <c r="I335" s="704"/>
    </row>
    <row r="336" spans="3:9" hidden="1" outlineLevel="1" x14ac:dyDescent="0.25">
      <c r="C336" s="712">
        <v>323</v>
      </c>
      <c r="D336" s="729">
        <f t="shared" si="29"/>
        <v>144542.09753683052</v>
      </c>
      <c r="E336" s="729">
        <f t="shared" si="26"/>
        <v>431.62080416710774</v>
      </c>
      <c r="F336" s="729">
        <f t="shared" si="30"/>
        <v>722.71048768415267</v>
      </c>
      <c r="G336" s="729">
        <f t="shared" si="27"/>
        <v>-291.08968351704493</v>
      </c>
      <c r="H336" s="729">
        <f t="shared" si="28"/>
        <v>144833.18722034758</v>
      </c>
      <c r="I336" s="704"/>
    </row>
    <row r="337" spans="3:9" hidden="1" outlineLevel="1" x14ac:dyDescent="0.25">
      <c r="C337" s="712">
        <v>324</v>
      </c>
      <c r="D337" s="729">
        <f t="shared" si="29"/>
        <v>144833.18722034758</v>
      </c>
      <c r="E337" s="729">
        <f t="shared" si="26"/>
        <v>431.62080416710774</v>
      </c>
      <c r="F337" s="729">
        <f t="shared" si="30"/>
        <v>724.16593610173788</v>
      </c>
      <c r="G337" s="729">
        <f t="shared" si="27"/>
        <v>-292.54513193463015</v>
      </c>
      <c r="H337" s="729">
        <f t="shared" si="28"/>
        <v>145125.73235228221</v>
      </c>
      <c r="I337" s="704"/>
    </row>
    <row r="338" spans="3:9" hidden="1" outlineLevel="1" x14ac:dyDescent="0.25">
      <c r="C338" s="712">
        <v>325</v>
      </c>
      <c r="D338" s="729">
        <f t="shared" si="29"/>
        <v>145125.73235228221</v>
      </c>
      <c r="E338" s="729">
        <f t="shared" si="26"/>
        <v>431.62080416710774</v>
      </c>
      <c r="F338" s="729">
        <f t="shared" si="30"/>
        <v>725.62866176141108</v>
      </c>
      <c r="G338" s="729">
        <f t="shared" si="27"/>
        <v>-294.00785759430335</v>
      </c>
      <c r="H338" s="729">
        <f t="shared" si="28"/>
        <v>145419.7402098765</v>
      </c>
      <c r="I338" s="704"/>
    </row>
    <row r="339" spans="3:9" hidden="1" outlineLevel="1" x14ac:dyDescent="0.25">
      <c r="C339" s="712">
        <v>326</v>
      </c>
      <c r="D339" s="729">
        <f t="shared" si="29"/>
        <v>145419.7402098765</v>
      </c>
      <c r="E339" s="729">
        <f t="shared" si="26"/>
        <v>431.62080416710774</v>
      </c>
      <c r="F339" s="729">
        <f t="shared" si="30"/>
        <v>727.0987010493825</v>
      </c>
      <c r="G339" s="729">
        <f t="shared" si="27"/>
        <v>-295.47789688227476</v>
      </c>
      <c r="H339" s="729">
        <f t="shared" si="28"/>
        <v>145715.21810675878</v>
      </c>
      <c r="I339" s="704"/>
    </row>
    <row r="340" spans="3:9" hidden="1" outlineLevel="1" x14ac:dyDescent="0.25">
      <c r="C340" s="712">
        <v>327</v>
      </c>
      <c r="D340" s="729">
        <f t="shared" si="29"/>
        <v>145715.21810675878</v>
      </c>
      <c r="E340" s="729">
        <f t="shared" si="26"/>
        <v>431.62080416710774</v>
      </c>
      <c r="F340" s="729">
        <f t="shared" si="30"/>
        <v>728.57609053379394</v>
      </c>
      <c r="G340" s="729">
        <f t="shared" si="27"/>
        <v>-296.95528636668621</v>
      </c>
      <c r="H340" s="729">
        <f t="shared" si="28"/>
        <v>146012.17339312547</v>
      </c>
      <c r="I340" s="704"/>
    </row>
    <row r="341" spans="3:9" hidden="1" outlineLevel="1" x14ac:dyDescent="0.25">
      <c r="C341" s="712">
        <v>328</v>
      </c>
      <c r="D341" s="729">
        <f t="shared" si="29"/>
        <v>146012.17339312547</v>
      </c>
      <c r="E341" s="729">
        <f t="shared" si="26"/>
        <v>431.62080416710774</v>
      </c>
      <c r="F341" s="729">
        <f t="shared" si="30"/>
        <v>730.06086696562738</v>
      </c>
      <c r="G341" s="729">
        <f t="shared" si="27"/>
        <v>-298.44006279851965</v>
      </c>
      <c r="H341" s="729">
        <f t="shared" si="28"/>
        <v>146310.613455924</v>
      </c>
      <c r="I341" s="704"/>
    </row>
    <row r="342" spans="3:9" hidden="1" outlineLevel="1" x14ac:dyDescent="0.25">
      <c r="C342" s="712">
        <v>329</v>
      </c>
      <c r="D342" s="729">
        <f t="shared" si="29"/>
        <v>146310.613455924</v>
      </c>
      <c r="E342" s="729">
        <f t="shared" si="26"/>
        <v>431.62080416710774</v>
      </c>
      <c r="F342" s="729">
        <f t="shared" si="30"/>
        <v>731.55306727962</v>
      </c>
      <c r="G342" s="729">
        <f t="shared" si="27"/>
        <v>-299.93226311251226</v>
      </c>
      <c r="H342" s="729">
        <f t="shared" si="28"/>
        <v>146610.54571903651</v>
      </c>
      <c r="I342" s="704"/>
    </row>
    <row r="343" spans="3:9" hidden="1" outlineLevel="1" x14ac:dyDescent="0.25">
      <c r="C343" s="712">
        <v>330</v>
      </c>
      <c r="D343" s="729">
        <f t="shared" si="29"/>
        <v>146610.54571903651</v>
      </c>
      <c r="E343" s="729">
        <f t="shared" si="26"/>
        <v>431.62080416710774</v>
      </c>
      <c r="F343" s="729">
        <f t="shared" si="30"/>
        <v>733.05272859518254</v>
      </c>
      <c r="G343" s="729">
        <f t="shared" si="27"/>
        <v>-301.43192442807481</v>
      </c>
      <c r="H343" s="729">
        <f t="shared" si="28"/>
        <v>146911.97764346458</v>
      </c>
      <c r="I343" s="704"/>
    </row>
    <row r="344" spans="3:9" hidden="1" outlineLevel="1" x14ac:dyDescent="0.25">
      <c r="C344" s="712">
        <v>331</v>
      </c>
      <c r="D344" s="729">
        <f t="shared" si="29"/>
        <v>146911.97764346458</v>
      </c>
      <c r="E344" s="729">
        <f t="shared" si="26"/>
        <v>431.62080416710774</v>
      </c>
      <c r="F344" s="729">
        <f t="shared" si="30"/>
        <v>734.55988821732285</v>
      </c>
      <c r="G344" s="729">
        <f t="shared" si="27"/>
        <v>-302.93908405021511</v>
      </c>
      <c r="H344" s="729">
        <f t="shared" si="28"/>
        <v>147214.91672751479</v>
      </c>
      <c r="I344" s="704"/>
    </row>
    <row r="345" spans="3:9" hidden="1" outlineLevel="1" x14ac:dyDescent="0.25">
      <c r="C345" s="712">
        <v>332</v>
      </c>
      <c r="D345" s="729">
        <f t="shared" si="29"/>
        <v>147214.91672751479</v>
      </c>
      <c r="E345" s="729">
        <f t="shared" si="26"/>
        <v>431.62080416710774</v>
      </c>
      <c r="F345" s="729">
        <f t="shared" si="30"/>
        <v>736.07458363757394</v>
      </c>
      <c r="G345" s="729">
        <f t="shared" si="27"/>
        <v>-304.4537794704662</v>
      </c>
      <c r="H345" s="729">
        <f t="shared" si="28"/>
        <v>147519.37050698526</v>
      </c>
      <c r="I345" s="704"/>
    </row>
    <row r="346" spans="3:9" hidden="1" outlineLevel="1" x14ac:dyDescent="0.25">
      <c r="C346" s="712">
        <v>333</v>
      </c>
      <c r="D346" s="729">
        <f t="shared" si="29"/>
        <v>147519.37050698526</v>
      </c>
      <c r="E346" s="729">
        <f t="shared" si="26"/>
        <v>431.62080416710774</v>
      </c>
      <c r="F346" s="729">
        <f t="shared" si="30"/>
        <v>737.59685253492626</v>
      </c>
      <c r="G346" s="729">
        <f t="shared" si="27"/>
        <v>-305.97604836781852</v>
      </c>
      <c r="H346" s="729">
        <f t="shared" si="28"/>
        <v>147825.34655535308</v>
      </c>
      <c r="I346" s="704"/>
    </row>
    <row r="347" spans="3:9" hidden="1" outlineLevel="1" x14ac:dyDescent="0.25">
      <c r="C347" s="712">
        <v>334</v>
      </c>
      <c r="D347" s="729">
        <f t="shared" si="29"/>
        <v>147825.34655535308</v>
      </c>
      <c r="E347" s="729">
        <f t="shared" si="26"/>
        <v>431.62080416710774</v>
      </c>
      <c r="F347" s="729">
        <f t="shared" si="30"/>
        <v>739.12673277676538</v>
      </c>
      <c r="G347" s="729">
        <f t="shared" si="27"/>
        <v>-307.50592860965764</v>
      </c>
      <c r="H347" s="729">
        <f t="shared" si="28"/>
        <v>148132.85248396275</v>
      </c>
      <c r="I347" s="704"/>
    </row>
    <row r="348" spans="3:9" hidden="1" outlineLevel="1" x14ac:dyDescent="0.25">
      <c r="C348" s="712">
        <v>335</v>
      </c>
      <c r="D348" s="729">
        <f t="shared" si="29"/>
        <v>148132.85248396275</v>
      </c>
      <c r="E348" s="729">
        <f t="shared" si="26"/>
        <v>431.62080416710774</v>
      </c>
      <c r="F348" s="729">
        <f t="shared" si="30"/>
        <v>740.66426241981378</v>
      </c>
      <c r="G348" s="729">
        <f t="shared" si="27"/>
        <v>-309.04345825270605</v>
      </c>
      <c r="H348" s="729">
        <f t="shared" si="28"/>
        <v>148441.89594221546</v>
      </c>
      <c r="I348" s="704"/>
    </row>
    <row r="349" spans="3:9" hidden="1" outlineLevel="1" x14ac:dyDescent="0.25">
      <c r="C349" s="712">
        <v>336</v>
      </c>
      <c r="D349" s="729">
        <f t="shared" si="29"/>
        <v>148441.89594221546</v>
      </c>
      <c r="E349" s="729">
        <f t="shared" si="26"/>
        <v>431.62080416710774</v>
      </c>
      <c r="F349" s="729">
        <f t="shared" si="30"/>
        <v>742.20947971107728</v>
      </c>
      <c r="G349" s="729">
        <f t="shared" si="27"/>
        <v>-310.58867554396954</v>
      </c>
      <c r="H349" s="729">
        <f t="shared" si="28"/>
        <v>148752.48461775942</v>
      </c>
      <c r="I349" s="704"/>
    </row>
    <row r="350" spans="3:9" hidden="1" outlineLevel="1" x14ac:dyDescent="0.25">
      <c r="C350" s="712">
        <v>337</v>
      </c>
      <c r="D350" s="729">
        <f t="shared" si="29"/>
        <v>148752.48461775942</v>
      </c>
      <c r="E350" s="729">
        <f t="shared" si="26"/>
        <v>431.62080416710774</v>
      </c>
      <c r="F350" s="729">
        <f t="shared" si="30"/>
        <v>743.76242308879705</v>
      </c>
      <c r="G350" s="729">
        <f t="shared" si="27"/>
        <v>-312.14161892168931</v>
      </c>
      <c r="H350" s="729">
        <f t="shared" si="28"/>
        <v>149064.6262366811</v>
      </c>
      <c r="I350" s="704"/>
    </row>
    <row r="351" spans="3:9" hidden="1" outlineLevel="1" x14ac:dyDescent="0.25">
      <c r="C351" s="712">
        <v>338</v>
      </c>
      <c r="D351" s="729">
        <f t="shared" si="29"/>
        <v>149064.6262366811</v>
      </c>
      <c r="E351" s="729">
        <f t="shared" si="26"/>
        <v>431.62080416710774</v>
      </c>
      <c r="F351" s="729">
        <f t="shared" si="30"/>
        <v>745.32313118340551</v>
      </c>
      <c r="G351" s="729">
        <f t="shared" si="27"/>
        <v>-313.70232701629777</v>
      </c>
      <c r="H351" s="729">
        <f t="shared" si="28"/>
        <v>149378.3285636974</v>
      </c>
      <c r="I351" s="704"/>
    </row>
    <row r="352" spans="3:9" hidden="1" outlineLevel="1" x14ac:dyDescent="0.25">
      <c r="C352" s="712">
        <v>339</v>
      </c>
      <c r="D352" s="729">
        <f t="shared" si="29"/>
        <v>149378.3285636974</v>
      </c>
      <c r="E352" s="729">
        <f t="shared" si="26"/>
        <v>431.62080416710774</v>
      </c>
      <c r="F352" s="729">
        <f t="shared" si="30"/>
        <v>746.89164281848707</v>
      </c>
      <c r="G352" s="729">
        <f t="shared" si="27"/>
        <v>-315.27083865137934</v>
      </c>
      <c r="H352" s="729">
        <f t="shared" si="28"/>
        <v>149693.59940234877</v>
      </c>
      <c r="I352" s="704"/>
    </row>
    <row r="353" spans="3:9" hidden="1" outlineLevel="1" x14ac:dyDescent="0.25">
      <c r="C353" s="712">
        <v>340</v>
      </c>
      <c r="D353" s="729">
        <f t="shared" si="29"/>
        <v>149693.59940234877</v>
      </c>
      <c r="E353" s="729">
        <f t="shared" si="26"/>
        <v>431.62080416710774</v>
      </c>
      <c r="F353" s="729">
        <f t="shared" si="30"/>
        <v>748.46799701174393</v>
      </c>
      <c r="G353" s="729">
        <f t="shared" si="27"/>
        <v>-316.8471928446362</v>
      </c>
      <c r="H353" s="729">
        <f t="shared" si="28"/>
        <v>150010.44659519341</v>
      </c>
      <c r="I353" s="704"/>
    </row>
    <row r="354" spans="3:9" hidden="1" outlineLevel="1" x14ac:dyDescent="0.25">
      <c r="C354" s="712">
        <v>341</v>
      </c>
      <c r="D354" s="729">
        <f t="shared" si="29"/>
        <v>150010.44659519341</v>
      </c>
      <c r="E354" s="729">
        <f t="shared" si="26"/>
        <v>431.62080416710774</v>
      </c>
      <c r="F354" s="729">
        <f t="shared" si="30"/>
        <v>750.05223297596706</v>
      </c>
      <c r="G354" s="729">
        <f t="shared" si="27"/>
        <v>-318.43142880885932</v>
      </c>
      <c r="H354" s="729">
        <f t="shared" si="28"/>
        <v>150328.87802400228</v>
      </c>
      <c r="I354" s="704"/>
    </row>
    <row r="355" spans="3:9" hidden="1" outlineLevel="1" x14ac:dyDescent="0.25">
      <c r="C355" s="712">
        <v>342</v>
      </c>
      <c r="D355" s="729">
        <f t="shared" si="29"/>
        <v>150328.87802400228</v>
      </c>
      <c r="E355" s="729">
        <f t="shared" si="26"/>
        <v>431.62080416710774</v>
      </c>
      <c r="F355" s="729">
        <f t="shared" si="30"/>
        <v>751.64439012001139</v>
      </c>
      <c r="G355" s="729">
        <f t="shared" si="27"/>
        <v>-320.02358595290366</v>
      </c>
      <c r="H355" s="729">
        <f t="shared" si="28"/>
        <v>150648.90160995518</v>
      </c>
      <c r="I355" s="704"/>
    </row>
    <row r="356" spans="3:9" hidden="1" outlineLevel="1" x14ac:dyDescent="0.25">
      <c r="C356" s="712">
        <v>343</v>
      </c>
      <c r="D356" s="729">
        <f t="shared" si="29"/>
        <v>150648.90160995518</v>
      </c>
      <c r="E356" s="729">
        <f t="shared" si="26"/>
        <v>431.62080416710774</v>
      </c>
      <c r="F356" s="729">
        <f t="shared" si="30"/>
        <v>753.24450804977596</v>
      </c>
      <c r="G356" s="729">
        <f t="shared" si="27"/>
        <v>-321.62370388266822</v>
      </c>
      <c r="H356" s="729">
        <f t="shared" si="28"/>
        <v>150970.52531383786</v>
      </c>
      <c r="I356" s="704"/>
    </row>
    <row r="357" spans="3:9" hidden="1" outlineLevel="1" x14ac:dyDescent="0.25">
      <c r="C357" s="712">
        <v>344</v>
      </c>
      <c r="D357" s="729">
        <f t="shared" si="29"/>
        <v>150970.52531383786</v>
      </c>
      <c r="E357" s="729">
        <f t="shared" si="26"/>
        <v>431.62080416710774</v>
      </c>
      <c r="F357" s="729">
        <f t="shared" si="30"/>
        <v>754.85262656918928</v>
      </c>
      <c r="G357" s="729">
        <f t="shared" si="27"/>
        <v>-323.23182240208155</v>
      </c>
      <c r="H357" s="729">
        <f t="shared" si="28"/>
        <v>151293.75713623993</v>
      </c>
      <c r="I357" s="704"/>
    </row>
    <row r="358" spans="3:9" hidden="1" outlineLevel="1" x14ac:dyDescent="0.25">
      <c r="C358" s="712">
        <v>345</v>
      </c>
      <c r="D358" s="729">
        <f t="shared" si="29"/>
        <v>151293.75713623993</v>
      </c>
      <c r="E358" s="729">
        <f t="shared" si="26"/>
        <v>431.62080416710774</v>
      </c>
      <c r="F358" s="729">
        <f t="shared" si="30"/>
        <v>756.46878568119962</v>
      </c>
      <c r="G358" s="729">
        <f t="shared" si="27"/>
        <v>-324.84798151409188</v>
      </c>
      <c r="H358" s="729">
        <f t="shared" si="28"/>
        <v>151618.60511775402</v>
      </c>
      <c r="I358" s="704"/>
    </row>
    <row r="359" spans="3:9" hidden="1" outlineLevel="1" x14ac:dyDescent="0.25">
      <c r="C359" s="712">
        <v>346</v>
      </c>
      <c r="D359" s="729">
        <f t="shared" si="29"/>
        <v>151618.60511775402</v>
      </c>
      <c r="E359" s="729">
        <f t="shared" si="26"/>
        <v>431.62080416710774</v>
      </c>
      <c r="F359" s="729">
        <f t="shared" si="30"/>
        <v>758.09302558877016</v>
      </c>
      <c r="G359" s="729">
        <f t="shared" si="27"/>
        <v>-326.47222142166243</v>
      </c>
      <c r="H359" s="729">
        <f t="shared" si="28"/>
        <v>151945.07733917568</v>
      </c>
      <c r="I359" s="704"/>
    </row>
    <row r="360" spans="3:9" hidden="1" outlineLevel="1" x14ac:dyDescent="0.25">
      <c r="C360" s="712">
        <v>347</v>
      </c>
      <c r="D360" s="729">
        <f t="shared" si="29"/>
        <v>151945.07733917568</v>
      </c>
      <c r="E360" s="729">
        <f t="shared" si="26"/>
        <v>431.62080416710774</v>
      </c>
      <c r="F360" s="729">
        <f t="shared" si="30"/>
        <v>759.72538669587846</v>
      </c>
      <c r="G360" s="729">
        <f t="shared" si="27"/>
        <v>-328.10458252877072</v>
      </c>
      <c r="H360" s="729">
        <f t="shared" si="28"/>
        <v>152273.18192170444</v>
      </c>
      <c r="I360" s="704"/>
    </row>
    <row r="361" spans="3:9" hidden="1" outlineLevel="1" x14ac:dyDescent="0.25">
      <c r="C361" s="712">
        <v>348</v>
      </c>
      <c r="D361" s="729">
        <f t="shared" si="29"/>
        <v>152273.18192170444</v>
      </c>
      <c r="E361" s="729">
        <f t="shared" si="26"/>
        <v>431.62080416710774</v>
      </c>
      <c r="F361" s="729">
        <f t="shared" si="30"/>
        <v>761.3659096085222</v>
      </c>
      <c r="G361" s="729">
        <f t="shared" si="27"/>
        <v>-329.74510544141447</v>
      </c>
      <c r="H361" s="729">
        <f t="shared" si="28"/>
        <v>152602.92702714587</v>
      </c>
      <c r="I361" s="704"/>
    </row>
    <row r="362" spans="3:9" hidden="1" outlineLevel="1" x14ac:dyDescent="0.25">
      <c r="C362" s="712">
        <v>349</v>
      </c>
      <c r="D362" s="729">
        <f t="shared" si="29"/>
        <v>152602.92702714587</v>
      </c>
      <c r="E362" s="729">
        <f t="shared" si="26"/>
        <v>431.62080416710774</v>
      </c>
      <c r="F362" s="729">
        <f t="shared" si="30"/>
        <v>763.01463513572935</v>
      </c>
      <c r="G362" s="729">
        <f t="shared" si="27"/>
        <v>-331.39383096862161</v>
      </c>
      <c r="H362" s="729">
        <f t="shared" si="28"/>
        <v>152934.32085811449</v>
      </c>
      <c r="I362" s="704"/>
    </row>
    <row r="363" spans="3:9" hidden="1" outlineLevel="1" x14ac:dyDescent="0.25">
      <c r="C363" s="712">
        <v>350</v>
      </c>
      <c r="D363" s="729">
        <f t="shared" si="29"/>
        <v>152934.32085811449</v>
      </c>
      <c r="E363" s="729">
        <f t="shared" si="26"/>
        <v>431.62080416710774</v>
      </c>
      <c r="F363" s="729">
        <f t="shared" si="30"/>
        <v>764.67160429057242</v>
      </c>
      <c r="G363" s="729">
        <f t="shared" si="27"/>
        <v>-333.05080012346468</v>
      </c>
      <c r="H363" s="729">
        <f t="shared" si="28"/>
        <v>153267.37165823794</v>
      </c>
      <c r="I363" s="704"/>
    </row>
    <row r="364" spans="3:9" hidden="1" outlineLevel="1" x14ac:dyDescent="0.25">
      <c r="C364" s="712">
        <v>351</v>
      </c>
      <c r="D364" s="729">
        <f t="shared" si="29"/>
        <v>153267.37165823794</v>
      </c>
      <c r="E364" s="729">
        <f t="shared" si="26"/>
        <v>431.62080416710774</v>
      </c>
      <c r="F364" s="729">
        <f t="shared" si="30"/>
        <v>766.33685829118974</v>
      </c>
      <c r="G364" s="729">
        <f t="shared" si="27"/>
        <v>-334.71605412408201</v>
      </c>
      <c r="H364" s="729">
        <f t="shared" si="28"/>
        <v>153602.08771236203</v>
      </c>
      <c r="I364" s="704"/>
    </row>
    <row r="365" spans="3:9" hidden="1" outlineLevel="1" x14ac:dyDescent="0.25">
      <c r="C365" s="712">
        <v>352</v>
      </c>
      <c r="D365" s="729">
        <f t="shared" si="29"/>
        <v>153602.08771236203</v>
      </c>
      <c r="E365" s="729">
        <f t="shared" si="26"/>
        <v>431.62080416710774</v>
      </c>
      <c r="F365" s="729">
        <f t="shared" si="30"/>
        <v>768.01043856181013</v>
      </c>
      <c r="G365" s="729">
        <f t="shared" si="27"/>
        <v>-336.3896343947024</v>
      </c>
      <c r="H365" s="729">
        <f t="shared" si="28"/>
        <v>153938.47734675673</v>
      </c>
      <c r="I365" s="704"/>
    </row>
    <row r="366" spans="3:9" hidden="1" outlineLevel="1" x14ac:dyDescent="0.25">
      <c r="C366" s="712">
        <v>353</v>
      </c>
      <c r="D366" s="729">
        <f t="shared" si="29"/>
        <v>153938.47734675673</v>
      </c>
      <c r="E366" s="729">
        <f t="shared" si="26"/>
        <v>431.62080416710774</v>
      </c>
      <c r="F366" s="729">
        <f t="shared" si="30"/>
        <v>769.69238673378368</v>
      </c>
      <c r="G366" s="729">
        <f t="shared" si="27"/>
        <v>-338.07158256667594</v>
      </c>
      <c r="H366" s="729">
        <f t="shared" si="28"/>
        <v>154276.54892932341</v>
      </c>
      <c r="I366" s="704"/>
    </row>
    <row r="367" spans="3:9" hidden="1" outlineLevel="1" x14ac:dyDescent="0.25">
      <c r="C367" s="712">
        <v>354</v>
      </c>
      <c r="D367" s="729">
        <f t="shared" si="29"/>
        <v>154276.54892932341</v>
      </c>
      <c r="E367" s="729">
        <f t="shared" si="26"/>
        <v>431.62080416710774</v>
      </c>
      <c r="F367" s="729">
        <f t="shared" si="30"/>
        <v>771.38274464661708</v>
      </c>
      <c r="G367" s="729">
        <f t="shared" si="27"/>
        <v>-339.76194047950935</v>
      </c>
      <c r="H367" s="729">
        <f t="shared" si="28"/>
        <v>154616.31086980292</v>
      </c>
      <c r="I367" s="704"/>
    </row>
    <row r="368" spans="3:9" hidden="1" outlineLevel="1" x14ac:dyDescent="0.25">
      <c r="C368" s="712">
        <v>355</v>
      </c>
      <c r="D368" s="729">
        <f t="shared" si="29"/>
        <v>154616.31086980292</v>
      </c>
      <c r="E368" s="729">
        <f t="shared" si="26"/>
        <v>431.62080416710774</v>
      </c>
      <c r="F368" s="729">
        <f t="shared" si="30"/>
        <v>773.0815543490146</v>
      </c>
      <c r="G368" s="729">
        <f t="shared" si="27"/>
        <v>-341.46075018190686</v>
      </c>
      <c r="H368" s="729">
        <f t="shared" si="28"/>
        <v>154957.77161998482</v>
      </c>
      <c r="I368" s="704"/>
    </row>
    <row r="369" spans="1:9" hidden="1" outlineLevel="1" x14ac:dyDescent="0.25">
      <c r="C369" s="712">
        <v>356</v>
      </c>
      <c r="D369" s="729">
        <f t="shared" si="29"/>
        <v>154957.77161998482</v>
      </c>
      <c r="E369" s="729">
        <f t="shared" si="26"/>
        <v>431.62080416710774</v>
      </c>
      <c r="F369" s="729">
        <f t="shared" si="30"/>
        <v>774.78885809992414</v>
      </c>
      <c r="G369" s="729">
        <f t="shared" si="27"/>
        <v>-343.16805393281641</v>
      </c>
      <c r="H369" s="729">
        <f t="shared" si="28"/>
        <v>155300.93967391763</v>
      </c>
      <c r="I369" s="704"/>
    </row>
    <row r="370" spans="1:9" hidden="1" outlineLevel="1" x14ac:dyDescent="0.25">
      <c r="C370" s="712">
        <v>357</v>
      </c>
      <c r="D370" s="729">
        <f t="shared" si="29"/>
        <v>155300.93967391763</v>
      </c>
      <c r="E370" s="729">
        <f t="shared" si="26"/>
        <v>431.62080416710774</v>
      </c>
      <c r="F370" s="729">
        <f t="shared" si="30"/>
        <v>776.50469836958814</v>
      </c>
      <c r="G370" s="729">
        <f t="shared" si="27"/>
        <v>-344.88389420248041</v>
      </c>
      <c r="H370" s="729">
        <f t="shared" si="28"/>
        <v>155645.8235681201</v>
      </c>
      <c r="I370" s="704"/>
    </row>
    <row r="371" spans="1:9" hidden="1" outlineLevel="1" x14ac:dyDescent="0.25">
      <c r="C371" s="712">
        <v>358</v>
      </c>
      <c r="D371" s="729">
        <f t="shared" si="29"/>
        <v>155645.8235681201</v>
      </c>
      <c r="E371" s="729">
        <f t="shared" si="26"/>
        <v>431.62080416710774</v>
      </c>
      <c r="F371" s="729">
        <f t="shared" si="30"/>
        <v>778.22911784060057</v>
      </c>
      <c r="G371" s="729">
        <f t="shared" si="27"/>
        <v>-346.60831367349283</v>
      </c>
      <c r="H371" s="729">
        <f t="shared" si="28"/>
        <v>155992.4318817936</v>
      </c>
      <c r="I371" s="704"/>
    </row>
    <row r="372" spans="1:9" s="696" customFormat="1" hidden="1" outlineLevel="1" x14ac:dyDescent="0.25">
      <c r="A372" s="695"/>
      <c r="C372" s="732">
        <v>359</v>
      </c>
      <c r="D372" s="824">
        <f t="shared" si="29"/>
        <v>155992.4318817936</v>
      </c>
      <c r="E372" s="824">
        <f t="shared" si="26"/>
        <v>431.62080416710774</v>
      </c>
      <c r="F372" s="824">
        <f t="shared" si="30"/>
        <v>779.96215940896798</v>
      </c>
      <c r="G372" s="824">
        <f t="shared" si="27"/>
        <v>-348.34135524186024</v>
      </c>
      <c r="H372" s="824">
        <f t="shared" si="28"/>
        <v>156340.77323703546</v>
      </c>
      <c r="I372" s="705"/>
    </row>
    <row r="373" spans="1:9" s="696" customFormat="1" hidden="1" outlineLevel="1" x14ac:dyDescent="0.25">
      <c r="A373" s="695"/>
      <c r="C373" s="732">
        <v>360</v>
      </c>
      <c r="D373" s="824">
        <f t="shared" si="29"/>
        <v>156340.77323703546</v>
      </c>
      <c r="E373" s="824">
        <f t="shared" si="26"/>
        <v>431.62080416710774</v>
      </c>
      <c r="F373" s="824">
        <f t="shared" si="30"/>
        <v>781.70386618517739</v>
      </c>
      <c r="G373" s="824">
        <f t="shared" si="27"/>
        <v>-350.08306201806965</v>
      </c>
      <c r="H373" s="824">
        <f t="shared" si="28"/>
        <v>156690.85629905353</v>
      </c>
      <c r="I373" s="705"/>
    </row>
    <row r="374" spans="1:9" s="696" customFormat="1" ht="7.5" customHeight="1" collapsed="1" thickBot="1" x14ac:dyDescent="0.3">
      <c r="A374" s="695"/>
      <c r="C374" s="731"/>
      <c r="D374" s="731"/>
      <c r="E374" s="731"/>
      <c r="F374" s="731"/>
      <c r="G374" s="731"/>
      <c r="H374" s="731"/>
    </row>
    <row r="375" spans="1:9" s="696" customFormat="1" x14ac:dyDescent="0.25">
      <c r="A375" s="695"/>
    </row>
  </sheetData>
  <sheetProtection algorithmName="SHA-512" hashValue="FUGyqX+7h2Kt4a1cK5JKKCFqgbXlkzpst+pwJC68+0SR2db8okvcThOGrjWXIWPBWdXSBMTTdy/S7upv+uwTkQ==" saltValue="uuWffnsame014NU08DvmD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H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D14:H253 E8:E11" unlockedFormula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5"/>
  <sheetViews>
    <sheetView showGridLines="0" zoomScaleNormal="100" workbookViewId="0">
      <selection activeCell="H6" sqref="H6"/>
    </sheetView>
  </sheetViews>
  <sheetFormatPr defaultRowHeight="15" outlineLevelRow="1" x14ac:dyDescent="0.25"/>
  <cols>
    <col min="1" max="1" width="12.140625" style="693" customWidth="1"/>
    <col min="2" max="2" width="2" style="687" customWidth="1"/>
    <col min="3" max="3" width="12.28515625" style="689" customWidth="1"/>
    <col min="4" max="4" width="18.5703125" style="689" bestFit="1" customWidth="1"/>
    <col min="5" max="5" width="9.42578125" style="689" bestFit="1" customWidth="1"/>
    <col min="6" max="6" width="13.5703125" style="689" customWidth="1"/>
    <col min="7" max="7" width="9" style="689" bestFit="1" customWidth="1"/>
    <col min="8" max="8" width="18.42578125" style="689" bestFit="1" customWidth="1"/>
    <col min="9" max="16384" width="9.140625" style="689"/>
  </cols>
  <sheetData>
    <row r="1" spans="1:10" s="686" customFormat="1" ht="51.75" customHeight="1" x14ac:dyDescent="0.25">
      <c r="A1" s="2"/>
      <c r="B1" s="936" t="s">
        <v>578</v>
      </c>
      <c r="C1" s="936"/>
      <c r="D1" s="936"/>
      <c r="E1" s="936"/>
      <c r="F1" s="936"/>
      <c r="G1" s="936"/>
      <c r="H1" s="936"/>
      <c r="I1" s="806"/>
    </row>
    <row r="2" spans="1:10" s="687" customFormat="1" ht="15" customHeight="1" x14ac:dyDescent="0.25">
      <c r="A2" s="686"/>
      <c r="B2" s="712"/>
      <c r="C2" s="712"/>
      <c r="D2" s="712"/>
      <c r="E2" s="712"/>
      <c r="F2" s="712"/>
      <c r="G2" s="712"/>
    </row>
    <row r="3" spans="1:10" s="687" customFormat="1" ht="15" customHeight="1" x14ac:dyDescent="0.25">
      <c r="A3" s="924" t="s">
        <v>589</v>
      </c>
      <c r="C3" s="980" t="s">
        <v>533</v>
      </c>
    </row>
    <row r="4" spans="1:10" s="687" customFormat="1" ht="15" customHeight="1" x14ac:dyDescent="0.25">
      <c r="A4" s="935"/>
    </row>
    <row r="5" spans="1:10" x14ac:dyDescent="0.25">
      <c r="A5" s="935"/>
      <c r="C5" s="689" t="s">
        <v>367</v>
      </c>
      <c r="E5" s="830">
        <v>100000</v>
      </c>
    </row>
    <row r="6" spans="1:10" x14ac:dyDescent="0.25">
      <c r="A6" s="935"/>
      <c r="C6" s="689" t="s">
        <v>424</v>
      </c>
      <c r="E6" s="831">
        <v>20</v>
      </c>
    </row>
    <row r="7" spans="1:10" x14ac:dyDescent="0.25">
      <c r="A7" s="935"/>
      <c r="C7" s="689" t="s">
        <v>237</v>
      </c>
      <c r="E7" s="832">
        <v>0.06</v>
      </c>
    </row>
    <row r="8" spans="1:10" x14ac:dyDescent="0.25">
      <c r="A8" s="935"/>
      <c r="C8" s="689" t="s">
        <v>236</v>
      </c>
      <c r="E8" s="833">
        <f>(1+E7)^(1/12)-1</f>
        <v>4.8675505653430484E-3</v>
      </c>
    </row>
    <row r="9" spans="1:10" x14ac:dyDescent="0.25">
      <c r="A9" s="935"/>
      <c r="C9" s="690"/>
      <c r="D9" s="690"/>
      <c r="E9" s="834"/>
    </row>
    <row r="10" spans="1:10" x14ac:dyDescent="0.25">
      <c r="A10" s="935"/>
      <c r="C10" s="688" t="s">
        <v>243</v>
      </c>
      <c r="E10" s="835">
        <f>E5/(E6*12)</f>
        <v>416.66666666666669</v>
      </c>
    </row>
    <row r="11" spans="1:10" x14ac:dyDescent="0.25">
      <c r="A11" s="935"/>
      <c r="C11" s="688"/>
      <c r="E11" s="691"/>
    </row>
    <row r="12" spans="1:10" ht="16.5" customHeight="1" x14ac:dyDescent="0.25">
      <c r="A12" s="935"/>
    </row>
    <row r="13" spans="1:10" ht="45" x14ac:dyDescent="0.25">
      <c r="A13" s="935"/>
      <c r="C13" s="836" t="s">
        <v>234</v>
      </c>
      <c r="D13" s="836" t="s">
        <v>422</v>
      </c>
      <c r="E13" s="836" t="s">
        <v>242</v>
      </c>
      <c r="F13" s="836" t="s">
        <v>241</v>
      </c>
      <c r="G13" s="836" t="s">
        <v>240</v>
      </c>
      <c r="H13" s="836" t="s">
        <v>423</v>
      </c>
      <c r="J13" s="692"/>
    </row>
    <row r="14" spans="1:10" x14ac:dyDescent="0.25">
      <c r="A14" s="935"/>
      <c r="C14" s="837">
        <v>1</v>
      </c>
      <c r="D14" s="838">
        <f>E5</f>
        <v>100000</v>
      </c>
      <c r="E14" s="838">
        <f>$E$8*D14</f>
        <v>486.75505653430486</v>
      </c>
      <c r="F14" s="838">
        <f t="shared" ref="F14:F77" si="0">$E$10</f>
        <v>416.66666666666669</v>
      </c>
      <c r="G14" s="838">
        <f t="shared" ref="G14:G77" si="1">E14+F14</f>
        <v>903.42172320097154</v>
      </c>
      <c r="H14" s="838">
        <f t="shared" ref="H14:H77" si="2">D14-F14</f>
        <v>99583.333333333328</v>
      </c>
    </row>
    <row r="15" spans="1:10" x14ac:dyDescent="0.25">
      <c r="A15" s="935"/>
      <c r="C15" s="837">
        <v>2</v>
      </c>
      <c r="D15" s="838">
        <f t="shared" ref="D15:D78" si="3">H14</f>
        <v>99583.333333333328</v>
      </c>
      <c r="E15" s="838">
        <f t="shared" ref="E15:E78" si="4">$E$8*D15</f>
        <v>484.72691046541189</v>
      </c>
      <c r="F15" s="838">
        <f t="shared" si="0"/>
        <v>416.66666666666669</v>
      </c>
      <c r="G15" s="838">
        <f t="shared" si="1"/>
        <v>901.39357713207858</v>
      </c>
      <c r="H15" s="838">
        <f t="shared" si="2"/>
        <v>99166.666666666657</v>
      </c>
    </row>
    <row r="16" spans="1:10" x14ac:dyDescent="0.25">
      <c r="A16" s="935"/>
      <c r="C16" s="837">
        <v>3</v>
      </c>
      <c r="D16" s="838">
        <f t="shared" si="3"/>
        <v>99166.666666666657</v>
      </c>
      <c r="E16" s="838">
        <f t="shared" si="4"/>
        <v>482.69876439651892</v>
      </c>
      <c r="F16" s="838">
        <f t="shared" si="0"/>
        <v>416.66666666666669</v>
      </c>
      <c r="G16" s="838">
        <f t="shared" si="1"/>
        <v>899.36543106318561</v>
      </c>
      <c r="H16" s="838">
        <f t="shared" si="2"/>
        <v>98749.999999999985</v>
      </c>
    </row>
    <row r="17" spans="1:9" x14ac:dyDescent="0.25">
      <c r="A17" s="935"/>
      <c r="C17" s="837">
        <v>4</v>
      </c>
      <c r="D17" s="838">
        <f t="shared" si="3"/>
        <v>98749.999999999985</v>
      </c>
      <c r="E17" s="838">
        <f t="shared" si="4"/>
        <v>480.67061832762596</v>
      </c>
      <c r="F17" s="838">
        <f t="shared" si="0"/>
        <v>416.66666666666669</v>
      </c>
      <c r="G17" s="838">
        <f t="shared" si="1"/>
        <v>897.33728499429265</v>
      </c>
      <c r="H17" s="838">
        <f t="shared" si="2"/>
        <v>98333.333333333314</v>
      </c>
    </row>
    <row r="18" spans="1:9" ht="15" customHeight="1" x14ac:dyDescent="0.25">
      <c r="A18" s="935"/>
      <c r="C18" s="839">
        <v>5</v>
      </c>
      <c r="D18" s="840">
        <f t="shared" si="3"/>
        <v>98333.333333333314</v>
      </c>
      <c r="E18" s="840">
        <f t="shared" si="4"/>
        <v>478.64247225873299</v>
      </c>
      <c r="F18" s="840">
        <f t="shared" si="0"/>
        <v>416.66666666666669</v>
      </c>
      <c r="G18" s="840">
        <f t="shared" si="1"/>
        <v>895.30913892539968</v>
      </c>
      <c r="H18" s="840">
        <f t="shared" si="2"/>
        <v>97916.666666666642</v>
      </c>
    </row>
    <row r="19" spans="1:9" ht="15" hidden="1" customHeight="1" outlineLevel="1" x14ac:dyDescent="0.25">
      <c r="A19" s="935"/>
      <c r="C19" s="837">
        <v>6</v>
      </c>
      <c r="D19" s="838">
        <f t="shared" si="3"/>
        <v>97916.666666666642</v>
      </c>
      <c r="E19" s="838">
        <f t="shared" si="4"/>
        <v>476.61432618984003</v>
      </c>
      <c r="F19" s="838">
        <f t="shared" si="0"/>
        <v>416.66666666666669</v>
      </c>
      <c r="G19" s="838">
        <f t="shared" si="1"/>
        <v>893.28099285650671</v>
      </c>
      <c r="H19" s="838">
        <f t="shared" si="2"/>
        <v>97499.999999999971</v>
      </c>
    </row>
    <row r="20" spans="1:9" ht="15" hidden="1" customHeight="1" outlineLevel="1" x14ac:dyDescent="0.25">
      <c r="A20" s="935"/>
      <c r="C20" s="837">
        <v>7</v>
      </c>
      <c r="D20" s="838">
        <f t="shared" si="3"/>
        <v>97499.999999999971</v>
      </c>
      <c r="E20" s="838">
        <f t="shared" si="4"/>
        <v>474.58618012094706</v>
      </c>
      <c r="F20" s="838">
        <f t="shared" si="0"/>
        <v>416.66666666666669</v>
      </c>
      <c r="G20" s="838">
        <f t="shared" si="1"/>
        <v>891.25284678761375</v>
      </c>
      <c r="H20" s="838">
        <f t="shared" si="2"/>
        <v>97083.333333333299</v>
      </c>
    </row>
    <row r="21" spans="1:9" ht="15" hidden="1" customHeight="1" outlineLevel="1" x14ac:dyDescent="0.25">
      <c r="A21" s="935"/>
      <c r="C21" s="837">
        <v>8</v>
      </c>
      <c r="D21" s="838">
        <f t="shared" si="3"/>
        <v>97083.333333333299</v>
      </c>
      <c r="E21" s="838">
        <f t="shared" si="4"/>
        <v>472.5580340520541</v>
      </c>
      <c r="F21" s="838">
        <f t="shared" si="0"/>
        <v>416.66666666666669</v>
      </c>
      <c r="G21" s="838">
        <f t="shared" si="1"/>
        <v>889.22470071872078</v>
      </c>
      <c r="H21" s="838">
        <f t="shared" si="2"/>
        <v>96666.666666666628</v>
      </c>
    </row>
    <row r="22" spans="1:9" ht="15" hidden="1" customHeight="1" outlineLevel="1" x14ac:dyDescent="0.25">
      <c r="A22" s="935"/>
      <c r="C22" s="837">
        <v>9</v>
      </c>
      <c r="D22" s="838">
        <f t="shared" si="3"/>
        <v>96666.666666666628</v>
      </c>
      <c r="E22" s="838">
        <f t="shared" si="4"/>
        <v>470.52988798316113</v>
      </c>
      <c r="F22" s="838">
        <f t="shared" si="0"/>
        <v>416.66666666666669</v>
      </c>
      <c r="G22" s="838">
        <f t="shared" si="1"/>
        <v>887.19655464982782</v>
      </c>
      <c r="H22" s="838">
        <f t="shared" si="2"/>
        <v>96249.999999999956</v>
      </c>
    </row>
    <row r="23" spans="1:9" hidden="1" outlineLevel="1" x14ac:dyDescent="0.25">
      <c r="C23" s="837">
        <v>10</v>
      </c>
      <c r="D23" s="838">
        <f t="shared" si="3"/>
        <v>96249.999999999956</v>
      </c>
      <c r="E23" s="838">
        <f t="shared" si="4"/>
        <v>468.50174191426822</v>
      </c>
      <c r="F23" s="838">
        <f t="shared" si="0"/>
        <v>416.66666666666669</v>
      </c>
      <c r="G23" s="838">
        <f t="shared" si="1"/>
        <v>885.16840858093497</v>
      </c>
      <c r="H23" s="838">
        <f t="shared" si="2"/>
        <v>95833.333333333285</v>
      </c>
    </row>
    <row r="24" spans="1:9" hidden="1" outlineLevel="1" x14ac:dyDescent="0.25">
      <c r="C24" s="837">
        <v>11</v>
      </c>
      <c r="D24" s="838">
        <f t="shared" si="3"/>
        <v>95833.333333333285</v>
      </c>
      <c r="E24" s="838">
        <f t="shared" si="4"/>
        <v>466.47359584537526</v>
      </c>
      <c r="F24" s="838">
        <f t="shared" si="0"/>
        <v>416.66666666666669</v>
      </c>
      <c r="G24" s="838">
        <f t="shared" si="1"/>
        <v>883.140262512042</v>
      </c>
      <c r="H24" s="838">
        <f t="shared" si="2"/>
        <v>95416.666666666613</v>
      </c>
    </row>
    <row r="25" spans="1:9" hidden="1" outlineLevel="1" x14ac:dyDescent="0.25">
      <c r="C25" s="837">
        <v>12</v>
      </c>
      <c r="D25" s="838">
        <f t="shared" si="3"/>
        <v>95416.666666666613</v>
      </c>
      <c r="E25" s="838">
        <f t="shared" si="4"/>
        <v>464.44544977648229</v>
      </c>
      <c r="F25" s="838">
        <f t="shared" si="0"/>
        <v>416.66666666666669</v>
      </c>
      <c r="G25" s="838">
        <f t="shared" si="1"/>
        <v>881.11211644314903</v>
      </c>
      <c r="H25" s="838">
        <f t="shared" si="2"/>
        <v>94999.999999999942</v>
      </c>
      <c r="I25" s="694"/>
    </row>
    <row r="26" spans="1:9" hidden="1" outlineLevel="1" x14ac:dyDescent="0.25">
      <c r="C26" s="837">
        <v>13</v>
      </c>
      <c r="D26" s="838">
        <f t="shared" si="3"/>
        <v>94999.999999999942</v>
      </c>
      <c r="E26" s="838">
        <f t="shared" si="4"/>
        <v>462.41730370758933</v>
      </c>
      <c r="F26" s="838">
        <f t="shared" si="0"/>
        <v>416.66666666666669</v>
      </c>
      <c r="G26" s="838">
        <f t="shared" si="1"/>
        <v>879.08397037425607</v>
      </c>
      <c r="H26" s="838">
        <f t="shared" si="2"/>
        <v>94583.33333333327</v>
      </c>
      <c r="I26" s="694"/>
    </row>
    <row r="27" spans="1:9" hidden="1" outlineLevel="1" x14ac:dyDescent="0.25">
      <c r="C27" s="837">
        <v>14</v>
      </c>
      <c r="D27" s="838">
        <f t="shared" si="3"/>
        <v>94583.33333333327</v>
      </c>
      <c r="E27" s="838">
        <f t="shared" si="4"/>
        <v>460.38915763869636</v>
      </c>
      <c r="F27" s="838">
        <f t="shared" si="0"/>
        <v>416.66666666666669</v>
      </c>
      <c r="G27" s="838">
        <f t="shared" si="1"/>
        <v>877.0558243053631</v>
      </c>
      <c r="H27" s="838">
        <f t="shared" si="2"/>
        <v>94166.666666666599</v>
      </c>
      <c r="I27" s="694"/>
    </row>
    <row r="28" spans="1:9" hidden="1" outlineLevel="1" x14ac:dyDescent="0.25">
      <c r="C28" s="837">
        <v>15</v>
      </c>
      <c r="D28" s="838">
        <f t="shared" si="3"/>
        <v>94166.666666666599</v>
      </c>
      <c r="E28" s="838">
        <f t="shared" si="4"/>
        <v>458.3610115698034</v>
      </c>
      <c r="F28" s="838">
        <f t="shared" si="0"/>
        <v>416.66666666666669</v>
      </c>
      <c r="G28" s="838">
        <f t="shared" si="1"/>
        <v>875.02767823647014</v>
      </c>
      <c r="H28" s="838">
        <f t="shared" si="2"/>
        <v>93749.999999999927</v>
      </c>
      <c r="I28" s="694"/>
    </row>
    <row r="29" spans="1:9" hidden="1" outlineLevel="1" x14ac:dyDescent="0.25">
      <c r="C29" s="837">
        <v>16</v>
      </c>
      <c r="D29" s="838">
        <f t="shared" si="3"/>
        <v>93749.999999999927</v>
      </c>
      <c r="E29" s="838">
        <f t="shared" si="4"/>
        <v>456.33286550091043</v>
      </c>
      <c r="F29" s="838">
        <f t="shared" si="0"/>
        <v>416.66666666666669</v>
      </c>
      <c r="G29" s="838">
        <f t="shared" si="1"/>
        <v>872.99953216757717</v>
      </c>
      <c r="H29" s="838">
        <f t="shared" si="2"/>
        <v>93333.333333333256</v>
      </c>
      <c r="I29" s="694"/>
    </row>
    <row r="30" spans="1:9" hidden="1" outlineLevel="1" x14ac:dyDescent="0.25">
      <c r="C30" s="837">
        <v>17</v>
      </c>
      <c r="D30" s="838">
        <f t="shared" si="3"/>
        <v>93333.333333333256</v>
      </c>
      <c r="E30" s="838">
        <f t="shared" si="4"/>
        <v>454.30471943201746</v>
      </c>
      <c r="F30" s="838">
        <f t="shared" si="0"/>
        <v>416.66666666666669</v>
      </c>
      <c r="G30" s="838">
        <f t="shared" si="1"/>
        <v>870.97138609868421</v>
      </c>
      <c r="H30" s="838">
        <f t="shared" si="2"/>
        <v>92916.666666666584</v>
      </c>
      <c r="I30" s="694"/>
    </row>
    <row r="31" spans="1:9" hidden="1" outlineLevel="1" x14ac:dyDescent="0.25">
      <c r="C31" s="837">
        <v>18</v>
      </c>
      <c r="D31" s="838">
        <f t="shared" si="3"/>
        <v>92916.666666666584</v>
      </c>
      <c r="E31" s="838">
        <f t="shared" si="4"/>
        <v>452.2765733631245</v>
      </c>
      <c r="F31" s="838">
        <f t="shared" si="0"/>
        <v>416.66666666666669</v>
      </c>
      <c r="G31" s="838">
        <f t="shared" si="1"/>
        <v>868.94324002979124</v>
      </c>
      <c r="H31" s="838">
        <f t="shared" si="2"/>
        <v>92499.999999999913</v>
      </c>
      <c r="I31" s="694"/>
    </row>
    <row r="32" spans="1:9" hidden="1" outlineLevel="1" x14ac:dyDescent="0.25">
      <c r="C32" s="837">
        <v>19</v>
      </c>
      <c r="D32" s="838">
        <f t="shared" si="3"/>
        <v>92499.999999999913</v>
      </c>
      <c r="E32" s="838">
        <f t="shared" si="4"/>
        <v>450.24842729423153</v>
      </c>
      <c r="F32" s="838">
        <f t="shared" si="0"/>
        <v>416.66666666666669</v>
      </c>
      <c r="G32" s="838">
        <f t="shared" si="1"/>
        <v>866.91509396089828</v>
      </c>
      <c r="H32" s="838">
        <f t="shared" si="2"/>
        <v>92083.333333333241</v>
      </c>
      <c r="I32" s="694"/>
    </row>
    <row r="33" spans="3:9" hidden="1" outlineLevel="1" x14ac:dyDescent="0.25">
      <c r="C33" s="837">
        <v>20</v>
      </c>
      <c r="D33" s="838">
        <f t="shared" si="3"/>
        <v>92083.333333333241</v>
      </c>
      <c r="E33" s="838">
        <f t="shared" si="4"/>
        <v>448.22028122533857</v>
      </c>
      <c r="F33" s="838">
        <f t="shared" si="0"/>
        <v>416.66666666666669</v>
      </c>
      <c r="G33" s="838">
        <f t="shared" si="1"/>
        <v>864.88694789200531</v>
      </c>
      <c r="H33" s="838">
        <f t="shared" si="2"/>
        <v>91666.66666666657</v>
      </c>
      <c r="I33" s="694"/>
    </row>
    <row r="34" spans="3:9" hidden="1" outlineLevel="1" x14ac:dyDescent="0.25">
      <c r="C34" s="837">
        <v>21</v>
      </c>
      <c r="D34" s="838">
        <f t="shared" si="3"/>
        <v>91666.66666666657</v>
      </c>
      <c r="E34" s="838">
        <f t="shared" si="4"/>
        <v>446.19213515644566</v>
      </c>
      <c r="F34" s="838">
        <f t="shared" si="0"/>
        <v>416.66666666666669</v>
      </c>
      <c r="G34" s="838">
        <f t="shared" si="1"/>
        <v>862.85880182311234</v>
      </c>
      <c r="H34" s="838">
        <f t="shared" si="2"/>
        <v>91249.999999999898</v>
      </c>
      <c r="I34" s="694"/>
    </row>
    <row r="35" spans="3:9" hidden="1" outlineLevel="1" x14ac:dyDescent="0.25">
      <c r="C35" s="837">
        <v>22</v>
      </c>
      <c r="D35" s="838">
        <f t="shared" si="3"/>
        <v>91249.999999999898</v>
      </c>
      <c r="E35" s="838">
        <f t="shared" si="4"/>
        <v>444.16398908755269</v>
      </c>
      <c r="F35" s="838">
        <f t="shared" si="0"/>
        <v>416.66666666666669</v>
      </c>
      <c r="G35" s="838">
        <f t="shared" si="1"/>
        <v>860.83065575421938</v>
      </c>
      <c r="H35" s="838">
        <f t="shared" si="2"/>
        <v>90833.333333333227</v>
      </c>
      <c r="I35" s="694"/>
    </row>
    <row r="36" spans="3:9" hidden="1" outlineLevel="1" x14ac:dyDescent="0.25">
      <c r="C36" s="837">
        <v>23</v>
      </c>
      <c r="D36" s="838">
        <f t="shared" si="3"/>
        <v>90833.333333333227</v>
      </c>
      <c r="E36" s="838">
        <f t="shared" si="4"/>
        <v>442.13584301865973</v>
      </c>
      <c r="F36" s="838">
        <f t="shared" si="0"/>
        <v>416.66666666666669</v>
      </c>
      <c r="G36" s="838">
        <f t="shared" si="1"/>
        <v>858.80250968532641</v>
      </c>
      <c r="H36" s="838">
        <f t="shared" si="2"/>
        <v>90416.666666666555</v>
      </c>
      <c r="I36" s="694"/>
    </row>
    <row r="37" spans="3:9" hidden="1" outlineLevel="1" x14ac:dyDescent="0.25">
      <c r="C37" s="837">
        <v>24</v>
      </c>
      <c r="D37" s="838">
        <f t="shared" si="3"/>
        <v>90416.666666666555</v>
      </c>
      <c r="E37" s="838">
        <f t="shared" si="4"/>
        <v>440.10769694976676</v>
      </c>
      <c r="F37" s="838">
        <f t="shared" si="0"/>
        <v>416.66666666666669</v>
      </c>
      <c r="G37" s="838">
        <f t="shared" si="1"/>
        <v>856.77436361643345</v>
      </c>
      <c r="H37" s="838">
        <f t="shared" si="2"/>
        <v>89999.999999999884</v>
      </c>
      <c r="I37" s="694"/>
    </row>
    <row r="38" spans="3:9" hidden="1" outlineLevel="1" x14ac:dyDescent="0.25">
      <c r="C38" s="837">
        <v>25</v>
      </c>
      <c r="D38" s="838">
        <f t="shared" si="3"/>
        <v>89999.999999999884</v>
      </c>
      <c r="E38" s="838">
        <f t="shared" si="4"/>
        <v>438.0795508808738</v>
      </c>
      <c r="F38" s="838">
        <f t="shared" si="0"/>
        <v>416.66666666666669</v>
      </c>
      <c r="G38" s="838">
        <f t="shared" si="1"/>
        <v>854.74621754754048</v>
      </c>
      <c r="H38" s="838">
        <f t="shared" si="2"/>
        <v>89583.333333333212</v>
      </c>
      <c r="I38" s="694"/>
    </row>
    <row r="39" spans="3:9" hidden="1" outlineLevel="1" x14ac:dyDescent="0.25">
      <c r="C39" s="837">
        <v>26</v>
      </c>
      <c r="D39" s="838">
        <f t="shared" si="3"/>
        <v>89583.333333333212</v>
      </c>
      <c r="E39" s="838">
        <f t="shared" si="4"/>
        <v>436.05140481198083</v>
      </c>
      <c r="F39" s="838">
        <f t="shared" si="0"/>
        <v>416.66666666666669</v>
      </c>
      <c r="G39" s="838">
        <f t="shared" si="1"/>
        <v>852.71807147864752</v>
      </c>
      <c r="H39" s="838">
        <f t="shared" si="2"/>
        <v>89166.666666666541</v>
      </c>
      <c r="I39" s="694"/>
    </row>
    <row r="40" spans="3:9" hidden="1" outlineLevel="1" x14ac:dyDescent="0.25">
      <c r="C40" s="837">
        <v>27</v>
      </c>
      <c r="D40" s="838">
        <f t="shared" si="3"/>
        <v>89166.666666666541</v>
      </c>
      <c r="E40" s="838">
        <f t="shared" si="4"/>
        <v>434.02325874308787</v>
      </c>
      <c r="F40" s="838">
        <f t="shared" si="0"/>
        <v>416.66666666666669</v>
      </c>
      <c r="G40" s="838">
        <f t="shared" si="1"/>
        <v>850.68992540975455</v>
      </c>
      <c r="H40" s="838">
        <f t="shared" si="2"/>
        <v>88749.999999999869</v>
      </c>
      <c r="I40" s="694"/>
    </row>
    <row r="41" spans="3:9" hidden="1" outlineLevel="1" x14ac:dyDescent="0.25">
      <c r="C41" s="837">
        <v>28</v>
      </c>
      <c r="D41" s="838">
        <f t="shared" si="3"/>
        <v>88749.999999999869</v>
      </c>
      <c r="E41" s="838">
        <f t="shared" si="4"/>
        <v>431.9951126741949</v>
      </c>
      <c r="F41" s="838">
        <f t="shared" si="0"/>
        <v>416.66666666666669</v>
      </c>
      <c r="G41" s="838">
        <f t="shared" si="1"/>
        <v>848.66177934086159</v>
      </c>
      <c r="H41" s="838">
        <f t="shared" si="2"/>
        <v>88333.333333333198</v>
      </c>
      <c r="I41" s="694"/>
    </row>
    <row r="42" spans="3:9" hidden="1" outlineLevel="1" x14ac:dyDescent="0.25">
      <c r="C42" s="837">
        <v>29</v>
      </c>
      <c r="D42" s="838">
        <f t="shared" si="3"/>
        <v>88333.333333333198</v>
      </c>
      <c r="E42" s="838">
        <f t="shared" si="4"/>
        <v>429.96696660530193</v>
      </c>
      <c r="F42" s="838">
        <f t="shared" si="0"/>
        <v>416.66666666666669</v>
      </c>
      <c r="G42" s="838">
        <f t="shared" si="1"/>
        <v>846.63363327196862</v>
      </c>
      <c r="H42" s="838">
        <f t="shared" si="2"/>
        <v>87916.666666666526</v>
      </c>
      <c r="I42" s="694"/>
    </row>
    <row r="43" spans="3:9" hidden="1" outlineLevel="1" x14ac:dyDescent="0.25">
      <c r="C43" s="837">
        <v>30</v>
      </c>
      <c r="D43" s="838">
        <f t="shared" si="3"/>
        <v>87916.666666666526</v>
      </c>
      <c r="E43" s="838">
        <f t="shared" si="4"/>
        <v>427.93882053640897</v>
      </c>
      <c r="F43" s="838">
        <f t="shared" si="0"/>
        <v>416.66666666666669</v>
      </c>
      <c r="G43" s="838">
        <f t="shared" si="1"/>
        <v>844.60548720307565</v>
      </c>
      <c r="H43" s="838">
        <f t="shared" si="2"/>
        <v>87499.999999999854</v>
      </c>
      <c r="I43" s="694"/>
    </row>
    <row r="44" spans="3:9" hidden="1" outlineLevel="1" x14ac:dyDescent="0.25">
      <c r="C44" s="837">
        <v>31</v>
      </c>
      <c r="D44" s="838">
        <f t="shared" si="3"/>
        <v>87499.999999999854</v>
      </c>
      <c r="E44" s="838">
        <f t="shared" si="4"/>
        <v>425.910674467516</v>
      </c>
      <c r="F44" s="838">
        <f t="shared" si="0"/>
        <v>416.66666666666669</v>
      </c>
      <c r="G44" s="838">
        <f t="shared" si="1"/>
        <v>842.57734113418269</v>
      </c>
      <c r="H44" s="838">
        <f t="shared" si="2"/>
        <v>87083.333333333183</v>
      </c>
      <c r="I44" s="694"/>
    </row>
    <row r="45" spans="3:9" hidden="1" outlineLevel="1" x14ac:dyDescent="0.25">
      <c r="C45" s="837">
        <v>32</v>
      </c>
      <c r="D45" s="838">
        <f t="shared" si="3"/>
        <v>87083.333333333183</v>
      </c>
      <c r="E45" s="838">
        <f t="shared" si="4"/>
        <v>423.88252839862309</v>
      </c>
      <c r="F45" s="838">
        <f t="shared" si="0"/>
        <v>416.66666666666669</v>
      </c>
      <c r="G45" s="838">
        <f t="shared" si="1"/>
        <v>840.54919506528972</v>
      </c>
      <c r="H45" s="838">
        <f t="shared" si="2"/>
        <v>86666.666666666511</v>
      </c>
      <c r="I45" s="694"/>
    </row>
    <row r="46" spans="3:9" hidden="1" outlineLevel="1" x14ac:dyDescent="0.25">
      <c r="C46" s="837">
        <v>33</v>
      </c>
      <c r="D46" s="838">
        <f t="shared" si="3"/>
        <v>86666.666666666511</v>
      </c>
      <c r="E46" s="838">
        <f t="shared" si="4"/>
        <v>421.85438232973013</v>
      </c>
      <c r="F46" s="838">
        <f t="shared" si="0"/>
        <v>416.66666666666669</v>
      </c>
      <c r="G46" s="838">
        <f t="shared" si="1"/>
        <v>838.52104899639676</v>
      </c>
      <c r="H46" s="838">
        <f t="shared" si="2"/>
        <v>86249.99999999984</v>
      </c>
      <c r="I46" s="694"/>
    </row>
    <row r="47" spans="3:9" hidden="1" outlineLevel="1" x14ac:dyDescent="0.25">
      <c r="C47" s="837">
        <v>34</v>
      </c>
      <c r="D47" s="838">
        <f t="shared" si="3"/>
        <v>86249.99999999984</v>
      </c>
      <c r="E47" s="838">
        <f t="shared" si="4"/>
        <v>419.82623626083716</v>
      </c>
      <c r="F47" s="838">
        <f t="shared" si="0"/>
        <v>416.66666666666669</v>
      </c>
      <c r="G47" s="838">
        <f t="shared" si="1"/>
        <v>836.49290292750379</v>
      </c>
      <c r="H47" s="838">
        <f t="shared" si="2"/>
        <v>85833.333333333168</v>
      </c>
      <c r="I47" s="694"/>
    </row>
    <row r="48" spans="3:9" hidden="1" outlineLevel="1" x14ac:dyDescent="0.25">
      <c r="C48" s="837">
        <v>35</v>
      </c>
      <c r="D48" s="838">
        <f t="shared" si="3"/>
        <v>85833.333333333168</v>
      </c>
      <c r="E48" s="838">
        <f t="shared" si="4"/>
        <v>417.7980901919442</v>
      </c>
      <c r="F48" s="838">
        <f t="shared" si="0"/>
        <v>416.66666666666669</v>
      </c>
      <c r="G48" s="838">
        <f t="shared" si="1"/>
        <v>834.46475685861083</v>
      </c>
      <c r="H48" s="838">
        <f t="shared" si="2"/>
        <v>85416.666666666497</v>
      </c>
      <c r="I48" s="694"/>
    </row>
    <row r="49" spans="3:9" hidden="1" outlineLevel="1" x14ac:dyDescent="0.25">
      <c r="C49" s="837">
        <v>36</v>
      </c>
      <c r="D49" s="838">
        <f t="shared" si="3"/>
        <v>85416.666666666497</v>
      </c>
      <c r="E49" s="838">
        <f t="shared" si="4"/>
        <v>415.76994412305123</v>
      </c>
      <c r="F49" s="838">
        <f t="shared" si="0"/>
        <v>416.66666666666669</v>
      </c>
      <c r="G49" s="838">
        <f t="shared" si="1"/>
        <v>832.43661078971786</v>
      </c>
      <c r="H49" s="838">
        <f t="shared" si="2"/>
        <v>84999.999999999825</v>
      </c>
      <c r="I49" s="694"/>
    </row>
    <row r="50" spans="3:9" hidden="1" outlineLevel="1" x14ac:dyDescent="0.25">
      <c r="C50" s="837">
        <v>37</v>
      </c>
      <c r="D50" s="838">
        <f t="shared" si="3"/>
        <v>84999.999999999825</v>
      </c>
      <c r="E50" s="838">
        <f t="shared" si="4"/>
        <v>413.74179805415827</v>
      </c>
      <c r="F50" s="838">
        <f t="shared" si="0"/>
        <v>416.66666666666669</v>
      </c>
      <c r="G50" s="838">
        <f t="shared" si="1"/>
        <v>830.4084647208249</v>
      </c>
      <c r="H50" s="838">
        <f t="shared" si="2"/>
        <v>84583.333333333154</v>
      </c>
      <c r="I50" s="694"/>
    </row>
    <row r="51" spans="3:9" hidden="1" outlineLevel="1" x14ac:dyDescent="0.25">
      <c r="C51" s="837">
        <v>38</v>
      </c>
      <c r="D51" s="838">
        <f t="shared" si="3"/>
        <v>84583.333333333154</v>
      </c>
      <c r="E51" s="838">
        <f t="shared" si="4"/>
        <v>411.7136519852653</v>
      </c>
      <c r="F51" s="838">
        <f t="shared" si="0"/>
        <v>416.66666666666669</v>
      </c>
      <c r="G51" s="838">
        <f t="shared" si="1"/>
        <v>828.38031865193193</v>
      </c>
      <c r="H51" s="838">
        <f t="shared" si="2"/>
        <v>84166.666666666482</v>
      </c>
      <c r="I51" s="694"/>
    </row>
    <row r="52" spans="3:9" hidden="1" outlineLevel="1" x14ac:dyDescent="0.25">
      <c r="C52" s="837">
        <v>39</v>
      </c>
      <c r="D52" s="838">
        <f t="shared" si="3"/>
        <v>84166.666666666482</v>
      </c>
      <c r="E52" s="838">
        <f t="shared" si="4"/>
        <v>409.68550591637234</v>
      </c>
      <c r="F52" s="838">
        <f t="shared" si="0"/>
        <v>416.66666666666669</v>
      </c>
      <c r="G52" s="838">
        <f t="shared" si="1"/>
        <v>826.35217258303896</v>
      </c>
      <c r="H52" s="838">
        <f t="shared" si="2"/>
        <v>83749.999999999811</v>
      </c>
      <c r="I52" s="694"/>
    </row>
    <row r="53" spans="3:9" hidden="1" outlineLevel="1" x14ac:dyDescent="0.25">
      <c r="C53" s="837">
        <v>40</v>
      </c>
      <c r="D53" s="838">
        <f t="shared" si="3"/>
        <v>83749.999999999811</v>
      </c>
      <c r="E53" s="838">
        <f t="shared" si="4"/>
        <v>407.65735984747937</v>
      </c>
      <c r="F53" s="838">
        <f t="shared" si="0"/>
        <v>416.66666666666669</v>
      </c>
      <c r="G53" s="838">
        <f t="shared" si="1"/>
        <v>824.324026514146</v>
      </c>
      <c r="H53" s="838">
        <f t="shared" si="2"/>
        <v>83333.333333333139</v>
      </c>
      <c r="I53" s="694"/>
    </row>
    <row r="54" spans="3:9" hidden="1" outlineLevel="1" x14ac:dyDescent="0.25">
      <c r="C54" s="837">
        <v>41</v>
      </c>
      <c r="D54" s="838">
        <f t="shared" si="3"/>
        <v>83333.333333333139</v>
      </c>
      <c r="E54" s="838">
        <f t="shared" si="4"/>
        <v>405.6292137785864</v>
      </c>
      <c r="F54" s="838">
        <f t="shared" si="0"/>
        <v>416.66666666666669</v>
      </c>
      <c r="G54" s="838">
        <f t="shared" si="1"/>
        <v>822.29588044525303</v>
      </c>
      <c r="H54" s="838">
        <f t="shared" si="2"/>
        <v>82916.666666666468</v>
      </c>
      <c r="I54" s="694"/>
    </row>
    <row r="55" spans="3:9" hidden="1" outlineLevel="1" x14ac:dyDescent="0.25">
      <c r="C55" s="837">
        <v>42</v>
      </c>
      <c r="D55" s="838">
        <f t="shared" si="3"/>
        <v>82916.666666666468</v>
      </c>
      <c r="E55" s="838">
        <f t="shared" si="4"/>
        <v>403.60106770969344</v>
      </c>
      <c r="F55" s="838">
        <f t="shared" si="0"/>
        <v>416.66666666666669</v>
      </c>
      <c r="G55" s="838">
        <f t="shared" si="1"/>
        <v>820.26773437636007</v>
      </c>
      <c r="H55" s="838">
        <f t="shared" si="2"/>
        <v>82499.999999999796</v>
      </c>
      <c r="I55" s="694"/>
    </row>
    <row r="56" spans="3:9" hidden="1" outlineLevel="1" x14ac:dyDescent="0.25">
      <c r="C56" s="837">
        <v>43</v>
      </c>
      <c r="D56" s="838">
        <f t="shared" si="3"/>
        <v>82499.999999999796</v>
      </c>
      <c r="E56" s="838">
        <f t="shared" si="4"/>
        <v>401.57292164080053</v>
      </c>
      <c r="F56" s="838">
        <f t="shared" si="0"/>
        <v>416.66666666666669</v>
      </c>
      <c r="G56" s="838">
        <f t="shared" si="1"/>
        <v>818.23958830746722</v>
      </c>
      <c r="H56" s="838">
        <f t="shared" si="2"/>
        <v>82083.333333333125</v>
      </c>
      <c r="I56" s="694"/>
    </row>
    <row r="57" spans="3:9" hidden="1" outlineLevel="1" x14ac:dyDescent="0.25">
      <c r="C57" s="837">
        <v>44</v>
      </c>
      <c r="D57" s="838">
        <f t="shared" si="3"/>
        <v>82083.333333333125</v>
      </c>
      <c r="E57" s="838">
        <f t="shared" si="4"/>
        <v>399.54477557190756</v>
      </c>
      <c r="F57" s="838">
        <f t="shared" si="0"/>
        <v>416.66666666666669</v>
      </c>
      <c r="G57" s="838">
        <f t="shared" si="1"/>
        <v>816.21144223857425</v>
      </c>
      <c r="H57" s="838">
        <f t="shared" si="2"/>
        <v>81666.666666666453</v>
      </c>
      <c r="I57" s="694"/>
    </row>
    <row r="58" spans="3:9" hidden="1" outlineLevel="1" x14ac:dyDescent="0.25">
      <c r="C58" s="837">
        <v>45</v>
      </c>
      <c r="D58" s="838">
        <f t="shared" si="3"/>
        <v>81666.666666666453</v>
      </c>
      <c r="E58" s="838">
        <f t="shared" si="4"/>
        <v>397.5166295030146</v>
      </c>
      <c r="F58" s="838">
        <f t="shared" si="0"/>
        <v>416.66666666666669</v>
      </c>
      <c r="G58" s="838">
        <f t="shared" si="1"/>
        <v>814.18329616968128</v>
      </c>
      <c r="H58" s="838">
        <f t="shared" si="2"/>
        <v>81249.999999999782</v>
      </c>
      <c r="I58" s="694"/>
    </row>
    <row r="59" spans="3:9" hidden="1" outlineLevel="1" x14ac:dyDescent="0.25">
      <c r="C59" s="837">
        <v>46</v>
      </c>
      <c r="D59" s="838">
        <f t="shared" si="3"/>
        <v>81249.999999999782</v>
      </c>
      <c r="E59" s="838">
        <f t="shared" si="4"/>
        <v>395.48848343412163</v>
      </c>
      <c r="F59" s="838">
        <f t="shared" si="0"/>
        <v>416.66666666666669</v>
      </c>
      <c r="G59" s="838">
        <f t="shared" si="1"/>
        <v>812.15515010078832</v>
      </c>
      <c r="H59" s="838">
        <f t="shared" si="2"/>
        <v>80833.33333333311</v>
      </c>
      <c r="I59" s="694"/>
    </row>
    <row r="60" spans="3:9" hidden="1" outlineLevel="1" x14ac:dyDescent="0.25">
      <c r="C60" s="837">
        <v>47</v>
      </c>
      <c r="D60" s="838">
        <f t="shared" si="3"/>
        <v>80833.33333333311</v>
      </c>
      <c r="E60" s="838">
        <f t="shared" si="4"/>
        <v>393.46033736522867</v>
      </c>
      <c r="F60" s="838">
        <f t="shared" si="0"/>
        <v>416.66666666666669</v>
      </c>
      <c r="G60" s="838">
        <f t="shared" si="1"/>
        <v>810.12700403189535</v>
      </c>
      <c r="H60" s="838">
        <f t="shared" si="2"/>
        <v>80416.666666666439</v>
      </c>
      <c r="I60" s="694"/>
    </row>
    <row r="61" spans="3:9" hidden="1" outlineLevel="1" x14ac:dyDescent="0.25">
      <c r="C61" s="837">
        <v>48</v>
      </c>
      <c r="D61" s="838">
        <f t="shared" si="3"/>
        <v>80416.666666666439</v>
      </c>
      <c r="E61" s="838">
        <f t="shared" si="4"/>
        <v>391.4321912963357</v>
      </c>
      <c r="F61" s="838">
        <f t="shared" si="0"/>
        <v>416.66666666666669</v>
      </c>
      <c r="G61" s="838">
        <f t="shared" si="1"/>
        <v>808.09885796300239</v>
      </c>
      <c r="H61" s="838">
        <f t="shared" si="2"/>
        <v>79999.999999999767</v>
      </c>
      <c r="I61" s="694"/>
    </row>
    <row r="62" spans="3:9" hidden="1" outlineLevel="1" x14ac:dyDescent="0.25">
      <c r="C62" s="837">
        <v>49</v>
      </c>
      <c r="D62" s="838">
        <f t="shared" si="3"/>
        <v>79999.999999999767</v>
      </c>
      <c r="E62" s="838">
        <f t="shared" si="4"/>
        <v>389.40404522744274</v>
      </c>
      <c r="F62" s="838">
        <f t="shared" si="0"/>
        <v>416.66666666666669</v>
      </c>
      <c r="G62" s="838">
        <f t="shared" si="1"/>
        <v>806.07071189410942</v>
      </c>
      <c r="H62" s="838">
        <f t="shared" si="2"/>
        <v>79583.333333333096</v>
      </c>
      <c r="I62" s="694"/>
    </row>
    <row r="63" spans="3:9" hidden="1" outlineLevel="1" x14ac:dyDescent="0.25">
      <c r="C63" s="837">
        <v>50</v>
      </c>
      <c r="D63" s="838">
        <f t="shared" si="3"/>
        <v>79583.333333333096</v>
      </c>
      <c r="E63" s="838">
        <f t="shared" si="4"/>
        <v>387.37589915854977</v>
      </c>
      <c r="F63" s="838">
        <f t="shared" si="0"/>
        <v>416.66666666666669</v>
      </c>
      <c r="G63" s="838">
        <f t="shared" si="1"/>
        <v>804.04256582521646</v>
      </c>
      <c r="H63" s="838">
        <f t="shared" si="2"/>
        <v>79166.666666666424</v>
      </c>
      <c r="I63" s="694"/>
    </row>
    <row r="64" spans="3:9" hidden="1" outlineLevel="1" x14ac:dyDescent="0.25">
      <c r="C64" s="837">
        <v>51</v>
      </c>
      <c r="D64" s="838">
        <f t="shared" si="3"/>
        <v>79166.666666666424</v>
      </c>
      <c r="E64" s="838">
        <f t="shared" si="4"/>
        <v>385.34775308965681</v>
      </c>
      <c r="F64" s="838">
        <f t="shared" si="0"/>
        <v>416.66666666666669</v>
      </c>
      <c r="G64" s="838">
        <f t="shared" si="1"/>
        <v>802.01441975632349</v>
      </c>
      <c r="H64" s="838">
        <f t="shared" si="2"/>
        <v>78749.999999999753</v>
      </c>
      <c r="I64" s="694"/>
    </row>
    <row r="65" spans="3:9" hidden="1" outlineLevel="1" x14ac:dyDescent="0.25">
      <c r="C65" s="837">
        <v>52</v>
      </c>
      <c r="D65" s="838">
        <f t="shared" si="3"/>
        <v>78749.999999999753</v>
      </c>
      <c r="E65" s="838">
        <f t="shared" si="4"/>
        <v>383.31960702076384</v>
      </c>
      <c r="F65" s="838">
        <f t="shared" si="0"/>
        <v>416.66666666666669</v>
      </c>
      <c r="G65" s="838">
        <f t="shared" si="1"/>
        <v>799.98627368743053</v>
      </c>
      <c r="H65" s="838">
        <f t="shared" si="2"/>
        <v>78333.333333333081</v>
      </c>
      <c r="I65" s="694"/>
    </row>
    <row r="66" spans="3:9" hidden="1" outlineLevel="1" x14ac:dyDescent="0.25">
      <c r="C66" s="837">
        <v>53</v>
      </c>
      <c r="D66" s="838">
        <f t="shared" si="3"/>
        <v>78333.333333333081</v>
      </c>
      <c r="E66" s="838">
        <f t="shared" si="4"/>
        <v>381.29146095187087</v>
      </c>
      <c r="F66" s="838">
        <f t="shared" si="0"/>
        <v>416.66666666666669</v>
      </c>
      <c r="G66" s="838">
        <f t="shared" si="1"/>
        <v>797.95812761853756</v>
      </c>
      <c r="H66" s="838">
        <f t="shared" si="2"/>
        <v>77916.66666666641</v>
      </c>
      <c r="I66" s="694"/>
    </row>
    <row r="67" spans="3:9" hidden="1" outlineLevel="1" x14ac:dyDescent="0.25">
      <c r="C67" s="837">
        <v>54</v>
      </c>
      <c r="D67" s="838">
        <f t="shared" si="3"/>
        <v>77916.66666666641</v>
      </c>
      <c r="E67" s="838">
        <f t="shared" si="4"/>
        <v>379.26331488297797</v>
      </c>
      <c r="F67" s="838">
        <f t="shared" si="0"/>
        <v>416.66666666666669</v>
      </c>
      <c r="G67" s="838">
        <f t="shared" si="1"/>
        <v>795.92998154964471</v>
      </c>
      <c r="H67" s="838">
        <f t="shared" si="2"/>
        <v>77499.999999999738</v>
      </c>
      <c r="I67" s="694"/>
    </row>
    <row r="68" spans="3:9" hidden="1" outlineLevel="1" x14ac:dyDescent="0.25">
      <c r="C68" s="837">
        <v>55</v>
      </c>
      <c r="D68" s="838">
        <f t="shared" si="3"/>
        <v>77499.999999999738</v>
      </c>
      <c r="E68" s="838">
        <f t="shared" si="4"/>
        <v>377.235168814085</v>
      </c>
      <c r="F68" s="838">
        <f t="shared" si="0"/>
        <v>416.66666666666669</v>
      </c>
      <c r="G68" s="838">
        <f t="shared" si="1"/>
        <v>793.90183548075174</v>
      </c>
      <c r="H68" s="838">
        <f t="shared" si="2"/>
        <v>77083.333333333067</v>
      </c>
      <c r="I68" s="694"/>
    </row>
    <row r="69" spans="3:9" hidden="1" outlineLevel="1" x14ac:dyDescent="0.25">
      <c r="C69" s="837">
        <v>56</v>
      </c>
      <c r="D69" s="838">
        <f t="shared" si="3"/>
        <v>77083.333333333067</v>
      </c>
      <c r="E69" s="838">
        <f t="shared" si="4"/>
        <v>375.20702274519203</v>
      </c>
      <c r="F69" s="838">
        <f t="shared" si="0"/>
        <v>416.66666666666669</v>
      </c>
      <c r="G69" s="838">
        <f t="shared" si="1"/>
        <v>791.87368941185878</v>
      </c>
      <c r="H69" s="838">
        <f t="shared" si="2"/>
        <v>76666.666666666395</v>
      </c>
      <c r="I69" s="694"/>
    </row>
    <row r="70" spans="3:9" hidden="1" outlineLevel="1" x14ac:dyDescent="0.25">
      <c r="C70" s="837">
        <v>57</v>
      </c>
      <c r="D70" s="838">
        <f t="shared" si="3"/>
        <v>76666.666666666395</v>
      </c>
      <c r="E70" s="838">
        <f t="shared" si="4"/>
        <v>373.17887667629907</v>
      </c>
      <c r="F70" s="838">
        <f t="shared" si="0"/>
        <v>416.66666666666669</v>
      </c>
      <c r="G70" s="838">
        <f t="shared" si="1"/>
        <v>789.84554334296581</v>
      </c>
      <c r="H70" s="838">
        <f t="shared" si="2"/>
        <v>76249.999999999724</v>
      </c>
      <c r="I70" s="694"/>
    </row>
    <row r="71" spans="3:9" hidden="1" outlineLevel="1" x14ac:dyDescent="0.25">
      <c r="C71" s="837">
        <v>58</v>
      </c>
      <c r="D71" s="838">
        <f t="shared" si="3"/>
        <v>76249.999999999724</v>
      </c>
      <c r="E71" s="838">
        <f t="shared" si="4"/>
        <v>371.1507306074061</v>
      </c>
      <c r="F71" s="838">
        <f t="shared" si="0"/>
        <v>416.66666666666669</v>
      </c>
      <c r="G71" s="838">
        <f t="shared" si="1"/>
        <v>787.81739727407285</v>
      </c>
      <c r="H71" s="838">
        <f t="shared" si="2"/>
        <v>75833.333333333052</v>
      </c>
      <c r="I71" s="694"/>
    </row>
    <row r="72" spans="3:9" hidden="1" outlineLevel="1" x14ac:dyDescent="0.25">
      <c r="C72" s="837">
        <v>59</v>
      </c>
      <c r="D72" s="838">
        <f t="shared" si="3"/>
        <v>75833.333333333052</v>
      </c>
      <c r="E72" s="838">
        <f t="shared" si="4"/>
        <v>369.12258453851314</v>
      </c>
      <c r="F72" s="838">
        <f t="shared" si="0"/>
        <v>416.66666666666669</v>
      </c>
      <c r="G72" s="838">
        <f t="shared" si="1"/>
        <v>785.78925120517988</v>
      </c>
      <c r="H72" s="838">
        <f t="shared" si="2"/>
        <v>75416.66666666638</v>
      </c>
      <c r="I72" s="694"/>
    </row>
    <row r="73" spans="3:9" hidden="1" outlineLevel="1" x14ac:dyDescent="0.25">
      <c r="C73" s="837">
        <v>60</v>
      </c>
      <c r="D73" s="838">
        <f t="shared" si="3"/>
        <v>75416.66666666638</v>
      </c>
      <c r="E73" s="838">
        <f t="shared" si="4"/>
        <v>367.09443846962017</v>
      </c>
      <c r="F73" s="838">
        <f t="shared" si="0"/>
        <v>416.66666666666669</v>
      </c>
      <c r="G73" s="838">
        <f t="shared" si="1"/>
        <v>783.76110513628691</v>
      </c>
      <c r="H73" s="838">
        <f t="shared" si="2"/>
        <v>74999.999999999709</v>
      </c>
      <c r="I73" s="694"/>
    </row>
    <row r="74" spans="3:9" hidden="1" outlineLevel="1" x14ac:dyDescent="0.25">
      <c r="C74" s="837">
        <v>61</v>
      </c>
      <c r="D74" s="838">
        <f t="shared" si="3"/>
        <v>74999.999999999709</v>
      </c>
      <c r="E74" s="838">
        <f t="shared" si="4"/>
        <v>365.06629240072721</v>
      </c>
      <c r="F74" s="838">
        <f t="shared" si="0"/>
        <v>416.66666666666669</v>
      </c>
      <c r="G74" s="838">
        <f t="shared" si="1"/>
        <v>781.73295906739395</v>
      </c>
      <c r="H74" s="838">
        <f t="shared" si="2"/>
        <v>74583.333333333037</v>
      </c>
      <c r="I74" s="694"/>
    </row>
    <row r="75" spans="3:9" hidden="1" outlineLevel="1" x14ac:dyDescent="0.25">
      <c r="C75" s="837">
        <v>62</v>
      </c>
      <c r="D75" s="838">
        <f t="shared" si="3"/>
        <v>74583.333333333037</v>
      </c>
      <c r="E75" s="838">
        <f t="shared" si="4"/>
        <v>363.03814633183424</v>
      </c>
      <c r="F75" s="838">
        <f t="shared" si="0"/>
        <v>416.66666666666669</v>
      </c>
      <c r="G75" s="838">
        <f t="shared" si="1"/>
        <v>779.70481299850098</v>
      </c>
      <c r="H75" s="838">
        <f t="shared" si="2"/>
        <v>74166.666666666366</v>
      </c>
      <c r="I75" s="694"/>
    </row>
    <row r="76" spans="3:9" hidden="1" outlineLevel="1" x14ac:dyDescent="0.25">
      <c r="C76" s="837">
        <v>63</v>
      </c>
      <c r="D76" s="838">
        <f t="shared" si="3"/>
        <v>74166.666666666366</v>
      </c>
      <c r="E76" s="838">
        <f t="shared" si="4"/>
        <v>361.01000026294128</v>
      </c>
      <c r="F76" s="838">
        <f t="shared" si="0"/>
        <v>416.66666666666669</v>
      </c>
      <c r="G76" s="838">
        <f t="shared" si="1"/>
        <v>777.67666692960802</v>
      </c>
      <c r="H76" s="838">
        <f t="shared" si="2"/>
        <v>73749.999999999694</v>
      </c>
      <c r="I76" s="694"/>
    </row>
    <row r="77" spans="3:9" hidden="1" outlineLevel="1" x14ac:dyDescent="0.25">
      <c r="C77" s="837">
        <v>64</v>
      </c>
      <c r="D77" s="838">
        <f t="shared" si="3"/>
        <v>73749.999999999694</v>
      </c>
      <c r="E77" s="838">
        <f t="shared" si="4"/>
        <v>358.98185419404831</v>
      </c>
      <c r="F77" s="838">
        <f t="shared" si="0"/>
        <v>416.66666666666669</v>
      </c>
      <c r="G77" s="838">
        <f t="shared" si="1"/>
        <v>775.64852086071505</v>
      </c>
      <c r="H77" s="838">
        <f t="shared" si="2"/>
        <v>73333.333333333023</v>
      </c>
      <c r="I77" s="694"/>
    </row>
    <row r="78" spans="3:9" hidden="1" outlineLevel="1" x14ac:dyDescent="0.25">
      <c r="C78" s="837">
        <v>65</v>
      </c>
      <c r="D78" s="838">
        <f t="shared" si="3"/>
        <v>73333.333333333023</v>
      </c>
      <c r="E78" s="838">
        <f t="shared" si="4"/>
        <v>356.95370812515534</v>
      </c>
      <c r="F78" s="838">
        <f t="shared" ref="F78:F141" si="5">$E$10</f>
        <v>416.66666666666669</v>
      </c>
      <c r="G78" s="838">
        <f t="shared" ref="G78:G141" si="6">E78+F78</f>
        <v>773.62037479182209</v>
      </c>
      <c r="H78" s="838">
        <f t="shared" ref="H78:H141" si="7">D78-F78</f>
        <v>72916.666666666351</v>
      </c>
      <c r="I78" s="694"/>
    </row>
    <row r="79" spans="3:9" hidden="1" outlineLevel="1" x14ac:dyDescent="0.25">
      <c r="C79" s="837">
        <v>66</v>
      </c>
      <c r="D79" s="838">
        <f t="shared" ref="D79:D142" si="8">H78</f>
        <v>72916.666666666351</v>
      </c>
      <c r="E79" s="838">
        <f t="shared" ref="E79:E142" si="9">$E$8*D79</f>
        <v>354.92556205626244</v>
      </c>
      <c r="F79" s="838">
        <f t="shared" si="5"/>
        <v>416.66666666666669</v>
      </c>
      <c r="G79" s="838">
        <f t="shared" si="6"/>
        <v>771.59222872292912</v>
      </c>
      <c r="H79" s="838">
        <f t="shared" si="7"/>
        <v>72499.99999999968</v>
      </c>
      <c r="I79" s="694"/>
    </row>
    <row r="80" spans="3:9" hidden="1" outlineLevel="1" x14ac:dyDescent="0.25">
      <c r="C80" s="837">
        <v>67</v>
      </c>
      <c r="D80" s="838">
        <f t="shared" si="8"/>
        <v>72499.99999999968</v>
      </c>
      <c r="E80" s="838">
        <f t="shared" si="9"/>
        <v>352.89741598736947</v>
      </c>
      <c r="F80" s="838">
        <f t="shared" si="5"/>
        <v>416.66666666666669</v>
      </c>
      <c r="G80" s="838">
        <f t="shared" si="6"/>
        <v>769.56408265403616</v>
      </c>
      <c r="H80" s="838">
        <f t="shared" si="7"/>
        <v>72083.333333333008</v>
      </c>
      <c r="I80" s="694"/>
    </row>
    <row r="81" spans="3:9" hidden="1" outlineLevel="1" x14ac:dyDescent="0.25">
      <c r="C81" s="837">
        <v>68</v>
      </c>
      <c r="D81" s="838">
        <f t="shared" si="8"/>
        <v>72083.333333333008</v>
      </c>
      <c r="E81" s="838">
        <f t="shared" si="9"/>
        <v>350.8692699184765</v>
      </c>
      <c r="F81" s="838">
        <f t="shared" si="5"/>
        <v>416.66666666666669</v>
      </c>
      <c r="G81" s="838">
        <f t="shared" si="6"/>
        <v>767.53593658514319</v>
      </c>
      <c r="H81" s="838">
        <f t="shared" si="7"/>
        <v>71666.666666666337</v>
      </c>
      <c r="I81" s="694"/>
    </row>
    <row r="82" spans="3:9" hidden="1" outlineLevel="1" x14ac:dyDescent="0.25">
      <c r="C82" s="837">
        <v>69</v>
      </c>
      <c r="D82" s="838">
        <f t="shared" si="8"/>
        <v>71666.666666666337</v>
      </c>
      <c r="E82" s="838">
        <f t="shared" si="9"/>
        <v>348.84112384958354</v>
      </c>
      <c r="F82" s="838">
        <f t="shared" si="5"/>
        <v>416.66666666666669</v>
      </c>
      <c r="G82" s="838">
        <f t="shared" si="6"/>
        <v>765.50779051625022</v>
      </c>
      <c r="H82" s="838">
        <f t="shared" si="7"/>
        <v>71249.999999999665</v>
      </c>
      <c r="I82" s="694"/>
    </row>
    <row r="83" spans="3:9" hidden="1" outlineLevel="1" x14ac:dyDescent="0.25">
      <c r="C83" s="837">
        <v>70</v>
      </c>
      <c r="D83" s="838">
        <f t="shared" si="8"/>
        <v>71249.999999999665</v>
      </c>
      <c r="E83" s="838">
        <f t="shared" si="9"/>
        <v>346.81297778069057</v>
      </c>
      <c r="F83" s="838">
        <f t="shared" si="5"/>
        <v>416.66666666666669</v>
      </c>
      <c r="G83" s="838">
        <f t="shared" si="6"/>
        <v>763.47964444735726</v>
      </c>
      <c r="H83" s="838">
        <f t="shared" si="7"/>
        <v>70833.333333332994</v>
      </c>
      <c r="I83" s="694"/>
    </row>
    <row r="84" spans="3:9" hidden="1" outlineLevel="1" x14ac:dyDescent="0.25">
      <c r="C84" s="837">
        <v>71</v>
      </c>
      <c r="D84" s="838">
        <f t="shared" si="8"/>
        <v>70833.333333332994</v>
      </c>
      <c r="E84" s="838">
        <f t="shared" si="9"/>
        <v>344.78483171179761</v>
      </c>
      <c r="F84" s="838">
        <f t="shared" si="5"/>
        <v>416.66666666666669</v>
      </c>
      <c r="G84" s="838">
        <f t="shared" si="6"/>
        <v>761.45149837846429</v>
      </c>
      <c r="H84" s="838">
        <f t="shared" si="7"/>
        <v>70416.666666666322</v>
      </c>
      <c r="I84" s="694"/>
    </row>
    <row r="85" spans="3:9" hidden="1" outlineLevel="1" x14ac:dyDescent="0.25">
      <c r="C85" s="837">
        <v>72</v>
      </c>
      <c r="D85" s="838">
        <f t="shared" si="8"/>
        <v>70416.666666666322</v>
      </c>
      <c r="E85" s="838">
        <f t="shared" si="9"/>
        <v>342.75668564290464</v>
      </c>
      <c r="F85" s="838">
        <f t="shared" si="5"/>
        <v>416.66666666666669</v>
      </c>
      <c r="G85" s="838">
        <f t="shared" si="6"/>
        <v>759.42335230957133</v>
      </c>
      <c r="H85" s="838">
        <f t="shared" si="7"/>
        <v>69999.999999999651</v>
      </c>
      <c r="I85" s="694"/>
    </row>
    <row r="86" spans="3:9" hidden="1" outlineLevel="1" x14ac:dyDescent="0.25">
      <c r="C86" s="837">
        <v>73</v>
      </c>
      <c r="D86" s="838">
        <f t="shared" si="8"/>
        <v>69999.999999999651</v>
      </c>
      <c r="E86" s="838">
        <f t="shared" si="9"/>
        <v>340.72853957401168</v>
      </c>
      <c r="F86" s="838">
        <f t="shared" si="5"/>
        <v>416.66666666666669</v>
      </c>
      <c r="G86" s="838">
        <f t="shared" si="6"/>
        <v>757.39520624067836</v>
      </c>
      <c r="H86" s="838">
        <f t="shared" si="7"/>
        <v>69583.333333332979</v>
      </c>
      <c r="I86" s="694"/>
    </row>
    <row r="87" spans="3:9" hidden="1" outlineLevel="1" x14ac:dyDescent="0.25">
      <c r="C87" s="837">
        <v>74</v>
      </c>
      <c r="D87" s="838">
        <f t="shared" si="8"/>
        <v>69583.333333332979</v>
      </c>
      <c r="E87" s="838">
        <f t="shared" si="9"/>
        <v>338.70039350511871</v>
      </c>
      <c r="F87" s="838">
        <f t="shared" si="5"/>
        <v>416.66666666666669</v>
      </c>
      <c r="G87" s="838">
        <f t="shared" si="6"/>
        <v>755.3670601717854</v>
      </c>
      <c r="H87" s="838">
        <f t="shared" si="7"/>
        <v>69166.666666666308</v>
      </c>
      <c r="I87" s="694"/>
    </row>
    <row r="88" spans="3:9" hidden="1" outlineLevel="1" x14ac:dyDescent="0.25">
      <c r="C88" s="837">
        <v>75</v>
      </c>
      <c r="D88" s="838">
        <f t="shared" si="8"/>
        <v>69166.666666666308</v>
      </c>
      <c r="E88" s="838">
        <f t="shared" si="9"/>
        <v>336.67224743622575</v>
      </c>
      <c r="F88" s="838">
        <f t="shared" si="5"/>
        <v>416.66666666666669</v>
      </c>
      <c r="G88" s="838">
        <f t="shared" si="6"/>
        <v>753.33891410289243</v>
      </c>
      <c r="H88" s="838">
        <f t="shared" si="7"/>
        <v>68749.999999999636</v>
      </c>
      <c r="I88" s="694"/>
    </row>
    <row r="89" spans="3:9" hidden="1" outlineLevel="1" x14ac:dyDescent="0.25">
      <c r="C89" s="837">
        <v>76</v>
      </c>
      <c r="D89" s="838">
        <f t="shared" si="8"/>
        <v>68749.999999999636</v>
      </c>
      <c r="E89" s="838">
        <f t="shared" si="9"/>
        <v>334.64410136733278</v>
      </c>
      <c r="F89" s="838">
        <f t="shared" si="5"/>
        <v>416.66666666666669</v>
      </c>
      <c r="G89" s="838">
        <f t="shared" si="6"/>
        <v>751.31076803399947</v>
      </c>
      <c r="H89" s="838">
        <f t="shared" si="7"/>
        <v>68333.333333332965</v>
      </c>
      <c r="I89" s="694"/>
    </row>
    <row r="90" spans="3:9" hidden="1" outlineLevel="1" x14ac:dyDescent="0.25">
      <c r="C90" s="837">
        <v>77</v>
      </c>
      <c r="D90" s="838">
        <f t="shared" si="8"/>
        <v>68333.333333332965</v>
      </c>
      <c r="E90" s="838">
        <f t="shared" si="9"/>
        <v>332.61595529843987</v>
      </c>
      <c r="F90" s="838">
        <f t="shared" si="5"/>
        <v>416.66666666666669</v>
      </c>
      <c r="G90" s="838">
        <f t="shared" si="6"/>
        <v>749.2826219651065</v>
      </c>
      <c r="H90" s="838">
        <f t="shared" si="7"/>
        <v>67916.666666666293</v>
      </c>
      <c r="I90" s="694"/>
    </row>
    <row r="91" spans="3:9" hidden="1" outlineLevel="1" x14ac:dyDescent="0.25">
      <c r="C91" s="837">
        <v>78</v>
      </c>
      <c r="D91" s="838">
        <f t="shared" si="8"/>
        <v>67916.666666666293</v>
      </c>
      <c r="E91" s="838">
        <f t="shared" si="9"/>
        <v>330.58780922954691</v>
      </c>
      <c r="F91" s="838">
        <f t="shared" si="5"/>
        <v>416.66666666666669</v>
      </c>
      <c r="G91" s="838">
        <f t="shared" si="6"/>
        <v>747.25447589621353</v>
      </c>
      <c r="H91" s="838">
        <f t="shared" si="7"/>
        <v>67499.999999999622</v>
      </c>
      <c r="I91" s="694"/>
    </row>
    <row r="92" spans="3:9" hidden="1" outlineLevel="1" x14ac:dyDescent="0.25">
      <c r="C92" s="837">
        <v>79</v>
      </c>
      <c r="D92" s="838">
        <f t="shared" si="8"/>
        <v>67499.999999999622</v>
      </c>
      <c r="E92" s="838">
        <f t="shared" si="9"/>
        <v>328.55966316065394</v>
      </c>
      <c r="F92" s="838">
        <f t="shared" si="5"/>
        <v>416.66666666666669</v>
      </c>
      <c r="G92" s="838">
        <f t="shared" si="6"/>
        <v>745.22632982732057</v>
      </c>
      <c r="H92" s="838">
        <f t="shared" si="7"/>
        <v>67083.33333333295</v>
      </c>
      <c r="I92" s="694"/>
    </row>
    <row r="93" spans="3:9" hidden="1" outlineLevel="1" x14ac:dyDescent="0.25">
      <c r="C93" s="837">
        <v>80</v>
      </c>
      <c r="D93" s="838">
        <f t="shared" si="8"/>
        <v>67083.33333333295</v>
      </c>
      <c r="E93" s="838">
        <f t="shared" si="9"/>
        <v>326.53151709176097</v>
      </c>
      <c r="F93" s="838">
        <f t="shared" si="5"/>
        <v>416.66666666666669</v>
      </c>
      <c r="G93" s="838">
        <f t="shared" si="6"/>
        <v>743.1981837584276</v>
      </c>
      <c r="H93" s="838">
        <f t="shared" si="7"/>
        <v>66666.666666666279</v>
      </c>
      <c r="I93" s="694"/>
    </row>
    <row r="94" spans="3:9" hidden="1" outlineLevel="1" x14ac:dyDescent="0.25">
      <c r="C94" s="837">
        <v>81</v>
      </c>
      <c r="D94" s="838">
        <f t="shared" si="8"/>
        <v>66666.666666666279</v>
      </c>
      <c r="E94" s="838">
        <f t="shared" si="9"/>
        <v>324.50337102286801</v>
      </c>
      <c r="F94" s="838">
        <f t="shared" si="5"/>
        <v>416.66666666666669</v>
      </c>
      <c r="G94" s="838">
        <f t="shared" si="6"/>
        <v>741.17003768953464</v>
      </c>
      <c r="H94" s="838">
        <f t="shared" si="7"/>
        <v>66249.999999999607</v>
      </c>
      <c r="I94" s="694"/>
    </row>
    <row r="95" spans="3:9" hidden="1" outlineLevel="1" x14ac:dyDescent="0.25">
      <c r="C95" s="837">
        <v>82</v>
      </c>
      <c r="D95" s="838">
        <f t="shared" si="8"/>
        <v>66249.999999999607</v>
      </c>
      <c r="E95" s="838">
        <f t="shared" si="9"/>
        <v>322.47522495397504</v>
      </c>
      <c r="F95" s="838">
        <f t="shared" si="5"/>
        <v>416.66666666666669</v>
      </c>
      <c r="G95" s="838">
        <f t="shared" si="6"/>
        <v>739.14189162064167</v>
      </c>
      <c r="H95" s="838">
        <f t="shared" si="7"/>
        <v>65833.333333332936</v>
      </c>
      <c r="I95" s="694"/>
    </row>
    <row r="96" spans="3:9" hidden="1" outlineLevel="1" x14ac:dyDescent="0.25">
      <c r="C96" s="837">
        <v>83</v>
      </c>
      <c r="D96" s="838">
        <f t="shared" si="8"/>
        <v>65833.333333332936</v>
      </c>
      <c r="E96" s="838">
        <f t="shared" si="9"/>
        <v>320.44707888508208</v>
      </c>
      <c r="F96" s="838">
        <f t="shared" si="5"/>
        <v>416.66666666666669</v>
      </c>
      <c r="G96" s="838">
        <f t="shared" si="6"/>
        <v>737.11374555174871</v>
      </c>
      <c r="H96" s="838">
        <f t="shared" si="7"/>
        <v>65416.666666666271</v>
      </c>
      <c r="I96" s="694"/>
    </row>
    <row r="97" spans="3:9" hidden="1" outlineLevel="1" x14ac:dyDescent="0.25">
      <c r="C97" s="837">
        <v>84</v>
      </c>
      <c r="D97" s="838">
        <f t="shared" si="8"/>
        <v>65416.666666666271</v>
      </c>
      <c r="E97" s="838">
        <f t="shared" si="9"/>
        <v>318.41893281618917</v>
      </c>
      <c r="F97" s="838">
        <f t="shared" si="5"/>
        <v>416.66666666666669</v>
      </c>
      <c r="G97" s="838">
        <f t="shared" si="6"/>
        <v>735.08559948285586</v>
      </c>
      <c r="H97" s="838">
        <f t="shared" si="7"/>
        <v>64999.999999999607</v>
      </c>
      <c r="I97" s="694"/>
    </row>
    <row r="98" spans="3:9" hidden="1" outlineLevel="1" x14ac:dyDescent="0.25">
      <c r="C98" s="837">
        <v>85</v>
      </c>
      <c r="D98" s="838">
        <f t="shared" si="8"/>
        <v>64999.999999999607</v>
      </c>
      <c r="E98" s="838">
        <f t="shared" si="9"/>
        <v>316.39078674729626</v>
      </c>
      <c r="F98" s="838">
        <f t="shared" si="5"/>
        <v>416.66666666666669</v>
      </c>
      <c r="G98" s="838">
        <f t="shared" si="6"/>
        <v>733.057453413963</v>
      </c>
      <c r="H98" s="838">
        <f t="shared" si="7"/>
        <v>64583.333333332943</v>
      </c>
      <c r="I98" s="694"/>
    </row>
    <row r="99" spans="3:9" hidden="1" outlineLevel="1" x14ac:dyDescent="0.25">
      <c r="C99" s="837">
        <v>86</v>
      </c>
      <c r="D99" s="838">
        <f t="shared" si="8"/>
        <v>64583.333333332943</v>
      </c>
      <c r="E99" s="838">
        <f t="shared" si="9"/>
        <v>314.3626406784033</v>
      </c>
      <c r="F99" s="838">
        <f t="shared" si="5"/>
        <v>416.66666666666669</v>
      </c>
      <c r="G99" s="838">
        <f t="shared" si="6"/>
        <v>731.02930734507004</v>
      </c>
      <c r="H99" s="838">
        <f t="shared" si="7"/>
        <v>64166.666666666279</v>
      </c>
      <c r="I99" s="694"/>
    </row>
    <row r="100" spans="3:9" hidden="1" outlineLevel="1" x14ac:dyDescent="0.25">
      <c r="C100" s="837">
        <v>87</v>
      </c>
      <c r="D100" s="838">
        <f t="shared" si="8"/>
        <v>64166.666666666279</v>
      </c>
      <c r="E100" s="838">
        <f t="shared" si="9"/>
        <v>312.33449460951039</v>
      </c>
      <c r="F100" s="838">
        <f t="shared" si="5"/>
        <v>416.66666666666669</v>
      </c>
      <c r="G100" s="838">
        <f t="shared" si="6"/>
        <v>729.00116127617707</v>
      </c>
      <c r="H100" s="838">
        <f t="shared" si="7"/>
        <v>63749.999999999614</v>
      </c>
      <c r="I100" s="694"/>
    </row>
    <row r="101" spans="3:9" hidden="1" outlineLevel="1" x14ac:dyDescent="0.25">
      <c r="C101" s="837">
        <v>88</v>
      </c>
      <c r="D101" s="838">
        <f t="shared" si="8"/>
        <v>63749.999999999614</v>
      </c>
      <c r="E101" s="838">
        <f t="shared" si="9"/>
        <v>310.30634854061748</v>
      </c>
      <c r="F101" s="838">
        <f t="shared" si="5"/>
        <v>416.66666666666669</v>
      </c>
      <c r="G101" s="838">
        <f t="shared" si="6"/>
        <v>726.97301520728411</v>
      </c>
      <c r="H101" s="838">
        <f t="shared" si="7"/>
        <v>63333.33333333295</v>
      </c>
      <c r="I101" s="694"/>
    </row>
    <row r="102" spans="3:9" hidden="1" outlineLevel="1" x14ac:dyDescent="0.25">
      <c r="C102" s="837">
        <v>89</v>
      </c>
      <c r="D102" s="838">
        <f t="shared" si="8"/>
        <v>63333.33333333295</v>
      </c>
      <c r="E102" s="838">
        <f t="shared" si="9"/>
        <v>308.27820247172451</v>
      </c>
      <c r="F102" s="838">
        <f t="shared" si="5"/>
        <v>416.66666666666669</v>
      </c>
      <c r="G102" s="838">
        <f t="shared" si="6"/>
        <v>724.94486913839114</v>
      </c>
      <c r="H102" s="838">
        <f t="shared" si="7"/>
        <v>62916.666666666286</v>
      </c>
      <c r="I102" s="694"/>
    </row>
    <row r="103" spans="3:9" hidden="1" outlineLevel="1" x14ac:dyDescent="0.25">
      <c r="C103" s="837">
        <v>90</v>
      </c>
      <c r="D103" s="838">
        <f t="shared" si="8"/>
        <v>62916.666666666286</v>
      </c>
      <c r="E103" s="838">
        <f t="shared" si="9"/>
        <v>306.2500564028316</v>
      </c>
      <c r="F103" s="838">
        <f t="shared" si="5"/>
        <v>416.66666666666669</v>
      </c>
      <c r="G103" s="838">
        <f t="shared" si="6"/>
        <v>722.91672306949829</v>
      </c>
      <c r="H103" s="838">
        <f t="shared" si="7"/>
        <v>62499.999999999622</v>
      </c>
      <c r="I103" s="694"/>
    </row>
    <row r="104" spans="3:9" hidden="1" outlineLevel="1" x14ac:dyDescent="0.25">
      <c r="C104" s="837">
        <v>91</v>
      </c>
      <c r="D104" s="838">
        <f t="shared" si="8"/>
        <v>62499.999999999622</v>
      </c>
      <c r="E104" s="838">
        <f t="shared" si="9"/>
        <v>304.22191033393869</v>
      </c>
      <c r="F104" s="838">
        <f t="shared" si="5"/>
        <v>416.66666666666669</v>
      </c>
      <c r="G104" s="838">
        <f t="shared" si="6"/>
        <v>720.88857700060544</v>
      </c>
      <c r="H104" s="838">
        <f t="shared" si="7"/>
        <v>62083.333333332957</v>
      </c>
      <c r="I104" s="694"/>
    </row>
    <row r="105" spans="3:9" hidden="1" outlineLevel="1" x14ac:dyDescent="0.25">
      <c r="C105" s="837">
        <v>92</v>
      </c>
      <c r="D105" s="838">
        <f t="shared" si="8"/>
        <v>62083.333333332957</v>
      </c>
      <c r="E105" s="838">
        <f t="shared" si="9"/>
        <v>302.19376426504579</v>
      </c>
      <c r="F105" s="838">
        <f t="shared" si="5"/>
        <v>416.66666666666669</v>
      </c>
      <c r="G105" s="838">
        <f t="shared" si="6"/>
        <v>718.86043093171247</v>
      </c>
      <c r="H105" s="838">
        <f t="shared" si="7"/>
        <v>61666.666666666293</v>
      </c>
      <c r="I105" s="694"/>
    </row>
    <row r="106" spans="3:9" hidden="1" outlineLevel="1" x14ac:dyDescent="0.25">
      <c r="C106" s="837">
        <v>93</v>
      </c>
      <c r="D106" s="838">
        <f t="shared" si="8"/>
        <v>61666.666666666293</v>
      </c>
      <c r="E106" s="838">
        <f t="shared" si="9"/>
        <v>300.16561819615282</v>
      </c>
      <c r="F106" s="838">
        <f t="shared" si="5"/>
        <v>416.66666666666669</v>
      </c>
      <c r="G106" s="838">
        <f t="shared" si="6"/>
        <v>716.83228486281951</v>
      </c>
      <c r="H106" s="838">
        <f t="shared" si="7"/>
        <v>61249.999999999629</v>
      </c>
      <c r="I106" s="694"/>
    </row>
    <row r="107" spans="3:9" hidden="1" outlineLevel="1" x14ac:dyDescent="0.25">
      <c r="C107" s="837">
        <v>94</v>
      </c>
      <c r="D107" s="838">
        <f t="shared" si="8"/>
        <v>61249.999999999629</v>
      </c>
      <c r="E107" s="838">
        <f t="shared" si="9"/>
        <v>298.13747212725991</v>
      </c>
      <c r="F107" s="838">
        <f t="shared" si="5"/>
        <v>416.66666666666669</v>
      </c>
      <c r="G107" s="838">
        <f t="shared" si="6"/>
        <v>714.80413879392654</v>
      </c>
      <c r="H107" s="838">
        <f t="shared" si="7"/>
        <v>60833.333333332965</v>
      </c>
      <c r="I107" s="694"/>
    </row>
    <row r="108" spans="3:9" hidden="1" outlineLevel="1" x14ac:dyDescent="0.25">
      <c r="C108" s="837">
        <v>95</v>
      </c>
      <c r="D108" s="838">
        <f t="shared" si="8"/>
        <v>60833.333333332965</v>
      </c>
      <c r="E108" s="838">
        <f t="shared" si="9"/>
        <v>296.109326058367</v>
      </c>
      <c r="F108" s="838">
        <f t="shared" si="5"/>
        <v>416.66666666666669</v>
      </c>
      <c r="G108" s="838">
        <f t="shared" si="6"/>
        <v>712.77599272503369</v>
      </c>
      <c r="H108" s="838">
        <f t="shared" si="7"/>
        <v>60416.6666666663</v>
      </c>
      <c r="I108" s="694"/>
    </row>
    <row r="109" spans="3:9" hidden="1" outlineLevel="1" x14ac:dyDescent="0.25">
      <c r="C109" s="837">
        <v>96</v>
      </c>
      <c r="D109" s="838">
        <f t="shared" si="8"/>
        <v>60416.6666666663</v>
      </c>
      <c r="E109" s="838">
        <f t="shared" si="9"/>
        <v>294.08117998947404</v>
      </c>
      <c r="F109" s="838">
        <f t="shared" si="5"/>
        <v>416.66666666666669</v>
      </c>
      <c r="G109" s="838">
        <f t="shared" si="6"/>
        <v>710.74784665614072</v>
      </c>
      <c r="H109" s="838">
        <f t="shared" si="7"/>
        <v>59999.999999999636</v>
      </c>
      <c r="I109" s="694"/>
    </row>
    <row r="110" spans="3:9" hidden="1" outlineLevel="1" x14ac:dyDescent="0.25">
      <c r="C110" s="837">
        <v>97</v>
      </c>
      <c r="D110" s="838">
        <f t="shared" si="8"/>
        <v>59999.999999999636</v>
      </c>
      <c r="E110" s="838">
        <f t="shared" si="9"/>
        <v>292.05303392058113</v>
      </c>
      <c r="F110" s="838">
        <f t="shared" si="5"/>
        <v>416.66666666666669</v>
      </c>
      <c r="G110" s="838">
        <f t="shared" si="6"/>
        <v>708.71970058724787</v>
      </c>
      <c r="H110" s="838">
        <f t="shared" si="7"/>
        <v>59583.333333332972</v>
      </c>
      <c r="I110" s="694"/>
    </row>
    <row r="111" spans="3:9" hidden="1" outlineLevel="1" x14ac:dyDescent="0.25">
      <c r="C111" s="837">
        <v>98</v>
      </c>
      <c r="D111" s="838">
        <f t="shared" si="8"/>
        <v>59583.333333332972</v>
      </c>
      <c r="E111" s="838">
        <f t="shared" si="9"/>
        <v>290.02488785168822</v>
      </c>
      <c r="F111" s="838">
        <f t="shared" si="5"/>
        <v>416.66666666666669</v>
      </c>
      <c r="G111" s="838">
        <f t="shared" si="6"/>
        <v>706.69155451835491</v>
      </c>
      <c r="H111" s="838">
        <f t="shared" si="7"/>
        <v>59166.666666666308</v>
      </c>
      <c r="I111" s="694"/>
    </row>
    <row r="112" spans="3:9" hidden="1" outlineLevel="1" x14ac:dyDescent="0.25">
      <c r="C112" s="837">
        <v>99</v>
      </c>
      <c r="D112" s="838">
        <f t="shared" si="8"/>
        <v>59166.666666666308</v>
      </c>
      <c r="E112" s="838">
        <f t="shared" si="9"/>
        <v>287.99674178279531</v>
      </c>
      <c r="F112" s="838">
        <f t="shared" si="5"/>
        <v>416.66666666666669</v>
      </c>
      <c r="G112" s="838">
        <f t="shared" si="6"/>
        <v>704.66340844946194</v>
      </c>
      <c r="H112" s="838">
        <f t="shared" si="7"/>
        <v>58749.999999999643</v>
      </c>
      <c r="I112" s="694"/>
    </row>
    <row r="113" spans="3:9" hidden="1" outlineLevel="1" x14ac:dyDescent="0.25">
      <c r="C113" s="837">
        <v>100</v>
      </c>
      <c r="D113" s="838">
        <f t="shared" si="8"/>
        <v>58749.999999999643</v>
      </c>
      <c r="E113" s="838">
        <f t="shared" si="9"/>
        <v>285.96859571390235</v>
      </c>
      <c r="F113" s="838">
        <f t="shared" si="5"/>
        <v>416.66666666666669</v>
      </c>
      <c r="G113" s="838">
        <f t="shared" si="6"/>
        <v>702.63526238056897</v>
      </c>
      <c r="H113" s="838">
        <f t="shared" si="7"/>
        <v>58333.333333332979</v>
      </c>
      <c r="I113" s="694"/>
    </row>
    <row r="114" spans="3:9" hidden="1" outlineLevel="1" x14ac:dyDescent="0.25">
      <c r="C114" s="837">
        <v>101</v>
      </c>
      <c r="D114" s="838">
        <f t="shared" si="8"/>
        <v>58333.333333332979</v>
      </c>
      <c r="E114" s="838">
        <f t="shared" si="9"/>
        <v>283.94044964500944</v>
      </c>
      <c r="F114" s="838">
        <f t="shared" si="5"/>
        <v>416.66666666666669</v>
      </c>
      <c r="G114" s="838">
        <f t="shared" si="6"/>
        <v>700.60711631167612</v>
      </c>
      <c r="H114" s="838">
        <f t="shared" si="7"/>
        <v>57916.666666666315</v>
      </c>
      <c r="I114" s="694"/>
    </row>
    <row r="115" spans="3:9" hidden="1" outlineLevel="1" x14ac:dyDescent="0.25">
      <c r="C115" s="837">
        <v>102</v>
      </c>
      <c r="D115" s="838">
        <f t="shared" si="8"/>
        <v>57916.666666666315</v>
      </c>
      <c r="E115" s="838">
        <f t="shared" si="9"/>
        <v>281.91230357611653</v>
      </c>
      <c r="F115" s="838">
        <f t="shared" si="5"/>
        <v>416.66666666666669</v>
      </c>
      <c r="G115" s="838">
        <f t="shared" si="6"/>
        <v>698.57897024278327</v>
      </c>
      <c r="H115" s="838">
        <f t="shared" si="7"/>
        <v>57499.999999999651</v>
      </c>
      <c r="I115" s="694"/>
    </row>
    <row r="116" spans="3:9" hidden="1" outlineLevel="1" x14ac:dyDescent="0.25">
      <c r="C116" s="837">
        <v>103</v>
      </c>
      <c r="D116" s="838">
        <f t="shared" si="8"/>
        <v>57499.999999999651</v>
      </c>
      <c r="E116" s="838">
        <f t="shared" si="9"/>
        <v>279.88415750722356</v>
      </c>
      <c r="F116" s="838">
        <f t="shared" si="5"/>
        <v>416.66666666666669</v>
      </c>
      <c r="G116" s="838">
        <f t="shared" si="6"/>
        <v>696.55082417389031</v>
      </c>
      <c r="H116" s="838">
        <f t="shared" si="7"/>
        <v>57083.333333332987</v>
      </c>
      <c r="I116" s="694"/>
    </row>
    <row r="117" spans="3:9" hidden="1" outlineLevel="1" x14ac:dyDescent="0.25">
      <c r="C117" s="837">
        <v>104</v>
      </c>
      <c r="D117" s="838">
        <f t="shared" si="8"/>
        <v>57083.333333332987</v>
      </c>
      <c r="E117" s="838">
        <f t="shared" si="9"/>
        <v>277.85601143833065</v>
      </c>
      <c r="F117" s="838">
        <f t="shared" si="5"/>
        <v>416.66666666666669</v>
      </c>
      <c r="G117" s="838">
        <f t="shared" si="6"/>
        <v>694.52267810499734</v>
      </c>
      <c r="H117" s="838">
        <f t="shared" si="7"/>
        <v>56666.666666666322</v>
      </c>
      <c r="I117" s="694"/>
    </row>
    <row r="118" spans="3:9" hidden="1" outlineLevel="1" x14ac:dyDescent="0.25">
      <c r="C118" s="837">
        <v>105</v>
      </c>
      <c r="D118" s="838">
        <f t="shared" si="8"/>
        <v>56666.666666666322</v>
      </c>
      <c r="E118" s="838">
        <f t="shared" si="9"/>
        <v>275.82786536943775</v>
      </c>
      <c r="F118" s="838">
        <f t="shared" si="5"/>
        <v>416.66666666666669</v>
      </c>
      <c r="G118" s="838">
        <f t="shared" si="6"/>
        <v>692.49453203610437</v>
      </c>
      <c r="H118" s="838">
        <f t="shared" si="7"/>
        <v>56249.999999999658</v>
      </c>
      <c r="I118" s="694"/>
    </row>
    <row r="119" spans="3:9" hidden="1" outlineLevel="1" x14ac:dyDescent="0.25">
      <c r="C119" s="837">
        <v>106</v>
      </c>
      <c r="D119" s="838">
        <f t="shared" si="8"/>
        <v>56249.999999999658</v>
      </c>
      <c r="E119" s="838">
        <f t="shared" si="9"/>
        <v>273.79971930054484</v>
      </c>
      <c r="F119" s="838">
        <f t="shared" si="5"/>
        <v>416.66666666666669</v>
      </c>
      <c r="G119" s="838">
        <f t="shared" si="6"/>
        <v>690.46638596721152</v>
      </c>
      <c r="H119" s="838">
        <f t="shared" si="7"/>
        <v>55833.333333332994</v>
      </c>
      <c r="I119" s="694"/>
    </row>
    <row r="120" spans="3:9" hidden="1" outlineLevel="1" x14ac:dyDescent="0.25">
      <c r="C120" s="837">
        <v>107</v>
      </c>
      <c r="D120" s="838">
        <f t="shared" si="8"/>
        <v>55833.333333332994</v>
      </c>
      <c r="E120" s="838">
        <f t="shared" si="9"/>
        <v>271.77157323165187</v>
      </c>
      <c r="F120" s="838">
        <f t="shared" si="5"/>
        <v>416.66666666666669</v>
      </c>
      <c r="G120" s="838">
        <f t="shared" si="6"/>
        <v>688.43823989831856</v>
      </c>
      <c r="H120" s="838">
        <f t="shared" si="7"/>
        <v>55416.66666666633</v>
      </c>
      <c r="I120" s="694"/>
    </row>
    <row r="121" spans="3:9" hidden="1" outlineLevel="1" x14ac:dyDescent="0.25">
      <c r="C121" s="837">
        <v>108</v>
      </c>
      <c r="D121" s="838">
        <f t="shared" si="8"/>
        <v>55416.66666666633</v>
      </c>
      <c r="E121" s="838">
        <f t="shared" si="9"/>
        <v>269.74342716275896</v>
      </c>
      <c r="F121" s="838">
        <f t="shared" si="5"/>
        <v>416.66666666666669</v>
      </c>
      <c r="G121" s="838">
        <f t="shared" si="6"/>
        <v>686.4100938294257</v>
      </c>
      <c r="H121" s="838">
        <f t="shared" si="7"/>
        <v>54999.999999999665</v>
      </c>
      <c r="I121" s="694"/>
    </row>
    <row r="122" spans="3:9" hidden="1" outlineLevel="1" x14ac:dyDescent="0.25">
      <c r="C122" s="837">
        <v>109</v>
      </c>
      <c r="D122" s="838">
        <f t="shared" si="8"/>
        <v>54999.999999999665</v>
      </c>
      <c r="E122" s="838">
        <f t="shared" si="9"/>
        <v>267.71528109386605</v>
      </c>
      <c r="F122" s="838">
        <f t="shared" si="5"/>
        <v>416.66666666666669</v>
      </c>
      <c r="G122" s="838">
        <f t="shared" si="6"/>
        <v>684.38194776053274</v>
      </c>
      <c r="H122" s="838">
        <f t="shared" si="7"/>
        <v>54583.333333333001</v>
      </c>
      <c r="I122" s="694"/>
    </row>
    <row r="123" spans="3:9" hidden="1" outlineLevel="1" x14ac:dyDescent="0.25">
      <c r="C123" s="837">
        <v>110</v>
      </c>
      <c r="D123" s="838">
        <f t="shared" si="8"/>
        <v>54583.333333333001</v>
      </c>
      <c r="E123" s="838">
        <f t="shared" si="9"/>
        <v>265.68713502497309</v>
      </c>
      <c r="F123" s="838">
        <f t="shared" si="5"/>
        <v>416.66666666666669</v>
      </c>
      <c r="G123" s="838">
        <f t="shared" si="6"/>
        <v>682.35380169163977</v>
      </c>
      <c r="H123" s="838">
        <f t="shared" si="7"/>
        <v>54166.666666666337</v>
      </c>
      <c r="I123" s="694"/>
    </row>
    <row r="124" spans="3:9" hidden="1" outlineLevel="1" x14ac:dyDescent="0.25">
      <c r="C124" s="837">
        <v>111</v>
      </c>
      <c r="D124" s="838">
        <f t="shared" si="8"/>
        <v>54166.666666666337</v>
      </c>
      <c r="E124" s="838">
        <f t="shared" si="9"/>
        <v>263.65898895608018</v>
      </c>
      <c r="F124" s="838">
        <f t="shared" si="5"/>
        <v>416.66666666666669</v>
      </c>
      <c r="G124" s="838">
        <f t="shared" si="6"/>
        <v>680.32565562274681</v>
      </c>
      <c r="H124" s="838">
        <f t="shared" si="7"/>
        <v>53749.999999999673</v>
      </c>
      <c r="I124" s="694"/>
    </row>
    <row r="125" spans="3:9" hidden="1" outlineLevel="1" x14ac:dyDescent="0.25">
      <c r="C125" s="837">
        <v>112</v>
      </c>
      <c r="D125" s="838">
        <f t="shared" si="8"/>
        <v>53749.999999999673</v>
      </c>
      <c r="E125" s="838">
        <f t="shared" si="9"/>
        <v>261.63084288718727</v>
      </c>
      <c r="F125" s="838">
        <f t="shared" si="5"/>
        <v>416.66666666666669</v>
      </c>
      <c r="G125" s="838">
        <f t="shared" si="6"/>
        <v>678.29750955385396</v>
      </c>
      <c r="H125" s="838">
        <f t="shared" si="7"/>
        <v>53333.333333333008</v>
      </c>
      <c r="I125" s="694"/>
    </row>
    <row r="126" spans="3:9" hidden="1" outlineLevel="1" x14ac:dyDescent="0.25">
      <c r="C126" s="837">
        <v>113</v>
      </c>
      <c r="D126" s="838">
        <f t="shared" si="8"/>
        <v>53333.333333333008</v>
      </c>
      <c r="E126" s="838">
        <f t="shared" si="9"/>
        <v>259.60269681829436</v>
      </c>
      <c r="F126" s="838">
        <f t="shared" si="5"/>
        <v>416.66666666666669</v>
      </c>
      <c r="G126" s="838">
        <f t="shared" si="6"/>
        <v>676.2693634849611</v>
      </c>
      <c r="H126" s="838">
        <f t="shared" si="7"/>
        <v>52916.666666666344</v>
      </c>
      <c r="I126" s="694"/>
    </row>
    <row r="127" spans="3:9" hidden="1" outlineLevel="1" x14ac:dyDescent="0.25">
      <c r="C127" s="837">
        <v>114</v>
      </c>
      <c r="D127" s="838">
        <f t="shared" si="8"/>
        <v>52916.666666666344</v>
      </c>
      <c r="E127" s="838">
        <f t="shared" si="9"/>
        <v>257.5745507494014</v>
      </c>
      <c r="F127" s="838">
        <f t="shared" si="5"/>
        <v>416.66666666666669</v>
      </c>
      <c r="G127" s="838">
        <f t="shared" si="6"/>
        <v>674.24121741606814</v>
      </c>
      <c r="H127" s="838">
        <f t="shared" si="7"/>
        <v>52499.99999999968</v>
      </c>
      <c r="I127" s="694"/>
    </row>
    <row r="128" spans="3:9" hidden="1" outlineLevel="1" x14ac:dyDescent="0.25">
      <c r="C128" s="837">
        <v>115</v>
      </c>
      <c r="D128" s="838">
        <f t="shared" si="8"/>
        <v>52499.99999999968</v>
      </c>
      <c r="E128" s="838">
        <f t="shared" si="9"/>
        <v>255.54640468050849</v>
      </c>
      <c r="F128" s="838">
        <f t="shared" si="5"/>
        <v>416.66666666666669</v>
      </c>
      <c r="G128" s="838">
        <f t="shared" si="6"/>
        <v>672.21307134717517</v>
      </c>
      <c r="H128" s="838">
        <f t="shared" si="7"/>
        <v>52083.333333333016</v>
      </c>
      <c r="I128" s="694"/>
    </row>
    <row r="129" spans="3:9" hidden="1" outlineLevel="1" x14ac:dyDescent="0.25">
      <c r="C129" s="837">
        <v>116</v>
      </c>
      <c r="D129" s="838">
        <f t="shared" si="8"/>
        <v>52083.333333333016</v>
      </c>
      <c r="E129" s="838">
        <f t="shared" si="9"/>
        <v>253.51825861161555</v>
      </c>
      <c r="F129" s="838">
        <f t="shared" si="5"/>
        <v>416.66666666666669</v>
      </c>
      <c r="G129" s="838">
        <f t="shared" si="6"/>
        <v>670.18492527828221</v>
      </c>
      <c r="H129" s="838">
        <f t="shared" si="7"/>
        <v>51666.666666666351</v>
      </c>
      <c r="I129" s="694"/>
    </row>
    <row r="130" spans="3:9" hidden="1" outlineLevel="1" x14ac:dyDescent="0.25">
      <c r="C130" s="837">
        <v>117</v>
      </c>
      <c r="D130" s="838">
        <f t="shared" si="8"/>
        <v>51666.666666666351</v>
      </c>
      <c r="E130" s="838">
        <f t="shared" si="9"/>
        <v>251.49011254272264</v>
      </c>
      <c r="F130" s="838">
        <f t="shared" si="5"/>
        <v>416.66666666666669</v>
      </c>
      <c r="G130" s="838">
        <f t="shared" si="6"/>
        <v>668.15677920938936</v>
      </c>
      <c r="H130" s="838">
        <f t="shared" si="7"/>
        <v>51249.999999999687</v>
      </c>
      <c r="I130" s="694"/>
    </row>
    <row r="131" spans="3:9" hidden="1" outlineLevel="1" x14ac:dyDescent="0.25">
      <c r="C131" s="837">
        <v>118</v>
      </c>
      <c r="D131" s="838">
        <f t="shared" si="8"/>
        <v>51249.999999999687</v>
      </c>
      <c r="E131" s="838">
        <f t="shared" si="9"/>
        <v>249.4619664738297</v>
      </c>
      <c r="F131" s="838">
        <f t="shared" si="5"/>
        <v>416.66666666666669</v>
      </c>
      <c r="G131" s="838">
        <f t="shared" si="6"/>
        <v>666.12863314049639</v>
      </c>
      <c r="H131" s="838">
        <f t="shared" si="7"/>
        <v>50833.333333333023</v>
      </c>
      <c r="I131" s="694"/>
    </row>
    <row r="132" spans="3:9" hidden="1" outlineLevel="1" x14ac:dyDescent="0.25">
      <c r="C132" s="837">
        <v>119</v>
      </c>
      <c r="D132" s="838">
        <f t="shared" si="8"/>
        <v>50833.333333333023</v>
      </c>
      <c r="E132" s="838">
        <f t="shared" si="9"/>
        <v>247.4338204049368</v>
      </c>
      <c r="F132" s="838">
        <f t="shared" si="5"/>
        <v>416.66666666666669</v>
      </c>
      <c r="G132" s="838">
        <f t="shared" si="6"/>
        <v>664.10048707160354</v>
      </c>
      <c r="H132" s="838">
        <f t="shared" si="7"/>
        <v>50416.666666666359</v>
      </c>
      <c r="I132" s="694"/>
    </row>
    <row r="133" spans="3:9" hidden="1" outlineLevel="1" x14ac:dyDescent="0.25">
      <c r="C133" s="837">
        <v>120</v>
      </c>
      <c r="D133" s="838">
        <f t="shared" si="8"/>
        <v>50416.666666666359</v>
      </c>
      <c r="E133" s="838">
        <f t="shared" si="9"/>
        <v>245.40567433604386</v>
      </c>
      <c r="F133" s="838">
        <f t="shared" si="5"/>
        <v>416.66666666666669</v>
      </c>
      <c r="G133" s="838">
        <f t="shared" si="6"/>
        <v>662.07234100271057</v>
      </c>
      <c r="H133" s="838">
        <f t="shared" si="7"/>
        <v>49999.999999999694</v>
      </c>
      <c r="I133" s="694"/>
    </row>
    <row r="134" spans="3:9" hidden="1" outlineLevel="1" x14ac:dyDescent="0.25">
      <c r="C134" s="837">
        <v>121</v>
      </c>
      <c r="D134" s="838">
        <f t="shared" si="8"/>
        <v>49999.999999999694</v>
      </c>
      <c r="E134" s="838">
        <f t="shared" si="9"/>
        <v>243.37752826715092</v>
      </c>
      <c r="F134" s="838">
        <f t="shared" si="5"/>
        <v>416.66666666666669</v>
      </c>
      <c r="G134" s="838">
        <f t="shared" si="6"/>
        <v>660.04419493381761</v>
      </c>
      <c r="H134" s="838">
        <f t="shared" si="7"/>
        <v>49583.33333333303</v>
      </c>
      <c r="I134" s="694"/>
    </row>
    <row r="135" spans="3:9" hidden="1" outlineLevel="1" x14ac:dyDescent="0.25">
      <c r="C135" s="837">
        <v>122</v>
      </c>
      <c r="D135" s="838">
        <f t="shared" si="8"/>
        <v>49583.33333333303</v>
      </c>
      <c r="E135" s="838">
        <f t="shared" si="9"/>
        <v>241.34938219825801</v>
      </c>
      <c r="F135" s="838">
        <f t="shared" si="5"/>
        <v>416.66666666666669</v>
      </c>
      <c r="G135" s="838">
        <f t="shared" si="6"/>
        <v>658.01604886492464</v>
      </c>
      <c r="H135" s="838">
        <f t="shared" si="7"/>
        <v>49166.666666666366</v>
      </c>
      <c r="I135" s="694"/>
    </row>
    <row r="136" spans="3:9" hidden="1" outlineLevel="1" x14ac:dyDescent="0.25">
      <c r="C136" s="837">
        <v>123</v>
      </c>
      <c r="D136" s="838">
        <f t="shared" si="8"/>
        <v>49166.666666666366</v>
      </c>
      <c r="E136" s="838">
        <f t="shared" si="9"/>
        <v>239.32123612936508</v>
      </c>
      <c r="F136" s="838">
        <f t="shared" si="5"/>
        <v>416.66666666666669</v>
      </c>
      <c r="G136" s="838">
        <f t="shared" si="6"/>
        <v>655.98790279603179</v>
      </c>
      <c r="H136" s="838">
        <f t="shared" si="7"/>
        <v>48749.999999999702</v>
      </c>
      <c r="I136" s="694"/>
    </row>
    <row r="137" spans="3:9" hidden="1" outlineLevel="1" x14ac:dyDescent="0.25">
      <c r="C137" s="837">
        <v>124</v>
      </c>
      <c r="D137" s="838">
        <f t="shared" si="8"/>
        <v>48749.999999999702</v>
      </c>
      <c r="E137" s="838">
        <f t="shared" si="9"/>
        <v>237.29309006047217</v>
      </c>
      <c r="F137" s="838">
        <f t="shared" si="5"/>
        <v>416.66666666666669</v>
      </c>
      <c r="G137" s="838">
        <f t="shared" si="6"/>
        <v>653.95975672713882</v>
      </c>
      <c r="H137" s="838">
        <f t="shared" si="7"/>
        <v>48333.333333333037</v>
      </c>
      <c r="I137" s="694"/>
    </row>
    <row r="138" spans="3:9" hidden="1" outlineLevel="1" x14ac:dyDescent="0.25">
      <c r="C138" s="837">
        <v>125</v>
      </c>
      <c r="D138" s="838">
        <f t="shared" si="8"/>
        <v>48333.333333333037</v>
      </c>
      <c r="E138" s="838">
        <f t="shared" si="9"/>
        <v>235.26494399157923</v>
      </c>
      <c r="F138" s="838">
        <f t="shared" si="5"/>
        <v>416.66666666666669</v>
      </c>
      <c r="G138" s="838">
        <f t="shared" si="6"/>
        <v>651.93161065824597</v>
      </c>
      <c r="H138" s="838">
        <f t="shared" si="7"/>
        <v>47916.666666666373</v>
      </c>
      <c r="I138" s="694"/>
    </row>
    <row r="139" spans="3:9" hidden="1" outlineLevel="1" x14ac:dyDescent="0.25">
      <c r="C139" s="837">
        <v>126</v>
      </c>
      <c r="D139" s="838">
        <f t="shared" si="8"/>
        <v>47916.666666666373</v>
      </c>
      <c r="E139" s="838">
        <f t="shared" si="9"/>
        <v>233.23679792268632</v>
      </c>
      <c r="F139" s="838">
        <f t="shared" si="5"/>
        <v>416.66666666666669</v>
      </c>
      <c r="G139" s="838">
        <f t="shared" si="6"/>
        <v>649.90346458935301</v>
      </c>
      <c r="H139" s="838">
        <f t="shared" si="7"/>
        <v>47499.999999999709</v>
      </c>
      <c r="I139" s="694"/>
    </row>
    <row r="140" spans="3:9" hidden="1" outlineLevel="1" x14ac:dyDescent="0.25">
      <c r="C140" s="837">
        <v>127</v>
      </c>
      <c r="D140" s="838">
        <f t="shared" si="8"/>
        <v>47499.999999999709</v>
      </c>
      <c r="E140" s="838">
        <f t="shared" si="9"/>
        <v>231.20865185379338</v>
      </c>
      <c r="F140" s="838">
        <f t="shared" si="5"/>
        <v>416.66666666666669</v>
      </c>
      <c r="G140" s="838">
        <f t="shared" si="6"/>
        <v>647.87531852046004</v>
      </c>
      <c r="H140" s="838">
        <f t="shared" si="7"/>
        <v>47083.333333333045</v>
      </c>
      <c r="I140" s="694"/>
    </row>
    <row r="141" spans="3:9" hidden="1" outlineLevel="1" x14ac:dyDescent="0.25">
      <c r="C141" s="837">
        <v>128</v>
      </c>
      <c r="D141" s="838">
        <f t="shared" si="8"/>
        <v>47083.333333333045</v>
      </c>
      <c r="E141" s="838">
        <f t="shared" si="9"/>
        <v>229.18050578490045</v>
      </c>
      <c r="F141" s="838">
        <f t="shared" si="5"/>
        <v>416.66666666666669</v>
      </c>
      <c r="G141" s="838">
        <f t="shared" si="6"/>
        <v>645.84717245156708</v>
      </c>
      <c r="H141" s="838">
        <f t="shared" si="7"/>
        <v>46666.66666666638</v>
      </c>
      <c r="I141" s="694"/>
    </row>
    <row r="142" spans="3:9" hidden="1" outlineLevel="1" x14ac:dyDescent="0.25">
      <c r="C142" s="837">
        <v>129</v>
      </c>
      <c r="D142" s="838">
        <f t="shared" si="8"/>
        <v>46666.66666666638</v>
      </c>
      <c r="E142" s="838">
        <f t="shared" si="9"/>
        <v>227.15235971600754</v>
      </c>
      <c r="F142" s="838">
        <f t="shared" ref="F142:F205" si="10">$E$10</f>
        <v>416.66666666666669</v>
      </c>
      <c r="G142" s="838">
        <f t="shared" ref="G142:G205" si="11">E142+F142</f>
        <v>643.81902638267422</v>
      </c>
      <c r="H142" s="838">
        <f t="shared" ref="H142:H205" si="12">D142-F142</f>
        <v>46249.999999999716</v>
      </c>
      <c r="I142" s="694"/>
    </row>
    <row r="143" spans="3:9" hidden="1" outlineLevel="1" x14ac:dyDescent="0.25">
      <c r="C143" s="837">
        <v>130</v>
      </c>
      <c r="D143" s="838">
        <f t="shared" ref="D143:D206" si="13">H142</f>
        <v>46249.999999999716</v>
      </c>
      <c r="E143" s="838">
        <f t="shared" ref="E143:E206" si="14">$E$8*D143</f>
        <v>225.1242136471146</v>
      </c>
      <c r="F143" s="838">
        <f t="shared" si="10"/>
        <v>416.66666666666669</v>
      </c>
      <c r="G143" s="838">
        <f t="shared" si="11"/>
        <v>641.79088031378126</v>
      </c>
      <c r="H143" s="838">
        <f t="shared" si="12"/>
        <v>45833.333333333052</v>
      </c>
      <c r="I143" s="694"/>
    </row>
    <row r="144" spans="3:9" hidden="1" outlineLevel="1" x14ac:dyDescent="0.25">
      <c r="C144" s="837">
        <v>131</v>
      </c>
      <c r="D144" s="838">
        <f t="shared" si="13"/>
        <v>45833.333333333052</v>
      </c>
      <c r="E144" s="838">
        <f t="shared" si="14"/>
        <v>223.09606757822169</v>
      </c>
      <c r="F144" s="838">
        <f t="shared" si="10"/>
        <v>416.66666666666669</v>
      </c>
      <c r="G144" s="838">
        <f t="shared" si="11"/>
        <v>639.76273424488841</v>
      </c>
      <c r="H144" s="838">
        <f t="shared" si="12"/>
        <v>45416.666666666388</v>
      </c>
      <c r="I144" s="694"/>
    </row>
    <row r="145" spans="3:9" hidden="1" outlineLevel="1" x14ac:dyDescent="0.25">
      <c r="C145" s="837">
        <v>132</v>
      </c>
      <c r="D145" s="838">
        <f t="shared" si="13"/>
        <v>45416.666666666388</v>
      </c>
      <c r="E145" s="838">
        <f t="shared" si="14"/>
        <v>221.06792150932876</v>
      </c>
      <c r="F145" s="838">
        <f t="shared" si="10"/>
        <v>416.66666666666669</v>
      </c>
      <c r="G145" s="838">
        <f t="shared" si="11"/>
        <v>637.73458817599544</v>
      </c>
      <c r="H145" s="838">
        <f t="shared" si="12"/>
        <v>44999.999999999724</v>
      </c>
      <c r="I145" s="694"/>
    </row>
    <row r="146" spans="3:9" hidden="1" outlineLevel="1" x14ac:dyDescent="0.25">
      <c r="C146" s="837">
        <v>133</v>
      </c>
      <c r="D146" s="838">
        <f t="shared" si="13"/>
        <v>44999.999999999724</v>
      </c>
      <c r="E146" s="838">
        <f t="shared" si="14"/>
        <v>219.03977544043585</v>
      </c>
      <c r="F146" s="838">
        <f t="shared" si="10"/>
        <v>416.66666666666669</v>
      </c>
      <c r="G146" s="838">
        <f t="shared" si="11"/>
        <v>635.70644210710248</v>
      </c>
      <c r="H146" s="838">
        <f t="shared" si="12"/>
        <v>44583.333333333059</v>
      </c>
      <c r="I146" s="694"/>
    </row>
    <row r="147" spans="3:9" hidden="1" outlineLevel="1" x14ac:dyDescent="0.25">
      <c r="C147" s="837">
        <v>134</v>
      </c>
      <c r="D147" s="838">
        <f t="shared" si="13"/>
        <v>44583.333333333059</v>
      </c>
      <c r="E147" s="838">
        <f t="shared" si="14"/>
        <v>217.01162937154291</v>
      </c>
      <c r="F147" s="838">
        <f t="shared" si="10"/>
        <v>416.66666666666669</v>
      </c>
      <c r="G147" s="838">
        <f t="shared" si="11"/>
        <v>633.67829603820962</v>
      </c>
      <c r="H147" s="838">
        <f t="shared" si="12"/>
        <v>44166.666666666395</v>
      </c>
      <c r="I147" s="694"/>
    </row>
    <row r="148" spans="3:9" hidden="1" outlineLevel="1" x14ac:dyDescent="0.25">
      <c r="C148" s="837">
        <v>135</v>
      </c>
      <c r="D148" s="838">
        <f t="shared" si="13"/>
        <v>44166.666666666395</v>
      </c>
      <c r="E148" s="838">
        <f t="shared" si="14"/>
        <v>214.98348330264997</v>
      </c>
      <c r="F148" s="838">
        <f t="shared" si="10"/>
        <v>416.66666666666669</v>
      </c>
      <c r="G148" s="838">
        <f t="shared" si="11"/>
        <v>631.65014996931666</v>
      </c>
      <c r="H148" s="838">
        <f t="shared" si="12"/>
        <v>43749.999999999731</v>
      </c>
      <c r="I148" s="694"/>
    </row>
    <row r="149" spans="3:9" hidden="1" outlineLevel="1" x14ac:dyDescent="0.25">
      <c r="C149" s="837">
        <v>136</v>
      </c>
      <c r="D149" s="838">
        <f t="shared" si="13"/>
        <v>43749.999999999731</v>
      </c>
      <c r="E149" s="838">
        <f t="shared" si="14"/>
        <v>212.95533723375706</v>
      </c>
      <c r="F149" s="838">
        <f t="shared" si="10"/>
        <v>416.66666666666669</v>
      </c>
      <c r="G149" s="838">
        <f t="shared" si="11"/>
        <v>629.62200390042381</v>
      </c>
      <c r="H149" s="838">
        <f t="shared" si="12"/>
        <v>43333.333333333067</v>
      </c>
      <c r="I149" s="694"/>
    </row>
    <row r="150" spans="3:9" hidden="1" outlineLevel="1" x14ac:dyDescent="0.25">
      <c r="C150" s="837">
        <v>137</v>
      </c>
      <c r="D150" s="838">
        <f t="shared" si="13"/>
        <v>43333.333333333067</v>
      </c>
      <c r="E150" s="838">
        <f t="shared" si="14"/>
        <v>210.92719116486413</v>
      </c>
      <c r="F150" s="838">
        <f t="shared" si="10"/>
        <v>416.66666666666669</v>
      </c>
      <c r="G150" s="838">
        <f t="shared" si="11"/>
        <v>627.59385783153084</v>
      </c>
      <c r="H150" s="838">
        <f t="shared" si="12"/>
        <v>42916.666666666402</v>
      </c>
      <c r="I150" s="694"/>
    </row>
    <row r="151" spans="3:9" hidden="1" outlineLevel="1" x14ac:dyDescent="0.25">
      <c r="C151" s="837">
        <v>138</v>
      </c>
      <c r="D151" s="838">
        <f t="shared" si="13"/>
        <v>42916.666666666402</v>
      </c>
      <c r="E151" s="838">
        <f t="shared" si="14"/>
        <v>208.89904509597122</v>
      </c>
      <c r="F151" s="838">
        <f t="shared" si="10"/>
        <v>416.66666666666669</v>
      </c>
      <c r="G151" s="838">
        <f t="shared" si="11"/>
        <v>625.56571176263787</v>
      </c>
      <c r="H151" s="838">
        <f t="shared" si="12"/>
        <v>42499.999999999738</v>
      </c>
      <c r="I151" s="694"/>
    </row>
    <row r="152" spans="3:9" hidden="1" outlineLevel="1" x14ac:dyDescent="0.25">
      <c r="C152" s="837">
        <v>139</v>
      </c>
      <c r="D152" s="838">
        <f t="shared" si="13"/>
        <v>42499.999999999738</v>
      </c>
      <c r="E152" s="838">
        <f t="shared" si="14"/>
        <v>206.87089902707828</v>
      </c>
      <c r="F152" s="838">
        <f t="shared" si="10"/>
        <v>416.66666666666669</v>
      </c>
      <c r="G152" s="838">
        <f t="shared" si="11"/>
        <v>623.53756569374491</v>
      </c>
      <c r="H152" s="838">
        <f t="shared" si="12"/>
        <v>42083.333333333074</v>
      </c>
      <c r="I152" s="694"/>
    </row>
    <row r="153" spans="3:9" hidden="1" outlineLevel="1" x14ac:dyDescent="0.25">
      <c r="C153" s="837">
        <v>140</v>
      </c>
      <c r="D153" s="838">
        <f t="shared" si="13"/>
        <v>42083.333333333074</v>
      </c>
      <c r="E153" s="838">
        <f t="shared" si="14"/>
        <v>204.84275295818537</v>
      </c>
      <c r="F153" s="838">
        <f t="shared" si="10"/>
        <v>416.66666666666669</v>
      </c>
      <c r="G153" s="838">
        <f t="shared" si="11"/>
        <v>621.50941962485206</v>
      </c>
      <c r="H153" s="838">
        <f t="shared" si="12"/>
        <v>41666.66666666641</v>
      </c>
      <c r="I153" s="694"/>
    </row>
    <row r="154" spans="3:9" hidden="1" outlineLevel="1" x14ac:dyDescent="0.25">
      <c r="C154" s="837">
        <v>141</v>
      </c>
      <c r="D154" s="838">
        <f t="shared" si="13"/>
        <v>41666.66666666641</v>
      </c>
      <c r="E154" s="838">
        <f t="shared" si="14"/>
        <v>202.81460688929243</v>
      </c>
      <c r="F154" s="838">
        <f t="shared" si="10"/>
        <v>416.66666666666669</v>
      </c>
      <c r="G154" s="838">
        <f t="shared" si="11"/>
        <v>619.48127355595909</v>
      </c>
      <c r="H154" s="838">
        <f t="shared" si="12"/>
        <v>41249.999999999745</v>
      </c>
      <c r="I154" s="694"/>
    </row>
    <row r="155" spans="3:9" hidden="1" outlineLevel="1" x14ac:dyDescent="0.25">
      <c r="C155" s="837">
        <v>142</v>
      </c>
      <c r="D155" s="838">
        <f t="shared" si="13"/>
        <v>41249.999999999745</v>
      </c>
      <c r="E155" s="838">
        <f t="shared" si="14"/>
        <v>200.7864608203995</v>
      </c>
      <c r="F155" s="838">
        <f t="shared" si="10"/>
        <v>416.66666666666669</v>
      </c>
      <c r="G155" s="838">
        <f t="shared" si="11"/>
        <v>617.45312748706624</v>
      </c>
      <c r="H155" s="838">
        <f t="shared" si="12"/>
        <v>40833.333333333081</v>
      </c>
      <c r="I155" s="694"/>
    </row>
    <row r="156" spans="3:9" hidden="1" outlineLevel="1" x14ac:dyDescent="0.25">
      <c r="C156" s="837">
        <v>143</v>
      </c>
      <c r="D156" s="838">
        <f t="shared" si="13"/>
        <v>40833.333333333081</v>
      </c>
      <c r="E156" s="838">
        <f t="shared" si="14"/>
        <v>198.75831475150659</v>
      </c>
      <c r="F156" s="838">
        <f t="shared" si="10"/>
        <v>416.66666666666669</v>
      </c>
      <c r="G156" s="838">
        <f t="shared" si="11"/>
        <v>615.42498141817327</v>
      </c>
      <c r="H156" s="838">
        <f t="shared" si="12"/>
        <v>40416.666666666417</v>
      </c>
      <c r="I156" s="694"/>
    </row>
    <row r="157" spans="3:9" hidden="1" outlineLevel="1" x14ac:dyDescent="0.25">
      <c r="C157" s="837">
        <v>144</v>
      </c>
      <c r="D157" s="838">
        <f t="shared" si="13"/>
        <v>40416.666666666417</v>
      </c>
      <c r="E157" s="838">
        <f t="shared" si="14"/>
        <v>196.73016868261365</v>
      </c>
      <c r="F157" s="838">
        <f t="shared" si="10"/>
        <v>416.66666666666669</v>
      </c>
      <c r="G157" s="838">
        <f t="shared" si="11"/>
        <v>613.39683534928031</v>
      </c>
      <c r="H157" s="838">
        <f t="shared" si="12"/>
        <v>39999.999999999753</v>
      </c>
      <c r="I157" s="694"/>
    </row>
    <row r="158" spans="3:9" hidden="1" outlineLevel="1" x14ac:dyDescent="0.25">
      <c r="C158" s="837">
        <v>145</v>
      </c>
      <c r="D158" s="838">
        <f t="shared" si="13"/>
        <v>39999.999999999753</v>
      </c>
      <c r="E158" s="838">
        <f t="shared" si="14"/>
        <v>194.70202261372074</v>
      </c>
      <c r="F158" s="838">
        <f t="shared" si="10"/>
        <v>416.66666666666669</v>
      </c>
      <c r="G158" s="838">
        <f t="shared" si="11"/>
        <v>611.36868928038746</v>
      </c>
      <c r="H158" s="838">
        <f t="shared" si="12"/>
        <v>39583.333333333088</v>
      </c>
      <c r="I158" s="694"/>
    </row>
    <row r="159" spans="3:9" hidden="1" outlineLevel="1" x14ac:dyDescent="0.25">
      <c r="C159" s="837">
        <v>146</v>
      </c>
      <c r="D159" s="838">
        <f t="shared" si="13"/>
        <v>39583.333333333088</v>
      </c>
      <c r="E159" s="838">
        <f t="shared" si="14"/>
        <v>192.67387654482781</v>
      </c>
      <c r="F159" s="838">
        <f t="shared" si="10"/>
        <v>416.66666666666669</v>
      </c>
      <c r="G159" s="838">
        <f t="shared" si="11"/>
        <v>609.34054321149449</v>
      </c>
      <c r="H159" s="838">
        <f t="shared" si="12"/>
        <v>39166.666666666424</v>
      </c>
      <c r="I159" s="694"/>
    </row>
    <row r="160" spans="3:9" hidden="1" outlineLevel="1" x14ac:dyDescent="0.25">
      <c r="C160" s="837">
        <v>147</v>
      </c>
      <c r="D160" s="838">
        <f t="shared" si="13"/>
        <v>39166.666666666424</v>
      </c>
      <c r="E160" s="838">
        <f t="shared" si="14"/>
        <v>190.64573047593487</v>
      </c>
      <c r="F160" s="838">
        <f t="shared" si="10"/>
        <v>416.66666666666669</v>
      </c>
      <c r="G160" s="838">
        <f t="shared" si="11"/>
        <v>607.31239714260153</v>
      </c>
      <c r="H160" s="838">
        <f t="shared" si="12"/>
        <v>38749.99999999976</v>
      </c>
      <c r="I160" s="694"/>
    </row>
    <row r="161" spans="3:9" hidden="1" outlineLevel="1" x14ac:dyDescent="0.25">
      <c r="C161" s="837">
        <v>148</v>
      </c>
      <c r="D161" s="838">
        <f t="shared" si="13"/>
        <v>38749.99999999976</v>
      </c>
      <c r="E161" s="838">
        <f t="shared" si="14"/>
        <v>188.61758440704196</v>
      </c>
      <c r="F161" s="838">
        <f t="shared" si="10"/>
        <v>416.66666666666669</v>
      </c>
      <c r="G161" s="838">
        <f t="shared" si="11"/>
        <v>605.28425107370867</v>
      </c>
      <c r="H161" s="838">
        <f t="shared" si="12"/>
        <v>38333.333333333096</v>
      </c>
      <c r="I161" s="694"/>
    </row>
    <row r="162" spans="3:9" hidden="1" outlineLevel="1" x14ac:dyDescent="0.25">
      <c r="C162" s="837">
        <v>149</v>
      </c>
      <c r="D162" s="838">
        <f t="shared" si="13"/>
        <v>38333.333333333096</v>
      </c>
      <c r="E162" s="838">
        <f t="shared" si="14"/>
        <v>186.58943833814902</v>
      </c>
      <c r="F162" s="838">
        <f t="shared" si="10"/>
        <v>416.66666666666669</v>
      </c>
      <c r="G162" s="838">
        <f t="shared" si="11"/>
        <v>603.25610500481571</v>
      </c>
      <c r="H162" s="838">
        <f t="shared" si="12"/>
        <v>37916.666666666431</v>
      </c>
      <c r="I162" s="694"/>
    </row>
    <row r="163" spans="3:9" hidden="1" outlineLevel="1" x14ac:dyDescent="0.25">
      <c r="C163" s="837">
        <v>150</v>
      </c>
      <c r="D163" s="838">
        <f t="shared" si="13"/>
        <v>37916.666666666431</v>
      </c>
      <c r="E163" s="838">
        <f t="shared" si="14"/>
        <v>184.56129226925611</v>
      </c>
      <c r="F163" s="838">
        <f t="shared" si="10"/>
        <v>416.66666666666669</v>
      </c>
      <c r="G163" s="838">
        <f t="shared" si="11"/>
        <v>601.22795893592274</v>
      </c>
      <c r="H163" s="838">
        <f t="shared" si="12"/>
        <v>37499.999999999767</v>
      </c>
      <c r="I163" s="694"/>
    </row>
    <row r="164" spans="3:9" hidden="1" outlineLevel="1" x14ac:dyDescent="0.25">
      <c r="C164" s="837">
        <v>151</v>
      </c>
      <c r="D164" s="838">
        <f t="shared" si="13"/>
        <v>37499.999999999767</v>
      </c>
      <c r="E164" s="838">
        <f t="shared" si="14"/>
        <v>182.53314620036318</v>
      </c>
      <c r="F164" s="838">
        <f t="shared" si="10"/>
        <v>416.66666666666669</v>
      </c>
      <c r="G164" s="838">
        <f t="shared" si="11"/>
        <v>599.19981286702989</v>
      </c>
      <c r="H164" s="838">
        <f t="shared" si="12"/>
        <v>37083.333333333103</v>
      </c>
      <c r="I164" s="694"/>
    </row>
    <row r="165" spans="3:9" hidden="1" outlineLevel="1" x14ac:dyDescent="0.25">
      <c r="C165" s="837">
        <v>152</v>
      </c>
      <c r="D165" s="838">
        <f t="shared" si="13"/>
        <v>37083.333333333103</v>
      </c>
      <c r="E165" s="838">
        <f t="shared" si="14"/>
        <v>180.50500013147027</v>
      </c>
      <c r="F165" s="838">
        <f t="shared" si="10"/>
        <v>416.66666666666669</v>
      </c>
      <c r="G165" s="838">
        <f t="shared" si="11"/>
        <v>597.17166679813693</v>
      </c>
      <c r="H165" s="838">
        <f t="shared" si="12"/>
        <v>36666.666666666439</v>
      </c>
      <c r="I165" s="694"/>
    </row>
    <row r="166" spans="3:9" hidden="1" outlineLevel="1" x14ac:dyDescent="0.25">
      <c r="C166" s="837">
        <v>153</v>
      </c>
      <c r="D166" s="838">
        <f t="shared" si="13"/>
        <v>36666.666666666439</v>
      </c>
      <c r="E166" s="838">
        <f t="shared" si="14"/>
        <v>178.47685406257733</v>
      </c>
      <c r="F166" s="838">
        <f t="shared" si="10"/>
        <v>416.66666666666669</v>
      </c>
      <c r="G166" s="838">
        <f t="shared" si="11"/>
        <v>595.14352072924407</v>
      </c>
      <c r="H166" s="838">
        <f t="shared" si="12"/>
        <v>36249.999999999774</v>
      </c>
      <c r="I166" s="694"/>
    </row>
    <row r="167" spans="3:9" hidden="1" outlineLevel="1" x14ac:dyDescent="0.25">
      <c r="C167" s="837">
        <v>154</v>
      </c>
      <c r="D167" s="838">
        <f t="shared" si="13"/>
        <v>36249.999999999774</v>
      </c>
      <c r="E167" s="838">
        <f t="shared" si="14"/>
        <v>176.44870799368439</v>
      </c>
      <c r="F167" s="838">
        <f t="shared" si="10"/>
        <v>416.66666666666669</v>
      </c>
      <c r="G167" s="838">
        <f t="shared" si="11"/>
        <v>593.11537466035111</v>
      </c>
      <c r="H167" s="838">
        <f t="shared" si="12"/>
        <v>35833.33333333311</v>
      </c>
      <c r="I167" s="694"/>
    </row>
    <row r="168" spans="3:9" hidden="1" outlineLevel="1" x14ac:dyDescent="0.25">
      <c r="C168" s="837">
        <v>155</v>
      </c>
      <c r="D168" s="838">
        <f t="shared" si="13"/>
        <v>35833.33333333311</v>
      </c>
      <c r="E168" s="838">
        <f t="shared" si="14"/>
        <v>174.42056192479149</v>
      </c>
      <c r="F168" s="838">
        <f t="shared" si="10"/>
        <v>416.66666666666669</v>
      </c>
      <c r="G168" s="838">
        <f t="shared" si="11"/>
        <v>591.08722859145814</v>
      </c>
      <c r="H168" s="838">
        <f t="shared" si="12"/>
        <v>35416.666666666446</v>
      </c>
      <c r="I168" s="694"/>
    </row>
    <row r="169" spans="3:9" hidden="1" outlineLevel="1" x14ac:dyDescent="0.25">
      <c r="C169" s="837">
        <v>156</v>
      </c>
      <c r="D169" s="838">
        <f t="shared" si="13"/>
        <v>35416.666666666446</v>
      </c>
      <c r="E169" s="838">
        <f t="shared" si="14"/>
        <v>172.39241585589855</v>
      </c>
      <c r="F169" s="838">
        <f t="shared" si="10"/>
        <v>416.66666666666669</v>
      </c>
      <c r="G169" s="838">
        <f t="shared" si="11"/>
        <v>589.05908252256518</v>
      </c>
      <c r="H169" s="838">
        <f t="shared" si="12"/>
        <v>34999.999999999782</v>
      </c>
      <c r="I169" s="694"/>
    </row>
    <row r="170" spans="3:9" hidden="1" outlineLevel="1" x14ac:dyDescent="0.25">
      <c r="C170" s="837">
        <v>157</v>
      </c>
      <c r="D170" s="838">
        <f t="shared" si="13"/>
        <v>34999.999999999782</v>
      </c>
      <c r="E170" s="838">
        <f t="shared" si="14"/>
        <v>170.36426978700564</v>
      </c>
      <c r="F170" s="838">
        <f t="shared" si="10"/>
        <v>416.66666666666669</v>
      </c>
      <c r="G170" s="838">
        <f t="shared" si="11"/>
        <v>587.03093645367233</v>
      </c>
      <c r="H170" s="838">
        <f t="shared" si="12"/>
        <v>34583.333333333117</v>
      </c>
      <c r="I170" s="694"/>
    </row>
    <row r="171" spans="3:9" hidden="1" outlineLevel="1" x14ac:dyDescent="0.25">
      <c r="C171" s="837">
        <v>158</v>
      </c>
      <c r="D171" s="838">
        <f t="shared" si="13"/>
        <v>34583.333333333117</v>
      </c>
      <c r="E171" s="838">
        <f t="shared" si="14"/>
        <v>168.3361237181127</v>
      </c>
      <c r="F171" s="838">
        <f t="shared" si="10"/>
        <v>416.66666666666669</v>
      </c>
      <c r="G171" s="838">
        <f t="shared" si="11"/>
        <v>585.00279038477936</v>
      </c>
      <c r="H171" s="838">
        <f t="shared" si="12"/>
        <v>34166.666666666453</v>
      </c>
      <c r="I171" s="694"/>
    </row>
    <row r="172" spans="3:9" hidden="1" outlineLevel="1" x14ac:dyDescent="0.25">
      <c r="C172" s="837">
        <v>159</v>
      </c>
      <c r="D172" s="838">
        <f t="shared" si="13"/>
        <v>34166.666666666453</v>
      </c>
      <c r="E172" s="838">
        <f t="shared" si="14"/>
        <v>166.30797764921979</v>
      </c>
      <c r="F172" s="838">
        <f t="shared" si="10"/>
        <v>416.66666666666669</v>
      </c>
      <c r="G172" s="838">
        <f t="shared" si="11"/>
        <v>582.97464431588651</v>
      </c>
      <c r="H172" s="838">
        <f t="shared" si="12"/>
        <v>33749.999999999789</v>
      </c>
      <c r="I172" s="694"/>
    </row>
    <row r="173" spans="3:9" hidden="1" outlineLevel="1" x14ac:dyDescent="0.25">
      <c r="C173" s="837">
        <v>160</v>
      </c>
      <c r="D173" s="838">
        <f t="shared" si="13"/>
        <v>33749.999999999789</v>
      </c>
      <c r="E173" s="838">
        <f t="shared" si="14"/>
        <v>164.27983158032686</v>
      </c>
      <c r="F173" s="838">
        <f t="shared" si="10"/>
        <v>416.66666666666669</v>
      </c>
      <c r="G173" s="838">
        <f t="shared" si="11"/>
        <v>580.94649824699354</v>
      </c>
      <c r="H173" s="838">
        <f t="shared" si="12"/>
        <v>33333.333333333125</v>
      </c>
      <c r="I173" s="694"/>
    </row>
    <row r="174" spans="3:9" hidden="1" outlineLevel="1" x14ac:dyDescent="0.25">
      <c r="C174" s="837">
        <v>161</v>
      </c>
      <c r="D174" s="838">
        <f t="shared" si="13"/>
        <v>33333.333333333125</v>
      </c>
      <c r="E174" s="838">
        <f t="shared" si="14"/>
        <v>162.25168551143392</v>
      </c>
      <c r="F174" s="838">
        <f t="shared" si="10"/>
        <v>416.66666666666669</v>
      </c>
      <c r="G174" s="838">
        <f t="shared" si="11"/>
        <v>578.91835217810058</v>
      </c>
      <c r="H174" s="838">
        <f t="shared" si="12"/>
        <v>32916.666666666461</v>
      </c>
      <c r="I174" s="694"/>
    </row>
    <row r="175" spans="3:9" hidden="1" outlineLevel="1" x14ac:dyDescent="0.25">
      <c r="C175" s="837">
        <v>162</v>
      </c>
      <c r="D175" s="838">
        <f t="shared" si="13"/>
        <v>32916.666666666461</v>
      </c>
      <c r="E175" s="838">
        <f t="shared" si="14"/>
        <v>160.22353944254101</v>
      </c>
      <c r="F175" s="838">
        <f t="shared" si="10"/>
        <v>416.66666666666669</v>
      </c>
      <c r="G175" s="838">
        <f t="shared" si="11"/>
        <v>576.89020610920772</v>
      </c>
      <c r="H175" s="838">
        <f t="shared" si="12"/>
        <v>32499.999999999793</v>
      </c>
      <c r="I175" s="694"/>
    </row>
    <row r="176" spans="3:9" hidden="1" outlineLevel="1" x14ac:dyDescent="0.25">
      <c r="C176" s="837">
        <v>163</v>
      </c>
      <c r="D176" s="838">
        <f t="shared" si="13"/>
        <v>32499.999999999793</v>
      </c>
      <c r="E176" s="838">
        <f t="shared" si="14"/>
        <v>158.19539337364807</v>
      </c>
      <c r="F176" s="838">
        <f t="shared" si="10"/>
        <v>416.66666666666669</v>
      </c>
      <c r="G176" s="838">
        <f t="shared" si="11"/>
        <v>574.86206004031476</v>
      </c>
      <c r="H176" s="838">
        <f t="shared" si="12"/>
        <v>32083.333333333125</v>
      </c>
      <c r="I176" s="694"/>
    </row>
    <row r="177" spans="3:9" hidden="1" outlineLevel="1" x14ac:dyDescent="0.25">
      <c r="C177" s="837">
        <v>164</v>
      </c>
      <c r="D177" s="838">
        <f t="shared" si="13"/>
        <v>32083.333333333125</v>
      </c>
      <c r="E177" s="838">
        <f t="shared" si="14"/>
        <v>156.16724730475511</v>
      </c>
      <c r="F177" s="838">
        <f t="shared" si="10"/>
        <v>416.66666666666669</v>
      </c>
      <c r="G177" s="838">
        <f t="shared" si="11"/>
        <v>572.83391397142179</v>
      </c>
      <c r="H177" s="838">
        <f t="shared" si="12"/>
        <v>31666.666666666457</v>
      </c>
      <c r="I177" s="694"/>
    </row>
    <row r="178" spans="3:9" hidden="1" outlineLevel="1" x14ac:dyDescent="0.25">
      <c r="C178" s="837">
        <v>165</v>
      </c>
      <c r="D178" s="838">
        <f t="shared" si="13"/>
        <v>31666.666666666457</v>
      </c>
      <c r="E178" s="838">
        <f t="shared" si="14"/>
        <v>154.13910123586217</v>
      </c>
      <c r="F178" s="838">
        <f t="shared" si="10"/>
        <v>416.66666666666669</v>
      </c>
      <c r="G178" s="838">
        <f t="shared" si="11"/>
        <v>570.80576790252883</v>
      </c>
      <c r="H178" s="838">
        <f t="shared" si="12"/>
        <v>31249.999999999789</v>
      </c>
      <c r="I178" s="694"/>
    </row>
    <row r="179" spans="3:9" hidden="1" outlineLevel="1" x14ac:dyDescent="0.25">
      <c r="C179" s="837">
        <v>166</v>
      </c>
      <c r="D179" s="838">
        <f t="shared" si="13"/>
        <v>31249.999999999789</v>
      </c>
      <c r="E179" s="838">
        <f t="shared" si="14"/>
        <v>152.11095516696923</v>
      </c>
      <c r="F179" s="838">
        <f t="shared" si="10"/>
        <v>416.66666666666669</v>
      </c>
      <c r="G179" s="838">
        <f t="shared" si="11"/>
        <v>568.77762183363598</v>
      </c>
      <c r="H179" s="838">
        <f t="shared" si="12"/>
        <v>30833.333333333121</v>
      </c>
      <c r="I179" s="694"/>
    </row>
    <row r="180" spans="3:9" hidden="1" outlineLevel="1" x14ac:dyDescent="0.25">
      <c r="C180" s="837">
        <v>167</v>
      </c>
      <c r="D180" s="838">
        <f t="shared" si="13"/>
        <v>30833.333333333121</v>
      </c>
      <c r="E180" s="838">
        <f t="shared" si="14"/>
        <v>150.0828090980763</v>
      </c>
      <c r="F180" s="838">
        <f t="shared" si="10"/>
        <v>416.66666666666669</v>
      </c>
      <c r="G180" s="838">
        <f t="shared" si="11"/>
        <v>566.74947576474301</v>
      </c>
      <c r="H180" s="838">
        <f t="shared" si="12"/>
        <v>30416.666666666453</v>
      </c>
      <c r="I180" s="694"/>
    </row>
    <row r="181" spans="3:9" hidden="1" outlineLevel="1" x14ac:dyDescent="0.25">
      <c r="C181" s="837">
        <v>168</v>
      </c>
      <c r="D181" s="838">
        <f t="shared" si="13"/>
        <v>30416.666666666453</v>
      </c>
      <c r="E181" s="838">
        <f t="shared" si="14"/>
        <v>148.05466302918336</v>
      </c>
      <c r="F181" s="838">
        <f t="shared" si="10"/>
        <v>416.66666666666669</v>
      </c>
      <c r="G181" s="838">
        <f t="shared" si="11"/>
        <v>564.72132969585005</v>
      </c>
      <c r="H181" s="838">
        <f t="shared" si="12"/>
        <v>29999.999999999785</v>
      </c>
      <c r="I181" s="694"/>
    </row>
    <row r="182" spans="3:9" hidden="1" outlineLevel="1" x14ac:dyDescent="0.25">
      <c r="C182" s="837">
        <v>169</v>
      </c>
      <c r="D182" s="838">
        <f t="shared" si="13"/>
        <v>29999.999999999785</v>
      </c>
      <c r="E182" s="838">
        <f t="shared" si="14"/>
        <v>146.02651696029039</v>
      </c>
      <c r="F182" s="838">
        <f t="shared" si="10"/>
        <v>416.66666666666669</v>
      </c>
      <c r="G182" s="838">
        <f t="shared" si="11"/>
        <v>562.69318362695708</v>
      </c>
      <c r="H182" s="838">
        <f t="shared" si="12"/>
        <v>29583.333333333117</v>
      </c>
      <c r="I182" s="694"/>
    </row>
    <row r="183" spans="3:9" hidden="1" outlineLevel="1" x14ac:dyDescent="0.25">
      <c r="C183" s="837">
        <v>170</v>
      </c>
      <c r="D183" s="838">
        <f t="shared" si="13"/>
        <v>29583.333333333117</v>
      </c>
      <c r="E183" s="838">
        <f t="shared" si="14"/>
        <v>143.99837089139746</v>
      </c>
      <c r="F183" s="838">
        <f t="shared" si="10"/>
        <v>416.66666666666669</v>
      </c>
      <c r="G183" s="838">
        <f t="shared" si="11"/>
        <v>560.66503755806411</v>
      </c>
      <c r="H183" s="838">
        <f t="shared" si="12"/>
        <v>29166.66666666645</v>
      </c>
      <c r="I183" s="694"/>
    </row>
    <row r="184" spans="3:9" hidden="1" outlineLevel="1" x14ac:dyDescent="0.25">
      <c r="C184" s="837">
        <v>171</v>
      </c>
      <c r="D184" s="838">
        <f t="shared" si="13"/>
        <v>29166.66666666645</v>
      </c>
      <c r="E184" s="838">
        <f t="shared" si="14"/>
        <v>141.97022482250452</v>
      </c>
      <c r="F184" s="838">
        <f t="shared" si="10"/>
        <v>416.66666666666669</v>
      </c>
      <c r="G184" s="838">
        <f t="shared" si="11"/>
        <v>558.63689148917115</v>
      </c>
      <c r="H184" s="838">
        <f t="shared" si="12"/>
        <v>28749.999999999782</v>
      </c>
      <c r="I184" s="694"/>
    </row>
    <row r="185" spans="3:9" hidden="1" outlineLevel="1" x14ac:dyDescent="0.25">
      <c r="C185" s="837">
        <v>172</v>
      </c>
      <c r="D185" s="838">
        <f t="shared" si="13"/>
        <v>28749.999999999782</v>
      </c>
      <c r="E185" s="838">
        <f t="shared" si="14"/>
        <v>139.94207875361158</v>
      </c>
      <c r="F185" s="838">
        <f t="shared" si="10"/>
        <v>416.66666666666669</v>
      </c>
      <c r="G185" s="838">
        <f t="shared" si="11"/>
        <v>556.6087454202783</v>
      </c>
      <c r="H185" s="838">
        <f t="shared" si="12"/>
        <v>28333.333333333114</v>
      </c>
      <c r="I185" s="694"/>
    </row>
    <row r="186" spans="3:9" hidden="1" outlineLevel="1" x14ac:dyDescent="0.25">
      <c r="C186" s="837">
        <v>173</v>
      </c>
      <c r="D186" s="838">
        <f t="shared" si="13"/>
        <v>28333.333333333114</v>
      </c>
      <c r="E186" s="838">
        <f t="shared" si="14"/>
        <v>137.91393268471865</v>
      </c>
      <c r="F186" s="838">
        <f t="shared" si="10"/>
        <v>416.66666666666669</v>
      </c>
      <c r="G186" s="838">
        <f t="shared" si="11"/>
        <v>554.58059935138533</v>
      </c>
      <c r="H186" s="838">
        <f t="shared" si="12"/>
        <v>27916.666666666446</v>
      </c>
      <c r="I186" s="694"/>
    </row>
    <row r="187" spans="3:9" hidden="1" outlineLevel="1" x14ac:dyDescent="0.25">
      <c r="C187" s="837">
        <v>174</v>
      </c>
      <c r="D187" s="838">
        <f t="shared" si="13"/>
        <v>27916.666666666446</v>
      </c>
      <c r="E187" s="838">
        <f t="shared" si="14"/>
        <v>135.88578661582571</v>
      </c>
      <c r="F187" s="838">
        <f t="shared" si="10"/>
        <v>416.66666666666669</v>
      </c>
      <c r="G187" s="838">
        <f t="shared" si="11"/>
        <v>552.55245328249237</v>
      </c>
      <c r="H187" s="838">
        <f t="shared" si="12"/>
        <v>27499.999999999778</v>
      </c>
      <c r="I187" s="694"/>
    </row>
    <row r="188" spans="3:9" hidden="1" outlineLevel="1" x14ac:dyDescent="0.25">
      <c r="C188" s="837">
        <v>175</v>
      </c>
      <c r="D188" s="838">
        <f t="shared" si="13"/>
        <v>27499.999999999778</v>
      </c>
      <c r="E188" s="838">
        <f t="shared" si="14"/>
        <v>133.85764054693274</v>
      </c>
      <c r="F188" s="838">
        <f t="shared" si="10"/>
        <v>416.66666666666669</v>
      </c>
      <c r="G188" s="838">
        <f t="shared" si="11"/>
        <v>550.5243072135994</v>
      </c>
      <c r="H188" s="838">
        <f t="shared" si="12"/>
        <v>27083.33333333311</v>
      </c>
      <c r="I188" s="694"/>
    </row>
    <row r="189" spans="3:9" hidden="1" outlineLevel="1" x14ac:dyDescent="0.25">
      <c r="C189" s="837">
        <v>176</v>
      </c>
      <c r="D189" s="838">
        <f t="shared" si="13"/>
        <v>27083.33333333311</v>
      </c>
      <c r="E189" s="838">
        <f t="shared" si="14"/>
        <v>131.82949447803981</v>
      </c>
      <c r="F189" s="838">
        <f t="shared" si="10"/>
        <v>416.66666666666669</v>
      </c>
      <c r="G189" s="838">
        <f t="shared" si="11"/>
        <v>548.49616114470655</v>
      </c>
      <c r="H189" s="838">
        <f t="shared" si="12"/>
        <v>26666.666666666442</v>
      </c>
      <c r="I189" s="694"/>
    </row>
    <row r="190" spans="3:9" hidden="1" outlineLevel="1" x14ac:dyDescent="0.25">
      <c r="C190" s="837">
        <v>177</v>
      </c>
      <c r="D190" s="838">
        <f t="shared" si="13"/>
        <v>26666.666666666442</v>
      </c>
      <c r="E190" s="838">
        <f t="shared" si="14"/>
        <v>129.80134840914687</v>
      </c>
      <c r="F190" s="838">
        <f t="shared" si="10"/>
        <v>416.66666666666669</v>
      </c>
      <c r="G190" s="838">
        <f t="shared" si="11"/>
        <v>546.46801507581358</v>
      </c>
      <c r="H190" s="838">
        <f t="shared" si="12"/>
        <v>26249.999999999774</v>
      </c>
      <c r="I190" s="694"/>
    </row>
    <row r="191" spans="3:9" hidden="1" outlineLevel="1" x14ac:dyDescent="0.25">
      <c r="C191" s="837">
        <v>178</v>
      </c>
      <c r="D191" s="838">
        <f t="shared" si="13"/>
        <v>26249.999999999774</v>
      </c>
      <c r="E191" s="838">
        <f t="shared" si="14"/>
        <v>127.77320234025392</v>
      </c>
      <c r="F191" s="838">
        <f t="shared" si="10"/>
        <v>416.66666666666669</v>
      </c>
      <c r="G191" s="838">
        <f t="shared" si="11"/>
        <v>544.43986900692062</v>
      </c>
      <c r="H191" s="838">
        <f t="shared" si="12"/>
        <v>25833.333333333107</v>
      </c>
      <c r="I191" s="694"/>
    </row>
    <row r="192" spans="3:9" hidden="1" outlineLevel="1" x14ac:dyDescent="0.25">
      <c r="C192" s="837">
        <v>179</v>
      </c>
      <c r="D192" s="838">
        <f t="shared" si="13"/>
        <v>25833.333333333107</v>
      </c>
      <c r="E192" s="838">
        <f t="shared" si="14"/>
        <v>125.74505627136098</v>
      </c>
      <c r="F192" s="838">
        <f t="shared" si="10"/>
        <v>416.66666666666669</v>
      </c>
      <c r="G192" s="838">
        <f t="shared" si="11"/>
        <v>542.41172293802765</v>
      </c>
      <c r="H192" s="838">
        <f t="shared" si="12"/>
        <v>25416.666666666439</v>
      </c>
      <c r="I192" s="694"/>
    </row>
    <row r="193" spans="3:9" hidden="1" outlineLevel="1" x14ac:dyDescent="0.25">
      <c r="C193" s="837">
        <v>180</v>
      </c>
      <c r="D193" s="838">
        <f t="shared" si="13"/>
        <v>25416.666666666439</v>
      </c>
      <c r="E193" s="838">
        <f t="shared" si="14"/>
        <v>123.71691020246804</v>
      </c>
      <c r="F193" s="838">
        <f t="shared" si="10"/>
        <v>416.66666666666669</v>
      </c>
      <c r="G193" s="838">
        <f t="shared" si="11"/>
        <v>540.38357686913469</v>
      </c>
      <c r="H193" s="838">
        <f t="shared" si="12"/>
        <v>24999.999999999771</v>
      </c>
      <c r="I193" s="694"/>
    </row>
    <row r="194" spans="3:9" hidden="1" outlineLevel="1" x14ac:dyDescent="0.25">
      <c r="C194" s="837">
        <v>181</v>
      </c>
      <c r="D194" s="838">
        <f t="shared" si="13"/>
        <v>24999.999999999771</v>
      </c>
      <c r="E194" s="838">
        <f t="shared" si="14"/>
        <v>121.68876413357509</v>
      </c>
      <c r="F194" s="838">
        <f t="shared" si="10"/>
        <v>416.66666666666669</v>
      </c>
      <c r="G194" s="838">
        <f t="shared" si="11"/>
        <v>538.35543080024172</v>
      </c>
      <c r="H194" s="838">
        <f t="shared" si="12"/>
        <v>24583.333333333103</v>
      </c>
      <c r="I194" s="694"/>
    </row>
    <row r="195" spans="3:9" hidden="1" outlineLevel="1" x14ac:dyDescent="0.25">
      <c r="C195" s="837">
        <v>182</v>
      </c>
      <c r="D195" s="838">
        <f t="shared" si="13"/>
        <v>24583.333333333103</v>
      </c>
      <c r="E195" s="838">
        <f t="shared" si="14"/>
        <v>119.66061806468215</v>
      </c>
      <c r="F195" s="838">
        <f t="shared" si="10"/>
        <v>416.66666666666669</v>
      </c>
      <c r="G195" s="838">
        <f t="shared" si="11"/>
        <v>536.32728473134887</v>
      </c>
      <c r="H195" s="838">
        <f t="shared" si="12"/>
        <v>24166.666666666435</v>
      </c>
      <c r="I195" s="694"/>
    </row>
    <row r="196" spans="3:9" hidden="1" outlineLevel="1" x14ac:dyDescent="0.25">
      <c r="C196" s="837">
        <v>183</v>
      </c>
      <c r="D196" s="838">
        <f t="shared" si="13"/>
        <v>24166.666666666435</v>
      </c>
      <c r="E196" s="838">
        <f t="shared" si="14"/>
        <v>117.6324719957892</v>
      </c>
      <c r="F196" s="838">
        <f t="shared" si="10"/>
        <v>416.66666666666669</v>
      </c>
      <c r="G196" s="838">
        <f t="shared" si="11"/>
        <v>534.2991386624559</v>
      </c>
      <c r="H196" s="838">
        <f t="shared" si="12"/>
        <v>23749.999999999767</v>
      </c>
      <c r="I196" s="694"/>
    </row>
    <row r="197" spans="3:9" hidden="1" outlineLevel="1" x14ac:dyDescent="0.25">
      <c r="C197" s="837">
        <v>184</v>
      </c>
      <c r="D197" s="838">
        <f t="shared" si="13"/>
        <v>23749.999999999767</v>
      </c>
      <c r="E197" s="838">
        <f t="shared" si="14"/>
        <v>115.60432592689627</v>
      </c>
      <c r="F197" s="838">
        <f t="shared" si="10"/>
        <v>416.66666666666669</v>
      </c>
      <c r="G197" s="838">
        <f t="shared" si="11"/>
        <v>532.27099259356294</v>
      </c>
      <c r="H197" s="838">
        <f t="shared" si="12"/>
        <v>23333.333333333099</v>
      </c>
      <c r="I197" s="694"/>
    </row>
    <row r="198" spans="3:9" hidden="1" outlineLevel="1" x14ac:dyDescent="0.25">
      <c r="C198" s="837">
        <v>185</v>
      </c>
      <c r="D198" s="838">
        <f t="shared" si="13"/>
        <v>23333.333333333099</v>
      </c>
      <c r="E198" s="838">
        <f t="shared" si="14"/>
        <v>113.57617985800333</v>
      </c>
      <c r="F198" s="838">
        <f t="shared" si="10"/>
        <v>416.66666666666669</v>
      </c>
      <c r="G198" s="838">
        <f t="shared" si="11"/>
        <v>530.24284652466997</v>
      </c>
      <c r="H198" s="838">
        <f t="shared" si="12"/>
        <v>22916.666666666431</v>
      </c>
      <c r="I198" s="694"/>
    </row>
    <row r="199" spans="3:9" hidden="1" outlineLevel="1" x14ac:dyDescent="0.25">
      <c r="C199" s="837">
        <v>186</v>
      </c>
      <c r="D199" s="838">
        <f t="shared" si="13"/>
        <v>22916.666666666431</v>
      </c>
      <c r="E199" s="838">
        <f t="shared" si="14"/>
        <v>111.54803378911038</v>
      </c>
      <c r="F199" s="838">
        <f t="shared" si="10"/>
        <v>416.66666666666669</v>
      </c>
      <c r="G199" s="838">
        <f t="shared" si="11"/>
        <v>528.21470045577712</v>
      </c>
      <c r="H199" s="838">
        <f t="shared" si="12"/>
        <v>22499.999999999764</v>
      </c>
      <c r="I199" s="694"/>
    </row>
    <row r="200" spans="3:9" hidden="1" outlineLevel="1" x14ac:dyDescent="0.25">
      <c r="C200" s="837">
        <v>187</v>
      </c>
      <c r="D200" s="838">
        <f t="shared" si="13"/>
        <v>22499.999999999764</v>
      </c>
      <c r="E200" s="838">
        <f t="shared" si="14"/>
        <v>109.51988772021744</v>
      </c>
      <c r="F200" s="838">
        <f t="shared" si="10"/>
        <v>416.66666666666669</v>
      </c>
      <c r="G200" s="838">
        <f t="shared" si="11"/>
        <v>526.18655438688415</v>
      </c>
      <c r="H200" s="838">
        <f t="shared" si="12"/>
        <v>22083.333333333096</v>
      </c>
      <c r="I200" s="694"/>
    </row>
    <row r="201" spans="3:9" hidden="1" outlineLevel="1" x14ac:dyDescent="0.25">
      <c r="C201" s="837">
        <v>188</v>
      </c>
      <c r="D201" s="838">
        <f t="shared" si="13"/>
        <v>22083.333333333096</v>
      </c>
      <c r="E201" s="838">
        <f t="shared" si="14"/>
        <v>107.49174165132449</v>
      </c>
      <c r="F201" s="838">
        <f t="shared" si="10"/>
        <v>416.66666666666669</v>
      </c>
      <c r="G201" s="838">
        <f t="shared" si="11"/>
        <v>524.15840831799119</v>
      </c>
      <c r="H201" s="838">
        <f t="shared" si="12"/>
        <v>21666.666666666428</v>
      </c>
      <c r="I201" s="694"/>
    </row>
    <row r="202" spans="3:9" hidden="1" outlineLevel="1" x14ac:dyDescent="0.25">
      <c r="C202" s="837">
        <v>189</v>
      </c>
      <c r="D202" s="838">
        <f t="shared" si="13"/>
        <v>21666.666666666428</v>
      </c>
      <c r="E202" s="838">
        <f t="shared" si="14"/>
        <v>105.46359558243155</v>
      </c>
      <c r="F202" s="838">
        <f t="shared" si="10"/>
        <v>416.66666666666669</v>
      </c>
      <c r="G202" s="838">
        <f t="shared" si="11"/>
        <v>522.13026224909822</v>
      </c>
      <c r="H202" s="838">
        <f t="shared" si="12"/>
        <v>21249.99999999976</v>
      </c>
      <c r="I202" s="694"/>
    </row>
    <row r="203" spans="3:9" hidden="1" outlineLevel="1" x14ac:dyDescent="0.25">
      <c r="C203" s="837">
        <v>190</v>
      </c>
      <c r="D203" s="838">
        <f t="shared" si="13"/>
        <v>21249.99999999976</v>
      </c>
      <c r="E203" s="838">
        <f t="shared" si="14"/>
        <v>103.43544951353861</v>
      </c>
      <c r="F203" s="838">
        <f t="shared" si="10"/>
        <v>416.66666666666669</v>
      </c>
      <c r="G203" s="838">
        <f t="shared" si="11"/>
        <v>520.10211618020526</v>
      </c>
      <c r="H203" s="838">
        <f t="shared" si="12"/>
        <v>20833.333333333092</v>
      </c>
      <c r="I203" s="694"/>
    </row>
    <row r="204" spans="3:9" hidden="1" outlineLevel="1" x14ac:dyDescent="0.25">
      <c r="C204" s="837">
        <v>191</v>
      </c>
      <c r="D204" s="838">
        <f t="shared" si="13"/>
        <v>20833.333333333092</v>
      </c>
      <c r="E204" s="838">
        <f t="shared" si="14"/>
        <v>101.40730344464566</v>
      </c>
      <c r="F204" s="838">
        <f t="shared" si="10"/>
        <v>416.66666666666669</v>
      </c>
      <c r="G204" s="838">
        <f t="shared" si="11"/>
        <v>518.07397011131229</v>
      </c>
      <c r="H204" s="838">
        <f t="shared" si="12"/>
        <v>20416.666666666424</v>
      </c>
      <c r="I204" s="694"/>
    </row>
    <row r="205" spans="3:9" hidden="1" outlineLevel="1" x14ac:dyDescent="0.25">
      <c r="C205" s="837">
        <v>192</v>
      </c>
      <c r="D205" s="838">
        <f t="shared" si="13"/>
        <v>20416.666666666424</v>
      </c>
      <c r="E205" s="838">
        <f t="shared" si="14"/>
        <v>99.379157375752726</v>
      </c>
      <c r="F205" s="838">
        <f t="shared" si="10"/>
        <v>416.66666666666669</v>
      </c>
      <c r="G205" s="838">
        <f t="shared" si="11"/>
        <v>516.04582404241944</v>
      </c>
      <c r="H205" s="838">
        <f t="shared" si="12"/>
        <v>19999.999999999756</v>
      </c>
      <c r="I205" s="694"/>
    </row>
    <row r="206" spans="3:9" hidden="1" outlineLevel="1" x14ac:dyDescent="0.25">
      <c r="C206" s="837">
        <v>193</v>
      </c>
      <c r="D206" s="838">
        <f t="shared" si="13"/>
        <v>19999.999999999756</v>
      </c>
      <c r="E206" s="838">
        <f t="shared" si="14"/>
        <v>97.351011306859789</v>
      </c>
      <c r="F206" s="838">
        <f t="shared" ref="F206:F269" si="15">$E$10</f>
        <v>416.66666666666669</v>
      </c>
      <c r="G206" s="838">
        <f t="shared" ref="G206:G269" si="16">E206+F206</f>
        <v>514.01767797352647</v>
      </c>
      <c r="H206" s="838">
        <f t="shared" ref="H206:H269" si="17">D206-F206</f>
        <v>19583.333333333088</v>
      </c>
      <c r="I206" s="694"/>
    </row>
    <row r="207" spans="3:9" hidden="1" outlineLevel="1" x14ac:dyDescent="0.25">
      <c r="C207" s="837">
        <v>194</v>
      </c>
      <c r="D207" s="838">
        <f t="shared" ref="D207:D270" si="18">H206</f>
        <v>19583.333333333088</v>
      </c>
      <c r="E207" s="838">
        <f t="shared" ref="E207:E253" si="19">$E$8*D207</f>
        <v>95.322865237966838</v>
      </c>
      <c r="F207" s="838">
        <f t="shared" si="15"/>
        <v>416.66666666666669</v>
      </c>
      <c r="G207" s="838">
        <f t="shared" si="16"/>
        <v>511.98953190463351</v>
      </c>
      <c r="H207" s="838">
        <f t="shared" si="17"/>
        <v>19166.66666666642</v>
      </c>
      <c r="I207" s="694"/>
    </row>
    <row r="208" spans="3:9" hidden="1" outlineLevel="1" x14ac:dyDescent="0.25">
      <c r="C208" s="837">
        <v>195</v>
      </c>
      <c r="D208" s="838">
        <f t="shared" si="18"/>
        <v>19166.66666666642</v>
      </c>
      <c r="E208" s="838">
        <f t="shared" si="19"/>
        <v>93.2947191690739</v>
      </c>
      <c r="F208" s="838">
        <f t="shared" si="15"/>
        <v>416.66666666666669</v>
      </c>
      <c r="G208" s="838">
        <f t="shared" si="16"/>
        <v>509.9613858357406</v>
      </c>
      <c r="H208" s="838">
        <f t="shared" si="17"/>
        <v>18749.999999999753</v>
      </c>
      <c r="I208" s="694"/>
    </row>
    <row r="209" spans="3:9" hidden="1" outlineLevel="1" x14ac:dyDescent="0.25">
      <c r="C209" s="837">
        <v>196</v>
      </c>
      <c r="D209" s="838">
        <f t="shared" si="18"/>
        <v>18749.999999999753</v>
      </c>
      <c r="E209" s="838">
        <f t="shared" si="19"/>
        <v>91.266573100180949</v>
      </c>
      <c r="F209" s="838">
        <f t="shared" si="15"/>
        <v>416.66666666666669</v>
      </c>
      <c r="G209" s="838">
        <f t="shared" si="16"/>
        <v>507.93323976684763</v>
      </c>
      <c r="H209" s="838">
        <f t="shared" si="17"/>
        <v>18333.333333333085</v>
      </c>
      <c r="I209" s="694"/>
    </row>
    <row r="210" spans="3:9" hidden="1" outlineLevel="1" x14ac:dyDescent="0.25">
      <c r="C210" s="837">
        <v>197</v>
      </c>
      <c r="D210" s="838">
        <f t="shared" si="18"/>
        <v>18333.333333333085</v>
      </c>
      <c r="E210" s="838">
        <f t="shared" si="19"/>
        <v>89.238427031288012</v>
      </c>
      <c r="F210" s="838">
        <f t="shared" si="15"/>
        <v>416.66666666666669</v>
      </c>
      <c r="G210" s="838">
        <f t="shared" si="16"/>
        <v>505.90509369795473</v>
      </c>
      <c r="H210" s="838">
        <f t="shared" si="17"/>
        <v>17916.666666666417</v>
      </c>
      <c r="I210" s="694"/>
    </row>
    <row r="211" spans="3:9" hidden="1" outlineLevel="1" x14ac:dyDescent="0.25">
      <c r="C211" s="837">
        <v>198</v>
      </c>
      <c r="D211" s="838">
        <f t="shared" si="18"/>
        <v>17916.666666666417</v>
      </c>
      <c r="E211" s="838">
        <f t="shared" si="19"/>
        <v>87.210280962395075</v>
      </c>
      <c r="F211" s="838">
        <f t="shared" si="15"/>
        <v>416.66666666666669</v>
      </c>
      <c r="G211" s="838">
        <f t="shared" si="16"/>
        <v>503.87694762906176</v>
      </c>
      <c r="H211" s="838">
        <f t="shared" si="17"/>
        <v>17499.999999999749</v>
      </c>
      <c r="I211" s="694"/>
    </row>
    <row r="212" spans="3:9" hidden="1" outlineLevel="1" x14ac:dyDescent="0.25">
      <c r="C212" s="837">
        <v>199</v>
      </c>
      <c r="D212" s="838">
        <f t="shared" si="18"/>
        <v>17499.999999999749</v>
      </c>
      <c r="E212" s="838">
        <f t="shared" si="19"/>
        <v>85.182134893502123</v>
      </c>
      <c r="F212" s="838">
        <f t="shared" si="15"/>
        <v>416.66666666666669</v>
      </c>
      <c r="G212" s="838">
        <f t="shared" si="16"/>
        <v>501.84880156016879</v>
      </c>
      <c r="H212" s="838">
        <f t="shared" si="17"/>
        <v>17083.333333333081</v>
      </c>
      <c r="I212" s="694"/>
    </row>
    <row r="213" spans="3:9" hidden="1" outlineLevel="1" x14ac:dyDescent="0.25">
      <c r="C213" s="837">
        <v>200</v>
      </c>
      <c r="D213" s="838">
        <f t="shared" si="18"/>
        <v>17083.333333333081</v>
      </c>
      <c r="E213" s="838">
        <f t="shared" si="19"/>
        <v>83.153988824609186</v>
      </c>
      <c r="F213" s="838">
        <f t="shared" si="15"/>
        <v>416.66666666666669</v>
      </c>
      <c r="G213" s="838">
        <f t="shared" si="16"/>
        <v>499.82065549127589</v>
      </c>
      <c r="H213" s="838">
        <f t="shared" si="17"/>
        <v>16666.666666666413</v>
      </c>
      <c r="I213" s="694"/>
    </row>
    <row r="214" spans="3:9" hidden="1" outlineLevel="1" x14ac:dyDescent="0.25">
      <c r="C214" s="837">
        <v>201</v>
      </c>
      <c r="D214" s="838">
        <f t="shared" si="18"/>
        <v>16666.666666666413</v>
      </c>
      <c r="E214" s="838">
        <f t="shared" si="19"/>
        <v>81.125842755716235</v>
      </c>
      <c r="F214" s="838">
        <f t="shared" si="15"/>
        <v>416.66666666666669</v>
      </c>
      <c r="G214" s="838">
        <f t="shared" si="16"/>
        <v>497.79250942238292</v>
      </c>
      <c r="H214" s="838">
        <f t="shared" si="17"/>
        <v>16249.999999999747</v>
      </c>
      <c r="I214" s="694"/>
    </row>
    <row r="215" spans="3:9" hidden="1" outlineLevel="1" x14ac:dyDescent="0.25">
      <c r="C215" s="837">
        <v>202</v>
      </c>
      <c r="D215" s="838">
        <f t="shared" si="18"/>
        <v>16249.999999999747</v>
      </c>
      <c r="E215" s="838">
        <f t="shared" si="19"/>
        <v>79.097696686823312</v>
      </c>
      <c r="F215" s="838">
        <f t="shared" si="15"/>
        <v>416.66666666666669</v>
      </c>
      <c r="G215" s="838">
        <f t="shared" si="16"/>
        <v>495.76436335349001</v>
      </c>
      <c r="H215" s="838">
        <f t="shared" si="17"/>
        <v>15833.333333333081</v>
      </c>
      <c r="I215" s="694"/>
    </row>
    <row r="216" spans="3:9" hidden="1" outlineLevel="1" x14ac:dyDescent="0.25">
      <c r="C216" s="837">
        <v>203</v>
      </c>
      <c r="D216" s="838">
        <f t="shared" si="18"/>
        <v>15833.333333333081</v>
      </c>
      <c r="E216" s="838">
        <f t="shared" si="19"/>
        <v>77.069550617930375</v>
      </c>
      <c r="F216" s="838">
        <f t="shared" si="15"/>
        <v>416.66666666666669</v>
      </c>
      <c r="G216" s="838">
        <f t="shared" si="16"/>
        <v>493.73621728459705</v>
      </c>
      <c r="H216" s="838">
        <f t="shared" si="17"/>
        <v>15416.666666666415</v>
      </c>
      <c r="I216" s="694"/>
    </row>
    <row r="217" spans="3:9" hidden="1" outlineLevel="1" x14ac:dyDescent="0.25">
      <c r="C217" s="837">
        <v>204</v>
      </c>
      <c r="D217" s="838">
        <f t="shared" si="18"/>
        <v>15416.666666666415</v>
      </c>
      <c r="E217" s="838">
        <f t="shared" si="19"/>
        <v>75.041404549037438</v>
      </c>
      <c r="F217" s="838">
        <f t="shared" si="15"/>
        <v>416.66666666666669</v>
      </c>
      <c r="G217" s="838">
        <f t="shared" si="16"/>
        <v>491.70807121570414</v>
      </c>
      <c r="H217" s="838">
        <f t="shared" si="17"/>
        <v>14999.999999999749</v>
      </c>
      <c r="I217" s="694"/>
    </row>
    <row r="218" spans="3:9" hidden="1" outlineLevel="1" x14ac:dyDescent="0.25">
      <c r="C218" s="837">
        <v>205</v>
      </c>
      <c r="D218" s="838">
        <f t="shared" si="18"/>
        <v>14999.999999999749</v>
      </c>
      <c r="E218" s="838">
        <f t="shared" si="19"/>
        <v>73.013258480144501</v>
      </c>
      <c r="F218" s="838">
        <f t="shared" si="15"/>
        <v>416.66666666666669</v>
      </c>
      <c r="G218" s="838">
        <f t="shared" si="16"/>
        <v>489.67992514681117</v>
      </c>
      <c r="H218" s="838">
        <f t="shared" si="17"/>
        <v>14583.333333333083</v>
      </c>
      <c r="I218" s="694"/>
    </row>
    <row r="219" spans="3:9" hidden="1" outlineLevel="1" x14ac:dyDescent="0.25">
      <c r="C219" s="837">
        <v>206</v>
      </c>
      <c r="D219" s="838">
        <f t="shared" si="18"/>
        <v>14583.333333333083</v>
      </c>
      <c r="E219" s="838">
        <f t="shared" si="19"/>
        <v>70.985112411251563</v>
      </c>
      <c r="F219" s="838">
        <f t="shared" si="15"/>
        <v>416.66666666666669</v>
      </c>
      <c r="G219" s="838">
        <f t="shared" si="16"/>
        <v>487.65177907791826</v>
      </c>
      <c r="H219" s="838">
        <f t="shared" si="17"/>
        <v>14166.666666666417</v>
      </c>
      <c r="I219" s="694"/>
    </row>
    <row r="220" spans="3:9" hidden="1" outlineLevel="1" x14ac:dyDescent="0.25">
      <c r="C220" s="837">
        <v>207</v>
      </c>
      <c r="D220" s="838">
        <f t="shared" si="18"/>
        <v>14166.666666666417</v>
      </c>
      <c r="E220" s="838">
        <f t="shared" si="19"/>
        <v>68.956966342358641</v>
      </c>
      <c r="F220" s="838">
        <f t="shared" si="15"/>
        <v>416.66666666666669</v>
      </c>
      <c r="G220" s="838">
        <f t="shared" si="16"/>
        <v>485.6236330090253</v>
      </c>
      <c r="H220" s="838">
        <f t="shared" si="17"/>
        <v>13749.999999999751</v>
      </c>
      <c r="I220" s="694"/>
    </row>
    <row r="221" spans="3:9" hidden="1" outlineLevel="1" x14ac:dyDescent="0.25">
      <c r="C221" s="837">
        <v>208</v>
      </c>
      <c r="D221" s="838">
        <f t="shared" si="18"/>
        <v>13749.999999999751</v>
      </c>
      <c r="E221" s="838">
        <f t="shared" si="19"/>
        <v>66.928820273465703</v>
      </c>
      <c r="F221" s="838">
        <f t="shared" si="15"/>
        <v>416.66666666666669</v>
      </c>
      <c r="G221" s="838">
        <f t="shared" si="16"/>
        <v>483.59548694013239</v>
      </c>
      <c r="H221" s="838">
        <f t="shared" si="17"/>
        <v>13333.333333333085</v>
      </c>
      <c r="I221" s="694"/>
    </row>
    <row r="222" spans="3:9" hidden="1" outlineLevel="1" x14ac:dyDescent="0.25">
      <c r="C222" s="837">
        <v>209</v>
      </c>
      <c r="D222" s="838">
        <f t="shared" si="18"/>
        <v>13333.333333333085</v>
      </c>
      <c r="E222" s="838">
        <f t="shared" si="19"/>
        <v>64.900674204572766</v>
      </c>
      <c r="F222" s="838">
        <f t="shared" si="15"/>
        <v>416.66666666666669</v>
      </c>
      <c r="G222" s="838">
        <f t="shared" si="16"/>
        <v>481.56734087123948</v>
      </c>
      <c r="H222" s="838">
        <f t="shared" si="17"/>
        <v>12916.666666666419</v>
      </c>
      <c r="I222" s="694"/>
    </row>
    <row r="223" spans="3:9" hidden="1" outlineLevel="1" x14ac:dyDescent="0.25">
      <c r="C223" s="837">
        <v>210</v>
      </c>
      <c r="D223" s="838">
        <f t="shared" si="18"/>
        <v>12916.666666666419</v>
      </c>
      <c r="E223" s="838">
        <f t="shared" si="19"/>
        <v>62.872528135679836</v>
      </c>
      <c r="F223" s="838">
        <f t="shared" si="15"/>
        <v>416.66666666666669</v>
      </c>
      <c r="G223" s="838">
        <f t="shared" si="16"/>
        <v>479.53919480234651</v>
      </c>
      <c r="H223" s="838">
        <f t="shared" si="17"/>
        <v>12499.999999999753</v>
      </c>
      <c r="I223" s="694"/>
    </row>
    <row r="224" spans="3:9" hidden="1" outlineLevel="1" x14ac:dyDescent="0.25">
      <c r="C224" s="837">
        <v>211</v>
      </c>
      <c r="D224" s="838">
        <f t="shared" si="18"/>
        <v>12499.999999999753</v>
      </c>
      <c r="E224" s="838">
        <f t="shared" si="19"/>
        <v>60.844382066786899</v>
      </c>
      <c r="F224" s="838">
        <f t="shared" si="15"/>
        <v>416.66666666666669</v>
      </c>
      <c r="G224" s="838">
        <f t="shared" si="16"/>
        <v>477.51104873345361</v>
      </c>
      <c r="H224" s="838">
        <f t="shared" si="17"/>
        <v>12083.333333333087</v>
      </c>
      <c r="I224" s="694"/>
    </row>
    <row r="225" spans="3:9" hidden="1" outlineLevel="1" x14ac:dyDescent="0.25">
      <c r="C225" s="837">
        <v>212</v>
      </c>
      <c r="D225" s="838">
        <f t="shared" si="18"/>
        <v>12083.333333333087</v>
      </c>
      <c r="E225" s="838">
        <f t="shared" si="19"/>
        <v>58.816235997893969</v>
      </c>
      <c r="F225" s="838">
        <f t="shared" si="15"/>
        <v>416.66666666666669</v>
      </c>
      <c r="G225" s="838">
        <f t="shared" si="16"/>
        <v>475.48290266456064</v>
      </c>
      <c r="H225" s="838">
        <f t="shared" si="17"/>
        <v>11666.66666666642</v>
      </c>
      <c r="I225" s="694"/>
    </row>
    <row r="226" spans="3:9" hidden="1" outlineLevel="1" x14ac:dyDescent="0.25">
      <c r="C226" s="837">
        <v>213</v>
      </c>
      <c r="D226" s="838">
        <f t="shared" si="18"/>
        <v>11666.66666666642</v>
      </c>
      <c r="E226" s="838">
        <f t="shared" si="19"/>
        <v>56.788089929001032</v>
      </c>
      <c r="F226" s="838">
        <f t="shared" si="15"/>
        <v>416.66666666666669</v>
      </c>
      <c r="G226" s="838">
        <f t="shared" si="16"/>
        <v>473.45475659566773</v>
      </c>
      <c r="H226" s="838">
        <f t="shared" si="17"/>
        <v>11249.999999999754</v>
      </c>
      <c r="I226" s="694"/>
    </row>
    <row r="227" spans="3:9" hidden="1" outlineLevel="1" x14ac:dyDescent="0.25">
      <c r="C227" s="837">
        <v>214</v>
      </c>
      <c r="D227" s="838">
        <f t="shared" si="18"/>
        <v>11249.999999999754</v>
      </c>
      <c r="E227" s="838">
        <f t="shared" si="19"/>
        <v>54.759943860108102</v>
      </c>
      <c r="F227" s="838">
        <f t="shared" si="15"/>
        <v>416.66666666666669</v>
      </c>
      <c r="G227" s="838">
        <f t="shared" si="16"/>
        <v>471.42661052677477</v>
      </c>
      <c r="H227" s="838">
        <f t="shared" si="17"/>
        <v>10833.333333333088</v>
      </c>
      <c r="I227" s="694"/>
    </row>
    <row r="228" spans="3:9" hidden="1" outlineLevel="1" x14ac:dyDescent="0.25">
      <c r="C228" s="837">
        <v>215</v>
      </c>
      <c r="D228" s="838">
        <f t="shared" si="18"/>
        <v>10833.333333333088</v>
      </c>
      <c r="E228" s="838">
        <f t="shared" si="19"/>
        <v>52.731797791215165</v>
      </c>
      <c r="F228" s="838">
        <f t="shared" si="15"/>
        <v>416.66666666666669</v>
      </c>
      <c r="G228" s="838">
        <f t="shared" si="16"/>
        <v>469.39846445788186</v>
      </c>
      <c r="H228" s="838">
        <f t="shared" si="17"/>
        <v>10416.666666666422</v>
      </c>
      <c r="I228" s="694"/>
    </row>
    <row r="229" spans="3:9" hidden="1" outlineLevel="1" x14ac:dyDescent="0.25">
      <c r="C229" s="837">
        <v>216</v>
      </c>
      <c r="D229" s="838">
        <f t="shared" si="18"/>
        <v>10416.666666666422</v>
      </c>
      <c r="E229" s="838">
        <f t="shared" si="19"/>
        <v>50.703651722322235</v>
      </c>
      <c r="F229" s="838">
        <f t="shared" si="15"/>
        <v>416.66666666666669</v>
      </c>
      <c r="G229" s="838">
        <f t="shared" si="16"/>
        <v>467.37031838898895</v>
      </c>
      <c r="H229" s="838">
        <f t="shared" si="17"/>
        <v>9999.9999999997563</v>
      </c>
      <c r="I229" s="694"/>
    </row>
    <row r="230" spans="3:9" hidden="1" outlineLevel="1" x14ac:dyDescent="0.25">
      <c r="C230" s="837">
        <v>217</v>
      </c>
      <c r="D230" s="838">
        <f t="shared" si="18"/>
        <v>9999.9999999997563</v>
      </c>
      <c r="E230" s="838">
        <f t="shared" si="19"/>
        <v>48.675505653429298</v>
      </c>
      <c r="F230" s="838">
        <f t="shared" si="15"/>
        <v>416.66666666666669</v>
      </c>
      <c r="G230" s="838">
        <f t="shared" si="16"/>
        <v>465.34217232009598</v>
      </c>
      <c r="H230" s="838">
        <f t="shared" si="17"/>
        <v>9583.3333333330902</v>
      </c>
      <c r="I230" s="694"/>
    </row>
    <row r="231" spans="3:9" hidden="1" outlineLevel="1" x14ac:dyDescent="0.25">
      <c r="C231" s="837">
        <v>218</v>
      </c>
      <c r="D231" s="838">
        <f t="shared" si="18"/>
        <v>9583.3333333330902</v>
      </c>
      <c r="E231" s="838">
        <f t="shared" si="19"/>
        <v>46.64735958453636</v>
      </c>
      <c r="F231" s="838">
        <f t="shared" si="15"/>
        <v>416.66666666666669</v>
      </c>
      <c r="G231" s="838">
        <f t="shared" si="16"/>
        <v>463.31402625120302</v>
      </c>
      <c r="H231" s="838">
        <f t="shared" si="17"/>
        <v>9166.6666666664241</v>
      </c>
      <c r="I231" s="694"/>
    </row>
    <row r="232" spans="3:9" hidden="1" outlineLevel="1" x14ac:dyDescent="0.25">
      <c r="C232" s="837">
        <v>219</v>
      </c>
      <c r="D232" s="838">
        <f t="shared" si="18"/>
        <v>9166.6666666664241</v>
      </c>
      <c r="E232" s="838">
        <f t="shared" si="19"/>
        <v>44.61921351564343</v>
      </c>
      <c r="F232" s="838">
        <f t="shared" si="15"/>
        <v>416.66666666666669</v>
      </c>
      <c r="G232" s="838">
        <f t="shared" si="16"/>
        <v>461.28588018231011</v>
      </c>
      <c r="H232" s="838">
        <f t="shared" si="17"/>
        <v>8749.9999999997581</v>
      </c>
      <c r="I232" s="694"/>
    </row>
    <row r="233" spans="3:9" hidden="1" outlineLevel="1" x14ac:dyDescent="0.25">
      <c r="C233" s="837">
        <v>220</v>
      </c>
      <c r="D233" s="838">
        <f t="shared" si="18"/>
        <v>8749.9999999997581</v>
      </c>
      <c r="E233" s="838">
        <f t="shared" si="19"/>
        <v>42.591067446750493</v>
      </c>
      <c r="F233" s="838">
        <f t="shared" si="15"/>
        <v>416.66666666666669</v>
      </c>
      <c r="G233" s="838">
        <f t="shared" si="16"/>
        <v>459.2577341134172</v>
      </c>
      <c r="H233" s="838">
        <f t="shared" si="17"/>
        <v>8333.333333333092</v>
      </c>
      <c r="I233" s="694"/>
    </row>
    <row r="234" spans="3:9" hidden="1" outlineLevel="1" x14ac:dyDescent="0.25">
      <c r="C234" s="837">
        <v>221</v>
      </c>
      <c r="D234" s="838">
        <f t="shared" si="18"/>
        <v>8333.333333333092</v>
      </c>
      <c r="E234" s="838">
        <f t="shared" si="19"/>
        <v>40.562921377857563</v>
      </c>
      <c r="F234" s="838">
        <f t="shared" si="15"/>
        <v>416.66666666666669</v>
      </c>
      <c r="G234" s="838">
        <f t="shared" si="16"/>
        <v>457.22958804452423</v>
      </c>
      <c r="H234" s="838">
        <f t="shared" si="17"/>
        <v>7916.666666666425</v>
      </c>
      <c r="I234" s="694"/>
    </row>
    <row r="235" spans="3:9" hidden="1" outlineLevel="1" x14ac:dyDescent="0.25">
      <c r="C235" s="837">
        <v>222</v>
      </c>
      <c r="D235" s="838">
        <f t="shared" si="18"/>
        <v>7916.666666666425</v>
      </c>
      <c r="E235" s="838">
        <f t="shared" si="19"/>
        <v>38.534775308964626</v>
      </c>
      <c r="F235" s="838">
        <f t="shared" si="15"/>
        <v>416.66666666666669</v>
      </c>
      <c r="G235" s="838">
        <f t="shared" si="16"/>
        <v>455.20144197563133</v>
      </c>
      <c r="H235" s="838">
        <f t="shared" si="17"/>
        <v>7499.9999999997581</v>
      </c>
      <c r="I235" s="694"/>
    </row>
    <row r="236" spans="3:9" hidden="1" outlineLevel="1" x14ac:dyDescent="0.25">
      <c r="C236" s="837">
        <v>223</v>
      </c>
      <c r="D236" s="838">
        <f t="shared" si="18"/>
        <v>7499.9999999997581</v>
      </c>
      <c r="E236" s="838">
        <f t="shared" si="19"/>
        <v>36.506629240071689</v>
      </c>
      <c r="F236" s="838">
        <f t="shared" si="15"/>
        <v>416.66666666666669</v>
      </c>
      <c r="G236" s="838">
        <f t="shared" si="16"/>
        <v>453.17329590673836</v>
      </c>
      <c r="H236" s="838">
        <f t="shared" si="17"/>
        <v>7083.3333333330911</v>
      </c>
      <c r="I236" s="694"/>
    </row>
    <row r="237" spans="3:9" hidden="1" outlineLevel="1" x14ac:dyDescent="0.25">
      <c r="C237" s="837">
        <v>224</v>
      </c>
      <c r="D237" s="838">
        <f t="shared" si="18"/>
        <v>7083.3333333330911</v>
      </c>
      <c r="E237" s="838">
        <f t="shared" si="19"/>
        <v>34.478483171178745</v>
      </c>
      <c r="F237" s="838">
        <f t="shared" si="15"/>
        <v>416.66666666666669</v>
      </c>
      <c r="G237" s="838">
        <f t="shared" si="16"/>
        <v>451.14514983784545</v>
      </c>
      <c r="H237" s="838">
        <f t="shared" si="17"/>
        <v>6666.6666666664241</v>
      </c>
      <c r="I237" s="694"/>
    </row>
    <row r="238" spans="3:9" hidden="1" outlineLevel="1" x14ac:dyDescent="0.25">
      <c r="C238" s="837">
        <v>225</v>
      </c>
      <c r="D238" s="838">
        <f t="shared" si="18"/>
        <v>6666.6666666664241</v>
      </c>
      <c r="E238" s="838">
        <f t="shared" si="19"/>
        <v>32.450337102285808</v>
      </c>
      <c r="F238" s="838">
        <f t="shared" si="15"/>
        <v>416.66666666666669</v>
      </c>
      <c r="G238" s="838">
        <f t="shared" si="16"/>
        <v>449.11700376895249</v>
      </c>
      <c r="H238" s="838">
        <f t="shared" si="17"/>
        <v>6249.9999999997572</v>
      </c>
      <c r="I238" s="694"/>
    </row>
    <row r="239" spans="3:9" hidden="1" outlineLevel="1" x14ac:dyDescent="0.25">
      <c r="C239" s="837">
        <v>226</v>
      </c>
      <c r="D239" s="838">
        <f t="shared" si="18"/>
        <v>6249.9999999997572</v>
      </c>
      <c r="E239" s="838">
        <f t="shared" si="19"/>
        <v>30.42219103339287</v>
      </c>
      <c r="F239" s="838">
        <f t="shared" si="15"/>
        <v>416.66666666666669</v>
      </c>
      <c r="G239" s="838">
        <f t="shared" si="16"/>
        <v>447.08885770005958</v>
      </c>
      <c r="H239" s="838">
        <f t="shared" si="17"/>
        <v>5833.3333333330902</v>
      </c>
      <c r="I239" s="694"/>
    </row>
    <row r="240" spans="3:9" hidden="1" outlineLevel="1" x14ac:dyDescent="0.25">
      <c r="C240" s="837">
        <v>227</v>
      </c>
      <c r="D240" s="838">
        <f t="shared" si="18"/>
        <v>5833.3333333330902</v>
      </c>
      <c r="E240" s="838">
        <f t="shared" si="19"/>
        <v>28.394044964499933</v>
      </c>
      <c r="F240" s="838">
        <f t="shared" si="15"/>
        <v>416.66666666666669</v>
      </c>
      <c r="G240" s="838">
        <f t="shared" si="16"/>
        <v>445.06071163116661</v>
      </c>
      <c r="H240" s="838">
        <f t="shared" si="17"/>
        <v>5416.6666666664232</v>
      </c>
      <c r="I240" s="694"/>
    </row>
    <row r="241" spans="3:9" hidden="1" outlineLevel="1" x14ac:dyDescent="0.25">
      <c r="C241" s="837">
        <v>228</v>
      </c>
      <c r="D241" s="838">
        <f t="shared" si="18"/>
        <v>5416.6666666664232</v>
      </c>
      <c r="E241" s="838">
        <f t="shared" si="19"/>
        <v>26.365898895606993</v>
      </c>
      <c r="F241" s="838">
        <f t="shared" si="15"/>
        <v>416.66666666666669</v>
      </c>
      <c r="G241" s="838">
        <f t="shared" si="16"/>
        <v>443.0325655622737</v>
      </c>
      <c r="H241" s="838">
        <f t="shared" si="17"/>
        <v>4999.9999999997563</v>
      </c>
      <c r="I241" s="694"/>
    </row>
    <row r="242" spans="3:9" hidden="1" outlineLevel="1" x14ac:dyDescent="0.25">
      <c r="C242" s="837">
        <v>229</v>
      </c>
      <c r="D242" s="838">
        <f t="shared" si="18"/>
        <v>4999.9999999997563</v>
      </c>
      <c r="E242" s="838">
        <f t="shared" si="19"/>
        <v>24.337752826714055</v>
      </c>
      <c r="F242" s="838">
        <f t="shared" si="15"/>
        <v>416.66666666666669</v>
      </c>
      <c r="G242" s="838">
        <f t="shared" si="16"/>
        <v>441.00441949338074</v>
      </c>
      <c r="H242" s="838">
        <f t="shared" si="17"/>
        <v>4583.3333333330893</v>
      </c>
      <c r="I242" s="694"/>
    </row>
    <row r="243" spans="3:9" hidden="1" outlineLevel="1" x14ac:dyDescent="0.25">
      <c r="C243" s="837">
        <v>230</v>
      </c>
      <c r="D243" s="838">
        <f t="shared" si="18"/>
        <v>4583.3333333330893</v>
      </c>
      <c r="E243" s="838">
        <f t="shared" si="19"/>
        <v>22.309606757821118</v>
      </c>
      <c r="F243" s="838">
        <f t="shared" si="15"/>
        <v>416.66666666666669</v>
      </c>
      <c r="G243" s="838">
        <f t="shared" si="16"/>
        <v>438.97627342448783</v>
      </c>
      <c r="H243" s="838">
        <f t="shared" si="17"/>
        <v>4166.6666666664223</v>
      </c>
      <c r="I243" s="694"/>
    </row>
    <row r="244" spans="3:9" hidden="1" outlineLevel="1" x14ac:dyDescent="0.25">
      <c r="C244" s="837">
        <v>231</v>
      </c>
      <c r="D244" s="838">
        <f t="shared" si="18"/>
        <v>4166.6666666664223</v>
      </c>
      <c r="E244" s="838">
        <f t="shared" si="19"/>
        <v>20.281460688928178</v>
      </c>
      <c r="F244" s="838">
        <f t="shared" si="15"/>
        <v>416.66666666666669</v>
      </c>
      <c r="G244" s="838">
        <f t="shared" si="16"/>
        <v>436.94812735559486</v>
      </c>
      <c r="H244" s="838">
        <f t="shared" si="17"/>
        <v>3749.9999999997558</v>
      </c>
      <c r="I244" s="694"/>
    </row>
    <row r="245" spans="3:9" hidden="1" outlineLevel="1" x14ac:dyDescent="0.25">
      <c r="C245" s="837">
        <v>232</v>
      </c>
      <c r="D245" s="838">
        <f t="shared" si="18"/>
        <v>3749.9999999997558</v>
      </c>
      <c r="E245" s="838">
        <f t="shared" si="19"/>
        <v>18.253314620035244</v>
      </c>
      <c r="F245" s="838">
        <f t="shared" si="15"/>
        <v>416.66666666666669</v>
      </c>
      <c r="G245" s="838">
        <f t="shared" si="16"/>
        <v>434.91998128670195</v>
      </c>
      <c r="H245" s="838">
        <f t="shared" si="17"/>
        <v>3333.3333333330893</v>
      </c>
      <c r="I245" s="694"/>
    </row>
    <row r="246" spans="3:9" hidden="1" outlineLevel="1" x14ac:dyDescent="0.25">
      <c r="C246" s="837">
        <v>233</v>
      </c>
      <c r="D246" s="838">
        <f t="shared" si="18"/>
        <v>3333.3333333330893</v>
      </c>
      <c r="E246" s="838">
        <f t="shared" si="19"/>
        <v>16.225168551142307</v>
      </c>
      <c r="F246" s="838">
        <f t="shared" si="15"/>
        <v>416.66666666666669</v>
      </c>
      <c r="G246" s="838">
        <f t="shared" si="16"/>
        <v>432.89183521780899</v>
      </c>
      <c r="H246" s="838">
        <f t="shared" si="17"/>
        <v>2916.6666666664228</v>
      </c>
      <c r="I246" s="694"/>
    </row>
    <row r="247" spans="3:9" hidden="1" outlineLevel="1" x14ac:dyDescent="0.25">
      <c r="C247" s="837">
        <v>234</v>
      </c>
      <c r="D247" s="838">
        <f t="shared" si="18"/>
        <v>2916.6666666664228</v>
      </c>
      <c r="E247" s="838">
        <f t="shared" si="19"/>
        <v>14.197022482249372</v>
      </c>
      <c r="F247" s="838">
        <f t="shared" si="15"/>
        <v>416.66666666666669</v>
      </c>
      <c r="G247" s="838">
        <f t="shared" si="16"/>
        <v>430.86368914891608</v>
      </c>
      <c r="H247" s="838">
        <f t="shared" si="17"/>
        <v>2499.9999999997563</v>
      </c>
      <c r="I247" s="694"/>
    </row>
    <row r="248" spans="3:9" hidden="1" outlineLevel="1" x14ac:dyDescent="0.25">
      <c r="C248" s="837">
        <v>235</v>
      </c>
      <c r="D248" s="838">
        <f t="shared" si="18"/>
        <v>2499.9999999997563</v>
      </c>
      <c r="E248" s="838">
        <f t="shared" si="19"/>
        <v>12.168876413356434</v>
      </c>
      <c r="F248" s="838">
        <f t="shared" si="15"/>
        <v>416.66666666666669</v>
      </c>
      <c r="G248" s="838">
        <f t="shared" si="16"/>
        <v>428.83554308002311</v>
      </c>
      <c r="H248" s="838">
        <f t="shared" si="17"/>
        <v>2083.3333333330897</v>
      </c>
      <c r="I248" s="694"/>
    </row>
    <row r="249" spans="3:9" collapsed="1" x14ac:dyDescent="0.25">
      <c r="C249" s="837">
        <v>236</v>
      </c>
      <c r="D249" s="838">
        <f t="shared" si="18"/>
        <v>2083.3333333330897</v>
      </c>
      <c r="E249" s="838">
        <f t="shared" si="19"/>
        <v>10.140730344463499</v>
      </c>
      <c r="F249" s="838">
        <f t="shared" si="15"/>
        <v>416.66666666666669</v>
      </c>
      <c r="G249" s="838">
        <f t="shared" si="16"/>
        <v>426.80739701113021</v>
      </c>
      <c r="H249" s="838">
        <f t="shared" si="17"/>
        <v>1666.666666666423</v>
      </c>
      <c r="I249" s="694"/>
    </row>
    <row r="250" spans="3:9" x14ac:dyDescent="0.25">
      <c r="C250" s="837">
        <v>237</v>
      </c>
      <c r="D250" s="838">
        <f t="shared" si="18"/>
        <v>1666.666666666423</v>
      </c>
      <c r="E250" s="838">
        <f t="shared" si="19"/>
        <v>8.1125842755705619</v>
      </c>
      <c r="F250" s="838">
        <f t="shared" si="15"/>
        <v>416.66666666666669</v>
      </c>
      <c r="G250" s="838">
        <f t="shared" si="16"/>
        <v>424.77925094223724</v>
      </c>
      <c r="H250" s="838">
        <f t="shared" si="17"/>
        <v>1249.9999999997563</v>
      </c>
      <c r="I250" s="694"/>
    </row>
    <row r="251" spans="3:9" x14ac:dyDescent="0.25">
      <c r="C251" s="837">
        <v>238</v>
      </c>
      <c r="D251" s="838">
        <f t="shared" si="18"/>
        <v>1249.9999999997563</v>
      </c>
      <c r="E251" s="838">
        <f t="shared" si="19"/>
        <v>6.0844382066776239</v>
      </c>
      <c r="F251" s="838">
        <f t="shared" si="15"/>
        <v>416.66666666666669</v>
      </c>
      <c r="G251" s="838">
        <f t="shared" si="16"/>
        <v>422.75110487334433</v>
      </c>
      <c r="H251" s="838">
        <f t="shared" si="17"/>
        <v>833.33333333308951</v>
      </c>
      <c r="I251" s="694"/>
    </row>
    <row r="252" spans="3:9" x14ac:dyDescent="0.25">
      <c r="C252" s="837">
        <v>239</v>
      </c>
      <c r="D252" s="838">
        <f t="shared" si="18"/>
        <v>833.33333333308951</v>
      </c>
      <c r="E252" s="838">
        <f t="shared" si="19"/>
        <v>4.0562921377846868</v>
      </c>
      <c r="F252" s="838">
        <f t="shared" si="15"/>
        <v>416.66666666666669</v>
      </c>
      <c r="G252" s="838">
        <f t="shared" si="16"/>
        <v>420.72295880445137</v>
      </c>
      <c r="H252" s="838">
        <f t="shared" si="17"/>
        <v>416.66666666642283</v>
      </c>
      <c r="I252" s="694"/>
    </row>
    <row r="253" spans="3:9" x14ac:dyDescent="0.25">
      <c r="C253" s="837">
        <v>240</v>
      </c>
      <c r="D253" s="838">
        <f t="shared" si="18"/>
        <v>416.66666666642283</v>
      </c>
      <c r="E253" s="838">
        <f t="shared" si="19"/>
        <v>2.0281460688917501</v>
      </c>
      <c r="F253" s="838">
        <f t="shared" si="15"/>
        <v>416.66666666666669</v>
      </c>
      <c r="G253" s="838">
        <f t="shared" si="16"/>
        <v>418.69481273555846</v>
      </c>
      <c r="H253" s="838">
        <f>ROUND((D253-F253)/1,0)*1</f>
        <v>0</v>
      </c>
      <c r="I253" s="694"/>
    </row>
    <row r="254" spans="3:9" hidden="1" outlineLevel="1" x14ac:dyDescent="0.25">
      <c r="C254" s="837">
        <v>241</v>
      </c>
      <c r="D254" s="841">
        <f t="shared" si="18"/>
        <v>0</v>
      </c>
      <c r="E254" s="841">
        <f t="shared" ref="E254:E269" si="20">$E$7/12*D254</f>
        <v>0</v>
      </c>
      <c r="F254" s="841">
        <f t="shared" si="15"/>
        <v>416.66666666666669</v>
      </c>
      <c r="G254" s="841">
        <f t="shared" si="16"/>
        <v>416.66666666666669</v>
      </c>
      <c r="H254" s="841">
        <f t="shared" si="17"/>
        <v>-416.66666666666669</v>
      </c>
      <c r="I254" s="694"/>
    </row>
    <row r="255" spans="3:9" hidden="1" outlineLevel="1" x14ac:dyDescent="0.25">
      <c r="C255" s="837">
        <v>242</v>
      </c>
      <c r="D255" s="841">
        <f t="shared" si="18"/>
        <v>-416.66666666666669</v>
      </c>
      <c r="E255" s="841">
        <f t="shared" si="20"/>
        <v>-2.0833333333333335</v>
      </c>
      <c r="F255" s="841">
        <f t="shared" si="15"/>
        <v>416.66666666666669</v>
      </c>
      <c r="G255" s="841">
        <f t="shared" si="16"/>
        <v>414.58333333333337</v>
      </c>
      <c r="H255" s="841">
        <f t="shared" si="17"/>
        <v>-833.33333333333337</v>
      </c>
      <c r="I255" s="694"/>
    </row>
    <row r="256" spans="3:9" hidden="1" outlineLevel="1" x14ac:dyDescent="0.25">
      <c r="C256" s="837">
        <v>243</v>
      </c>
      <c r="D256" s="841">
        <f t="shared" si="18"/>
        <v>-833.33333333333337</v>
      </c>
      <c r="E256" s="841">
        <f t="shared" si="20"/>
        <v>-4.166666666666667</v>
      </c>
      <c r="F256" s="841">
        <f t="shared" si="15"/>
        <v>416.66666666666669</v>
      </c>
      <c r="G256" s="841">
        <f t="shared" si="16"/>
        <v>412.5</v>
      </c>
      <c r="H256" s="841">
        <f t="shared" si="17"/>
        <v>-1250</v>
      </c>
      <c r="I256" s="694"/>
    </row>
    <row r="257" spans="3:9" hidden="1" outlineLevel="1" x14ac:dyDescent="0.25">
      <c r="C257" s="837">
        <v>244</v>
      </c>
      <c r="D257" s="841">
        <f t="shared" si="18"/>
        <v>-1250</v>
      </c>
      <c r="E257" s="841">
        <f t="shared" si="20"/>
        <v>-6.25</v>
      </c>
      <c r="F257" s="841">
        <f t="shared" si="15"/>
        <v>416.66666666666669</v>
      </c>
      <c r="G257" s="841">
        <f t="shared" si="16"/>
        <v>410.41666666666669</v>
      </c>
      <c r="H257" s="841">
        <f t="shared" si="17"/>
        <v>-1666.6666666666667</v>
      </c>
      <c r="I257" s="694"/>
    </row>
    <row r="258" spans="3:9" hidden="1" outlineLevel="1" x14ac:dyDescent="0.25">
      <c r="C258" s="837">
        <v>245</v>
      </c>
      <c r="D258" s="841">
        <f t="shared" si="18"/>
        <v>-1666.6666666666667</v>
      </c>
      <c r="E258" s="841">
        <f t="shared" si="20"/>
        <v>-8.3333333333333339</v>
      </c>
      <c r="F258" s="841">
        <f t="shared" si="15"/>
        <v>416.66666666666669</v>
      </c>
      <c r="G258" s="841">
        <f t="shared" si="16"/>
        <v>408.33333333333337</v>
      </c>
      <c r="H258" s="841">
        <f t="shared" si="17"/>
        <v>-2083.3333333333335</v>
      </c>
      <c r="I258" s="694"/>
    </row>
    <row r="259" spans="3:9" hidden="1" outlineLevel="1" x14ac:dyDescent="0.25">
      <c r="C259" s="837">
        <v>246</v>
      </c>
      <c r="D259" s="841">
        <f t="shared" si="18"/>
        <v>-2083.3333333333335</v>
      </c>
      <c r="E259" s="841">
        <f t="shared" si="20"/>
        <v>-10.416666666666668</v>
      </c>
      <c r="F259" s="841">
        <f t="shared" si="15"/>
        <v>416.66666666666669</v>
      </c>
      <c r="G259" s="841">
        <f t="shared" si="16"/>
        <v>406.25</v>
      </c>
      <c r="H259" s="841">
        <f t="shared" si="17"/>
        <v>-2500</v>
      </c>
      <c r="I259" s="694"/>
    </row>
    <row r="260" spans="3:9" hidden="1" outlineLevel="1" x14ac:dyDescent="0.25">
      <c r="C260" s="837">
        <v>247</v>
      </c>
      <c r="D260" s="841">
        <f t="shared" si="18"/>
        <v>-2500</v>
      </c>
      <c r="E260" s="841">
        <f t="shared" si="20"/>
        <v>-12.5</v>
      </c>
      <c r="F260" s="841">
        <f t="shared" si="15"/>
        <v>416.66666666666669</v>
      </c>
      <c r="G260" s="841">
        <f t="shared" si="16"/>
        <v>404.16666666666669</v>
      </c>
      <c r="H260" s="841">
        <f t="shared" si="17"/>
        <v>-2916.6666666666665</v>
      </c>
      <c r="I260" s="694"/>
    </row>
    <row r="261" spans="3:9" hidden="1" outlineLevel="1" x14ac:dyDescent="0.25">
      <c r="C261" s="837">
        <v>248</v>
      </c>
      <c r="D261" s="841">
        <f t="shared" si="18"/>
        <v>-2916.6666666666665</v>
      </c>
      <c r="E261" s="841">
        <f t="shared" si="20"/>
        <v>-14.583333333333332</v>
      </c>
      <c r="F261" s="841">
        <f t="shared" si="15"/>
        <v>416.66666666666669</v>
      </c>
      <c r="G261" s="841">
        <f t="shared" si="16"/>
        <v>402.08333333333337</v>
      </c>
      <c r="H261" s="841">
        <f t="shared" si="17"/>
        <v>-3333.333333333333</v>
      </c>
      <c r="I261" s="694"/>
    </row>
    <row r="262" spans="3:9" hidden="1" outlineLevel="1" x14ac:dyDescent="0.25">
      <c r="C262" s="837">
        <v>249</v>
      </c>
      <c r="D262" s="841">
        <f t="shared" si="18"/>
        <v>-3333.333333333333</v>
      </c>
      <c r="E262" s="841">
        <f t="shared" si="20"/>
        <v>-16.666666666666664</v>
      </c>
      <c r="F262" s="841">
        <f t="shared" si="15"/>
        <v>416.66666666666669</v>
      </c>
      <c r="G262" s="841">
        <f t="shared" si="16"/>
        <v>400</v>
      </c>
      <c r="H262" s="841">
        <f t="shared" si="17"/>
        <v>-3749.9999999999995</v>
      </c>
      <c r="I262" s="694"/>
    </row>
    <row r="263" spans="3:9" hidden="1" outlineLevel="1" x14ac:dyDescent="0.25">
      <c r="C263" s="837">
        <v>250</v>
      </c>
      <c r="D263" s="841">
        <f t="shared" si="18"/>
        <v>-3749.9999999999995</v>
      </c>
      <c r="E263" s="841">
        <f t="shared" si="20"/>
        <v>-18.749999999999996</v>
      </c>
      <c r="F263" s="841">
        <f t="shared" si="15"/>
        <v>416.66666666666669</v>
      </c>
      <c r="G263" s="841">
        <f t="shared" si="16"/>
        <v>397.91666666666669</v>
      </c>
      <c r="H263" s="841">
        <f t="shared" si="17"/>
        <v>-4166.6666666666661</v>
      </c>
      <c r="I263" s="694"/>
    </row>
    <row r="264" spans="3:9" hidden="1" outlineLevel="1" x14ac:dyDescent="0.25">
      <c r="C264" s="837">
        <v>251</v>
      </c>
      <c r="D264" s="841">
        <f t="shared" si="18"/>
        <v>-4166.6666666666661</v>
      </c>
      <c r="E264" s="841">
        <f t="shared" si="20"/>
        <v>-20.833333333333332</v>
      </c>
      <c r="F264" s="841">
        <f t="shared" si="15"/>
        <v>416.66666666666669</v>
      </c>
      <c r="G264" s="841">
        <f t="shared" si="16"/>
        <v>395.83333333333337</v>
      </c>
      <c r="H264" s="841">
        <f t="shared" si="17"/>
        <v>-4583.333333333333</v>
      </c>
      <c r="I264" s="694"/>
    </row>
    <row r="265" spans="3:9" hidden="1" outlineLevel="1" x14ac:dyDescent="0.25">
      <c r="C265" s="837">
        <v>252</v>
      </c>
      <c r="D265" s="841">
        <f t="shared" si="18"/>
        <v>-4583.333333333333</v>
      </c>
      <c r="E265" s="841">
        <f t="shared" si="20"/>
        <v>-22.916666666666664</v>
      </c>
      <c r="F265" s="841">
        <f t="shared" si="15"/>
        <v>416.66666666666669</v>
      </c>
      <c r="G265" s="841">
        <f t="shared" si="16"/>
        <v>393.75</v>
      </c>
      <c r="H265" s="841">
        <f t="shared" si="17"/>
        <v>-5000</v>
      </c>
      <c r="I265" s="694"/>
    </row>
    <row r="266" spans="3:9" ht="14.25" hidden="1" customHeight="1" outlineLevel="1" x14ac:dyDescent="0.25">
      <c r="C266" s="837">
        <v>253</v>
      </c>
      <c r="D266" s="841">
        <f t="shared" si="18"/>
        <v>-5000</v>
      </c>
      <c r="E266" s="841">
        <f t="shared" si="20"/>
        <v>-25</v>
      </c>
      <c r="F266" s="841">
        <f t="shared" si="15"/>
        <v>416.66666666666669</v>
      </c>
      <c r="G266" s="841">
        <f t="shared" si="16"/>
        <v>391.66666666666669</v>
      </c>
      <c r="H266" s="841">
        <f t="shared" si="17"/>
        <v>-5416.666666666667</v>
      </c>
      <c r="I266" s="694"/>
    </row>
    <row r="267" spans="3:9" hidden="1" outlineLevel="1" x14ac:dyDescent="0.25">
      <c r="C267" s="837">
        <v>254</v>
      </c>
      <c r="D267" s="841">
        <f t="shared" si="18"/>
        <v>-5416.666666666667</v>
      </c>
      <c r="E267" s="841">
        <f t="shared" si="20"/>
        <v>-27.083333333333336</v>
      </c>
      <c r="F267" s="841">
        <f t="shared" si="15"/>
        <v>416.66666666666669</v>
      </c>
      <c r="G267" s="841">
        <f t="shared" si="16"/>
        <v>389.58333333333337</v>
      </c>
      <c r="H267" s="841">
        <f t="shared" si="17"/>
        <v>-5833.3333333333339</v>
      </c>
      <c r="I267" s="694"/>
    </row>
    <row r="268" spans="3:9" hidden="1" outlineLevel="1" x14ac:dyDescent="0.25">
      <c r="C268" s="837">
        <v>255</v>
      </c>
      <c r="D268" s="841">
        <f t="shared" si="18"/>
        <v>-5833.3333333333339</v>
      </c>
      <c r="E268" s="841">
        <f t="shared" si="20"/>
        <v>-29.166666666666671</v>
      </c>
      <c r="F268" s="841">
        <f t="shared" si="15"/>
        <v>416.66666666666669</v>
      </c>
      <c r="G268" s="841">
        <f t="shared" si="16"/>
        <v>387.5</v>
      </c>
      <c r="H268" s="841">
        <f t="shared" si="17"/>
        <v>-6250.0000000000009</v>
      </c>
      <c r="I268" s="694"/>
    </row>
    <row r="269" spans="3:9" hidden="1" outlineLevel="1" x14ac:dyDescent="0.25">
      <c r="C269" s="837">
        <v>256</v>
      </c>
      <c r="D269" s="841">
        <f t="shared" si="18"/>
        <v>-6250.0000000000009</v>
      </c>
      <c r="E269" s="841">
        <f t="shared" si="20"/>
        <v>-31.250000000000004</v>
      </c>
      <c r="F269" s="841">
        <f t="shared" si="15"/>
        <v>416.66666666666669</v>
      </c>
      <c r="G269" s="841">
        <f t="shared" si="16"/>
        <v>385.41666666666669</v>
      </c>
      <c r="H269" s="841">
        <f t="shared" si="17"/>
        <v>-6666.6666666666679</v>
      </c>
      <c r="I269" s="694"/>
    </row>
    <row r="270" spans="3:9" hidden="1" outlineLevel="1" x14ac:dyDescent="0.25">
      <c r="C270" s="837">
        <v>257</v>
      </c>
      <c r="D270" s="841">
        <f t="shared" si="18"/>
        <v>-6666.6666666666679</v>
      </c>
      <c r="E270" s="841">
        <f t="shared" ref="E270:E333" si="21">$E$7/12*D270</f>
        <v>-33.333333333333343</v>
      </c>
      <c r="F270" s="841">
        <f t="shared" ref="F270:F333" si="22">$E$10</f>
        <v>416.66666666666669</v>
      </c>
      <c r="G270" s="841">
        <f t="shared" ref="G270:G333" si="23">E270+F270</f>
        <v>383.33333333333337</v>
      </c>
      <c r="H270" s="841">
        <f t="shared" ref="H270:H333" si="24">D270-F270</f>
        <v>-7083.3333333333348</v>
      </c>
      <c r="I270" s="694"/>
    </row>
    <row r="271" spans="3:9" hidden="1" outlineLevel="1" x14ac:dyDescent="0.25">
      <c r="C271" s="837">
        <v>258</v>
      </c>
      <c r="D271" s="841">
        <f t="shared" ref="D271:D334" si="25">H270</f>
        <v>-7083.3333333333348</v>
      </c>
      <c r="E271" s="841">
        <f t="shared" si="21"/>
        <v>-35.416666666666679</v>
      </c>
      <c r="F271" s="841">
        <f t="shared" si="22"/>
        <v>416.66666666666669</v>
      </c>
      <c r="G271" s="841">
        <f t="shared" si="23"/>
        <v>381.25</v>
      </c>
      <c r="H271" s="841">
        <f t="shared" si="24"/>
        <v>-7500.0000000000018</v>
      </c>
      <c r="I271" s="694"/>
    </row>
    <row r="272" spans="3:9" hidden="1" outlineLevel="1" x14ac:dyDescent="0.25">
      <c r="C272" s="837">
        <v>259</v>
      </c>
      <c r="D272" s="841">
        <f t="shared" si="25"/>
        <v>-7500.0000000000018</v>
      </c>
      <c r="E272" s="841">
        <f t="shared" si="21"/>
        <v>-37.500000000000007</v>
      </c>
      <c r="F272" s="841">
        <f t="shared" si="22"/>
        <v>416.66666666666669</v>
      </c>
      <c r="G272" s="841">
        <f t="shared" si="23"/>
        <v>379.16666666666669</v>
      </c>
      <c r="H272" s="841">
        <f t="shared" si="24"/>
        <v>-7916.6666666666688</v>
      </c>
      <c r="I272" s="694"/>
    </row>
    <row r="273" spans="3:9" hidden="1" outlineLevel="1" x14ac:dyDescent="0.25">
      <c r="C273" s="837">
        <v>260</v>
      </c>
      <c r="D273" s="841">
        <f t="shared" si="25"/>
        <v>-7916.6666666666688</v>
      </c>
      <c r="E273" s="841">
        <f t="shared" si="21"/>
        <v>-39.583333333333343</v>
      </c>
      <c r="F273" s="841">
        <f t="shared" si="22"/>
        <v>416.66666666666669</v>
      </c>
      <c r="G273" s="841">
        <f t="shared" si="23"/>
        <v>377.08333333333337</v>
      </c>
      <c r="H273" s="841">
        <f t="shared" si="24"/>
        <v>-8333.3333333333358</v>
      </c>
      <c r="I273" s="694"/>
    </row>
    <row r="274" spans="3:9" hidden="1" outlineLevel="1" x14ac:dyDescent="0.25">
      <c r="C274" s="837">
        <v>261</v>
      </c>
      <c r="D274" s="841">
        <f t="shared" si="25"/>
        <v>-8333.3333333333358</v>
      </c>
      <c r="E274" s="841">
        <f t="shared" si="21"/>
        <v>-41.666666666666679</v>
      </c>
      <c r="F274" s="841">
        <f t="shared" si="22"/>
        <v>416.66666666666669</v>
      </c>
      <c r="G274" s="841">
        <f t="shared" si="23"/>
        <v>375</v>
      </c>
      <c r="H274" s="841">
        <f t="shared" si="24"/>
        <v>-8750.0000000000018</v>
      </c>
      <c r="I274" s="694"/>
    </row>
    <row r="275" spans="3:9" hidden="1" outlineLevel="1" x14ac:dyDescent="0.25">
      <c r="C275" s="837">
        <v>262</v>
      </c>
      <c r="D275" s="841">
        <f t="shared" si="25"/>
        <v>-8750.0000000000018</v>
      </c>
      <c r="E275" s="841">
        <f t="shared" si="21"/>
        <v>-43.750000000000007</v>
      </c>
      <c r="F275" s="841">
        <f t="shared" si="22"/>
        <v>416.66666666666669</v>
      </c>
      <c r="G275" s="841">
        <f t="shared" si="23"/>
        <v>372.91666666666669</v>
      </c>
      <c r="H275" s="841">
        <f t="shared" si="24"/>
        <v>-9166.6666666666679</v>
      </c>
      <c r="I275" s="694"/>
    </row>
    <row r="276" spans="3:9" hidden="1" outlineLevel="1" x14ac:dyDescent="0.25">
      <c r="C276" s="837">
        <v>263</v>
      </c>
      <c r="D276" s="841">
        <f t="shared" si="25"/>
        <v>-9166.6666666666679</v>
      </c>
      <c r="E276" s="841">
        <f t="shared" si="21"/>
        <v>-45.833333333333343</v>
      </c>
      <c r="F276" s="841">
        <f t="shared" si="22"/>
        <v>416.66666666666669</v>
      </c>
      <c r="G276" s="841">
        <f t="shared" si="23"/>
        <v>370.83333333333337</v>
      </c>
      <c r="H276" s="841">
        <f t="shared" si="24"/>
        <v>-9583.3333333333339</v>
      </c>
      <c r="I276" s="694"/>
    </row>
    <row r="277" spans="3:9" hidden="1" outlineLevel="1" x14ac:dyDescent="0.25">
      <c r="C277" s="837">
        <v>264</v>
      </c>
      <c r="D277" s="841">
        <f t="shared" si="25"/>
        <v>-9583.3333333333339</v>
      </c>
      <c r="E277" s="841">
        <f t="shared" si="21"/>
        <v>-47.916666666666671</v>
      </c>
      <c r="F277" s="841">
        <f t="shared" si="22"/>
        <v>416.66666666666669</v>
      </c>
      <c r="G277" s="841">
        <f t="shared" si="23"/>
        <v>368.75</v>
      </c>
      <c r="H277" s="841">
        <f t="shared" si="24"/>
        <v>-10000</v>
      </c>
      <c r="I277" s="694"/>
    </row>
    <row r="278" spans="3:9" hidden="1" outlineLevel="1" x14ac:dyDescent="0.25">
      <c r="C278" s="837">
        <v>265</v>
      </c>
      <c r="D278" s="841">
        <f t="shared" si="25"/>
        <v>-10000</v>
      </c>
      <c r="E278" s="841">
        <f t="shared" si="21"/>
        <v>-50</v>
      </c>
      <c r="F278" s="841">
        <f t="shared" si="22"/>
        <v>416.66666666666669</v>
      </c>
      <c r="G278" s="841">
        <f t="shared" si="23"/>
        <v>366.66666666666669</v>
      </c>
      <c r="H278" s="841">
        <f t="shared" si="24"/>
        <v>-10416.666666666666</v>
      </c>
      <c r="I278" s="694"/>
    </row>
    <row r="279" spans="3:9" hidden="1" outlineLevel="1" x14ac:dyDescent="0.25">
      <c r="C279" s="837">
        <v>266</v>
      </c>
      <c r="D279" s="841">
        <f t="shared" si="25"/>
        <v>-10416.666666666666</v>
      </c>
      <c r="E279" s="841">
        <f t="shared" si="21"/>
        <v>-52.083333333333329</v>
      </c>
      <c r="F279" s="841">
        <f t="shared" si="22"/>
        <v>416.66666666666669</v>
      </c>
      <c r="G279" s="841">
        <f t="shared" si="23"/>
        <v>364.58333333333337</v>
      </c>
      <c r="H279" s="841">
        <f t="shared" si="24"/>
        <v>-10833.333333333332</v>
      </c>
      <c r="I279" s="694"/>
    </row>
    <row r="280" spans="3:9" hidden="1" outlineLevel="1" x14ac:dyDescent="0.25">
      <c r="C280" s="837">
        <v>267</v>
      </c>
      <c r="D280" s="841">
        <f t="shared" si="25"/>
        <v>-10833.333333333332</v>
      </c>
      <c r="E280" s="841">
        <f t="shared" si="21"/>
        <v>-54.166666666666664</v>
      </c>
      <c r="F280" s="841">
        <f t="shared" si="22"/>
        <v>416.66666666666669</v>
      </c>
      <c r="G280" s="841">
        <f t="shared" si="23"/>
        <v>362.5</v>
      </c>
      <c r="H280" s="841">
        <f t="shared" si="24"/>
        <v>-11249.999999999998</v>
      </c>
      <c r="I280" s="694"/>
    </row>
    <row r="281" spans="3:9" hidden="1" outlineLevel="1" x14ac:dyDescent="0.25">
      <c r="C281" s="837">
        <v>268</v>
      </c>
      <c r="D281" s="841">
        <f t="shared" si="25"/>
        <v>-11249.999999999998</v>
      </c>
      <c r="E281" s="841">
        <f t="shared" si="21"/>
        <v>-56.249999999999993</v>
      </c>
      <c r="F281" s="841">
        <f t="shared" si="22"/>
        <v>416.66666666666669</v>
      </c>
      <c r="G281" s="841">
        <f t="shared" si="23"/>
        <v>360.41666666666669</v>
      </c>
      <c r="H281" s="841">
        <f t="shared" si="24"/>
        <v>-11666.666666666664</v>
      </c>
      <c r="I281" s="694"/>
    </row>
    <row r="282" spans="3:9" hidden="1" outlineLevel="1" x14ac:dyDescent="0.25">
      <c r="C282" s="837">
        <v>269</v>
      </c>
      <c r="D282" s="841">
        <f t="shared" si="25"/>
        <v>-11666.666666666664</v>
      </c>
      <c r="E282" s="841">
        <f t="shared" si="21"/>
        <v>-58.333333333333321</v>
      </c>
      <c r="F282" s="841">
        <f t="shared" si="22"/>
        <v>416.66666666666669</v>
      </c>
      <c r="G282" s="841">
        <f t="shared" si="23"/>
        <v>358.33333333333337</v>
      </c>
      <c r="H282" s="841">
        <f t="shared" si="24"/>
        <v>-12083.33333333333</v>
      </c>
      <c r="I282" s="694"/>
    </row>
    <row r="283" spans="3:9" hidden="1" outlineLevel="1" x14ac:dyDescent="0.25">
      <c r="C283" s="837">
        <v>270</v>
      </c>
      <c r="D283" s="841">
        <f t="shared" si="25"/>
        <v>-12083.33333333333</v>
      </c>
      <c r="E283" s="841">
        <f t="shared" si="21"/>
        <v>-60.41666666666665</v>
      </c>
      <c r="F283" s="841">
        <f t="shared" si="22"/>
        <v>416.66666666666669</v>
      </c>
      <c r="G283" s="841">
        <f t="shared" si="23"/>
        <v>356.25000000000006</v>
      </c>
      <c r="H283" s="841">
        <f t="shared" si="24"/>
        <v>-12499.999999999996</v>
      </c>
      <c r="I283" s="694"/>
    </row>
    <row r="284" spans="3:9" hidden="1" outlineLevel="1" x14ac:dyDescent="0.25">
      <c r="C284" s="837">
        <v>271</v>
      </c>
      <c r="D284" s="841">
        <f t="shared" si="25"/>
        <v>-12499.999999999996</v>
      </c>
      <c r="E284" s="841">
        <f t="shared" si="21"/>
        <v>-62.499999999999986</v>
      </c>
      <c r="F284" s="841">
        <f t="shared" si="22"/>
        <v>416.66666666666669</v>
      </c>
      <c r="G284" s="841">
        <f t="shared" si="23"/>
        <v>354.16666666666669</v>
      </c>
      <c r="H284" s="841">
        <f t="shared" si="24"/>
        <v>-12916.666666666662</v>
      </c>
      <c r="I284" s="694"/>
    </row>
    <row r="285" spans="3:9" hidden="1" outlineLevel="1" x14ac:dyDescent="0.25">
      <c r="C285" s="837">
        <v>272</v>
      </c>
      <c r="D285" s="841">
        <f t="shared" si="25"/>
        <v>-12916.666666666662</v>
      </c>
      <c r="E285" s="841">
        <f t="shared" si="21"/>
        <v>-64.583333333333314</v>
      </c>
      <c r="F285" s="841">
        <f t="shared" si="22"/>
        <v>416.66666666666669</v>
      </c>
      <c r="G285" s="841">
        <f t="shared" si="23"/>
        <v>352.08333333333337</v>
      </c>
      <c r="H285" s="841">
        <f t="shared" si="24"/>
        <v>-13333.333333333328</v>
      </c>
      <c r="I285" s="694"/>
    </row>
    <row r="286" spans="3:9" hidden="1" outlineLevel="1" x14ac:dyDescent="0.25">
      <c r="C286" s="837">
        <v>273</v>
      </c>
      <c r="D286" s="841">
        <f t="shared" si="25"/>
        <v>-13333.333333333328</v>
      </c>
      <c r="E286" s="841">
        <f t="shared" si="21"/>
        <v>-66.666666666666643</v>
      </c>
      <c r="F286" s="841">
        <f t="shared" si="22"/>
        <v>416.66666666666669</v>
      </c>
      <c r="G286" s="841">
        <f t="shared" si="23"/>
        <v>350.00000000000006</v>
      </c>
      <c r="H286" s="841">
        <f t="shared" si="24"/>
        <v>-13749.999999999995</v>
      </c>
      <c r="I286" s="694"/>
    </row>
    <row r="287" spans="3:9" hidden="1" outlineLevel="1" x14ac:dyDescent="0.25">
      <c r="C287" s="837">
        <v>274</v>
      </c>
      <c r="D287" s="841">
        <f t="shared" si="25"/>
        <v>-13749.999999999995</v>
      </c>
      <c r="E287" s="841">
        <f t="shared" si="21"/>
        <v>-68.749999999999972</v>
      </c>
      <c r="F287" s="841">
        <f t="shared" si="22"/>
        <v>416.66666666666669</v>
      </c>
      <c r="G287" s="841">
        <f t="shared" si="23"/>
        <v>347.91666666666674</v>
      </c>
      <c r="H287" s="841">
        <f t="shared" si="24"/>
        <v>-14166.666666666661</v>
      </c>
      <c r="I287" s="694"/>
    </row>
    <row r="288" spans="3:9" hidden="1" outlineLevel="1" x14ac:dyDescent="0.25">
      <c r="C288" s="837">
        <v>275</v>
      </c>
      <c r="D288" s="841">
        <f t="shared" si="25"/>
        <v>-14166.666666666661</v>
      </c>
      <c r="E288" s="841">
        <f t="shared" si="21"/>
        <v>-70.8333333333333</v>
      </c>
      <c r="F288" s="841">
        <f t="shared" si="22"/>
        <v>416.66666666666669</v>
      </c>
      <c r="G288" s="841">
        <f t="shared" si="23"/>
        <v>345.83333333333337</v>
      </c>
      <c r="H288" s="841">
        <f t="shared" si="24"/>
        <v>-14583.333333333327</v>
      </c>
      <c r="I288" s="694"/>
    </row>
    <row r="289" spans="3:9" hidden="1" outlineLevel="1" x14ac:dyDescent="0.25">
      <c r="C289" s="837">
        <v>276</v>
      </c>
      <c r="D289" s="841">
        <f t="shared" si="25"/>
        <v>-14583.333333333327</v>
      </c>
      <c r="E289" s="841">
        <f t="shared" si="21"/>
        <v>-72.916666666666629</v>
      </c>
      <c r="F289" s="841">
        <f t="shared" si="22"/>
        <v>416.66666666666669</v>
      </c>
      <c r="G289" s="841">
        <f t="shared" si="23"/>
        <v>343.75000000000006</v>
      </c>
      <c r="H289" s="841">
        <f t="shared" si="24"/>
        <v>-14999.999999999993</v>
      </c>
      <c r="I289" s="694"/>
    </row>
    <row r="290" spans="3:9" hidden="1" outlineLevel="1" x14ac:dyDescent="0.25">
      <c r="C290" s="837">
        <v>277</v>
      </c>
      <c r="D290" s="841">
        <f t="shared" si="25"/>
        <v>-14999.999999999993</v>
      </c>
      <c r="E290" s="841">
        <f t="shared" si="21"/>
        <v>-74.999999999999972</v>
      </c>
      <c r="F290" s="841">
        <f t="shared" si="22"/>
        <v>416.66666666666669</v>
      </c>
      <c r="G290" s="841">
        <f t="shared" si="23"/>
        <v>341.66666666666674</v>
      </c>
      <c r="H290" s="841">
        <f t="shared" si="24"/>
        <v>-15416.666666666659</v>
      </c>
      <c r="I290" s="694"/>
    </row>
    <row r="291" spans="3:9" hidden="1" outlineLevel="1" x14ac:dyDescent="0.25">
      <c r="C291" s="837">
        <v>278</v>
      </c>
      <c r="D291" s="841">
        <f t="shared" si="25"/>
        <v>-15416.666666666659</v>
      </c>
      <c r="E291" s="841">
        <f t="shared" si="21"/>
        <v>-77.0833333333333</v>
      </c>
      <c r="F291" s="841">
        <f t="shared" si="22"/>
        <v>416.66666666666669</v>
      </c>
      <c r="G291" s="841">
        <f t="shared" si="23"/>
        <v>339.58333333333337</v>
      </c>
      <c r="H291" s="841">
        <f t="shared" si="24"/>
        <v>-15833.333333333325</v>
      </c>
      <c r="I291" s="694"/>
    </row>
    <row r="292" spans="3:9" hidden="1" outlineLevel="1" x14ac:dyDescent="0.25">
      <c r="C292" s="837">
        <v>279</v>
      </c>
      <c r="D292" s="841">
        <f t="shared" si="25"/>
        <v>-15833.333333333325</v>
      </c>
      <c r="E292" s="841">
        <f t="shared" si="21"/>
        <v>-79.166666666666629</v>
      </c>
      <c r="F292" s="841">
        <f t="shared" si="22"/>
        <v>416.66666666666669</v>
      </c>
      <c r="G292" s="841">
        <f t="shared" si="23"/>
        <v>337.50000000000006</v>
      </c>
      <c r="H292" s="841">
        <f t="shared" si="24"/>
        <v>-16249.999999999991</v>
      </c>
      <c r="I292" s="694"/>
    </row>
    <row r="293" spans="3:9" hidden="1" outlineLevel="1" x14ac:dyDescent="0.25">
      <c r="C293" s="837">
        <v>280</v>
      </c>
      <c r="D293" s="841">
        <f t="shared" si="25"/>
        <v>-16249.999999999991</v>
      </c>
      <c r="E293" s="841">
        <f t="shared" si="21"/>
        <v>-81.249999999999957</v>
      </c>
      <c r="F293" s="841">
        <f t="shared" si="22"/>
        <v>416.66666666666669</v>
      </c>
      <c r="G293" s="841">
        <f t="shared" si="23"/>
        <v>335.41666666666674</v>
      </c>
      <c r="H293" s="841">
        <f t="shared" si="24"/>
        <v>-16666.666666666657</v>
      </c>
      <c r="I293" s="694"/>
    </row>
    <row r="294" spans="3:9" hidden="1" outlineLevel="1" x14ac:dyDescent="0.25">
      <c r="C294" s="837">
        <v>281</v>
      </c>
      <c r="D294" s="841">
        <f t="shared" si="25"/>
        <v>-16666.666666666657</v>
      </c>
      <c r="E294" s="841">
        <f t="shared" si="21"/>
        <v>-83.333333333333286</v>
      </c>
      <c r="F294" s="841">
        <f t="shared" si="22"/>
        <v>416.66666666666669</v>
      </c>
      <c r="G294" s="841">
        <f t="shared" si="23"/>
        <v>333.33333333333337</v>
      </c>
      <c r="H294" s="841">
        <f t="shared" si="24"/>
        <v>-17083.333333333325</v>
      </c>
      <c r="I294" s="694"/>
    </row>
    <row r="295" spans="3:9" hidden="1" outlineLevel="1" x14ac:dyDescent="0.25">
      <c r="C295" s="837">
        <v>282</v>
      </c>
      <c r="D295" s="841">
        <f t="shared" si="25"/>
        <v>-17083.333333333325</v>
      </c>
      <c r="E295" s="841">
        <f t="shared" si="21"/>
        <v>-85.416666666666629</v>
      </c>
      <c r="F295" s="841">
        <f t="shared" si="22"/>
        <v>416.66666666666669</v>
      </c>
      <c r="G295" s="841">
        <f t="shared" si="23"/>
        <v>331.25000000000006</v>
      </c>
      <c r="H295" s="841">
        <f t="shared" si="24"/>
        <v>-17499.999999999993</v>
      </c>
      <c r="I295" s="694"/>
    </row>
    <row r="296" spans="3:9" hidden="1" outlineLevel="1" x14ac:dyDescent="0.25">
      <c r="C296" s="837">
        <v>283</v>
      </c>
      <c r="D296" s="841">
        <f t="shared" si="25"/>
        <v>-17499.999999999993</v>
      </c>
      <c r="E296" s="841">
        <f t="shared" si="21"/>
        <v>-87.499999999999972</v>
      </c>
      <c r="F296" s="841">
        <f t="shared" si="22"/>
        <v>416.66666666666669</v>
      </c>
      <c r="G296" s="841">
        <f t="shared" si="23"/>
        <v>329.16666666666674</v>
      </c>
      <c r="H296" s="841">
        <f t="shared" si="24"/>
        <v>-17916.666666666661</v>
      </c>
      <c r="I296" s="694"/>
    </row>
    <row r="297" spans="3:9" hidden="1" outlineLevel="1" x14ac:dyDescent="0.25">
      <c r="C297" s="837">
        <v>284</v>
      </c>
      <c r="D297" s="841">
        <f t="shared" si="25"/>
        <v>-17916.666666666661</v>
      </c>
      <c r="E297" s="841">
        <f t="shared" si="21"/>
        <v>-89.5833333333333</v>
      </c>
      <c r="F297" s="841">
        <f t="shared" si="22"/>
        <v>416.66666666666669</v>
      </c>
      <c r="G297" s="841">
        <f t="shared" si="23"/>
        <v>327.08333333333337</v>
      </c>
      <c r="H297" s="841">
        <f t="shared" si="24"/>
        <v>-18333.333333333328</v>
      </c>
      <c r="I297" s="694"/>
    </row>
    <row r="298" spans="3:9" hidden="1" outlineLevel="1" x14ac:dyDescent="0.25">
      <c r="C298" s="837">
        <v>285</v>
      </c>
      <c r="D298" s="841">
        <f t="shared" si="25"/>
        <v>-18333.333333333328</v>
      </c>
      <c r="E298" s="841">
        <f t="shared" si="21"/>
        <v>-91.666666666666643</v>
      </c>
      <c r="F298" s="841">
        <f t="shared" si="22"/>
        <v>416.66666666666669</v>
      </c>
      <c r="G298" s="841">
        <f t="shared" si="23"/>
        <v>325.00000000000006</v>
      </c>
      <c r="H298" s="841">
        <f t="shared" si="24"/>
        <v>-18749.999999999996</v>
      </c>
      <c r="I298" s="694"/>
    </row>
    <row r="299" spans="3:9" hidden="1" outlineLevel="1" x14ac:dyDescent="0.25">
      <c r="C299" s="837">
        <v>286</v>
      </c>
      <c r="D299" s="841">
        <f t="shared" si="25"/>
        <v>-18749.999999999996</v>
      </c>
      <c r="E299" s="841">
        <f t="shared" si="21"/>
        <v>-93.749999999999986</v>
      </c>
      <c r="F299" s="841">
        <f t="shared" si="22"/>
        <v>416.66666666666669</v>
      </c>
      <c r="G299" s="841">
        <f t="shared" si="23"/>
        <v>322.91666666666669</v>
      </c>
      <c r="H299" s="841">
        <f t="shared" si="24"/>
        <v>-19166.666666666664</v>
      </c>
      <c r="I299" s="694"/>
    </row>
    <row r="300" spans="3:9" hidden="1" outlineLevel="1" x14ac:dyDescent="0.25">
      <c r="C300" s="837">
        <v>287</v>
      </c>
      <c r="D300" s="841">
        <f t="shared" si="25"/>
        <v>-19166.666666666664</v>
      </c>
      <c r="E300" s="841">
        <f t="shared" si="21"/>
        <v>-95.833333333333329</v>
      </c>
      <c r="F300" s="841">
        <f t="shared" si="22"/>
        <v>416.66666666666669</v>
      </c>
      <c r="G300" s="841">
        <f t="shared" si="23"/>
        <v>320.83333333333337</v>
      </c>
      <c r="H300" s="841">
        <f t="shared" si="24"/>
        <v>-19583.333333333332</v>
      </c>
      <c r="I300" s="694"/>
    </row>
    <row r="301" spans="3:9" hidden="1" outlineLevel="1" x14ac:dyDescent="0.25">
      <c r="C301" s="837">
        <v>288</v>
      </c>
      <c r="D301" s="841">
        <f t="shared" si="25"/>
        <v>-19583.333333333332</v>
      </c>
      <c r="E301" s="841">
        <f t="shared" si="21"/>
        <v>-97.916666666666657</v>
      </c>
      <c r="F301" s="841">
        <f t="shared" si="22"/>
        <v>416.66666666666669</v>
      </c>
      <c r="G301" s="841">
        <f t="shared" si="23"/>
        <v>318.75</v>
      </c>
      <c r="H301" s="841">
        <f t="shared" si="24"/>
        <v>-20000</v>
      </c>
      <c r="I301" s="694"/>
    </row>
    <row r="302" spans="3:9" hidden="1" outlineLevel="1" x14ac:dyDescent="0.25">
      <c r="C302" s="837">
        <v>289</v>
      </c>
      <c r="D302" s="841">
        <f t="shared" si="25"/>
        <v>-20000</v>
      </c>
      <c r="E302" s="841">
        <f t="shared" si="21"/>
        <v>-100</v>
      </c>
      <c r="F302" s="841">
        <f t="shared" si="22"/>
        <v>416.66666666666669</v>
      </c>
      <c r="G302" s="841">
        <f t="shared" si="23"/>
        <v>316.66666666666669</v>
      </c>
      <c r="H302" s="841">
        <f t="shared" si="24"/>
        <v>-20416.666666666668</v>
      </c>
      <c r="I302" s="694"/>
    </row>
    <row r="303" spans="3:9" hidden="1" outlineLevel="1" x14ac:dyDescent="0.25">
      <c r="C303" s="837">
        <v>290</v>
      </c>
      <c r="D303" s="841">
        <f t="shared" si="25"/>
        <v>-20416.666666666668</v>
      </c>
      <c r="E303" s="841">
        <f t="shared" si="21"/>
        <v>-102.08333333333334</v>
      </c>
      <c r="F303" s="841">
        <f t="shared" si="22"/>
        <v>416.66666666666669</v>
      </c>
      <c r="G303" s="841">
        <f t="shared" si="23"/>
        <v>314.58333333333337</v>
      </c>
      <c r="H303" s="841">
        <f t="shared" si="24"/>
        <v>-20833.333333333336</v>
      </c>
      <c r="I303" s="694"/>
    </row>
    <row r="304" spans="3:9" hidden="1" outlineLevel="1" x14ac:dyDescent="0.25">
      <c r="C304" s="837">
        <v>291</v>
      </c>
      <c r="D304" s="841">
        <f t="shared" si="25"/>
        <v>-20833.333333333336</v>
      </c>
      <c r="E304" s="841">
        <f t="shared" si="21"/>
        <v>-104.16666666666669</v>
      </c>
      <c r="F304" s="841">
        <f t="shared" si="22"/>
        <v>416.66666666666669</v>
      </c>
      <c r="G304" s="841">
        <f t="shared" si="23"/>
        <v>312.5</v>
      </c>
      <c r="H304" s="841">
        <f t="shared" si="24"/>
        <v>-21250.000000000004</v>
      </c>
      <c r="I304" s="694"/>
    </row>
    <row r="305" spans="3:9" hidden="1" outlineLevel="1" x14ac:dyDescent="0.25">
      <c r="C305" s="837">
        <v>292</v>
      </c>
      <c r="D305" s="841">
        <f t="shared" si="25"/>
        <v>-21250.000000000004</v>
      </c>
      <c r="E305" s="841">
        <f t="shared" si="21"/>
        <v>-106.25000000000001</v>
      </c>
      <c r="F305" s="841">
        <f t="shared" si="22"/>
        <v>416.66666666666669</v>
      </c>
      <c r="G305" s="841">
        <f t="shared" si="23"/>
        <v>310.41666666666669</v>
      </c>
      <c r="H305" s="841">
        <f t="shared" si="24"/>
        <v>-21666.666666666672</v>
      </c>
      <c r="I305" s="694"/>
    </row>
    <row r="306" spans="3:9" hidden="1" outlineLevel="1" x14ac:dyDescent="0.25">
      <c r="C306" s="837">
        <v>293</v>
      </c>
      <c r="D306" s="841">
        <f t="shared" si="25"/>
        <v>-21666.666666666672</v>
      </c>
      <c r="E306" s="841">
        <f t="shared" si="21"/>
        <v>-108.33333333333336</v>
      </c>
      <c r="F306" s="841">
        <f t="shared" si="22"/>
        <v>416.66666666666669</v>
      </c>
      <c r="G306" s="841">
        <f t="shared" si="23"/>
        <v>308.33333333333331</v>
      </c>
      <c r="H306" s="841">
        <f t="shared" si="24"/>
        <v>-22083.333333333339</v>
      </c>
      <c r="I306" s="694"/>
    </row>
    <row r="307" spans="3:9" hidden="1" outlineLevel="1" x14ac:dyDescent="0.25">
      <c r="C307" s="837">
        <v>294</v>
      </c>
      <c r="D307" s="841">
        <f t="shared" si="25"/>
        <v>-22083.333333333339</v>
      </c>
      <c r="E307" s="841">
        <f t="shared" si="21"/>
        <v>-110.4166666666667</v>
      </c>
      <c r="F307" s="841">
        <f t="shared" si="22"/>
        <v>416.66666666666669</v>
      </c>
      <c r="G307" s="841">
        <f t="shared" si="23"/>
        <v>306.25</v>
      </c>
      <c r="H307" s="841">
        <f t="shared" si="24"/>
        <v>-22500.000000000007</v>
      </c>
      <c r="I307" s="694"/>
    </row>
    <row r="308" spans="3:9" hidden="1" outlineLevel="1" x14ac:dyDescent="0.25">
      <c r="C308" s="837">
        <v>295</v>
      </c>
      <c r="D308" s="841">
        <f t="shared" si="25"/>
        <v>-22500.000000000007</v>
      </c>
      <c r="E308" s="841">
        <f t="shared" si="21"/>
        <v>-112.50000000000004</v>
      </c>
      <c r="F308" s="841">
        <f t="shared" si="22"/>
        <v>416.66666666666669</v>
      </c>
      <c r="G308" s="841">
        <f t="shared" si="23"/>
        <v>304.16666666666663</v>
      </c>
      <c r="H308" s="841">
        <f t="shared" si="24"/>
        <v>-22916.666666666675</v>
      </c>
      <c r="I308" s="694"/>
    </row>
    <row r="309" spans="3:9" hidden="1" outlineLevel="1" x14ac:dyDescent="0.25">
      <c r="C309" s="837">
        <v>296</v>
      </c>
      <c r="D309" s="841">
        <f t="shared" si="25"/>
        <v>-22916.666666666675</v>
      </c>
      <c r="E309" s="841">
        <f t="shared" si="21"/>
        <v>-114.58333333333337</v>
      </c>
      <c r="F309" s="841">
        <f t="shared" si="22"/>
        <v>416.66666666666669</v>
      </c>
      <c r="G309" s="841">
        <f t="shared" si="23"/>
        <v>302.08333333333331</v>
      </c>
      <c r="H309" s="841">
        <f t="shared" si="24"/>
        <v>-23333.333333333343</v>
      </c>
      <c r="I309" s="694"/>
    </row>
    <row r="310" spans="3:9" hidden="1" outlineLevel="1" x14ac:dyDescent="0.25">
      <c r="C310" s="837">
        <v>297</v>
      </c>
      <c r="D310" s="841">
        <f t="shared" si="25"/>
        <v>-23333.333333333343</v>
      </c>
      <c r="E310" s="841">
        <f t="shared" si="21"/>
        <v>-116.66666666666671</v>
      </c>
      <c r="F310" s="841">
        <f t="shared" si="22"/>
        <v>416.66666666666669</v>
      </c>
      <c r="G310" s="841">
        <f t="shared" si="23"/>
        <v>300</v>
      </c>
      <c r="H310" s="841">
        <f t="shared" si="24"/>
        <v>-23750.000000000011</v>
      </c>
      <c r="I310" s="694"/>
    </row>
    <row r="311" spans="3:9" hidden="1" outlineLevel="1" x14ac:dyDescent="0.25">
      <c r="C311" s="837">
        <v>298</v>
      </c>
      <c r="D311" s="841">
        <f t="shared" si="25"/>
        <v>-23750.000000000011</v>
      </c>
      <c r="E311" s="841">
        <f t="shared" si="21"/>
        <v>-118.75000000000006</v>
      </c>
      <c r="F311" s="841">
        <f t="shared" si="22"/>
        <v>416.66666666666669</v>
      </c>
      <c r="G311" s="841">
        <f t="shared" si="23"/>
        <v>297.91666666666663</v>
      </c>
      <c r="H311" s="841">
        <f t="shared" si="24"/>
        <v>-24166.666666666679</v>
      </c>
      <c r="I311" s="694"/>
    </row>
    <row r="312" spans="3:9" hidden="1" outlineLevel="1" x14ac:dyDescent="0.25">
      <c r="C312" s="837">
        <v>299</v>
      </c>
      <c r="D312" s="841">
        <f t="shared" si="25"/>
        <v>-24166.666666666679</v>
      </c>
      <c r="E312" s="841">
        <f t="shared" si="21"/>
        <v>-120.8333333333334</v>
      </c>
      <c r="F312" s="841">
        <f t="shared" si="22"/>
        <v>416.66666666666669</v>
      </c>
      <c r="G312" s="841">
        <f t="shared" si="23"/>
        <v>295.83333333333326</v>
      </c>
      <c r="H312" s="841">
        <f t="shared" si="24"/>
        <v>-24583.333333333347</v>
      </c>
      <c r="I312" s="694"/>
    </row>
    <row r="313" spans="3:9" hidden="1" outlineLevel="1" x14ac:dyDescent="0.25">
      <c r="C313" s="837">
        <v>300</v>
      </c>
      <c r="D313" s="841">
        <f t="shared" si="25"/>
        <v>-24583.333333333347</v>
      </c>
      <c r="E313" s="841">
        <f t="shared" si="21"/>
        <v>-122.91666666666674</v>
      </c>
      <c r="F313" s="841">
        <f t="shared" si="22"/>
        <v>416.66666666666669</v>
      </c>
      <c r="G313" s="841">
        <f t="shared" si="23"/>
        <v>293.74999999999994</v>
      </c>
      <c r="H313" s="841">
        <f t="shared" si="24"/>
        <v>-25000.000000000015</v>
      </c>
      <c r="I313" s="694"/>
    </row>
    <row r="314" spans="3:9" hidden="1" outlineLevel="1" x14ac:dyDescent="0.25">
      <c r="C314" s="837">
        <v>301</v>
      </c>
      <c r="D314" s="841">
        <f t="shared" si="25"/>
        <v>-25000.000000000015</v>
      </c>
      <c r="E314" s="841">
        <f t="shared" si="21"/>
        <v>-125.00000000000007</v>
      </c>
      <c r="F314" s="841">
        <f t="shared" si="22"/>
        <v>416.66666666666669</v>
      </c>
      <c r="G314" s="841">
        <f t="shared" si="23"/>
        <v>291.66666666666663</v>
      </c>
      <c r="H314" s="841">
        <f t="shared" si="24"/>
        <v>-25416.666666666682</v>
      </c>
      <c r="I314" s="694"/>
    </row>
    <row r="315" spans="3:9" hidden="1" outlineLevel="1" x14ac:dyDescent="0.25">
      <c r="C315" s="837">
        <v>302</v>
      </c>
      <c r="D315" s="841">
        <f t="shared" si="25"/>
        <v>-25416.666666666682</v>
      </c>
      <c r="E315" s="841">
        <f t="shared" si="21"/>
        <v>-127.08333333333341</v>
      </c>
      <c r="F315" s="841">
        <f t="shared" si="22"/>
        <v>416.66666666666669</v>
      </c>
      <c r="G315" s="841">
        <f t="shared" si="23"/>
        <v>289.58333333333326</v>
      </c>
      <c r="H315" s="841">
        <f t="shared" si="24"/>
        <v>-25833.33333333335</v>
      </c>
      <c r="I315" s="694"/>
    </row>
    <row r="316" spans="3:9" hidden="1" outlineLevel="1" x14ac:dyDescent="0.25">
      <c r="C316" s="837">
        <v>303</v>
      </c>
      <c r="D316" s="841">
        <f t="shared" si="25"/>
        <v>-25833.33333333335</v>
      </c>
      <c r="E316" s="841">
        <f t="shared" si="21"/>
        <v>-129.16666666666674</v>
      </c>
      <c r="F316" s="841">
        <f t="shared" si="22"/>
        <v>416.66666666666669</v>
      </c>
      <c r="G316" s="841">
        <f t="shared" si="23"/>
        <v>287.49999999999994</v>
      </c>
      <c r="H316" s="841">
        <f t="shared" si="24"/>
        <v>-26250.000000000018</v>
      </c>
      <c r="I316" s="694"/>
    </row>
    <row r="317" spans="3:9" hidden="1" outlineLevel="1" x14ac:dyDescent="0.25">
      <c r="C317" s="837">
        <v>304</v>
      </c>
      <c r="D317" s="841">
        <f t="shared" si="25"/>
        <v>-26250.000000000018</v>
      </c>
      <c r="E317" s="841">
        <f t="shared" si="21"/>
        <v>-131.25000000000009</v>
      </c>
      <c r="F317" s="841">
        <f t="shared" si="22"/>
        <v>416.66666666666669</v>
      </c>
      <c r="G317" s="841">
        <f t="shared" si="23"/>
        <v>285.41666666666663</v>
      </c>
      <c r="H317" s="841">
        <f t="shared" si="24"/>
        <v>-26666.666666666686</v>
      </c>
      <c r="I317" s="694"/>
    </row>
    <row r="318" spans="3:9" hidden="1" outlineLevel="1" x14ac:dyDescent="0.25">
      <c r="C318" s="837">
        <v>305</v>
      </c>
      <c r="D318" s="841">
        <f t="shared" si="25"/>
        <v>-26666.666666666686</v>
      </c>
      <c r="E318" s="841">
        <f t="shared" si="21"/>
        <v>-133.33333333333343</v>
      </c>
      <c r="F318" s="841">
        <f t="shared" si="22"/>
        <v>416.66666666666669</v>
      </c>
      <c r="G318" s="841">
        <f t="shared" si="23"/>
        <v>283.33333333333326</v>
      </c>
      <c r="H318" s="841">
        <f t="shared" si="24"/>
        <v>-27083.333333333354</v>
      </c>
      <c r="I318" s="694"/>
    </row>
    <row r="319" spans="3:9" hidden="1" outlineLevel="1" x14ac:dyDescent="0.25">
      <c r="C319" s="837">
        <v>306</v>
      </c>
      <c r="D319" s="841">
        <f t="shared" si="25"/>
        <v>-27083.333333333354</v>
      </c>
      <c r="E319" s="841">
        <f t="shared" si="21"/>
        <v>-135.41666666666677</v>
      </c>
      <c r="F319" s="841">
        <f t="shared" si="22"/>
        <v>416.66666666666669</v>
      </c>
      <c r="G319" s="841">
        <f t="shared" si="23"/>
        <v>281.24999999999989</v>
      </c>
      <c r="H319" s="841">
        <f t="shared" si="24"/>
        <v>-27500.000000000022</v>
      </c>
      <c r="I319" s="694"/>
    </row>
    <row r="320" spans="3:9" hidden="1" outlineLevel="1" x14ac:dyDescent="0.25">
      <c r="C320" s="837">
        <v>307</v>
      </c>
      <c r="D320" s="841">
        <f t="shared" si="25"/>
        <v>-27500.000000000022</v>
      </c>
      <c r="E320" s="841">
        <f t="shared" si="21"/>
        <v>-137.50000000000011</v>
      </c>
      <c r="F320" s="841">
        <f t="shared" si="22"/>
        <v>416.66666666666669</v>
      </c>
      <c r="G320" s="841">
        <f t="shared" si="23"/>
        <v>279.16666666666657</v>
      </c>
      <c r="H320" s="841">
        <f t="shared" si="24"/>
        <v>-27916.66666666669</v>
      </c>
      <c r="I320" s="694"/>
    </row>
    <row r="321" spans="3:9" hidden="1" outlineLevel="1" x14ac:dyDescent="0.25">
      <c r="C321" s="837">
        <v>308</v>
      </c>
      <c r="D321" s="841">
        <f t="shared" si="25"/>
        <v>-27916.66666666669</v>
      </c>
      <c r="E321" s="841">
        <f t="shared" si="21"/>
        <v>-139.58333333333346</v>
      </c>
      <c r="F321" s="841">
        <f t="shared" si="22"/>
        <v>416.66666666666669</v>
      </c>
      <c r="G321" s="841">
        <f t="shared" si="23"/>
        <v>277.08333333333326</v>
      </c>
      <c r="H321" s="841">
        <f t="shared" si="24"/>
        <v>-28333.333333333358</v>
      </c>
      <c r="I321" s="694"/>
    </row>
    <row r="322" spans="3:9" hidden="1" outlineLevel="1" x14ac:dyDescent="0.25">
      <c r="C322" s="837">
        <v>309</v>
      </c>
      <c r="D322" s="841">
        <f t="shared" si="25"/>
        <v>-28333.333333333358</v>
      </c>
      <c r="E322" s="841">
        <f t="shared" si="21"/>
        <v>-141.6666666666668</v>
      </c>
      <c r="F322" s="841">
        <f t="shared" si="22"/>
        <v>416.66666666666669</v>
      </c>
      <c r="G322" s="841">
        <f t="shared" si="23"/>
        <v>274.99999999999989</v>
      </c>
      <c r="H322" s="841">
        <f t="shared" si="24"/>
        <v>-28750.000000000025</v>
      </c>
      <c r="I322" s="694"/>
    </row>
    <row r="323" spans="3:9" hidden="1" outlineLevel="1" x14ac:dyDescent="0.25">
      <c r="C323" s="837">
        <v>310</v>
      </c>
      <c r="D323" s="841">
        <f t="shared" si="25"/>
        <v>-28750.000000000025</v>
      </c>
      <c r="E323" s="841">
        <f t="shared" si="21"/>
        <v>-143.75000000000014</v>
      </c>
      <c r="F323" s="841">
        <f t="shared" si="22"/>
        <v>416.66666666666669</v>
      </c>
      <c r="G323" s="841">
        <f t="shared" si="23"/>
        <v>272.91666666666652</v>
      </c>
      <c r="H323" s="841">
        <f t="shared" si="24"/>
        <v>-29166.666666666693</v>
      </c>
      <c r="I323" s="694"/>
    </row>
    <row r="324" spans="3:9" hidden="1" outlineLevel="1" x14ac:dyDescent="0.25">
      <c r="C324" s="837">
        <v>311</v>
      </c>
      <c r="D324" s="841">
        <f t="shared" si="25"/>
        <v>-29166.666666666693</v>
      </c>
      <c r="E324" s="841">
        <f t="shared" si="21"/>
        <v>-145.83333333333346</v>
      </c>
      <c r="F324" s="841">
        <f t="shared" si="22"/>
        <v>416.66666666666669</v>
      </c>
      <c r="G324" s="841">
        <f t="shared" si="23"/>
        <v>270.83333333333326</v>
      </c>
      <c r="H324" s="841">
        <f t="shared" si="24"/>
        <v>-29583.333333333361</v>
      </c>
      <c r="I324" s="694"/>
    </row>
    <row r="325" spans="3:9" hidden="1" outlineLevel="1" x14ac:dyDescent="0.25">
      <c r="C325" s="837">
        <v>312</v>
      </c>
      <c r="D325" s="841">
        <f t="shared" si="25"/>
        <v>-29583.333333333361</v>
      </c>
      <c r="E325" s="841">
        <f t="shared" si="21"/>
        <v>-147.9166666666668</v>
      </c>
      <c r="F325" s="841">
        <f t="shared" si="22"/>
        <v>416.66666666666669</v>
      </c>
      <c r="G325" s="841">
        <f t="shared" si="23"/>
        <v>268.74999999999989</v>
      </c>
      <c r="H325" s="841">
        <f t="shared" si="24"/>
        <v>-30000.000000000029</v>
      </c>
      <c r="I325" s="694"/>
    </row>
    <row r="326" spans="3:9" hidden="1" outlineLevel="1" x14ac:dyDescent="0.25">
      <c r="C326" s="837">
        <v>313</v>
      </c>
      <c r="D326" s="841">
        <f t="shared" si="25"/>
        <v>-30000.000000000029</v>
      </c>
      <c r="E326" s="841">
        <f t="shared" si="21"/>
        <v>-150.00000000000014</v>
      </c>
      <c r="F326" s="841">
        <f t="shared" si="22"/>
        <v>416.66666666666669</v>
      </c>
      <c r="G326" s="841">
        <f t="shared" si="23"/>
        <v>266.66666666666652</v>
      </c>
      <c r="H326" s="841">
        <f t="shared" si="24"/>
        <v>-30416.666666666697</v>
      </c>
      <c r="I326" s="694"/>
    </row>
    <row r="327" spans="3:9" hidden="1" outlineLevel="1" x14ac:dyDescent="0.25">
      <c r="C327" s="837">
        <v>314</v>
      </c>
      <c r="D327" s="841">
        <f t="shared" si="25"/>
        <v>-30416.666666666697</v>
      </c>
      <c r="E327" s="841">
        <f t="shared" si="21"/>
        <v>-152.08333333333348</v>
      </c>
      <c r="F327" s="841">
        <f t="shared" si="22"/>
        <v>416.66666666666669</v>
      </c>
      <c r="G327" s="841">
        <f t="shared" si="23"/>
        <v>264.5833333333332</v>
      </c>
      <c r="H327" s="841">
        <f t="shared" si="24"/>
        <v>-30833.333333333365</v>
      </c>
      <c r="I327" s="694"/>
    </row>
    <row r="328" spans="3:9" hidden="1" outlineLevel="1" x14ac:dyDescent="0.25">
      <c r="C328" s="837">
        <v>315</v>
      </c>
      <c r="D328" s="841">
        <f t="shared" si="25"/>
        <v>-30833.333333333365</v>
      </c>
      <c r="E328" s="841">
        <f t="shared" si="21"/>
        <v>-154.16666666666683</v>
      </c>
      <c r="F328" s="841">
        <f t="shared" si="22"/>
        <v>416.66666666666669</v>
      </c>
      <c r="G328" s="841">
        <f t="shared" si="23"/>
        <v>262.49999999999989</v>
      </c>
      <c r="H328" s="841">
        <f t="shared" si="24"/>
        <v>-31250.000000000033</v>
      </c>
      <c r="I328" s="694"/>
    </row>
    <row r="329" spans="3:9" hidden="1" outlineLevel="1" x14ac:dyDescent="0.25">
      <c r="C329" s="837">
        <v>316</v>
      </c>
      <c r="D329" s="841">
        <f t="shared" si="25"/>
        <v>-31250.000000000033</v>
      </c>
      <c r="E329" s="841">
        <f t="shared" si="21"/>
        <v>-156.25000000000017</v>
      </c>
      <c r="F329" s="841">
        <f t="shared" si="22"/>
        <v>416.66666666666669</v>
      </c>
      <c r="G329" s="841">
        <f t="shared" si="23"/>
        <v>260.41666666666652</v>
      </c>
      <c r="H329" s="841">
        <f t="shared" si="24"/>
        <v>-31666.666666666701</v>
      </c>
      <c r="I329" s="694"/>
    </row>
    <row r="330" spans="3:9" hidden="1" outlineLevel="1" x14ac:dyDescent="0.25">
      <c r="C330" s="837">
        <v>317</v>
      </c>
      <c r="D330" s="841">
        <f t="shared" si="25"/>
        <v>-31666.666666666701</v>
      </c>
      <c r="E330" s="841">
        <f t="shared" si="21"/>
        <v>-158.33333333333351</v>
      </c>
      <c r="F330" s="841">
        <f t="shared" si="22"/>
        <v>416.66666666666669</v>
      </c>
      <c r="G330" s="841">
        <f t="shared" si="23"/>
        <v>258.33333333333314</v>
      </c>
      <c r="H330" s="841">
        <f t="shared" si="24"/>
        <v>-32083.333333333369</v>
      </c>
      <c r="I330" s="694"/>
    </row>
    <row r="331" spans="3:9" hidden="1" outlineLevel="1" x14ac:dyDescent="0.25">
      <c r="C331" s="837">
        <v>318</v>
      </c>
      <c r="D331" s="841">
        <f t="shared" si="25"/>
        <v>-32083.333333333369</v>
      </c>
      <c r="E331" s="841">
        <f t="shared" si="21"/>
        <v>-160.41666666666686</v>
      </c>
      <c r="F331" s="841">
        <f t="shared" si="22"/>
        <v>416.66666666666669</v>
      </c>
      <c r="G331" s="841">
        <f t="shared" si="23"/>
        <v>256.24999999999983</v>
      </c>
      <c r="H331" s="841">
        <f t="shared" si="24"/>
        <v>-32500.000000000036</v>
      </c>
      <c r="I331" s="694"/>
    </row>
    <row r="332" spans="3:9" hidden="1" outlineLevel="1" x14ac:dyDescent="0.25">
      <c r="C332" s="837">
        <v>319</v>
      </c>
      <c r="D332" s="841">
        <f t="shared" si="25"/>
        <v>-32500.000000000036</v>
      </c>
      <c r="E332" s="841">
        <f t="shared" si="21"/>
        <v>-162.5000000000002</v>
      </c>
      <c r="F332" s="841">
        <f t="shared" si="22"/>
        <v>416.66666666666669</v>
      </c>
      <c r="G332" s="841">
        <f t="shared" si="23"/>
        <v>254.16666666666649</v>
      </c>
      <c r="H332" s="841">
        <f t="shared" si="24"/>
        <v>-32916.666666666701</v>
      </c>
      <c r="I332" s="694"/>
    </row>
    <row r="333" spans="3:9" hidden="1" outlineLevel="1" x14ac:dyDescent="0.25">
      <c r="C333" s="837">
        <v>320</v>
      </c>
      <c r="D333" s="841">
        <f t="shared" si="25"/>
        <v>-32916.666666666701</v>
      </c>
      <c r="E333" s="841">
        <f t="shared" si="21"/>
        <v>-164.58333333333351</v>
      </c>
      <c r="F333" s="841">
        <f t="shared" si="22"/>
        <v>416.66666666666669</v>
      </c>
      <c r="G333" s="841">
        <f t="shared" si="23"/>
        <v>252.08333333333317</v>
      </c>
      <c r="H333" s="841">
        <f t="shared" si="24"/>
        <v>-33333.333333333365</v>
      </c>
      <c r="I333" s="694"/>
    </row>
    <row r="334" spans="3:9" hidden="1" outlineLevel="1" x14ac:dyDescent="0.25">
      <c r="C334" s="837">
        <v>321</v>
      </c>
      <c r="D334" s="841">
        <f t="shared" si="25"/>
        <v>-33333.333333333365</v>
      </c>
      <c r="E334" s="841">
        <f t="shared" ref="E334:E373" si="26">$E$7/12*D334</f>
        <v>-166.66666666666683</v>
      </c>
      <c r="F334" s="841">
        <f t="shared" ref="F334:F373" si="27">$E$10</f>
        <v>416.66666666666669</v>
      </c>
      <c r="G334" s="841">
        <f t="shared" ref="G334:G373" si="28">E334+F334</f>
        <v>249.99999999999986</v>
      </c>
      <c r="H334" s="841">
        <f t="shared" ref="H334:H373" si="29">D334-F334</f>
        <v>-33750.000000000029</v>
      </c>
      <c r="I334" s="694"/>
    </row>
    <row r="335" spans="3:9" hidden="1" outlineLevel="1" x14ac:dyDescent="0.25">
      <c r="C335" s="837">
        <v>322</v>
      </c>
      <c r="D335" s="841">
        <f t="shared" ref="D335:D373" si="30">H334</f>
        <v>-33750.000000000029</v>
      </c>
      <c r="E335" s="841">
        <f t="shared" si="26"/>
        <v>-168.75000000000014</v>
      </c>
      <c r="F335" s="841">
        <f t="shared" si="27"/>
        <v>416.66666666666669</v>
      </c>
      <c r="G335" s="841">
        <f t="shared" si="28"/>
        <v>247.91666666666654</v>
      </c>
      <c r="H335" s="841">
        <f t="shared" si="29"/>
        <v>-34166.666666666693</v>
      </c>
      <c r="I335" s="694"/>
    </row>
    <row r="336" spans="3:9" hidden="1" outlineLevel="1" x14ac:dyDescent="0.25">
      <c r="C336" s="837">
        <v>323</v>
      </c>
      <c r="D336" s="841">
        <f t="shared" si="30"/>
        <v>-34166.666666666693</v>
      </c>
      <c r="E336" s="841">
        <f t="shared" si="26"/>
        <v>-170.83333333333346</v>
      </c>
      <c r="F336" s="841">
        <f t="shared" si="27"/>
        <v>416.66666666666669</v>
      </c>
      <c r="G336" s="841">
        <f t="shared" si="28"/>
        <v>245.83333333333323</v>
      </c>
      <c r="H336" s="841">
        <f t="shared" si="29"/>
        <v>-34583.333333333358</v>
      </c>
      <c r="I336" s="694"/>
    </row>
    <row r="337" spans="3:9" hidden="1" outlineLevel="1" x14ac:dyDescent="0.25">
      <c r="C337" s="837">
        <v>324</v>
      </c>
      <c r="D337" s="841">
        <f t="shared" si="30"/>
        <v>-34583.333333333358</v>
      </c>
      <c r="E337" s="841">
        <f t="shared" si="26"/>
        <v>-172.9166666666668</v>
      </c>
      <c r="F337" s="841">
        <f t="shared" si="27"/>
        <v>416.66666666666669</v>
      </c>
      <c r="G337" s="841">
        <f t="shared" si="28"/>
        <v>243.74999999999989</v>
      </c>
      <c r="H337" s="841">
        <f t="shared" si="29"/>
        <v>-35000.000000000022</v>
      </c>
      <c r="I337" s="694"/>
    </row>
    <row r="338" spans="3:9" hidden="1" outlineLevel="1" x14ac:dyDescent="0.25">
      <c r="C338" s="837">
        <v>325</v>
      </c>
      <c r="D338" s="841">
        <f t="shared" si="30"/>
        <v>-35000.000000000022</v>
      </c>
      <c r="E338" s="841">
        <f t="shared" si="26"/>
        <v>-175.00000000000011</v>
      </c>
      <c r="F338" s="841">
        <f t="shared" si="27"/>
        <v>416.66666666666669</v>
      </c>
      <c r="G338" s="841">
        <f t="shared" si="28"/>
        <v>241.66666666666657</v>
      </c>
      <c r="H338" s="841">
        <f t="shared" si="29"/>
        <v>-35416.666666666686</v>
      </c>
      <c r="I338" s="694"/>
    </row>
    <row r="339" spans="3:9" hidden="1" outlineLevel="1" x14ac:dyDescent="0.25">
      <c r="C339" s="837">
        <v>326</v>
      </c>
      <c r="D339" s="841">
        <f t="shared" si="30"/>
        <v>-35416.666666666686</v>
      </c>
      <c r="E339" s="841">
        <f t="shared" si="26"/>
        <v>-177.08333333333343</v>
      </c>
      <c r="F339" s="841">
        <f t="shared" si="27"/>
        <v>416.66666666666669</v>
      </c>
      <c r="G339" s="841">
        <f t="shared" si="28"/>
        <v>239.58333333333326</v>
      </c>
      <c r="H339" s="841">
        <f t="shared" si="29"/>
        <v>-35833.33333333335</v>
      </c>
      <c r="I339" s="694"/>
    </row>
    <row r="340" spans="3:9" hidden="1" outlineLevel="1" x14ac:dyDescent="0.25">
      <c r="C340" s="837">
        <v>327</v>
      </c>
      <c r="D340" s="841">
        <f t="shared" si="30"/>
        <v>-35833.33333333335</v>
      </c>
      <c r="E340" s="841">
        <f t="shared" si="26"/>
        <v>-179.16666666666674</v>
      </c>
      <c r="F340" s="841">
        <f t="shared" si="27"/>
        <v>416.66666666666669</v>
      </c>
      <c r="G340" s="841">
        <f t="shared" si="28"/>
        <v>237.49999999999994</v>
      </c>
      <c r="H340" s="841">
        <f t="shared" si="29"/>
        <v>-36250.000000000015</v>
      </c>
      <c r="I340" s="694"/>
    </row>
    <row r="341" spans="3:9" hidden="1" outlineLevel="1" x14ac:dyDescent="0.25">
      <c r="C341" s="837">
        <v>328</v>
      </c>
      <c r="D341" s="841">
        <f t="shared" si="30"/>
        <v>-36250.000000000015</v>
      </c>
      <c r="E341" s="841">
        <f t="shared" si="26"/>
        <v>-181.25000000000009</v>
      </c>
      <c r="F341" s="841">
        <f t="shared" si="27"/>
        <v>416.66666666666669</v>
      </c>
      <c r="G341" s="841">
        <f t="shared" si="28"/>
        <v>235.4166666666666</v>
      </c>
      <c r="H341" s="841">
        <f t="shared" si="29"/>
        <v>-36666.666666666679</v>
      </c>
      <c r="I341" s="694"/>
    </row>
    <row r="342" spans="3:9" hidden="1" outlineLevel="1" x14ac:dyDescent="0.25">
      <c r="C342" s="837">
        <v>329</v>
      </c>
      <c r="D342" s="841">
        <f t="shared" si="30"/>
        <v>-36666.666666666679</v>
      </c>
      <c r="E342" s="841">
        <f t="shared" si="26"/>
        <v>-183.3333333333334</v>
      </c>
      <c r="F342" s="841">
        <f t="shared" si="27"/>
        <v>416.66666666666669</v>
      </c>
      <c r="G342" s="841">
        <f t="shared" si="28"/>
        <v>233.33333333333329</v>
      </c>
      <c r="H342" s="841">
        <f t="shared" si="29"/>
        <v>-37083.333333333343</v>
      </c>
      <c r="I342" s="694"/>
    </row>
    <row r="343" spans="3:9" hidden="1" outlineLevel="1" x14ac:dyDescent="0.25">
      <c r="C343" s="837">
        <v>330</v>
      </c>
      <c r="D343" s="841">
        <f t="shared" si="30"/>
        <v>-37083.333333333343</v>
      </c>
      <c r="E343" s="841">
        <f t="shared" si="26"/>
        <v>-185.41666666666671</v>
      </c>
      <c r="F343" s="841">
        <f t="shared" si="27"/>
        <v>416.66666666666669</v>
      </c>
      <c r="G343" s="841">
        <f t="shared" si="28"/>
        <v>231.24999999999997</v>
      </c>
      <c r="H343" s="841">
        <f t="shared" si="29"/>
        <v>-37500.000000000007</v>
      </c>
      <c r="I343" s="694"/>
    </row>
    <row r="344" spans="3:9" hidden="1" outlineLevel="1" x14ac:dyDescent="0.25">
      <c r="C344" s="837">
        <v>331</v>
      </c>
      <c r="D344" s="841">
        <f t="shared" si="30"/>
        <v>-37500.000000000007</v>
      </c>
      <c r="E344" s="841">
        <f t="shared" si="26"/>
        <v>-187.50000000000003</v>
      </c>
      <c r="F344" s="841">
        <f t="shared" si="27"/>
        <v>416.66666666666669</v>
      </c>
      <c r="G344" s="841">
        <f t="shared" si="28"/>
        <v>229.16666666666666</v>
      </c>
      <c r="H344" s="841">
        <f t="shared" si="29"/>
        <v>-37916.666666666672</v>
      </c>
      <c r="I344" s="694"/>
    </row>
    <row r="345" spans="3:9" hidden="1" outlineLevel="1" x14ac:dyDescent="0.25">
      <c r="C345" s="837">
        <v>332</v>
      </c>
      <c r="D345" s="841">
        <f t="shared" si="30"/>
        <v>-37916.666666666672</v>
      </c>
      <c r="E345" s="841">
        <f t="shared" si="26"/>
        <v>-189.58333333333337</v>
      </c>
      <c r="F345" s="841">
        <f t="shared" si="27"/>
        <v>416.66666666666669</v>
      </c>
      <c r="G345" s="841">
        <f t="shared" si="28"/>
        <v>227.08333333333331</v>
      </c>
      <c r="H345" s="841">
        <f t="shared" si="29"/>
        <v>-38333.333333333336</v>
      </c>
      <c r="I345" s="694"/>
    </row>
    <row r="346" spans="3:9" hidden="1" outlineLevel="1" x14ac:dyDescent="0.25">
      <c r="C346" s="837">
        <v>333</v>
      </c>
      <c r="D346" s="841">
        <f t="shared" si="30"/>
        <v>-38333.333333333336</v>
      </c>
      <c r="E346" s="841">
        <f t="shared" si="26"/>
        <v>-191.66666666666669</v>
      </c>
      <c r="F346" s="841">
        <f t="shared" si="27"/>
        <v>416.66666666666669</v>
      </c>
      <c r="G346" s="841">
        <f t="shared" si="28"/>
        <v>225</v>
      </c>
      <c r="H346" s="841">
        <f t="shared" si="29"/>
        <v>-38750</v>
      </c>
      <c r="I346" s="694"/>
    </row>
    <row r="347" spans="3:9" hidden="1" outlineLevel="1" x14ac:dyDescent="0.25">
      <c r="C347" s="837">
        <v>334</v>
      </c>
      <c r="D347" s="841">
        <f t="shared" si="30"/>
        <v>-38750</v>
      </c>
      <c r="E347" s="841">
        <f t="shared" si="26"/>
        <v>-193.75</v>
      </c>
      <c r="F347" s="841">
        <f t="shared" si="27"/>
        <v>416.66666666666669</v>
      </c>
      <c r="G347" s="841">
        <f t="shared" si="28"/>
        <v>222.91666666666669</v>
      </c>
      <c r="H347" s="841">
        <f t="shared" si="29"/>
        <v>-39166.666666666664</v>
      </c>
      <c r="I347" s="694"/>
    </row>
    <row r="348" spans="3:9" hidden="1" outlineLevel="1" x14ac:dyDescent="0.25">
      <c r="C348" s="837">
        <v>335</v>
      </c>
      <c r="D348" s="841">
        <f t="shared" si="30"/>
        <v>-39166.666666666664</v>
      </c>
      <c r="E348" s="841">
        <f t="shared" si="26"/>
        <v>-195.83333333333331</v>
      </c>
      <c r="F348" s="841">
        <f t="shared" si="27"/>
        <v>416.66666666666669</v>
      </c>
      <c r="G348" s="841">
        <f t="shared" si="28"/>
        <v>220.83333333333337</v>
      </c>
      <c r="H348" s="841">
        <f t="shared" si="29"/>
        <v>-39583.333333333328</v>
      </c>
      <c r="I348" s="694"/>
    </row>
    <row r="349" spans="3:9" hidden="1" outlineLevel="1" x14ac:dyDescent="0.25">
      <c r="C349" s="837">
        <v>336</v>
      </c>
      <c r="D349" s="841">
        <f t="shared" si="30"/>
        <v>-39583.333333333328</v>
      </c>
      <c r="E349" s="841">
        <f t="shared" si="26"/>
        <v>-197.91666666666666</v>
      </c>
      <c r="F349" s="841">
        <f t="shared" si="27"/>
        <v>416.66666666666669</v>
      </c>
      <c r="G349" s="841">
        <f t="shared" si="28"/>
        <v>218.75000000000003</v>
      </c>
      <c r="H349" s="841">
        <f t="shared" si="29"/>
        <v>-39999.999999999993</v>
      </c>
      <c r="I349" s="694"/>
    </row>
    <row r="350" spans="3:9" hidden="1" outlineLevel="1" x14ac:dyDescent="0.25">
      <c r="C350" s="837">
        <v>337</v>
      </c>
      <c r="D350" s="841">
        <f t="shared" si="30"/>
        <v>-39999.999999999993</v>
      </c>
      <c r="E350" s="841">
        <f t="shared" si="26"/>
        <v>-199.99999999999997</v>
      </c>
      <c r="F350" s="841">
        <f t="shared" si="27"/>
        <v>416.66666666666669</v>
      </c>
      <c r="G350" s="841">
        <f t="shared" si="28"/>
        <v>216.66666666666671</v>
      </c>
      <c r="H350" s="841">
        <f t="shared" si="29"/>
        <v>-40416.666666666657</v>
      </c>
      <c r="I350" s="694"/>
    </row>
    <row r="351" spans="3:9" hidden="1" outlineLevel="1" x14ac:dyDescent="0.25">
      <c r="C351" s="837">
        <v>338</v>
      </c>
      <c r="D351" s="841">
        <f t="shared" si="30"/>
        <v>-40416.666666666657</v>
      </c>
      <c r="E351" s="841">
        <f t="shared" si="26"/>
        <v>-202.08333333333329</v>
      </c>
      <c r="F351" s="841">
        <f t="shared" si="27"/>
        <v>416.66666666666669</v>
      </c>
      <c r="G351" s="841">
        <f t="shared" si="28"/>
        <v>214.5833333333334</v>
      </c>
      <c r="H351" s="841">
        <f t="shared" si="29"/>
        <v>-40833.333333333321</v>
      </c>
      <c r="I351" s="694"/>
    </row>
    <row r="352" spans="3:9" hidden="1" outlineLevel="1" x14ac:dyDescent="0.25">
      <c r="C352" s="837">
        <v>339</v>
      </c>
      <c r="D352" s="841">
        <f t="shared" si="30"/>
        <v>-40833.333333333321</v>
      </c>
      <c r="E352" s="841">
        <f t="shared" si="26"/>
        <v>-204.1666666666666</v>
      </c>
      <c r="F352" s="841">
        <f t="shared" si="27"/>
        <v>416.66666666666669</v>
      </c>
      <c r="G352" s="841">
        <f t="shared" si="28"/>
        <v>212.50000000000009</v>
      </c>
      <c r="H352" s="841">
        <f t="shared" si="29"/>
        <v>-41249.999999999985</v>
      </c>
      <c r="I352" s="694"/>
    </row>
    <row r="353" spans="3:9" hidden="1" outlineLevel="1" x14ac:dyDescent="0.25">
      <c r="C353" s="837">
        <v>340</v>
      </c>
      <c r="D353" s="841">
        <f t="shared" si="30"/>
        <v>-41249.999999999985</v>
      </c>
      <c r="E353" s="841">
        <f t="shared" si="26"/>
        <v>-206.24999999999994</v>
      </c>
      <c r="F353" s="841">
        <f t="shared" si="27"/>
        <v>416.66666666666669</v>
      </c>
      <c r="G353" s="841">
        <f t="shared" si="28"/>
        <v>210.41666666666674</v>
      </c>
      <c r="H353" s="841">
        <f t="shared" si="29"/>
        <v>-41666.66666666665</v>
      </c>
      <c r="I353" s="694"/>
    </row>
    <row r="354" spans="3:9" hidden="1" outlineLevel="1" x14ac:dyDescent="0.25">
      <c r="C354" s="837">
        <v>341</v>
      </c>
      <c r="D354" s="841">
        <f t="shared" si="30"/>
        <v>-41666.66666666665</v>
      </c>
      <c r="E354" s="841">
        <f t="shared" si="26"/>
        <v>-208.33333333333326</v>
      </c>
      <c r="F354" s="841">
        <f t="shared" si="27"/>
        <v>416.66666666666669</v>
      </c>
      <c r="G354" s="841">
        <f t="shared" si="28"/>
        <v>208.33333333333343</v>
      </c>
      <c r="H354" s="841">
        <f t="shared" si="29"/>
        <v>-42083.333333333314</v>
      </c>
      <c r="I354" s="694"/>
    </row>
    <row r="355" spans="3:9" hidden="1" outlineLevel="1" x14ac:dyDescent="0.25">
      <c r="C355" s="837">
        <v>342</v>
      </c>
      <c r="D355" s="841">
        <f t="shared" si="30"/>
        <v>-42083.333333333314</v>
      </c>
      <c r="E355" s="841">
        <f t="shared" si="26"/>
        <v>-210.41666666666657</v>
      </c>
      <c r="F355" s="841">
        <f t="shared" si="27"/>
        <v>416.66666666666669</v>
      </c>
      <c r="G355" s="841">
        <f t="shared" si="28"/>
        <v>206.25000000000011</v>
      </c>
      <c r="H355" s="841">
        <f t="shared" si="29"/>
        <v>-42499.999999999978</v>
      </c>
      <c r="I355" s="694"/>
    </row>
    <row r="356" spans="3:9" hidden="1" outlineLevel="1" x14ac:dyDescent="0.25">
      <c r="C356" s="837">
        <v>343</v>
      </c>
      <c r="D356" s="841">
        <f t="shared" si="30"/>
        <v>-42499.999999999978</v>
      </c>
      <c r="E356" s="841">
        <f t="shared" si="26"/>
        <v>-212.49999999999989</v>
      </c>
      <c r="F356" s="841">
        <f t="shared" si="27"/>
        <v>416.66666666666669</v>
      </c>
      <c r="G356" s="841">
        <f t="shared" si="28"/>
        <v>204.1666666666668</v>
      </c>
      <c r="H356" s="841">
        <f t="shared" si="29"/>
        <v>-42916.666666666642</v>
      </c>
      <c r="I356" s="694"/>
    </row>
    <row r="357" spans="3:9" hidden="1" outlineLevel="1" x14ac:dyDescent="0.25">
      <c r="C357" s="837">
        <v>344</v>
      </c>
      <c r="D357" s="841">
        <f t="shared" si="30"/>
        <v>-42916.666666666642</v>
      </c>
      <c r="E357" s="841">
        <f t="shared" si="26"/>
        <v>-214.58333333333323</v>
      </c>
      <c r="F357" s="841">
        <f t="shared" si="27"/>
        <v>416.66666666666669</v>
      </c>
      <c r="G357" s="841">
        <f t="shared" si="28"/>
        <v>202.08333333333346</v>
      </c>
      <c r="H357" s="841">
        <f t="shared" si="29"/>
        <v>-43333.333333333307</v>
      </c>
      <c r="I357" s="694"/>
    </row>
    <row r="358" spans="3:9" hidden="1" outlineLevel="1" x14ac:dyDescent="0.25">
      <c r="C358" s="837">
        <v>345</v>
      </c>
      <c r="D358" s="841">
        <f t="shared" si="30"/>
        <v>-43333.333333333307</v>
      </c>
      <c r="E358" s="841">
        <f t="shared" si="26"/>
        <v>-216.66666666666654</v>
      </c>
      <c r="F358" s="841">
        <f t="shared" si="27"/>
        <v>416.66666666666669</v>
      </c>
      <c r="G358" s="841">
        <f t="shared" si="28"/>
        <v>200.00000000000014</v>
      </c>
      <c r="H358" s="841">
        <f t="shared" si="29"/>
        <v>-43749.999999999971</v>
      </c>
      <c r="I358" s="694"/>
    </row>
    <row r="359" spans="3:9" hidden="1" outlineLevel="1" x14ac:dyDescent="0.25">
      <c r="C359" s="837">
        <v>346</v>
      </c>
      <c r="D359" s="841">
        <f t="shared" si="30"/>
        <v>-43749.999999999971</v>
      </c>
      <c r="E359" s="841">
        <f t="shared" si="26"/>
        <v>-218.74999999999986</v>
      </c>
      <c r="F359" s="841">
        <f t="shared" si="27"/>
        <v>416.66666666666669</v>
      </c>
      <c r="G359" s="841">
        <f t="shared" si="28"/>
        <v>197.91666666666683</v>
      </c>
      <c r="H359" s="841">
        <f t="shared" si="29"/>
        <v>-44166.666666666635</v>
      </c>
      <c r="I359" s="694"/>
    </row>
    <row r="360" spans="3:9" hidden="1" outlineLevel="1" x14ac:dyDescent="0.25">
      <c r="C360" s="837">
        <v>347</v>
      </c>
      <c r="D360" s="841">
        <f t="shared" si="30"/>
        <v>-44166.666666666635</v>
      </c>
      <c r="E360" s="841">
        <f t="shared" si="26"/>
        <v>-220.83333333333317</v>
      </c>
      <c r="F360" s="841">
        <f t="shared" si="27"/>
        <v>416.66666666666669</v>
      </c>
      <c r="G360" s="841">
        <f t="shared" si="28"/>
        <v>195.83333333333351</v>
      </c>
      <c r="H360" s="841">
        <f t="shared" si="29"/>
        <v>-44583.333333333299</v>
      </c>
      <c r="I360" s="694"/>
    </row>
    <row r="361" spans="3:9" hidden="1" outlineLevel="1" x14ac:dyDescent="0.25">
      <c r="C361" s="837">
        <v>348</v>
      </c>
      <c r="D361" s="841">
        <f t="shared" si="30"/>
        <v>-44583.333333333299</v>
      </c>
      <c r="E361" s="841">
        <f t="shared" si="26"/>
        <v>-222.91666666666652</v>
      </c>
      <c r="F361" s="841">
        <f t="shared" si="27"/>
        <v>416.66666666666669</v>
      </c>
      <c r="G361" s="841">
        <f t="shared" si="28"/>
        <v>193.75000000000017</v>
      </c>
      <c r="H361" s="841">
        <f t="shared" si="29"/>
        <v>-44999.999999999964</v>
      </c>
      <c r="I361" s="694"/>
    </row>
    <row r="362" spans="3:9" hidden="1" outlineLevel="1" x14ac:dyDescent="0.25">
      <c r="C362" s="837">
        <v>349</v>
      </c>
      <c r="D362" s="841">
        <f t="shared" si="30"/>
        <v>-44999.999999999964</v>
      </c>
      <c r="E362" s="841">
        <f t="shared" si="26"/>
        <v>-224.99999999999983</v>
      </c>
      <c r="F362" s="841">
        <f t="shared" si="27"/>
        <v>416.66666666666669</v>
      </c>
      <c r="G362" s="841">
        <f t="shared" si="28"/>
        <v>191.66666666666686</v>
      </c>
      <c r="H362" s="841">
        <f t="shared" si="29"/>
        <v>-45416.666666666628</v>
      </c>
      <c r="I362" s="694"/>
    </row>
    <row r="363" spans="3:9" hidden="1" outlineLevel="1" x14ac:dyDescent="0.25">
      <c r="C363" s="837">
        <v>350</v>
      </c>
      <c r="D363" s="841">
        <f t="shared" si="30"/>
        <v>-45416.666666666628</v>
      </c>
      <c r="E363" s="841">
        <f t="shared" si="26"/>
        <v>-227.08333333333314</v>
      </c>
      <c r="F363" s="841">
        <f t="shared" si="27"/>
        <v>416.66666666666669</v>
      </c>
      <c r="G363" s="841">
        <f t="shared" si="28"/>
        <v>189.58333333333354</v>
      </c>
      <c r="H363" s="841">
        <f t="shared" si="29"/>
        <v>-45833.333333333292</v>
      </c>
      <c r="I363" s="694"/>
    </row>
    <row r="364" spans="3:9" hidden="1" outlineLevel="1" x14ac:dyDescent="0.25">
      <c r="C364" s="837">
        <v>351</v>
      </c>
      <c r="D364" s="841">
        <f t="shared" si="30"/>
        <v>-45833.333333333292</v>
      </c>
      <c r="E364" s="841">
        <f t="shared" si="26"/>
        <v>-229.16666666666646</v>
      </c>
      <c r="F364" s="841">
        <f t="shared" si="27"/>
        <v>416.66666666666669</v>
      </c>
      <c r="G364" s="841">
        <f t="shared" si="28"/>
        <v>187.50000000000023</v>
      </c>
      <c r="H364" s="841">
        <f t="shared" si="29"/>
        <v>-46249.999999999956</v>
      </c>
      <c r="I364" s="694"/>
    </row>
    <row r="365" spans="3:9" hidden="1" outlineLevel="1" x14ac:dyDescent="0.25">
      <c r="C365" s="837">
        <v>352</v>
      </c>
      <c r="D365" s="841">
        <f t="shared" si="30"/>
        <v>-46249.999999999956</v>
      </c>
      <c r="E365" s="841">
        <f t="shared" si="26"/>
        <v>-231.24999999999977</v>
      </c>
      <c r="F365" s="841">
        <f t="shared" si="27"/>
        <v>416.66666666666669</v>
      </c>
      <c r="G365" s="841">
        <f t="shared" si="28"/>
        <v>185.41666666666691</v>
      </c>
      <c r="H365" s="841">
        <f t="shared" si="29"/>
        <v>-46666.666666666621</v>
      </c>
      <c r="I365" s="694"/>
    </row>
    <row r="366" spans="3:9" hidden="1" outlineLevel="1" x14ac:dyDescent="0.25">
      <c r="C366" s="837">
        <v>353</v>
      </c>
      <c r="D366" s="841">
        <f t="shared" si="30"/>
        <v>-46666.666666666621</v>
      </c>
      <c r="E366" s="841">
        <f t="shared" si="26"/>
        <v>-233.33333333333312</v>
      </c>
      <c r="F366" s="841">
        <f t="shared" si="27"/>
        <v>416.66666666666669</v>
      </c>
      <c r="G366" s="841">
        <f t="shared" si="28"/>
        <v>183.33333333333357</v>
      </c>
      <c r="H366" s="841">
        <f t="shared" si="29"/>
        <v>-47083.333333333285</v>
      </c>
      <c r="I366" s="694"/>
    </row>
    <row r="367" spans="3:9" hidden="1" outlineLevel="1" x14ac:dyDescent="0.25">
      <c r="C367" s="837">
        <v>354</v>
      </c>
      <c r="D367" s="841">
        <f t="shared" si="30"/>
        <v>-47083.333333333285</v>
      </c>
      <c r="E367" s="841">
        <f t="shared" si="26"/>
        <v>-235.41666666666643</v>
      </c>
      <c r="F367" s="841">
        <f t="shared" si="27"/>
        <v>416.66666666666669</v>
      </c>
      <c r="G367" s="841">
        <f t="shared" si="28"/>
        <v>181.25000000000026</v>
      </c>
      <c r="H367" s="841">
        <f t="shared" si="29"/>
        <v>-47499.999999999949</v>
      </c>
      <c r="I367" s="694"/>
    </row>
    <row r="368" spans="3:9" hidden="1" outlineLevel="1" x14ac:dyDescent="0.25">
      <c r="C368" s="837">
        <v>355</v>
      </c>
      <c r="D368" s="841">
        <f t="shared" si="30"/>
        <v>-47499.999999999949</v>
      </c>
      <c r="E368" s="841">
        <f t="shared" si="26"/>
        <v>-237.49999999999974</v>
      </c>
      <c r="F368" s="841">
        <f t="shared" si="27"/>
        <v>416.66666666666669</v>
      </c>
      <c r="G368" s="841">
        <f t="shared" si="28"/>
        <v>179.16666666666694</v>
      </c>
      <c r="H368" s="841">
        <f t="shared" si="29"/>
        <v>-47916.666666666613</v>
      </c>
      <c r="I368" s="694"/>
    </row>
    <row r="369" spans="1:9" hidden="1" outlineLevel="1" x14ac:dyDescent="0.25">
      <c r="C369" s="837">
        <v>356</v>
      </c>
      <c r="D369" s="841">
        <f t="shared" si="30"/>
        <v>-47916.666666666613</v>
      </c>
      <c r="E369" s="841">
        <f t="shared" si="26"/>
        <v>-239.58333333333306</v>
      </c>
      <c r="F369" s="841">
        <f t="shared" si="27"/>
        <v>416.66666666666669</v>
      </c>
      <c r="G369" s="841">
        <f t="shared" si="28"/>
        <v>177.08333333333363</v>
      </c>
      <c r="H369" s="841">
        <f t="shared" si="29"/>
        <v>-48333.333333333278</v>
      </c>
      <c r="I369" s="694"/>
    </row>
    <row r="370" spans="1:9" hidden="1" outlineLevel="1" x14ac:dyDescent="0.25">
      <c r="C370" s="837">
        <v>357</v>
      </c>
      <c r="D370" s="841">
        <f t="shared" si="30"/>
        <v>-48333.333333333278</v>
      </c>
      <c r="E370" s="841">
        <f t="shared" si="26"/>
        <v>-241.6666666666664</v>
      </c>
      <c r="F370" s="841">
        <f t="shared" si="27"/>
        <v>416.66666666666669</v>
      </c>
      <c r="G370" s="841">
        <f t="shared" si="28"/>
        <v>175.00000000000028</v>
      </c>
      <c r="H370" s="841">
        <f t="shared" si="29"/>
        <v>-48749.999999999942</v>
      </c>
      <c r="I370" s="694"/>
    </row>
    <row r="371" spans="1:9" hidden="1" outlineLevel="1" x14ac:dyDescent="0.25">
      <c r="C371" s="837">
        <v>358</v>
      </c>
      <c r="D371" s="841">
        <f t="shared" si="30"/>
        <v>-48749.999999999942</v>
      </c>
      <c r="E371" s="841">
        <f t="shared" si="26"/>
        <v>-243.74999999999972</v>
      </c>
      <c r="F371" s="841">
        <f t="shared" si="27"/>
        <v>416.66666666666669</v>
      </c>
      <c r="G371" s="841">
        <f t="shared" si="28"/>
        <v>172.91666666666697</v>
      </c>
      <c r="H371" s="841">
        <f t="shared" si="29"/>
        <v>-49166.666666666606</v>
      </c>
      <c r="I371" s="694"/>
    </row>
    <row r="372" spans="1:9" s="697" customFormat="1" hidden="1" outlineLevel="1" x14ac:dyDescent="0.25">
      <c r="A372" s="695"/>
      <c r="B372" s="696"/>
      <c r="C372" s="842">
        <v>359</v>
      </c>
      <c r="D372" s="843">
        <f t="shared" si="30"/>
        <v>-49166.666666666606</v>
      </c>
      <c r="E372" s="843">
        <f t="shared" si="26"/>
        <v>-245.83333333333303</v>
      </c>
      <c r="F372" s="843">
        <f t="shared" si="27"/>
        <v>416.66666666666669</v>
      </c>
      <c r="G372" s="843">
        <f t="shared" si="28"/>
        <v>170.83333333333366</v>
      </c>
      <c r="H372" s="843">
        <f t="shared" si="29"/>
        <v>-49583.33333333327</v>
      </c>
      <c r="I372" s="698"/>
    </row>
    <row r="373" spans="1:9" s="697" customFormat="1" hidden="1" outlineLevel="1" x14ac:dyDescent="0.25">
      <c r="A373" s="695"/>
      <c r="B373" s="696"/>
      <c r="C373" s="842">
        <v>360</v>
      </c>
      <c r="D373" s="843">
        <f t="shared" si="30"/>
        <v>-49583.33333333327</v>
      </c>
      <c r="E373" s="843">
        <f t="shared" si="26"/>
        <v>-247.91666666666634</v>
      </c>
      <c r="F373" s="843">
        <f t="shared" si="27"/>
        <v>416.66666666666669</v>
      </c>
      <c r="G373" s="843">
        <f t="shared" si="28"/>
        <v>168.75000000000034</v>
      </c>
      <c r="H373" s="843">
        <f t="shared" si="29"/>
        <v>-49999.999999999935</v>
      </c>
      <c r="I373" s="698"/>
    </row>
    <row r="374" spans="1:9" s="697" customFormat="1" ht="7.5" customHeight="1" collapsed="1" thickBot="1" x14ac:dyDescent="0.3">
      <c r="A374" s="695"/>
      <c r="B374" s="696"/>
      <c r="C374" s="844"/>
      <c r="D374" s="844"/>
      <c r="E374" s="844"/>
      <c r="F374" s="844"/>
      <c r="G374" s="844"/>
      <c r="H374" s="844"/>
    </row>
    <row r="375" spans="1:9" s="697" customFormat="1" x14ac:dyDescent="0.25">
      <c r="A375" s="695"/>
      <c r="B375" s="696"/>
    </row>
  </sheetData>
  <sheetProtection algorithmName="SHA-512" hashValue="+9F+mHG/0N2NrUnkGnYaalKbRNnY2UGFOFIwPkdhNmeWhPoKjonLYZDLE44qtb5ToX3qnBfvjZ3E7B2JsJ+tnA==" saltValue="rPiAtmbRzqkiHcqd8bujH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H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H253" formula="1" unlockedFormula="1"/>
    <ignoredError sqref="D14:H252 E8:E10 D253:G253" unlockedFormula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2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662" customWidth="1"/>
    <col min="2" max="2" width="2" style="1022" customWidth="1"/>
    <col min="3" max="3" width="47.140625" style="666" bestFit="1" customWidth="1"/>
    <col min="4" max="4" width="4.85546875" style="666" bestFit="1" customWidth="1"/>
    <col min="5" max="5" width="11.7109375" style="665" bestFit="1" customWidth="1"/>
    <col min="6" max="6" width="1.42578125" style="665" customWidth="1"/>
    <col min="7" max="7" width="11.7109375" style="665" bestFit="1" customWidth="1"/>
    <col min="8" max="8" width="1.42578125" style="665" customWidth="1"/>
    <col min="9" max="9" width="11.7109375" style="665" bestFit="1" customWidth="1"/>
    <col min="10" max="10" width="1.42578125" style="665" customWidth="1"/>
    <col min="11" max="11" width="11.7109375" style="665" bestFit="1" customWidth="1"/>
    <col min="12" max="12" width="9.140625" style="665"/>
    <col min="13" max="258" width="9.140625" style="666"/>
    <col min="259" max="259" width="47.140625" style="666" bestFit="1" customWidth="1"/>
    <col min="260" max="260" width="4.5703125" style="666" bestFit="1" customWidth="1"/>
    <col min="261" max="261" width="10.42578125" style="666" bestFit="1" customWidth="1"/>
    <col min="262" max="262" width="1.42578125" style="666" customWidth="1"/>
    <col min="263" max="263" width="10.140625" style="666" bestFit="1" customWidth="1"/>
    <col min="264" max="264" width="1.42578125" style="666" customWidth="1"/>
    <col min="265" max="265" width="10.42578125" style="666" bestFit="1" customWidth="1"/>
    <col min="266" max="266" width="1.42578125" style="666" customWidth="1"/>
    <col min="267" max="267" width="10.140625" style="666" bestFit="1" customWidth="1"/>
    <col min="268" max="514" width="9.140625" style="666"/>
    <col min="515" max="515" width="47.140625" style="666" bestFit="1" customWidth="1"/>
    <col min="516" max="516" width="4.5703125" style="666" bestFit="1" customWidth="1"/>
    <col min="517" max="517" width="10.42578125" style="666" bestFit="1" customWidth="1"/>
    <col min="518" max="518" width="1.42578125" style="666" customWidth="1"/>
    <col min="519" max="519" width="10.140625" style="666" bestFit="1" customWidth="1"/>
    <col min="520" max="520" width="1.42578125" style="666" customWidth="1"/>
    <col min="521" max="521" width="10.42578125" style="666" bestFit="1" customWidth="1"/>
    <col min="522" max="522" width="1.42578125" style="666" customWidth="1"/>
    <col min="523" max="523" width="10.140625" style="666" bestFit="1" customWidth="1"/>
    <col min="524" max="770" width="9.140625" style="666"/>
    <col min="771" max="771" width="47.140625" style="666" bestFit="1" customWidth="1"/>
    <col min="772" max="772" width="4.5703125" style="666" bestFit="1" customWidth="1"/>
    <col min="773" max="773" width="10.42578125" style="666" bestFit="1" customWidth="1"/>
    <col min="774" max="774" width="1.42578125" style="666" customWidth="1"/>
    <col min="775" max="775" width="10.140625" style="666" bestFit="1" customWidth="1"/>
    <col min="776" max="776" width="1.42578125" style="666" customWidth="1"/>
    <col min="777" max="777" width="10.42578125" style="666" bestFit="1" customWidth="1"/>
    <col min="778" max="778" width="1.42578125" style="666" customWidth="1"/>
    <col min="779" max="779" width="10.140625" style="666" bestFit="1" customWidth="1"/>
    <col min="780" max="1026" width="9.140625" style="666"/>
    <col min="1027" max="1027" width="47.140625" style="666" bestFit="1" customWidth="1"/>
    <col min="1028" max="1028" width="4.5703125" style="666" bestFit="1" customWidth="1"/>
    <col min="1029" max="1029" width="10.42578125" style="666" bestFit="1" customWidth="1"/>
    <col min="1030" max="1030" width="1.42578125" style="666" customWidth="1"/>
    <col min="1031" max="1031" width="10.140625" style="666" bestFit="1" customWidth="1"/>
    <col min="1032" max="1032" width="1.42578125" style="666" customWidth="1"/>
    <col min="1033" max="1033" width="10.42578125" style="666" bestFit="1" customWidth="1"/>
    <col min="1034" max="1034" width="1.42578125" style="666" customWidth="1"/>
    <col min="1035" max="1035" width="10.140625" style="666" bestFit="1" customWidth="1"/>
    <col min="1036" max="1282" width="9.140625" style="666"/>
    <col min="1283" max="1283" width="47.140625" style="666" bestFit="1" customWidth="1"/>
    <col min="1284" max="1284" width="4.5703125" style="666" bestFit="1" customWidth="1"/>
    <col min="1285" max="1285" width="10.42578125" style="666" bestFit="1" customWidth="1"/>
    <col min="1286" max="1286" width="1.42578125" style="666" customWidth="1"/>
    <col min="1287" max="1287" width="10.140625" style="666" bestFit="1" customWidth="1"/>
    <col min="1288" max="1288" width="1.42578125" style="666" customWidth="1"/>
    <col min="1289" max="1289" width="10.42578125" style="666" bestFit="1" customWidth="1"/>
    <col min="1290" max="1290" width="1.42578125" style="666" customWidth="1"/>
    <col min="1291" max="1291" width="10.140625" style="666" bestFit="1" customWidth="1"/>
    <col min="1292" max="1538" width="9.140625" style="666"/>
    <col min="1539" max="1539" width="47.140625" style="666" bestFit="1" customWidth="1"/>
    <col min="1540" max="1540" width="4.5703125" style="666" bestFit="1" customWidth="1"/>
    <col min="1541" max="1541" width="10.42578125" style="666" bestFit="1" customWidth="1"/>
    <col min="1542" max="1542" width="1.42578125" style="666" customWidth="1"/>
    <col min="1543" max="1543" width="10.140625" style="666" bestFit="1" customWidth="1"/>
    <col min="1544" max="1544" width="1.42578125" style="666" customWidth="1"/>
    <col min="1545" max="1545" width="10.42578125" style="666" bestFit="1" customWidth="1"/>
    <col min="1546" max="1546" width="1.42578125" style="666" customWidth="1"/>
    <col min="1547" max="1547" width="10.140625" style="666" bestFit="1" customWidth="1"/>
    <col min="1548" max="1794" width="9.140625" style="666"/>
    <col min="1795" max="1795" width="47.140625" style="666" bestFit="1" customWidth="1"/>
    <col min="1796" max="1796" width="4.5703125" style="666" bestFit="1" customWidth="1"/>
    <col min="1797" max="1797" width="10.42578125" style="666" bestFit="1" customWidth="1"/>
    <col min="1798" max="1798" width="1.42578125" style="666" customWidth="1"/>
    <col min="1799" max="1799" width="10.140625" style="666" bestFit="1" customWidth="1"/>
    <col min="1800" max="1800" width="1.42578125" style="666" customWidth="1"/>
    <col min="1801" max="1801" width="10.42578125" style="666" bestFit="1" customWidth="1"/>
    <col min="1802" max="1802" width="1.42578125" style="666" customWidth="1"/>
    <col min="1803" max="1803" width="10.140625" style="666" bestFit="1" customWidth="1"/>
    <col min="1804" max="2050" width="9.140625" style="666"/>
    <col min="2051" max="2051" width="47.140625" style="666" bestFit="1" customWidth="1"/>
    <col min="2052" max="2052" width="4.5703125" style="666" bestFit="1" customWidth="1"/>
    <col min="2053" max="2053" width="10.42578125" style="666" bestFit="1" customWidth="1"/>
    <col min="2054" max="2054" width="1.42578125" style="666" customWidth="1"/>
    <col min="2055" max="2055" width="10.140625" style="666" bestFit="1" customWidth="1"/>
    <col min="2056" max="2056" width="1.42578125" style="666" customWidth="1"/>
    <col min="2057" max="2057" width="10.42578125" style="666" bestFit="1" customWidth="1"/>
    <col min="2058" max="2058" width="1.42578125" style="666" customWidth="1"/>
    <col min="2059" max="2059" width="10.140625" style="666" bestFit="1" customWidth="1"/>
    <col min="2060" max="2306" width="9.140625" style="666"/>
    <col min="2307" max="2307" width="47.140625" style="666" bestFit="1" customWidth="1"/>
    <col min="2308" max="2308" width="4.5703125" style="666" bestFit="1" customWidth="1"/>
    <col min="2309" max="2309" width="10.42578125" style="666" bestFit="1" customWidth="1"/>
    <col min="2310" max="2310" width="1.42578125" style="666" customWidth="1"/>
    <col min="2311" max="2311" width="10.140625" style="666" bestFit="1" customWidth="1"/>
    <col min="2312" max="2312" width="1.42578125" style="666" customWidth="1"/>
    <col min="2313" max="2313" width="10.42578125" style="666" bestFit="1" customWidth="1"/>
    <col min="2314" max="2314" width="1.42578125" style="666" customWidth="1"/>
    <col min="2315" max="2315" width="10.140625" style="666" bestFit="1" customWidth="1"/>
    <col min="2316" max="2562" width="9.140625" style="666"/>
    <col min="2563" max="2563" width="47.140625" style="666" bestFit="1" customWidth="1"/>
    <col min="2564" max="2564" width="4.5703125" style="666" bestFit="1" customWidth="1"/>
    <col min="2565" max="2565" width="10.42578125" style="666" bestFit="1" customWidth="1"/>
    <col min="2566" max="2566" width="1.42578125" style="666" customWidth="1"/>
    <col min="2567" max="2567" width="10.140625" style="666" bestFit="1" customWidth="1"/>
    <col min="2568" max="2568" width="1.42578125" style="666" customWidth="1"/>
    <col min="2569" max="2569" width="10.42578125" style="666" bestFit="1" customWidth="1"/>
    <col min="2570" max="2570" width="1.42578125" style="666" customWidth="1"/>
    <col min="2571" max="2571" width="10.140625" style="666" bestFit="1" customWidth="1"/>
    <col min="2572" max="2818" width="9.140625" style="666"/>
    <col min="2819" max="2819" width="47.140625" style="666" bestFit="1" customWidth="1"/>
    <col min="2820" max="2820" width="4.5703125" style="666" bestFit="1" customWidth="1"/>
    <col min="2821" max="2821" width="10.42578125" style="666" bestFit="1" customWidth="1"/>
    <col min="2822" max="2822" width="1.42578125" style="666" customWidth="1"/>
    <col min="2823" max="2823" width="10.140625" style="666" bestFit="1" customWidth="1"/>
    <col min="2824" max="2824" width="1.42578125" style="666" customWidth="1"/>
    <col min="2825" max="2825" width="10.42578125" style="666" bestFit="1" customWidth="1"/>
    <col min="2826" max="2826" width="1.42578125" style="666" customWidth="1"/>
    <col min="2827" max="2827" width="10.140625" style="666" bestFit="1" customWidth="1"/>
    <col min="2828" max="3074" width="9.140625" style="666"/>
    <col min="3075" max="3075" width="47.140625" style="666" bestFit="1" customWidth="1"/>
    <col min="3076" max="3076" width="4.5703125" style="666" bestFit="1" customWidth="1"/>
    <col min="3077" max="3077" width="10.42578125" style="666" bestFit="1" customWidth="1"/>
    <col min="3078" max="3078" width="1.42578125" style="666" customWidth="1"/>
    <col min="3079" max="3079" width="10.140625" style="666" bestFit="1" customWidth="1"/>
    <col min="3080" max="3080" width="1.42578125" style="666" customWidth="1"/>
    <col min="3081" max="3081" width="10.42578125" style="666" bestFit="1" customWidth="1"/>
    <col min="3082" max="3082" width="1.42578125" style="666" customWidth="1"/>
    <col min="3083" max="3083" width="10.140625" style="666" bestFit="1" customWidth="1"/>
    <col min="3084" max="3330" width="9.140625" style="666"/>
    <col min="3331" max="3331" width="47.140625" style="666" bestFit="1" customWidth="1"/>
    <col min="3332" max="3332" width="4.5703125" style="666" bestFit="1" customWidth="1"/>
    <col min="3333" max="3333" width="10.42578125" style="666" bestFit="1" customWidth="1"/>
    <col min="3334" max="3334" width="1.42578125" style="666" customWidth="1"/>
    <col min="3335" max="3335" width="10.140625" style="666" bestFit="1" customWidth="1"/>
    <col min="3336" max="3336" width="1.42578125" style="666" customWidth="1"/>
    <col min="3337" max="3337" width="10.42578125" style="666" bestFit="1" customWidth="1"/>
    <col min="3338" max="3338" width="1.42578125" style="666" customWidth="1"/>
    <col min="3339" max="3339" width="10.140625" style="666" bestFit="1" customWidth="1"/>
    <col min="3340" max="3586" width="9.140625" style="666"/>
    <col min="3587" max="3587" width="47.140625" style="666" bestFit="1" customWidth="1"/>
    <col min="3588" max="3588" width="4.5703125" style="666" bestFit="1" customWidth="1"/>
    <col min="3589" max="3589" width="10.42578125" style="666" bestFit="1" customWidth="1"/>
    <col min="3590" max="3590" width="1.42578125" style="666" customWidth="1"/>
    <col min="3591" max="3591" width="10.140625" style="666" bestFit="1" customWidth="1"/>
    <col min="3592" max="3592" width="1.42578125" style="666" customWidth="1"/>
    <col min="3593" max="3593" width="10.42578125" style="666" bestFit="1" customWidth="1"/>
    <col min="3594" max="3594" width="1.42578125" style="666" customWidth="1"/>
    <col min="3595" max="3595" width="10.140625" style="666" bestFit="1" customWidth="1"/>
    <col min="3596" max="3842" width="9.140625" style="666"/>
    <col min="3843" max="3843" width="47.140625" style="666" bestFit="1" customWidth="1"/>
    <col min="3844" max="3844" width="4.5703125" style="666" bestFit="1" customWidth="1"/>
    <col min="3845" max="3845" width="10.42578125" style="666" bestFit="1" customWidth="1"/>
    <col min="3846" max="3846" width="1.42578125" style="666" customWidth="1"/>
    <col min="3847" max="3847" width="10.140625" style="666" bestFit="1" customWidth="1"/>
    <col min="3848" max="3848" width="1.42578125" style="666" customWidth="1"/>
    <col min="3849" max="3849" width="10.42578125" style="666" bestFit="1" customWidth="1"/>
    <col min="3850" max="3850" width="1.42578125" style="666" customWidth="1"/>
    <col min="3851" max="3851" width="10.140625" style="666" bestFit="1" customWidth="1"/>
    <col min="3852" max="4098" width="9.140625" style="666"/>
    <col min="4099" max="4099" width="47.140625" style="666" bestFit="1" customWidth="1"/>
    <col min="4100" max="4100" width="4.5703125" style="666" bestFit="1" customWidth="1"/>
    <col min="4101" max="4101" width="10.42578125" style="666" bestFit="1" customWidth="1"/>
    <col min="4102" max="4102" width="1.42578125" style="666" customWidth="1"/>
    <col min="4103" max="4103" width="10.140625" style="666" bestFit="1" customWidth="1"/>
    <col min="4104" max="4104" width="1.42578125" style="666" customWidth="1"/>
    <col min="4105" max="4105" width="10.42578125" style="666" bestFit="1" customWidth="1"/>
    <col min="4106" max="4106" width="1.42578125" style="666" customWidth="1"/>
    <col min="4107" max="4107" width="10.140625" style="666" bestFit="1" customWidth="1"/>
    <col min="4108" max="4354" width="9.140625" style="666"/>
    <col min="4355" max="4355" width="47.140625" style="666" bestFit="1" customWidth="1"/>
    <col min="4356" max="4356" width="4.5703125" style="666" bestFit="1" customWidth="1"/>
    <col min="4357" max="4357" width="10.42578125" style="666" bestFit="1" customWidth="1"/>
    <col min="4358" max="4358" width="1.42578125" style="666" customWidth="1"/>
    <col min="4359" max="4359" width="10.140625" style="666" bestFit="1" customWidth="1"/>
    <col min="4360" max="4360" width="1.42578125" style="666" customWidth="1"/>
    <col min="4361" max="4361" width="10.42578125" style="666" bestFit="1" customWidth="1"/>
    <col min="4362" max="4362" width="1.42578125" style="666" customWidth="1"/>
    <col min="4363" max="4363" width="10.140625" style="666" bestFit="1" customWidth="1"/>
    <col min="4364" max="4610" width="9.140625" style="666"/>
    <col min="4611" max="4611" width="47.140625" style="666" bestFit="1" customWidth="1"/>
    <col min="4612" max="4612" width="4.5703125" style="666" bestFit="1" customWidth="1"/>
    <col min="4613" max="4613" width="10.42578125" style="666" bestFit="1" customWidth="1"/>
    <col min="4614" max="4614" width="1.42578125" style="666" customWidth="1"/>
    <col min="4615" max="4615" width="10.140625" style="666" bestFit="1" customWidth="1"/>
    <col min="4616" max="4616" width="1.42578125" style="666" customWidth="1"/>
    <col min="4617" max="4617" width="10.42578125" style="666" bestFit="1" customWidth="1"/>
    <col min="4618" max="4618" width="1.42578125" style="666" customWidth="1"/>
    <col min="4619" max="4619" width="10.140625" style="666" bestFit="1" customWidth="1"/>
    <col min="4620" max="4866" width="9.140625" style="666"/>
    <col min="4867" max="4867" width="47.140625" style="666" bestFit="1" customWidth="1"/>
    <col min="4868" max="4868" width="4.5703125" style="666" bestFit="1" customWidth="1"/>
    <col min="4869" max="4869" width="10.42578125" style="666" bestFit="1" customWidth="1"/>
    <col min="4870" max="4870" width="1.42578125" style="666" customWidth="1"/>
    <col min="4871" max="4871" width="10.140625" style="666" bestFit="1" customWidth="1"/>
    <col min="4872" max="4872" width="1.42578125" style="666" customWidth="1"/>
    <col min="4873" max="4873" width="10.42578125" style="666" bestFit="1" customWidth="1"/>
    <col min="4874" max="4874" width="1.42578125" style="666" customWidth="1"/>
    <col min="4875" max="4875" width="10.140625" style="666" bestFit="1" customWidth="1"/>
    <col min="4876" max="5122" width="9.140625" style="666"/>
    <col min="5123" max="5123" width="47.140625" style="666" bestFit="1" customWidth="1"/>
    <col min="5124" max="5124" width="4.5703125" style="666" bestFit="1" customWidth="1"/>
    <col min="5125" max="5125" width="10.42578125" style="666" bestFit="1" customWidth="1"/>
    <col min="5126" max="5126" width="1.42578125" style="666" customWidth="1"/>
    <col min="5127" max="5127" width="10.140625" style="666" bestFit="1" customWidth="1"/>
    <col min="5128" max="5128" width="1.42578125" style="666" customWidth="1"/>
    <col min="5129" max="5129" width="10.42578125" style="666" bestFit="1" customWidth="1"/>
    <col min="5130" max="5130" width="1.42578125" style="666" customWidth="1"/>
    <col min="5131" max="5131" width="10.140625" style="666" bestFit="1" customWidth="1"/>
    <col min="5132" max="5378" width="9.140625" style="666"/>
    <col min="5379" max="5379" width="47.140625" style="666" bestFit="1" customWidth="1"/>
    <col min="5380" max="5380" width="4.5703125" style="666" bestFit="1" customWidth="1"/>
    <col min="5381" max="5381" width="10.42578125" style="666" bestFit="1" customWidth="1"/>
    <col min="5382" max="5382" width="1.42578125" style="666" customWidth="1"/>
    <col min="5383" max="5383" width="10.140625" style="666" bestFit="1" customWidth="1"/>
    <col min="5384" max="5384" width="1.42578125" style="666" customWidth="1"/>
    <col min="5385" max="5385" width="10.42578125" style="666" bestFit="1" customWidth="1"/>
    <col min="5386" max="5386" width="1.42578125" style="666" customWidth="1"/>
    <col min="5387" max="5387" width="10.140625" style="666" bestFit="1" customWidth="1"/>
    <col min="5388" max="5634" width="9.140625" style="666"/>
    <col min="5635" max="5635" width="47.140625" style="666" bestFit="1" customWidth="1"/>
    <col min="5636" max="5636" width="4.5703125" style="666" bestFit="1" customWidth="1"/>
    <col min="5637" max="5637" width="10.42578125" style="666" bestFit="1" customWidth="1"/>
    <col min="5638" max="5638" width="1.42578125" style="666" customWidth="1"/>
    <col min="5639" max="5639" width="10.140625" style="666" bestFit="1" customWidth="1"/>
    <col min="5640" max="5640" width="1.42578125" style="666" customWidth="1"/>
    <col min="5641" max="5641" width="10.42578125" style="666" bestFit="1" customWidth="1"/>
    <col min="5642" max="5642" width="1.42578125" style="666" customWidth="1"/>
    <col min="5643" max="5643" width="10.140625" style="666" bestFit="1" customWidth="1"/>
    <col min="5644" max="5890" width="9.140625" style="666"/>
    <col min="5891" max="5891" width="47.140625" style="666" bestFit="1" customWidth="1"/>
    <col min="5892" max="5892" width="4.5703125" style="666" bestFit="1" customWidth="1"/>
    <col min="5893" max="5893" width="10.42578125" style="666" bestFit="1" customWidth="1"/>
    <col min="5894" max="5894" width="1.42578125" style="666" customWidth="1"/>
    <col min="5895" max="5895" width="10.140625" style="666" bestFit="1" customWidth="1"/>
    <col min="5896" max="5896" width="1.42578125" style="666" customWidth="1"/>
    <col min="5897" max="5897" width="10.42578125" style="666" bestFit="1" customWidth="1"/>
    <col min="5898" max="5898" width="1.42578125" style="666" customWidth="1"/>
    <col min="5899" max="5899" width="10.140625" style="666" bestFit="1" customWidth="1"/>
    <col min="5900" max="6146" width="9.140625" style="666"/>
    <col min="6147" max="6147" width="47.140625" style="666" bestFit="1" customWidth="1"/>
    <col min="6148" max="6148" width="4.5703125" style="666" bestFit="1" customWidth="1"/>
    <col min="6149" max="6149" width="10.42578125" style="666" bestFit="1" customWidth="1"/>
    <col min="6150" max="6150" width="1.42578125" style="666" customWidth="1"/>
    <col min="6151" max="6151" width="10.140625" style="666" bestFit="1" customWidth="1"/>
    <col min="6152" max="6152" width="1.42578125" style="666" customWidth="1"/>
    <col min="6153" max="6153" width="10.42578125" style="666" bestFit="1" customWidth="1"/>
    <col min="6154" max="6154" width="1.42578125" style="666" customWidth="1"/>
    <col min="6155" max="6155" width="10.140625" style="666" bestFit="1" customWidth="1"/>
    <col min="6156" max="6402" width="9.140625" style="666"/>
    <col min="6403" max="6403" width="47.140625" style="666" bestFit="1" customWidth="1"/>
    <col min="6404" max="6404" width="4.5703125" style="666" bestFit="1" customWidth="1"/>
    <col min="6405" max="6405" width="10.42578125" style="666" bestFit="1" customWidth="1"/>
    <col min="6406" max="6406" width="1.42578125" style="666" customWidth="1"/>
    <col min="6407" max="6407" width="10.140625" style="666" bestFit="1" customWidth="1"/>
    <col min="6408" max="6408" width="1.42578125" style="666" customWidth="1"/>
    <col min="6409" max="6409" width="10.42578125" style="666" bestFit="1" customWidth="1"/>
    <col min="6410" max="6410" width="1.42578125" style="666" customWidth="1"/>
    <col min="6411" max="6411" width="10.140625" style="666" bestFit="1" customWidth="1"/>
    <col min="6412" max="6658" width="9.140625" style="666"/>
    <col min="6659" max="6659" width="47.140625" style="666" bestFit="1" customWidth="1"/>
    <col min="6660" max="6660" width="4.5703125" style="666" bestFit="1" customWidth="1"/>
    <col min="6661" max="6661" width="10.42578125" style="666" bestFit="1" customWidth="1"/>
    <col min="6662" max="6662" width="1.42578125" style="666" customWidth="1"/>
    <col min="6663" max="6663" width="10.140625" style="666" bestFit="1" customWidth="1"/>
    <col min="6664" max="6664" width="1.42578125" style="666" customWidth="1"/>
    <col min="6665" max="6665" width="10.42578125" style="666" bestFit="1" customWidth="1"/>
    <col min="6666" max="6666" width="1.42578125" style="666" customWidth="1"/>
    <col min="6667" max="6667" width="10.140625" style="666" bestFit="1" customWidth="1"/>
    <col min="6668" max="6914" width="9.140625" style="666"/>
    <col min="6915" max="6915" width="47.140625" style="666" bestFit="1" customWidth="1"/>
    <col min="6916" max="6916" width="4.5703125" style="666" bestFit="1" customWidth="1"/>
    <col min="6917" max="6917" width="10.42578125" style="666" bestFit="1" customWidth="1"/>
    <col min="6918" max="6918" width="1.42578125" style="666" customWidth="1"/>
    <col min="6919" max="6919" width="10.140625" style="666" bestFit="1" customWidth="1"/>
    <col min="6920" max="6920" width="1.42578125" style="666" customWidth="1"/>
    <col min="6921" max="6921" width="10.42578125" style="666" bestFit="1" customWidth="1"/>
    <col min="6922" max="6922" width="1.42578125" style="666" customWidth="1"/>
    <col min="6923" max="6923" width="10.140625" style="666" bestFit="1" customWidth="1"/>
    <col min="6924" max="7170" width="9.140625" style="666"/>
    <col min="7171" max="7171" width="47.140625" style="666" bestFit="1" customWidth="1"/>
    <col min="7172" max="7172" width="4.5703125" style="666" bestFit="1" customWidth="1"/>
    <col min="7173" max="7173" width="10.42578125" style="666" bestFit="1" customWidth="1"/>
    <col min="7174" max="7174" width="1.42578125" style="666" customWidth="1"/>
    <col min="7175" max="7175" width="10.140625" style="666" bestFit="1" customWidth="1"/>
    <col min="7176" max="7176" width="1.42578125" style="666" customWidth="1"/>
    <col min="7177" max="7177" width="10.42578125" style="666" bestFit="1" customWidth="1"/>
    <col min="7178" max="7178" width="1.42578125" style="666" customWidth="1"/>
    <col min="7179" max="7179" width="10.140625" style="666" bestFit="1" customWidth="1"/>
    <col min="7180" max="7426" width="9.140625" style="666"/>
    <col min="7427" max="7427" width="47.140625" style="666" bestFit="1" customWidth="1"/>
    <col min="7428" max="7428" width="4.5703125" style="666" bestFit="1" customWidth="1"/>
    <col min="7429" max="7429" width="10.42578125" style="666" bestFit="1" customWidth="1"/>
    <col min="7430" max="7430" width="1.42578125" style="666" customWidth="1"/>
    <col min="7431" max="7431" width="10.140625" style="666" bestFit="1" customWidth="1"/>
    <col min="7432" max="7432" width="1.42578125" style="666" customWidth="1"/>
    <col min="7433" max="7433" width="10.42578125" style="666" bestFit="1" customWidth="1"/>
    <col min="7434" max="7434" width="1.42578125" style="666" customWidth="1"/>
    <col min="7435" max="7435" width="10.140625" style="666" bestFit="1" customWidth="1"/>
    <col min="7436" max="7682" width="9.140625" style="666"/>
    <col min="7683" max="7683" width="47.140625" style="666" bestFit="1" customWidth="1"/>
    <col min="7684" max="7684" width="4.5703125" style="666" bestFit="1" customWidth="1"/>
    <col min="7685" max="7685" width="10.42578125" style="666" bestFit="1" customWidth="1"/>
    <col min="7686" max="7686" width="1.42578125" style="666" customWidth="1"/>
    <col min="7687" max="7687" width="10.140625" style="666" bestFit="1" customWidth="1"/>
    <col min="7688" max="7688" width="1.42578125" style="666" customWidth="1"/>
    <col min="7689" max="7689" width="10.42578125" style="666" bestFit="1" customWidth="1"/>
    <col min="7690" max="7690" width="1.42578125" style="666" customWidth="1"/>
    <col min="7691" max="7691" width="10.140625" style="666" bestFit="1" customWidth="1"/>
    <col min="7692" max="7938" width="9.140625" style="666"/>
    <col min="7939" max="7939" width="47.140625" style="666" bestFit="1" customWidth="1"/>
    <col min="7940" max="7940" width="4.5703125" style="666" bestFit="1" customWidth="1"/>
    <col min="7941" max="7941" width="10.42578125" style="666" bestFit="1" customWidth="1"/>
    <col min="7942" max="7942" width="1.42578125" style="666" customWidth="1"/>
    <col min="7943" max="7943" width="10.140625" style="666" bestFit="1" customWidth="1"/>
    <col min="7944" max="7944" width="1.42578125" style="666" customWidth="1"/>
    <col min="7945" max="7945" width="10.42578125" style="666" bestFit="1" customWidth="1"/>
    <col min="7946" max="7946" width="1.42578125" style="666" customWidth="1"/>
    <col min="7947" max="7947" width="10.140625" style="666" bestFit="1" customWidth="1"/>
    <col min="7948" max="8194" width="9.140625" style="666"/>
    <col min="8195" max="8195" width="47.140625" style="666" bestFit="1" customWidth="1"/>
    <col min="8196" max="8196" width="4.5703125" style="666" bestFit="1" customWidth="1"/>
    <col min="8197" max="8197" width="10.42578125" style="666" bestFit="1" customWidth="1"/>
    <col min="8198" max="8198" width="1.42578125" style="666" customWidth="1"/>
    <col min="8199" max="8199" width="10.140625" style="666" bestFit="1" customWidth="1"/>
    <col min="8200" max="8200" width="1.42578125" style="666" customWidth="1"/>
    <col min="8201" max="8201" width="10.42578125" style="666" bestFit="1" customWidth="1"/>
    <col min="8202" max="8202" width="1.42578125" style="666" customWidth="1"/>
    <col min="8203" max="8203" width="10.140625" style="666" bestFit="1" customWidth="1"/>
    <col min="8204" max="8450" width="9.140625" style="666"/>
    <col min="8451" max="8451" width="47.140625" style="666" bestFit="1" customWidth="1"/>
    <col min="8452" max="8452" width="4.5703125" style="666" bestFit="1" customWidth="1"/>
    <col min="8453" max="8453" width="10.42578125" style="666" bestFit="1" customWidth="1"/>
    <col min="8454" max="8454" width="1.42578125" style="666" customWidth="1"/>
    <col min="8455" max="8455" width="10.140625" style="666" bestFit="1" customWidth="1"/>
    <col min="8456" max="8456" width="1.42578125" style="666" customWidth="1"/>
    <col min="8457" max="8457" width="10.42578125" style="666" bestFit="1" customWidth="1"/>
    <col min="8458" max="8458" width="1.42578125" style="666" customWidth="1"/>
    <col min="8459" max="8459" width="10.140625" style="666" bestFit="1" customWidth="1"/>
    <col min="8460" max="8706" width="9.140625" style="666"/>
    <col min="8707" max="8707" width="47.140625" style="666" bestFit="1" customWidth="1"/>
    <col min="8708" max="8708" width="4.5703125" style="666" bestFit="1" customWidth="1"/>
    <col min="8709" max="8709" width="10.42578125" style="666" bestFit="1" customWidth="1"/>
    <col min="8710" max="8710" width="1.42578125" style="666" customWidth="1"/>
    <col min="8711" max="8711" width="10.140625" style="666" bestFit="1" customWidth="1"/>
    <col min="8712" max="8712" width="1.42578125" style="666" customWidth="1"/>
    <col min="8713" max="8713" width="10.42578125" style="666" bestFit="1" customWidth="1"/>
    <col min="8714" max="8714" width="1.42578125" style="666" customWidth="1"/>
    <col min="8715" max="8715" width="10.140625" style="666" bestFit="1" customWidth="1"/>
    <col min="8716" max="8962" width="9.140625" style="666"/>
    <col min="8963" max="8963" width="47.140625" style="666" bestFit="1" customWidth="1"/>
    <col min="8964" max="8964" width="4.5703125" style="666" bestFit="1" customWidth="1"/>
    <col min="8965" max="8965" width="10.42578125" style="666" bestFit="1" customWidth="1"/>
    <col min="8966" max="8966" width="1.42578125" style="666" customWidth="1"/>
    <col min="8967" max="8967" width="10.140625" style="666" bestFit="1" customWidth="1"/>
    <col min="8968" max="8968" width="1.42578125" style="666" customWidth="1"/>
    <col min="8969" max="8969" width="10.42578125" style="666" bestFit="1" customWidth="1"/>
    <col min="8970" max="8970" width="1.42578125" style="666" customWidth="1"/>
    <col min="8971" max="8971" width="10.140625" style="666" bestFit="1" customWidth="1"/>
    <col min="8972" max="9218" width="9.140625" style="666"/>
    <col min="9219" max="9219" width="47.140625" style="666" bestFit="1" customWidth="1"/>
    <col min="9220" max="9220" width="4.5703125" style="666" bestFit="1" customWidth="1"/>
    <col min="9221" max="9221" width="10.42578125" style="666" bestFit="1" customWidth="1"/>
    <col min="9222" max="9222" width="1.42578125" style="666" customWidth="1"/>
    <col min="9223" max="9223" width="10.140625" style="666" bestFit="1" customWidth="1"/>
    <col min="9224" max="9224" width="1.42578125" style="666" customWidth="1"/>
    <col min="9225" max="9225" width="10.42578125" style="666" bestFit="1" customWidth="1"/>
    <col min="9226" max="9226" width="1.42578125" style="666" customWidth="1"/>
    <col min="9227" max="9227" width="10.140625" style="666" bestFit="1" customWidth="1"/>
    <col min="9228" max="9474" width="9.140625" style="666"/>
    <col min="9475" max="9475" width="47.140625" style="666" bestFit="1" customWidth="1"/>
    <col min="9476" max="9476" width="4.5703125" style="666" bestFit="1" customWidth="1"/>
    <col min="9477" max="9477" width="10.42578125" style="666" bestFit="1" customWidth="1"/>
    <col min="9478" max="9478" width="1.42578125" style="666" customWidth="1"/>
    <col min="9479" max="9479" width="10.140625" style="666" bestFit="1" customWidth="1"/>
    <col min="9480" max="9480" width="1.42578125" style="666" customWidth="1"/>
    <col min="9481" max="9481" width="10.42578125" style="666" bestFit="1" customWidth="1"/>
    <col min="9482" max="9482" width="1.42578125" style="666" customWidth="1"/>
    <col min="9483" max="9483" width="10.140625" style="666" bestFit="1" customWidth="1"/>
    <col min="9484" max="9730" width="9.140625" style="666"/>
    <col min="9731" max="9731" width="47.140625" style="666" bestFit="1" customWidth="1"/>
    <col min="9732" max="9732" width="4.5703125" style="666" bestFit="1" customWidth="1"/>
    <col min="9733" max="9733" width="10.42578125" style="666" bestFit="1" customWidth="1"/>
    <col min="9734" max="9734" width="1.42578125" style="666" customWidth="1"/>
    <col min="9735" max="9735" width="10.140625" style="666" bestFit="1" customWidth="1"/>
    <col min="9736" max="9736" width="1.42578125" style="666" customWidth="1"/>
    <col min="9737" max="9737" width="10.42578125" style="666" bestFit="1" customWidth="1"/>
    <col min="9738" max="9738" width="1.42578125" style="666" customWidth="1"/>
    <col min="9739" max="9739" width="10.140625" style="666" bestFit="1" customWidth="1"/>
    <col min="9740" max="9986" width="9.140625" style="666"/>
    <col min="9987" max="9987" width="47.140625" style="666" bestFit="1" customWidth="1"/>
    <col min="9988" max="9988" width="4.5703125" style="666" bestFit="1" customWidth="1"/>
    <col min="9989" max="9989" width="10.42578125" style="666" bestFit="1" customWidth="1"/>
    <col min="9990" max="9990" width="1.42578125" style="666" customWidth="1"/>
    <col min="9991" max="9991" width="10.140625" style="666" bestFit="1" customWidth="1"/>
    <col min="9992" max="9992" width="1.42578125" style="666" customWidth="1"/>
    <col min="9993" max="9993" width="10.42578125" style="666" bestFit="1" customWidth="1"/>
    <col min="9994" max="9994" width="1.42578125" style="666" customWidth="1"/>
    <col min="9995" max="9995" width="10.140625" style="666" bestFit="1" customWidth="1"/>
    <col min="9996" max="10242" width="9.140625" style="666"/>
    <col min="10243" max="10243" width="47.140625" style="666" bestFit="1" customWidth="1"/>
    <col min="10244" max="10244" width="4.5703125" style="666" bestFit="1" customWidth="1"/>
    <col min="10245" max="10245" width="10.42578125" style="666" bestFit="1" customWidth="1"/>
    <col min="10246" max="10246" width="1.42578125" style="666" customWidth="1"/>
    <col min="10247" max="10247" width="10.140625" style="666" bestFit="1" customWidth="1"/>
    <col min="10248" max="10248" width="1.42578125" style="666" customWidth="1"/>
    <col min="10249" max="10249" width="10.42578125" style="666" bestFit="1" customWidth="1"/>
    <col min="10250" max="10250" width="1.42578125" style="666" customWidth="1"/>
    <col min="10251" max="10251" width="10.140625" style="666" bestFit="1" customWidth="1"/>
    <col min="10252" max="10498" width="9.140625" style="666"/>
    <col min="10499" max="10499" width="47.140625" style="666" bestFit="1" customWidth="1"/>
    <col min="10500" max="10500" width="4.5703125" style="666" bestFit="1" customWidth="1"/>
    <col min="10501" max="10501" width="10.42578125" style="666" bestFit="1" customWidth="1"/>
    <col min="10502" max="10502" width="1.42578125" style="666" customWidth="1"/>
    <col min="10503" max="10503" width="10.140625" style="666" bestFit="1" customWidth="1"/>
    <col min="10504" max="10504" width="1.42578125" style="666" customWidth="1"/>
    <col min="10505" max="10505" width="10.42578125" style="666" bestFit="1" customWidth="1"/>
    <col min="10506" max="10506" width="1.42578125" style="666" customWidth="1"/>
    <col min="10507" max="10507" width="10.140625" style="666" bestFit="1" customWidth="1"/>
    <col min="10508" max="10754" width="9.140625" style="666"/>
    <col min="10755" max="10755" width="47.140625" style="666" bestFit="1" customWidth="1"/>
    <col min="10756" max="10756" width="4.5703125" style="666" bestFit="1" customWidth="1"/>
    <col min="10757" max="10757" width="10.42578125" style="666" bestFit="1" customWidth="1"/>
    <col min="10758" max="10758" width="1.42578125" style="666" customWidth="1"/>
    <col min="10759" max="10759" width="10.140625" style="666" bestFit="1" customWidth="1"/>
    <col min="10760" max="10760" width="1.42578125" style="666" customWidth="1"/>
    <col min="10761" max="10761" width="10.42578125" style="666" bestFit="1" customWidth="1"/>
    <col min="10762" max="10762" width="1.42578125" style="666" customWidth="1"/>
    <col min="10763" max="10763" width="10.140625" style="666" bestFit="1" customWidth="1"/>
    <col min="10764" max="11010" width="9.140625" style="666"/>
    <col min="11011" max="11011" width="47.140625" style="666" bestFit="1" customWidth="1"/>
    <col min="11012" max="11012" width="4.5703125" style="666" bestFit="1" customWidth="1"/>
    <col min="11013" max="11013" width="10.42578125" style="666" bestFit="1" customWidth="1"/>
    <col min="11014" max="11014" width="1.42578125" style="666" customWidth="1"/>
    <col min="11015" max="11015" width="10.140625" style="666" bestFit="1" customWidth="1"/>
    <col min="11016" max="11016" width="1.42578125" style="666" customWidth="1"/>
    <col min="11017" max="11017" width="10.42578125" style="666" bestFit="1" customWidth="1"/>
    <col min="11018" max="11018" width="1.42578125" style="666" customWidth="1"/>
    <col min="11019" max="11019" width="10.140625" style="666" bestFit="1" customWidth="1"/>
    <col min="11020" max="11266" width="9.140625" style="666"/>
    <col min="11267" max="11267" width="47.140625" style="666" bestFit="1" customWidth="1"/>
    <col min="11268" max="11268" width="4.5703125" style="666" bestFit="1" customWidth="1"/>
    <col min="11269" max="11269" width="10.42578125" style="666" bestFit="1" customWidth="1"/>
    <col min="11270" max="11270" width="1.42578125" style="666" customWidth="1"/>
    <col min="11271" max="11271" width="10.140625" style="666" bestFit="1" customWidth="1"/>
    <col min="11272" max="11272" width="1.42578125" style="666" customWidth="1"/>
    <col min="11273" max="11273" width="10.42578125" style="666" bestFit="1" customWidth="1"/>
    <col min="11274" max="11274" width="1.42578125" style="666" customWidth="1"/>
    <col min="11275" max="11275" width="10.140625" style="666" bestFit="1" customWidth="1"/>
    <col min="11276" max="11522" width="9.140625" style="666"/>
    <col min="11523" max="11523" width="47.140625" style="666" bestFit="1" customWidth="1"/>
    <col min="11524" max="11524" width="4.5703125" style="666" bestFit="1" customWidth="1"/>
    <col min="11525" max="11525" width="10.42578125" style="666" bestFit="1" customWidth="1"/>
    <col min="11526" max="11526" width="1.42578125" style="666" customWidth="1"/>
    <col min="11527" max="11527" width="10.140625" style="666" bestFit="1" customWidth="1"/>
    <col min="11528" max="11528" width="1.42578125" style="666" customWidth="1"/>
    <col min="11529" max="11529" width="10.42578125" style="666" bestFit="1" customWidth="1"/>
    <col min="11530" max="11530" width="1.42578125" style="666" customWidth="1"/>
    <col min="11531" max="11531" width="10.140625" style="666" bestFit="1" customWidth="1"/>
    <col min="11532" max="11778" width="9.140625" style="666"/>
    <col min="11779" max="11779" width="47.140625" style="666" bestFit="1" customWidth="1"/>
    <col min="11780" max="11780" width="4.5703125" style="666" bestFit="1" customWidth="1"/>
    <col min="11781" max="11781" width="10.42578125" style="666" bestFit="1" customWidth="1"/>
    <col min="11782" max="11782" width="1.42578125" style="666" customWidth="1"/>
    <col min="11783" max="11783" width="10.140625" style="666" bestFit="1" customWidth="1"/>
    <col min="11784" max="11784" width="1.42578125" style="666" customWidth="1"/>
    <col min="11785" max="11785" width="10.42578125" style="666" bestFit="1" customWidth="1"/>
    <col min="11786" max="11786" width="1.42578125" style="666" customWidth="1"/>
    <col min="11787" max="11787" width="10.140625" style="666" bestFit="1" customWidth="1"/>
    <col min="11788" max="12034" width="9.140625" style="666"/>
    <col min="12035" max="12035" width="47.140625" style="666" bestFit="1" customWidth="1"/>
    <col min="12036" max="12036" width="4.5703125" style="666" bestFit="1" customWidth="1"/>
    <col min="12037" max="12037" width="10.42578125" style="666" bestFit="1" customWidth="1"/>
    <col min="12038" max="12038" width="1.42578125" style="666" customWidth="1"/>
    <col min="12039" max="12039" width="10.140625" style="666" bestFit="1" customWidth="1"/>
    <col min="12040" max="12040" width="1.42578125" style="666" customWidth="1"/>
    <col min="12041" max="12041" width="10.42578125" style="666" bestFit="1" customWidth="1"/>
    <col min="12042" max="12042" width="1.42578125" style="666" customWidth="1"/>
    <col min="12043" max="12043" width="10.140625" style="666" bestFit="1" customWidth="1"/>
    <col min="12044" max="12290" width="9.140625" style="666"/>
    <col min="12291" max="12291" width="47.140625" style="666" bestFit="1" customWidth="1"/>
    <col min="12292" max="12292" width="4.5703125" style="666" bestFit="1" customWidth="1"/>
    <col min="12293" max="12293" width="10.42578125" style="666" bestFit="1" customWidth="1"/>
    <col min="12294" max="12294" width="1.42578125" style="666" customWidth="1"/>
    <col min="12295" max="12295" width="10.140625" style="666" bestFit="1" customWidth="1"/>
    <col min="12296" max="12296" width="1.42578125" style="666" customWidth="1"/>
    <col min="12297" max="12297" width="10.42578125" style="666" bestFit="1" customWidth="1"/>
    <col min="12298" max="12298" width="1.42578125" style="666" customWidth="1"/>
    <col min="12299" max="12299" width="10.140625" style="666" bestFit="1" customWidth="1"/>
    <col min="12300" max="12546" width="9.140625" style="666"/>
    <col min="12547" max="12547" width="47.140625" style="666" bestFit="1" customWidth="1"/>
    <col min="12548" max="12548" width="4.5703125" style="666" bestFit="1" customWidth="1"/>
    <col min="12549" max="12549" width="10.42578125" style="666" bestFit="1" customWidth="1"/>
    <col min="12550" max="12550" width="1.42578125" style="666" customWidth="1"/>
    <col min="12551" max="12551" width="10.140625" style="666" bestFit="1" customWidth="1"/>
    <col min="12552" max="12552" width="1.42578125" style="666" customWidth="1"/>
    <col min="12553" max="12553" width="10.42578125" style="666" bestFit="1" customWidth="1"/>
    <col min="12554" max="12554" width="1.42578125" style="666" customWidth="1"/>
    <col min="12555" max="12555" width="10.140625" style="666" bestFit="1" customWidth="1"/>
    <col min="12556" max="12802" width="9.140625" style="666"/>
    <col min="12803" max="12803" width="47.140625" style="666" bestFit="1" customWidth="1"/>
    <col min="12804" max="12804" width="4.5703125" style="666" bestFit="1" customWidth="1"/>
    <col min="12805" max="12805" width="10.42578125" style="666" bestFit="1" customWidth="1"/>
    <col min="12806" max="12806" width="1.42578125" style="666" customWidth="1"/>
    <col min="12807" max="12807" width="10.140625" style="666" bestFit="1" customWidth="1"/>
    <col min="12808" max="12808" width="1.42578125" style="666" customWidth="1"/>
    <col min="12809" max="12809" width="10.42578125" style="666" bestFit="1" customWidth="1"/>
    <col min="12810" max="12810" width="1.42578125" style="666" customWidth="1"/>
    <col min="12811" max="12811" width="10.140625" style="666" bestFit="1" customWidth="1"/>
    <col min="12812" max="13058" width="9.140625" style="666"/>
    <col min="13059" max="13059" width="47.140625" style="666" bestFit="1" customWidth="1"/>
    <col min="13060" max="13060" width="4.5703125" style="666" bestFit="1" customWidth="1"/>
    <col min="13061" max="13061" width="10.42578125" style="666" bestFit="1" customWidth="1"/>
    <col min="13062" max="13062" width="1.42578125" style="666" customWidth="1"/>
    <col min="13063" max="13063" width="10.140625" style="666" bestFit="1" customWidth="1"/>
    <col min="13064" max="13064" width="1.42578125" style="666" customWidth="1"/>
    <col min="13065" max="13065" width="10.42578125" style="666" bestFit="1" customWidth="1"/>
    <col min="13066" max="13066" width="1.42578125" style="666" customWidth="1"/>
    <col min="13067" max="13067" width="10.140625" style="666" bestFit="1" customWidth="1"/>
    <col min="13068" max="13314" width="9.140625" style="666"/>
    <col min="13315" max="13315" width="47.140625" style="666" bestFit="1" customWidth="1"/>
    <col min="13316" max="13316" width="4.5703125" style="666" bestFit="1" customWidth="1"/>
    <col min="13317" max="13317" width="10.42578125" style="666" bestFit="1" customWidth="1"/>
    <col min="13318" max="13318" width="1.42578125" style="666" customWidth="1"/>
    <col min="13319" max="13319" width="10.140625" style="666" bestFit="1" customWidth="1"/>
    <col min="13320" max="13320" width="1.42578125" style="666" customWidth="1"/>
    <col min="13321" max="13321" width="10.42578125" style="666" bestFit="1" customWidth="1"/>
    <col min="13322" max="13322" width="1.42578125" style="666" customWidth="1"/>
    <col min="13323" max="13323" width="10.140625" style="666" bestFit="1" customWidth="1"/>
    <col min="13324" max="13570" width="9.140625" style="666"/>
    <col min="13571" max="13571" width="47.140625" style="666" bestFit="1" customWidth="1"/>
    <col min="13572" max="13572" width="4.5703125" style="666" bestFit="1" customWidth="1"/>
    <col min="13573" max="13573" width="10.42578125" style="666" bestFit="1" customWidth="1"/>
    <col min="13574" max="13574" width="1.42578125" style="666" customWidth="1"/>
    <col min="13575" max="13575" width="10.140625" style="666" bestFit="1" customWidth="1"/>
    <col min="13576" max="13576" width="1.42578125" style="666" customWidth="1"/>
    <col min="13577" max="13577" width="10.42578125" style="666" bestFit="1" customWidth="1"/>
    <col min="13578" max="13578" width="1.42578125" style="666" customWidth="1"/>
    <col min="13579" max="13579" width="10.140625" style="666" bestFit="1" customWidth="1"/>
    <col min="13580" max="13826" width="9.140625" style="666"/>
    <col min="13827" max="13827" width="47.140625" style="666" bestFit="1" customWidth="1"/>
    <col min="13828" max="13828" width="4.5703125" style="666" bestFit="1" customWidth="1"/>
    <col min="13829" max="13829" width="10.42578125" style="666" bestFit="1" customWidth="1"/>
    <col min="13830" max="13830" width="1.42578125" style="666" customWidth="1"/>
    <col min="13831" max="13831" width="10.140625" style="666" bestFit="1" customWidth="1"/>
    <col min="13832" max="13832" width="1.42578125" style="666" customWidth="1"/>
    <col min="13833" max="13833" width="10.42578125" style="666" bestFit="1" customWidth="1"/>
    <col min="13834" max="13834" width="1.42578125" style="666" customWidth="1"/>
    <col min="13835" max="13835" width="10.140625" style="666" bestFit="1" customWidth="1"/>
    <col min="13836" max="14082" width="9.140625" style="666"/>
    <col min="14083" max="14083" width="47.140625" style="666" bestFit="1" customWidth="1"/>
    <col min="14084" max="14084" width="4.5703125" style="666" bestFit="1" customWidth="1"/>
    <col min="14085" max="14085" width="10.42578125" style="666" bestFit="1" customWidth="1"/>
    <col min="14086" max="14086" width="1.42578125" style="666" customWidth="1"/>
    <col min="14087" max="14087" width="10.140625" style="666" bestFit="1" customWidth="1"/>
    <col min="14088" max="14088" width="1.42578125" style="666" customWidth="1"/>
    <col min="14089" max="14089" width="10.42578125" style="666" bestFit="1" customWidth="1"/>
    <col min="14090" max="14090" width="1.42578125" style="666" customWidth="1"/>
    <col min="14091" max="14091" width="10.140625" style="666" bestFit="1" customWidth="1"/>
    <col min="14092" max="14338" width="9.140625" style="666"/>
    <col min="14339" max="14339" width="47.140625" style="666" bestFit="1" customWidth="1"/>
    <col min="14340" max="14340" width="4.5703125" style="666" bestFit="1" customWidth="1"/>
    <col min="14341" max="14341" width="10.42578125" style="666" bestFit="1" customWidth="1"/>
    <col min="14342" max="14342" width="1.42578125" style="666" customWidth="1"/>
    <col min="14343" max="14343" width="10.140625" style="666" bestFit="1" customWidth="1"/>
    <col min="14344" max="14344" width="1.42578125" style="666" customWidth="1"/>
    <col min="14345" max="14345" width="10.42578125" style="666" bestFit="1" customWidth="1"/>
    <col min="14346" max="14346" width="1.42578125" style="666" customWidth="1"/>
    <col min="14347" max="14347" width="10.140625" style="666" bestFit="1" customWidth="1"/>
    <col min="14348" max="14594" width="9.140625" style="666"/>
    <col min="14595" max="14595" width="47.140625" style="666" bestFit="1" customWidth="1"/>
    <col min="14596" max="14596" width="4.5703125" style="666" bestFit="1" customWidth="1"/>
    <col min="14597" max="14597" width="10.42578125" style="666" bestFit="1" customWidth="1"/>
    <col min="14598" max="14598" width="1.42578125" style="666" customWidth="1"/>
    <col min="14599" max="14599" width="10.140625" style="666" bestFit="1" customWidth="1"/>
    <col min="14600" max="14600" width="1.42578125" style="666" customWidth="1"/>
    <col min="14601" max="14601" width="10.42578125" style="666" bestFit="1" customWidth="1"/>
    <col min="14602" max="14602" width="1.42578125" style="666" customWidth="1"/>
    <col min="14603" max="14603" width="10.140625" style="666" bestFit="1" customWidth="1"/>
    <col min="14604" max="14850" width="9.140625" style="666"/>
    <col min="14851" max="14851" width="47.140625" style="666" bestFit="1" customWidth="1"/>
    <col min="14852" max="14852" width="4.5703125" style="666" bestFit="1" customWidth="1"/>
    <col min="14853" max="14853" width="10.42578125" style="666" bestFit="1" customWidth="1"/>
    <col min="14854" max="14854" width="1.42578125" style="666" customWidth="1"/>
    <col min="14855" max="14855" width="10.140625" style="666" bestFit="1" customWidth="1"/>
    <col min="14856" max="14856" width="1.42578125" style="666" customWidth="1"/>
    <col min="14857" max="14857" width="10.42578125" style="666" bestFit="1" customWidth="1"/>
    <col min="14858" max="14858" width="1.42578125" style="666" customWidth="1"/>
    <col min="14859" max="14859" width="10.140625" style="666" bestFit="1" customWidth="1"/>
    <col min="14860" max="15106" width="9.140625" style="666"/>
    <col min="15107" max="15107" width="47.140625" style="666" bestFit="1" customWidth="1"/>
    <col min="15108" max="15108" width="4.5703125" style="666" bestFit="1" customWidth="1"/>
    <col min="15109" max="15109" width="10.42578125" style="666" bestFit="1" customWidth="1"/>
    <col min="15110" max="15110" width="1.42578125" style="666" customWidth="1"/>
    <col min="15111" max="15111" width="10.140625" style="666" bestFit="1" customWidth="1"/>
    <col min="15112" max="15112" width="1.42578125" style="666" customWidth="1"/>
    <col min="15113" max="15113" width="10.42578125" style="666" bestFit="1" customWidth="1"/>
    <col min="15114" max="15114" width="1.42578125" style="666" customWidth="1"/>
    <col min="15115" max="15115" width="10.140625" style="666" bestFit="1" customWidth="1"/>
    <col min="15116" max="15362" width="9.140625" style="666"/>
    <col min="15363" max="15363" width="47.140625" style="666" bestFit="1" customWidth="1"/>
    <col min="15364" max="15364" width="4.5703125" style="666" bestFit="1" customWidth="1"/>
    <col min="15365" max="15365" width="10.42578125" style="666" bestFit="1" customWidth="1"/>
    <col min="15366" max="15366" width="1.42578125" style="666" customWidth="1"/>
    <col min="15367" max="15367" width="10.140625" style="666" bestFit="1" customWidth="1"/>
    <col min="15368" max="15368" width="1.42578125" style="666" customWidth="1"/>
    <col min="15369" max="15369" width="10.42578125" style="666" bestFit="1" customWidth="1"/>
    <col min="15370" max="15370" width="1.42578125" style="666" customWidth="1"/>
    <col min="15371" max="15371" width="10.140625" style="666" bestFit="1" customWidth="1"/>
    <col min="15372" max="15618" width="9.140625" style="666"/>
    <col min="15619" max="15619" width="47.140625" style="666" bestFit="1" customWidth="1"/>
    <col min="15620" max="15620" width="4.5703125" style="666" bestFit="1" customWidth="1"/>
    <col min="15621" max="15621" width="10.42578125" style="666" bestFit="1" customWidth="1"/>
    <col min="15622" max="15622" width="1.42578125" style="666" customWidth="1"/>
    <col min="15623" max="15623" width="10.140625" style="666" bestFit="1" customWidth="1"/>
    <col min="15624" max="15624" width="1.42578125" style="666" customWidth="1"/>
    <col min="15625" max="15625" width="10.42578125" style="666" bestFit="1" customWidth="1"/>
    <col min="15626" max="15626" width="1.42578125" style="666" customWidth="1"/>
    <col min="15627" max="15627" width="10.140625" style="666" bestFit="1" customWidth="1"/>
    <col min="15628" max="15874" width="9.140625" style="666"/>
    <col min="15875" max="15875" width="47.140625" style="666" bestFit="1" customWidth="1"/>
    <col min="15876" max="15876" width="4.5703125" style="666" bestFit="1" customWidth="1"/>
    <col min="15877" max="15877" width="10.42578125" style="666" bestFit="1" customWidth="1"/>
    <col min="15878" max="15878" width="1.42578125" style="666" customWidth="1"/>
    <col min="15879" max="15879" width="10.140625" style="666" bestFit="1" customWidth="1"/>
    <col min="15880" max="15880" width="1.42578125" style="666" customWidth="1"/>
    <col min="15881" max="15881" width="10.42578125" style="666" bestFit="1" customWidth="1"/>
    <col min="15882" max="15882" width="1.42578125" style="666" customWidth="1"/>
    <col min="15883" max="15883" width="10.140625" style="666" bestFit="1" customWidth="1"/>
    <col min="15884" max="16130" width="9.140625" style="666"/>
    <col min="16131" max="16131" width="47.140625" style="666" bestFit="1" customWidth="1"/>
    <col min="16132" max="16132" width="4.5703125" style="666" bestFit="1" customWidth="1"/>
    <col min="16133" max="16133" width="10.42578125" style="666" bestFit="1" customWidth="1"/>
    <col min="16134" max="16134" width="1.42578125" style="666" customWidth="1"/>
    <col min="16135" max="16135" width="10.140625" style="666" bestFit="1" customWidth="1"/>
    <col min="16136" max="16136" width="1.42578125" style="666" customWidth="1"/>
    <col min="16137" max="16137" width="10.42578125" style="666" bestFit="1" customWidth="1"/>
    <col min="16138" max="16138" width="1.42578125" style="666" customWidth="1"/>
    <col min="16139" max="16139" width="10.140625" style="666" bestFit="1" customWidth="1"/>
    <col min="16140" max="16384" width="9.140625" style="666"/>
  </cols>
  <sheetData>
    <row r="1" spans="1:13" s="662" customFormat="1" ht="51.75" customHeight="1" x14ac:dyDescent="0.25">
      <c r="A1" s="2"/>
      <c r="B1" s="939" t="s">
        <v>578</v>
      </c>
      <c r="C1" s="939"/>
      <c r="D1" s="939"/>
      <c r="E1" s="939"/>
      <c r="F1" s="939"/>
      <c r="G1" s="939"/>
      <c r="H1" s="939"/>
      <c r="I1" s="939"/>
      <c r="J1" s="939"/>
      <c r="K1" s="939"/>
      <c r="L1" s="663"/>
    </row>
    <row r="2" spans="1:13" s="1022" customFormat="1" ht="15" customHeight="1" x14ac:dyDescent="0.25">
      <c r="A2" s="662"/>
      <c r="B2" s="1021"/>
      <c r="C2" s="1021"/>
      <c r="D2" s="1021"/>
      <c r="E2" s="1021"/>
      <c r="F2" s="1021"/>
      <c r="G2" s="1021"/>
      <c r="H2" s="1021"/>
      <c r="I2" s="1021"/>
      <c r="J2" s="1021"/>
      <c r="K2" s="1021"/>
      <c r="L2" s="1021"/>
    </row>
    <row r="3" spans="1:13" s="1022" customFormat="1" ht="15" customHeight="1" x14ac:dyDescent="0.25">
      <c r="A3" s="924" t="s">
        <v>589</v>
      </c>
      <c r="C3" s="980" t="s">
        <v>534</v>
      </c>
      <c r="E3" s="1021"/>
      <c r="F3" s="1021"/>
      <c r="G3" s="1021"/>
      <c r="H3" s="1021"/>
      <c r="I3" s="1021"/>
      <c r="J3" s="1021"/>
      <c r="K3" s="1021"/>
      <c r="L3" s="1021"/>
    </row>
    <row r="4" spans="1:13" s="1022" customFormat="1" ht="15" customHeight="1" x14ac:dyDescent="0.25">
      <c r="A4" s="938"/>
      <c r="E4" s="1021"/>
      <c r="F4" s="1021"/>
      <c r="G4" s="1021"/>
      <c r="H4" s="1021"/>
      <c r="I4" s="1021"/>
      <c r="J4" s="1021"/>
      <c r="K4" s="1021"/>
      <c r="L4" s="1021"/>
    </row>
    <row r="5" spans="1:13" ht="15.75" thickBot="1" x14ac:dyDescent="0.3">
      <c r="A5" s="938"/>
      <c r="C5" s="664"/>
      <c r="D5" s="664"/>
      <c r="E5" s="937" t="s">
        <v>229</v>
      </c>
      <c r="F5" s="937"/>
      <c r="G5" s="937"/>
      <c r="H5" s="815"/>
      <c r="I5" s="937" t="s">
        <v>230</v>
      </c>
      <c r="J5" s="937"/>
      <c r="K5" s="937"/>
    </row>
    <row r="6" spans="1:13" ht="15.75" thickTop="1" x14ac:dyDescent="0.25">
      <c r="A6" s="938"/>
      <c r="C6" s="667"/>
      <c r="D6" s="667"/>
      <c r="E6" s="668" t="s">
        <v>219</v>
      </c>
      <c r="F6" s="668"/>
      <c r="G6" s="668" t="s">
        <v>220</v>
      </c>
      <c r="H6" s="668"/>
      <c r="I6" s="668" t="s">
        <v>219</v>
      </c>
      <c r="J6" s="668"/>
      <c r="K6" s="668" t="s">
        <v>220</v>
      </c>
    </row>
    <row r="7" spans="1:13" ht="7.5" customHeight="1" x14ac:dyDescent="0.25">
      <c r="A7" s="938"/>
    </row>
    <row r="8" spans="1:13" x14ac:dyDescent="0.25">
      <c r="A8" s="938"/>
      <c r="C8" s="666" t="s">
        <v>222</v>
      </c>
      <c r="E8" s="669">
        <v>10000000</v>
      </c>
      <c r="F8" s="670"/>
      <c r="G8" s="670">
        <f>E8</f>
        <v>10000000</v>
      </c>
      <c r="H8" s="670"/>
      <c r="I8" s="670">
        <f>E8</f>
        <v>10000000</v>
      </c>
      <c r="J8" s="670"/>
      <c r="K8" s="670">
        <f>E8</f>
        <v>10000000</v>
      </c>
      <c r="L8" s="671"/>
      <c r="M8" s="672"/>
    </row>
    <row r="9" spans="1:13" x14ac:dyDescent="0.25">
      <c r="A9" s="938"/>
      <c r="C9" s="673" t="s">
        <v>582</v>
      </c>
      <c r="D9" s="674">
        <v>0.5</v>
      </c>
      <c r="E9" s="675">
        <v>0</v>
      </c>
      <c r="F9" s="676"/>
      <c r="G9" s="676">
        <f>D9*G8</f>
        <v>5000000</v>
      </c>
      <c r="H9" s="676"/>
      <c r="I9" s="676">
        <f>E9</f>
        <v>0</v>
      </c>
      <c r="J9" s="676"/>
      <c r="K9" s="676">
        <f>G9</f>
        <v>5000000</v>
      </c>
      <c r="L9" s="671"/>
      <c r="M9" s="672"/>
    </row>
    <row r="10" spans="1:13" x14ac:dyDescent="0.25">
      <c r="A10" s="938"/>
      <c r="C10" s="677" t="s">
        <v>223</v>
      </c>
      <c r="D10" s="678"/>
      <c r="E10" s="679">
        <f>E8-E9</f>
        <v>10000000</v>
      </c>
      <c r="F10" s="679"/>
      <c r="G10" s="679">
        <f>G8-G9</f>
        <v>5000000</v>
      </c>
      <c r="H10" s="679"/>
      <c r="I10" s="679">
        <f>I8-I9</f>
        <v>10000000</v>
      </c>
      <c r="J10" s="679"/>
      <c r="K10" s="679">
        <f>K8-K9</f>
        <v>5000000</v>
      </c>
      <c r="L10" s="671"/>
      <c r="M10" s="672"/>
    </row>
    <row r="11" spans="1:13" x14ac:dyDescent="0.25">
      <c r="A11" s="938"/>
      <c r="E11" s="670"/>
      <c r="F11" s="670"/>
      <c r="G11" s="670"/>
      <c r="H11" s="670"/>
      <c r="I11" s="670"/>
      <c r="J11" s="670"/>
      <c r="K11" s="670"/>
      <c r="L11" s="671"/>
      <c r="M11" s="672"/>
    </row>
    <row r="12" spans="1:13" x14ac:dyDescent="0.25">
      <c r="A12" s="938"/>
      <c r="C12" s="666" t="s">
        <v>224</v>
      </c>
      <c r="E12" s="669">
        <v>800000</v>
      </c>
      <c r="F12" s="670"/>
      <c r="G12" s="670">
        <f>E12</f>
        <v>800000</v>
      </c>
      <c r="H12" s="670"/>
      <c r="I12" s="670">
        <f>E12</f>
        <v>800000</v>
      </c>
      <c r="J12" s="670"/>
      <c r="K12" s="670">
        <f>G12</f>
        <v>800000</v>
      </c>
      <c r="L12" s="671"/>
      <c r="M12" s="672"/>
    </row>
    <row r="13" spans="1:13" x14ac:dyDescent="0.25">
      <c r="A13" s="938"/>
      <c r="C13" s="673" t="s">
        <v>583</v>
      </c>
      <c r="D13" s="674">
        <v>7.0000000000000007E-2</v>
      </c>
      <c r="E13" s="676">
        <f>E9*D13</f>
        <v>0</v>
      </c>
      <c r="F13" s="676"/>
      <c r="G13" s="676">
        <f>G9*D13</f>
        <v>350000.00000000006</v>
      </c>
      <c r="H13" s="676"/>
      <c r="I13" s="676">
        <f>I9*D13</f>
        <v>0</v>
      </c>
      <c r="J13" s="676"/>
      <c r="K13" s="676">
        <f>K9*D13</f>
        <v>350000.00000000006</v>
      </c>
      <c r="L13" s="671"/>
      <c r="M13" s="672"/>
    </row>
    <row r="14" spans="1:13" ht="16.5" customHeight="1" x14ac:dyDescent="0.25">
      <c r="A14" s="938"/>
      <c r="C14" s="678" t="s">
        <v>225</v>
      </c>
      <c r="D14" s="678"/>
      <c r="E14" s="679">
        <f>E12-E13</f>
        <v>800000</v>
      </c>
      <c r="F14" s="679"/>
      <c r="G14" s="679">
        <f>G12-G13</f>
        <v>449999.99999999994</v>
      </c>
      <c r="H14" s="679"/>
      <c r="I14" s="679">
        <f>I12-I13</f>
        <v>800000</v>
      </c>
      <c r="J14" s="679"/>
      <c r="K14" s="679">
        <f>K12-K13</f>
        <v>449999.99999999994</v>
      </c>
      <c r="L14" s="671"/>
      <c r="M14" s="672"/>
    </row>
    <row r="15" spans="1:13" x14ac:dyDescent="0.25">
      <c r="A15" s="938"/>
      <c r="E15" s="670"/>
      <c r="F15" s="670"/>
      <c r="G15" s="670"/>
      <c r="H15" s="670"/>
      <c r="I15" s="670"/>
      <c r="J15" s="670"/>
      <c r="K15" s="670"/>
      <c r="L15" s="671"/>
      <c r="M15" s="672"/>
    </row>
    <row r="16" spans="1:13" x14ac:dyDescent="0.25">
      <c r="A16" s="938"/>
      <c r="C16" s="680" t="s">
        <v>226</v>
      </c>
      <c r="D16" s="680"/>
      <c r="E16" s="675">
        <v>100000</v>
      </c>
      <c r="F16" s="676"/>
      <c r="G16" s="676">
        <f>E16</f>
        <v>100000</v>
      </c>
      <c r="H16" s="676"/>
      <c r="I16" s="675">
        <v>-300000</v>
      </c>
      <c r="J16" s="676"/>
      <c r="K16" s="676">
        <f>I16</f>
        <v>-300000</v>
      </c>
      <c r="L16" s="671"/>
      <c r="M16" s="672"/>
    </row>
    <row r="17" spans="1:13" x14ac:dyDescent="0.25">
      <c r="A17" s="938"/>
      <c r="E17" s="681"/>
      <c r="F17" s="681"/>
      <c r="G17" s="681"/>
      <c r="H17" s="681"/>
      <c r="I17" s="681"/>
      <c r="J17" s="681"/>
      <c r="K17" s="681"/>
      <c r="L17" s="671"/>
      <c r="M17" s="672"/>
    </row>
    <row r="18" spans="1:13" x14ac:dyDescent="0.25">
      <c r="A18" s="938"/>
      <c r="C18" s="666" t="s">
        <v>227</v>
      </c>
      <c r="E18" s="682">
        <f>E14/E10</f>
        <v>0.08</v>
      </c>
      <c r="F18" s="682"/>
      <c r="G18" s="682">
        <f>G14/G10</f>
        <v>8.9999999999999983E-2</v>
      </c>
      <c r="H18" s="682"/>
      <c r="I18" s="682">
        <f>I14/I10</f>
        <v>0.08</v>
      </c>
      <c r="J18" s="682"/>
      <c r="K18" s="682">
        <f>K14/K10</f>
        <v>8.9999999999999983E-2</v>
      </c>
      <c r="L18" s="671"/>
      <c r="M18" s="672"/>
    </row>
    <row r="19" spans="1:13" x14ac:dyDescent="0.25">
      <c r="A19" s="938"/>
      <c r="C19" s="673" t="s">
        <v>228</v>
      </c>
      <c r="D19" s="673"/>
      <c r="E19" s="683">
        <f>E16/E10</f>
        <v>0.01</v>
      </c>
      <c r="F19" s="683"/>
      <c r="G19" s="683">
        <f>G16/G10</f>
        <v>0.02</v>
      </c>
      <c r="H19" s="683"/>
      <c r="I19" s="683">
        <f>I16/I10</f>
        <v>-0.03</v>
      </c>
      <c r="J19" s="683"/>
      <c r="K19" s="683">
        <f>K16/K10</f>
        <v>-0.06</v>
      </c>
      <c r="L19" s="671"/>
      <c r="M19" s="672"/>
    </row>
    <row r="20" spans="1:13" x14ac:dyDescent="0.25">
      <c r="A20" s="938"/>
      <c r="C20" s="684" t="s">
        <v>221</v>
      </c>
      <c r="D20" s="684"/>
      <c r="E20" s="685">
        <f>E18+E19</f>
        <v>0.09</v>
      </c>
      <c r="F20" s="685"/>
      <c r="G20" s="685">
        <f>G18+G19</f>
        <v>0.10999999999999999</v>
      </c>
      <c r="H20" s="685"/>
      <c r="I20" s="685">
        <f>I18+I19</f>
        <v>0.05</v>
      </c>
      <c r="J20" s="685"/>
      <c r="K20" s="685">
        <f>K18+K19</f>
        <v>2.9999999999999985E-2</v>
      </c>
      <c r="L20" s="671"/>
      <c r="M20" s="672"/>
    </row>
    <row r="21" spans="1:13" x14ac:dyDescent="0.25">
      <c r="A21" s="938"/>
      <c r="E21" s="682"/>
      <c r="F21" s="682"/>
      <c r="G21" s="682"/>
      <c r="H21" s="682"/>
      <c r="I21" s="682"/>
      <c r="J21" s="682"/>
      <c r="K21" s="682"/>
      <c r="L21" s="671"/>
      <c r="M21" s="672"/>
    </row>
    <row r="22" spans="1:13" x14ac:dyDescent="0.25">
      <c r="A22" s="938"/>
      <c r="E22" s="682"/>
      <c r="F22" s="682"/>
      <c r="G22" s="682"/>
      <c r="H22" s="682"/>
      <c r="I22" s="682"/>
      <c r="J22" s="682"/>
      <c r="K22" s="682"/>
      <c r="L22" s="671"/>
      <c r="M22" s="672"/>
    </row>
    <row r="23" spans="1:13" x14ac:dyDescent="0.25">
      <c r="A23" s="938"/>
      <c r="E23" s="682"/>
      <c r="F23" s="682"/>
      <c r="G23" s="682"/>
      <c r="H23" s="682"/>
      <c r="I23" s="682"/>
      <c r="J23" s="682"/>
      <c r="K23" s="682"/>
      <c r="L23" s="671"/>
      <c r="M23" s="672"/>
    </row>
    <row r="24" spans="1:13" x14ac:dyDescent="0.25">
      <c r="A24" s="938"/>
      <c r="E24" s="682"/>
      <c r="F24" s="682"/>
      <c r="G24" s="682"/>
      <c r="H24" s="682"/>
      <c r="I24" s="682"/>
      <c r="J24" s="682"/>
      <c r="K24" s="682"/>
      <c r="L24" s="671"/>
      <c r="M24" s="672"/>
    </row>
    <row r="25" spans="1:13" x14ac:dyDescent="0.25">
      <c r="E25" s="682"/>
      <c r="F25" s="682"/>
      <c r="G25" s="682"/>
      <c r="H25" s="682"/>
      <c r="I25" s="682"/>
      <c r="J25" s="682"/>
      <c r="K25" s="682"/>
      <c r="L25" s="671"/>
      <c r="M25" s="672"/>
    </row>
    <row r="26" spans="1:13" x14ac:dyDescent="0.25">
      <c r="E26" s="682"/>
      <c r="F26" s="682"/>
      <c r="G26" s="682"/>
      <c r="H26" s="682"/>
      <c r="I26" s="682"/>
      <c r="J26" s="682"/>
      <c r="K26" s="682"/>
      <c r="L26" s="671"/>
      <c r="M26" s="672"/>
    </row>
    <row r="27" spans="1:13" x14ac:dyDescent="0.25">
      <c r="E27" s="671"/>
      <c r="F27" s="671"/>
      <c r="G27" s="671"/>
      <c r="H27" s="671"/>
      <c r="I27" s="671"/>
      <c r="J27" s="671"/>
      <c r="K27" s="671"/>
      <c r="L27" s="671"/>
      <c r="M27" s="672"/>
    </row>
    <row r="28" spans="1:13" x14ac:dyDescent="0.25">
      <c r="E28" s="671"/>
      <c r="F28" s="671"/>
      <c r="G28" s="671"/>
      <c r="H28" s="671"/>
      <c r="I28" s="671"/>
      <c r="J28" s="671"/>
      <c r="K28" s="671"/>
      <c r="L28" s="671"/>
      <c r="M28" s="672"/>
    </row>
    <row r="29" spans="1:13" x14ac:dyDescent="0.25">
      <c r="E29" s="671"/>
      <c r="F29" s="671"/>
      <c r="G29" s="671"/>
      <c r="H29" s="671"/>
      <c r="I29" s="671"/>
      <c r="J29" s="671"/>
      <c r="K29" s="671"/>
      <c r="L29" s="671"/>
      <c r="M29" s="672"/>
    </row>
    <row r="30" spans="1:13" x14ac:dyDescent="0.25">
      <c r="E30" s="671"/>
      <c r="F30" s="671"/>
      <c r="G30" s="671"/>
      <c r="H30" s="671"/>
      <c r="I30" s="671"/>
      <c r="J30" s="671"/>
      <c r="K30" s="671"/>
      <c r="L30" s="671"/>
      <c r="M30" s="672"/>
    </row>
    <row r="31" spans="1:13" x14ac:dyDescent="0.25">
      <c r="E31" s="671"/>
      <c r="F31" s="671"/>
      <c r="G31" s="671"/>
      <c r="H31" s="671"/>
      <c r="I31" s="671"/>
      <c r="J31" s="671"/>
      <c r="K31" s="671"/>
      <c r="L31" s="671"/>
      <c r="M31" s="672"/>
    </row>
    <row r="32" spans="1:13" x14ac:dyDescent="0.25">
      <c r="E32" s="671"/>
      <c r="F32" s="671"/>
      <c r="G32" s="671"/>
      <c r="H32" s="671"/>
      <c r="I32" s="671"/>
      <c r="J32" s="671"/>
      <c r="K32" s="671"/>
      <c r="L32" s="671"/>
      <c r="M32" s="672"/>
    </row>
  </sheetData>
  <sheetProtection algorithmName="SHA-512" hashValue="xIvJz8O0CKbCp1iIwBJGqu5X185lLmgVkXeen6s/44G8cTr/vhnjdruyfEVQN1BDpsnzlWU6ngRqhcksqhPKTQ==" saltValue="V65NsnlwC7WHVHyEiLBRqQ==" spinCount="100000" sheet="1" formatCells="0" formatColumns="0" formatRows="0" insertColumns="0" insertRows="0" insertHyperlinks="0" deleteColumns="0" deleteRows="0" selectLockedCells="1" sort="0" autoFilter="0" pivotTables="0"/>
  <mergeCells count="4">
    <mergeCell ref="E5:G5"/>
    <mergeCell ref="I5:K5"/>
    <mergeCell ref="A3:A24"/>
    <mergeCell ref="B1:K1"/>
  </mergeCells>
  <hyperlinks>
    <hyperlink ref="A3" r:id="rId1" display="www.propertyfinance.it/it/it/opere/property-finance/"/>
  </hyperlinks>
  <pageMargins left="0.75" right="0.75" top="1" bottom="1" header="0.5" footer="0.5"/>
  <pageSetup paperSize="9" orientation="portrait" r:id="rId2"/>
  <headerFooter alignWithMargins="0"/>
  <ignoredErrors>
    <ignoredError sqref="G8:K9 E10:E20 G11:K20 G10 I10:K10" unlockedFormula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Z72"/>
  <sheetViews>
    <sheetView showGridLines="0" zoomScaleNormal="100" workbookViewId="0">
      <selection activeCell="G7" sqref="G7"/>
    </sheetView>
  </sheetViews>
  <sheetFormatPr defaultColWidth="8.85546875" defaultRowHeight="15" x14ac:dyDescent="0.25"/>
  <cols>
    <col min="1" max="1" width="12.140625" style="596" customWidth="1"/>
    <col min="2" max="2" width="2" style="1019" customWidth="1"/>
    <col min="3" max="3" width="36.140625" style="601" bestFit="1" customWidth="1"/>
    <col min="4" max="4" width="13.85546875" style="600" bestFit="1" customWidth="1"/>
    <col min="5" max="5" width="12.42578125" style="600" bestFit="1" customWidth="1"/>
    <col min="6" max="8" width="12.42578125" style="436" bestFit="1" customWidth="1"/>
    <col min="9" max="9" width="13.85546875" style="436" bestFit="1" customWidth="1"/>
    <col min="10" max="10" width="8.28515625" style="436" bestFit="1" customWidth="1"/>
    <col min="11" max="22" width="8.85546875" style="436"/>
    <col min="23" max="16384" width="8.85546875" style="601"/>
  </cols>
  <sheetData>
    <row r="1" spans="1:26" s="596" customFormat="1" ht="51.75" customHeight="1" x14ac:dyDescent="0.25">
      <c r="A1" s="2"/>
      <c r="B1" s="940" t="s">
        <v>578</v>
      </c>
      <c r="C1" s="940"/>
      <c r="D1" s="940"/>
      <c r="E1" s="940"/>
      <c r="F1" s="940"/>
      <c r="G1" s="813"/>
      <c r="H1" s="813"/>
      <c r="I1" s="813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</row>
    <row r="2" spans="1:26" s="1019" customFormat="1" ht="15" customHeight="1" x14ac:dyDescent="0.25">
      <c r="A2" s="596"/>
      <c r="B2" s="1018"/>
      <c r="C2" s="1018"/>
      <c r="D2" s="1018"/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</row>
    <row r="3" spans="1:26" s="436" customFormat="1" ht="15" customHeight="1" x14ac:dyDescent="0.25">
      <c r="A3" s="924" t="s">
        <v>589</v>
      </c>
      <c r="B3" s="1019"/>
      <c r="C3" s="598" t="s">
        <v>38</v>
      </c>
      <c r="D3" s="599"/>
      <c r="E3" s="600"/>
      <c r="W3" s="601"/>
      <c r="X3" s="601"/>
      <c r="Y3" s="601"/>
      <c r="Z3" s="601"/>
    </row>
    <row r="4" spans="1:26" s="436" customFormat="1" x14ac:dyDescent="0.25">
      <c r="A4" s="938"/>
      <c r="B4" s="1019"/>
      <c r="C4" s="601" t="s">
        <v>39</v>
      </c>
      <c r="D4" s="602">
        <v>140000000</v>
      </c>
      <c r="E4" s="600"/>
      <c r="W4" s="601"/>
      <c r="X4" s="601"/>
      <c r="Y4" s="601"/>
      <c r="Z4" s="601"/>
    </row>
    <row r="5" spans="1:26" s="436" customFormat="1" x14ac:dyDescent="0.25">
      <c r="A5" s="938"/>
      <c r="B5" s="1019"/>
      <c r="C5" s="601" t="s">
        <v>444</v>
      </c>
      <c r="D5" s="436">
        <f>D4*E5</f>
        <v>10080000</v>
      </c>
      <c r="E5" s="603">
        <v>7.1999999999999995E-2</v>
      </c>
      <c r="F5" s="436" t="s">
        <v>29</v>
      </c>
      <c r="W5" s="601"/>
      <c r="X5" s="601"/>
      <c r="Y5" s="601"/>
      <c r="Z5" s="601"/>
    </row>
    <row r="6" spans="1:26" s="436" customFormat="1" x14ac:dyDescent="0.25">
      <c r="A6" s="938"/>
      <c r="B6" s="1019"/>
      <c r="C6" s="601" t="s">
        <v>41</v>
      </c>
      <c r="D6" s="436">
        <f>D4*E6</f>
        <v>0</v>
      </c>
      <c r="E6" s="606">
        <v>0</v>
      </c>
      <c r="F6" s="602">
        <v>3</v>
      </c>
      <c r="W6" s="601"/>
      <c r="X6" s="601"/>
      <c r="Y6" s="601"/>
      <c r="Z6" s="601"/>
    </row>
    <row r="7" spans="1:26" s="436" customFormat="1" x14ac:dyDescent="0.25">
      <c r="A7" s="938"/>
      <c r="B7" s="1019"/>
      <c r="C7" s="601" t="s">
        <v>42</v>
      </c>
      <c r="D7" s="603">
        <v>2.5000000000000001E-2</v>
      </c>
      <c r="E7" s="600"/>
      <c r="W7" s="601"/>
      <c r="X7" s="601"/>
      <c r="Y7" s="601"/>
      <c r="Z7" s="601"/>
    </row>
    <row r="8" spans="1:26" s="436" customFormat="1" x14ac:dyDescent="0.25">
      <c r="A8" s="938"/>
      <c r="B8" s="1019"/>
      <c r="C8" s="601"/>
      <c r="D8" s="603"/>
      <c r="E8" s="600"/>
      <c r="W8" s="601"/>
      <c r="X8" s="601"/>
      <c r="Y8" s="601"/>
      <c r="Z8" s="601"/>
    </row>
    <row r="9" spans="1:26" s="436" customFormat="1" x14ac:dyDescent="0.25">
      <c r="A9" s="938"/>
      <c r="B9" s="1019"/>
      <c r="C9" s="601" t="s">
        <v>30</v>
      </c>
      <c r="D9" s="604">
        <v>2.5000000000000001E-3</v>
      </c>
      <c r="E9" s="600"/>
      <c r="W9" s="601"/>
      <c r="X9" s="601"/>
      <c r="Y9" s="601"/>
      <c r="Z9" s="601"/>
    </row>
    <row r="10" spans="1:26" s="436" customFormat="1" x14ac:dyDescent="0.25">
      <c r="A10" s="938"/>
      <c r="B10" s="1019"/>
      <c r="C10" s="601" t="s">
        <v>3</v>
      </c>
      <c r="D10" s="604">
        <v>0.01</v>
      </c>
      <c r="F10" s="605"/>
      <c r="W10" s="601"/>
      <c r="X10" s="601"/>
      <c r="Y10" s="601"/>
      <c r="Z10" s="601"/>
    </row>
    <row r="11" spans="1:26" s="436" customFormat="1" x14ac:dyDescent="0.25">
      <c r="A11" s="938"/>
      <c r="B11" s="1019"/>
      <c r="C11" s="601" t="s">
        <v>31</v>
      </c>
      <c r="D11" s="602" t="s">
        <v>23</v>
      </c>
      <c r="E11" s="602"/>
      <c r="W11" s="601"/>
      <c r="X11" s="601"/>
      <c r="Y11" s="601"/>
      <c r="Z11" s="601"/>
    </row>
    <row r="12" spans="1:26" s="436" customFormat="1" ht="16.5" customHeight="1" x14ac:dyDescent="0.25">
      <c r="A12" s="938"/>
      <c r="B12" s="1019"/>
      <c r="C12" s="601" t="s">
        <v>387</v>
      </c>
      <c r="D12" s="606">
        <v>0.6</v>
      </c>
      <c r="E12" s="602"/>
      <c r="W12" s="601"/>
      <c r="X12" s="601"/>
      <c r="Y12" s="601"/>
      <c r="Z12" s="601"/>
    </row>
    <row r="13" spans="1:26" s="436" customFormat="1" x14ac:dyDescent="0.25">
      <c r="A13" s="938"/>
      <c r="B13" s="1019"/>
      <c r="C13" s="601" t="s">
        <v>33</v>
      </c>
      <c r="D13" s="604">
        <v>0.03</v>
      </c>
      <c r="E13" s="602"/>
      <c r="W13" s="601"/>
      <c r="X13" s="601"/>
      <c r="Y13" s="601"/>
      <c r="Z13" s="601"/>
    </row>
    <row r="14" spans="1:26" s="436" customFormat="1" x14ac:dyDescent="0.25">
      <c r="A14" s="938"/>
      <c r="B14" s="1019"/>
      <c r="C14" s="527" t="s">
        <v>34</v>
      </c>
      <c r="D14" s="604">
        <v>3.5000000000000003E-2</v>
      </c>
      <c r="E14" s="602"/>
      <c r="W14" s="601"/>
      <c r="X14" s="601"/>
      <c r="Y14" s="601"/>
      <c r="Z14" s="601"/>
    </row>
    <row r="15" spans="1:26" s="436" customFormat="1" x14ac:dyDescent="0.25">
      <c r="A15" s="938"/>
      <c r="B15" s="1019"/>
      <c r="D15" s="600"/>
      <c r="E15" s="600"/>
      <c r="W15" s="601"/>
      <c r="X15" s="601"/>
      <c r="Y15" s="601"/>
      <c r="Z15" s="601"/>
    </row>
    <row r="16" spans="1:26" s="436" customFormat="1" x14ac:dyDescent="0.25">
      <c r="A16" s="938"/>
      <c r="B16" s="1019"/>
      <c r="C16" s="598" t="s">
        <v>4</v>
      </c>
      <c r="D16" s="600"/>
      <c r="E16" s="600"/>
      <c r="W16" s="601"/>
      <c r="X16" s="601"/>
      <c r="Y16" s="601"/>
      <c r="Z16" s="601"/>
    </row>
    <row r="17" spans="1:26" s="436" customFormat="1" x14ac:dyDescent="0.25">
      <c r="A17" s="938"/>
      <c r="B17" s="1019"/>
      <c r="C17" s="601" t="s">
        <v>0</v>
      </c>
      <c r="D17" s="606">
        <v>0.7</v>
      </c>
      <c r="E17" s="600"/>
      <c r="W17" s="601"/>
      <c r="X17" s="601"/>
      <c r="Y17" s="601"/>
      <c r="Z17" s="601"/>
    </row>
    <row r="18" spans="1:26" s="436" customFormat="1" x14ac:dyDescent="0.25">
      <c r="A18" s="938"/>
      <c r="B18" s="1019"/>
      <c r="C18" s="601" t="s">
        <v>1</v>
      </c>
      <c r="D18" s="606">
        <v>1.7</v>
      </c>
      <c r="E18" s="600"/>
      <c r="W18" s="601"/>
      <c r="X18" s="601"/>
      <c r="Y18" s="601"/>
      <c r="Z18" s="601"/>
    </row>
    <row r="19" spans="1:26" s="436" customFormat="1" x14ac:dyDescent="0.25">
      <c r="A19" s="938"/>
      <c r="B19" s="1019"/>
      <c r="C19" s="601"/>
      <c r="D19" s="599"/>
      <c r="E19" s="600"/>
      <c r="W19" s="601"/>
      <c r="X19" s="601"/>
      <c r="Y19" s="601"/>
      <c r="Z19" s="601"/>
    </row>
    <row r="20" spans="1:26" s="436" customFormat="1" ht="16.5" customHeight="1" x14ac:dyDescent="0.25">
      <c r="A20" s="938"/>
      <c r="B20" s="1019"/>
      <c r="C20" s="598" t="s">
        <v>161</v>
      </c>
      <c r="D20" s="599"/>
      <c r="E20" s="600"/>
      <c r="W20" s="601"/>
      <c r="X20" s="601"/>
      <c r="Y20" s="601"/>
      <c r="Z20" s="601"/>
    </row>
    <row r="21" spans="1:26" s="436" customFormat="1" x14ac:dyDescent="0.25">
      <c r="A21" s="938"/>
      <c r="B21" s="1019"/>
      <c r="C21" s="601" t="s">
        <v>158</v>
      </c>
      <c r="D21" s="604">
        <v>5.4999999999999997E-3</v>
      </c>
      <c r="E21" s="607"/>
      <c r="W21" s="601"/>
      <c r="X21" s="601"/>
      <c r="Y21" s="601"/>
      <c r="Z21" s="601"/>
    </row>
    <row r="22" spans="1:26" s="436" customFormat="1" x14ac:dyDescent="0.25">
      <c r="A22" s="938"/>
      <c r="B22" s="1019"/>
      <c r="C22" s="601" t="s">
        <v>386</v>
      </c>
      <c r="D22" s="604">
        <v>1.2500000000000001E-2</v>
      </c>
      <c r="E22" s="600"/>
      <c r="W22" s="601"/>
      <c r="X22" s="601"/>
      <c r="Y22" s="601"/>
      <c r="Z22" s="601"/>
    </row>
    <row r="23" spans="1:26" s="436" customFormat="1" x14ac:dyDescent="0.25">
      <c r="A23" s="938"/>
      <c r="B23" s="1019"/>
      <c r="C23" s="601" t="s">
        <v>111</v>
      </c>
      <c r="D23" s="604">
        <v>1.4999999999999999E-2</v>
      </c>
      <c r="E23" s="600"/>
      <c r="W23" s="601"/>
      <c r="X23" s="601"/>
      <c r="Y23" s="601"/>
      <c r="Z23" s="601"/>
    </row>
    <row r="24" spans="1:26" s="436" customFormat="1" x14ac:dyDescent="0.25">
      <c r="A24" s="938"/>
      <c r="B24" s="1019"/>
      <c r="C24" s="601"/>
      <c r="D24" s="605"/>
      <c r="E24" s="600"/>
      <c r="W24" s="601"/>
      <c r="X24" s="601"/>
      <c r="Y24" s="601"/>
      <c r="Z24" s="601"/>
    </row>
    <row r="25" spans="1:26" s="436" customFormat="1" x14ac:dyDescent="0.25">
      <c r="A25" s="596"/>
      <c r="B25" s="1019"/>
      <c r="C25" s="598" t="s">
        <v>35</v>
      </c>
      <c r="D25" s="608" t="s">
        <v>210</v>
      </c>
      <c r="E25" s="608" t="s">
        <v>25</v>
      </c>
      <c r="W25" s="601"/>
      <c r="X25" s="601"/>
      <c r="Y25" s="601"/>
      <c r="Z25" s="601"/>
    </row>
    <row r="26" spans="1:26" s="436" customFormat="1" x14ac:dyDescent="0.25">
      <c r="A26" s="596"/>
      <c r="B26" s="1019"/>
      <c r="C26" s="601" t="s">
        <v>37</v>
      </c>
      <c r="D26" s="609">
        <f>$D$21+D13</f>
        <v>3.5499999999999997E-2</v>
      </c>
      <c r="E26" s="609">
        <f>D22+D13</f>
        <v>4.2499999999999996E-2</v>
      </c>
      <c r="W26" s="601"/>
      <c r="X26" s="601"/>
      <c r="Y26" s="601"/>
      <c r="Z26" s="601"/>
    </row>
    <row r="27" spans="1:26" s="436" customFormat="1" x14ac:dyDescent="0.25">
      <c r="A27" s="596"/>
      <c r="B27" s="1019"/>
      <c r="C27" s="601" t="s">
        <v>36</v>
      </c>
      <c r="D27" s="609">
        <f>$D$21+D14</f>
        <v>4.0500000000000001E-2</v>
      </c>
      <c r="E27" s="609">
        <f>D22+D14</f>
        <v>4.7500000000000001E-2</v>
      </c>
      <c r="W27" s="601"/>
      <c r="X27" s="601"/>
      <c r="Y27" s="601"/>
      <c r="Z27" s="601"/>
    </row>
    <row r="28" spans="1:26" s="436" customFormat="1" x14ac:dyDescent="0.25">
      <c r="A28" s="596"/>
      <c r="B28" s="1019"/>
      <c r="C28" s="601"/>
      <c r="D28" s="609"/>
      <c r="E28" s="609"/>
      <c r="F28" s="609"/>
      <c r="W28" s="601"/>
      <c r="X28" s="601"/>
      <c r="Y28" s="601"/>
      <c r="Z28" s="601"/>
    </row>
    <row r="29" spans="1:26" s="436" customFormat="1" x14ac:dyDescent="0.25">
      <c r="A29" s="597"/>
      <c r="B29" s="1018"/>
      <c r="C29" s="598" t="s">
        <v>43</v>
      </c>
      <c r="D29" s="610" t="s">
        <v>27</v>
      </c>
      <c r="E29" s="610" t="s">
        <v>28</v>
      </c>
      <c r="F29" s="608" t="s">
        <v>26</v>
      </c>
      <c r="W29" s="601"/>
    </row>
    <row r="30" spans="1:26" s="436" customFormat="1" ht="15.75" customHeight="1" x14ac:dyDescent="0.25">
      <c r="A30" s="596"/>
      <c r="B30" s="1019"/>
      <c r="C30" s="601" t="s">
        <v>44</v>
      </c>
      <c r="E30" s="600"/>
      <c r="F30" s="602">
        <v>100000000</v>
      </c>
      <c r="W30" s="601"/>
      <c r="X30" s="601"/>
      <c r="Y30" s="601"/>
      <c r="Z30" s="601"/>
    </row>
    <row r="31" spans="1:26" s="436" customFormat="1" x14ac:dyDescent="0.25">
      <c r="A31" s="596"/>
      <c r="B31" s="1019"/>
      <c r="C31" s="601" t="s">
        <v>45</v>
      </c>
      <c r="D31" s="606">
        <v>0.7</v>
      </c>
      <c r="F31" s="436">
        <f>MIN(D4*D31,F30)</f>
        <v>98000000</v>
      </c>
      <c r="W31" s="601"/>
      <c r="X31" s="601"/>
      <c r="Y31" s="601"/>
      <c r="Z31" s="601"/>
    </row>
    <row r="32" spans="1:26" s="436" customFormat="1" x14ac:dyDescent="0.25">
      <c r="A32" s="596"/>
      <c r="B32" s="1019"/>
      <c r="C32" s="601" t="s">
        <v>46</v>
      </c>
      <c r="D32" s="606">
        <v>1.7</v>
      </c>
      <c r="E32" s="436">
        <f>E44/D32</f>
        <v>5627011.7647058824</v>
      </c>
      <c r="F32" s="436">
        <f>E32/E27</f>
        <v>118463405.57275541</v>
      </c>
      <c r="H32" s="611">
        <f>E44/E32</f>
        <v>1.7</v>
      </c>
      <c r="W32" s="601"/>
      <c r="X32" s="601"/>
      <c r="Y32" s="601"/>
      <c r="Z32" s="601"/>
    </row>
    <row r="33" spans="1:26" s="436" customFormat="1" x14ac:dyDescent="0.25">
      <c r="A33" s="596"/>
      <c r="B33" s="1019"/>
      <c r="C33" s="598" t="s">
        <v>47</v>
      </c>
      <c r="D33" s="599"/>
      <c r="E33" s="600"/>
      <c r="F33" s="816">
        <f>MIN(F30:F32)</f>
        <v>98000000</v>
      </c>
      <c r="W33" s="601"/>
      <c r="X33" s="601"/>
      <c r="Y33" s="601"/>
      <c r="Z33" s="601"/>
    </row>
    <row r="34" spans="1:26" s="436" customFormat="1" x14ac:dyDescent="0.25">
      <c r="A34" s="596"/>
      <c r="B34" s="1019"/>
      <c r="C34" s="598"/>
      <c r="D34" s="599"/>
      <c r="E34" s="600"/>
      <c r="F34" s="816"/>
      <c r="W34" s="601"/>
      <c r="X34" s="601"/>
      <c r="Y34" s="601"/>
      <c r="Z34" s="601"/>
    </row>
    <row r="35" spans="1:26" s="436" customFormat="1" x14ac:dyDescent="0.25">
      <c r="A35" s="596"/>
      <c r="B35" s="1019"/>
      <c r="C35" s="598" t="s">
        <v>205</v>
      </c>
      <c r="W35" s="601"/>
      <c r="X35" s="601"/>
      <c r="Y35" s="601"/>
      <c r="Z35" s="601"/>
    </row>
    <row r="36" spans="1:26" s="436" customFormat="1" x14ac:dyDescent="0.25">
      <c r="A36" s="596"/>
      <c r="B36" s="1019"/>
      <c r="C36" s="601" t="s">
        <v>206</v>
      </c>
      <c r="E36" s="600"/>
      <c r="F36" s="602">
        <v>10000000</v>
      </c>
      <c r="W36" s="601"/>
      <c r="X36" s="601"/>
      <c r="Y36" s="601"/>
      <c r="Z36" s="601"/>
    </row>
    <row r="37" spans="1:26" s="436" customFormat="1" x14ac:dyDescent="0.25">
      <c r="A37" s="596"/>
      <c r="B37" s="1019"/>
      <c r="C37" s="601" t="s">
        <v>207</v>
      </c>
      <c r="D37" s="606">
        <v>1</v>
      </c>
      <c r="E37" s="600"/>
      <c r="F37" s="436">
        <f>D6*D37</f>
        <v>0</v>
      </c>
      <c r="W37" s="601"/>
      <c r="X37" s="601"/>
      <c r="Y37" s="601"/>
      <c r="Z37" s="601"/>
    </row>
    <row r="38" spans="1:26" s="436" customFormat="1" x14ac:dyDescent="0.25">
      <c r="A38" s="596"/>
      <c r="B38" s="1019"/>
      <c r="C38" s="598"/>
      <c r="D38" s="599"/>
      <c r="E38" s="600"/>
      <c r="F38" s="816">
        <f>MIN(F36:F37)</f>
        <v>0</v>
      </c>
      <c r="W38" s="601"/>
      <c r="X38" s="601"/>
      <c r="Y38" s="601"/>
      <c r="Z38" s="601"/>
    </row>
    <row r="39" spans="1:26" s="436" customFormat="1" x14ac:dyDescent="0.25">
      <c r="A39" s="596"/>
      <c r="B39" s="1019"/>
      <c r="C39" s="601"/>
      <c r="E39" s="600"/>
      <c r="W39" s="601"/>
      <c r="X39" s="601"/>
      <c r="Y39" s="601"/>
      <c r="Z39" s="601"/>
    </row>
    <row r="40" spans="1:26" s="436" customFormat="1" ht="16.5" customHeight="1" x14ac:dyDescent="0.25">
      <c r="A40" s="596"/>
      <c r="B40" s="1019"/>
      <c r="C40" s="598"/>
      <c r="D40" s="816">
        <v>0</v>
      </c>
      <c r="E40" s="816">
        <v>1</v>
      </c>
      <c r="F40" s="816">
        <v>2</v>
      </c>
      <c r="G40" s="816">
        <v>3</v>
      </c>
      <c r="H40" s="816">
        <v>4</v>
      </c>
      <c r="I40" s="816">
        <v>5</v>
      </c>
      <c r="W40" s="601"/>
      <c r="X40" s="601"/>
      <c r="Y40" s="601"/>
      <c r="Z40" s="601"/>
    </row>
    <row r="41" spans="1:26" s="436" customFormat="1" x14ac:dyDescent="0.25">
      <c r="A41" s="596"/>
      <c r="B41" s="1019"/>
      <c r="C41" s="598" t="s">
        <v>49</v>
      </c>
      <c r="D41" s="612">
        <f>D4</f>
        <v>140000000</v>
      </c>
      <c r="E41" s="612">
        <f>E42*(1+$D$7)/$E$5</f>
        <v>143500000</v>
      </c>
      <c r="F41" s="612">
        <f>F42*(1+$D$7)/$E$5</f>
        <v>147087500</v>
      </c>
      <c r="G41" s="612">
        <f>G42*(1+$D$7)/$E$5</f>
        <v>150764687.5</v>
      </c>
      <c r="H41" s="612">
        <f>H42*(1+$D$7)/$E$5</f>
        <v>154533804.68749997</v>
      </c>
      <c r="I41" s="612">
        <f>I42*(1+$D$7)/$E$5</f>
        <v>158397149.80468744</v>
      </c>
      <c r="W41" s="601"/>
      <c r="X41" s="601"/>
      <c r="Y41" s="601"/>
      <c r="Z41" s="601"/>
    </row>
    <row r="42" spans="1:26" x14ac:dyDescent="0.25">
      <c r="C42" s="601" t="s">
        <v>50</v>
      </c>
      <c r="D42" s="436"/>
      <c r="E42" s="436">
        <f>D5</f>
        <v>10080000</v>
      </c>
      <c r="F42" s="436">
        <f t="shared" ref="F42:I43" si="0">E42*(1+$D$7)</f>
        <v>10332000</v>
      </c>
      <c r="G42" s="436">
        <f t="shared" si="0"/>
        <v>10590300</v>
      </c>
      <c r="H42" s="436">
        <f t="shared" si="0"/>
        <v>10855057.499999998</v>
      </c>
      <c r="I42" s="436">
        <f t="shared" si="0"/>
        <v>11126433.937499996</v>
      </c>
    </row>
    <row r="43" spans="1:26" x14ac:dyDescent="0.25">
      <c r="C43" s="601" t="s">
        <v>445</v>
      </c>
      <c r="D43" s="436"/>
      <c r="E43" s="436">
        <f>-E42*J43</f>
        <v>-514079.99999999994</v>
      </c>
      <c r="F43" s="436">
        <f t="shared" si="0"/>
        <v>-526931.99999999988</v>
      </c>
      <c r="G43" s="436">
        <f t="shared" si="0"/>
        <v>-540105.29999999981</v>
      </c>
      <c r="H43" s="436">
        <f t="shared" si="0"/>
        <v>-553607.93249999976</v>
      </c>
      <c r="I43" s="436">
        <f t="shared" si="0"/>
        <v>-567448.13081249967</v>
      </c>
      <c r="J43" s="603">
        <v>5.0999999999999997E-2</v>
      </c>
    </row>
    <row r="44" spans="1:26" s="598" customFormat="1" x14ac:dyDescent="0.25">
      <c r="A44" s="613"/>
      <c r="B44" s="1020"/>
      <c r="C44" s="598" t="s">
        <v>208</v>
      </c>
      <c r="D44" s="816"/>
      <c r="E44" s="816">
        <f>SUM(E42:E43)</f>
        <v>9565920</v>
      </c>
      <c r="F44" s="816">
        <f>SUM(F42:F43)</f>
        <v>9805068</v>
      </c>
      <c r="G44" s="816">
        <f>SUM(G42:G43)</f>
        <v>10050194.699999999</v>
      </c>
      <c r="H44" s="816">
        <f>SUM(H42:H43)</f>
        <v>10301449.567499999</v>
      </c>
      <c r="I44" s="816">
        <f>SUM(I42:I43)</f>
        <v>10558985.806687497</v>
      </c>
      <c r="J44" s="816"/>
      <c r="K44" s="816"/>
      <c r="L44" s="816"/>
      <c r="M44" s="816"/>
      <c r="N44" s="816"/>
      <c r="O44" s="816"/>
      <c r="P44" s="816"/>
      <c r="Q44" s="816"/>
      <c r="R44" s="816"/>
      <c r="S44" s="816"/>
      <c r="T44" s="816"/>
      <c r="U44" s="816"/>
      <c r="V44" s="816"/>
    </row>
    <row r="45" spans="1:26" x14ac:dyDescent="0.25">
      <c r="C45" s="601" t="s">
        <v>52</v>
      </c>
      <c r="D45" s="436">
        <f>-D4</f>
        <v>-140000000</v>
      </c>
      <c r="E45" s="436"/>
    </row>
    <row r="46" spans="1:26" x14ac:dyDescent="0.25">
      <c r="C46" s="601" t="s">
        <v>53</v>
      </c>
      <c r="D46" s="436"/>
      <c r="E46" s="614">
        <v>0</v>
      </c>
      <c r="F46" s="614">
        <v>0</v>
      </c>
      <c r="G46" s="614">
        <v>0</v>
      </c>
      <c r="H46" s="614">
        <v>0</v>
      </c>
      <c r="I46" s="615">
        <f>1-SUM(D46:H46)</f>
        <v>1</v>
      </c>
    </row>
    <row r="47" spans="1:26" x14ac:dyDescent="0.25">
      <c r="C47" s="601" t="s">
        <v>54</v>
      </c>
      <c r="D47" s="436">
        <f t="shared" ref="D47:I47" si="1">D41*D46</f>
        <v>0</v>
      </c>
      <c r="E47" s="436">
        <f t="shared" si="1"/>
        <v>0</v>
      </c>
      <c r="F47" s="436">
        <f t="shared" si="1"/>
        <v>0</v>
      </c>
      <c r="G47" s="436">
        <f t="shared" si="1"/>
        <v>0</v>
      </c>
      <c r="H47" s="436">
        <f t="shared" si="1"/>
        <v>0</v>
      </c>
      <c r="I47" s="436">
        <f t="shared" si="1"/>
        <v>158397149.80468744</v>
      </c>
    </row>
    <row r="48" spans="1:26" s="598" customFormat="1" x14ac:dyDescent="0.25">
      <c r="A48" s="613"/>
      <c r="B48" s="1020"/>
      <c r="C48" s="598" t="s">
        <v>51</v>
      </c>
      <c r="D48" s="816">
        <f>D44+D45+D47</f>
        <v>-140000000</v>
      </c>
      <c r="E48" s="816">
        <f t="shared" ref="E48:I48" si="2">E44+E45+E47</f>
        <v>9565920</v>
      </c>
      <c r="F48" s="816">
        <f t="shared" si="2"/>
        <v>9805068</v>
      </c>
      <c r="G48" s="816">
        <f t="shared" si="2"/>
        <v>10050194.699999999</v>
      </c>
      <c r="H48" s="816">
        <f t="shared" si="2"/>
        <v>10301449.567499999</v>
      </c>
      <c r="I48" s="816">
        <f t="shared" si="2"/>
        <v>168956135.61137494</v>
      </c>
      <c r="J48" s="616"/>
      <c r="K48" s="816"/>
      <c r="L48" s="816"/>
      <c r="M48" s="816"/>
      <c r="N48" s="816"/>
      <c r="O48" s="816"/>
      <c r="P48" s="816"/>
      <c r="Q48" s="816"/>
      <c r="R48" s="816"/>
      <c r="S48" s="816"/>
      <c r="T48" s="816"/>
      <c r="U48" s="816"/>
      <c r="V48" s="816"/>
    </row>
    <row r="49" spans="1:22" s="598" customFormat="1" x14ac:dyDescent="0.25">
      <c r="A49" s="613"/>
      <c r="B49" s="1020"/>
      <c r="D49" s="816"/>
      <c r="E49" s="816"/>
      <c r="F49" s="816"/>
      <c r="G49" s="816"/>
      <c r="H49" s="816"/>
      <c r="I49" s="816"/>
      <c r="J49" s="616"/>
      <c r="K49" s="816"/>
      <c r="L49" s="816"/>
      <c r="M49" s="816"/>
      <c r="N49" s="816"/>
      <c r="O49" s="816"/>
      <c r="P49" s="816"/>
      <c r="Q49" s="816"/>
      <c r="R49" s="816"/>
      <c r="S49" s="816"/>
      <c r="T49" s="816"/>
      <c r="U49" s="816"/>
      <c r="V49" s="816"/>
    </row>
    <row r="50" spans="1:22" ht="15.75" customHeight="1" x14ac:dyDescent="0.25">
      <c r="C50" s="598" t="s">
        <v>399</v>
      </c>
      <c r="D50" s="816">
        <v>0</v>
      </c>
      <c r="E50" s="816">
        <v>1</v>
      </c>
      <c r="F50" s="816">
        <v>2</v>
      </c>
      <c r="G50" s="816">
        <v>3</v>
      </c>
      <c r="H50" s="816">
        <v>4</v>
      </c>
      <c r="I50" s="816">
        <v>5</v>
      </c>
    </row>
    <row r="51" spans="1:22" x14ac:dyDescent="0.25">
      <c r="C51" s="527" t="s">
        <v>420</v>
      </c>
      <c r="D51" s="436"/>
      <c r="E51" s="617">
        <f>D57</f>
        <v>98000000</v>
      </c>
      <c r="F51" s="617">
        <f>E57</f>
        <v>98000000</v>
      </c>
      <c r="G51" s="617">
        <f>F57</f>
        <v>98000000</v>
      </c>
      <c r="H51" s="617">
        <f>G57</f>
        <v>98000000</v>
      </c>
      <c r="I51" s="617">
        <f>H57</f>
        <v>98000000</v>
      </c>
    </row>
    <row r="52" spans="1:22" x14ac:dyDescent="0.25">
      <c r="C52" s="601" t="s">
        <v>60</v>
      </c>
      <c r="D52" s="436">
        <f>F33</f>
        <v>98000000</v>
      </c>
      <c r="E52" s="436"/>
    </row>
    <row r="53" spans="1:22" x14ac:dyDescent="0.25">
      <c r="C53" s="601" t="s">
        <v>5</v>
      </c>
      <c r="D53" s="436">
        <f>-D52*$D$10</f>
        <v>-980000</v>
      </c>
      <c r="E53" s="436"/>
    </row>
    <row r="54" spans="1:22" x14ac:dyDescent="0.25">
      <c r="C54" s="601" t="s">
        <v>111</v>
      </c>
      <c r="D54" s="436">
        <f>-D52*$D$23</f>
        <v>-1470000</v>
      </c>
      <c r="E54" s="436"/>
    </row>
    <row r="55" spans="1:22" x14ac:dyDescent="0.25">
      <c r="C55" s="601" t="s">
        <v>61</v>
      </c>
      <c r="D55" s="436">
        <f>-D52*$D$9</f>
        <v>-245000</v>
      </c>
      <c r="E55" s="436"/>
    </row>
    <row r="56" spans="1:22" x14ac:dyDescent="0.25">
      <c r="C56" s="601" t="s">
        <v>368</v>
      </c>
      <c r="D56" s="436">
        <f t="shared" ref="D56:I56" si="3">-MIN(D51,D47)</f>
        <v>0</v>
      </c>
      <c r="E56" s="436">
        <f t="shared" si="3"/>
        <v>0</v>
      </c>
      <c r="F56" s="436">
        <f t="shared" si="3"/>
        <v>0</v>
      </c>
      <c r="G56" s="436">
        <f t="shared" si="3"/>
        <v>0</v>
      </c>
      <c r="H56" s="436">
        <f t="shared" si="3"/>
        <v>0</v>
      </c>
      <c r="I56" s="436">
        <f t="shared" si="3"/>
        <v>-98000000</v>
      </c>
    </row>
    <row r="57" spans="1:22" x14ac:dyDescent="0.25">
      <c r="C57" s="527" t="s">
        <v>421</v>
      </c>
      <c r="D57" s="617">
        <f t="shared" ref="D57:I57" si="4">D51+D52+D56</f>
        <v>98000000</v>
      </c>
      <c r="E57" s="617">
        <f t="shared" si="4"/>
        <v>98000000</v>
      </c>
      <c r="F57" s="617">
        <f t="shared" si="4"/>
        <v>98000000</v>
      </c>
      <c r="G57" s="617">
        <f t="shared" si="4"/>
        <v>98000000</v>
      </c>
      <c r="H57" s="617">
        <f t="shared" si="4"/>
        <v>98000000</v>
      </c>
      <c r="I57" s="617">
        <f t="shared" si="4"/>
        <v>0</v>
      </c>
    </row>
    <row r="58" spans="1:22" x14ac:dyDescent="0.25">
      <c r="C58" s="527" t="s">
        <v>0</v>
      </c>
      <c r="D58" s="618"/>
      <c r="E58" s="618">
        <f>E51/E41</f>
        <v>0.68292682926829273</v>
      </c>
      <c r="F58" s="618">
        <f>F51/F41</f>
        <v>0.66627007733491972</v>
      </c>
      <c r="G58" s="618">
        <f>G51/G41</f>
        <v>0.65001958764382406</v>
      </c>
      <c r="H58" s="618">
        <f>H51/H41</f>
        <v>0.63416545135982849</v>
      </c>
      <c r="I58" s="618">
        <f>I51/I41</f>
        <v>0.61869800132666208</v>
      </c>
    </row>
    <row r="59" spans="1:22" x14ac:dyDescent="0.25">
      <c r="C59" s="601" t="s">
        <v>62</v>
      </c>
      <c r="D59" s="436"/>
      <c r="E59" s="436">
        <f>-IF(E58&gt;$D$12,$E$27,$E$26)*E51</f>
        <v>-4655000</v>
      </c>
      <c r="F59" s="436">
        <f>-IF(F58&gt;$D$12,$E$27,$E$26)*F51</f>
        <v>-4655000</v>
      </c>
      <c r="G59" s="436">
        <f>-IF(G58&gt;$D$12,$E$27,$E$26)*G51</f>
        <v>-4655000</v>
      </c>
      <c r="H59" s="436">
        <f>-IF(H58&gt;$D$12,$E$27,$E$26)*H51</f>
        <v>-4655000</v>
      </c>
      <c r="I59" s="436">
        <f>-IF(I58&gt;$D$12,$E$27,$E$26)*I51</f>
        <v>-4655000</v>
      </c>
      <c r="K59" s="619"/>
      <c r="L59" s="619"/>
      <c r="M59" s="619"/>
    </row>
    <row r="60" spans="1:22" s="598" customFormat="1" x14ac:dyDescent="0.25">
      <c r="A60" s="613"/>
      <c r="B60" s="1020"/>
      <c r="C60" s="598" t="s">
        <v>427</v>
      </c>
      <c r="D60" s="816">
        <f t="shared" ref="D60:I60" si="5">SUM(D52:D56)+D59</f>
        <v>95305000</v>
      </c>
      <c r="E60" s="816">
        <f t="shared" si="5"/>
        <v>-4655000</v>
      </c>
      <c r="F60" s="816">
        <f t="shared" si="5"/>
        <v>-4655000</v>
      </c>
      <c r="G60" s="816">
        <f t="shared" si="5"/>
        <v>-4655000</v>
      </c>
      <c r="H60" s="816">
        <f t="shared" si="5"/>
        <v>-4655000</v>
      </c>
      <c r="I60" s="816">
        <f t="shared" si="5"/>
        <v>-102655000</v>
      </c>
      <c r="J60" s="616"/>
      <c r="K60" s="816"/>
      <c r="L60" s="816"/>
      <c r="M60" s="816"/>
      <c r="N60" s="816"/>
      <c r="O60" s="816"/>
      <c r="P60" s="816"/>
      <c r="Q60" s="816"/>
      <c r="R60" s="816"/>
      <c r="S60" s="816"/>
      <c r="T60" s="816"/>
      <c r="U60" s="816"/>
      <c r="V60" s="816"/>
    </row>
    <row r="61" spans="1:22" s="598" customFormat="1" x14ac:dyDescent="0.25">
      <c r="A61" s="613"/>
      <c r="B61" s="1020"/>
      <c r="C61" s="601" t="s">
        <v>426</v>
      </c>
      <c r="D61" s="611"/>
      <c r="E61" s="620">
        <f>-E$44/E59</f>
        <v>2.0549774436090225</v>
      </c>
      <c r="F61" s="620">
        <f>-F$44/F59</f>
        <v>2.1063518796992482</v>
      </c>
      <c r="G61" s="620">
        <f>-G$44/G59</f>
        <v>2.1590106766917292</v>
      </c>
      <c r="H61" s="620">
        <f>-H$44/H59</f>
        <v>2.2129859436090222</v>
      </c>
      <c r="I61" s="620">
        <f>-I$44/I59</f>
        <v>2.2683105921992475</v>
      </c>
      <c r="J61" s="621"/>
      <c r="K61" s="816"/>
      <c r="L61" s="816"/>
      <c r="M61" s="816"/>
      <c r="N61" s="816"/>
      <c r="O61" s="816"/>
      <c r="P61" s="816"/>
      <c r="Q61" s="816"/>
      <c r="R61" s="816"/>
      <c r="S61" s="816"/>
      <c r="T61" s="816"/>
      <c r="U61" s="816"/>
      <c r="V61" s="816"/>
    </row>
    <row r="62" spans="1:22" s="598" customFormat="1" x14ac:dyDescent="0.25">
      <c r="A62" s="613"/>
      <c r="B62" s="1020"/>
      <c r="C62" s="601" t="s">
        <v>400</v>
      </c>
      <c r="D62" s="611"/>
      <c r="E62" s="620" t="str">
        <f>IF(E61&gt;=$D$32,"OK","NO")</f>
        <v>OK</v>
      </c>
      <c r="F62" s="620" t="str">
        <f>IF(F61&gt;=$D$32,"OK","NO")</f>
        <v>OK</v>
      </c>
      <c r="G62" s="620" t="str">
        <f>IF(G61&gt;=$D$32,"OK","NO")</f>
        <v>OK</v>
      </c>
      <c r="H62" s="620" t="str">
        <f>IF(H61&gt;=$D$32,"OK","NO")</f>
        <v>OK</v>
      </c>
      <c r="I62" s="620" t="str">
        <f>IF(I61&gt;=$D$32,"OK","NO")</f>
        <v>OK</v>
      </c>
      <c r="J62" s="621"/>
      <c r="K62" s="816"/>
      <c r="L62" s="816"/>
      <c r="M62" s="816"/>
      <c r="N62" s="816"/>
      <c r="O62" s="816"/>
      <c r="P62" s="816"/>
      <c r="Q62" s="816"/>
      <c r="R62" s="816"/>
      <c r="S62" s="816"/>
      <c r="T62" s="816"/>
      <c r="U62" s="816"/>
      <c r="V62" s="816"/>
    </row>
    <row r="63" spans="1:22" s="598" customFormat="1" x14ac:dyDescent="0.25">
      <c r="A63" s="613"/>
      <c r="B63" s="1020"/>
      <c r="C63" s="601" t="s">
        <v>20</v>
      </c>
      <c r="D63" s="611"/>
      <c r="E63" s="620">
        <f>E44/E57</f>
        <v>9.7611428571428571E-2</v>
      </c>
      <c r="F63" s="620">
        <f>F44/F57</f>
        <v>0.10005171428571429</v>
      </c>
      <c r="G63" s="620">
        <f>G44/G57</f>
        <v>0.10255300714285713</v>
      </c>
      <c r="H63" s="620">
        <f>H44/H57</f>
        <v>0.10511683232142856</v>
      </c>
      <c r="I63" s="620"/>
      <c r="J63" s="621"/>
      <c r="K63" s="816"/>
      <c r="L63" s="816"/>
      <c r="M63" s="816"/>
      <c r="N63" s="816"/>
      <c r="O63" s="816"/>
      <c r="P63" s="816"/>
      <c r="Q63" s="816"/>
      <c r="R63" s="816"/>
      <c r="S63" s="816"/>
      <c r="T63" s="816"/>
      <c r="U63" s="816"/>
      <c r="V63" s="816"/>
    </row>
    <row r="64" spans="1:22" x14ac:dyDescent="0.25">
      <c r="D64" s="436"/>
      <c r="E64" s="436"/>
    </row>
    <row r="65" spans="1:26" x14ac:dyDescent="0.25">
      <c r="C65" s="598"/>
      <c r="D65" s="816"/>
      <c r="E65" s="816"/>
      <c r="F65" s="816"/>
      <c r="G65" s="816"/>
      <c r="H65" s="816"/>
      <c r="I65" s="816"/>
      <c r="J65" s="616"/>
    </row>
    <row r="66" spans="1:26" ht="16.5" customHeight="1" x14ac:dyDescent="0.25">
      <c r="C66" s="598" t="s">
        <v>446</v>
      </c>
      <c r="D66" s="816">
        <v>0</v>
      </c>
      <c r="E66" s="816">
        <v>1</v>
      </c>
      <c r="F66" s="816">
        <v>2</v>
      </c>
      <c r="G66" s="816">
        <v>3</v>
      </c>
      <c r="H66" s="816">
        <v>4</v>
      </c>
      <c r="I66" s="816">
        <v>5</v>
      </c>
      <c r="J66" s="621" t="s">
        <v>19</v>
      </c>
    </row>
    <row r="67" spans="1:26" x14ac:dyDescent="0.25">
      <c r="C67" s="601" t="s">
        <v>208</v>
      </c>
      <c r="D67" s="436">
        <f t="shared" ref="D67:I67" si="6">D48</f>
        <v>-140000000</v>
      </c>
      <c r="E67" s="436">
        <f t="shared" si="6"/>
        <v>9565920</v>
      </c>
      <c r="F67" s="436">
        <f t="shared" si="6"/>
        <v>9805068</v>
      </c>
      <c r="G67" s="436">
        <f t="shared" si="6"/>
        <v>10050194.699999999</v>
      </c>
      <c r="H67" s="436">
        <f t="shared" si="6"/>
        <v>10301449.567499999</v>
      </c>
      <c r="I67" s="436">
        <f t="shared" si="6"/>
        <v>168956135.61137494</v>
      </c>
      <c r="J67" s="622">
        <f>IRR(D67:I67)</f>
        <v>9.3328000000000078E-2</v>
      </c>
    </row>
    <row r="68" spans="1:26" s="598" customFormat="1" x14ac:dyDescent="0.25">
      <c r="A68" s="613"/>
      <c r="B68" s="1020"/>
      <c r="C68" s="601" t="s">
        <v>63</v>
      </c>
      <c r="D68" s="436">
        <f t="shared" ref="D68:I68" si="7">D60</f>
        <v>95305000</v>
      </c>
      <c r="E68" s="436">
        <f t="shared" si="7"/>
        <v>-4655000</v>
      </c>
      <c r="F68" s="436">
        <f t="shared" si="7"/>
        <v>-4655000</v>
      </c>
      <c r="G68" s="436">
        <f t="shared" si="7"/>
        <v>-4655000</v>
      </c>
      <c r="H68" s="436">
        <f t="shared" si="7"/>
        <v>-4655000</v>
      </c>
      <c r="I68" s="436">
        <f t="shared" si="7"/>
        <v>-102655000</v>
      </c>
      <c r="J68" s="622">
        <f>IRR(D68:I68)</f>
        <v>5.3920805658243198E-2</v>
      </c>
      <c r="K68" s="816"/>
      <c r="L68" s="816"/>
      <c r="M68" s="816"/>
      <c r="N68" s="816"/>
      <c r="O68" s="816"/>
      <c r="P68" s="816"/>
      <c r="Q68" s="816"/>
      <c r="R68" s="816"/>
      <c r="S68" s="816"/>
      <c r="T68" s="816"/>
      <c r="U68" s="816"/>
      <c r="V68" s="816"/>
    </row>
    <row r="69" spans="1:26" s="436" customFormat="1" x14ac:dyDescent="0.25">
      <c r="A69" s="596"/>
      <c r="B69" s="1019"/>
      <c r="C69" s="598" t="s">
        <v>401</v>
      </c>
      <c r="D69" s="816">
        <f t="shared" ref="D69:I69" si="8">SUM(D67:D68)</f>
        <v>-44695000</v>
      </c>
      <c r="E69" s="816">
        <f t="shared" si="8"/>
        <v>4910920</v>
      </c>
      <c r="F69" s="816">
        <f t="shared" si="8"/>
        <v>5150068</v>
      </c>
      <c r="G69" s="816">
        <f t="shared" si="8"/>
        <v>5395194.6999999993</v>
      </c>
      <c r="H69" s="816">
        <f t="shared" si="8"/>
        <v>5646449.567499999</v>
      </c>
      <c r="I69" s="816">
        <f t="shared" si="8"/>
        <v>66301135.611374944</v>
      </c>
      <c r="J69" s="616">
        <f>IRR(D69:I69)</f>
        <v>0.16928738913743913</v>
      </c>
      <c r="W69" s="601"/>
      <c r="X69" s="601"/>
      <c r="Y69" s="601"/>
      <c r="Z69" s="601"/>
    </row>
    <row r="70" spans="1:26" s="436" customFormat="1" x14ac:dyDescent="0.25">
      <c r="A70" s="596"/>
      <c r="B70" s="1019"/>
      <c r="C70" s="601"/>
      <c r="D70" s="623"/>
      <c r="E70" s="623"/>
      <c r="F70" s="623"/>
      <c r="G70" s="623"/>
      <c r="H70" s="623"/>
      <c r="I70" s="623"/>
      <c r="W70" s="601"/>
      <c r="X70" s="601"/>
      <c r="Y70" s="601"/>
      <c r="Z70" s="601"/>
    </row>
    <row r="71" spans="1:26" s="436" customFormat="1" x14ac:dyDescent="0.25">
      <c r="A71" s="596"/>
      <c r="B71" s="1019"/>
      <c r="C71" s="601"/>
      <c r="D71" s="624"/>
      <c r="E71" s="611"/>
      <c r="F71" s="611"/>
      <c r="G71" s="611"/>
      <c r="H71" s="611"/>
      <c r="I71" s="611"/>
      <c r="W71" s="601"/>
      <c r="X71" s="601"/>
      <c r="Y71" s="601"/>
      <c r="Z71" s="601"/>
    </row>
    <row r="72" spans="1:26" s="436" customFormat="1" x14ac:dyDescent="0.25">
      <c r="A72" s="596"/>
      <c r="B72" s="1019"/>
      <c r="C72" s="601"/>
      <c r="D72" s="624"/>
      <c r="E72" s="611"/>
      <c r="F72" s="611"/>
      <c r="G72" s="611"/>
      <c r="H72" s="611"/>
      <c r="I72" s="611"/>
      <c r="W72" s="601"/>
      <c r="X72" s="601"/>
      <c r="Y72" s="601"/>
      <c r="Z72" s="601"/>
    </row>
  </sheetData>
  <sheetProtection algorithmName="SHA-512" hashValue="2b7T22Q1NuUnHH2bpo8JVOk6oAgOgqJ8nNM5nu3ZtvYLxu1bagjh84jA2ytr3+Hi7gJjWuljx67IkVTgAgWZuQ==" saltValue="rkqBuTw3NUUz5sX8nrmxNQ==" spinCount="100000" sheet="1" formatCells="0" formatColumns="0" formatRows="0" insertColumns="0" insertRows="0" insertHyperlinks="0" deleteColumns="0" deleteRows="0" selectLockedCells="1" sort="0" autoFilter="0" pivotTables="0"/>
  <mergeCells count="2">
    <mergeCell ref="B1:F1"/>
    <mergeCell ref="A3:A24"/>
  </mergeCells>
  <conditionalFormatting sqref="E62:I63">
    <cfRule type="cellIs" dxfId="32" priority="1" operator="equal">
      <formula>"no"</formula>
    </cfRule>
  </conditionalFormatting>
  <hyperlinks>
    <hyperlink ref="A3" r:id="rId1" display="www.propertyfinance.it/it/it/opere/property-finance/"/>
  </hyperlinks>
  <pageMargins left="0.70866141732283472" right="0.70866141732283472" top="0.74803149606299213" bottom="0.74803149606299213" header="0.31496062992125984" footer="0.31496062992125984"/>
  <pageSetup paperSize="9" scale="71" orientation="portrait" r:id="rId2"/>
  <ignoredErrors>
    <ignoredError sqref="D5:D6 D26:J72" unlockedFormula="1"/>
  </ignoredErrors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4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479" customWidth="1"/>
    <col min="2" max="2" width="2" style="409" customWidth="1"/>
    <col min="3" max="3" width="38" style="417" customWidth="1"/>
    <col min="4" max="4" width="18.28515625" style="456" customWidth="1"/>
    <col min="5" max="5" width="11.28515625" style="464" bestFit="1" customWidth="1"/>
    <col min="6" max="6" width="12" style="464" bestFit="1" customWidth="1"/>
    <col min="7" max="9" width="11.28515625" style="464" bestFit="1" customWidth="1"/>
    <col min="10" max="16384" width="8.85546875" style="464"/>
  </cols>
  <sheetData>
    <row r="1" spans="1:10" s="479" customFormat="1" ht="51.75" customHeight="1" x14ac:dyDescent="0.25">
      <c r="A1" s="2"/>
      <c r="B1" s="943" t="s">
        <v>578</v>
      </c>
      <c r="C1" s="943"/>
      <c r="D1" s="943"/>
      <c r="E1" s="811"/>
      <c r="F1" s="811"/>
      <c r="G1" s="811"/>
      <c r="H1" s="811"/>
      <c r="I1" s="811"/>
    </row>
    <row r="2" spans="1:10" s="409" customFormat="1" ht="15" customHeight="1" x14ac:dyDescent="0.25">
      <c r="A2" s="479"/>
      <c r="B2" s="1005"/>
      <c r="C2" s="1005"/>
      <c r="D2" s="1005"/>
      <c r="E2" s="1005"/>
      <c r="F2" s="1005"/>
      <c r="G2" s="1005"/>
    </row>
    <row r="3" spans="1:10" s="409" customFormat="1" ht="15" customHeight="1" x14ac:dyDescent="0.25">
      <c r="A3" s="941" t="s">
        <v>589</v>
      </c>
      <c r="C3" s="980" t="s">
        <v>535</v>
      </c>
      <c r="D3" s="1005"/>
    </row>
    <row r="4" spans="1:10" s="409" customFormat="1" ht="15" customHeight="1" x14ac:dyDescent="0.25">
      <c r="A4" s="942"/>
      <c r="C4" s="1012"/>
      <c r="D4" s="1005"/>
    </row>
    <row r="5" spans="1:10" x14ac:dyDescent="0.25">
      <c r="A5" s="942"/>
      <c r="C5" s="467" t="str">
        <f>'Figure 6.1 --&gt; 6.6'!C4</f>
        <v>Price</v>
      </c>
      <c r="D5" s="659">
        <f>'Figure 6.1 --&gt; 6.6'!D4</f>
        <v>140000000</v>
      </c>
    </row>
    <row r="6" spans="1:10" x14ac:dyDescent="0.25">
      <c r="A6" s="942"/>
      <c r="C6" s="437" t="str">
        <f>'Figure 6.1 --&gt; 6.6'!C5</f>
        <v>Annual gross rent</v>
      </c>
      <c r="D6" s="660">
        <f>'Figure 6.1 --&gt; 6.6'!D5</f>
        <v>10080000</v>
      </c>
      <c r="E6" s="651"/>
    </row>
    <row r="7" spans="1:10" ht="15.75" thickBot="1" x14ac:dyDescent="0.3">
      <c r="A7" s="942"/>
      <c r="C7" s="471" t="str">
        <f>'Figure 6.1 --&gt; 6.6'!C43</f>
        <v>Annual operating expenses</v>
      </c>
      <c r="D7" s="661">
        <f>-'Figure 6.1 --&gt; 6.6'!E43</f>
        <v>514079.99999999994</v>
      </c>
      <c r="J7" s="649"/>
    </row>
    <row r="8" spans="1:10" ht="15.75" thickTop="1" x14ac:dyDescent="0.25">
      <c r="A8" s="942"/>
    </row>
    <row r="9" spans="1:10" x14ac:dyDescent="0.25">
      <c r="A9" s="942"/>
    </row>
    <row r="10" spans="1:10" x14ac:dyDescent="0.25">
      <c r="A10" s="942"/>
    </row>
    <row r="11" spans="1:10" x14ac:dyDescent="0.25">
      <c r="A11" s="942"/>
    </row>
    <row r="12" spans="1:10" x14ac:dyDescent="0.25">
      <c r="A12" s="942"/>
    </row>
    <row r="13" spans="1:10" x14ac:dyDescent="0.25">
      <c r="A13" s="942"/>
    </row>
    <row r="14" spans="1:10" ht="16.5" customHeight="1" x14ac:dyDescent="0.25">
      <c r="A14" s="942"/>
    </row>
    <row r="15" spans="1:10" x14ac:dyDescent="0.25">
      <c r="A15" s="942"/>
    </row>
    <row r="16" spans="1:10" x14ac:dyDescent="0.25">
      <c r="A16" s="942"/>
    </row>
    <row r="17" spans="1:1" x14ac:dyDescent="0.25">
      <c r="A17" s="942"/>
    </row>
    <row r="18" spans="1:1" x14ac:dyDescent="0.25">
      <c r="A18" s="942"/>
    </row>
    <row r="19" spans="1:1" x14ac:dyDescent="0.25">
      <c r="A19" s="942"/>
    </row>
    <row r="20" spans="1:1" x14ac:dyDescent="0.25">
      <c r="A20" s="942"/>
    </row>
    <row r="21" spans="1:1" x14ac:dyDescent="0.25">
      <c r="A21" s="942"/>
    </row>
    <row r="22" spans="1:1" x14ac:dyDescent="0.25">
      <c r="A22" s="942"/>
    </row>
    <row r="23" spans="1:1" x14ac:dyDescent="0.25">
      <c r="A23" s="942"/>
    </row>
    <row r="24" spans="1:1" x14ac:dyDescent="0.25">
      <c r="A24" s="942"/>
    </row>
  </sheetData>
  <sheetProtection algorithmName="SHA-512" hashValue="3J31LYjcJWhgR2PYZknaWFQr+ki0dbE594VHHMakBUxX1M8SstJoHg51XsznGAYGTST2vtKycQcXVygCA1Taig==" saltValue="NqIc3m7TrvholTyUjqw2i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D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D7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25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4" customWidth="1"/>
    <col min="2" max="2" width="2" style="9" customWidth="1"/>
    <col min="3" max="3" width="16.140625" style="9" bestFit="1" customWidth="1"/>
    <col min="4" max="4" width="23" style="9" bestFit="1" customWidth="1"/>
    <col min="5" max="5" width="8.85546875" style="32" customWidth="1"/>
    <col min="6" max="11" width="8.85546875" style="33" customWidth="1"/>
    <col min="12" max="12" width="7.42578125" style="33" bestFit="1" customWidth="1"/>
    <col min="13" max="16384" width="9.140625" style="9"/>
  </cols>
  <sheetData>
    <row r="1" spans="1:12" s="4" customFormat="1" ht="51.75" customHeight="1" x14ac:dyDescent="0.25">
      <c r="B1" s="929" t="s">
        <v>578</v>
      </c>
      <c r="C1" s="929"/>
      <c r="D1" s="929"/>
      <c r="E1" s="929"/>
      <c r="F1" s="929"/>
      <c r="G1" s="929"/>
      <c r="H1" s="929"/>
      <c r="I1" s="929"/>
      <c r="J1" s="929"/>
      <c r="K1" s="929"/>
      <c r="L1" s="5"/>
    </row>
    <row r="2" spans="1:12" ht="15" customHeight="1" x14ac:dyDescent="0.25">
      <c r="A2" s="797"/>
      <c r="C2" s="977"/>
      <c r="D2" s="16"/>
      <c r="E2" s="31"/>
      <c r="F2" s="31"/>
      <c r="G2" s="31"/>
      <c r="H2" s="31"/>
      <c r="I2" s="31"/>
      <c r="J2" s="31"/>
      <c r="K2" s="31"/>
      <c r="L2" s="8"/>
    </row>
    <row r="3" spans="1:12" ht="15" customHeight="1" x14ac:dyDescent="0.25">
      <c r="A3" s="924" t="s">
        <v>589</v>
      </c>
      <c r="C3" s="977" t="s">
        <v>584</v>
      </c>
      <c r="D3" s="16"/>
      <c r="E3" s="31"/>
      <c r="F3" s="31"/>
      <c r="G3" s="31"/>
      <c r="H3" s="31"/>
      <c r="I3" s="31"/>
      <c r="J3" s="31"/>
      <c r="K3" s="31"/>
      <c r="L3" s="8"/>
    </row>
    <row r="4" spans="1:12" ht="15" customHeight="1" x14ac:dyDescent="0.25">
      <c r="A4" s="928"/>
      <c r="D4" s="16"/>
      <c r="E4" s="31"/>
      <c r="F4" s="31"/>
      <c r="G4" s="31"/>
      <c r="H4" s="31"/>
      <c r="I4" s="31"/>
      <c r="J4" s="31"/>
      <c r="K4" s="31"/>
      <c r="L4" s="8"/>
    </row>
    <row r="5" spans="1:12" ht="15.75" thickBot="1" x14ac:dyDescent="0.3">
      <c r="A5" s="928"/>
      <c r="C5" s="6" t="s">
        <v>186</v>
      </c>
      <c r="D5" s="6"/>
      <c r="E5" s="7">
        <v>1</v>
      </c>
      <c r="F5" s="7">
        <v>2</v>
      </c>
      <c r="G5" s="7">
        <v>3</v>
      </c>
      <c r="H5" s="7">
        <v>4</v>
      </c>
      <c r="I5" s="7">
        <v>5</v>
      </c>
      <c r="J5" s="7">
        <v>6</v>
      </c>
      <c r="K5" s="7">
        <v>7</v>
      </c>
      <c r="L5" s="8"/>
    </row>
    <row r="6" spans="1:12" ht="15.75" thickTop="1" x14ac:dyDescent="0.25">
      <c r="A6" s="928"/>
      <c r="C6" s="10" t="s">
        <v>32</v>
      </c>
      <c r="D6" s="10" t="s">
        <v>174</v>
      </c>
      <c r="E6" s="11">
        <v>0.02</v>
      </c>
      <c r="F6" s="12">
        <f t="shared" ref="F6:K8" si="0">E6</f>
        <v>0.02</v>
      </c>
      <c r="G6" s="12">
        <f t="shared" si="0"/>
        <v>0.02</v>
      </c>
      <c r="H6" s="12">
        <f t="shared" si="0"/>
        <v>0.02</v>
      </c>
      <c r="I6" s="12">
        <f t="shared" si="0"/>
        <v>0.02</v>
      </c>
      <c r="J6" s="12">
        <f t="shared" si="0"/>
        <v>0.02</v>
      </c>
      <c r="K6" s="12">
        <f t="shared" si="0"/>
        <v>0.02</v>
      </c>
      <c r="L6" s="8"/>
    </row>
    <row r="7" spans="1:12" x14ac:dyDescent="0.25">
      <c r="A7" s="928"/>
      <c r="C7" s="10" t="s">
        <v>25</v>
      </c>
      <c r="D7" s="10" t="s">
        <v>176</v>
      </c>
      <c r="E7" s="11">
        <v>6.5000000000000002E-2</v>
      </c>
      <c r="F7" s="12">
        <f t="shared" si="0"/>
        <v>6.5000000000000002E-2</v>
      </c>
      <c r="G7" s="12">
        <f t="shared" si="0"/>
        <v>6.5000000000000002E-2</v>
      </c>
      <c r="H7" s="12">
        <f t="shared" si="0"/>
        <v>6.5000000000000002E-2</v>
      </c>
      <c r="I7" s="12">
        <f t="shared" si="0"/>
        <v>6.5000000000000002E-2</v>
      </c>
      <c r="J7" s="12">
        <f t="shared" si="0"/>
        <v>6.5000000000000002E-2</v>
      </c>
      <c r="K7" s="12">
        <f t="shared" si="0"/>
        <v>6.5000000000000002E-2</v>
      </c>
      <c r="L7" s="8"/>
    </row>
    <row r="8" spans="1:12" x14ac:dyDescent="0.25">
      <c r="A8" s="928"/>
      <c r="C8" s="13" t="s">
        <v>164</v>
      </c>
      <c r="D8" s="13" t="s">
        <v>177</v>
      </c>
      <c r="E8" s="14">
        <v>3.5000000000000003E-2</v>
      </c>
      <c r="F8" s="15">
        <f t="shared" si="0"/>
        <v>3.5000000000000003E-2</v>
      </c>
      <c r="G8" s="15">
        <f t="shared" si="0"/>
        <v>3.5000000000000003E-2</v>
      </c>
      <c r="H8" s="15">
        <f t="shared" si="0"/>
        <v>3.5000000000000003E-2</v>
      </c>
      <c r="I8" s="15">
        <f t="shared" si="0"/>
        <v>3.5000000000000003E-2</v>
      </c>
      <c r="J8" s="15">
        <f t="shared" si="0"/>
        <v>3.5000000000000003E-2</v>
      </c>
      <c r="K8" s="15">
        <f t="shared" si="0"/>
        <v>3.5000000000000003E-2</v>
      </c>
      <c r="L8" s="8"/>
    </row>
    <row r="9" spans="1:12" ht="6.75" customHeight="1" x14ac:dyDescent="0.25">
      <c r="A9" s="928"/>
      <c r="C9" s="16"/>
      <c r="D9" s="16"/>
      <c r="E9" s="17"/>
      <c r="F9" s="18"/>
      <c r="G9" s="18"/>
      <c r="H9" s="18"/>
      <c r="I9" s="18"/>
      <c r="J9" s="18"/>
      <c r="K9" s="18"/>
      <c r="L9" s="8"/>
    </row>
    <row r="10" spans="1:12" x14ac:dyDescent="0.25">
      <c r="A10" s="928"/>
      <c r="C10" s="19" t="s">
        <v>165</v>
      </c>
      <c r="D10" s="19" t="s">
        <v>179</v>
      </c>
      <c r="E10" s="20">
        <v>0.04</v>
      </c>
      <c r="F10" s="21">
        <f t="shared" ref="F10:K10" si="1">E10</f>
        <v>0.04</v>
      </c>
      <c r="G10" s="21">
        <f t="shared" si="1"/>
        <v>0.04</v>
      </c>
      <c r="H10" s="21">
        <f t="shared" si="1"/>
        <v>0.04</v>
      </c>
      <c r="I10" s="21">
        <f t="shared" si="1"/>
        <v>0.04</v>
      </c>
      <c r="J10" s="21">
        <f t="shared" si="1"/>
        <v>0.04</v>
      </c>
      <c r="K10" s="21">
        <f t="shared" si="1"/>
        <v>0.04</v>
      </c>
      <c r="L10" s="8"/>
    </row>
    <row r="11" spans="1:12" x14ac:dyDescent="0.25">
      <c r="A11" s="928"/>
      <c r="C11" s="10" t="s">
        <v>166</v>
      </c>
      <c r="D11" s="10" t="s">
        <v>180</v>
      </c>
      <c r="E11" s="11">
        <v>2.5000000000000001E-2</v>
      </c>
      <c r="F11" s="11">
        <v>2.75E-2</v>
      </c>
      <c r="G11" s="11">
        <v>3.2500000000000001E-2</v>
      </c>
      <c r="H11" s="11">
        <v>4.7500000000000001E-2</v>
      </c>
      <c r="I11" s="11">
        <v>0.04</v>
      </c>
      <c r="J11" s="11">
        <v>2.2499999999999999E-2</v>
      </c>
      <c r="K11" s="11">
        <v>7.4999999999999997E-3</v>
      </c>
      <c r="L11" s="8"/>
    </row>
    <row r="12" spans="1:12" x14ac:dyDescent="0.25">
      <c r="A12" s="928"/>
      <c r="C12" s="13" t="s">
        <v>187</v>
      </c>
      <c r="D12" s="22" t="s">
        <v>188</v>
      </c>
      <c r="E12" s="15">
        <f t="shared" ref="E12:K12" si="2">E14-E15</f>
        <v>1.4999999999999999E-2</v>
      </c>
      <c r="F12" s="15">
        <f t="shared" si="2"/>
        <v>1.2499999999999997E-2</v>
      </c>
      <c r="G12" s="15">
        <f t="shared" si="2"/>
        <v>7.4999999999999928E-3</v>
      </c>
      <c r="H12" s="15">
        <f t="shared" si="2"/>
        <v>-7.5000000000000067E-3</v>
      </c>
      <c r="I12" s="15">
        <f t="shared" si="2"/>
        <v>0</v>
      </c>
      <c r="J12" s="15">
        <f t="shared" si="2"/>
        <v>1.7500000000000002E-2</v>
      </c>
      <c r="K12" s="15">
        <f t="shared" si="2"/>
        <v>3.2500000000000001E-2</v>
      </c>
      <c r="L12" s="8"/>
    </row>
    <row r="13" spans="1:12" ht="6.75" customHeight="1" x14ac:dyDescent="0.25">
      <c r="A13" s="928"/>
      <c r="C13" s="16"/>
      <c r="D13" s="16"/>
      <c r="E13" s="17"/>
      <c r="F13" s="18"/>
      <c r="G13" s="18"/>
      <c r="H13" s="18"/>
      <c r="I13" s="18"/>
      <c r="J13" s="18"/>
      <c r="K13" s="18"/>
      <c r="L13" s="8"/>
    </row>
    <row r="14" spans="1:12" ht="16.5" customHeight="1" thickBot="1" x14ac:dyDescent="0.3">
      <c r="A14" s="928"/>
      <c r="C14" s="6" t="s">
        <v>189</v>
      </c>
      <c r="D14" s="6" t="s">
        <v>190</v>
      </c>
      <c r="E14" s="23">
        <f>E10+E6</f>
        <v>0.06</v>
      </c>
      <c r="F14" s="23">
        <f t="shared" ref="F14:K14" si="3">F10+F6</f>
        <v>0.06</v>
      </c>
      <c r="G14" s="23">
        <f t="shared" si="3"/>
        <v>0.06</v>
      </c>
      <c r="H14" s="23">
        <f t="shared" si="3"/>
        <v>0.06</v>
      </c>
      <c r="I14" s="23">
        <f t="shared" si="3"/>
        <v>0.06</v>
      </c>
      <c r="J14" s="23">
        <f t="shared" si="3"/>
        <v>0.06</v>
      </c>
      <c r="K14" s="23">
        <f t="shared" si="3"/>
        <v>0.06</v>
      </c>
      <c r="L14" s="8"/>
    </row>
    <row r="15" spans="1:12" ht="15.75" thickTop="1" x14ac:dyDescent="0.25">
      <c r="A15" s="928"/>
      <c r="C15" s="10" t="s">
        <v>191</v>
      </c>
      <c r="D15" s="10" t="s">
        <v>192</v>
      </c>
      <c r="E15" s="12">
        <f>E11+E6</f>
        <v>4.4999999999999998E-2</v>
      </c>
      <c r="F15" s="12">
        <f t="shared" ref="F15:K15" si="4">F11+F6</f>
        <v>4.7500000000000001E-2</v>
      </c>
      <c r="G15" s="12">
        <f t="shared" si="4"/>
        <v>5.2500000000000005E-2</v>
      </c>
      <c r="H15" s="12">
        <f t="shared" si="4"/>
        <v>6.7500000000000004E-2</v>
      </c>
      <c r="I15" s="12">
        <f t="shared" si="4"/>
        <v>0.06</v>
      </c>
      <c r="J15" s="12">
        <f t="shared" si="4"/>
        <v>4.2499999999999996E-2</v>
      </c>
      <c r="K15" s="12">
        <f t="shared" si="4"/>
        <v>2.75E-2</v>
      </c>
      <c r="L15" s="8"/>
    </row>
    <row r="16" spans="1:12" x14ac:dyDescent="0.25">
      <c r="A16" s="928"/>
      <c r="C16" s="10" t="s">
        <v>25</v>
      </c>
      <c r="D16" s="24" t="s">
        <v>193</v>
      </c>
      <c r="E16" s="12">
        <f>MIN(E7,E15)</f>
        <v>4.4999999999999998E-2</v>
      </c>
      <c r="F16" s="12">
        <f t="shared" ref="F16:K16" si="5">MIN(F7,F15)</f>
        <v>4.7500000000000001E-2</v>
      </c>
      <c r="G16" s="12">
        <f t="shared" si="5"/>
        <v>5.2500000000000005E-2</v>
      </c>
      <c r="H16" s="12">
        <f t="shared" si="5"/>
        <v>6.5000000000000002E-2</v>
      </c>
      <c r="I16" s="12">
        <f t="shared" si="5"/>
        <v>0.06</v>
      </c>
      <c r="J16" s="12">
        <f t="shared" si="5"/>
        <v>4.2499999999999996E-2</v>
      </c>
      <c r="K16" s="12">
        <f t="shared" si="5"/>
        <v>2.75E-2</v>
      </c>
      <c r="L16" s="8"/>
    </row>
    <row r="17" spans="1:13" x14ac:dyDescent="0.25">
      <c r="A17" s="928"/>
      <c r="C17" s="10" t="s">
        <v>164</v>
      </c>
      <c r="D17" s="10" t="s">
        <v>194</v>
      </c>
      <c r="E17" s="12">
        <f>MAX(E8,E15)</f>
        <v>4.4999999999999998E-2</v>
      </c>
      <c r="F17" s="12">
        <f t="shared" ref="F17:K17" si="6">MAX(F8,F15)</f>
        <v>4.7500000000000001E-2</v>
      </c>
      <c r="G17" s="12">
        <f t="shared" si="6"/>
        <v>5.2500000000000005E-2</v>
      </c>
      <c r="H17" s="12">
        <f t="shared" si="6"/>
        <v>6.7500000000000004E-2</v>
      </c>
      <c r="I17" s="12">
        <f t="shared" si="6"/>
        <v>0.06</v>
      </c>
      <c r="J17" s="12">
        <f t="shared" si="6"/>
        <v>4.2499999999999996E-2</v>
      </c>
      <c r="K17" s="12">
        <f t="shared" si="6"/>
        <v>3.5000000000000003E-2</v>
      </c>
      <c r="L17" s="8"/>
    </row>
    <row r="18" spans="1:13" x14ac:dyDescent="0.25">
      <c r="A18" s="928"/>
      <c r="C18" s="13" t="s">
        <v>195</v>
      </c>
      <c r="D18" s="13" t="s">
        <v>372</v>
      </c>
      <c r="E18" s="15">
        <f>MAX(IF(E7&gt;E15,E15,E7),E8)</f>
        <v>4.4999999999999998E-2</v>
      </c>
      <c r="F18" s="15">
        <f t="shared" ref="F18:K18" si="7">MAX(IF(F7&gt;F15,F15,F7),F8)</f>
        <v>4.7500000000000001E-2</v>
      </c>
      <c r="G18" s="15">
        <f t="shared" si="7"/>
        <v>5.2500000000000005E-2</v>
      </c>
      <c r="H18" s="15">
        <f t="shared" si="7"/>
        <v>6.5000000000000002E-2</v>
      </c>
      <c r="I18" s="15">
        <f t="shared" si="7"/>
        <v>0.06</v>
      </c>
      <c r="J18" s="15">
        <f t="shared" si="7"/>
        <v>4.2499999999999996E-2</v>
      </c>
      <c r="K18" s="15">
        <f t="shared" si="7"/>
        <v>3.5000000000000003E-2</v>
      </c>
      <c r="L18" s="8"/>
    </row>
    <row r="19" spans="1:13" ht="6.75" customHeight="1" x14ac:dyDescent="0.25">
      <c r="A19" s="928"/>
      <c r="C19" s="16"/>
      <c r="D19" s="16"/>
      <c r="E19" s="17"/>
      <c r="F19" s="18"/>
      <c r="G19" s="18"/>
      <c r="H19" s="18"/>
      <c r="I19" s="18"/>
      <c r="J19" s="18"/>
      <c r="K19" s="18"/>
      <c r="L19" s="8"/>
    </row>
    <row r="20" spans="1:13" x14ac:dyDescent="0.25">
      <c r="A20" s="928"/>
      <c r="C20" s="25" t="s">
        <v>196</v>
      </c>
      <c r="D20" s="25" t="s">
        <v>197</v>
      </c>
      <c r="E20" s="26">
        <f>E$14-E15</f>
        <v>1.4999999999999999E-2</v>
      </c>
      <c r="F20" s="26">
        <f t="shared" ref="F20:K20" si="8">F$14-F15</f>
        <v>1.2499999999999997E-2</v>
      </c>
      <c r="G20" s="26">
        <f t="shared" si="8"/>
        <v>7.4999999999999928E-3</v>
      </c>
      <c r="H20" s="26">
        <f t="shared" si="8"/>
        <v>-7.5000000000000067E-3</v>
      </c>
      <c r="I20" s="26">
        <f t="shared" si="8"/>
        <v>0</v>
      </c>
      <c r="J20" s="26">
        <f t="shared" si="8"/>
        <v>1.7500000000000002E-2</v>
      </c>
      <c r="K20" s="26">
        <f t="shared" si="8"/>
        <v>3.2500000000000001E-2</v>
      </c>
      <c r="L20" s="8"/>
    </row>
    <row r="21" spans="1:13" x14ac:dyDescent="0.25">
      <c r="A21" s="928"/>
      <c r="C21" s="27" t="s">
        <v>198</v>
      </c>
      <c r="D21" s="27" t="s">
        <v>199</v>
      </c>
      <c r="E21" s="28">
        <f t="shared" ref="E21:K23" si="9">E$14-E16</f>
        <v>1.4999999999999999E-2</v>
      </c>
      <c r="F21" s="28">
        <f t="shared" si="9"/>
        <v>1.2499999999999997E-2</v>
      </c>
      <c r="G21" s="28">
        <f t="shared" si="9"/>
        <v>7.4999999999999928E-3</v>
      </c>
      <c r="H21" s="28">
        <f t="shared" si="9"/>
        <v>-5.0000000000000044E-3</v>
      </c>
      <c r="I21" s="28">
        <f t="shared" si="9"/>
        <v>0</v>
      </c>
      <c r="J21" s="28">
        <f t="shared" si="9"/>
        <v>1.7500000000000002E-2</v>
      </c>
      <c r="K21" s="28">
        <f t="shared" si="9"/>
        <v>3.2500000000000001E-2</v>
      </c>
      <c r="L21" s="8"/>
    </row>
    <row r="22" spans="1:13" x14ac:dyDescent="0.25">
      <c r="A22" s="928"/>
      <c r="C22" s="27" t="s">
        <v>200</v>
      </c>
      <c r="D22" s="27" t="s">
        <v>201</v>
      </c>
      <c r="E22" s="28">
        <f t="shared" si="9"/>
        <v>1.4999999999999999E-2</v>
      </c>
      <c r="F22" s="28">
        <f t="shared" si="9"/>
        <v>1.2499999999999997E-2</v>
      </c>
      <c r="G22" s="28">
        <f t="shared" si="9"/>
        <v>7.4999999999999928E-3</v>
      </c>
      <c r="H22" s="28">
        <f t="shared" si="9"/>
        <v>-7.5000000000000067E-3</v>
      </c>
      <c r="I22" s="28">
        <f t="shared" si="9"/>
        <v>0</v>
      </c>
      <c r="J22" s="28">
        <f t="shared" si="9"/>
        <v>1.7500000000000002E-2</v>
      </c>
      <c r="K22" s="28">
        <f t="shared" si="9"/>
        <v>2.4999999999999994E-2</v>
      </c>
      <c r="L22" s="8"/>
    </row>
    <row r="23" spans="1:13" x14ac:dyDescent="0.25">
      <c r="A23" s="928"/>
      <c r="C23" s="29" t="s">
        <v>202</v>
      </c>
      <c r="D23" s="29" t="s">
        <v>203</v>
      </c>
      <c r="E23" s="30">
        <f t="shared" si="9"/>
        <v>1.4999999999999999E-2</v>
      </c>
      <c r="F23" s="30">
        <f t="shared" si="9"/>
        <v>1.2499999999999997E-2</v>
      </c>
      <c r="G23" s="30">
        <f t="shared" si="9"/>
        <v>7.4999999999999928E-3</v>
      </c>
      <c r="H23" s="30">
        <f t="shared" si="9"/>
        <v>-5.0000000000000044E-3</v>
      </c>
      <c r="I23" s="30">
        <f t="shared" si="9"/>
        <v>0</v>
      </c>
      <c r="J23" s="30">
        <f t="shared" si="9"/>
        <v>1.7500000000000002E-2</v>
      </c>
      <c r="K23" s="30">
        <f t="shared" si="9"/>
        <v>2.4999999999999994E-2</v>
      </c>
      <c r="L23" s="8"/>
    </row>
    <row r="24" spans="1:13" x14ac:dyDescent="0.25">
      <c r="A24" s="928"/>
      <c r="E24" s="16"/>
      <c r="F24" s="31"/>
      <c r="G24" s="31"/>
      <c r="H24" s="31"/>
      <c r="I24" s="31"/>
      <c r="J24" s="31"/>
      <c r="K24" s="31"/>
      <c r="L24" s="31"/>
      <c r="M24" s="8"/>
    </row>
    <row r="25" spans="1:13" x14ac:dyDescent="0.25">
      <c r="E25" s="16"/>
      <c r="F25" s="31"/>
      <c r="G25" s="31"/>
      <c r="H25" s="31"/>
      <c r="I25" s="31"/>
      <c r="J25" s="31"/>
      <c r="K25" s="31"/>
      <c r="L25" s="31"/>
      <c r="M25" s="8"/>
    </row>
  </sheetData>
  <sheetProtection algorithmName="SHA-512" hashValue="mJ4xruDgaFL2CwmxBUlBCMZbfvPuCVKOc3eiWkHvVfcpPICbKWCHUqxyianKgNh+p9uG5P4o+blD0sVzsh599Q==" saltValue="tyG2/8fdSxqTdaL5SBDXR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K1"/>
  </mergeCells>
  <hyperlinks>
    <hyperlink ref="C3" location="_Toc387779735" display="_Toc387779735"/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E6:K23" unlockedFormula="1"/>
  </ignoredError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showGridLines="0" zoomScaleNormal="100" workbookViewId="0">
      <selection activeCell="E3" sqref="E3"/>
    </sheetView>
  </sheetViews>
  <sheetFormatPr defaultColWidth="8.85546875" defaultRowHeight="15" x14ac:dyDescent="0.25"/>
  <cols>
    <col min="1" max="1" width="12.140625" style="479" customWidth="1"/>
    <col min="2" max="2" width="2" style="409" customWidth="1"/>
    <col min="3" max="3" width="24" style="417" bestFit="1" customWidth="1"/>
    <col min="4" max="4" width="15" style="456" bestFit="1" customWidth="1"/>
    <col min="5" max="6" width="12.7109375" style="456" bestFit="1" customWidth="1"/>
    <col min="7" max="8" width="13.140625" style="456" bestFit="1" customWidth="1"/>
    <col min="9" max="9" width="14.28515625" style="456" bestFit="1" customWidth="1"/>
    <col min="10" max="16384" width="8.85546875" style="464"/>
  </cols>
  <sheetData>
    <row r="1" spans="1:13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943"/>
      <c r="H1" s="943"/>
      <c r="I1" s="943"/>
    </row>
    <row r="2" spans="1:13" s="409" customFormat="1" ht="15" customHeight="1" x14ac:dyDescent="0.25">
      <c r="A2" s="479"/>
      <c r="B2" s="1005"/>
      <c r="C2" s="1005"/>
      <c r="D2" s="1005"/>
      <c r="E2" s="1005"/>
      <c r="F2" s="1005"/>
      <c r="G2" s="1005"/>
      <c r="H2" s="1005"/>
      <c r="I2" s="1005"/>
    </row>
    <row r="3" spans="1:13" s="409" customFormat="1" ht="15" customHeight="1" x14ac:dyDescent="0.25">
      <c r="A3" s="941" t="s">
        <v>589</v>
      </c>
      <c r="C3" s="980" t="s">
        <v>536</v>
      </c>
      <c r="D3" s="1005"/>
      <c r="E3" s="1005"/>
      <c r="F3" s="1005"/>
      <c r="G3" s="1005"/>
      <c r="H3" s="1005"/>
      <c r="I3" s="1005"/>
    </row>
    <row r="4" spans="1:13" s="409" customFormat="1" ht="15" customHeight="1" x14ac:dyDescent="0.25">
      <c r="A4" s="942"/>
      <c r="C4" s="1012"/>
      <c r="D4" s="1005"/>
      <c r="E4" s="1005"/>
      <c r="F4" s="1005"/>
      <c r="G4" s="1005"/>
      <c r="H4" s="1005"/>
      <c r="I4" s="1005"/>
    </row>
    <row r="5" spans="1:13" ht="15.75" thickBot="1" x14ac:dyDescent="0.3">
      <c r="A5" s="942"/>
      <c r="C5" s="415"/>
      <c r="D5" s="415">
        <f>'Figure 6.1 --&gt; 6.6'!D40</f>
        <v>0</v>
      </c>
      <c r="E5" s="415">
        <f>'Figure 6.1 --&gt; 6.6'!E40</f>
        <v>1</v>
      </c>
      <c r="F5" s="415">
        <f>'Figure 6.1 --&gt; 6.6'!F40</f>
        <v>2</v>
      </c>
      <c r="G5" s="415">
        <f>'Figure 6.1 --&gt; 6.6'!G40</f>
        <v>3</v>
      </c>
      <c r="H5" s="415">
        <f>'Figure 6.1 --&gt; 6.6'!H40</f>
        <v>4</v>
      </c>
      <c r="I5" s="415">
        <f>'Figure 6.1 --&gt; 6.6'!I40</f>
        <v>5</v>
      </c>
    </row>
    <row r="6" spans="1:13" ht="15.75" thickTop="1" x14ac:dyDescent="0.25">
      <c r="A6" s="942"/>
      <c r="C6" s="442" t="str">
        <f>'Figure 6.1 --&gt; 6.6'!C41</f>
        <v>Property market value</v>
      </c>
      <c r="D6" s="418">
        <f>'Figure 6.1 --&gt; 6.6'!D41</f>
        <v>140000000</v>
      </c>
      <c r="E6" s="418">
        <f>'Figure 6.1 --&gt; 6.6'!E41</f>
        <v>143500000</v>
      </c>
      <c r="F6" s="418">
        <f>'Figure 6.1 --&gt; 6.6'!F41</f>
        <v>147087500</v>
      </c>
      <c r="G6" s="418">
        <f>'Figure 6.1 --&gt; 6.6'!G41</f>
        <v>150764687.5</v>
      </c>
      <c r="H6" s="418">
        <f>'Figure 6.1 --&gt; 6.6'!H41</f>
        <v>154533804.68749997</v>
      </c>
      <c r="I6" s="418">
        <f>'Figure 6.1 --&gt; 6.6'!I41</f>
        <v>158397149.80468744</v>
      </c>
    </row>
    <row r="7" spans="1:13" s="462" customFormat="1" ht="5.45" customHeight="1" x14ac:dyDescent="0.25">
      <c r="A7" s="942"/>
      <c r="B7" s="410"/>
      <c r="C7" s="442"/>
      <c r="D7" s="443"/>
      <c r="E7" s="443"/>
      <c r="F7" s="443"/>
      <c r="G7" s="443"/>
      <c r="H7" s="443"/>
      <c r="I7" s="443"/>
      <c r="J7" s="652"/>
    </row>
    <row r="8" spans="1:13" x14ac:dyDescent="0.25">
      <c r="A8" s="942"/>
      <c r="C8" s="417" t="str">
        <f>'Figure 6.1 --&gt; 6.6'!C42</f>
        <v>Gross rent per year</v>
      </c>
      <c r="D8" s="418"/>
      <c r="E8" s="418">
        <f>'Figure 6.1 --&gt; 6.6'!E42</f>
        <v>10080000</v>
      </c>
      <c r="F8" s="418">
        <f>'Figure 6.1 --&gt; 6.6'!F42</f>
        <v>10332000</v>
      </c>
      <c r="G8" s="418">
        <f>'Figure 6.1 --&gt; 6.6'!G42</f>
        <v>10590300</v>
      </c>
      <c r="H8" s="418">
        <f>'Figure 6.1 --&gt; 6.6'!H42</f>
        <v>10855057.499999998</v>
      </c>
      <c r="I8" s="418">
        <f>'Figure 6.1 --&gt; 6.6'!I42</f>
        <v>11126433.937499996</v>
      </c>
    </row>
    <row r="9" spans="1:13" x14ac:dyDescent="0.25">
      <c r="A9" s="942"/>
      <c r="C9" s="421" t="str">
        <f>'Figure 6.1 --&gt; 6.6'!C43</f>
        <v>Annual operating expenses</v>
      </c>
      <c r="D9" s="422"/>
      <c r="E9" s="422">
        <f>'Figure 6.1 --&gt; 6.6'!E43</f>
        <v>-514079.99999999994</v>
      </c>
      <c r="F9" s="422">
        <f>'Figure 6.1 --&gt; 6.6'!F43</f>
        <v>-526931.99999999988</v>
      </c>
      <c r="G9" s="422">
        <f>'Figure 6.1 --&gt; 6.6'!G43</f>
        <v>-540105.29999999981</v>
      </c>
      <c r="H9" s="422">
        <f>'Figure 6.1 --&gt; 6.6'!H43</f>
        <v>-553607.93249999976</v>
      </c>
      <c r="I9" s="422">
        <f>'Figure 6.1 --&gt; 6.6'!I43</f>
        <v>-567448.13081249967</v>
      </c>
      <c r="J9" s="649"/>
    </row>
    <row r="10" spans="1:13" s="462" customFormat="1" x14ac:dyDescent="0.25">
      <c r="A10" s="942"/>
      <c r="B10" s="410"/>
      <c r="C10" s="442" t="str">
        <f>'Figure 6.1 --&gt; 6.6'!C44</f>
        <v>Property cash flows</v>
      </c>
      <c r="D10" s="443"/>
      <c r="E10" s="443">
        <f>'Figure 6.1 --&gt; 6.6'!E44</f>
        <v>9565920</v>
      </c>
      <c r="F10" s="443">
        <f>'Figure 6.1 --&gt; 6.6'!F44</f>
        <v>9805068</v>
      </c>
      <c r="G10" s="443">
        <f>'Figure 6.1 --&gt; 6.6'!G44</f>
        <v>10050194.699999999</v>
      </c>
      <c r="H10" s="443"/>
      <c r="I10" s="443">
        <f>'Figure 6.1 --&gt; 6.6'!I44</f>
        <v>10558985.806687497</v>
      </c>
    </row>
    <row r="11" spans="1:13" x14ac:dyDescent="0.25">
      <c r="A11" s="942"/>
      <c r="C11" s="417" t="str">
        <f>'Figure 6.1 --&gt; 6.6'!C45</f>
        <v>Investment</v>
      </c>
      <c r="D11" s="418">
        <f>'Figure 6.1 --&gt; 6.6'!D45</f>
        <v>-140000000</v>
      </c>
      <c r="E11" s="418"/>
      <c r="F11" s="418"/>
      <c r="G11" s="418"/>
      <c r="H11" s="418"/>
      <c r="I11" s="418"/>
    </row>
    <row r="12" spans="1:13" s="573" customFormat="1" x14ac:dyDescent="0.25">
      <c r="A12" s="942"/>
      <c r="B12" s="1017"/>
      <c r="C12" s="452" t="str">
        <f>'Figure 6.1 --&gt; 6.6'!C46</f>
        <v>Divestment %</v>
      </c>
      <c r="D12" s="648"/>
      <c r="E12" s="648"/>
      <c r="F12" s="648"/>
      <c r="G12" s="648"/>
      <c r="H12" s="648"/>
      <c r="I12" s="648">
        <f>'Figure 6.1 --&gt; 6.6'!I46</f>
        <v>1</v>
      </c>
    </row>
    <row r="13" spans="1:13" x14ac:dyDescent="0.25">
      <c r="A13" s="942"/>
      <c r="C13" s="421" t="str">
        <f>'Figure 6.1 --&gt; 6.6'!C47</f>
        <v>Divestment</v>
      </c>
      <c r="D13" s="422"/>
      <c r="E13" s="422"/>
      <c r="F13" s="422"/>
      <c r="G13" s="422"/>
      <c r="H13" s="422"/>
      <c r="I13" s="422">
        <f>'Figure 6.1 --&gt; 6.6'!I47</f>
        <v>158397149.80468744</v>
      </c>
    </row>
    <row r="14" spans="1:13" s="462" customFormat="1" ht="16.5" customHeight="1" x14ac:dyDescent="0.25">
      <c r="A14" s="942"/>
      <c r="B14" s="410"/>
      <c r="C14" s="816" t="str">
        <f>'Figure 6.1 --&gt; 6.6'!C48</f>
        <v>Operating cash flows</v>
      </c>
      <c r="D14" s="430">
        <f>'Figure 6.1 --&gt; 6.6'!D48</f>
        <v>-140000000</v>
      </c>
      <c r="E14" s="430">
        <f>'Figure 6.1 --&gt; 6.6'!E48</f>
        <v>9565920</v>
      </c>
      <c r="F14" s="430">
        <f>'Figure 6.1 --&gt; 6.6'!F48</f>
        <v>9805068</v>
      </c>
      <c r="G14" s="430">
        <f>'Figure 6.1 --&gt; 6.6'!G48</f>
        <v>10050194.699999999</v>
      </c>
      <c r="H14" s="430">
        <f>'Figure 6.1 --&gt; 6.6'!H48</f>
        <v>10301449.567499999</v>
      </c>
      <c r="I14" s="430">
        <f>'Figure 6.1 --&gt; 6.6'!I48</f>
        <v>168956135.61137494</v>
      </c>
      <c r="J14" s="652"/>
    </row>
    <row r="15" spans="1:13" x14ac:dyDescent="0.25">
      <c r="A15" s="942"/>
      <c r="C15" s="437"/>
      <c r="D15" s="437"/>
      <c r="E15" s="437"/>
      <c r="F15" s="437"/>
      <c r="G15" s="437"/>
      <c r="H15" s="437"/>
      <c r="I15" s="437"/>
      <c r="K15" s="628"/>
      <c r="L15" s="628"/>
      <c r="M15" s="628"/>
    </row>
    <row r="16" spans="1:13" s="462" customFormat="1" x14ac:dyDescent="0.25">
      <c r="A16" s="942"/>
      <c r="B16" s="410"/>
      <c r="C16" s="442"/>
      <c r="D16" s="458"/>
      <c r="E16" s="458"/>
      <c r="F16" s="458"/>
      <c r="G16" s="458"/>
      <c r="H16" s="458"/>
      <c r="I16" s="458"/>
      <c r="J16" s="652"/>
    </row>
    <row r="17" spans="1:10" s="462" customFormat="1" x14ac:dyDescent="0.25">
      <c r="A17" s="942"/>
      <c r="B17" s="410"/>
      <c r="C17" s="417"/>
      <c r="D17" s="595"/>
      <c r="E17" s="632"/>
      <c r="F17" s="632"/>
      <c r="G17" s="632"/>
      <c r="H17" s="632"/>
      <c r="I17" s="632"/>
      <c r="J17" s="655"/>
    </row>
    <row r="18" spans="1:10" s="462" customFormat="1" x14ac:dyDescent="0.25">
      <c r="A18" s="942"/>
      <c r="B18" s="410"/>
      <c r="C18" s="417"/>
      <c r="D18" s="595"/>
      <c r="E18" s="632"/>
      <c r="F18" s="632"/>
      <c r="G18" s="632"/>
      <c r="H18" s="632"/>
      <c r="I18" s="632"/>
      <c r="J18" s="655"/>
    </row>
    <row r="19" spans="1:10" s="462" customFormat="1" x14ac:dyDescent="0.25">
      <c r="A19" s="942"/>
      <c r="B19" s="410"/>
      <c r="C19" s="417"/>
      <c r="D19" s="595"/>
      <c r="E19" s="632"/>
      <c r="F19" s="632"/>
      <c r="G19" s="632"/>
      <c r="H19" s="632"/>
      <c r="I19" s="632"/>
      <c r="J19" s="655"/>
    </row>
    <row r="20" spans="1:10" x14ac:dyDescent="0.25">
      <c r="A20" s="942"/>
    </row>
    <row r="21" spans="1:10" x14ac:dyDescent="0.25">
      <c r="A21" s="942"/>
      <c r="C21" s="442"/>
      <c r="D21" s="458"/>
      <c r="E21" s="458"/>
      <c r="F21" s="458"/>
      <c r="G21" s="458"/>
      <c r="H21" s="458"/>
      <c r="I21" s="458"/>
    </row>
    <row r="22" spans="1:10" x14ac:dyDescent="0.25">
      <c r="A22" s="942"/>
      <c r="C22" s="452"/>
      <c r="E22" s="453"/>
      <c r="F22" s="453"/>
      <c r="G22" s="453"/>
      <c r="H22" s="453"/>
      <c r="I22" s="453"/>
    </row>
    <row r="23" spans="1:10" x14ac:dyDescent="0.25">
      <c r="A23" s="942"/>
    </row>
    <row r="24" spans="1:10" x14ac:dyDescent="0.25">
      <c r="A24" s="942"/>
    </row>
    <row r="28" spans="1:10" x14ac:dyDescent="0.25">
      <c r="C28" s="452"/>
      <c r="D28" s="453"/>
      <c r="E28" s="453"/>
      <c r="F28" s="453"/>
      <c r="G28" s="453"/>
      <c r="H28" s="453"/>
      <c r="I28" s="453"/>
    </row>
    <row r="29" spans="1:10" x14ac:dyDescent="0.25">
      <c r="J29" s="652"/>
    </row>
    <row r="30" spans="1:10" x14ac:dyDescent="0.25">
      <c r="C30" s="442"/>
      <c r="D30" s="458"/>
      <c r="E30" s="458"/>
      <c r="F30" s="458"/>
      <c r="G30" s="458"/>
      <c r="H30" s="458"/>
      <c r="I30" s="458"/>
      <c r="J30" s="652"/>
    </row>
    <row r="31" spans="1:10" x14ac:dyDescent="0.25">
      <c r="C31" s="442"/>
      <c r="D31" s="458"/>
      <c r="E31" s="458"/>
      <c r="F31" s="458"/>
      <c r="G31" s="458"/>
      <c r="H31" s="458"/>
      <c r="I31" s="458"/>
      <c r="J31" s="652"/>
    </row>
    <row r="32" spans="1:10" x14ac:dyDescent="0.25">
      <c r="C32" s="442"/>
      <c r="D32" s="458"/>
      <c r="E32" s="458"/>
      <c r="F32" s="458"/>
      <c r="G32" s="458"/>
      <c r="H32" s="458"/>
      <c r="I32" s="458"/>
      <c r="J32" s="655"/>
    </row>
    <row r="33" spans="1:10" x14ac:dyDescent="0.25">
      <c r="J33" s="652"/>
    </row>
    <row r="34" spans="1:10" x14ac:dyDescent="0.25">
      <c r="J34" s="652"/>
    </row>
    <row r="35" spans="1:10" s="462" customFormat="1" x14ac:dyDescent="0.25">
      <c r="A35" s="583"/>
      <c r="B35" s="410"/>
      <c r="C35" s="417"/>
      <c r="D35" s="456"/>
      <c r="E35" s="456"/>
      <c r="F35" s="456"/>
      <c r="G35" s="456"/>
      <c r="H35" s="456"/>
      <c r="I35" s="456"/>
      <c r="J35" s="652"/>
    </row>
    <row r="36" spans="1:10" x14ac:dyDescent="0.25">
      <c r="J36" s="652"/>
    </row>
    <row r="37" spans="1:10" x14ac:dyDescent="0.25">
      <c r="C37" s="442"/>
      <c r="D37" s="458"/>
      <c r="E37" s="458"/>
      <c r="F37" s="458"/>
      <c r="G37" s="458"/>
      <c r="H37" s="458"/>
      <c r="I37" s="458"/>
      <c r="J37" s="652"/>
    </row>
    <row r="38" spans="1:10" x14ac:dyDescent="0.25">
      <c r="D38" s="477"/>
      <c r="E38" s="477"/>
      <c r="F38" s="477"/>
      <c r="G38" s="477"/>
      <c r="H38" s="477"/>
      <c r="I38" s="477"/>
    </row>
    <row r="39" spans="1:10" x14ac:dyDescent="0.25">
      <c r="D39" s="594"/>
      <c r="E39" s="595"/>
      <c r="F39" s="595"/>
      <c r="G39" s="595"/>
      <c r="H39" s="595"/>
      <c r="I39" s="595"/>
    </row>
    <row r="40" spans="1:10" x14ac:dyDescent="0.25">
      <c r="D40" s="594"/>
      <c r="E40" s="595"/>
      <c r="F40" s="595"/>
      <c r="G40" s="595"/>
      <c r="H40" s="595"/>
      <c r="I40" s="595"/>
    </row>
  </sheetData>
  <sheetProtection algorithmName="SHA-512" hashValue="XgOF+quIY0JMSlljN3vO0ItIbqkDyRxhp7ggwLJzGSbPI4dLN741KB1pArZ73um4SfMBsZngriWwXp6UzfO/ag==" saltValue="2XUr4hdv2M878VFX5CNUt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conditionalFormatting sqref="E18:I19">
    <cfRule type="cellIs" dxfId="31" priority="1" operator="equal">
      <formula>"no"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8:I9 D5:I6 C11:I14 C10:G10 I10 C6" unlockedFormula="1"/>
  </ignoredError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70"/>
  <sheetViews>
    <sheetView showGridLines="0" zoomScaleNormal="100" workbookViewId="0">
      <selection activeCell="D3" sqref="D3"/>
    </sheetView>
  </sheetViews>
  <sheetFormatPr defaultColWidth="8.85546875" defaultRowHeight="15" x14ac:dyDescent="0.25"/>
  <cols>
    <col min="1" max="1" width="12.140625" style="479" customWidth="1"/>
    <col min="2" max="2" width="2" style="409" customWidth="1"/>
    <col min="3" max="3" width="36.140625" style="417" bestFit="1" customWidth="1"/>
    <col min="4" max="4" width="6.85546875" style="456" bestFit="1" customWidth="1"/>
    <col min="5" max="5" width="12.42578125" style="456" bestFit="1" customWidth="1"/>
    <col min="6" max="6" width="21.5703125" style="456" customWidth="1"/>
    <col min="7" max="9" width="11.28515625" style="464" bestFit="1" customWidth="1"/>
    <col min="10" max="16384" width="8.85546875" style="464"/>
  </cols>
  <sheetData>
    <row r="1" spans="1:10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811"/>
      <c r="H1" s="811"/>
      <c r="I1" s="811"/>
    </row>
    <row r="2" spans="1:10" s="409" customFormat="1" ht="15" customHeight="1" x14ac:dyDescent="0.25">
      <c r="A2" s="479"/>
      <c r="B2" s="1005"/>
      <c r="C2" s="1005"/>
      <c r="D2" s="1005"/>
      <c r="E2" s="1005"/>
      <c r="F2" s="1005"/>
      <c r="G2" s="1005"/>
    </row>
    <row r="3" spans="1:10" s="409" customFormat="1" ht="15" customHeight="1" x14ac:dyDescent="0.25">
      <c r="A3" s="941" t="s">
        <v>589</v>
      </c>
      <c r="C3" s="980" t="s">
        <v>537</v>
      </c>
      <c r="D3" s="1005"/>
      <c r="E3" s="1005"/>
      <c r="F3" s="1005"/>
    </row>
    <row r="4" spans="1:10" s="409" customFormat="1" ht="15" customHeight="1" x14ac:dyDescent="0.25">
      <c r="A4" s="942"/>
      <c r="C4" s="1012"/>
      <c r="D4" s="1005"/>
      <c r="E4" s="1005"/>
      <c r="F4" s="1005"/>
    </row>
    <row r="5" spans="1:10" x14ac:dyDescent="0.25">
      <c r="A5" s="942"/>
      <c r="C5" s="429"/>
      <c r="D5" s="608" t="str">
        <f>'Figure 6.1 --&gt; 6.6'!D29</f>
        <v>V1</v>
      </c>
      <c r="E5" s="608" t="str">
        <f>'Figure 6.1 --&gt; 6.6'!E29</f>
        <v>V2</v>
      </c>
      <c r="F5" s="608" t="str">
        <f>'Figure 6.1 --&gt; 6.6'!F29</f>
        <v>Min</v>
      </c>
    </row>
    <row r="6" spans="1:10" x14ac:dyDescent="0.25">
      <c r="A6" s="942"/>
      <c r="C6" s="467" t="str">
        <f>'Figure 6.1 --&gt; 6.6'!C30</f>
        <v>Max Amount</v>
      </c>
      <c r="D6" s="644"/>
      <c r="E6" s="519"/>
      <c r="F6" s="469">
        <f>'Figure 6.1 --&gt; 6.6'!F30</f>
        <v>100000000</v>
      </c>
    </row>
    <row r="7" spans="1:10" x14ac:dyDescent="0.25">
      <c r="A7" s="942"/>
      <c r="C7" s="437" t="str">
        <f>'Figure 6.1 --&gt; 6.6'!C31</f>
        <v>LTV Constraint</v>
      </c>
      <c r="D7" s="645">
        <f>'Figure 6.1 --&gt; 6.6'!D31</f>
        <v>0.7</v>
      </c>
      <c r="E7" s="435">
        <f>'Figure 6.1 --&gt; 6.6'!E31</f>
        <v>0</v>
      </c>
      <c r="F7" s="434">
        <f>'Figure 6.1 --&gt; 6.6'!F31</f>
        <v>98000000</v>
      </c>
    </row>
    <row r="8" spans="1:10" x14ac:dyDescent="0.25">
      <c r="A8" s="942"/>
      <c r="C8" s="437" t="str">
        <f>'Figure 6.1 --&gt; 6.6'!C32</f>
        <v>ICR Constraint (Max interest = CF/ICR)</v>
      </c>
      <c r="D8" s="645">
        <f>'Figure 6.1 --&gt; 6.6'!D32</f>
        <v>1.7</v>
      </c>
      <c r="E8" s="435">
        <f>'Figure 6.1 --&gt; 6.6'!E32</f>
        <v>5627011.7647058824</v>
      </c>
      <c r="F8" s="434">
        <f>'Figure 6.1 --&gt; 6.6'!F32</f>
        <v>118463405.57275541</v>
      </c>
    </row>
    <row r="9" spans="1:10" ht="15.75" thickBot="1" x14ac:dyDescent="0.3">
      <c r="A9" s="942"/>
      <c r="C9" s="414" t="str">
        <f>'Figure 6.1 --&gt; 6.6'!C33</f>
        <v>Acquisition Financing</v>
      </c>
      <c r="D9" s="646"/>
      <c r="E9" s="647"/>
      <c r="F9" s="473">
        <f>'Figure 6.1 --&gt; 6.6'!F33</f>
        <v>98000000</v>
      </c>
    </row>
    <row r="10" spans="1:10" ht="15.75" thickTop="1" x14ac:dyDescent="0.25">
      <c r="A10" s="942"/>
      <c r="D10" s="648"/>
      <c r="E10" s="453"/>
      <c r="F10" s="458"/>
    </row>
    <row r="11" spans="1:10" x14ac:dyDescent="0.25">
      <c r="A11" s="942"/>
      <c r="C11" s="442"/>
      <c r="D11" s="458"/>
      <c r="E11" s="458"/>
      <c r="F11" s="458"/>
      <c r="G11" s="462"/>
      <c r="H11" s="462"/>
      <c r="I11" s="462"/>
    </row>
    <row r="12" spans="1:10" x14ac:dyDescent="0.25">
      <c r="A12" s="942"/>
    </row>
    <row r="13" spans="1:10" x14ac:dyDescent="0.25">
      <c r="A13" s="942"/>
      <c r="J13" s="649"/>
    </row>
    <row r="14" spans="1:10" s="462" customFormat="1" ht="16.5" customHeight="1" x14ac:dyDescent="0.25">
      <c r="A14" s="942"/>
      <c r="B14" s="410"/>
      <c r="C14" s="442"/>
      <c r="D14" s="458"/>
      <c r="E14" s="458"/>
      <c r="F14" s="458"/>
    </row>
    <row r="15" spans="1:10" x14ac:dyDescent="0.25">
      <c r="A15" s="942"/>
    </row>
    <row r="16" spans="1:10" x14ac:dyDescent="0.25">
      <c r="A16" s="942"/>
      <c r="E16" s="650"/>
      <c r="F16" s="650"/>
      <c r="G16" s="651"/>
      <c r="H16" s="651"/>
      <c r="I16" s="651"/>
    </row>
    <row r="17" spans="1:10" x14ac:dyDescent="0.25">
      <c r="A17" s="942"/>
    </row>
    <row r="18" spans="1:10" s="462" customFormat="1" x14ac:dyDescent="0.25">
      <c r="A18" s="942"/>
      <c r="B18" s="410"/>
      <c r="C18" s="442"/>
      <c r="D18" s="458"/>
      <c r="E18" s="458"/>
      <c r="F18" s="458"/>
      <c r="J18" s="652"/>
    </row>
    <row r="19" spans="1:10" s="462" customFormat="1" x14ac:dyDescent="0.25">
      <c r="A19" s="942"/>
      <c r="B19" s="410"/>
      <c r="C19" s="442"/>
      <c r="D19" s="458"/>
      <c r="E19" s="458"/>
      <c r="F19" s="458"/>
      <c r="J19" s="652"/>
    </row>
    <row r="20" spans="1:10" x14ac:dyDescent="0.25">
      <c r="A20" s="942"/>
      <c r="C20" s="442"/>
      <c r="D20" s="458"/>
      <c r="E20" s="458"/>
      <c r="F20" s="458"/>
      <c r="G20" s="462"/>
      <c r="H20" s="462"/>
      <c r="I20" s="462"/>
    </row>
    <row r="21" spans="1:10" x14ac:dyDescent="0.25">
      <c r="A21" s="942"/>
      <c r="J21" s="649"/>
    </row>
    <row r="22" spans="1:10" ht="4.1500000000000004" customHeight="1" x14ac:dyDescent="0.25">
      <c r="A22" s="942"/>
      <c r="J22" s="649"/>
    </row>
    <row r="23" spans="1:10" x14ac:dyDescent="0.25">
      <c r="A23" s="942"/>
      <c r="C23" s="452"/>
      <c r="E23" s="453"/>
      <c r="F23" s="453"/>
      <c r="G23" s="573"/>
      <c r="H23" s="573"/>
      <c r="I23" s="573"/>
    </row>
    <row r="24" spans="1:10" x14ac:dyDescent="0.25">
      <c r="A24" s="942"/>
    </row>
    <row r="30" spans="1:10" x14ac:dyDescent="0.25">
      <c r="C30" s="452"/>
      <c r="D30" s="453"/>
      <c r="E30" s="453"/>
      <c r="F30" s="453"/>
      <c r="G30" s="573"/>
      <c r="H30" s="573"/>
      <c r="I30" s="573"/>
    </row>
    <row r="31" spans="1:10" ht="4.1500000000000004" customHeight="1" x14ac:dyDescent="0.25">
      <c r="J31" s="649"/>
    </row>
    <row r="32" spans="1:10" x14ac:dyDescent="0.25">
      <c r="C32" s="452"/>
      <c r="D32" s="453"/>
      <c r="E32" s="453"/>
      <c r="F32" s="453"/>
      <c r="G32" s="573"/>
      <c r="H32" s="573"/>
      <c r="I32" s="573"/>
    </row>
    <row r="33" spans="1:13" x14ac:dyDescent="0.25">
      <c r="C33" s="442"/>
      <c r="D33" s="458"/>
      <c r="E33" s="458"/>
      <c r="F33" s="458"/>
      <c r="G33" s="462"/>
      <c r="H33" s="462"/>
      <c r="I33" s="462"/>
      <c r="J33" s="652"/>
    </row>
    <row r="34" spans="1:13" x14ac:dyDescent="0.25">
      <c r="C34" s="452"/>
    </row>
    <row r="35" spans="1:13" x14ac:dyDescent="0.25">
      <c r="C35" s="452"/>
      <c r="D35" s="453"/>
      <c r="E35" s="453"/>
      <c r="F35" s="453"/>
      <c r="G35" s="573"/>
      <c r="H35" s="573"/>
      <c r="I35" s="573"/>
    </row>
    <row r="36" spans="1:13" x14ac:dyDescent="0.25">
      <c r="C36" s="442"/>
      <c r="D36" s="458"/>
      <c r="E36" s="458"/>
      <c r="F36" s="458"/>
      <c r="G36" s="462"/>
      <c r="H36" s="462"/>
      <c r="I36" s="462"/>
    </row>
    <row r="37" spans="1:13" x14ac:dyDescent="0.25">
      <c r="C37" s="452"/>
      <c r="E37" s="453"/>
      <c r="F37" s="453"/>
      <c r="G37" s="573"/>
      <c r="H37" s="573"/>
      <c r="I37" s="573"/>
    </row>
    <row r="43" spans="1:13" x14ac:dyDescent="0.25">
      <c r="C43" s="452"/>
      <c r="D43" s="453"/>
      <c r="E43" s="453"/>
      <c r="F43" s="453"/>
      <c r="G43" s="573"/>
      <c r="H43" s="573"/>
      <c r="I43" s="573"/>
    </row>
    <row r="44" spans="1:13" x14ac:dyDescent="0.25">
      <c r="C44" s="452"/>
      <c r="D44" s="478"/>
      <c r="E44" s="478"/>
      <c r="F44" s="478"/>
      <c r="G44" s="653"/>
      <c r="H44" s="653"/>
      <c r="I44" s="653"/>
    </row>
    <row r="45" spans="1:13" x14ac:dyDescent="0.25">
      <c r="K45" s="628"/>
      <c r="L45" s="628"/>
      <c r="M45" s="628"/>
    </row>
    <row r="46" spans="1:13" s="462" customFormat="1" x14ac:dyDescent="0.25">
      <c r="A46" s="583"/>
      <c r="B46" s="410"/>
      <c r="C46" s="442"/>
      <c r="D46" s="458"/>
      <c r="E46" s="458"/>
      <c r="F46" s="458"/>
      <c r="J46" s="652"/>
    </row>
    <row r="47" spans="1:13" s="462" customFormat="1" x14ac:dyDescent="0.25">
      <c r="A47" s="583"/>
      <c r="B47" s="410"/>
      <c r="C47" s="417"/>
      <c r="D47" s="595"/>
      <c r="E47" s="632"/>
      <c r="F47" s="632"/>
      <c r="G47" s="654"/>
      <c r="H47" s="654"/>
      <c r="I47" s="654"/>
      <c r="J47" s="655"/>
    </row>
    <row r="48" spans="1:13" s="462" customFormat="1" x14ac:dyDescent="0.25">
      <c r="A48" s="583"/>
      <c r="B48" s="410"/>
      <c r="C48" s="417"/>
      <c r="D48" s="595"/>
      <c r="E48" s="632"/>
      <c r="F48" s="632"/>
      <c r="G48" s="656"/>
      <c r="H48" s="656"/>
      <c r="I48" s="656"/>
      <c r="J48" s="655"/>
    </row>
    <row r="49" spans="1:10" s="462" customFormat="1" x14ac:dyDescent="0.25">
      <c r="A49" s="583"/>
      <c r="B49" s="410"/>
      <c r="C49" s="417"/>
      <c r="D49" s="595"/>
      <c r="E49" s="632"/>
      <c r="F49" s="632"/>
      <c r="G49" s="656"/>
      <c r="H49" s="656"/>
      <c r="I49" s="656"/>
      <c r="J49" s="655"/>
    </row>
    <row r="51" spans="1:10" x14ac:dyDescent="0.25">
      <c r="C51" s="442"/>
      <c r="D51" s="458"/>
      <c r="E51" s="458"/>
      <c r="F51" s="458"/>
      <c r="G51" s="462"/>
      <c r="H51" s="462"/>
      <c r="I51" s="462"/>
    </row>
    <row r="52" spans="1:10" x14ac:dyDescent="0.25">
      <c r="C52" s="452"/>
      <c r="E52" s="453"/>
      <c r="F52" s="453"/>
      <c r="G52" s="573"/>
      <c r="H52" s="573"/>
      <c r="I52" s="573"/>
    </row>
    <row r="58" spans="1:10" x14ac:dyDescent="0.25">
      <c r="C58" s="452"/>
      <c r="D58" s="453"/>
      <c r="E58" s="453"/>
      <c r="F58" s="453"/>
      <c r="G58" s="573"/>
      <c r="H58" s="573"/>
      <c r="I58" s="573"/>
    </row>
    <row r="59" spans="1:10" x14ac:dyDescent="0.25">
      <c r="J59" s="652"/>
    </row>
    <row r="60" spans="1:10" x14ac:dyDescent="0.25">
      <c r="C60" s="442"/>
      <c r="D60" s="458"/>
      <c r="E60" s="458"/>
      <c r="F60" s="458"/>
      <c r="G60" s="462"/>
      <c r="H60" s="462"/>
      <c r="I60" s="462"/>
      <c r="J60" s="652"/>
    </row>
    <row r="61" spans="1:10" x14ac:dyDescent="0.25">
      <c r="C61" s="442"/>
      <c r="D61" s="458"/>
      <c r="E61" s="458"/>
      <c r="F61" s="458"/>
      <c r="G61" s="462"/>
      <c r="H61" s="462"/>
      <c r="I61" s="462"/>
      <c r="J61" s="652"/>
    </row>
    <row r="62" spans="1:10" x14ac:dyDescent="0.25">
      <c r="C62" s="442"/>
      <c r="D62" s="458"/>
      <c r="E62" s="458"/>
      <c r="F62" s="458"/>
      <c r="G62" s="462"/>
      <c r="H62" s="462"/>
      <c r="I62" s="462"/>
      <c r="J62" s="655"/>
    </row>
    <row r="63" spans="1:10" x14ac:dyDescent="0.25">
      <c r="J63" s="652"/>
    </row>
    <row r="64" spans="1:10" x14ac:dyDescent="0.25">
      <c r="J64" s="652"/>
    </row>
    <row r="65" spans="1:10" s="462" customFormat="1" x14ac:dyDescent="0.25">
      <c r="A65" s="583"/>
      <c r="B65" s="410"/>
      <c r="C65" s="417"/>
      <c r="D65" s="456"/>
      <c r="E65" s="456"/>
      <c r="F65" s="456"/>
      <c r="G65" s="464"/>
      <c r="H65" s="464"/>
      <c r="I65" s="464"/>
      <c r="J65" s="652"/>
    </row>
    <row r="66" spans="1:10" x14ac:dyDescent="0.25">
      <c r="J66" s="652"/>
    </row>
    <row r="67" spans="1:10" x14ac:dyDescent="0.25">
      <c r="C67" s="442"/>
      <c r="D67" s="458"/>
      <c r="E67" s="458"/>
      <c r="F67" s="458"/>
      <c r="G67" s="462"/>
      <c r="H67" s="462"/>
      <c r="I67" s="462"/>
      <c r="J67" s="652"/>
    </row>
    <row r="68" spans="1:10" x14ac:dyDescent="0.25">
      <c r="D68" s="477"/>
      <c r="E68" s="477"/>
      <c r="F68" s="477"/>
      <c r="G68" s="657"/>
      <c r="H68" s="657"/>
      <c r="I68" s="657"/>
    </row>
    <row r="69" spans="1:10" x14ac:dyDescent="0.25">
      <c r="D69" s="594"/>
      <c r="E69" s="595"/>
      <c r="F69" s="595"/>
      <c r="G69" s="658"/>
      <c r="H69" s="658"/>
      <c r="I69" s="658"/>
    </row>
    <row r="70" spans="1:10" x14ac:dyDescent="0.25">
      <c r="D70" s="594"/>
      <c r="E70" s="595"/>
      <c r="F70" s="595"/>
      <c r="G70" s="658"/>
      <c r="H70" s="658"/>
      <c r="I70" s="658"/>
    </row>
  </sheetData>
  <sheetProtection algorithmName="SHA-512" hashValue="JfXBVOzZio5A8YeGSd8IK+yjmgBxUbmwideUeqGTsRL9toMLuA1hM7/NZhD465/3PqR84j93HxW2QEwcYOJ+tg==" saltValue="zHhm53mcL0p7nsTuJPyNY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conditionalFormatting sqref="E48:I49">
    <cfRule type="cellIs" dxfId="30" priority="2" operator="equal">
      <formula>"no"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6 C9:F9 D5:F5 C7:E8 F6:F8" unlockedFormula="1"/>
  </ignoredError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4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636" customWidth="1"/>
    <col min="2" max="2" width="2" style="1015" customWidth="1"/>
    <col min="3" max="3" width="28.7109375" style="642" bestFit="1" customWidth="1"/>
    <col min="4" max="4" width="14" style="643" customWidth="1"/>
    <col min="5" max="5" width="20.42578125" style="639" bestFit="1" customWidth="1"/>
    <col min="6" max="16384" width="8.85546875" style="639"/>
  </cols>
  <sheetData>
    <row r="1" spans="1:9" s="636" customFormat="1" ht="51.75" customHeight="1" x14ac:dyDescent="0.25">
      <c r="A1" s="2"/>
      <c r="B1" s="946" t="s">
        <v>578</v>
      </c>
      <c r="C1" s="946"/>
      <c r="D1" s="946"/>
      <c r="E1" s="946"/>
      <c r="F1" s="812"/>
      <c r="G1" s="812"/>
      <c r="H1" s="812"/>
      <c r="I1" s="812"/>
    </row>
    <row r="2" spans="1:9" s="1015" customFormat="1" ht="15" customHeight="1" x14ac:dyDescent="0.25">
      <c r="A2" s="636"/>
      <c r="B2" s="1014"/>
      <c r="C2" s="1014"/>
      <c r="D2" s="1014"/>
      <c r="E2" s="1014"/>
      <c r="F2" s="1014"/>
      <c r="G2" s="1014"/>
    </row>
    <row r="3" spans="1:9" s="1015" customFormat="1" ht="15" customHeight="1" x14ac:dyDescent="0.25">
      <c r="A3" s="944" t="s">
        <v>589</v>
      </c>
      <c r="C3" s="980" t="s">
        <v>538</v>
      </c>
      <c r="D3" s="1014"/>
    </row>
    <row r="4" spans="1:9" s="1015" customFormat="1" ht="15" customHeight="1" x14ac:dyDescent="0.25">
      <c r="A4" s="945"/>
      <c r="C4" s="1016"/>
      <c r="D4" s="1014"/>
    </row>
    <row r="5" spans="1:9" x14ac:dyDescent="0.25">
      <c r="A5" s="945"/>
      <c r="C5" s="425" t="str">
        <f>'Figure 6.1 --&gt; 6.6'!C20</f>
        <v>Hedging</v>
      </c>
      <c r="D5" s="637"/>
      <c r="E5" s="638"/>
    </row>
    <row r="6" spans="1:9" x14ac:dyDescent="0.25">
      <c r="A6" s="945"/>
      <c r="C6" s="437" t="str">
        <f>'Figure 6.1 --&gt; 6.6'!C21</f>
        <v>Euribor 12 months (current rate)</v>
      </c>
      <c r="D6" s="463">
        <f>'Figure 6.1 --&gt; 6.6'!D21</f>
        <v>5.4999999999999997E-3</v>
      </c>
      <c r="E6" s="601" t="str">
        <f>'Figure 6.1 --&gt; 6.6'!C12</f>
        <v>Spread (LTV treshold)</v>
      </c>
    </row>
    <row r="7" spans="1:9" x14ac:dyDescent="0.25">
      <c r="A7" s="945"/>
      <c r="C7" s="437" t="str">
        <f>'Figure 6.1 --&gt; 6.6'!C22</f>
        <v>Cap (BP assumption)</v>
      </c>
      <c r="D7" s="463">
        <f>'Figure 6.1 --&gt; 6.6'!D22</f>
        <v>1.2500000000000001E-2</v>
      </c>
      <c r="E7" s="463">
        <f>'Figure 6.1 --&gt; 6.6'!D12</f>
        <v>0.6</v>
      </c>
    </row>
    <row r="8" spans="1:9" x14ac:dyDescent="0.25">
      <c r="A8" s="945"/>
      <c r="C8" s="437" t="str">
        <f>'Figure 6.1 --&gt; 6.6'!C23</f>
        <v>Upfront cap cost</v>
      </c>
      <c r="D8" s="463">
        <f>'Figure 6.1 --&gt; 6.6'!D23</f>
        <v>1.4999999999999999E-2</v>
      </c>
      <c r="E8" s="463"/>
    </row>
    <row r="9" spans="1:9" x14ac:dyDescent="0.25">
      <c r="A9" s="945"/>
      <c r="C9" s="437"/>
      <c r="D9" s="463"/>
      <c r="E9" s="601"/>
    </row>
    <row r="10" spans="1:9" x14ac:dyDescent="0.25">
      <c r="A10" s="945"/>
      <c r="C10" s="598" t="str">
        <f>'Figure 6.1 --&gt; 6.6'!C25</f>
        <v>Financing line</v>
      </c>
      <c r="D10" s="608" t="str">
        <f>'Figure 6.1 --&gt; 6.6'!D25</f>
        <v>Current</v>
      </c>
      <c r="E10" s="608" t="str">
        <f>'Figure 6.1 --&gt; 6.6'!E25</f>
        <v>Cap</v>
      </c>
    </row>
    <row r="11" spans="1:9" x14ac:dyDescent="0.25">
      <c r="A11" s="945"/>
      <c r="C11" s="601" t="str">
        <f>'Figure 6.1 --&gt; 6.6'!C26</f>
        <v>Int. Rate Acq. Line &gt;LTV</v>
      </c>
      <c r="D11" s="609">
        <f>'Figure 6.1 --&gt; 6.6'!D26</f>
        <v>3.5499999999999997E-2</v>
      </c>
      <c r="E11" s="609">
        <f>'Figure 6.1 --&gt; 6.6'!E26</f>
        <v>4.2499999999999996E-2</v>
      </c>
    </row>
    <row r="12" spans="1:9" ht="15.75" thickBot="1" x14ac:dyDescent="0.3">
      <c r="A12" s="945"/>
      <c r="C12" s="640" t="str">
        <f>'Figure 6.1 --&gt; 6.6'!C27</f>
        <v>Int. Rate Acq. Line &lt;LTV</v>
      </c>
      <c r="D12" s="641">
        <f>'Figure 6.1 --&gt; 6.6'!D27</f>
        <v>4.0500000000000001E-2</v>
      </c>
      <c r="E12" s="641">
        <f>'Figure 6.1 --&gt; 6.6'!E27</f>
        <v>4.7500000000000001E-2</v>
      </c>
    </row>
    <row r="13" spans="1:9" ht="15.75" thickTop="1" x14ac:dyDescent="0.25">
      <c r="A13" s="945"/>
      <c r="C13" s="429"/>
      <c r="D13" s="470"/>
      <c r="E13" s="601"/>
    </row>
    <row r="14" spans="1:9" ht="16.5" customHeight="1" x14ac:dyDescent="0.25">
      <c r="A14" s="945"/>
      <c r="C14" s="437"/>
      <c r="D14" s="436"/>
      <c r="E14" s="601"/>
    </row>
    <row r="15" spans="1:9" x14ac:dyDescent="0.25">
      <c r="A15" s="945"/>
      <c r="C15" s="437"/>
      <c r="D15" s="436"/>
      <c r="E15" s="601"/>
    </row>
    <row r="16" spans="1:9" x14ac:dyDescent="0.25">
      <c r="A16" s="945"/>
      <c r="C16" s="437"/>
      <c r="D16" s="436"/>
      <c r="E16" s="601"/>
    </row>
    <row r="17" spans="1:5" x14ac:dyDescent="0.25">
      <c r="A17" s="945"/>
      <c r="C17" s="437"/>
      <c r="D17" s="622"/>
      <c r="E17" s="601"/>
    </row>
    <row r="18" spans="1:5" x14ac:dyDescent="0.25">
      <c r="A18" s="945"/>
      <c r="C18" s="437"/>
      <c r="D18" s="436"/>
      <c r="E18" s="601"/>
    </row>
    <row r="19" spans="1:5" x14ac:dyDescent="0.25">
      <c r="A19" s="945"/>
    </row>
    <row r="20" spans="1:5" x14ac:dyDescent="0.25">
      <c r="A20" s="945"/>
    </row>
    <row r="21" spans="1:5" x14ac:dyDescent="0.25">
      <c r="A21" s="945"/>
    </row>
    <row r="22" spans="1:5" x14ac:dyDescent="0.25">
      <c r="A22" s="945"/>
    </row>
    <row r="23" spans="1:5" x14ac:dyDescent="0.25">
      <c r="A23" s="945"/>
    </row>
    <row r="24" spans="1:5" x14ac:dyDescent="0.25">
      <c r="A24" s="945"/>
    </row>
  </sheetData>
  <sheetProtection algorithmName="SHA-512" hashValue="gJ7SYjmlfkwoSx/2jB3+6mYCR2CmptojAV3CoAngl7ixHZSem3/BtroCeCYIlWonqPBKTtMQH/rfuNZg7sVH/w==" saltValue="+xNN/VhTnMGlMdya937pj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E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E12" unlockedFormula="1"/>
  </ignoredError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24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479" customWidth="1"/>
    <col min="2" max="2" width="2" style="409" customWidth="1"/>
    <col min="3" max="3" width="26.5703125" style="417" bestFit="1" customWidth="1"/>
    <col min="4" max="8" width="13.7109375" style="456" bestFit="1" customWidth="1"/>
    <col min="9" max="9" width="15" style="456" bestFit="1" customWidth="1"/>
    <col min="10" max="16384" width="8.85546875" style="464"/>
  </cols>
  <sheetData>
    <row r="1" spans="1:12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943"/>
      <c r="H1" s="943"/>
      <c r="I1" s="943"/>
    </row>
    <row r="2" spans="1:12" s="409" customFormat="1" ht="15" customHeight="1" x14ac:dyDescent="0.25">
      <c r="A2" s="479"/>
      <c r="B2" s="1005"/>
      <c r="C2" s="1005"/>
      <c r="D2" s="1005"/>
      <c r="E2" s="1005"/>
      <c r="F2" s="1005"/>
      <c r="G2" s="1005"/>
      <c r="H2" s="1005"/>
      <c r="I2" s="1005"/>
    </row>
    <row r="3" spans="1:12" s="409" customFormat="1" ht="15" customHeight="1" x14ac:dyDescent="0.25">
      <c r="A3" s="941" t="s">
        <v>589</v>
      </c>
      <c r="C3" s="980" t="s">
        <v>539</v>
      </c>
      <c r="D3" s="1005"/>
      <c r="E3" s="1005"/>
      <c r="F3" s="1005"/>
      <c r="G3" s="1005"/>
      <c r="H3" s="1005"/>
      <c r="I3" s="1005"/>
    </row>
    <row r="4" spans="1:12" s="409" customFormat="1" ht="15" customHeight="1" x14ac:dyDescent="0.25">
      <c r="A4" s="942"/>
      <c r="C4" s="1012"/>
      <c r="D4" s="1005"/>
      <c r="E4" s="1005"/>
      <c r="F4" s="1005"/>
      <c r="G4" s="1005"/>
      <c r="H4" s="1005"/>
      <c r="I4" s="1005"/>
    </row>
    <row r="5" spans="1:12" ht="15.75" thickBot="1" x14ac:dyDescent="0.3">
      <c r="A5" s="942"/>
      <c r="C5" s="414" t="str">
        <f>'Figure 6.1 --&gt; 6.6'!C50</f>
        <v>Acquisition Financing Line</v>
      </c>
      <c r="D5" s="415">
        <f>'Figure 6.1 --&gt; 6.6'!D50</f>
        <v>0</v>
      </c>
      <c r="E5" s="415">
        <f>'Figure 6.1 --&gt; 6.6'!E50</f>
        <v>1</v>
      </c>
      <c r="F5" s="415">
        <f>'Figure 6.1 --&gt; 6.6'!F50</f>
        <v>2</v>
      </c>
      <c r="G5" s="415">
        <f>'Figure 6.1 --&gt; 6.6'!G50</f>
        <v>3</v>
      </c>
      <c r="H5" s="415">
        <f>'Figure 6.1 --&gt; 6.6'!H50</f>
        <v>4</v>
      </c>
      <c r="I5" s="415">
        <f>'Figure 6.1 --&gt; 6.6'!I50</f>
        <v>5</v>
      </c>
    </row>
    <row r="6" spans="1:12" ht="15.75" thickTop="1" x14ac:dyDescent="0.25">
      <c r="A6" s="942"/>
      <c r="C6" s="452" t="str">
        <f>'Figure 6.1 --&gt; 6.6'!C51</f>
        <v>Loan Balance BoP</v>
      </c>
      <c r="D6" s="418"/>
      <c r="E6" s="455">
        <f>'Figure 6.1 --&gt; 6.6'!E51</f>
        <v>98000000</v>
      </c>
      <c r="F6" s="455">
        <f>'Figure 6.1 --&gt; 6.6'!F51</f>
        <v>98000000</v>
      </c>
      <c r="G6" s="455">
        <f>'Figure 6.1 --&gt; 6.6'!G51</f>
        <v>98000000</v>
      </c>
      <c r="H6" s="455">
        <f>'Figure 6.1 --&gt; 6.6'!H51</f>
        <v>98000000</v>
      </c>
      <c r="I6" s="455">
        <f>'Figure 6.1 --&gt; 6.6'!I51</f>
        <v>98000000</v>
      </c>
    </row>
    <row r="7" spans="1:12" x14ac:dyDescent="0.25">
      <c r="A7" s="942"/>
      <c r="C7" s="417" t="str">
        <f>'Figure 6.1 --&gt; 6.6'!C52</f>
        <v>Drawdown</v>
      </c>
      <c r="D7" s="418">
        <f>'Figure 6.1 --&gt; 6.6'!D52</f>
        <v>98000000</v>
      </c>
      <c r="E7" s="418"/>
      <c r="F7" s="418"/>
      <c r="G7" s="418"/>
      <c r="H7" s="418"/>
      <c r="I7" s="418"/>
    </row>
    <row r="8" spans="1:12" x14ac:dyDescent="0.25">
      <c r="A8" s="942"/>
      <c r="C8" s="452" t="str">
        <f>'Figure 6.1 --&gt; 6.6'!C53</f>
        <v>Arrangement fee</v>
      </c>
      <c r="D8" s="418">
        <f>'Figure 6.1 --&gt; 6.6'!D53</f>
        <v>-980000</v>
      </c>
      <c r="E8" s="418"/>
      <c r="F8" s="418"/>
      <c r="G8" s="418"/>
      <c r="H8" s="418"/>
      <c r="I8" s="418"/>
    </row>
    <row r="9" spans="1:12" x14ac:dyDescent="0.25">
      <c r="A9" s="942"/>
      <c r="C9" s="452" t="str">
        <f>'Figure 6.1 --&gt; 6.6'!C54</f>
        <v>Upfront cap cost</v>
      </c>
      <c r="D9" s="418">
        <f>'Figure 6.1 --&gt; 6.6'!D54</f>
        <v>-1470000</v>
      </c>
      <c r="E9" s="418"/>
      <c r="F9" s="418"/>
      <c r="G9" s="418"/>
      <c r="H9" s="418"/>
      <c r="I9" s="418"/>
    </row>
    <row r="10" spans="1:12" x14ac:dyDescent="0.25">
      <c r="A10" s="942"/>
      <c r="C10" s="417" t="str">
        <f>'Figure 6.1 --&gt; 6.6'!C55</f>
        <v>Financing tax</v>
      </c>
      <c r="D10" s="418">
        <f>'Figure 6.1 --&gt; 6.6'!D55</f>
        <v>-245000</v>
      </c>
      <c r="E10" s="418"/>
      <c r="F10" s="418"/>
      <c r="G10" s="418"/>
      <c r="H10" s="418"/>
      <c r="I10" s="418"/>
    </row>
    <row r="11" spans="1:12" x14ac:dyDescent="0.25">
      <c r="A11" s="942"/>
      <c r="C11" s="417" t="str">
        <f>'Figure 6.1 --&gt; 6.6'!C56</f>
        <v>Repayment</v>
      </c>
      <c r="D11" s="418">
        <f>'Figure 6.1 --&gt; 6.6'!D56</f>
        <v>0</v>
      </c>
      <c r="E11" s="418">
        <f>'Figure 6.1 --&gt; 6.6'!E56</f>
        <v>0</v>
      </c>
      <c r="F11" s="418">
        <f>'Figure 6.1 --&gt; 6.6'!F56</f>
        <v>0</v>
      </c>
      <c r="G11" s="418">
        <f>'Figure 6.1 --&gt; 6.6'!G56</f>
        <v>0</v>
      </c>
      <c r="H11" s="418">
        <f>'Figure 6.1 --&gt; 6.6'!H56</f>
        <v>0</v>
      </c>
      <c r="I11" s="418">
        <f>'Figure 6.1 --&gt; 6.6'!I56</f>
        <v>-98000000</v>
      </c>
    </row>
    <row r="12" spans="1:12" x14ac:dyDescent="0.25">
      <c r="A12" s="942"/>
      <c r="C12" s="452" t="str">
        <f>'Figure 6.1 --&gt; 6.6'!C57</f>
        <v>Loan Balance EoP</v>
      </c>
      <c r="D12" s="455">
        <f>'Figure 6.1 --&gt; 6.6'!D57</f>
        <v>98000000</v>
      </c>
      <c r="E12" s="455">
        <f>'Figure 6.1 --&gt; 6.6'!E57</f>
        <v>98000000</v>
      </c>
      <c r="F12" s="455">
        <f>'Figure 6.1 --&gt; 6.6'!F57</f>
        <v>98000000</v>
      </c>
      <c r="G12" s="455">
        <f>'Figure 6.1 --&gt; 6.6'!G57</f>
        <v>98000000</v>
      </c>
      <c r="H12" s="455">
        <f>'Figure 6.1 --&gt; 6.6'!H57</f>
        <v>98000000</v>
      </c>
      <c r="I12" s="455">
        <f>'Figure 6.1 --&gt; 6.6'!I57</f>
        <v>0</v>
      </c>
    </row>
    <row r="13" spans="1:12" x14ac:dyDescent="0.25">
      <c r="A13" s="942"/>
      <c r="C13" s="452" t="str">
        <f>'Figure 6.1 --&gt; 6.6'!C58</f>
        <v>LTV</v>
      </c>
      <c r="D13" s="478"/>
      <c r="E13" s="478">
        <f>'Figure 6.1 --&gt; 6.6'!E58</f>
        <v>0.68292682926829273</v>
      </c>
      <c r="F13" s="478">
        <f>'Figure 6.1 --&gt; 6.6'!F58</f>
        <v>0.66627007733491972</v>
      </c>
      <c r="G13" s="478">
        <f>'Figure 6.1 --&gt; 6.6'!G58</f>
        <v>0.65001958764382406</v>
      </c>
      <c r="H13" s="478">
        <f>'Figure 6.1 --&gt; 6.6'!H58</f>
        <v>0.63416545135982849</v>
      </c>
      <c r="I13" s="478">
        <f>'Figure 6.1 --&gt; 6.6'!I58</f>
        <v>0.61869800132666208</v>
      </c>
    </row>
    <row r="14" spans="1:12" ht="16.5" customHeight="1" thickBot="1" x14ac:dyDescent="0.3">
      <c r="A14" s="942"/>
      <c r="C14" s="437" t="str">
        <f>'Figure 6.1 --&gt; 6.6'!C59</f>
        <v>Interest paid</v>
      </c>
      <c r="D14" s="434"/>
      <c r="E14" s="434">
        <f>'Figure 6.1 --&gt; 6.6'!E59</f>
        <v>-4655000</v>
      </c>
      <c r="F14" s="434">
        <f>'Figure 6.1 --&gt; 6.6'!F59</f>
        <v>-4655000</v>
      </c>
      <c r="G14" s="434">
        <f>'Figure 6.1 --&gt; 6.6'!G59</f>
        <v>-4655000</v>
      </c>
      <c r="H14" s="434">
        <f>'Figure 6.1 --&gt; 6.6'!H59</f>
        <v>-4655000</v>
      </c>
      <c r="I14" s="434">
        <f>'Figure 6.1 --&gt; 6.6'!I59</f>
        <v>-4655000</v>
      </c>
      <c r="J14" s="628"/>
      <c r="K14" s="628"/>
      <c r="L14" s="628"/>
    </row>
    <row r="15" spans="1:12" s="462" customFormat="1" ht="15.75" thickBot="1" x14ac:dyDescent="0.3">
      <c r="A15" s="942"/>
      <c r="B15" s="410"/>
      <c r="C15" s="629" t="str">
        <f>'Figure 6.1 --&gt; 6.6'!C60</f>
        <v>CF Acquisition Line</v>
      </c>
      <c r="D15" s="630">
        <f>'Figure 6.1 --&gt; 6.6'!D60</f>
        <v>95305000</v>
      </c>
      <c r="E15" s="630">
        <f>'Figure 6.1 --&gt; 6.6'!E60</f>
        <v>-4655000</v>
      </c>
      <c r="F15" s="630">
        <f>'Figure 6.1 --&gt; 6.6'!F60</f>
        <v>-4655000</v>
      </c>
      <c r="G15" s="630">
        <f>'Figure 6.1 --&gt; 6.6'!G60</f>
        <v>-4655000</v>
      </c>
      <c r="H15" s="630">
        <f>'Figure 6.1 --&gt; 6.6'!H60</f>
        <v>-4655000</v>
      </c>
      <c r="I15" s="631">
        <f>'Figure 6.1 --&gt; 6.6'!I60</f>
        <v>-102655000</v>
      </c>
    </row>
    <row r="16" spans="1:12" s="462" customFormat="1" x14ac:dyDescent="0.25">
      <c r="A16" s="942"/>
      <c r="B16" s="410"/>
      <c r="C16" s="452" t="str">
        <f>'Figure 6.1 --&gt; 6.6'!C61</f>
        <v>Covenant ICR</v>
      </c>
      <c r="D16" s="595"/>
      <c r="E16" s="632">
        <f>'Figure 6.1 --&gt; 6.6'!E61</f>
        <v>2.0549774436090225</v>
      </c>
      <c r="F16" s="632">
        <f>'Figure 6.1 --&gt; 6.6'!F61</f>
        <v>2.1063518796992482</v>
      </c>
      <c r="G16" s="632">
        <f>'Figure 6.1 --&gt; 6.6'!G61</f>
        <v>2.1590106766917292</v>
      </c>
      <c r="H16" s="632">
        <f>'Figure 6.1 --&gt; 6.6'!H61</f>
        <v>2.2129859436090222</v>
      </c>
      <c r="I16" s="632">
        <f>'Figure 6.1 --&gt; 6.6'!I61</f>
        <v>2.2683105921992475</v>
      </c>
    </row>
    <row r="17" spans="1:9" s="635" customFormat="1" x14ac:dyDescent="0.25">
      <c r="A17" s="942"/>
      <c r="B17" s="1013"/>
      <c r="C17" s="452" t="str">
        <f>'Figure 6.1 --&gt; 6.6'!C62</f>
        <v>Covenant Check</v>
      </c>
      <c r="D17" s="633"/>
      <c r="E17" s="634" t="str">
        <f>'Figure 6.1 --&gt; 6.6'!E62</f>
        <v>OK</v>
      </c>
      <c r="F17" s="634" t="str">
        <f>'Figure 6.1 --&gt; 6.6'!F62</f>
        <v>OK</v>
      </c>
      <c r="G17" s="634" t="str">
        <f>'Figure 6.1 --&gt; 6.6'!G62</f>
        <v>OK</v>
      </c>
      <c r="H17" s="634" t="str">
        <f>'Figure 6.1 --&gt; 6.6'!H62</f>
        <v>OK</v>
      </c>
      <c r="I17" s="634" t="str">
        <f>'Figure 6.1 --&gt; 6.6'!I62</f>
        <v>OK</v>
      </c>
    </row>
    <row r="18" spans="1:9" s="462" customFormat="1" x14ac:dyDescent="0.25">
      <c r="A18" s="942"/>
      <c r="B18" s="410"/>
      <c r="C18" s="452" t="str">
        <f>'Figure 6.1 --&gt; 6.6'!C63</f>
        <v>Yield on Debt</v>
      </c>
      <c r="D18" s="595"/>
      <c r="E18" s="632">
        <f>'Figure 6.1 --&gt; 6.6'!E63</f>
        <v>9.7611428571428571E-2</v>
      </c>
      <c r="F18" s="632">
        <f>'Figure 6.1 --&gt; 6.6'!F63</f>
        <v>0.10005171428571429</v>
      </c>
      <c r="G18" s="632">
        <f>'Figure 6.1 --&gt; 6.6'!G63</f>
        <v>0.10255300714285713</v>
      </c>
      <c r="H18" s="632">
        <f>'Figure 6.1 --&gt; 6.6'!H63</f>
        <v>0.10511683232142856</v>
      </c>
      <c r="I18" s="632"/>
    </row>
    <row r="19" spans="1:9" x14ac:dyDescent="0.25">
      <c r="A19" s="942"/>
      <c r="C19" s="452"/>
    </row>
    <row r="20" spans="1:9" x14ac:dyDescent="0.25">
      <c r="A20" s="942"/>
      <c r="D20" s="477"/>
      <c r="E20" s="477"/>
      <c r="F20" s="477"/>
      <c r="G20" s="477"/>
      <c r="H20" s="477"/>
      <c r="I20" s="477"/>
    </row>
    <row r="21" spans="1:9" x14ac:dyDescent="0.25">
      <c r="A21" s="942"/>
      <c r="D21" s="594"/>
      <c r="E21" s="595"/>
      <c r="F21" s="595"/>
      <c r="G21" s="595"/>
      <c r="H21" s="595"/>
      <c r="I21" s="595"/>
    </row>
    <row r="22" spans="1:9" x14ac:dyDescent="0.25">
      <c r="A22" s="942"/>
      <c r="D22" s="594"/>
      <c r="E22" s="595"/>
      <c r="F22" s="595"/>
      <c r="G22" s="595"/>
      <c r="H22" s="595"/>
      <c r="I22" s="595"/>
    </row>
    <row r="23" spans="1:9" x14ac:dyDescent="0.25">
      <c r="A23" s="942"/>
    </row>
    <row r="24" spans="1:9" x14ac:dyDescent="0.25">
      <c r="A24" s="942"/>
    </row>
  </sheetData>
  <sheetProtection algorithmName="SHA-512" hashValue="174wNcDomnuc5aw1z9nLlLAH72RIXvAXjxJxV8zctJcvHyRrp75G4BS6uP7GcFcYBbBTIIKSABgzPxMd/nGafg==" saltValue="oSWcM7tYWj1u673Lmeygd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conditionalFormatting sqref="E17:I18">
    <cfRule type="cellIs" dxfId="29" priority="1" operator="equal">
      <formula>"no"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I9 C11:I18 C10:G10 I10" unlockedFormula="1"/>
  </ignoredError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4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479" customWidth="1"/>
    <col min="2" max="2" width="2" style="409" customWidth="1"/>
    <col min="3" max="3" width="20.5703125" style="417" bestFit="1" customWidth="1"/>
    <col min="4" max="4" width="13.85546875" style="456" bestFit="1" customWidth="1"/>
    <col min="5" max="8" width="11.85546875" style="456" bestFit="1" customWidth="1"/>
    <col min="9" max="9" width="13.5703125" style="456" bestFit="1" customWidth="1"/>
    <col min="10" max="10" width="8.28515625" style="456" bestFit="1" customWidth="1"/>
    <col min="11" max="16384" width="8.85546875" style="464"/>
  </cols>
  <sheetData>
    <row r="1" spans="1:10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943"/>
      <c r="H1" s="943"/>
      <c r="I1" s="943"/>
      <c r="J1" s="943"/>
    </row>
    <row r="2" spans="1:10" s="409" customFormat="1" ht="15" customHeight="1" x14ac:dyDescent="0.25">
      <c r="A2" s="479"/>
      <c r="B2" s="1005"/>
      <c r="C2" s="1005"/>
      <c r="D2" s="1005"/>
      <c r="E2" s="1005"/>
      <c r="F2" s="1005"/>
      <c r="G2" s="1005"/>
      <c r="H2" s="1009"/>
      <c r="I2" s="1009"/>
      <c r="J2" s="1010"/>
    </row>
    <row r="3" spans="1:10" s="409" customFormat="1" ht="15" customHeight="1" x14ac:dyDescent="0.25">
      <c r="A3" s="941" t="s">
        <v>589</v>
      </c>
      <c r="C3" s="980" t="s">
        <v>540</v>
      </c>
      <c r="D3" s="1009"/>
      <c r="E3" s="1009"/>
      <c r="F3" s="1009"/>
      <c r="G3" s="1009"/>
      <c r="H3" s="1009"/>
      <c r="I3" s="1009"/>
      <c r="J3" s="1010"/>
    </row>
    <row r="4" spans="1:10" s="409" customFormat="1" ht="15" customHeight="1" x14ac:dyDescent="0.25">
      <c r="A4" s="942"/>
      <c r="C4" s="1011"/>
      <c r="D4" s="1009"/>
      <c r="E4" s="1009"/>
      <c r="F4" s="1009"/>
      <c r="G4" s="1009"/>
      <c r="H4" s="1009"/>
      <c r="I4" s="1009"/>
      <c r="J4" s="1010"/>
    </row>
    <row r="5" spans="1:10" ht="15.75" thickBot="1" x14ac:dyDescent="0.3">
      <c r="A5" s="942"/>
      <c r="C5" s="414" t="str">
        <f>'Figure 6.1 --&gt; 6.6'!C66</f>
        <v>Cash Flow Summary</v>
      </c>
      <c r="D5" s="415">
        <f>'Figure 6.1 --&gt; 6.6'!D66</f>
        <v>0</v>
      </c>
      <c r="E5" s="415">
        <f>'Figure 6.1 --&gt; 6.6'!E66</f>
        <v>1</v>
      </c>
      <c r="F5" s="415">
        <f>'Figure 6.1 --&gt; 6.6'!F66</f>
        <v>2</v>
      </c>
      <c r="G5" s="415">
        <f>'Figure 6.1 --&gt; 6.6'!G66</f>
        <v>3</v>
      </c>
      <c r="H5" s="415">
        <f>'Figure 6.1 --&gt; 6.6'!H66</f>
        <v>4</v>
      </c>
      <c r="I5" s="415">
        <f>'Figure 6.1 --&gt; 6.6'!I66</f>
        <v>5</v>
      </c>
      <c r="J5" s="625" t="str">
        <f>'Figure 6.1 --&gt; 6.6'!J66</f>
        <v>IRR</v>
      </c>
    </row>
    <row r="6" spans="1:10" ht="15.75" thickTop="1" x14ac:dyDescent="0.25">
      <c r="A6" s="942"/>
      <c r="C6" s="417" t="str">
        <f>'Figure 6.1 --&gt; 6.6'!C67</f>
        <v>Property cash flows</v>
      </c>
      <c r="D6" s="418">
        <f>'Figure 6.1 --&gt; 6.6'!D67</f>
        <v>-140000000</v>
      </c>
      <c r="E6" s="418">
        <f>'Figure 6.1 --&gt; 6.6'!E67</f>
        <v>9565920</v>
      </c>
      <c r="F6" s="418">
        <f>'Figure 6.1 --&gt; 6.6'!F67</f>
        <v>9805068</v>
      </c>
      <c r="G6" s="418">
        <f>'Figure 6.1 --&gt; 6.6'!G67</f>
        <v>10050194.699999999</v>
      </c>
      <c r="H6" s="418">
        <f>'Figure 6.1 --&gt; 6.6'!H67</f>
        <v>10301449.567499999</v>
      </c>
      <c r="I6" s="418">
        <f>'Figure 6.1 --&gt; 6.6'!I67</f>
        <v>168956135.61137494</v>
      </c>
      <c r="J6" s="582">
        <f>'Figure 6.1 --&gt; 6.6'!J67</f>
        <v>9.3328000000000078E-2</v>
      </c>
    </row>
    <row r="7" spans="1:10" s="462" customFormat="1" x14ac:dyDescent="0.25">
      <c r="A7" s="942"/>
      <c r="B7" s="410"/>
      <c r="C7" s="417" t="str">
        <f>'Figure 6.1 --&gt; 6.6'!C68</f>
        <v>CF Acq. Line</v>
      </c>
      <c r="D7" s="418">
        <f>'Figure 6.1 --&gt; 6.6'!D68</f>
        <v>95305000</v>
      </c>
      <c r="E7" s="418">
        <f>'Figure 6.1 --&gt; 6.6'!E68</f>
        <v>-4655000</v>
      </c>
      <c r="F7" s="418">
        <f>'Figure 6.1 --&gt; 6.6'!F68</f>
        <v>-4655000</v>
      </c>
      <c r="G7" s="418">
        <f>'Figure 6.1 --&gt; 6.6'!G68</f>
        <v>-4655000</v>
      </c>
      <c r="H7" s="418">
        <f>'Figure 6.1 --&gt; 6.6'!H68</f>
        <v>-4655000</v>
      </c>
      <c r="I7" s="418">
        <f>'Figure 6.1 --&gt; 6.6'!I68</f>
        <v>-102655000</v>
      </c>
      <c r="J7" s="582">
        <f>'Figure 6.1 --&gt; 6.6'!J68</f>
        <v>5.3920805658243198E-2</v>
      </c>
    </row>
    <row r="8" spans="1:10" x14ac:dyDescent="0.25">
      <c r="A8" s="942"/>
      <c r="B8" s="1009"/>
      <c r="C8" s="626" t="str">
        <f>'Figure 6.1 --&gt; 6.6'!C69</f>
        <v>Equity free cash flow</v>
      </c>
      <c r="D8" s="530">
        <f>'Figure 6.1 --&gt; 6.6'!D69</f>
        <v>-44695000</v>
      </c>
      <c r="E8" s="530">
        <f>'Figure 6.1 --&gt; 6.6'!E69</f>
        <v>4910920</v>
      </c>
      <c r="F8" s="530">
        <f>'Figure 6.1 --&gt; 6.6'!F69</f>
        <v>5150068</v>
      </c>
      <c r="G8" s="530">
        <f>'Figure 6.1 --&gt; 6.6'!G69</f>
        <v>5395194.6999999993</v>
      </c>
      <c r="H8" s="530">
        <f>'Figure 6.1 --&gt; 6.6'!H69</f>
        <v>5646449.567499999</v>
      </c>
      <c r="I8" s="530">
        <f>'Figure 6.1 --&gt; 6.6'!I69</f>
        <v>66301135.611374944</v>
      </c>
      <c r="J8" s="627">
        <f>'Figure 6.1 --&gt; 6.6'!J69</f>
        <v>0.16928738913743913</v>
      </c>
    </row>
    <row r="9" spans="1:10" x14ac:dyDescent="0.25">
      <c r="A9" s="942"/>
      <c r="D9" s="477"/>
      <c r="E9" s="477"/>
      <c r="F9" s="477"/>
      <c r="G9" s="477"/>
      <c r="H9" s="477"/>
      <c r="I9" s="477"/>
    </row>
    <row r="10" spans="1:10" x14ac:dyDescent="0.25">
      <c r="A10" s="942"/>
      <c r="D10" s="594"/>
      <c r="E10" s="595"/>
      <c r="F10" s="595"/>
      <c r="G10" s="595"/>
      <c r="H10" s="595"/>
      <c r="I10" s="595"/>
    </row>
    <row r="11" spans="1:10" x14ac:dyDescent="0.25">
      <c r="A11" s="942"/>
      <c r="D11" s="594"/>
      <c r="E11" s="595"/>
      <c r="F11" s="595"/>
      <c r="G11" s="595"/>
      <c r="H11" s="595"/>
      <c r="I11" s="595"/>
    </row>
    <row r="12" spans="1:10" x14ac:dyDescent="0.25">
      <c r="A12" s="942"/>
    </row>
    <row r="13" spans="1:10" x14ac:dyDescent="0.25">
      <c r="A13" s="942"/>
    </row>
    <row r="14" spans="1:10" ht="16.5" customHeight="1" x14ac:dyDescent="0.25">
      <c r="A14" s="942"/>
    </row>
    <row r="15" spans="1:10" x14ac:dyDescent="0.25">
      <c r="A15" s="942"/>
    </row>
    <row r="16" spans="1:10" x14ac:dyDescent="0.25">
      <c r="A16" s="942"/>
    </row>
    <row r="17" spans="1:1" x14ac:dyDescent="0.25">
      <c r="A17" s="942"/>
    </row>
    <row r="18" spans="1:1" x14ac:dyDescent="0.25">
      <c r="A18" s="942"/>
    </row>
    <row r="19" spans="1:1" x14ac:dyDescent="0.25">
      <c r="A19" s="942"/>
    </row>
    <row r="20" spans="1:1" x14ac:dyDescent="0.25">
      <c r="A20" s="942"/>
    </row>
    <row r="21" spans="1:1" x14ac:dyDescent="0.25">
      <c r="A21" s="942"/>
    </row>
    <row r="22" spans="1:1" x14ac:dyDescent="0.25">
      <c r="A22" s="942"/>
    </row>
    <row r="23" spans="1:1" x14ac:dyDescent="0.25">
      <c r="A23" s="942"/>
    </row>
    <row r="24" spans="1:1" x14ac:dyDescent="0.25">
      <c r="A24" s="942"/>
    </row>
  </sheetData>
  <sheetProtection algorithmName="SHA-512" hashValue="uM0QH+MYlTejLZcutjMZ8FuTgYy8QOJihCq8OHZ789PByjf0MhEMa5GAvOKl00lUaztYPTc5gnOiIeHs57fuXA==" saltValue="cqGlscKPGJd/pVxfo8qof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J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J8" unlockedFormula="1"/>
  </ignoredError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W152"/>
  <sheetViews>
    <sheetView showGridLines="0" zoomScaleNormal="100" workbookViewId="0">
      <selection activeCell="C25" sqref="C25"/>
    </sheetView>
  </sheetViews>
  <sheetFormatPr defaultColWidth="8.28515625" defaultRowHeight="9.6" customHeight="1" outlineLevelRow="1" x14ac:dyDescent="0.25"/>
  <cols>
    <col min="1" max="1" width="12.140625" style="479" customWidth="1"/>
    <col min="2" max="2" width="2" style="409" customWidth="1"/>
    <col min="3" max="3" width="24.7109375" style="464" bestFit="1" customWidth="1"/>
    <col min="4" max="5" width="12.7109375" style="540" bestFit="1" customWidth="1"/>
    <col min="6" max="9" width="12.5703125" style="456" bestFit="1" customWidth="1"/>
    <col min="10" max="10" width="12.7109375" style="456" bestFit="1" customWidth="1"/>
    <col min="11" max="11" width="12.5703125" style="456" bestFit="1" customWidth="1"/>
    <col min="12" max="12" width="12.7109375" style="456" bestFit="1" customWidth="1"/>
    <col min="13" max="13" width="12" style="456" bestFit="1" customWidth="1"/>
    <col min="14" max="14" width="12.5703125" style="456" bestFit="1" customWidth="1"/>
    <col min="15" max="16" width="10.140625" style="456" bestFit="1" customWidth="1"/>
    <col min="17" max="17" width="13.28515625" style="456" bestFit="1" customWidth="1"/>
    <col min="18" max="18" width="8" style="456" bestFit="1" customWidth="1"/>
    <col min="19" max="19" width="8.42578125" style="456" bestFit="1" customWidth="1"/>
    <col min="20" max="16384" width="8.28515625" style="464"/>
  </cols>
  <sheetData>
    <row r="1" spans="1:23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943"/>
      <c r="H1" s="943"/>
      <c r="I1" s="943"/>
      <c r="J1" s="537"/>
      <c r="K1" s="537"/>
      <c r="L1" s="537"/>
      <c r="M1" s="537"/>
      <c r="N1" s="537"/>
      <c r="O1" s="537"/>
      <c r="P1" s="537"/>
      <c r="Q1" s="537"/>
      <c r="R1" s="537"/>
      <c r="S1" s="537"/>
    </row>
    <row r="2" spans="1:23" s="409" customFormat="1" ht="15" customHeight="1" x14ac:dyDescent="0.25">
      <c r="A2" s="479"/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</row>
    <row r="3" spans="1:23" ht="30.75" customHeight="1" thickBot="1" x14ac:dyDescent="0.3">
      <c r="A3" s="941" t="s">
        <v>589</v>
      </c>
      <c r="B3" s="1008"/>
      <c r="C3" s="538" t="s">
        <v>72</v>
      </c>
      <c r="D3" s="539" t="s">
        <v>39</v>
      </c>
      <c r="E3" s="539" t="s">
        <v>447</v>
      </c>
      <c r="F3" s="539" t="s">
        <v>65</v>
      </c>
      <c r="G3" s="539" t="s">
        <v>66</v>
      </c>
      <c r="H3" s="539" t="s">
        <v>11</v>
      </c>
      <c r="I3" s="539" t="s">
        <v>2</v>
      </c>
    </row>
    <row r="4" spans="1:23" ht="15.75" thickTop="1" x14ac:dyDescent="0.25">
      <c r="A4" s="942"/>
      <c r="B4" s="1008"/>
      <c r="C4" s="464" t="s">
        <v>67</v>
      </c>
      <c r="E4" s="541">
        <v>8925000</v>
      </c>
      <c r="F4" s="456">
        <f>E4*$F$10</f>
        <v>580125</v>
      </c>
      <c r="G4" s="477">
        <f>E4/$E$9</f>
        <v>0.12853748109742924</v>
      </c>
      <c r="H4" s="456">
        <f>G4*$D$35</f>
        <v>5784186.6493843161</v>
      </c>
      <c r="I4" s="456">
        <f>H4*$I$10</f>
        <v>6941023.9792611795</v>
      </c>
    </row>
    <row r="5" spans="1:23" ht="15" x14ac:dyDescent="0.25">
      <c r="A5" s="942"/>
      <c r="B5" s="1008"/>
      <c r="C5" s="464" t="s">
        <v>68</v>
      </c>
      <c r="E5" s="541">
        <v>13410000</v>
      </c>
      <c r="F5" s="456">
        <f>E5*$F$10</f>
        <v>871650</v>
      </c>
      <c r="G5" s="477">
        <f>E5/$E$9</f>
        <v>0.19313026571613739</v>
      </c>
      <c r="H5" s="456">
        <f>G5*$D$35</f>
        <v>8690861.9572261833</v>
      </c>
      <c r="I5" s="456">
        <f>H5*$I$10</f>
        <v>10429034.34867142</v>
      </c>
    </row>
    <row r="6" spans="1:23" ht="15" x14ac:dyDescent="0.25">
      <c r="A6" s="942"/>
      <c r="B6" s="1008"/>
      <c r="C6" s="464" t="s">
        <v>69</v>
      </c>
      <c r="E6" s="541">
        <v>5550000</v>
      </c>
      <c r="F6" s="456">
        <f>E6*$F$10</f>
        <v>360750</v>
      </c>
      <c r="G6" s="477">
        <f>E6/$E$9</f>
        <v>7.9930870598401385E-2</v>
      </c>
      <c r="H6" s="456">
        <f>G6*$D$35</f>
        <v>3596889.1769280625</v>
      </c>
      <c r="I6" s="456">
        <f>H6*$I$10</f>
        <v>4316267.0123136751</v>
      </c>
    </row>
    <row r="7" spans="1:23" ht="15" x14ac:dyDescent="0.25">
      <c r="A7" s="942"/>
      <c r="B7" s="1008"/>
      <c r="C7" s="464" t="s">
        <v>70</v>
      </c>
      <c r="E7" s="541">
        <v>26700000</v>
      </c>
      <c r="F7" s="456">
        <f>E7*$F$10</f>
        <v>1735500</v>
      </c>
      <c r="G7" s="477">
        <f>E7/$E$9</f>
        <v>0.38453229639230935</v>
      </c>
      <c r="H7" s="456">
        <f>G7*$D$35</f>
        <v>17303953.33765392</v>
      </c>
      <c r="I7" s="456">
        <f>H7*$I$10</f>
        <v>20764744.005184703</v>
      </c>
    </row>
    <row r="8" spans="1:23" ht="15" x14ac:dyDescent="0.25">
      <c r="A8" s="942"/>
      <c r="B8" s="1008"/>
      <c r="C8" s="592" t="s">
        <v>71</v>
      </c>
      <c r="D8" s="542"/>
      <c r="E8" s="543">
        <v>14850000</v>
      </c>
      <c r="F8" s="457">
        <f>E8*$F$10</f>
        <v>965250</v>
      </c>
      <c r="G8" s="544">
        <f>E8/$E$9</f>
        <v>0.21386908619572262</v>
      </c>
      <c r="H8" s="457"/>
      <c r="I8" s="457">
        <f>H8*$I$10</f>
        <v>0</v>
      </c>
    </row>
    <row r="9" spans="1:23" ht="15" x14ac:dyDescent="0.25">
      <c r="A9" s="942"/>
      <c r="B9" s="1008"/>
      <c r="C9" s="462" t="s">
        <v>73</v>
      </c>
      <c r="D9" s="541">
        <v>58500000</v>
      </c>
      <c r="E9" s="458">
        <f>SUM(E4:E8)</f>
        <v>69435000</v>
      </c>
      <c r="F9" s="458">
        <f>SUM(F4:F8)</f>
        <v>4513275</v>
      </c>
      <c r="G9" s="545">
        <f>SUM(G4:G8)</f>
        <v>1</v>
      </c>
      <c r="H9" s="458">
        <f>SUM(H4:H8)</f>
        <v>35375891.121192485</v>
      </c>
      <c r="I9" s="458">
        <f>SUM(I4:I8)</f>
        <v>42451069.345430978</v>
      </c>
    </row>
    <row r="10" spans="1:23" ht="15" x14ac:dyDescent="0.25">
      <c r="A10" s="942"/>
      <c r="B10" s="1008"/>
      <c r="C10" s="462"/>
      <c r="D10" s="458"/>
      <c r="E10" s="547"/>
      <c r="F10" s="546">
        <v>6.5000000000000002E-2</v>
      </c>
      <c r="G10" s="546">
        <v>2.5000000000000001E-2</v>
      </c>
      <c r="I10" s="547">
        <v>1.2</v>
      </c>
    </row>
    <row r="11" spans="1:23" ht="15" x14ac:dyDescent="0.25">
      <c r="A11" s="942"/>
      <c r="F11" s="547"/>
      <c r="G11" s="547"/>
    </row>
    <row r="12" spans="1:23" ht="16.5" customHeight="1" thickBot="1" x14ac:dyDescent="0.3">
      <c r="A12" s="942"/>
      <c r="B12" s="1008"/>
      <c r="C12" s="523" t="s">
        <v>448</v>
      </c>
      <c r="D12" s="415" t="s">
        <v>6</v>
      </c>
      <c r="E12" s="415" t="s">
        <v>7</v>
      </c>
      <c r="F12" s="415" t="s">
        <v>8</v>
      </c>
      <c r="G12" s="415"/>
    </row>
    <row r="13" spans="1:23" ht="15.75" thickTop="1" x14ac:dyDescent="0.25">
      <c r="A13" s="942"/>
      <c r="B13" s="1008"/>
      <c r="C13" s="464" t="s">
        <v>74</v>
      </c>
      <c r="D13" s="548">
        <v>15000000</v>
      </c>
      <c r="E13" s="548">
        <v>15000000</v>
      </c>
      <c r="F13" s="548">
        <v>15000000</v>
      </c>
      <c r="G13" s="548"/>
    </row>
    <row r="14" spans="1:23" ht="15" x14ac:dyDescent="0.25">
      <c r="A14" s="942"/>
      <c r="B14" s="1008"/>
      <c r="C14" s="464" t="s">
        <v>75</v>
      </c>
      <c r="D14" s="547">
        <v>0.4</v>
      </c>
      <c r="E14" s="547">
        <v>0.6</v>
      </c>
      <c r="F14" s="547">
        <v>0.7</v>
      </c>
      <c r="G14" s="540"/>
    </row>
    <row r="15" spans="1:23" s="456" customFormat="1" ht="15" x14ac:dyDescent="0.25">
      <c r="A15" s="942"/>
      <c r="B15" s="1008"/>
      <c r="C15" s="464" t="s">
        <v>76</v>
      </c>
      <c r="D15" s="453">
        <f>$E$9*D14</f>
        <v>27774000</v>
      </c>
      <c r="E15" s="453">
        <f>$E$9*E14</f>
        <v>41661000</v>
      </c>
      <c r="F15" s="453">
        <f>$E$9*F14</f>
        <v>48604500</v>
      </c>
      <c r="T15" s="464"/>
      <c r="U15" s="464"/>
      <c r="V15" s="464"/>
      <c r="W15" s="464"/>
    </row>
    <row r="16" spans="1:23" s="456" customFormat="1" ht="15" x14ac:dyDescent="0.25">
      <c r="A16" s="942"/>
      <c r="B16" s="1008"/>
      <c r="C16" s="464" t="s">
        <v>77</v>
      </c>
      <c r="D16" s="549"/>
      <c r="E16" s="549"/>
      <c r="F16" s="547">
        <v>0.8</v>
      </c>
      <c r="G16" s="540"/>
      <c r="T16" s="464"/>
      <c r="U16" s="464"/>
      <c r="V16" s="464"/>
      <c r="W16" s="464"/>
    </row>
    <row r="17" spans="1:23" s="456" customFormat="1" ht="15" x14ac:dyDescent="0.25">
      <c r="A17" s="942"/>
      <c r="B17" s="1008"/>
      <c r="C17" s="464" t="s">
        <v>78</v>
      </c>
      <c r="D17" s="550"/>
      <c r="E17" s="550"/>
      <c r="F17" s="453">
        <f>F16*D9</f>
        <v>46800000</v>
      </c>
      <c r="G17" s="540"/>
      <c r="T17" s="464"/>
      <c r="U17" s="464"/>
      <c r="V17" s="464"/>
      <c r="W17" s="464"/>
    </row>
    <row r="18" spans="1:23" s="456" customFormat="1" ht="15" x14ac:dyDescent="0.25">
      <c r="A18" s="942"/>
      <c r="B18" s="1008"/>
      <c r="C18" s="464" t="s">
        <v>79</v>
      </c>
      <c r="D18" s="550"/>
      <c r="E18" s="453">
        <f>E15-D20</f>
        <v>26661000</v>
      </c>
      <c r="F18" s="453">
        <f>MIN(F15-SUM(D20:E20),F17-SUM(D20:E20))</f>
        <v>16800000</v>
      </c>
      <c r="G18" s="540"/>
      <c r="T18" s="464"/>
      <c r="U18" s="464"/>
      <c r="V18" s="464"/>
      <c r="W18" s="464"/>
    </row>
    <row r="19" spans="1:23" s="456" customFormat="1" ht="15" x14ac:dyDescent="0.25">
      <c r="A19" s="942"/>
      <c r="B19" s="1008"/>
      <c r="C19" s="592" t="s">
        <v>41</v>
      </c>
      <c r="D19" s="551"/>
      <c r="E19" s="552"/>
      <c r="F19" s="552"/>
      <c r="G19" s="457">
        <f>D10</f>
        <v>0</v>
      </c>
      <c r="T19" s="464"/>
      <c r="U19" s="464"/>
      <c r="V19" s="464"/>
      <c r="W19" s="464"/>
    </row>
    <row r="20" spans="1:23" s="456" customFormat="1" ht="15" x14ac:dyDescent="0.25">
      <c r="A20" s="942"/>
      <c r="B20" s="1008"/>
      <c r="C20" s="462" t="s">
        <v>160</v>
      </c>
      <c r="D20" s="458">
        <f>MIN(D13,D15)</f>
        <v>15000000</v>
      </c>
      <c r="E20" s="458">
        <f>MIN(E13,(MAX(0,E18)))</f>
        <v>15000000</v>
      </c>
      <c r="F20" s="458">
        <f>MIN(F13,(MAX(0,F18)))</f>
        <v>15000000</v>
      </c>
      <c r="G20" s="458">
        <f>MIN(G13,D10)</f>
        <v>0</v>
      </c>
      <c r="T20" s="464"/>
      <c r="U20" s="464"/>
      <c r="V20" s="464"/>
      <c r="W20" s="464"/>
    </row>
    <row r="21" spans="1:23" s="456" customFormat="1" ht="15" x14ac:dyDescent="0.25">
      <c r="A21" s="942"/>
      <c r="B21" s="409"/>
      <c r="C21" s="464"/>
      <c r="E21" s="553"/>
      <c r="T21" s="464"/>
      <c r="U21" s="464"/>
      <c r="V21" s="464"/>
      <c r="W21" s="464"/>
    </row>
    <row r="22" spans="1:23" s="456" customFormat="1" ht="15.75" customHeight="1" thickBot="1" x14ac:dyDescent="0.3">
      <c r="A22" s="942"/>
      <c r="B22" s="1008"/>
      <c r="C22" s="523" t="s">
        <v>80</v>
      </c>
      <c r="D22" s="415" t="s">
        <v>6</v>
      </c>
      <c r="E22" s="415" t="s">
        <v>7</v>
      </c>
      <c r="F22" s="415" t="s">
        <v>8</v>
      </c>
      <c r="G22" s="415"/>
      <c r="T22" s="464"/>
      <c r="U22" s="464"/>
      <c r="V22" s="464"/>
      <c r="W22" s="464"/>
    </row>
    <row r="23" spans="1:23" s="456" customFormat="1" ht="15.75" thickTop="1" x14ac:dyDescent="0.25">
      <c r="A23" s="942"/>
      <c r="B23" s="1008"/>
      <c r="C23" s="464" t="s">
        <v>449</v>
      </c>
      <c r="D23" s="555">
        <v>5.0000000000000001E-3</v>
      </c>
      <c r="E23" s="553">
        <f>D23</f>
        <v>5.0000000000000001E-3</v>
      </c>
      <c r="F23" s="553">
        <f>E23</f>
        <v>5.0000000000000001E-3</v>
      </c>
      <c r="G23" s="553"/>
      <c r="T23" s="464"/>
      <c r="U23" s="464"/>
      <c r="V23" s="464"/>
      <c r="W23" s="464"/>
    </row>
    <row r="24" spans="1:23" s="456" customFormat="1" ht="15" x14ac:dyDescent="0.25">
      <c r="A24" s="942"/>
      <c r="B24" s="1008"/>
      <c r="C24" s="464" t="s">
        <v>32</v>
      </c>
      <c r="D24" s="555">
        <v>2.5000000000000001E-2</v>
      </c>
      <c r="E24" s="555">
        <v>0.03</v>
      </c>
      <c r="F24" s="555">
        <v>3.5000000000000003E-2</v>
      </c>
      <c r="G24" s="555"/>
      <c r="T24" s="464"/>
      <c r="U24" s="464"/>
      <c r="V24" s="464"/>
      <c r="W24" s="464"/>
    </row>
    <row r="25" spans="1:23" s="456" customFormat="1" ht="15" x14ac:dyDescent="0.25">
      <c r="A25" s="554"/>
      <c r="B25" s="1008"/>
      <c r="C25" s="464" t="s">
        <v>450</v>
      </c>
      <c r="D25" s="556">
        <f>$D$23+D24</f>
        <v>3.0000000000000002E-2</v>
      </c>
      <c r="E25" s="556">
        <f>$D$23+E24</f>
        <v>3.4999999999999996E-2</v>
      </c>
      <c r="F25" s="556">
        <f>$D$23+F24</f>
        <v>0.04</v>
      </c>
      <c r="G25" s="556"/>
      <c r="T25" s="464"/>
      <c r="U25" s="464"/>
      <c r="V25" s="464"/>
      <c r="W25" s="464"/>
    </row>
    <row r="26" spans="1:23" s="456" customFormat="1" ht="15" x14ac:dyDescent="0.25">
      <c r="A26" s="554"/>
      <c r="B26" s="1008"/>
      <c r="C26" s="464" t="s">
        <v>451</v>
      </c>
      <c r="D26" s="556">
        <f>(1+D25)^(1/4)-1</f>
        <v>7.4170717777328754E-3</v>
      </c>
      <c r="E26" s="556">
        <f>(1+E25)^(1/4)-1</f>
        <v>8.6374459977134332E-3</v>
      </c>
      <c r="F26" s="556">
        <f>(1+F25)^(1/4)-1</f>
        <v>9.8534065489688238E-3</v>
      </c>
      <c r="G26" s="556"/>
      <c r="T26" s="464"/>
      <c r="U26" s="464"/>
      <c r="V26" s="464"/>
      <c r="W26" s="464"/>
    </row>
    <row r="27" spans="1:23" s="456" customFormat="1" ht="15" x14ac:dyDescent="0.25">
      <c r="A27" s="554"/>
      <c r="B27" s="1008"/>
      <c r="C27" s="464" t="s">
        <v>81</v>
      </c>
      <c r="D27" s="456">
        <f>D25*D20</f>
        <v>450000.00000000006</v>
      </c>
      <c r="E27" s="456">
        <f>E25*E20</f>
        <v>525000</v>
      </c>
      <c r="F27" s="456">
        <f>F25*F20</f>
        <v>600000</v>
      </c>
      <c r="H27" s="475"/>
      <c r="T27" s="464"/>
      <c r="U27" s="464"/>
      <c r="V27" s="464"/>
      <c r="W27" s="464"/>
    </row>
    <row r="28" spans="1:23" s="456" customFormat="1" ht="15" x14ac:dyDescent="0.25">
      <c r="A28" s="554"/>
      <c r="B28" s="1008"/>
      <c r="C28" s="464"/>
      <c r="T28" s="464"/>
      <c r="U28" s="464"/>
      <c r="V28" s="464"/>
      <c r="W28" s="464"/>
    </row>
    <row r="29" spans="1:23" s="456" customFormat="1" ht="15.75" thickBot="1" x14ac:dyDescent="0.3">
      <c r="A29" s="554"/>
      <c r="B29" s="1008"/>
      <c r="C29" s="523" t="s">
        <v>82</v>
      </c>
      <c r="D29" s="557"/>
      <c r="E29" s="558"/>
      <c r="F29" s="559"/>
      <c r="G29" s="559"/>
      <c r="T29" s="464"/>
      <c r="U29" s="464"/>
      <c r="V29" s="464"/>
      <c r="W29" s="464"/>
    </row>
    <row r="30" spans="1:23" s="456" customFormat="1" ht="15.75" thickTop="1" x14ac:dyDescent="0.25">
      <c r="A30" s="554"/>
      <c r="B30" s="1008"/>
      <c r="C30" s="464" t="s">
        <v>3</v>
      </c>
      <c r="D30" s="555">
        <v>1.2E-2</v>
      </c>
      <c r="F30" s="560"/>
      <c r="T30" s="464"/>
      <c r="U30" s="464"/>
      <c r="V30" s="464"/>
      <c r="W30" s="464"/>
    </row>
    <row r="31" spans="1:23" s="456" customFormat="1" ht="15" x14ac:dyDescent="0.25">
      <c r="A31" s="554"/>
      <c r="B31" s="1008"/>
      <c r="C31" s="454" t="s">
        <v>83</v>
      </c>
      <c r="D31" s="541">
        <v>50000</v>
      </c>
      <c r="E31" s="549"/>
      <c r="F31" s="549"/>
      <c r="G31" s="549"/>
      <c r="T31" s="464"/>
      <c r="U31" s="464"/>
      <c r="V31" s="464"/>
      <c r="W31" s="464"/>
    </row>
    <row r="32" spans="1:23" s="456" customFormat="1" ht="15" x14ac:dyDescent="0.25">
      <c r="A32" s="554"/>
      <c r="B32" s="1008"/>
      <c r="C32" s="464" t="s">
        <v>84</v>
      </c>
      <c r="D32" s="555">
        <v>0</v>
      </c>
      <c r="E32" s="549"/>
      <c r="F32" s="549"/>
      <c r="G32" s="549"/>
      <c r="T32" s="464"/>
      <c r="U32" s="464"/>
      <c r="V32" s="464"/>
      <c r="W32" s="464"/>
    </row>
    <row r="33" spans="1:23" s="456" customFormat="1" ht="15" x14ac:dyDescent="0.25">
      <c r="A33" s="554"/>
      <c r="B33" s="1008"/>
      <c r="C33" s="454"/>
      <c r="D33" s="540"/>
      <c r="E33" s="549"/>
      <c r="F33" s="549"/>
      <c r="G33" s="549"/>
      <c r="T33" s="464"/>
      <c r="U33" s="464"/>
      <c r="V33" s="464"/>
      <c r="W33" s="464"/>
    </row>
    <row r="34" spans="1:23" s="456" customFormat="1" ht="15.75" thickBot="1" x14ac:dyDescent="0.3">
      <c r="A34" s="554"/>
      <c r="B34" s="1008"/>
      <c r="C34" s="523" t="s">
        <v>85</v>
      </c>
      <c r="D34" s="561" t="s">
        <v>154</v>
      </c>
      <c r="E34" s="561" t="s">
        <v>74</v>
      </c>
      <c r="F34" s="561" t="s">
        <v>24</v>
      </c>
      <c r="G34" s="561" t="s">
        <v>211</v>
      </c>
      <c r="H34" s="415" t="s">
        <v>13</v>
      </c>
      <c r="I34" s="415" t="s">
        <v>4</v>
      </c>
      <c r="J34" s="415" t="s">
        <v>18</v>
      </c>
      <c r="T34" s="464"/>
      <c r="U34" s="464"/>
      <c r="V34" s="464"/>
      <c r="W34" s="464"/>
    </row>
    <row r="35" spans="1:23" s="456" customFormat="1" ht="15.75" thickTop="1" x14ac:dyDescent="0.25">
      <c r="A35" s="554"/>
      <c r="B35" s="1008"/>
      <c r="C35" s="464" t="s">
        <v>9</v>
      </c>
      <c r="D35" s="456">
        <f>SUM(D20:F20)</f>
        <v>45000000</v>
      </c>
      <c r="E35" s="456">
        <f>E9</f>
        <v>69435000</v>
      </c>
      <c r="H35" s="553">
        <f>D35/E35</f>
        <v>0.64808813998703829</v>
      </c>
      <c r="I35" s="555">
        <v>0.7</v>
      </c>
      <c r="J35" s="456" t="str">
        <f>IF(I35&gt;=H35,"OK","NO")</f>
        <v>OK</v>
      </c>
      <c r="T35" s="464"/>
      <c r="U35" s="464"/>
      <c r="V35" s="464"/>
      <c r="W35" s="464"/>
    </row>
    <row r="36" spans="1:23" s="456" customFormat="1" ht="15" x14ac:dyDescent="0.25">
      <c r="A36" s="554"/>
      <c r="B36" s="1008"/>
      <c r="C36" s="464" t="s">
        <v>10</v>
      </c>
      <c r="D36" s="553"/>
      <c r="E36" s="553"/>
      <c r="F36" s="456">
        <f>F9</f>
        <v>4513275</v>
      </c>
      <c r="G36" s="456">
        <f>SUM(D27:F27)</f>
        <v>1575000</v>
      </c>
      <c r="H36" s="553">
        <f>F36/G36</f>
        <v>2.8655714285714287</v>
      </c>
      <c r="I36" s="555">
        <v>1.5</v>
      </c>
      <c r="J36" s="456" t="str">
        <f>IF(I36&lt;=H36,"OK","NO")</f>
        <v>OK</v>
      </c>
      <c r="T36" s="464"/>
      <c r="U36" s="464"/>
      <c r="V36" s="464"/>
      <c r="W36" s="464"/>
    </row>
    <row r="37" spans="1:23" s="456" customFormat="1" ht="15" x14ac:dyDescent="0.25">
      <c r="A37" s="479"/>
      <c r="B37" s="409"/>
      <c r="C37" s="464"/>
      <c r="D37" s="553"/>
      <c r="E37" s="553"/>
      <c r="F37" s="553"/>
      <c r="G37" s="553"/>
      <c r="T37" s="464"/>
      <c r="U37" s="464"/>
      <c r="V37" s="464"/>
      <c r="W37" s="464"/>
    </row>
    <row r="38" spans="1:23" s="456" customFormat="1" ht="15.75" customHeight="1" thickBot="1" x14ac:dyDescent="0.3">
      <c r="A38" s="554"/>
      <c r="B38" s="1008"/>
      <c r="C38" s="523" t="s">
        <v>86</v>
      </c>
      <c r="D38" s="415">
        <v>0</v>
      </c>
      <c r="E38" s="415">
        <v>1</v>
      </c>
      <c r="F38" s="415">
        <v>2</v>
      </c>
      <c r="G38" s="415">
        <v>3</v>
      </c>
      <c r="H38" s="415">
        <v>4</v>
      </c>
      <c r="I38" s="415">
        <v>5</v>
      </c>
      <c r="J38" s="415">
        <v>6</v>
      </c>
      <c r="K38" s="415">
        <v>7</v>
      </c>
      <c r="L38" s="415">
        <v>8</v>
      </c>
      <c r="M38" s="415">
        <v>9</v>
      </c>
      <c r="N38" s="415">
        <v>10</v>
      </c>
      <c r="O38" s="415">
        <v>11</v>
      </c>
      <c r="P38" s="415">
        <v>12</v>
      </c>
      <c r="T38" s="464"/>
      <c r="U38" s="464"/>
      <c r="V38" s="464"/>
      <c r="W38" s="464"/>
    </row>
    <row r="39" spans="1:23" s="456" customFormat="1" ht="15.75" thickTop="1" x14ac:dyDescent="0.25">
      <c r="A39" s="554"/>
      <c r="B39" s="1008"/>
      <c r="C39" s="562" t="s">
        <v>88</v>
      </c>
      <c r="D39" s="563">
        <v>0.25</v>
      </c>
      <c r="E39" s="564">
        <f>1-D39</f>
        <v>0.75</v>
      </c>
      <c r="F39" s="565"/>
      <c r="G39" s="565"/>
      <c r="H39" s="566"/>
      <c r="I39" s="566"/>
      <c r="J39" s="566"/>
      <c r="K39" s="566"/>
      <c r="L39" s="566"/>
      <c r="M39" s="566"/>
      <c r="N39" s="566"/>
      <c r="O39" s="566"/>
      <c r="P39" s="564"/>
      <c r="T39" s="464"/>
      <c r="U39" s="464"/>
      <c r="V39" s="464"/>
      <c r="W39" s="464"/>
    </row>
    <row r="40" spans="1:23" s="456" customFormat="1" ht="15" x14ac:dyDescent="0.25">
      <c r="A40" s="554"/>
      <c r="B40" s="1008"/>
      <c r="C40" s="464" t="s">
        <v>67</v>
      </c>
      <c r="D40" s="567">
        <v>1</v>
      </c>
      <c r="E40" s="567">
        <f>D40</f>
        <v>1</v>
      </c>
      <c r="F40" s="567">
        <f>E40</f>
        <v>1</v>
      </c>
      <c r="G40" s="567">
        <f t="shared" ref="G40:P40" si="0">F40</f>
        <v>1</v>
      </c>
      <c r="H40" s="567">
        <v>0</v>
      </c>
      <c r="I40" s="567">
        <f t="shared" si="0"/>
        <v>0</v>
      </c>
      <c r="J40" s="567">
        <f t="shared" si="0"/>
        <v>0</v>
      </c>
      <c r="K40" s="567">
        <f t="shared" si="0"/>
        <v>0</v>
      </c>
      <c r="L40" s="567">
        <f t="shared" si="0"/>
        <v>0</v>
      </c>
      <c r="M40" s="567">
        <f t="shared" si="0"/>
        <v>0</v>
      </c>
      <c r="N40" s="567">
        <f t="shared" si="0"/>
        <v>0</v>
      </c>
      <c r="O40" s="567">
        <f t="shared" si="0"/>
        <v>0</v>
      </c>
      <c r="P40" s="567">
        <f t="shared" si="0"/>
        <v>0</v>
      </c>
      <c r="Q40" s="453"/>
      <c r="T40" s="464"/>
      <c r="U40" s="464"/>
      <c r="V40" s="464"/>
      <c r="W40" s="464"/>
    </row>
    <row r="41" spans="1:23" s="456" customFormat="1" ht="15" x14ac:dyDescent="0.25">
      <c r="A41" s="554"/>
      <c r="B41" s="1008"/>
      <c r="C41" s="464" t="s">
        <v>68</v>
      </c>
      <c r="D41" s="567">
        <v>1</v>
      </c>
      <c r="E41" s="567">
        <f>D41</f>
        <v>1</v>
      </c>
      <c r="F41" s="567">
        <f t="shared" ref="F41:P44" si="1">E41</f>
        <v>1</v>
      </c>
      <c r="G41" s="567">
        <f t="shared" si="1"/>
        <v>1</v>
      </c>
      <c r="H41" s="567">
        <f t="shared" si="1"/>
        <v>1</v>
      </c>
      <c r="I41" s="567">
        <f t="shared" si="1"/>
        <v>1</v>
      </c>
      <c r="J41" s="567">
        <v>0</v>
      </c>
      <c r="K41" s="567">
        <f t="shared" si="1"/>
        <v>0</v>
      </c>
      <c r="L41" s="567">
        <f t="shared" si="1"/>
        <v>0</v>
      </c>
      <c r="M41" s="567">
        <f t="shared" si="1"/>
        <v>0</v>
      </c>
      <c r="N41" s="567">
        <f t="shared" si="1"/>
        <v>0</v>
      </c>
      <c r="O41" s="567">
        <f t="shared" si="1"/>
        <v>0</v>
      </c>
      <c r="P41" s="567">
        <f t="shared" si="1"/>
        <v>0</v>
      </c>
      <c r="Q41" s="453"/>
      <c r="T41" s="464"/>
      <c r="U41" s="464"/>
      <c r="V41" s="464"/>
      <c r="W41" s="464"/>
    </row>
    <row r="42" spans="1:23" s="456" customFormat="1" ht="15" x14ac:dyDescent="0.25">
      <c r="A42" s="554"/>
      <c r="B42" s="1008"/>
      <c r="C42" s="464" t="s">
        <v>69</v>
      </c>
      <c r="D42" s="567">
        <v>1</v>
      </c>
      <c r="E42" s="567">
        <f>D42</f>
        <v>1</v>
      </c>
      <c r="F42" s="567">
        <f t="shared" si="1"/>
        <v>1</v>
      </c>
      <c r="G42" s="567">
        <f t="shared" si="1"/>
        <v>1</v>
      </c>
      <c r="H42" s="567">
        <f t="shared" si="1"/>
        <v>1</v>
      </c>
      <c r="I42" s="567">
        <f t="shared" si="1"/>
        <v>1</v>
      </c>
      <c r="J42" s="567">
        <f t="shared" si="1"/>
        <v>1</v>
      </c>
      <c r="K42" s="567">
        <v>0</v>
      </c>
      <c r="L42" s="567">
        <f t="shared" si="1"/>
        <v>0</v>
      </c>
      <c r="M42" s="567">
        <f t="shared" si="1"/>
        <v>0</v>
      </c>
      <c r="N42" s="567">
        <f t="shared" si="1"/>
        <v>0</v>
      </c>
      <c r="O42" s="567">
        <f t="shared" si="1"/>
        <v>0</v>
      </c>
      <c r="P42" s="567">
        <f t="shared" si="1"/>
        <v>0</v>
      </c>
      <c r="Q42" s="453"/>
      <c r="T42" s="464"/>
      <c r="U42" s="464"/>
      <c r="V42" s="464"/>
      <c r="W42" s="464"/>
    </row>
    <row r="43" spans="1:23" s="456" customFormat="1" ht="15" x14ac:dyDescent="0.25">
      <c r="A43" s="554"/>
      <c r="B43" s="1008"/>
      <c r="C43" s="464" t="s">
        <v>70</v>
      </c>
      <c r="D43" s="567">
        <v>1</v>
      </c>
      <c r="E43" s="567">
        <f>D43</f>
        <v>1</v>
      </c>
      <c r="F43" s="567">
        <f t="shared" si="1"/>
        <v>1</v>
      </c>
      <c r="G43" s="567">
        <f t="shared" si="1"/>
        <v>1</v>
      </c>
      <c r="H43" s="567">
        <f t="shared" si="1"/>
        <v>1</v>
      </c>
      <c r="I43" s="567">
        <f t="shared" si="1"/>
        <v>1</v>
      </c>
      <c r="J43" s="567">
        <f t="shared" si="1"/>
        <v>1</v>
      </c>
      <c r="K43" s="567">
        <f t="shared" si="1"/>
        <v>1</v>
      </c>
      <c r="L43" s="567">
        <v>0</v>
      </c>
      <c r="M43" s="567">
        <f t="shared" si="1"/>
        <v>0</v>
      </c>
      <c r="N43" s="567">
        <f t="shared" si="1"/>
        <v>0</v>
      </c>
      <c r="O43" s="567">
        <f t="shared" si="1"/>
        <v>0</v>
      </c>
      <c r="P43" s="567">
        <f t="shared" si="1"/>
        <v>0</v>
      </c>
      <c r="Q43" s="453"/>
      <c r="T43" s="464"/>
      <c r="U43" s="464"/>
      <c r="V43" s="464"/>
      <c r="W43" s="464"/>
    </row>
    <row r="44" spans="1:23" s="456" customFormat="1" ht="15" x14ac:dyDescent="0.25">
      <c r="A44" s="554"/>
      <c r="B44" s="1008"/>
      <c r="C44" s="592" t="s">
        <v>71</v>
      </c>
      <c r="D44" s="568">
        <v>1</v>
      </c>
      <c r="E44" s="568">
        <f>D44</f>
        <v>1</v>
      </c>
      <c r="F44" s="568">
        <f t="shared" si="1"/>
        <v>1</v>
      </c>
      <c r="G44" s="568">
        <f t="shared" si="1"/>
        <v>1</v>
      </c>
      <c r="H44" s="568">
        <f t="shared" si="1"/>
        <v>1</v>
      </c>
      <c r="I44" s="568">
        <f t="shared" si="1"/>
        <v>1</v>
      </c>
      <c r="J44" s="568">
        <f t="shared" si="1"/>
        <v>1</v>
      </c>
      <c r="K44" s="568">
        <f t="shared" si="1"/>
        <v>1</v>
      </c>
      <c r="L44" s="568">
        <f t="shared" si="1"/>
        <v>1</v>
      </c>
      <c r="M44" s="568">
        <f t="shared" si="1"/>
        <v>1</v>
      </c>
      <c r="N44" s="568">
        <v>0</v>
      </c>
      <c r="O44" s="568">
        <f t="shared" si="1"/>
        <v>0</v>
      </c>
      <c r="P44" s="568">
        <f t="shared" si="1"/>
        <v>0</v>
      </c>
      <c r="Q44" s="453"/>
      <c r="T44" s="464"/>
      <c r="U44" s="464"/>
      <c r="V44" s="464"/>
      <c r="W44" s="464"/>
    </row>
    <row r="45" spans="1:23" s="456" customFormat="1" ht="15" x14ac:dyDescent="0.25">
      <c r="A45" s="554"/>
      <c r="B45" s="1008"/>
      <c r="C45" s="464" t="s">
        <v>67</v>
      </c>
      <c r="D45" s="456">
        <f>$E4</f>
        <v>8925000</v>
      </c>
      <c r="E45" s="456">
        <f>D45*E40</f>
        <v>8925000</v>
      </c>
      <c r="F45" s="456">
        <f>E45*F40</f>
        <v>8925000</v>
      </c>
      <c r="G45" s="456">
        <f t="shared" ref="G45:P45" si="2">F45*G40</f>
        <v>8925000</v>
      </c>
      <c r="H45" s="456">
        <f t="shared" si="2"/>
        <v>0</v>
      </c>
      <c r="I45" s="456">
        <f t="shared" si="2"/>
        <v>0</v>
      </c>
      <c r="J45" s="456">
        <f t="shared" si="2"/>
        <v>0</v>
      </c>
      <c r="K45" s="456">
        <f t="shared" si="2"/>
        <v>0</v>
      </c>
      <c r="L45" s="456">
        <f t="shared" si="2"/>
        <v>0</v>
      </c>
      <c r="M45" s="456">
        <f t="shared" si="2"/>
        <v>0</v>
      </c>
      <c r="N45" s="456">
        <f t="shared" si="2"/>
        <v>0</v>
      </c>
      <c r="O45" s="456">
        <f t="shared" si="2"/>
        <v>0</v>
      </c>
      <c r="P45" s="456">
        <f t="shared" si="2"/>
        <v>0</v>
      </c>
      <c r="Q45" s="453"/>
      <c r="T45" s="464"/>
      <c r="U45" s="464"/>
      <c r="V45" s="464"/>
      <c r="W45" s="464"/>
    </row>
    <row r="46" spans="1:23" s="456" customFormat="1" ht="15" x14ac:dyDescent="0.25">
      <c r="A46" s="554"/>
      <c r="B46" s="1008"/>
      <c r="C46" s="464" t="s">
        <v>68</v>
      </c>
      <c r="D46" s="456">
        <f>$E5</f>
        <v>13410000</v>
      </c>
      <c r="E46" s="456">
        <f t="shared" ref="E46:P49" si="3">D46*E41</f>
        <v>13410000</v>
      </c>
      <c r="F46" s="456">
        <f t="shared" si="3"/>
        <v>13410000</v>
      </c>
      <c r="G46" s="456">
        <f t="shared" si="3"/>
        <v>13410000</v>
      </c>
      <c r="H46" s="456">
        <f t="shared" si="3"/>
        <v>13410000</v>
      </c>
      <c r="I46" s="456">
        <f t="shared" si="3"/>
        <v>13410000</v>
      </c>
      <c r="J46" s="456">
        <f t="shared" si="3"/>
        <v>0</v>
      </c>
      <c r="K46" s="456">
        <f t="shared" si="3"/>
        <v>0</v>
      </c>
      <c r="L46" s="456">
        <f t="shared" si="3"/>
        <v>0</v>
      </c>
      <c r="M46" s="456">
        <f t="shared" si="3"/>
        <v>0</v>
      </c>
      <c r="N46" s="456">
        <f t="shared" si="3"/>
        <v>0</v>
      </c>
      <c r="O46" s="456">
        <f t="shared" si="3"/>
        <v>0</v>
      </c>
      <c r="P46" s="456">
        <f t="shared" si="3"/>
        <v>0</v>
      </c>
      <c r="Q46" s="453"/>
      <c r="T46" s="464"/>
      <c r="U46" s="464"/>
      <c r="V46" s="464"/>
      <c r="W46" s="464"/>
    </row>
    <row r="47" spans="1:23" ht="15" x14ac:dyDescent="0.25">
      <c r="A47" s="554"/>
      <c r="B47" s="1008"/>
      <c r="C47" s="464" t="s">
        <v>69</v>
      </c>
      <c r="D47" s="456">
        <f>$E6</f>
        <v>5550000</v>
      </c>
      <c r="E47" s="456">
        <f t="shared" si="3"/>
        <v>5550000</v>
      </c>
      <c r="F47" s="456">
        <f t="shared" si="3"/>
        <v>5550000</v>
      </c>
      <c r="G47" s="456">
        <f t="shared" si="3"/>
        <v>5550000</v>
      </c>
      <c r="H47" s="456">
        <f t="shared" si="3"/>
        <v>5550000</v>
      </c>
      <c r="I47" s="456">
        <f t="shared" si="3"/>
        <v>5550000</v>
      </c>
      <c r="J47" s="456">
        <f t="shared" si="3"/>
        <v>5550000</v>
      </c>
      <c r="K47" s="456">
        <f t="shared" si="3"/>
        <v>0</v>
      </c>
      <c r="L47" s="456">
        <f t="shared" si="3"/>
        <v>0</v>
      </c>
      <c r="M47" s="456">
        <f t="shared" si="3"/>
        <v>0</v>
      </c>
      <c r="N47" s="456">
        <f t="shared" si="3"/>
        <v>0</v>
      </c>
      <c r="O47" s="456">
        <f t="shared" si="3"/>
        <v>0</v>
      </c>
      <c r="P47" s="456">
        <f t="shared" si="3"/>
        <v>0</v>
      </c>
      <c r="Q47" s="453"/>
    </row>
    <row r="48" spans="1:23" ht="15" x14ac:dyDescent="0.25">
      <c r="A48" s="554"/>
      <c r="B48" s="1008"/>
      <c r="C48" s="464" t="s">
        <v>70</v>
      </c>
      <c r="D48" s="456">
        <f>$E7</f>
        <v>26700000</v>
      </c>
      <c r="E48" s="456">
        <f t="shared" si="3"/>
        <v>26700000</v>
      </c>
      <c r="F48" s="456">
        <f t="shared" si="3"/>
        <v>26700000</v>
      </c>
      <c r="G48" s="456">
        <f t="shared" si="3"/>
        <v>26700000</v>
      </c>
      <c r="H48" s="456">
        <f t="shared" si="3"/>
        <v>26700000</v>
      </c>
      <c r="I48" s="456">
        <f t="shared" si="3"/>
        <v>26700000</v>
      </c>
      <c r="J48" s="456">
        <f t="shared" si="3"/>
        <v>26700000</v>
      </c>
      <c r="K48" s="456">
        <f t="shared" si="3"/>
        <v>26700000</v>
      </c>
      <c r="L48" s="456">
        <f t="shared" si="3"/>
        <v>0</v>
      </c>
      <c r="M48" s="456">
        <f t="shared" si="3"/>
        <v>0</v>
      </c>
      <c r="N48" s="456">
        <f t="shared" si="3"/>
        <v>0</v>
      </c>
      <c r="O48" s="456">
        <f t="shared" si="3"/>
        <v>0</v>
      </c>
      <c r="P48" s="456">
        <f t="shared" si="3"/>
        <v>0</v>
      </c>
      <c r="Q48" s="453"/>
    </row>
    <row r="49" spans="1:19" ht="15" x14ac:dyDescent="0.25">
      <c r="A49" s="554"/>
      <c r="B49" s="1008"/>
      <c r="C49" s="592" t="s">
        <v>71</v>
      </c>
      <c r="D49" s="457">
        <f>$E8</f>
        <v>14850000</v>
      </c>
      <c r="E49" s="457">
        <f t="shared" si="3"/>
        <v>14850000</v>
      </c>
      <c r="F49" s="457">
        <f t="shared" si="3"/>
        <v>14850000</v>
      </c>
      <c r="G49" s="457">
        <f t="shared" si="3"/>
        <v>14850000</v>
      </c>
      <c r="H49" s="457">
        <f t="shared" si="3"/>
        <v>14850000</v>
      </c>
      <c r="I49" s="457">
        <f t="shared" si="3"/>
        <v>14850000</v>
      </c>
      <c r="J49" s="457">
        <f t="shared" si="3"/>
        <v>14850000</v>
      </c>
      <c r="K49" s="457">
        <f t="shared" si="3"/>
        <v>14850000</v>
      </c>
      <c r="L49" s="457">
        <f t="shared" si="3"/>
        <v>14850000</v>
      </c>
      <c r="M49" s="457">
        <f t="shared" si="3"/>
        <v>14850000</v>
      </c>
      <c r="N49" s="457">
        <f t="shared" si="3"/>
        <v>0</v>
      </c>
      <c r="O49" s="457">
        <f t="shared" si="3"/>
        <v>0</v>
      </c>
      <c r="P49" s="457">
        <f t="shared" si="3"/>
        <v>0</v>
      </c>
      <c r="Q49" s="453"/>
    </row>
    <row r="50" spans="1:19" ht="15" x14ac:dyDescent="0.25">
      <c r="A50" s="554"/>
      <c r="B50" s="1008"/>
      <c r="C50" s="462" t="s">
        <v>87</v>
      </c>
      <c r="D50" s="458">
        <f>SUM(D45:D49)</f>
        <v>69435000</v>
      </c>
      <c r="E50" s="458">
        <f>SUM(E45:E49)</f>
        <v>69435000</v>
      </c>
      <c r="F50" s="458">
        <f t="shared" ref="F50:P50" si="4">SUM(F45:F49)</f>
        <v>69435000</v>
      </c>
      <c r="G50" s="458">
        <f t="shared" si="4"/>
        <v>69435000</v>
      </c>
      <c r="H50" s="458">
        <f t="shared" si="4"/>
        <v>60510000</v>
      </c>
      <c r="I50" s="458">
        <f t="shared" si="4"/>
        <v>60510000</v>
      </c>
      <c r="J50" s="458">
        <f t="shared" si="4"/>
        <v>47100000</v>
      </c>
      <c r="K50" s="458">
        <f t="shared" si="4"/>
        <v>41550000</v>
      </c>
      <c r="L50" s="458">
        <f t="shared" si="4"/>
        <v>14850000</v>
      </c>
      <c r="M50" s="458">
        <f t="shared" si="4"/>
        <v>14850000</v>
      </c>
      <c r="N50" s="458">
        <f t="shared" si="4"/>
        <v>0</v>
      </c>
      <c r="O50" s="458">
        <f t="shared" si="4"/>
        <v>0</v>
      </c>
      <c r="P50" s="458">
        <f t="shared" si="4"/>
        <v>0</v>
      </c>
      <c r="Q50" s="453"/>
    </row>
    <row r="51" spans="1:19" ht="15" x14ac:dyDescent="0.25">
      <c r="D51" s="456"/>
      <c r="E51" s="456"/>
      <c r="Q51" s="453"/>
    </row>
    <row r="52" spans="1:19" ht="15.75" customHeight="1" thickBot="1" x14ac:dyDescent="0.3">
      <c r="A52" s="554"/>
      <c r="B52" s="1008"/>
      <c r="C52" s="523" t="s">
        <v>24</v>
      </c>
      <c r="D52" s="415">
        <v>0</v>
      </c>
      <c r="E52" s="415">
        <v>1</v>
      </c>
      <c r="F52" s="415">
        <v>2</v>
      </c>
      <c r="G52" s="415">
        <v>3</v>
      </c>
      <c r="H52" s="415">
        <v>4</v>
      </c>
      <c r="I52" s="415">
        <v>5</v>
      </c>
      <c r="J52" s="415">
        <v>6</v>
      </c>
      <c r="K52" s="415">
        <v>7</v>
      </c>
      <c r="L52" s="415">
        <v>8</v>
      </c>
      <c r="M52" s="415">
        <v>9</v>
      </c>
      <c r="N52" s="415">
        <v>10</v>
      </c>
      <c r="O52" s="415">
        <v>11</v>
      </c>
      <c r="P52" s="569">
        <v>12</v>
      </c>
      <c r="Q52" s="415" t="s">
        <v>212</v>
      </c>
    </row>
    <row r="53" spans="1:19" ht="15.75" thickTop="1" x14ac:dyDescent="0.25">
      <c r="A53" s="554"/>
      <c r="B53" s="1008"/>
      <c r="C53" s="524" t="s">
        <v>72</v>
      </c>
      <c r="D53" s="570">
        <f>-$D$9*D39</f>
        <v>-14625000</v>
      </c>
      <c r="E53" s="570">
        <f t="shared" ref="E53:P53" si="5">-$D$9*E39</f>
        <v>-43875000</v>
      </c>
      <c r="F53" s="570">
        <f t="shared" si="5"/>
        <v>0</v>
      </c>
      <c r="G53" s="570">
        <f t="shared" si="5"/>
        <v>0</v>
      </c>
      <c r="H53" s="570">
        <f t="shared" si="5"/>
        <v>0</v>
      </c>
      <c r="I53" s="570">
        <f t="shared" si="5"/>
        <v>0</v>
      </c>
      <c r="J53" s="570">
        <f t="shared" si="5"/>
        <v>0</v>
      </c>
      <c r="K53" s="570">
        <f t="shared" si="5"/>
        <v>0</v>
      </c>
      <c r="L53" s="570">
        <f t="shared" si="5"/>
        <v>0</v>
      </c>
      <c r="M53" s="570">
        <f t="shared" si="5"/>
        <v>0</v>
      </c>
      <c r="N53" s="570">
        <f t="shared" si="5"/>
        <v>0</v>
      </c>
      <c r="O53" s="570">
        <f t="shared" si="5"/>
        <v>0</v>
      </c>
      <c r="P53" s="571">
        <f t="shared" si="5"/>
        <v>0</v>
      </c>
      <c r="Q53" s="572">
        <f t="shared" ref="Q53:Q65" si="6">SUM(D53:P53)</f>
        <v>-58500000</v>
      </c>
    </row>
    <row r="54" spans="1:19" ht="15" x14ac:dyDescent="0.25">
      <c r="A54" s="554"/>
      <c r="B54" s="1008"/>
      <c r="C54" s="573" t="s">
        <v>89</v>
      </c>
      <c r="D54" s="453"/>
      <c r="E54" s="453">
        <f>D45*(D40-E40)</f>
        <v>0</v>
      </c>
      <c r="F54" s="453">
        <f>E45*(E40-F40)</f>
        <v>0</v>
      </c>
      <c r="G54" s="453">
        <f>F45*(F40-G40)</f>
        <v>0</v>
      </c>
      <c r="H54" s="453">
        <f>G45*(G40-H40)</f>
        <v>8925000</v>
      </c>
      <c r="I54" s="453">
        <f>H45*(H40-I40)</f>
        <v>0</v>
      </c>
      <c r="J54" s="453">
        <f t="shared" ref="J54:P54" si="7">I45*(I40-J40)</f>
        <v>0</v>
      </c>
      <c r="K54" s="453">
        <f t="shared" si="7"/>
        <v>0</v>
      </c>
      <c r="L54" s="453">
        <f t="shared" si="7"/>
        <v>0</v>
      </c>
      <c r="M54" s="453">
        <f t="shared" si="7"/>
        <v>0</v>
      </c>
      <c r="N54" s="453">
        <f t="shared" si="7"/>
        <v>0</v>
      </c>
      <c r="O54" s="453">
        <f t="shared" si="7"/>
        <v>0</v>
      </c>
      <c r="P54" s="574">
        <f t="shared" si="7"/>
        <v>0</v>
      </c>
      <c r="Q54" s="453">
        <f t="shared" si="6"/>
        <v>8925000</v>
      </c>
    </row>
    <row r="55" spans="1:19" ht="15" x14ac:dyDescent="0.25">
      <c r="A55" s="554"/>
      <c r="B55" s="1008"/>
      <c r="C55" s="573" t="s">
        <v>90</v>
      </c>
      <c r="D55" s="453"/>
      <c r="E55" s="453">
        <f t="shared" ref="E55:P58" si="8">D46*(D41-E41)</f>
        <v>0</v>
      </c>
      <c r="F55" s="453">
        <f t="shared" si="8"/>
        <v>0</v>
      </c>
      <c r="G55" s="453">
        <f t="shared" si="8"/>
        <v>0</v>
      </c>
      <c r="H55" s="453">
        <f t="shared" si="8"/>
        <v>0</v>
      </c>
      <c r="I55" s="453">
        <f t="shared" si="8"/>
        <v>0</v>
      </c>
      <c r="J55" s="453">
        <f t="shared" si="8"/>
        <v>13410000</v>
      </c>
      <c r="K55" s="453">
        <f t="shared" si="8"/>
        <v>0</v>
      </c>
      <c r="L55" s="453">
        <f t="shared" si="8"/>
        <v>0</v>
      </c>
      <c r="M55" s="453">
        <f t="shared" si="8"/>
        <v>0</v>
      </c>
      <c r="N55" s="453">
        <f t="shared" si="8"/>
        <v>0</v>
      </c>
      <c r="O55" s="453">
        <f t="shared" si="8"/>
        <v>0</v>
      </c>
      <c r="P55" s="574">
        <f t="shared" si="8"/>
        <v>0</v>
      </c>
      <c r="Q55" s="453">
        <f t="shared" si="6"/>
        <v>13410000</v>
      </c>
    </row>
    <row r="56" spans="1:19" ht="15" x14ac:dyDescent="0.25">
      <c r="A56" s="554"/>
      <c r="B56" s="1008"/>
      <c r="C56" s="573" t="s">
        <v>91</v>
      </c>
      <c r="D56" s="453"/>
      <c r="E56" s="453">
        <f t="shared" si="8"/>
        <v>0</v>
      </c>
      <c r="F56" s="453">
        <f t="shared" si="8"/>
        <v>0</v>
      </c>
      <c r="G56" s="453">
        <f t="shared" si="8"/>
        <v>0</v>
      </c>
      <c r="H56" s="453">
        <f t="shared" si="8"/>
        <v>0</v>
      </c>
      <c r="I56" s="453">
        <f t="shared" si="8"/>
        <v>0</v>
      </c>
      <c r="J56" s="453">
        <f t="shared" si="8"/>
        <v>0</v>
      </c>
      <c r="K56" s="453">
        <f t="shared" si="8"/>
        <v>5550000</v>
      </c>
      <c r="L56" s="453">
        <f t="shared" si="8"/>
        <v>0</v>
      </c>
      <c r="M56" s="453">
        <f t="shared" si="8"/>
        <v>0</v>
      </c>
      <c r="N56" s="453">
        <f t="shared" si="8"/>
        <v>0</v>
      </c>
      <c r="O56" s="453">
        <f t="shared" si="8"/>
        <v>0</v>
      </c>
      <c r="P56" s="574">
        <f t="shared" si="8"/>
        <v>0</v>
      </c>
      <c r="Q56" s="453">
        <f t="shared" si="6"/>
        <v>5550000</v>
      </c>
    </row>
    <row r="57" spans="1:19" ht="15" x14ac:dyDescent="0.25">
      <c r="A57" s="554"/>
      <c r="B57" s="1008"/>
      <c r="C57" s="573" t="s">
        <v>92</v>
      </c>
      <c r="D57" s="453"/>
      <c r="E57" s="453">
        <f t="shared" si="8"/>
        <v>0</v>
      </c>
      <c r="F57" s="453">
        <f t="shared" si="8"/>
        <v>0</v>
      </c>
      <c r="G57" s="453">
        <f t="shared" si="8"/>
        <v>0</v>
      </c>
      <c r="H57" s="453">
        <f t="shared" si="8"/>
        <v>0</v>
      </c>
      <c r="I57" s="453">
        <f t="shared" si="8"/>
        <v>0</v>
      </c>
      <c r="J57" s="453">
        <f t="shared" si="8"/>
        <v>0</v>
      </c>
      <c r="K57" s="453">
        <f t="shared" si="8"/>
        <v>0</v>
      </c>
      <c r="L57" s="453">
        <f t="shared" si="8"/>
        <v>26700000</v>
      </c>
      <c r="M57" s="453">
        <f t="shared" si="8"/>
        <v>0</v>
      </c>
      <c r="N57" s="453">
        <f t="shared" si="8"/>
        <v>0</v>
      </c>
      <c r="O57" s="453">
        <f t="shared" si="8"/>
        <v>0</v>
      </c>
      <c r="P57" s="574">
        <f t="shared" si="8"/>
        <v>0</v>
      </c>
      <c r="Q57" s="453">
        <f t="shared" si="6"/>
        <v>26700000</v>
      </c>
    </row>
    <row r="58" spans="1:19" ht="15" x14ac:dyDescent="0.25">
      <c r="A58" s="554"/>
      <c r="B58" s="1008"/>
      <c r="C58" s="528" t="s">
        <v>93</v>
      </c>
      <c r="D58" s="552"/>
      <c r="E58" s="552">
        <f t="shared" si="8"/>
        <v>0</v>
      </c>
      <c r="F58" s="552">
        <f t="shared" si="8"/>
        <v>0</v>
      </c>
      <c r="G58" s="552">
        <f t="shared" si="8"/>
        <v>0</v>
      </c>
      <c r="H58" s="552">
        <f t="shared" si="8"/>
        <v>0</v>
      </c>
      <c r="I58" s="552">
        <f t="shared" si="8"/>
        <v>0</v>
      </c>
      <c r="J58" s="552">
        <f t="shared" si="8"/>
        <v>0</v>
      </c>
      <c r="K58" s="552">
        <f t="shared" si="8"/>
        <v>0</v>
      </c>
      <c r="L58" s="552">
        <f t="shared" si="8"/>
        <v>0</v>
      </c>
      <c r="M58" s="552">
        <f t="shared" si="8"/>
        <v>0</v>
      </c>
      <c r="N58" s="552">
        <f>M49*(M44-N44)</f>
        <v>14850000</v>
      </c>
      <c r="O58" s="552">
        <f t="shared" si="8"/>
        <v>0</v>
      </c>
      <c r="P58" s="575">
        <f t="shared" si="8"/>
        <v>0</v>
      </c>
      <c r="Q58" s="552">
        <f t="shared" si="6"/>
        <v>14850000</v>
      </c>
    </row>
    <row r="59" spans="1:19" s="462" customFormat="1" ht="15" x14ac:dyDescent="0.25">
      <c r="A59" s="554"/>
      <c r="B59" s="1008"/>
      <c r="C59" s="529" t="s">
        <v>115</v>
      </c>
      <c r="D59" s="576">
        <f>SUM(D53:D58)</f>
        <v>-14625000</v>
      </c>
      <c r="E59" s="576">
        <f t="shared" ref="E59:P59" si="9">SUM(E53:E58)</f>
        <v>-43875000</v>
      </c>
      <c r="F59" s="576">
        <f t="shared" si="9"/>
        <v>0</v>
      </c>
      <c r="G59" s="576">
        <f t="shared" si="9"/>
        <v>0</v>
      </c>
      <c r="H59" s="576">
        <f t="shared" si="9"/>
        <v>8925000</v>
      </c>
      <c r="I59" s="576">
        <f t="shared" si="9"/>
        <v>0</v>
      </c>
      <c r="J59" s="576">
        <f t="shared" si="9"/>
        <v>13410000</v>
      </c>
      <c r="K59" s="576">
        <f t="shared" si="9"/>
        <v>5550000</v>
      </c>
      <c r="L59" s="576">
        <f t="shared" si="9"/>
        <v>26700000</v>
      </c>
      <c r="M59" s="576">
        <f t="shared" si="9"/>
        <v>0</v>
      </c>
      <c r="N59" s="576">
        <f t="shared" si="9"/>
        <v>14850000</v>
      </c>
      <c r="O59" s="576">
        <f t="shared" si="9"/>
        <v>0</v>
      </c>
      <c r="P59" s="577">
        <f t="shared" si="9"/>
        <v>0</v>
      </c>
      <c r="Q59" s="578">
        <f t="shared" si="6"/>
        <v>10935000</v>
      </c>
      <c r="R59" s="458"/>
      <c r="S59" s="458"/>
    </row>
    <row r="60" spans="1:19" s="462" customFormat="1" ht="15" x14ac:dyDescent="0.25">
      <c r="A60" s="554"/>
      <c r="B60" s="1008"/>
      <c r="C60" s="573" t="s">
        <v>94</v>
      </c>
      <c r="D60" s="458"/>
      <c r="E60" s="456">
        <f>E40*F4/4</f>
        <v>145031.25</v>
      </c>
      <c r="F60" s="456">
        <f t="shared" ref="F60:P64" si="10">E60*F40*(1+$G$10/4)</f>
        <v>145937.6953125</v>
      </c>
      <c r="G60" s="456">
        <f t="shared" si="10"/>
        <v>146849.80590820312</v>
      </c>
      <c r="H60" s="456">
        <f t="shared" si="10"/>
        <v>0</v>
      </c>
      <c r="I60" s="456">
        <f t="shared" si="10"/>
        <v>0</v>
      </c>
      <c r="J60" s="456">
        <f t="shared" si="10"/>
        <v>0</v>
      </c>
      <c r="K60" s="456">
        <f t="shared" si="10"/>
        <v>0</v>
      </c>
      <c r="L60" s="456">
        <f t="shared" si="10"/>
        <v>0</v>
      </c>
      <c r="M60" s="456">
        <f t="shared" si="10"/>
        <v>0</v>
      </c>
      <c r="N60" s="456">
        <f t="shared" si="10"/>
        <v>0</v>
      </c>
      <c r="O60" s="456">
        <f t="shared" si="10"/>
        <v>0</v>
      </c>
      <c r="P60" s="579">
        <f t="shared" si="10"/>
        <v>0</v>
      </c>
      <c r="Q60" s="453">
        <f t="shared" si="6"/>
        <v>437818.75122070313</v>
      </c>
      <c r="R60" s="458"/>
      <c r="S60" s="458"/>
    </row>
    <row r="61" spans="1:19" s="462" customFormat="1" ht="15" x14ac:dyDescent="0.25">
      <c r="A61" s="554"/>
      <c r="B61" s="1008"/>
      <c r="C61" s="573" t="s">
        <v>95</v>
      </c>
      <c r="D61" s="458"/>
      <c r="E61" s="456">
        <f>E41*F5/4</f>
        <v>217912.5</v>
      </c>
      <c r="F61" s="456">
        <f t="shared" si="10"/>
        <v>219274.45312500003</v>
      </c>
      <c r="G61" s="456">
        <f t="shared" si="10"/>
        <v>220644.91845703131</v>
      </c>
      <c r="H61" s="456">
        <f t="shared" si="10"/>
        <v>222023.94919738776</v>
      </c>
      <c r="I61" s="456">
        <f t="shared" si="10"/>
        <v>223411.59887987145</v>
      </c>
      <c r="J61" s="456">
        <f t="shared" si="10"/>
        <v>0</v>
      </c>
      <c r="K61" s="456">
        <f t="shared" si="10"/>
        <v>0</v>
      </c>
      <c r="L61" s="456">
        <f t="shared" si="10"/>
        <v>0</v>
      </c>
      <c r="M61" s="456">
        <f t="shared" si="10"/>
        <v>0</v>
      </c>
      <c r="N61" s="456">
        <f t="shared" si="10"/>
        <v>0</v>
      </c>
      <c r="O61" s="456">
        <f t="shared" si="10"/>
        <v>0</v>
      </c>
      <c r="P61" s="579">
        <f t="shared" si="10"/>
        <v>0</v>
      </c>
      <c r="Q61" s="453">
        <f t="shared" si="6"/>
        <v>1103267.4196592905</v>
      </c>
      <c r="R61" s="458"/>
      <c r="S61" s="458"/>
    </row>
    <row r="62" spans="1:19" s="462" customFormat="1" ht="15" x14ac:dyDescent="0.25">
      <c r="A62" s="554"/>
      <c r="B62" s="1008"/>
      <c r="C62" s="573" t="s">
        <v>96</v>
      </c>
      <c r="D62" s="458"/>
      <c r="E62" s="456">
        <f>E42*F6/4</f>
        <v>90187.5</v>
      </c>
      <c r="F62" s="456">
        <f t="shared" si="10"/>
        <v>90751.171875000015</v>
      </c>
      <c r="G62" s="456">
        <f t="shared" si="10"/>
        <v>91318.366699218779</v>
      </c>
      <c r="H62" s="456">
        <f t="shared" si="10"/>
        <v>91889.106491088911</v>
      </c>
      <c r="I62" s="456">
        <f t="shared" si="10"/>
        <v>92463.413406658219</v>
      </c>
      <c r="J62" s="456">
        <f t="shared" si="10"/>
        <v>93041.30974044984</v>
      </c>
      <c r="K62" s="456">
        <f t="shared" si="10"/>
        <v>0</v>
      </c>
      <c r="L62" s="456">
        <f t="shared" si="10"/>
        <v>0</v>
      </c>
      <c r="M62" s="456">
        <f t="shared" si="10"/>
        <v>0</v>
      </c>
      <c r="N62" s="456">
        <f t="shared" si="10"/>
        <v>0</v>
      </c>
      <c r="O62" s="456">
        <f t="shared" si="10"/>
        <v>0</v>
      </c>
      <c r="P62" s="579">
        <f t="shared" si="10"/>
        <v>0</v>
      </c>
      <c r="Q62" s="453">
        <f t="shared" si="6"/>
        <v>549650.86821241572</v>
      </c>
      <c r="R62" s="458"/>
      <c r="S62" s="458"/>
    </row>
    <row r="63" spans="1:19" s="462" customFormat="1" ht="15" x14ac:dyDescent="0.25">
      <c r="A63" s="554"/>
      <c r="B63" s="1008"/>
      <c r="C63" s="573" t="s">
        <v>97</v>
      </c>
      <c r="D63" s="458"/>
      <c r="E63" s="456">
        <f>E43*F7/4</f>
        <v>433875</v>
      </c>
      <c r="F63" s="456">
        <f t="shared" si="10"/>
        <v>436586.71875000006</v>
      </c>
      <c r="G63" s="456">
        <f t="shared" si="10"/>
        <v>439315.38574218762</v>
      </c>
      <c r="H63" s="456">
        <f t="shared" si="10"/>
        <v>442061.10690307635</v>
      </c>
      <c r="I63" s="456">
        <f t="shared" si="10"/>
        <v>444823.98882122058</v>
      </c>
      <c r="J63" s="456">
        <f t="shared" si="10"/>
        <v>447604.13875135325</v>
      </c>
      <c r="K63" s="456">
        <f t="shared" si="10"/>
        <v>450401.66461854923</v>
      </c>
      <c r="L63" s="456">
        <f t="shared" si="10"/>
        <v>0</v>
      </c>
      <c r="M63" s="456">
        <f t="shared" si="10"/>
        <v>0</v>
      </c>
      <c r="N63" s="456">
        <f t="shared" si="10"/>
        <v>0</v>
      </c>
      <c r="O63" s="456">
        <f t="shared" si="10"/>
        <v>0</v>
      </c>
      <c r="P63" s="579">
        <f t="shared" si="10"/>
        <v>0</v>
      </c>
      <c r="Q63" s="453">
        <f t="shared" si="6"/>
        <v>3094668.0035863868</v>
      </c>
      <c r="R63" s="458"/>
      <c r="S63" s="458"/>
    </row>
    <row r="64" spans="1:19" s="462" customFormat="1" ht="15" x14ac:dyDescent="0.25">
      <c r="A64" s="554"/>
      <c r="B64" s="1008"/>
      <c r="C64" s="528" t="s">
        <v>98</v>
      </c>
      <c r="D64" s="817"/>
      <c r="E64" s="457">
        <f>E44*F8/4</f>
        <v>241312.5</v>
      </c>
      <c r="F64" s="457">
        <f t="shared" si="10"/>
        <v>242820.70312500003</v>
      </c>
      <c r="G64" s="457">
        <f t="shared" si="10"/>
        <v>244338.33251953131</v>
      </c>
      <c r="H64" s="457">
        <f t="shared" si="10"/>
        <v>245865.44709777841</v>
      </c>
      <c r="I64" s="457">
        <f t="shared" si="10"/>
        <v>247402.10614213956</v>
      </c>
      <c r="J64" s="457">
        <f t="shared" si="10"/>
        <v>248948.36930552794</v>
      </c>
      <c r="K64" s="457">
        <f t="shared" si="10"/>
        <v>250504.2966136875</v>
      </c>
      <c r="L64" s="457">
        <f t="shared" si="10"/>
        <v>252069.94846752306</v>
      </c>
      <c r="M64" s="457">
        <f t="shared" si="10"/>
        <v>253645.38564544512</v>
      </c>
      <c r="N64" s="457">
        <f t="shared" si="10"/>
        <v>0</v>
      </c>
      <c r="O64" s="457">
        <f t="shared" si="10"/>
        <v>0</v>
      </c>
      <c r="P64" s="580">
        <f t="shared" si="10"/>
        <v>0</v>
      </c>
      <c r="Q64" s="552">
        <f t="shared" si="6"/>
        <v>2226907.0889166328</v>
      </c>
      <c r="R64" s="458"/>
      <c r="S64" s="458"/>
    </row>
    <row r="65" spans="1:19" s="462" customFormat="1" ht="15" x14ac:dyDescent="0.25">
      <c r="A65" s="554"/>
      <c r="B65" s="1008"/>
      <c r="C65" s="462" t="s">
        <v>114</v>
      </c>
      <c r="D65" s="458">
        <f>D59+SUM(D60:D64)</f>
        <v>-14625000</v>
      </c>
      <c r="E65" s="458">
        <f>E59+SUM(E60:E64)</f>
        <v>-42746681.25</v>
      </c>
      <c r="F65" s="458">
        <f>F59+SUM(F60:F64)</f>
        <v>1135370.7421875</v>
      </c>
      <c r="G65" s="458">
        <f t="shared" ref="G65:L65" si="11">G59+SUM(G60:G64)</f>
        <v>1142466.8093261721</v>
      </c>
      <c r="H65" s="458">
        <f t="shared" si="11"/>
        <v>9926839.6096893307</v>
      </c>
      <c r="I65" s="458">
        <f t="shared" si="11"/>
        <v>1008101.1072498898</v>
      </c>
      <c r="J65" s="458">
        <f t="shared" si="11"/>
        <v>14199593.817797331</v>
      </c>
      <c r="K65" s="458">
        <f t="shared" si="11"/>
        <v>6250905.9612322366</v>
      </c>
      <c r="L65" s="458">
        <f t="shared" si="11"/>
        <v>26952069.948467523</v>
      </c>
      <c r="M65" s="458">
        <f>M59+SUM(M60:M64)</f>
        <v>253645.38564544512</v>
      </c>
      <c r="N65" s="458">
        <f>N59+SUM(N60:N64)</f>
        <v>14850000</v>
      </c>
      <c r="O65" s="458">
        <f>O59+SUM(O60:O64)</f>
        <v>0</v>
      </c>
      <c r="P65" s="581">
        <f>P59+SUM(P60:P64)</f>
        <v>0</v>
      </c>
      <c r="Q65" s="453">
        <f t="shared" si="6"/>
        <v>18347312.131595436</v>
      </c>
      <c r="R65" s="458"/>
      <c r="S65" s="458"/>
    </row>
    <row r="66" spans="1:19" s="462" customFormat="1" ht="15" x14ac:dyDescent="0.25">
      <c r="A66" s="554"/>
      <c r="B66" s="1008"/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75"/>
      <c r="R66" s="458"/>
      <c r="S66" s="458"/>
    </row>
    <row r="67" spans="1:19" ht="15.75" outlineLevel="1" thickBot="1" x14ac:dyDescent="0.3">
      <c r="A67" s="554"/>
      <c r="B67" s="1008"/>
      <c r="C67" s="523" t="s">
        <v>41</v>
      </c>
      <c r="D67" s="415">
        <v>0</v>
      </c>
      <c r="E67" s="415">
        <v>1</v>
      </c>
      <c r="F67" s="415">
        <v>2</v>
      </c>
      <c r="G67" s="415">
        <v>3</v>
      </c>
      <c r="H67" s="415">
        <v>4</v>
      </c>
      <c r="I67" s="415">
        <v>5</v>
      </c>
      <c r="J67" s="415">
        <v>6</v>
      </c>
      <c r="K67" s="415">
        <v>7</v>
      </c>
      <c r="L67" s="415">
        <v>8</v>
      </c>
      <c r="M67" s="415">
        <v>9</v>
      </c>
      <c r="N67" s="415">
        <v>10</v>
      </c>
      <c r="O67" s="415">
        <v>11</v>
      </c>
      <c r="P67" s="569">
        <v>12</v>
      </c>
      <c r="Q67" s="415" t="s">
        <v>212</v>
      </c>
    </row>
    <row r="68" spans="1:19" ht="15.75" outlineLevel="1" thickTop="1" x14ac:dyDescent="0.25">
      <c r="A68" s="554"/>
      <c r="B68" s="1008"/>
      <c r="C68" s="464" t="s">
        <v>99</v>
      </c>
      <c r="D68" s="456"/>
      <c r="E68" s="456">
        <f>SUM(D65:E65)*$E$10</f>
        <v>0</v>
      </c>
      <c r="F68" s="456">
        <f>F65*$E$10</f>
        <v>0</v>
      </c>
      <c r="G68" s="456">
        <f>G65*$E$10</f>
        <v>0</v>
      </c>
      <c r="H68" s="456">
        <f>H65*$E$10</f>
        <v>0</v>
      </c>
      <c r="I68" s="456">
        <f>I65*$E$10</f>
        <v>0</v>
      </c>
      <c r="J68" s="456">
        <f t="shared" ref="J68:P68" si="12">J65*$E$10</f>
        <v>0</v>
      </c>
      <c r="K68" s="456">
        <f t="shared" si="12"/>
        <v>0</v>
      </c>
      <c r="L68" s="456">
        <f t="shared" si="12"/>
        <v>0</v>
      </c>
      <c r="M68" s="456">
        <f t="shared" si="12"/>
        <v>0</v>
      </c>
      <c r="N68" s="456">
        <f t="shared" si="12"/>
        <v>0</v>
      </c>
      <c r="O68" s="456">
        <f t="shared" si="12"/>
        <v>0</v>
      </c>
      <c r="P68" s="579">
        <f t="shared" si="12"/>
        <v>0</v>
      </c>
      <c r="Q68" s="453">
        <f>SUM(D68:P68)</f>
        <v>0</v>
      </c>
    </row>
    <row r="69" spans="1:19" ht="15" outlineLevel="1" x14ac:dyDescent="0.25">
      <c r="A69" s="554"/>
      <c r="B69" s="1008"/>
      <c r="D69" s="456"/>
      <c r="E69" s="456"/>
      <c r="J69" s="582"/>
      <c r="P69" s="579"/>
    </row>
    <row r="70" spans="1:19" ht="15" outlineLevel="1" x14ac:dyDescent="0.25">
      <c r="A70" s="554"/>
      <c r="B70" s="1008"/>
      <c r="C70" s="573" t="s">
        <v>100</v>
      </c>
      <c r="D70" s="456"/>
      <c r="E70" s="453">
        <f>D75</f>
        <v>0</v>
      </c>
      <c r="F70" s="453">
        <f t="shared" ref="F70:P70" si="13">E75</f>
        <v>0</v>
      </c>
      <c r="G70" s="453">
        <f t="shared" si="13"/>
        <v>0</v>
      </c>
      <c r="H70" s="453">
        <f t="shared" si="13"/>
        <v>0</v>
      </c>
      <c r="I70" s="453">
        <f t="shared" si="13"/>
        <v>0</v>
      </c>
      <c r="J70" s="453">
        <f t="shared" si="13"/>
        <v>0</v>
      </c>
      <c r="K70" s="453">
        <f t="shared" si="13"/>
        <v>0</v>
      </c>
      <c r="L70" s="453">
        <f t="shared" si="13"/>
        <v>0</v>
      </c>
      <c r="M70" s="453">
        <f t="shared" si="13"/>
        <v>0</v>
      </c>
      <c r="N70" s="453">
        <f t="shared" si="13"/>
        <v>0</v>
      </c>
      <c r="O70" s="453">
        <f t="shared" si="13"/>
        <v>0</v>
      </c>
      <c r="P70" s="574">
        <f t="shared" si="13"/>
        <v>0</v>
      </c>
      <c r="Q70" s="453"/>
    </row>
    <row r="71" spans="1:19" ht="15" outlineLevel="1" x14ac:dyDescent="0.25">
      <c r="A71" s="554"/>
      <c r="B71" s="1008"/>
      <c r="C71" s="464" t="s">
        <v>55</v>
      </c>
      <c r="D71" s="456">
        <f>-IF(D68&gt;0,-MIN(D70-D68,0),0)</f>
        <v>0</v>
      </c>
      <c r="E71" s="456">
        <f t="shared" ref="E71:P71" si="14">-IF(E68&gt;0,-MIN(E70-E68,0),0)</f>
        <v>0</v>
      </c>
      <c r="F71" s="456">
        <f t="shared" si="14"/>
        <v>0</v>
      </c>
      <c r="G71" s="456">
        <f t="shared" si="14"/>
        <v>0</v>
      </c>
      <c r="H71" s="456">
        <f t="shared" si="14"/>
        <v>0</v>
      </c>
      <c r="I71" s="456">
        <f t="shared" si="14"/>
        <v>0</v>
      </c>
      <c r="J71" s="456">
        <f t="shared" si="14"/>
        <v>0</v>
      </c>
      <c r="K71" s="456">
        <f t="shared" si="14"/>
        <v>0</v>
      </c>
      <c r="L71" s="456">
        <f t="shared" si="14"/>
        <v>0</v>
      </c>
      <c r="M71" s="456">
        <f t="shared" si="14"/>
        <v>0</v>
      </c>
      <c r="N71" s="456">
        <f t="shared" si="14"/>
        <v>0</v>
      </c>
      <c r="O71" s="456">
        <f t="shared" si="14"/>
        <v>0</v>
      </c>
      <c r="P71" s="579">
        <f t="shared" si="14"/>
        <v>0</v>
      </c>
    </row>
    <row r="72" spans="1:19" ht="15" outlineLevel="1" x14ac:dyDescent="0.25">
      <c r="A72" s="554"/>
      <c r="B72" s="1008"/>
      <c r="C72" s="464" t="s">
        <v>56</v>
      </c>
      <c r="D72" s="456">
        <f t="shared" ref="D72:P72" si="15">IF(D68&lt;0,-D68,0)</f>
        <v>0</v>
      </c>
      <c r="E72" s="456">
        <f t="shared" si="15"/>
        <v>0</v>
      </c>
      <c r="F72" s="456">
        <f t="shared" si="15"/>
        <v>0</v>
      </c>
      <c r="G72" s="456">
        <f t="shared" si="15"/>
        <v>0</v>
      </c>
      <c r="H72" s="456">
        <f t="shared" si="15"/>
        <v>0</v>
      </c>
      <c r="I72" s="456">
        <f t="shared" si="15"/>
        <v>0</v>
      </c>
      <c r="J72" s="456">
        <f t="shared" si="15"/>
        <v>0</v>
      </c>
      <c r="K72" s="456">
        <f t="shared" si="15"/>
        <v>0</v>
      </c>
      <c r="L72" s="456">
        <f t="shared" si="15"/>
        <v>0</v>
      </c>
      <c r="M72" s="456">
        <f t="shared" si="15"/>
        <v>0</v>
      </c>
      <c r="N72" s="456">
        <f t="shared" si="15"/>
        <v>0</v>
      </c>
      <c r="O72" s="456">
        <f t="shared" si="15"/>
        <v>0</v>
      </c>
      <c r="P72" s="579">
        <f t="shared" si="15"/>
        <v>0</v>
      </c>
      <c r="Q72" s="453"/>
    </row>
    <row r="73" spans="1:19" ht="15" outlineLevel="1" x14ac:dyDescent="0.25">
      <c r="A73" s="554"/>
      <c r="B73" s="1008"/>
      <c r="C73" s="464" t="s">
        <v>57</v>
      </c>
      <c r="D73" s="456">
        <f t="shared" ref="D73:P73" si="16">D70+D72</f>
        <v>0</v>
      </c>
      <c r="E73" s="456">
        <f t="shared" si="16"/>
        <v>0</v>
      </c>
      <c r="F73" s="456">
        <f t="shared" si="16"/>
        <v>0</v>
      </c>
      <c r="G73" s="456">
        <f t="shared" si="16"/>
        <v>0</v>
      </c>
      <c r="H73" s="456">
        <f t="shared" si="16"/>
        <v>0</v>
      </c>
      <c r="I73" s="456">
        <f t="shared" si="16"/>
        <v>0</v>
      </c>
      <c r="J73" s="456">
        <f t="shared" si="16"/>
        <v>0</v>
      </c>
      <c r="K73" s="456">
        <f t="shared" si="16"/>
        <v>0</v>
      </c>
      <c r="L73" s="456">
        <f t="shared" si="16"/>
        <v>0</v>
      </c>
      <c r="M73" s="456">
        <f t="shared" si="16"/>
        <v>0</v>
      </c>
      <c r="N73" s="456">
        <f t="shared" si="16"/>
        <v>0</v>
      </c>
      <c r="O73" s="456">
        <f t="shared" si="16"/>
        <v>0</v>
      </c>
      <c r="P73" s="579">
        <f t="shared" si="16"/>
        <v>0</v>
      </c>
      <c r="Q73" s="453"/>
    </row>
    <row r="74" spans="1:19" ht="15" outlineLevel="1" x14ac:dyDescent="0.25">
      <c r="A74" s="554"/>
      <c r="B74" s="1008"/>
      <c r="C74" s="464" t="s">
        <v>368</v>
      </c>
      <c r="D74" s="456">
        <f>IF(D68&gt;0,MAX(D68-D73,0),0)</f>
        <v>0</v>
      </c>
      <c r="E74" s="456">
        <f>IF(E68&gt;0,MIN(E68,E73),0)</f>
        <v>0</v>
      </c>
      <c r="F74" s="456">
        <f>IF(F68&gt;0,MIN(F68,F73),0)</f>
        <v>0</v>
      </c>
      <c r="G74" s="456">
        <f>IF(G68&gt;0,MIN(G68,G73),0)</f>
        <v>0</v>
      </c>
      <c r="H74" s="456">
        <f>IF(H68&gt;0,MIN(H68,H73),0)</f>
        <v>0</v>
      </c>
      <c r="I74" s="456">
        <f>IF(I68&gt;0,MIN(I68,I73),0)</f>
        <v>0</v>
      </c>
      <c r="J74" s="456">
        <f t="shared" ref="J74:P74" si="17">IF(J68&gt;0,MIN(J68,J73),0)</f>
        <v>0</v>
      </c>
      <c r="K74" s="456">
        <f t="shared" si="17"/>
        <v>0</v>
      </c>
      <c r="L74" s="456">
        <f t="shared" si="17"/>
        <v>0</v>
      </c>
      <c r="M74" s="456">
        <f t="shared" si="17"/>
        <v>0</v>
      </c>
      <c r="N74" s="456">
        <f t="shared" si="17"/>
        <v>0</v>
      </c>
      <c r="O74" s="456">
        <f t="shared" si="17"/>
        <v>0</v>
      </c>
      <c r="P74" s="579">
        <f t="shared" si="17"/>
        <v>0</v>
      </c>
      <c r="Q74" s="453"/>
    </row>
    <row r="75" spans="1:19" ht="15" outlineLevel="1" x14ac:dyDescent="0.25">
      <c r="A75" s="554"/>
      <c r="B75" s="1008"/>
      <c r="C75" s="573" t="s">
        <v>59</v>
      </c>
      <c r="D75" s="456">
        <f t="shared" ref="D75:P75" si="18">D73-D74</f>
        <v>0</v>
      </c>
      <c r="E75" s="456">
        <f t="shared" si="18"/>
        <v>0</v>
      </c>
      <c r="F75" s="456">
        <f t="shared" si="18"/>
        <v>0</v>
      </c>
      <c r="G75" s="456">
        <f t="shared" si="18"/>
        <v>0</v>
      </c>
      <c r="H75" s="456">
        <f t="shared" si="18"/>
        <v>0</v>
      </c>
      <c r="I75" s="456">
        <f t="shared" si="18"/>
        <v>0</v>
      </c>
      <c r="J75" s="456">
        <f t="shared" si="18"/>
        <v>0</v>
      </c>
      <c r="K75" s="456">
        <f t="shared" si="18"/>
        <v>0</v>
      </c>
      <c r="L75" s="456">
        <f t="shared" si="18"/>
        <v>0</v>
      </c>
      <c r="M75" s="456">
        <f t="shared" si="18"/>
        <v>0</v>
      </c>
      <c r="N75" s="456">
        <f t="shared" si="18"/>
        <v>0</v>
      </c>
      <c r="O75" s="456">
        <f t="shared" si="18"/>
        <v>0</v>
      </c>
      <c r="P75" s="579">
        <f t="shared" si="18"/>
        <v>0</v>
      </c>
      <c r="Q75" s="453"/>
    </row>
    <row r="76" spans="1:19" ht="15" outlineLevel="1" x14ac:dyDescent="0.25">
      <c r="A76" s="554"/>
      <c r="B76" s="1008"/>
      <c r="C76" s="57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574"/>
      <c r="Q76" s="453"/>
    </row>
    <row r="77" spans="1:19" ht="15" outlineLevel="1" x14ac:dyDescent="0.25">
      <c r="A77" s="554"/>
      <c r="B77" s="1008"/>
      <c r="C77" s="528" t="s">
        <v>101</v>
      </c>
      <c r="D77" s="552">
        <f>D68+D71</f>
        <v>0</v>
      </c>
      <c r="E77" s="552">
        <f t="shared" ref="E77:P77" si="19">E68+E71</f>
        <v>0</v>
      </c>
      <c r="F77" s="552">
        <f t="shared" si="19"/>
        <v>0</v>
      </c>
      <c r="G77" s="552">
        <f t="shared" si="19"/>
        <v>0</v>
      </c>
      <c r="H77" s="552">
        <f t="shared" si="19"/>
        <v>0</v>
      </c>
      <c r="I77" s="552">
        <f t="shared" si="19"/>
        <v>0</v>
      </c>
      <c r="J77" s="552">
        <f t="shared" si="19"/>
        <v>0</v>
      </c>
      <c r="K77" s="552">
        <f t="shared" si="19"/>
        <v>0</v>
      </c>
      <c r="L77" s="552">
        <f>L68+L71</f>
        <v>0</v>
      </c>
      <c r="M77" s="552">
        <f t="shared" si="19"/>
        <v>0</v>
      </c>
      <c r="N77" s="552">
        <f t="shared" si="19"/>
        <v>0</v>
      </c>
      <c r="O77" s="552">
        <f t="shared" si="19"/>
        <v>0</v>
      </c>
      <c r="P77" s="575">
        <f t="shared" si="19"/>
        <v>0</v>
      </c>
      <c r="Q77" s="552">
        <f>SUM(D77:P77)</f>
        <v>0</v>
      </c>
    </row>
    <row r="78" spans="1:19" ht="15" outlineLevel="1" x14ac:dyDescent="0.25">
      <c r="A78" s="554"/>
      <c r="B78" s="1008"/>
      <c r="C78" s="462" t="s">
        <v>102</v>
      </c>
      <c r="D78" s="458">
        <f t="shared" ref="D78:P78" si="20">D77+D65</f>
        <v>-14625000</v>
      </c>
      <c r="E78" s="458">
        <f t="shared" si="20"/>
        <v>-42746681.25</v>
      </c>
      <c r="F78" s="458">
        <f t="shared" si="20"/>
        <v>1135370.7421875</v>
      </c>
      <c r="G78" s="458">
        <f t="shared" si="20"/>
        <v>1142466.8093261721</v>
      </c>
      <c r="H78" s="458">
        <f t="shared" si="20"/>
        <v>9926839.6096893307</v>
      </c>
      <c r="I78" s="458">
        <f t="shared" si="20"/>
        <v>1008101.1072498898</v>
      </c>
      <c r="J78" s="458">
        <f t="shared" si="20"/>
        <v>14199593.817797331</v>
      </c>
      <c r="K78" s="458">
        <f t="shared" si="20"/>
        <v>6250905.9612322366</v>
      </c>
      <c r="L78" s="458">
        <f t="shared" si="20"/>
        <v>26952069.948467523</v>
      </c>
      <c r="M78" s="458">
        <f t="shared" si="20"/>
        <v>253645.38564544512</v>
      </c>
      <c r="N78" s="458">
        <f t="shared" si="20"/>
        <v>14850000</v>
      </c>
      <c r="O78" s="458">
        <f t="shared" si="20"/>
        <v>0</v>
      </c>
      <c r="P78" s="581">
        <f t="shared" si="20"/>
        <v>0</v>
      </c>
      <c r="Q78" s="453">
        <f>SUM(D78:P78)</f>
        <v>18347312.131595436</v>
      </c>
    </row>
    <row r="79" spans="1:19" ht="15" x14ac:dyDescent="0.25">
      <c r="C79" s="573"/>
      <c r="D79" s="456"/>
      <c r="E79" s="456"/>
    </row>
    <row r="80" spans="1:19" ht="15" x14ac:dyDescent="0.25">
      <c r="C80" s="573"/>
      <c r="D80" s="453"/>
      <c r="E80" s="453"/>
      <c r="F80" s="453"/>
      <c r="G80" s="453"/>
      <c r="H80" s="453"/>
      <c r="I80" s="453"/>
    </row>
    <row r="81" spans="1:19" s="462" customFormat="1" ht="15.75" customHeight="1" thickBot="1" x14ac:dyDescent="0.3">
      <c r="A81" s="554"/>
      <c r="B81" s="1008"/>
      <c r="C81" s="523" t="s">
        <v>12</v>
      </c>
      <c r="D81" s="415">
        <v>0</v>
      </c>
      <c r="E81" s="415">
        <v>1</v>
      </c>
      <c r="F81" s="415">
        <v>2</v>
      </c>
      <c r="G81" s="415">
        <v>3</v>
      </c>
      <c r="H81" s="415">
        <v>4</v>
      </c>
      <c r="I81" s="415">
        <v>5</v>
      </c>
      <c r="J81" s="415">
        <v>6</v>
      </c>
      <c r="K81" s="415">
        <v>7</v>
      </c>
      <c r="L81" s="415">
        <v>8</v>
      </c>
      <c r="M81" s="415">
        <v>9</v>
      </c>
      <c r="N81" s="415">
        <v>10</v>
      </c>
      <c r="O81" s="415">
        <v>11</v>
      </c>
      <c r="P81" s="569">
        <v>12</v>
      </c>
      <c r="Q81" s="415" t="s">
        <v>212</v>
      </c>
      <c r="R81" s="458"/>
      <c r="S81" s="458"/>
    </row>
    <row r="82" spans="1:19" s="462" customFormat="1" ht="15.75" thickTop="1" x14ac:dyDescent="0.25">
      <c r="A82" s="554"/>
      <c r="B82" s="1008"/>
      <c r="C82" s="464" t="s">
        <v>67</v>
      </c>
      <c r="D82" s="456"/>
      <c r="E82" s="456"/>
      <c r="F82" s="456">
        <f>(MIN($I4*(E40-F40),$D$35-SUM($E$82:E$86)))</f>
        <v>0</v>
      </c>
      <c r="G82" s="456">
        <f>(MIN($I4*(F40-G40),$D$35-SUM($E$82:F$86)))</f>
        <v>0</v>
      </c>
      <c r="H82" s="456">
        <f>(MIN($I4*(G40-H40),$D$35-SUM($E$82:G$86)))</f>
        <v>6941023.9792611795</v>
      </c>
      <c r="I82" s="456">
        <f>(MIN($I4*(H40-I40),$D$35-SUM($E$82:H$86)))</f>
        <v>0</v>
      </c>
      <c r="J82" s="456">
        <f>(MIN($I4*(I40-J40),$D$35-SUM($E$82:I$86)))</f>
        <v>0</v>
      </c>
      <c r="K82" s="456">
        <f>(MIN($I4*(J40-K40),$D$35-SUM($E$82:J$86)))</f>
        <v>0</v>
      </c>
      <c r="L82" s="456">
        <f>(MIN($I4*(K40-L40),$D$35-SUM($E$82:K$86)))</f>
        <v>0</v>
      </c>
      <c r="M82" s="456">
        <f>(MIN($I4*(L40-M40),$D$35-SUM($E$82:L$86)))</f>
        <v>0</v>
      </c>
      <c r="N82" s="456">
        <f>(MIN($I4*(M40-N40),$D$35-SUM($E$82:M$86)))</f>
        <v>0</v>
      </c>
      <c r="O82" s="456">
        <f>(MIN($I4*(N40-O40),$D$35-SUM($E$82:N$86)))</f>
        <v>0</v>
      </c>
      <c r="P82" s="579">
        <f>(MIN($I4*(O40-P40),$D$35-SUM($E$82:O$86)))</f>
        <v>0</v>
      </c>
      <c r="Q82" s="453">
        <f>SUM(D82:P82)</f>
        <v>6941023.9792611795</v>
      </c>
      <c r="R82" s="458"/>
      <c r="S82" s="458"/>
    </row>
    <row r="83" spans="1:19" s="462" customFormat="1" ht="15" x14ac:dyDescent="0.25">
      <c r="A83" s="554"/>
      <c r="B83" s="1008"/>
      <c r="C83" s="464" t="s">
        <v>68</v>
      </c>
      <c r="D83" s="456"/>
      <c r="E83" s="456"/>
      <c r="F83" s="456">
        <f>(MIN($I5*(E41-F41),$D$35-SUM($E$82:E$86)))</f>
        <v>0</v>
      </c>
      <c r="G83" s="456">
        <f>(MIN($I5*(F41-G41),$D$35-SUM($E$82:F$86)))</f>
        <v>0</v>
      </c>
      <c r="H83" s="456">
        <f>(MIN($I5*(G41-H41),$D$35-SUM($E$82:G$86)))</f>
        <v>0</v>
      </c>
      <c r="I83" s="456">
        <f>(MIN($I5*(H41-I41),$D$35-SUM($E$82:H$86)))</f>
        <v>0</v>
      </c>
      <c r="J83" s="456">
        <f>(MIN($I5*(I41-J41),$D$35-SUM($E$82:I$86)))</f>
        <v>10429034.34867142</v>
      </c>
      <c r="K83" s="456">
        <f>(MIN($I5*(J41-K41),$D$35-SUM($E$82:J$86)))</f>
        <v>0</v>
      </c>
      <c r="L83" s="456">
        <f>(MIN($I5*(K41-L41),$D$35-SUM($E$82:K$86)))</f>
        <v>0</v>
      </c>
      <c r="M83" s="456">
        <f>(MIN($I5*(L41-M41),$D$35-SUM($E$82:L$86)))</f>
        <v>0</v>
      </c>
      <c r="N83" s="456">
        <f>(MIN($I5*(M41-N41),$D$35-SUM($E$82:M$86)))</f>
        <v>0</v>
      </c>
      <c r="O83" s="456">
        <f>(MIN($I5*(N41-O41),$D$35-SUM($E$82:N$86)))</f>
        <v>0</v>
      </c>
      <c r="P83" s="579">
        <f>(MIN($I5*(O41-P41),$D$35-SUM($E$82:O$86)))</f>
        <v>0</v>
      </c>
      <c r="Q83" s="453">
        <f>SUM(D83:P83)</f>
        <v>10429034.34867142</v>
      </c>
      <c r="R83" s="458"/>
      <c r="S83" s="458"/>
    </row>
    <row r="84" spans="1:19" s="462" customFormat="1" ht="15" x14ac:dyDescent="0.25">
      <c r="A84" s="554"/>
      <c r="B84" s="1008"/>
      <c r="C84" s="464" t="s">
        <v>69</v>
      </c>
      <c r="D84" s="456"/>
      <c r="E84" s="456"/>
      <c r="F84" s="456">
        <f>(MIN($I6*(E42-F42),$D$35-SUM($E$82:E$86)))</f>
        <v>0</v>
      </c>
      <c r="G84" s="456">
        <f>(MIN($I6*(F42-G42),$D$35-SUM($E$82:F$86)))</f>
        <v>0</v>
      </c>
      <c r="H84" s="456">
        <f>(MIN($I6*(G42-H42),$D$35-SUM($E$82:G$86)))</f>
        <v>0</v>
      </c>
      <c r="I84" s="456">
        <f>(MIN($I6*(H42-I42),$D$35-SUM($E$82:H$86)))</f>
        <v>0</v>
      </c>
      <c r="J84" s="456">
        <f>(MIN($I6*(I42-J42),$D$35-SUM($E$82:I$86)))</f>
        <v>0</v>
      </c>
      <c r="K84" s="456">
        <f>(MIN($I6*(J42-K42),$D$35-SUM($E$82:J$86)))</f>
        <v>4316267.0123136751</v>
      </c>
      <c r="L84" s="456">
        <f>(MIN($I6*(K42-L42),$D$35-SUM($E$82:K$86)))</f>
        <v>0</v>
      </c>
      <c r="M84" s="456">
        <f>(MIN($I6*(L42-M42),$D$35-SUM($E$82:L$86)))</f>
        <v>0</v>
      </c>
      <c r="N84" s="456">
        <f>(MIN($I6*(M42-N42),$D$35-SUM($E$82:M$86)))</f>
        <v>0</v>
      </c>
      <c r="O84" s="456">
        <f>(MIN($I6*(N42-O42),$D$35-SUM($E$82:N$86)))</f>
        <v>0</v>
      </c>
      <c r="P84" s="579">
        <f>(MIN($I6*(O42-P42),$D$35-SUM($E$82:O$86)))</f>
        <v>0</v>
      </c>
      <c r="Q84" s="453">
        <f>SUM(D84:P84)</f>
        <v>4316267.0123136751</v>
      </c>
      <c r="R84" s="458"/>
      <c r="S84" s="458"/>
    </row>
    <row r="85" spans="1:19" s="462" customFormat="1" ht="15" x14ac:dyDescent="0.25">
      <c r="A85" s="554"/>
      <c r="B85" s="1008"/>
      <c r="C85" s="464" t="s">
        <v>70</v>
      </c>
      <c r="D85" s="456"/>
      <c r="E85" s="456"/>
      <c r="F85" s="456">
        <f>(MIN($I7*(E43-F43),$D$35-SUM($E$82:E$86)))</f>
        <v>0</v>
      </c>
      <c r="G85" s="456">
        <f>(MIN($I7*(F43-G43),$D$35-SUM($E$82:F$86)))</f>
        <v>0</v>
      </c>
      <c r="H85" s="456">
        <f>(MIN($I7*(G43-H43),$D$35-SUM($E$82:G$86)))</f>
        <v>0</v>
      </c>
      <c r="I85" s="456">
        <f>(MIN($I7*(H43-I43),$D$35-SUM($E$82:H$86)))</f>
        <v>0</v>
      </c>
      <c r="J85" s="456">
        <f>(MIN($I7*(I43-J43),$D$35-SUM($E$82:I$86)))</f>
        <v>0</v>
      </c>
      <c r="K85" s="456">
        <f>(MIN($I7*(J43-K43),$D$35-SUM($E$82:J$86)))</f>
        <v>0</v>
      </c>
      <c r="L85" s="456">
        <f>(MIN($I7*(K43-L43),$D$35-SUM($E$82:K$86)))</f>
        <v>20764744.005184703</v>
      </c>
      <c r="M85" s="456">
        <f>(MIN($I7*(L43-M43),$D$35-SUM($E$82:L$86)))</f>
        <v>0</v>
      </c>
      <c r="N85" s="456">
        <f>(MIN($I7*(M43-N43),$D$35-SUM($E$82:M$86)))</f>
        <v>0</v>
      </c>
      <c r="O85" s="456">
        <f>(MIN($I7*(N43-O43),$D$35-SUM($E$82:N$86)))</f>
        <v>0</v>
      </c>
      <c r="P85" s="579">
        <f>(MIN($I7*(O43-P43),$D$35-SUM($E$82:O$86)))</f>
        <v>0</v>
      </c>
      <c r="Q85" s="453">
        <f>SUM(D85:P85)</f>
        <v>20764744.005184703</v>
      </c>
      <c r="R85" s="458"/>
      <c r="S85" s="458"/>
    </row>
    <row r="86" spans="1:19" s="462" customFormat="1" ht="15" x14ac:dyDescent="0.25">
      <c r="A86" s="554"/>
      <c r="B86" s="1008"/>
      <c r="C86" s="592" t="s">
        <v>71</v>
      </c>
      <c r="D86" s="457"/>
      <c r="E86" s="457"/>
      <c r="F86" s="457">
        <f>(MIN($I8*(E44-F44),$D$35-SUM($E$82:E$86)))</f>
        <v>0</v>
      </c>
      <c r="G86" s="457">
        <f>(MIN($I8*(F44-G44),$D$35-SUM($E$82:F$86)))</f>
        <v>0</v>
      </c>
      <c r="H86" s="457">
        <f>(MIN($I8*(G44-H44),$D$35-SUM($E$82:G$86)))</f>
        <v>0</v>
      </c>
      <c r="I86" s="457">
        <f>(MIN($I8*(H44-I44),$D$35-SUM($E$82:H$86)))</f>
        <v>0</v>
      </c>
      <c r="J86" s="457">
        <f>(MIN($I8*(I44-J44),$D$35-SUM($E$82:I$86)))</f>
        <v>0</v>
      </c>
      <c r="K86" s="457">
        <f>(MIN($I8*(J44-K44),$D$35-SUM($E$82:J$86)))</f>
        <v>0</v>
      </c>
      <c r="L86" s="457">
        <f>(MIN($I8*(K44-L44),$D$35-SUM($E$82:K$86)))</f>
        <v>0</v>
      </c>
      <c r="M86" s="457">
        <f>(MIN($I8*(L44-M44),$D$35-SUM($E$82:L$86)))</f>
        <v>0</v>
      </c>
      <c r="N86" s="457">
        <f>(MIN($I8*(M44-N44),$D$35-SUM($E$82:M$86)))</f>
        <v>0</v>
      </c>
      <c r="O86" s="457">
        <f>(MIN($I8*(N44-O44),$D$35-SUM($E$82:N$86)))</f>
        <v>0</v>
      </c>
      <c r="P86" s="580">
        <f>(MIN($I8*(O44-P44),$D$35-SUM($E$82:O$86)))</f>
        <v>0</v>
      </c>
      <c r="Q86" s="552">
        <f>SUM(D86:P86)</f>
        <v>0</v>
      </c>
      <c r="R86" s="458"/>
      <c r="S86" s="458"/>
    </row>
    <row r="87" spans="1:19" s="462" customFormat="1" ht="15" x14ac:dyDescent="0.25">
      <c r="A87" s="554"/>
      <c r="B87" s="1008"/>
      <c r="C87" s="462" t="s">
        <v>368</v>
      </c>
      <c r="D87" s="458"/>
      <c r="E87" s="458"/>
      <c r="F87" s="458">
        <f t="shared" ref="F87:P87" si="21">SUM(F82:F86)</f>
        <v>0</v>
      </c>
      <c r="G87" s="458">
        <f t="shared" si="21"/>
        <v>0</v>
      </c>
      <c r="H87" s="458">
        <f t="shared" si="21"/>
        <v>6941023.9792611795</v>
      </c>
      <c r="I87" s="458">
        <f t="shared" si="21"/>
        <v>0</v>
      </c>
      <c r="J87" s="458">
        <f t="shared" si="21"/>
        <v>10429034.34867142</v>
      </c>
      <c r="K87" s="458">
        <f t="shared" si="21"/>
        <v>4316267.0123136751</v>
      </c>
      <c r="L87" s="458">
        <f t="shared" si="21"/>
        <v>20764744.005184703</v>
      </c>
      <c r="M87" s="458">
        <f t="shared" si="21"/>
        <v>0</v>
      </c>
      <c r="N87" s="458">
        <f t="shared" si="21"/>
        <v>0</v>
      </c>
      <c r="O87" s="458">
        <f t="shared" si="21"/>
        <v>0</v>
      </c>
      <c r="P87" s="581">
        <f t="shared" si="21"/>
        <v>0</v>
      </c>
      <c r="Q87" s="475">
        <f>SUM(Q82:Q86)</f>
        <v>42451069.345430978</v>
      </c>
      <c r="R87" s="458"/>
      <c r="S87" s="458"/>
    </row>
    <row r="88" spans="1:19" s="462" customFormat="1" ht="15" x14ac:dyDescent="0.25">
      <c r="A88" s="583"/>
      <c r="B88" s="410"/>
      <c r="D88" s="458"/>
      <c r="E88" s="458"/>
      <c r="F88" s="458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75"/>
      <c r="R88" s="458"/>
      <c r="S88" s="458"/>
    </row>
    <row r="89" spans="1:19" ht="15.75" customHeight="1" thickBot="1" x14ac:dyDescent="0.3">
      <c r="A89" s="554"/>
      <c r="B89" s="1008"/>
      <c r="C89" s="523" t="s">
        <v>103</v>
      </c>
      <c r="D89" s="415">
        <v>0</v>
      </c>
      <c r="E89" s="415">
        <v>1</v>
      </c>
      <c r="F89" s="415">
        <v>2</v>
      </c>
      <c r="G89" s="415">
        <v>3</v>
      </c>
      <c r="H89" s="415">
        <v>4</v>
      </c>
      <c r="I89" s="415">
        <v>5</v>
      </c>
      <c r="J89" s="415">
        <v>6</v>
      </c>
      <c r="K89" s="415">
        <v>7</v>
      </c>
      <c r="L89" s="415">
        <v>8</v>
      </c>
      <c r="M89" s="415">
        <v>9</v>
      </c>
      <c r="N89" s="415">
        <v>10</v>
      </c>
      <c r="O89" s="415">
        <v>11</v>
      </c>
      <c r="P89" s="569">
        <v>12</v>
      </c>
      <c r="Q89" s="415" t="s">
        <v>212</v>
      </c>
    </row>
    <row r="90" spans="1:19" ht="15.75" thickTop="1" x14ac:dyDescent="0.25">
      <c r="A90" s="554"/>
      <c r="B90" s="1008"/>
      <c r="C90" s="573" t="s">
        <v>420</v>
      </c>
      <c r="D90" s="456"/>
      <c r="E90" s="453">
        <f>D95</f>
        <v>0</v>
      </c>
      <c r="F90" s="453">
        <f t="shared" ref="F90:P90" si="22">E95</f>
        <v>15000000</v>
      </c>
      <c r="G90" s="453">
        <f t="shared" si="22"/>
        <v>15000000</v>
      </c>
      <c r="H90" s="453">
        <f t="shared" si="22"/>
        <v>15000000</v>
      </c>
      <c r="I90" s="453">
        <f t="shared" si="22"/>
        <v>15000000</v>
      </c>
      <c r="J90" s="453">
        <f t="shared" si="22"/>
        <v>15000000</v>
      </c>
      <c r="K90" s="453">
        <f t="shared" si="22"/>
        <v>15000000</v>
      </c>
      <c r="L90" s="453">
        <f t="shared" si="22"/>
        <v>15000000</v>
      </c>
      <c r="M90" s="453">
        <f t="shared" si="22"/>
        <v>2548930.6545690224</v>
      </c>
      <c r="N90" s="453">
        <f t="shared" si="22"/>
        <v>2548930.6545690224</v>
      </c>
      <c r="O90" s="453">
        <f t="shared" si="22"/>
        <v>2548930.6545690224</v>
      </c>
      <c r="P90" s="574">
        <f t="shared" si="22"/>
        <v>2548930.6545690224</v>
      </c>
      <c r="Q90" s="453"/>
    </row>
    <row r="91" spans="1:19" ht="15" x14ac:dyDescent="0.25">
      <c r="A91" s="554"/>
      <c r="B91" s="1008"/>
      <c r="C91" s="464" t="s">
        <v>60</v>
      </c>
      <c r="D91" s="456"/>
      <c r="E91" s="456">
        <f>D20</f>
        <v>15000000</v>
      </c>
      <c r="P91" s="579"/>
      <c r="Q91" s="453">
        <f>SUM(D91:P91)</f>
        <v>15000000</v>
      </c>
    </row>
    <row r="92" spans="1:19" ht="15" x14ac:dyDescent="0.25">
      <c r="A92" s="554"/>
      <c r="B92" s="1008"/>
      <c r="C92" s="464" t="s">
        <v>5</v>
      </c>
      <c r="D92" s="456"/>
      <c r="E92" s="456">
        <f>-E91*$D$30</f>
        <v>-180000</v>
      </c>
      <c r="F92" s="456">
        <f>-F91*$D$30</f>
        <v>0</v>
      </c>
      <c r="G92" s="456">
        <f>-G91*$D$30</f>
        <v>0</v>
      </c>
      <c r="H92" s="456">
        <f t="shared" ref="H92:P92" si="23">-H91*$D$30</f>
        <v>0</v>
      </c>
      <c r="I92" s="456">
        <f t="shared" si="23"/>
        <v>0</v>
      </c>
      <c r="J92" s="456">
        <f t="shared" si="23"/>
        <v>0</v>
      </c>
      <c r="K92" s="456">
        <f t="shared" si="23"/>
        <v>0</v>
      </c>
      <c r="L92" s="456">
        <f t="shared" si="23"/>
        <v>0</v>
      </c>
      <c r="M92" s="456">
        <f t="shared" si="23"/>
        <v>0</v>
      </c>
      <c r="N92" s="456">
        <f t="shared" si="23"/>
        <v>0</v>
      </c>
      <c r="O92" s="456">
        <f t="shared" si="23"/>
        <v>0</v>
      </c>
      <c r="P92" s="579">
        <f t="shared" si="23"/>
        <v>0</v>
      </c>
      <c r="Q92" s="453">
        <f>SUM(D92:P92)</f>
        <v>-180000</v>
      </c>
    </row>
    <row r="93" spans="1:19" ht="15" x14ac:dyDescent="0.25">
      <c r="A93" s="554"/>
      <c r="B93" s="1008"/>
      <c r="C93" s="464" t="s">
        <v>110</v>
      </c>
      <c r="D93" s="456"/>
      <c r="E93" s="456">
        <f>-$D$32*E91</f>
        <v>0</v>
      </c>
      <c r="F93" s="456">
        <f t="shared" ref="F93:P93" si="24">-$D$32*F91</f>
        <v>0</v>
      </c>
      <c r="G93" s="456">
        <f t="shared" si="24"/>
        <v>0</v>
      </c>
      <c r="H93" s="456">
        <f t="shared" si="24"/>
        <v>0</v>
      </c>
      <c r="I93" s="456">
        <f t="shared" si="24"/>
        <v>0</v>
      </c>
      <c r="J93" s="456">
        <f t="shared" si="24"/>
        <v>0</v>
      </c>
      <c r="K93" s="456">
        <f t="shared" si="24"/>
        <v>0</v>
      </c>
      <c r="L93" s="456">
        <f t="shared" si="24"/>
        <v>0</v>
      </c>
      <c r="M93" s="456">
        <f t="shared" si="24"/>
        <v>0</v>
      </c>
      <c r="N93" s="456">
        <f t="shared" si="24"/>
        <v>0</v>
      </c>
      <c r="O93" s="456">
        <f t="shared" si="24"/>
        <v>0</v>
      </c>
      <c r="P93" s="579">
        <f t="shared" si="24"/>
        <v>0</v>
      </c>
      <c r="Q93" s="453">
        <f>SUM(D93:P93)</f>
        <v>0</v>
      </c>
    </row>
    <row r="94" spans="1:19" ht="15" x14ac:dyDescent="0.25">
      <c r="A94" s="554"/>
      <c r="B94" s="1008"/>
      <c r="C94" s="464" t="s">
        <v>231</v>
      </c>
      <c r="D94" s="456"/>
      <c r="E94" s="456"/>
      <c r="F94" s="456">
        <f t="shared" ref="F94:P94" si="25">-MIN(F90,F59,SUM(F82:F86)+F114+F104)</f>
        <v>0</v>
      </c>
      <c r="G94" s="456">
        <f t="shared" si="25"/>
        <v>0</v>
      </c>
      <c r="H94" s="456">
        <f t="shared" si="25"/>
        <v>0</v>
      </c>
      <c r="I94" s="456">
        <f t="shared" si="25"/>
        <v>0</v>
      </c>
      <c r="J94" s="456">
        <f t="shared" si="25"/>
        <v>0</v>
      </c>
      <c r="K94" s="456">
        <f t="shared" si="25"/>
        <v>0</v>
      </c>
      <c r="L94" s="456">
        <f t="shared" si="25"/>
        <v>-12451069.345430978</v>
      </c>
      <c r="M94" s="456">
        <f t="shared" si="25"/>
        <v>0</v>
      </c>
      <c r="N94" s="456">
        <f t="shared" si="25"/>
        <v>0</v>
      </c>
      <c r="O94" s="456">
        <f t="shared" si="25"/>
        <v>0</v>
      </c>
      <c r="P94" s="579">
        <f t="shared" si="25"/>
        <v>0</v>
      </c>
      <c r="Q94" s="453">
        <f>SUM(D94:P94)</f>
        <v>-12451069.345430978</v>
      </c>
    </row>
    <row r="95" spans="1:19" ht="15" x14ac:dyDescent="0.25">
      <c r="A95" s="554"/>
      <c r="B95" s="1008"/>
      <c r="C95" s="464" t="s">
        <v>421</v>
      </c>
      <c r="D95" s="453">
        <f t="shared" ref="D95:P95" si="26">D90+D91+D94</f>
        <v>0</v>
      </c>
      <c r="E95" s="453">
        <f t="shared" si="26"/>
        <v>15000000</v>
      </c>
      <c r="F95" s="453">
        <f t="shared" si="26"/>
        <v>15000000</v>
      </c>
      <c r="G95" s="453">
        <f t="shared" si="26"/>
        <v>15000000</v>
      </c>
      <c r="H95" s="453">
        <f t="shared" si="26"/>
        <v>15000000</v>
      </c>
      <c r="I95" s="453">
        <f t="shared" si="26"/>
        <v>15000000</v>
      </c>
      <c r="J95" s="453">
        <f t="shared" si="26"/>
        <v>15000000</v>
      </c>
      <c r="K95" s="453">
        <f t="shared" si="26"/>
        <v>15000000</v>
      </c>
      <c r="L95" s="453">
        <f t="shared" si="26"/>
        <v>2548930.6545690224</v>
      </c>
      <c r="M95" s="453">
        <f t="shared" si="26"/>
        <v>2548930.6545690224</v>
      </c>
      <c r="N95" s="453">
        <f t="shared" si="26"/>
        <v>2548930.6545690224</v>
      </c>
      <c r="O95" s="453">
        <f t="shared" si="26"/>
        <v>2548930.6545690224</v>
      </c>
      <c r="P95" s="574">
        <f t="shared" si="26"/>
        <v>2548930.6545690224</v>
      </c>
      <c r="Q95" s="453"/>
    </row>
    <row r="96" spans="1:19" ht="15" x14ac:dyDescent="0.25">
      <c r="A96" s="554"/>
      <c r="B96" s="1008"/>
      <c r="C96" s="592" t="s">
        <v>215</v>
      </c>
      <c r="D96" s="457"/>
      <c r="E96" s="457">
        <f>-E95*$D$26</f>
        <v>-111256.07666599313</v>
      </c>
      <c r="F96" s="457">
        <f t="shared" ref="F96:P96" si="27">-F95*$D$26</f>
        <v>-111256.07666599313</v>
      </c>
      <c r="G96" s="457">
        <f t="shared" si="27"/>
        <v>-111256.07666599313</v>
      </c>
      <c r="H96" s="457">
        <f t="shared" si="27"/>
        <v>-111256.07666599313</v>
      </c>
      <c r="I96" s="457">
        <f t="shared" si="27"/>
        <v>-111256.07666599313</v>
      </c>
      <c r="J96" s="457">
        <f t="shared" si="27"/>
        <v>-111256.07666599313</v>
      </c>
      <c r="K96" s="457">
        <f t="shared" si="27"/>
        <v>-111256.07666599313</v>
      </c>
      <c r="L96" s="457">
        <f t="shared" si="27"/>
        <v>-18905.601621402082</v>
      </c>
      <c r="M96" s="457">
        <f t="shared" si="27"/>
        <v>-18905.601621402082</v>
      </c>
      <c r="N96" s="457">
        <f t="shared" si="27"/>
        <v>-18905.601621402082</v>
      </c>
      <c r="O96" s="457">
        <f t="shared" si="27"/>
        <v>-18905.601621402082</v>
      </c>
      <c r="P96" s="580">
        <f t="shared" si="27"/>
        <v>-18905.601621402082</v>
      </c>
      <c r="Q96" s="552">
        <f>SUM(D96:P96)</f>
        <v>-873320.54476896219</v>
      </c>
    </row>
    <row r="97" spans="1:19" s="462" customFormat="1" ht="15" x14ac:dyDescent="0.25">
      <c r="A97" s="554"/>
      <c r="B97" s="1008"/>
      <c r="C97" s="462" t="s">
        <v>104</v>
      </c>
      <c r="D97" s="458">
        <f>D91+D92+D94+D96</f>
        <v>0</v>
      </c>
      <c r="E97" s="458">
        <f>E91+E92+E94+E96+E93</f>
        <v>14708743.923334006</v>
      </c>
      <c r="F97" s="458">
        <f t="shared" ref="F97:P97" si="28">F91+F92+F94+F96+F93</f>
        <v>-111256.07666599313</v>
      </c>
      <c r="G97" s="458">
        <f t="shared" si="28"/>
        <v>-111256.07666599313</v>
      </c>
      <c r="H97" s="458">
        <f t="shared" si="28"/>
        <v>-111256.07666599313</v>
      </c>
      <c r="I97" s="458">
        <f t="shared" si="28"/>
        <v>-111256.07666599313</v>
      </c>
      <c r="J97" s="458">
        <f t="shared" si="28"/>
        <v>-111256.07666599313</v>
      </c>
      <c r="K97" s="458">
        <f t="shared" si="28"/>
        <v>-111256.07666599313</v>
      </c>
      <c r="L97" s="458">
        <f t="shared" si="28"/>
        <v>-12469974.94705238</v>
      </c>
      <c r="M97" s="458">
        <f t="shared" si="28"/>
        <v>-18905.601621402082</v>
      </c>
      <c r="N97" s="458">
        <f t="shared" si="28"/>
        <v>-18905.601621402082</v>
      </c>
      <c r="O97" s="458">
        <f t="shared" si="28"/>
        <v>-18905.601621402082</v>
      </c>
      <c r="P97" s="581">
        <f t="shared" si="28"/>
        <v>-18905.601621402082</v>
      </c>
      <c r="Q97" s="453">
        <f>SUM(D97:P97)</f>
        <v>1495610.1098000547</v>
      </c>
      <c r="R97" s="458"/>
      <c r="S97" s="458"/>
    </row>
    <row r="98" spans="1:19" ht="15" x14ac:dyDescent="0.25">
      <c r="A98" s="554"/>
      <c r="B98" s="1008"/>
      <c r="D98" s="456"/>
      <c r="E98" s="456"/>
    </row>
    <row r="99" spans="1:19" ht="15.75" thickBot="1" x14ac:dyDescent="0.3">
      <c r="A99" s="554"/>
      <c r="B99" s="1008"/>
      <c r="C99" s="523" t="s">
        <v>105</v>
      </c>
      <c r="D99" s="415">
        <v>0</v>
      </c>
      <c r="E99" s="415">
        <v>1</v>
      </c>
      <c r="F99" s="415">
        <v>2</v>
      </c>
      <c r="G99" s="415">
        <v>3</v>
      </c>
      <c r="H99" s="415">
        <v>4</v>
      </c>
      <c r="I99" s="415">
        <v>5</v>
      </c>
      <c r="J99" s="415">
        <v>6</v>
      </c>
      <c r="K99" s="415">
        <v>7</v>
      </c>
      <c r="L99" s="415">
        <v>8</v>
      </c>
      <c r="M99" s="415">
        <v>9</v>
      </c>
      <c r="N99" s="415">
        <v>10</v>
      </c>
      <c r="O99" s="415">
        <v>11</v>
      </c>
      <c r="P99" s="569">
        <v>12</v>
      </c>
      <c r="Q99" s="415" t="s">
        <v>212</v>
      </c>
    </row>
    <row r="100" spans="1:19" ht="15.75" thickTop="1" x14ac:dyDescent="0.25">
      <c r="A100" s="554"/>
      <c r="B100" s="1008"/>
      <c r="C100" s="573" t="s">
        <v>420</v>
      </c>
      <c r="D100" s="456"/>
      <c r="E100" s="453">
        <f t="shared" ref="E100:P100" si="29">D105</f>
        <v>0</v>
      </c>
      <c r="F100" s="453">
        <f>E105</f>
        <v>15000000</v>
      </c>
      <c r="G100" s="453">
        <f t="shared" si="29"/>
        <v>15000000</v>
      </c>
      <c r="H100" s="453">
        <f t="shared" si="29"/>
        <v>15000000</v>
      </c>
      <c r="I100" s="453">
        <f t="shared" si="29"/>
        <v>15000000</v>
      </c>
      <c r="J100" s="453">
        <f t="shared" si="29"/>
        <v>15000000</v>
      </c>
      <c r="K100" s="453">
        <f t="shared" si="29"/>
        <v>12629941.6720674</v>
      </c>
      <c r="L100" s="453">
        <f t="shared" si="29"/>
        <v>8313674.6597537249</v>
      </c>
      <c r="M100" s="453">
        <f t="shared" si="29"/>
        <v>0</v>
      </c>
      <c r="N100" s="453">
        <f t="shared" si="29"/>
        <v>0</v>
      </c>
      <c r="O100" s="453">
        <f t="shared" si="29"/>
        <v>0</v>
      </c>
      <c r="P100" s="574">
        <f t="shared" si="29"/>
        <v>0</v>
      </c>
      <c r="Q100" s="453"/>
    </row>
    <row r="101" spans="1:19" ht="15" x14ac:dyDescent="0.25">
      <c r="A101" s="554"/>
      <c r="B101" s="1008"/>
      <c r="C101" s="464" t="s">
        <v>60</v>
      </c>
      <c r="D101" s="456"/>
      <c r="E101" s="456">
        <f>E20</f>
        <v>15000000</v>
      </c>
      <c r="P101" s="579"/>
      <c r="Q101" s="453">
        <f>SUM(D101:P101)</f>
        <v>15000000</v>
      </c>
    </row>
    <row r="102" spans="1:19" ht="15" x14ac:dyDescent="0.25">
      <c r="A102" s="554"/>
      <c r="B102" s="1008"/>
      <c r="C102" s="464" t="s">
        <v>5</v>
      </c>
      <c r="D102" s="456"/>
      <c r="E102" s="456">
        <f>-E101*$D$30</f>
        <v>-180000</v>
      </c>
      <c r="F102" s="456">
        <f>-F101*$D$30</f>
        <v>0</v>
      </c>
      <c r="G102" s="456">
        <f>-G101*$D$30</f>
        <v>0</v>
      </c>
      <c r="H102" s="456">
        <f t="shared" ref="H102:P102" si="30">-H101*$D$30</f>
        <v>0</v>
      </c>
      <c r="I102" s="456">
        <f t="shared" si="30"/>
        <v>0</v>
      </c>
      <c r="J102" s="456">
        <f t="shared" si="30"/>
        <v>0</v>
      </c>
      <c r="K102" s="456">
        <f t="shared" si="30"/>
        <v>0</v>
      </c>
      <c r="L102" s="456">
        <f t="shared" si="30"/>
        <v>0</v>
      </c>
      <c r="M102" s="456">
        <f t="shared" si="30"/>
        <v>0</v>
      </c>
      <c r="N102" s="456">
        <f t="shared" si="30"/>
        <v>0</v>
      </c>
      <c r="O102" s="456">
        <f t="shared" si="30"/>
        <v>0</v>
      </c>
      <c r="P102" s="579">
        <f t="shared" si="30"/>
        <v>0</v>
      </c>
      <c r="Q102" s="453">
        <f>SUM(D102:P102)</f>
        <v>-180000</v>
      </c>
    </row>
    <row r="103" spans="1:19" ht="15" x14ac:dyDescent="0.25">
      <c r="A103" s="554"/>
      <c r="B103" s="1008"/>
      <c r="C103" s="464" t="s">
        <v>110</v>
      </c>
      <c r="D103" s="456"/>
      <c r="E103" s="456">
        <f>-$D$32*E101</f>
        <v>0</v>
      </c>
      <c r="F103" s="456">
        <f t="shared" ref="F103:P103" si="31">-$D$32*F101</f>
        <v>0</v>
      </c>
      <c r="G103" s="456">
        <f t="shared" si="31"/>
        <v>0</v>
      </c>
      <c r="H103" s="456">
        <f t="shared" si="31"/>
        <v>0</v>
      </c>
      <c r="I103" s="456">
        <f t="shared" si="31"/>
        <v>0</v>
      </c>
      <c r="J103" s="456">
        <f t="shared" si="31"/>
        <v>0</v>
      </c>
      <c r="K103" s="456">
        <f t="shared" si="31"/>
        <v>0</v>
      </c>
      <c r="L103" s="456">
        <f t="shared" si="31"/>
        <v>0</v>
      </c>
      <c r="M103" s="456">
        <f t="shared" si="31"/>
        <v>0</v>
      </c>
      <c r="N103" s="456">
        <f t="shared" si="31"/>
        <v>0</v>
      </c>
      <c r="O103" s="456">
        <f t="shared" si="31"/>
        <v>0</v>
      </c>
      <c r="P103" s="579">
        <f t="shared" si="31"/>
        <v>0</v>
      </c>
      <c r="Q103" s="453">
        <f>SUM(D103:P103)</f>
        <v>0</v>
      </c>
    </row>
    <row r="104" spans="1:19" ht="15" x14ac:dyDescent="0.25">
      <c r="A104" s="554"/>
      <c r="B104" s="1008"/>
      <c r="C104" s="464" t="s">
        <v>368</v>
      </c>
      <c r="D104" s="456"/>
      <c r="E104" s="456"/>
      <c r="F104" s="456">
        <f t="shared" ref="F104:P104" si="32">-MIN(F100,F59,SUM(F82:F86)+F114)</f>
        <v>0</v>
      </c>
      <c r="G104" s="456">
        <f t="shared" si="32"/>
        <v>0</v>
      </c>
      <c r="H104" s="456">
        <f t="shared" si="32"/>
        <v>0</v>
      </c>
      <c r="I104" s="456">
        <f t="shared" si="32"/>
        <v>0</v>
      </c>
      <c r="J104" s="456">
        <f t="shared" si="32"/>
        <v>-2370058.327932599</v>
      </c>
      <c r="K104" s="456">
        <f t="shared" si="32"/>
        <v>-4316267.0123136751</v>
      </c>
      <c r="L104" s="456">
        <f t="shared" si="32"/>
        <v>-8313674.6597537249</v>
      </c>
      <c r="M104" s="456">
        <f t="shared" si="32"/>
        <v>0</v>
      </c>
      <c r="N104" s="456">
        <f t="shared" si="32"/>
        <v>0</v>
      </c>
      <c r="O104" s="456">
        <f t="shared" si="32"/>
        <v>0</v>
      </c>
      <c r="P104" s="579">
        <f t="shared" si="32"/>
        <v>0</v>
      </c>
      <c r="Q104" s="453">
        <f>SUM(D104:P104)</f>
        <v>-15000000</v>
      </c>
    </row>
    <row r="105" spans="1:19" ht="15" x14ac:dyDescent="0.25">
      <c r="A105" s="554"/>
      <c r="B105" s="1008"/>
      <c r="C105" s="464" t="s">
        <v>421</v>
      </c>
      <c r="D105" s="453">
        <f t="shared" ref="D105:P105" si="33">D100+D101+D104</f>
        <v>0</v>
      </c>
      <c r="E105" s="453">
        <f t="shared" si="33"/>
        <v>15000000</v>
      </c>
      <c r="F105" s="453">
        <f t="shared" si="33"/>
        <v>15000000</v>
      </c>
      <c r="G105" s="453">
        <f t="shared" si="33"/>
        <v>15000000</v>
      </c>
      <c r="H105" s="453">
        <f t="shared" si="33"/>
        <v>15000000</v>
      </c>
      <c r="I105" s="453">
        <f t="shared" si="33"/>
        <v>15000000</v>
      </c>
      <c r="J105" s="453">
        <f t="shared" si="33"/>
        <v>12629941.6720674</v>
      </c>
      <c r="K105" s="453">
        <f t="shared" si="33"/>
        <v>8313674.6597537249</v>
      </c>
      <c r="L105" s="453">
        <f t="shared" si="33"/>
        <v>0</v>
      </c>
      <c r="M105" s="453">
        <f t="shared" si="33"/>
        <v>0</v>
      </c>
      <c r="N105" s="453">
        <f t="shared" si="33"/>
        <v>0</v>
      </c>
      <c r="O105" s="453">
        <f t="shared" si="33"/>
        <v>0</v>
      </c>
      <c r="P105" s="574">
        <f t="shared" si="33"/>
        <v>0</v>
      </c>
      <c r="Q105" s="453"/>
    </row>
    <row r="106" spans="1:19" ht="15" x14ac:dyDescent="0.25">
      <c r="A106" s="554"/>
      <c r="B106" s="1008"/>
      <c r="C106" s="592" t="s">
        <v>215</v>
      </c>
      <c r="D106" s="457"/>
      <c r="E106" s="457">
        <f t="shared" ref="E106:P106" si="34">-E105*$E$26</f>
        <v>-129561.6899657015</v>
      </c>
      <c r="F106" s="457">
        <f t="shared" si="34"/>
        <v>-129561.6899657015</v>
      </c>
      <c r="G106" s="457">
        <f t="shared" si="34"/>
        <v>-129561.6899657015</v>
      </c>
      <c r="H106" s="457">
        <f t="shared" si="34"/>
        <v>-129561.6899657015</v>
      </c>
      <c r="I106" s="457">
        <f t="shared" si="34"/>
        <v>-129561.6899657015</v>
      </c>
      <c r="J106" s="457">
        <f t="shared" si="34"/>
        <v>-109090.43914675267</v>
      </c>
      <c r="K106" s="457">
        <f t="shared" si="34"/>
        <v>-71808.915916181402</v>
      </c>
      <c r="L106" s="457">
        <f t="shared" si="34"/>
        <v>0</v>
      </c>
      <c r="M106" s="457">
        <f t="shared" si="34"/>
        <v>0</v>
      </c>
      <c r="N106" s="457">
        <f t="shared" si="34"/>
        <v>0</v>
      </c>
      <c r="O106" s="457">
        <f t="shared" si="34"/>
        <v>0</v>
      </c>
      <c r="P106" s="580">
        <f t="shared" si="34"/>
        <v>0</v>
      </c>
      <c r="Q106" s="552">
        <f>SUM(D106:P106)</f>
        <v>-828707.8048914416</v>
      </c>
    </row>
    <row r="107" spans="1:19" s="462" customFormat="1" ht="15" x14ac:dyDescent="0.25">
      <c r="A107" s="554"/>
      <c r="B107" s="1008"/>
      <c r="C107" s="462" t="s">
        <v>106</v>
      </c>
      <c r="D107" s="458">
        <f>D101+D102+D104+D106</f>
        <v>0</v>
      </c>
      <c r="E107" s="458">
        <f>E101+E102+E104+E106+E103</f>
        <v>14690438.310034299</v>
      </c>
      <c r="F107" s="458">
        <f t="shared" ref="F107:P107" si="35">F101+F102+F104+F106+F103</f>
        <v>-129561.6899657015</v>
      </c>
      <c r="G107" s="458">
        <f t="shared" si="35"/>
        <v>-129561.6899657015</v>
      </c>
      <c r="H107" s="458">
        <f t="shared" si="35"/>
        <v>-129561.6899657015</v>
      </c>
      <c r="I107" s="458">
        <f t="shared" si="35"/>
        <v>-129561.6899657015</v>
      </c>
      <c r="J107" s="458">
        <f t="shared" si="35"/>
        <v>-2479148.7670793515</v>
      </c>
      <c r="K107" s="458">
        <f t="shared" si="35"/>
        <v>-4388075.9282298563</v>
      </c>
      <c r="L107" s="458">
        <f t="shared" si="35"/>
        <v>-8313674.6597537249</v>
      </c>
      <c r="M107" s="458">
        <f t="shared" si="35"/>
        <v>0</v>
      </c>
      <c r="N107" s="458">
        <f t="shared" si="35"/>
        <v>0</v>
      </c>
      <c r="O107" s="458">
        <f t="shared" si="35"/>
        <v>0</v>
      </c>
      <c r="P107" s="581">
        <f t="shared" si="35"/>
        <v>0</v>
      </c>
      <c r="Q107" s="453">
        <f>SUM(D107:P107)</f>
        <v>-1008707.8048914364</v>
      </c>
      <c r="R107" s="458"/>
      <c r="S107" s="458"/>
    </row>
    <row r="108" spans="1:19" ht="15" x14ac:dyDescent="0.25">
      <c r="A108" s="554"/>
      <c r="B108" s="1008"/>
      <c r="D108" s="456"/>
      <c r="E108" s="456"/>
    </row>
    <row r="109" spans="1:19" ht="15.75" thickBot="1" x14ac:dyDescent="0.3">
      <c r="A109" s="554"/>
      <c r="B109" s="1008"/>
      <c r="C109" s="523" t="s">
        <v>107</v>
      </c>
      <c r="D109" s="415">
        <v>0</v>
      </c>
      <c r="E109" s="415">
        <v>1</v>
      </c>
      <c r="F109" s="415">
        <v>2</v>
      </c>
      <c r="G109" s="415">
        <v>3</v>
      </c>
      <c r="H109" s="415">
        <v>4</v>
      </c>
      <c r="I109" s="415">
        <v>5</v>
      </c>
      <c r="J109" s="415">
        <v>6</v>
      </c>
      <c r="K109" s="415">
        <v>7</v>
      </c>
      <c r="L109" s="415">
        <v>8</v>
      </c>
      <c r="M109" s="415">
        <v>9</v>
      </c>
      <c r="N109" s="415">
        <v>10</v>
      </c>
      <c r="O109" s="415">
        <v>11</v>
      </c>
      <c r="P109" s="569">
        <v>12</v>
      </c>
      <c r="Q109" s="415" t="s">
        <v>212</v>
      </c>
    </row>
    <row r="110" spans="1:19" ht="15.75" thickTop="1" x14ac:dyDescent="0.25">
      <c r="A110" s="554"/>
      <c r="B110" s="1008"/>
      <c r="C110" s="573" t="s">
        <v>420</v>
      </c>
      <c r="D110" s="456"/>
      <c r="E110" s="453">
        <f>D115</f>
        <v>0</v>
      </c>
      <c r="F110" s="453">
        <f t="shared" ref="F110:P110" si="36">E115</f>
        <v>15000000</v>
      </c>
      <c r="G110" s="453">
        <f t="shared" si="36"/>
        <v>15000000</v>
      </c>
      <c r="H110" s="453">
        <f t="shared" si="36"/>
        <v>15000000</v>
      </c>
      <c r="I110" s="453">
        <f t="shared" si="36"/>
        <v>8058976.0207388205</v>
      </c>
      <c r="J110" s="453">
        <f t="shared" si="36"/>
        <v>8058976.0207388205</v>
      </c>
      <c r="K110" s="453">
        <f t="shared" si="36"/>
        <v>0</v>
      </c>
      <c r="L110" s="453">
        <f t="shared" si="36"/>
        <v>0</v>
      </c>
      <c r="M110" s="453">
        <f t="shared" si="36"/>
        <v>0</v>
      </c>
      <c r="N110" s="453">
        <f t="shared" si="36"/>
        <v>0</v>
      </c>
      <c r="O110" s="453">
        <f t="shared" si="36"/>
        <v>0</v>
      </c>
      <c r="P110" s="574">
        <f t="shared" si="36"/>
        <v>0</v>
      </c>
      <c r="Q110" s="453"/>
    </row>
    <row r="111" spans="1:19" ht="15" x14ac:dyDescent="0.25">
      <c r="A111" s="554"/>
      <c r="B111" s="1008"/>
      <c r="C111" s="464" t="s">
        <v>60</v>
      </c>
      <c r="D111" s="456"/>
      <c r="E111" s="456">
        <f>F20</f>
        <v>15000000</v>
      </c>
      <c r="P111" s="579"/>
      <c r="Q111" s="453">
        <f>SUM(D111:P111)</f>
        <v>15000000</v>
      </c>
    </row>
    <row r="112" spans="1:19" ht="15" x14ac:dyDescent="0.25">
      <c r="A112" s="554"/>
      <c r="B112" s="1008"/>
      <c r="C112" s="464" t="s">
        <v>5</v>
      </c>
      <c r="D112" s="456"/>
      <c r="E112" s="456">
        <f>-E111*$D$30</f>
        <v>-180000</v>
      </c>
      <c r="F112" s="456">
        <f>-F111*$D$30</f>
        <v>0</v>
      </c>
      <c r="G112" s="456">
        <f>-G111*$D$30</f>
        <v>0</v>
      </c>
      <c r="H112" s="456">
        <f t="shared" ref="H112:P112" si="37">-H111*$D$30</f>
        <v>0</v>
      </c>
      <c r="I112" s="456">
        <f t="shared" si="37"/>
        <v>0</v>
      </c>
      <c r="J112" s="456">
        <f t="shared" si="37"/>
        <v>0</v>
      </c>
      <c r="K112" s="456">
        <f t="shared" si="37"/>
        <v>0</v>
      </c>
      <c r="L112" s="456">
        <f t="shared" si="37"/>
        <v>0</v>
      </c>
      <c r="M112" s="456">
        <f t="shared" si="37"/>
        <v>0</v>
      </c>
      <c r="N112" s="456">
        <f t="shared" si="37"/>
        <v>0</v>
      </c>
      <c r="O112" s="456">
        <f t="shared" si="37"/>
        <v>0</v>
      </c>
      <c r="P112" s="579">
        <f t="shared" si="37"/>
        <v>0</v>
      </c>
      <c r="Q112" s="453">
        <f>SUM(D112:P112)</f>
        <v>-180000</v>
      </c>
    </row>
    <row r="113" spans="1:19" ht="15" x14ac:dyDescent="0.25">
      <c r="A113" s="554"/>
      <c r="B113" s="1008"/>
      <c r="C113" s="464" t="s">
        <v>110</v>
      </c>
      <c r="D113" s="456"/>
      <c r="E113" s="456">
        <f t="shared" ref="E113:P113" si="38">-$D$32*E111</f>
        <v>0</v>
      </c>
      <c r="F113" s="456">
        <f t="shared" si="38"/>
        <v>0</v>
      </c>
      <c r="G113" s="456">
        <f t="shared" si="38"/>
        <v>0</v>
      </c>
      <c r="H113" s="456">
        <f t="shared" si="38"/>
        <v>0</v>
      </c>
      <c r="I113" s="456">
        <f t="shared" si="38"/>
        <v>0</v>
      </c>
      <c r="J113" s="456">
        <f t="shared" si="38"/>
        <v>0</v>
      </c>
      <c r="K113" s="456">
        <f t="shared" si="38"/>
        <v>0</v>
      </c>
      <c r="L113" s="456">
        <f t="shared" si="38"/>
        <v>0</v>
      </c>
      <c r="M113" s="456">
        <f t="shared" si="38"/>
        <v>0</v>
      </c>
      <c r="N113" s="456">
        <f t="shared" si="38"/>
        <v>0</v>
      </c>
      <c r="O113" s="456">
        <f t="shared" si="38"/>
        <v>0</v>
      </c>
      <c r="P113" s="579">
        <f t="shared" si="38"/>
        <v>0</v>
      </c>
      <c r="Q113" s="453">
        <f>SUM(D113:P113)</f>
        <v>0</v>
      </c>
    </row>
    <row r="114" spans="1:19" ht="15" x14ac:dyDescent="0.25">
      <c r="A114" s="554"/>
      <c r="B114" s="1008"/>
      <c r="C114" s="464" t="s">
        <v>368</v>
      </c>
      <c r="D114" s="456"/>
      <c r="E114" s="456"/>
      <c r="F114" s="456">
        <f t="shared" ref="F114:P114" si="39">-MIN(F110,F59,SUM(F82:F86))</f>
        <v>0</v>
      </c>
      <c r="G114" s="456">
        <f t="shared" si="39"/>
        <v>0</v>
      </c>
      <c r="H114" s="456">
        <f t="shared" si="39"/>
        <v>-6941023.9792611795</v>
      </c>
      <c r="I114" s="456">
        <f t="shared" si="39"/>
        <v>0</v>
      </c>
      <c r="J114" s="456">
        <f t="shared" si="39"/>
        <v>-8058976.0207388205</v>
      </c>
      <c r="K114" s="456">
        <f t="shared" si="39"/>
        <v>0</v>
      </c>
      <c r="L114" s="456">
        <f t="shared" si="39"/>
        <v>0</v>
      </c>
      <c r="M114" s="456">
        <f t="shared" si="39"/>
        <v>0</v>
      </c>
      <c r="N114" s="456">
        <f t="shared" si="39"/>
        <v>0</v>
      </c>
      <c r="O114" s="456">
        <f t="shared" si="39"/>
        <v>0</v>
      </c>
      <c r="P114" s="579">
        <f t="shared" si="39"/>
        <v>0</v>
      </c>
      <c r="Q114" s="453">
        <f>SUM(D114:P114)</f>
        <v>-15000000</v>
      </c>
    </row>
    <row r="115" spans="1:19" ht="15" x14ac:dyDescent="0.25">
      <c r="A115" s="554"/>
      <c r="B115" s="1008"/>
      <c r="C115" s="464" t="s">
        <v>421</v>
      </c>
      <c r="D115" s="453">
        <f t="shared" ref="D115:I115" si="40">D110+D111+D114</f>
        <v>0</v>
      </c>
      <c r="E115" s="453">
        <f t="shared" si="40"/>
        <v>15000000</v>
      </c>
      <c r="F115" s="453">
        <f t="shared" si="40"/>
        <v>15000000</v>
      </c>
      <c r="G115" s="453">
        <f t="shared" si="40"/>
        <v>15000000</v>
      </c>
      <c r="H115" s="453">
        <f t="shared" si="40"/>
        <v>8058976.0207388205</v>
      </c>
      <c r="I115" s="453">
        <f t="shared" si="40"/>
        <v>8058976.0207388205</v>
      </c>
      <c r="P115" s="579"/>
      <c r="Q115" s="453"/>
    </row>
    <row r="116" spans="1:19" ht="15" x14ac:dyDescent="0.25">
      <c r="A116" s="554"/>
      <c r="B116" s="1008"/>
      <c r="C116" s="592" t="s">
        <v>215</v>
      </c>
      <c r="D116" s="457"/>
      <c r="E116" s="457">
        <f>-E115*$F$26</f>
        <v>-147801.09823453237</v>
      </c>
      <c r="F116" s="457">
        <f t="shared" ref="F116:P116" si="41">-F115*$F$26</f>
        <v>-147801.09823453237</v>
      </c>
      <c r="G116" s="457">
        <f t="shared" si="41"/>
        <v>-147801.09823453237</v>
      </c>
      <c r="H116" s="457">
        <f t="shared" si="41"/>
        <v>-79408.367100730611</v>
      </c>
      <c r="I116" s="457">
        <f t="shared" si="41"/>
        <v>-79408.367100730611</v>
      </c>
      <c r="J116" s="457">
        <f t="shared" si="41"/>
        <v>0</v>
      </c>
      <c r="K116" s="457">
        <f t="shared" si="41"/>
        <v>0</v>
      </c>
      <c r="L116" s="457">
        <f t="shared" si="41"/>
        <v>0</v>
      </c>
      <c r="M116" s="457">
        <f t="shared" si="41"/>
        <v>0</v>
      </c>
      <c r="N116" s="457">
        <f t="shared" si="41"/>
        <v>0</v>
      </c>
      <c r="O116" s="457">
        <f t="shared" si="41"/>
        <v>0</v>
      </c>
      <c r="P116" s="580">
        <f t="shared" si="41"/>
        <v>0</v>
      </c>
      <c r="Q116" s="552">
        <f>SUM(D116:P116)</f>
        <v>-602220.02890505828</v>
      </c>
    </row>
    <row r="117" spans="1:19" s="462" customFormat="1" ht="15" x14ac:dyDescent="0.25">
      <c r="A117" s="554"/>
      <c r="B117" s="1008"/>
      <c r="C117" s="462" t="s">
        <v>108</v>
      </c>
      <c r="D117" s="458">
        <f>D111+D112+D114+D116</f>
        <v>0</v>
      </c>
      <c r="E117" s="458">
        <f>E111+E112+E114+E116+E113</f>
        <v>14672198.901765468</v>
      </c>
      <c r="F117" s="458">
        <f t="shared" ref="F117:P117" si="42">F111+F112+F114+F116+F113</f>
        <v>-147801.09823453237</v>
      </c>
      <c r="G117" s="458">
        <f t="shared" si="42"/>
        <v>-147801.09823453237</v>
      </c>
      <c r="H117" s="458">
        <f t="shared" si="42"/>
        <v>-7020432.34636191</v>
      </c>
      <c r="I117" s="458">
        <f t="shared" si="42"/>
        <v>-79408.367100730611</v>
      </c>
      <c r="J117" s="458">
        <f t="shared" si="42"/>
        <v>-8058976.0207388205</v>
      </c>
      <c r="K117" s="458">
        <f t="shared" si="42"/>
        <v>0</v>
      </c>
      <c r="L117" s="458">
        <f t="shared" si="42"/>
        <v>0</v>
      </c>
      <c r="M117" s="458">
        <f t="shared" si="42"/>
        <v>0</v>
      </c>
      <c r="N117" s="458">
        <f t="shared" si="42"/>
        <v>0</v>
      </c>
      <c r="O117" s="458">
        <f t="shared" si="42"/>
        <v>0</v>
      </c>
      <c r="P117" s="581">
        <f t="shared" si="42"/>
        <v>0</v>
      </c>
      <c r="Q117" s="453">
        <f>SUM(D117:P117)</f>
        <v>-782220.02890505828</v>
      </c>
      <c r="R117" s="458"/>
      <c r="S117" s="458"/>
    </row>
    <row r="118" spans="1:19" ht="15" x14ac:dyDescent="0.25">
      <c r="D118" s="456"/>
      <c r="E118" s="456"/>
    </row>
    <row r="119" spans="1:19" ht="15.75" customHeight="1" thickBot="1" x14ac:dyDescent="0.3">
      <c r="A119" s="554"/>
      <c r="B119" s="1008"/>
      <c r="C119" s="523" t="s">
        <v>209</v>
      </c>
      <c r="D119" s="415">
        <v>0</v>
      </c>
      <c r="E119" s="415">
        <v>1</v>
      </c>
      <c r="F119" s="415">
        <v>2</v>
      </c>
      <c r="G119" s="415">
        <v>3</v>
      </c>
      <c r="H119" s="415">
        <v>4</v>
      </c>
      <c r="I119" s="415">
        <v>5</v>
      </c>
      <c r="J119" s="415">
        <v>6</v>
      </c>
      <c r="K119" s="415">
        <v>7</v>
      </c>
      <c r="L119" s="415">
        <v>8</v>
      </c>
      <c r="M119" s="415">
        <v>9</v>
      </c>
      <c r="N119" s="415">
        <v>10</v>
      </c>
      <c r="O119" s="415">
        <v>11</v>
      </c>
      <c r="P119" s="569">
        <v>12</v>
      </c>
      <c r="Q119" s="415" t="s">
        <v>212</v>
      </c>
    </row>
    <row r="120" spans="1:19" ht="15.75" thickTop="1" x14ac:dyDescent="0.25">
      <c r="A120" s="554"/>
      <c r="B120" s="1008"/>
      <c r="C120" s="464" t="s">
        <v>60</v>
      </c>
      <c r="D120" s="456">
        <f t="shared" ref="D120:P120" si="43">D111+D101+D91</f>
        <v>0</v>
      </c>
      <c r="E120" s="456">
        <f t="shared" si="43"/>
        <v>45000000</v>
      </c>
      <c r="F120" s="456">
        <f t="shared" si="43"/>
        <v>0</v>
      </c>
      <c r="G120" s="456">
        <f t="shared" si="43"/>
        <v>0</v>
      </c>
      <c r="H120" s="456">
        <f t="shared" si="43"/>
        <v>0</v>
      </c>
      <c r="I120" s="456">
        <f t="shared" si="43"/>
        <v>0</v>
      </c>
      <c r="J120" s="456">
        <f t="shared" si="43"/>
        <v>0</v>
      </c>
      <c r="K120" s="456">
        <f t="shared" si="43"/>
        <v>0</v>
      </c>
      <c r="L120" s="456">
        <f t="shared" si="43"/>
        <v>0</v>
      </c>
      <c r="M120" s="456">
        <f t="shared" si="43"/>
        <v>0</v>
      </c>
      <c r="N120" s="456">
        <f t="shared" si="43"/>
        <v>0</v>
      </c>
      <c r="O120" s="456">
        <f t="shared" si="43"/>
        <v>0</v>
      </c>
      <c r="P120" s="579">
        <f t="shared" si="43"/>
        <v>0</v>
      </c>
      <c r="Q120" s="453">
        <f>SUM(D120:P120)</f>
        <v>45000000</v>
      </c>
    </row>
    <row r="121" spans="1:19" ht="15" x14ac:dyDescent="0.25">
      <c r="A121" s="554"/>
      <c r="B121" s="1008"/>
      <c r="C121" s="464" t="s">
        <v>368</v>
      </c>
      <c r="D121" s="456">
        <f>D112+D102+D92</f>
        <v>0</v>
      </c>
      <c r="E121" s="456">
        <f t="shared" ref="E121:P122" si="44">E114+E104+E94</f>
        <v>0</v>
      </c>
      <c r="F121" s="456">
        <f t="shared" si="44"/>
        <v>0</v>
      </c>
      <c r="G121" s="456">
        <f t="shared" si="44"/>
        <v>0</v>
      </c>
      <c r="H121" s="456">
        <f t="shared" si="44"/>
        <v>-6941023.9792611795</v>
      </c>
      <c r="I121" s="456">
        <f t="shared" si="44"/>
        <v>0</v>
      </c>
      <c r="J121" s="456">
        <f t="shared" si="44"/>
        <v>-10429034.34867142</v>
      </c>
      <c r="K121" s="456">
        <f t="shared" si="44"/>
        <v>-4316267.0123136751</v>
      </c>
      <c r="L121" s="456">
        <f t="shared" si="44"/>
        <v>-20764744.005184703</v>
      </c>
      <c r="M121" s="456">
        <f t="shared" si="44"/>
        <v>0</v>
      </c>
      <c r="N121" s="456">
        <f t="shared" si="44"/>
        <v>0</v>
      </c>
      <c r="O121" s="456">
        <f t="shared" si="44"/>
        <v>0</v>
      </c>
      <c r="P121" s="579">
        <f t="shared" si="44"/>
        <v>0</v>
      </c>
      <c r="Q121" s="453">
        <f>SUM(D121:P121)</f>
        <v>-42451069.345430978</v>
      </c>
    </row>
    <row r="122" spans="1:19" ht="15" x14ac:dyDescent="0.25">
      <c r="A122" s="554"/>
      <c r="B122" s="1008"/>
      <c r="C122" s="464" t="s">
        <v>421</v>
      </c>
      <c r="D122" s="456">
        <f>D113+D103+D93</f>
        <v>0</v>
      </c>
      <c r="E122" s="456">
        <f t="shared" si="44"/>
        <v>45000000</v>
      </c>
      <c r="F122" s="456">
        <f t="shared" si="44"/>
        <v>45000000</v>
      </c>
      <c r="G122" s="456">
        <f t="shared" si="44"/>
        <v>45000000</v>
      </c>
      <c r="H122" s="456">
        <f t="shared" si="44"/>
        <v>38058976.020738825</v>
      </c>
      <c r="I122" s="456">
        <f t="shared" si="44"/>
        <v>38058976.020738825</v>
      </c>
      <c r="J122" s="456">
        <f t="shared" si="44"/>
        <v>27629941.6720674</v>
      </c>
      <c r="K122" s="456">
        <f t="shared" si="44"/>
        <v>23313674.659753725</v>
      </c>
      <c r="L122" s="456">
        <f t="shared" si="44"/>
        <v>2548930.6545690224</v>
      </c>
      <c r="M122" s="456">
        <f t="shared" si="44"/>
        <v>2548930.6545690224</v>
      </c>
      <c r="N122" s="456">
        <f t="shared" si="44"/>
        <v>2548930.6545690224</v>
      </c>
      <c r="O122" s="456">
        <f t="shared" si="44"/>
        <v>2548930.6545690224</v>
      </c>
      <c r="P122" s="579">
        <f t="shared" si="44"/>
        <v>2548930.6545690224</v>
      </c>
      <c r="Q122" s="453">
        <f>MAX(D122:P122)</f>
        <v>45000000</v>
      </c>
    </row>
    <row r="123" spans="1:19" ht="15" x14ac:dyDescent="0.25">
      <c r="A123" s="554"/>
      <c r="B123" s="1008"/>
      <c r="C123" s="464" t="s">
        <v>87</v>
      </c>
      <c r="D123" s="456">
        <f>D50</f>
        <v>69435000</v>
      </c>
      <c r="E123" s="456">
        <f>E50</f>
        <v>69435000</v>
      </c>
      <c r="F123" s="456">
        <f t="shared" ref="F123:P123" si="45">F50</f>
        <v>69435000</v>
      </c>
      <c r="G123" s="456">
        <f t="shared" si="45"/>
        <v>69435000</v>
      </c>
      <c r="H123" s="456">
        <f t="shared" si="45"/>
        <v>60510000</v>
      </c>
      <c r="I123" s="456">
        <f t="shared" si="45"/>
        <v>60510000</v>
      </c>
      <c r="J123" s="456">
        <f t="shared" si="45"/>
        <v>47100000</v>
      </c>
      <c r="K123" s="456">
        <f t="shared" si="45"/>
        <v>41550000</v>
      </c>
      <c r="L123" s="456">
        <f t="shared" si="45"/>
        <v>14850000</v>
      </c>
      <c r="M123" s="456">
        <f t="shared" si="45"/>
        <v>14850000</v>
      </c>
      <c r="N123" s="456">
        <f t="shared" si="45"/>
        <v>0</v>
      </c>
      <c r="O123" s="456">
        <f t="shared" si="45"/>
        <v>0</v>
      </c>
      <c r="P123" s="579">
        <f t="shared" si="45"/>
        <v>0</v>
      </c>
      <c r="Q123" s="453"/>
    </row>
    <row r="124" spans="1:19" ht="15" x14ac:dyDescent="0.25">
      <c r="A124" s="554"/>
      <c r="B124" s="1008"/>
      <c r="C124" s="584" t="s">
        <v>0</v>
      </c>
      <c r="D124" s="585" t="str">
        <f>IF(D122=0,"",D122/D123)</f>
        <v/>
      </c>
      <c r="E124" s="585">
        <f t="shared" ref="E124:M124" si="46">IF(E123=0,"",E122/E123)</f>
        <v>0.64808813998703829</v>
      </c>
      <c r="F124" s="585">
        <f t="shared" si="46"/>
        <v>0.64808813998703829</v>
      </c>
      <c r="G124" s="585">
        <f t="shared" si="46"/>
        <v>0.64808813998703829</v>
      </c>
      <c r="H124" s="585">
        <f t="shared" si="46"/>
        <v>0.62897002182678607</v>
      </c>
      <c r="I124" s="585">
        <f t="shared" si="46"/>
        <v>0.62897002182678607</v>
      </c>
      <c r="J124" s="585">
        <f t="shared" si="46"/>
        <v>0.58662296543667514</v>
      </c>
      <c r="K124" s="585">
        <f t="shared" si="46"/>
        <v>0.56109926978949998</v>
      </c>
      <c r="L124" s="585">
        <f t="shared" si="46"/>
        <v>0.17164516192383988</v>
      </c>
      <c r="M124" s="585">
        <f t="shared" si="46"/>
        <v>0.17164516192383988</v>
      </c>
      <c r="N124" s="585" t="str">
        <f>IF(N123=0,"",N122/N123)</f>
        <v/>
      </c>
      <c r="O124" s="585" t="str">
        <f>IF(O123=0,"",O122/O123)</f>
        <v/>
      </c>
      <c r="P124" s="586" t="str">
        <f>IF(P123=0,"",P122/P123)</f>
        <v/>
      </c>
      <c r="Q124" s="587">
        <f>MAX(D124:P124)</f>
        <v>0.64808813998703829</v>
      </c>
    </row>
    <row r="125" spans="1:19" s="573" customFormat="1" ht="15" x14ac:dyDescent="0.25">
      <c r="A125" s="554"/>
      <c r="B125" s="1008"/>
      <c r="C125" s="528" t="s">
        <v>21</v>
      </c>
      <c r="D125" s="588"/>
      <c r="E125" s="588" t="str">
        <f t="shared" ref="E125:M125" si="47">IF(E123=0,"",IF($I$35&gt;=E124,"OK","NO"))</f>
        <v>OK</v>
      </c>
      <c r="F125" s="588" t="str">
        <f t="shared" si="47"/>
        <v>OK</v>
      </c>
      <c r="G125" s="588" t="str">
        <f t="shared" si="47"/>
        <v>OK</v>
      </c>
      <c r="H125" s="588" t="str">
        <f t="shared" si="47"/>
        <v>OK</v>
      </c>
      <c r="I125" s="588" t="str">
        <f t="shared" si="47"/>
        <v>OK</v>
      </c>
      <c r="J125" s="588" t="str">
        <f t="shared" si="47"/>
        <v>OK</v>
      </c>
      <c r="K125" s="588" t="str">
        <f t="shared" si="47"/>
        <v>OK</v>
      </c>
      <c r="L125" s="588" t="str">
        <f t="shared" si="47"/>
        <v>OK</v>
      </c>
      <c r="M125" s="588" t="str">
        <f t="shared" si="47"/>
        <v>OK</v>
      </c>
      <c r="N125" s="588" t="str">
        <f>IF(N123=0,"",IF($I$35&gt;=N124,"OK","NO"))</f>
        <v/>
      </c>
      <c r="O125" s="588" t="str">
        <f>IF(O123=0,"",IF($I$35&gt;=O124,"OK","NO"))</f>
        <v/>
      </c>
      <c r="P125" s="589" t="str">
        <f>IF(P123=0,"",IF($I$35&gt;=P124,"OK","NO"))</f>
        <v/>
      </c>
      <c r="Q125" s="590"/>
      <c r="R125" s="453"/>
      <c r="S125" s="453"/>
    </row>
    <row r="126" spans="1:19" ht="15" x14ac:dyDescent="0.25">
      <c r="A126" s="554"/>
      <c r="B126" s="1008"/>
      <c r="C126" s="464" t="s">
        <v>80</v>
      </c>
      <c r="D126" s="456"/>
      <c r="E126" s="456">
        <f t="shared" ref="E126:P126" si="48">E116+E106+E96</f>
        <v>-388618.86486622703</v>
      </c>
      <c r="F126" s="456">
        <f t="shared" si="48"/>
        <v>-388618.86486622703</v>
      </c>
      <c r="G126" s="456">
        <f t="shared" si="48"/>
        <v>-388618.86486622703</v>
      </c>
      <c r="H126" s="456">
        <f t="shared" si="48"/>
        <v>-320226.13373242522</v>
      </c>
      <c r="I126" s="456">
        <f t="shared" si="48"/>
        <v>-320226.13373242522</v>
      </c>
      <c r="J126" s="456">
        <f t="shared" si="48"/>
        <v>-220346.51581274578</v>
      </c>
      <c r="K126" s="456">
        <f t="shared" si="48"/>
        <v>-183064.99258217454</v>
      </c>
      <c r="L126" s="456">
        <f t="shared" si="48"/>
        <v>-18905.601621402082</v>
      </c>
      <c r="M126" s="456">
        <f t="shared" si="48"/>
        <v>-18905.601621402082</v>
      </c>
      <c r="N126" s="456">
        <f t="shared" si="48"/>
        <v>-18905.601621402082</v>
      </c>
      <c r="O126" s="456">
        <f t="shared" si="48"/>
        <v>-18905.601621402082</v>
      </c>
      <c r="P126" s="579">
        <f t="shared" si="48"/>
        <v>-18905.601621402082</v>
      </c>
      <c r="Q126" s="453">
        <f>SUM(D126:P126)</f>
        <v>-2304248.3785654618</v>
      </c>
    </row>
    <row r="127" spans="1:19" ht="15" x14ac:dyDescent="0.25">
      <c r="A127" s="554"/>
      <c r="B127" s="1008"/>
      <c r="C127" s="464" t="s">
        <v>40</v>
      </c>
      <c r="D127" s="456"/>
      <c r="E127" s="456">
        <f t="shared" ref="E127:P127" si="49">SUM(E60:E64)</f>
        <v>1128318.75</v>
      </c>
      <c r="F127" s="456">
        <f t="shared" si="49"/>
        <v>1135370.7421875</v>
      </c>
      <c r="G127" s="456">
        <f t="shared" si="49"/>
        <v>1142466.8093261721</v>
      </c>
      <c r="H127" s="456">
        <f t="shared" si="49"/>
        <v>1001839.6096893315</v>
      </c>
      <c r="I127" s="456">
        <f t="shared" si="49"/>
        <v>1008101.1072498898</v>
      </c>
      <c r="J127" s="456">
        <f t="shared" si="49"/>
        <v>789593.81779733114</v>
      </c>
      <c r="K127" s="456">
        <f t="shared" si="49"/>
        <v>700905.9612322367</v>
      </c>
      <c r="L127" s="456">
        <f t="shared" si="49"/>
        <v>252069.94846752306</v>
      </c>
      <c r="M127" s="456">
        <f t="shared" si="49"/>
        <v>253645.38564544512</v>
      </c>
      <c r="N127" s="456">
        <f t="shared" si="49"/>
        <v>0</v>
      </c>
      <c r="O127" s="456">
        <f t="shared" si="49"/>
        <v>0</v>
      </c>
      <c r="P127" s="579">
        <f t="shared" si="49"/>
        <v>0</v>
      </c>
      <c r="Q127" s="453">
        <f>SUM(D127:P127)</f>
        <v>7412312.131595429</v>
      </c>
    </row>
    <row r="128" spans="1:19" ht="15" x14ac:dyDescent="0.25">
      <c r="A128" s="554"/>
      <c r="B128" s="1008"/>
      <c r="C128" s="591" t="s">
        <v>1</v>
      </c>
      <c r="D128" s="585"/>
      <c r="E128" s="585">
        <f t="shared" ref="E128:M128" si="50">IF(E123=0,"",E127/-E126)</f>
        <v>2.903407044813425</v>
      </c>
      <c r="F128" s="585">
        <f t="shared" si="50"/>
        <v>2.9215533388435091</v>
      </c>
      <c r="G128" s="585">
        <f t="shared" si="50"/>
        <v>2.9398130472112816</v>
      </c>
      <c r="H128" s="585">
        <f t="shared" si="50"/>
        <v>3.1285379428977191</v>
      </c>
      <c r="I128" s="585">
        <f t="shared" si="50"/>
        <v>3.1480913050408295</v>
      </c>
      <c r="J128" s="585">
        <f t="shared" si="50"/>
        <v>3.5834186662081891</v>
      </c>
      <c r="K128" s="585">
        <f t="shared" si="50"/>
        <v>3.828727444531006</v>
      </c>
      <c r="L128" s="585">
        <f t="shared" si="50"/>
        <v>13.333082623626606</v>
      </c>
      <c r="M128" s="585">
        <f t="shared" si="50"/>
        <v>13.416414390024272</v>
      </c>
      <c r="N128" s="585" t="str">
        <f>IF(N123=0,"",N127/-N126)</f>
        <v/>
      </c>
      <c r="O128" s="585" t="str">
        <f>IF(O123=0,"",O127/-O126)</f>
        <v/>
      </c>
      <c r="P128" s="586" t="str">
        <f>IF(P123=0,"",P127/-P126)</f>
        <v/>
      </c>
      <c r="Q128" s="587">
        <f>MIN(D128:P128)</f>
        <v>2.903407044813425</v>
      </c>
    </row>
    <row r="129" spans="1:19" s="573" customFormat="1" ht="15" x14ac:dyDescent="0.25">
      <c r="A129" s="554"/>
      <c r="B129" s="1008"/>
      <c r="C129" s="528" t="s">
        <v>21</v>
      </c>
      <c r="D129" s="588"/>
      <c r="E129" s="588" t="str">
        <f>IF(E123=0,"",IF($I$36&lt;=E128,"OK","NO"))</f>
        <v>OK</v>
      </c>
      <c r="F129" s="588" t="str">
        <f t="shared" ref="F129:P129" si="51">IF(F123=0,"",IF($I$36&lt;=F128,"OK","NO"))</f>
        <v>OK</v>
      </c>
      <c r="G129" s="588" t="str">
        <f t="shared" si="51"/>
        <v>OK</v>
      </c>
      <c r="H129" s="588" t="str">
        <f t="shared" si="51"/>
        <v>OK</v>
      </c>
      <c r="I129" s="588" t="str">
        <f t="shared" si="51"/>
        <v>OK</v>
      </c>
      <c r="J129" s="588" t="str">
        <f t="shared" si="51"/>
        <v>OK</v>
      </c>
      <c r="K129" s="588" t="str">
        <f t="shared" si="51"/>
        <v>OK</v>
      </c>
      <c r="L129" s="588" t="str">
        <f t="shared" si="51"/>
        <v>OK</v>
      </c>
      <c r="M129" s="588" t="str">
        <f t="shared" si="51"/>
        <v>OK</v>
      </c>
      <c r="N129" s="588" t="str">
        <f t="shared" si="51"/>
        <v/>
      </c>
      <c r="O129" s="588" t="str">
        <f t="shared" si="51"/>
        <v/>
      </c>
      <c r="P129" s="589" t="str">
        <f t="shared" si="51"/>
        <v/>
      </c>
      <c r="Q129" s="590"/>
      <c r="R129" s="453"/>
      <c r="S129" s="453"/>
    </row>
    <row r="130" spans="1:19" ht="15" x14ac:dyDescent="0.25">
      <c r="A130" s="554"/>
      <c r="B130" s="1008"/>
      <c r="C130" s="573" t="s">
        <v>5</v>
      </c>
      <c r="D130" s="456">
        <f t="shared" ref="D130:P131" si="52">D112+D102+D92</f>
        <v>0</v>
      </c>
      <c r="E130" s="456">
        <f t="shared" si="52"/>
        <v>-540000</v>
      </c>
      <c r="F130" s="456">
        <f t="shared" si="52"/>
        <v>0</v>
      </c>
      <c r="G130" s="456">
        <f t="shared" si="52"/>
        <v>0</v>
      </c>
      <c r="H130" s="456">
        <f t="shared" si="52"/>
        <v>0</v>
      </c>
      <c r="I130" s="456">
        <f t="shared" si="52"/>
        <v>0</v>
      </c>
      <c r="J130" s="456">
        <f t="shared" si="52"/>
        <v>0</v>
      </c>
      <c r="K130" s="456">
        <f t="shared" si="52"/>
        <v>0</v>
      </c>
      <c r="L130" s="456">
        <f t="shared" si="52"/>
        <v>0</v>
      </c>
      <c r="M130" s="456">
        <f t="shared" si="52"/>
        <v>0</v>
      </c>
      <c r="N130" s="456">
        <f t="shared" si="52"/>
        <v>0</v>
      </c>
      <c r="O130" s="456">
        <f t="shared" si="52"/>
        <v>0</v>
      </c>
      <c r="P130" s="579">
        <f t="shared" si="52"/>
        <v>0</v>
      </c>
      <c r="Q130" s="453">
        <f>SUM(D130:P130)</f>
        <v>-540000</v>
      </c>
    </row>
    <row r="131" spans="1:19" ht="15" x14ac:dyDescent="0.25">
      <c r="A131" s="554"/>
      <c r="B131" s="1008"/>
      <c r="C131" s="464" t="s">
        <v>30</v>
      </c>
      <c r="D131" s="456">
        <f t="shared" si="52"/>
        <v>0</v>
      </c>
      <c r="E131" s="456">
        <f t="shared" si="52"/>
        <v>0</v>
      </c>
      <c r="F131" s="456">
        <f t="shared" si="52"/>
        <v>0</v>
      </c>
      <c r="G131" s="456">
        <f t="shared" si="52"/>
        <v>0</v>
      </c>
      <c r="H131" s="456">
        <f t="shared" si="52"/>
        <v>0</v>
      </c>
      <c r="I131" s="456">
        <f t="shared" si="52"/>
        <v>0</v>
      </c>
      <c r="J131" s="456">
        <f t="shared" si="52"/>
        <v>0</v>
      </c>
      <c r="K131" s="456">
        <f t="shared" si="52"/>
        <v>0</v>
      </c>
      <c r="L131" s="456">
        <f t="shared" si="52"/>
        <v>0</v>
      </c>
      <c r="M131" s="456">
        <f t="shared" si="52"/>
        <v>0</v>
      </c>
      <c r="N131" s="456">
        <f t="shared" si="52"/>
        <v>0</v>
      </c>
      <c r="O131" s="456">
        <f t="shared" si="52"/>
        <v>0</v>
      </c>
      <c r="P131" s="579">
        <f t="shared" si="52"/>
        <v>0</v>
      </c>
      <c r="Q131" s="453">
        <f>SUM(D131:P131)</f>
        <v>0</v>
      </c>
    </row>
    <row r="132" spans="1:19" ht="15" x14ac:dyDescent="0.25">
      <c r="A132" s="554"/>
      <c r="B132" s="1008"/>
      <c r="C132" s="592" t="s">
        <v>216</v>
      </c>
      <c r="D132" s="457">
        <f t="shared" ref="D132:M132" si="53">IF(D122&gt;1,-$D$31/4,0)</f>
        <v>0</v>
      </c>
      <c r="E132" s="457">
        <f t="shared" si="53"/>
        <v>-12500</v>
      </c>
      <c r="F132" s="457">
        <f t="shared" si="53"/>
        <v>-12500</v>
      </c>
      <c r="G132" s="457">
        <f t="shared" si="53"/>
        <v>-12500</v>
      </c>
      <c r="H132" s="457">
        <f t="shared" si="53"/>
        <v>-12500</v>
      </c>
      <c r="I132" s="457">
        <f t="shared" si="53"/>
        <v>-12500</v>
      </c>
      <c r="J132" s="457">
        <f t="shared" si="53"/>
        <v>-12500</v>
      </c>
      <c r="K132" s="457">
        <f t="shared" si="53"/>
        <v>-12500</v>
      </c>
      <c r="L132" s="457">
        <f t="shared" si="53"/>
        <v>-12500</v>
      </c>
      <c r="M132" s="457">
        <f t="shared" si="53"/>
        <v>-12500</v>
      </c>
      <c r="N132" s="457">
        <f>IF(N122&gt;1,-$D$31/4,0)</f>
        <v>-12500</v>
      </c>
      <c r="O132" s="457">
        <f>IF(O122&gt;1,-$D$31/4,0)</f>
        <v>-12500</v>
      </c>
      <c r="P132" s="580">
        <f>IF(P122&gt;1,-$D$31/4,0)</f>
        <v>-12500</v>
      </c>
      <c r="Q132" s="552">
        <f>SUM(D132:P132)</f>
        <v>-150000</v>
      </c>
      <c r="R132" s="458"/>
      <c r="S132" s="458"/>
    </row>
    <row r="133" spans="1:19" ht="15" x14ac:dyDescent="0.25">
      <c r="A133" s="554"/>
      <c r="B133" s="1008"/>
      <c r="C133" s="462" t="s">
        <v>109</v>
      </c>
      <c r="D133" s="458">
        <f t="shared" ref="D133:P133" si="54">SUM(D120:D121,D126,D130:D132)</f>
        <v>0</v>
      </c>
      <c r="E133" s="458">
        <f t="shared" si="54"/>
        <v>44058881.135133773</v>
      </c>
      <c r="F133" s="458">
        <f t="shared" si="54"/>
        <v>-401118.86486622703</v>
      </c>
      <c r="G133" s="458">
        <f t="shared" si="54"/>
        <v>-401118.86486622703</v>
      </c>
      <c r="H133" s="458">
        <f t="shared" si="54"/>
        <v>-7273750.1129936045</v>
      </c>
      <c r="I133" s="458">
        <f t="shared" si="54"/>
        <v>-332726.13373242522</v>
      </c>
      <c r="J133" s="458">
        <f t="shared" si="54"/>
        <v>-10661880.864484165</v>
      </c>
      <c r="K133" s="458">
        <f t="shared" si="54"/>
        <v>-4511832.0048958501</v>
      </c>
      <c r="L133" s="458">
        <f t="shared" si="54"/>
        <v>-20796149.606806103</v>
      </c>
      <c r="M133" s="458">
        <f t="shared" si="54"/>
        <v>-31405.601621402082</v>
      </c>
      <c r="N133" s="458">
        <f t="shared" si="54"/>
        <v>-31405.601621402082</v>
      </c>
      <c r="O133" s="458">
        <f t="shared" si="54"/>
        <v>-31405.601621402082</v>
      </c>
      <c r="P133" s="581">
        <f t="shared" si="54"/>
        <v>-31405.601621402082</v>
      </c>
      <c r="Q133" s="453">
        <f>SUM(D133:P133)</f>
        <v>-445317.72399643669</v>
      </c>
      <c r="R133" s="556"/>
      <c r="S133" s="556"/>
    </row>
    <row r="134" spans="1:19" ht="15" x14ac:dyDescent="0.25">
      <c r="A134" s="554"/>
      <c r="B134" s="1008"/>
      <c r="D134" s="456"/>
      <c r="E134" s="456"/>
    </row>
    <row r="135" spans="1:19" ht="15.75" thickBot="1" x14ac:dyDescent="0.3">
      <c r="A135" s="554"/>
      <c r="B135" s="1008"/>
      <c r="C135" s="523" t="s">
        <v>112</v>
      </c>
      <c r="D135" s="415">
        <v>0</v>
      </c>
      <c r="E135" s="415">
        <v>1</v>
      </c>
      <c r="F135" s="415">
        <v>2</v>
      </c>
      <c r="G135" s="415">
        <v>3</v>
      </c>
      <c r="H135" s="415">
        <v>4</v>
      </c>
      <c r="I135" s="415">
        <v>5</v>
      </c>
      <c r="J135" s="415">
        <v>6</v>
      </c>
      <c r="K135" s="415">
        <v>7</v>
      </c>
      <c r="L135" s="415">
        <v>8</v>
      </c>
      <c r="M135" s="415">
        <v>9</v>
      </c>
      <c r="N135" s="415">
        <v>10</v>
      </c>
      <c r="O135" s="415">
        <v>11</v>
      </c>
      <c r="P135" s="569">
        <v>12</v>
      </c>
      <c r="Q135" s="415" t="s">
        <v>212</v>
      </c>
    </row>
    <row r="136" spans="1:19" ht="15.75" thickTop="1" x14ac:dyDescent="0.25">
      <c r="A136" s="554"/>
      <c r="B136" s="1008"/>
      <c r="C136" s="573" t="s">
        <v>420</v>
      </c>
      <c r="D136" s="456"/>
      <c r="E136" s="453">
        <f t="shared" ref="E136:P136" si="55">D141</f>
        <v>0</v>
      </c>
      <c r="F136" s="453">
        <f t="shared" si="55"/>
        <v>0</v>
      </c>
      <c r="G136" s="453">
        <f t="shared" si="55"/>
        <v>0</v>
      </c>
      <c r="H136" s="453">
        <f t="shared" si="55"/>
        <v>0</v>
      </c>
      <c r="I136" s="453">
        <f t="shared" si="55"/>
        <v>0</v>
      </c>
      <c r="J136" s="453">
        <f t="shared" si="55"/>
        <v>0</v>
      </c>
      <c r="K136" s="453">
        <f t="shared" si="55"/>
        <v>0</v>
      </c>
      <c r="L136" s="453">
        <f t="shared" si="55"/>
        <v>0</v>
      </c>
      <c r="M136" s="453">
        <f t="shared" si="55"/>
        <v>0</v>
      </c>
      <c r="N136" s="453">
        <f t="shared" si="55"/>
        <v>0</v>
      </c>
      <c r="O136" s="453">
        <f t="shared" si="55"/>
        <v>0</v>
      </c>
      <c r="P136" s="574">
        <f t="shared" si="55"/>
        <v>0</v>
      </c>
      <c r="Q136" s="453">
        <f t="shared" ref="Q136:Q143" si="56">SUM(D136:P136)</f>
        <v>0</v>
      </c>
    </row>
    <row r="137" spans="1:19" ht="15" x14ac:dyDescent="0.25">
      <c r="A137" s="554"/>
      <c r="B137" s="1008"/>
      <c r="C137" s="464" t="s">
        <v>60</v>
      </c>
      <c r="D137" s="456">
        <f>-D68</f>
        <v>0</v>
      </c>
      <c r="E137" s="456">
        <f>-E68</f>
        <v>0</v>
      </c>
      <c r="P137" s="579"/>
      <c r="Q137" s="453">
        <f t="shared" si="56"/>
        <v>0</v>
      </c>
    </row>
    <row r="138" spans="1:19" ht="15" x14ac:dyDescent="0.25">
      <c r="A138" s="554"/>
      <c r="B138" s="1008"/>
      <c r="C138" s="464" t="s">
        <v>5</v>
      </c>
      <c r="D138" s="456">
        <f>-D137*$D$30</f>
        <v>0</v>
      </c>
      <c r="E138" s="456">
        <f>-E137*$D$30</f>
        <v>0</v>
      </c>
      <c r="F138" s="456">
        <f t="shared" ref="F138:P138" si="57">-F137*$D$30</f>
        <v>0</v>
      </c>
      <c r="G138" s="456">
        <f t="shared" si="57"/>
        <v>0</v>
      </c>
      <c r="H138" s="456">
        <f t="shared" si="57"/>
        <v>0</v>
      </c>
      <c r="I138" s="456">
        <f t="shared" si="57"/>
        <v>0</v>
      </c>
      <c r="J138" s="456">
        <f t="shared" si="57"/>
        <v>0</v>
      </c>
      <c r="K138" s="456">
        <f t="shared" si="57"/>
        <v>0</v>
      </c>
      <c r="L138" s="456">
        <f t="shared" si="57"/>
        <v>0</v>
      </c>
      <c r="M138" s="456">
        <f t="shared" si="57"/>
        <v>0</v>
      </c>
      <c r="N138" s="456">
        <f t="shared" si="57"/>
        <v>0</v>
      </c>
      <c r="O138" s="456">
        <f t="shared" si="57"/>
        <v>0</v>
      </c>
      <c r="P138" s="579">
        <f t="shared" si="57"/>
        <v>0</v>
      </c>
      <c r="Q138" s="453">
        <f t="shared" si="56"/>
        <v>0</v>
      </c>
    </row>
    <row r="139" spans="1:19" ht="15" x14ac:dyDescent="0.25">
      <c r="A139" s="554"/>
      <c r="B139" s="1008"/>
      <c r="C139" s="464" t="s">
        <v>110</v>
      </c>
      <c r="D139" s="456">
        <f>-$D$32*D137</f>
        <v>0</v>
      </c>
      <c r="E139" s="456">
        <f>-$D$32*E137</f>
        <v>0</v>
      </c>
      <c r="F139" s="456">
        <f t="shared" ref="F139:P139" si="58">-$D$32*F137</f>
        <v>0</v>
      </c>
      <c r="G139" s="456">
        <f t="shared" si="58"/>
        <v>0</v>
      </c>
      <c r="H139" s="456">
        <f t="shared" si="58"/>
        <v>0</v>
      </c>
      <c r="I139" s="456">
        <f t="shared" si="58"/>
        <v>0</v>
      </c>
      <c r="J139" s="456">
        <f t="shared" si="58"/>
        <v>0</v>
      </c>
      <c r="K139" s="456">
        <f t="shared" si="58"/>
        <v>0</v>
      </c>
      <c r="L139" s="456">
        <f t="shared" si="58"/>
        <v>0</v>
      </c>
      <c r="M139" s="456">
        <f t="shared" si="58"/>
        <v>0</v>
      </c>
      <c r="N139" s="456">
        <f t="shared" si="58"/>
        <v>0</v>
      </c>
      <c r="O139" s="456">
        <f t="shared" si="58"/>
        <v>0</v>
      </c>
      <c r="P139" s="579">
        <f t="shared" si="58"/>
        <v>0</v>
      </c>
      <c r="Q139" s="453">
        <f t="shared" si="56"/>
        <v>0</v>
      </c>
    </row>
    <row r="140" spans="1:19" ht="15" x14ac:dyDescent="0.25">
      <c r="A140" s="554"/>
      <c r="B140" s="1008"/>
      <c r="C140" s="464" t="s">
        <v>368</v>
      </c>
      <c r="D140" s="456">
        <f>-IF(D77&gt;0,D77,0)</f>
        <v>0</v>
      </c>
      <c r="E140" s="456">
        <f>-IF(E77&gt;0,E77,0)</f>
        <v>0</v>
      </c>
      <c r="F140" s="456">
        <f>-IF(F77&gt;0,F77,0)</f>
        <v>0</v>
      </c>
      <c r="G140" s="456">
        <f t="shared" ref="G140:P140" si="59">-IF(G77&gt;0,G77,0)</f>
        <v>0</v>
      </c>
      <c r="H140" s="456">
        <f t="shared" si="59"/>
        <v>0</v>
      </c>
      <c r="I140" s="456">
        <f t="shared" si="59"/>
        <v>0</v>
      </c>
      <c r="J140" s="456">
        <f t="shared" si="59"/>
        <v>0</v>
      </c>
      <c r="K140" s="456">
        <f t="shared" si="59"/>
        <v>0</v>
      </c>
      <c r="L140" s="456">
        <f t="shared" si="59"/>
        <v>0</v>
      </c>
      <c r="M140" s="456">
        <f t="shared" si="59"/>
        <v>0</v>
      </c>
      <c r="N140" s="456">
        <f t="shared" si="59"/>
        <v>0</v>
      </c>
      <c r="O140" s="456">
        <f t="shared" si="59"/>
        <v>0</v>
      </c>
      <c r="P140" s="579">
        <f t="shared" si="59"/>
        <v>0</v>
      </c>
      <c r="Q140" s="453">
        <f t="shared" si="56"/>
        <v>0</v>
      </c>
    </row>
    <row r="141" spans="1:19" ht="15" x14ac:dyDescent="0.25">
      <c r="A141" s="554"/>
      <c r="B141" s="1008"/>
      <c r="C141" s="464" t="s">
        <v>421</v>
      </c>
      <c r="D141" s="453">
        <f t="shared" ref="D141:P141" si="60">D136+D137+D140</f>
        <v>0</v>
      </c>
      <c r="E141" s="453">
        <f t="shared" si="60"/>
        <v>0</v>
      </c>
      <c r="F141" s="453">
        <f t="shared" si="60"/>
        <v>0</v>
      </c>
      <c r="G141" s="453">
        <f t="shared" si="60"/>
        <v>0</v>
      </c>
      <c r="H141" s="453">
        <f t="shared" si="60"/>
        <v>0</v>
      </c>
      <c r="I141" s="453">
        <f t="shared" si="60"/>
        <v>0</v>
      </c>
      <c r="J141" s="453">
        <f t="shared" si="60"/>
        <v>0</v>
      </c>
      <c r="K141" s="453">
        <f t="shared" si="60"/>
        <v>0</v>
      </c>
      <c r="L141" s="453">
        <f t="shared" si="60"/>
        <v>0</v>
      </c>
      <c r="M141" s="453">
        <f t="shared" si="60"/>
        <v>0</v>
      </c>
      <c r="N141" s="453">
        <f t="shared" si="60"/>
        <v>0</v>
      </c>
      <c r="O141" s="453">
        <f t="shared" si="60"/>
        <v>0</v>
      </c>
      <c r="P141" s="574">
        <f t="shared" si="60"/>
        <v>0</v>
      </c>
      <c r="Q141" s="453">
        <f t="shared" si="56"/>
        <v>0</v>
      </c>
    </row>
    <row r="142" spans="1:19" ht="15" x14ac:dyDescent="0.25">
      <c r="A142" s="554"/>
      <c r="B142" s="1008"/>
      <c r="C142" s="592" t="s">
        <v>215</v>
      </c>
      <c r="D142" s="457"/>
      <c r="E142" s="457">
        <f t="shared" ref="E142:P142" si="61">-$G$26*E136</f>
        <v>0</v>
      </c>
      <c r="F142" s="457">
        <f t="shared" si="61"/>
        <v>0</v>
      </c>
      <c r="G142" s="457">
        <f t="shared" si="61"/>
        <v>0</v>
      </c>
      <c r="H142" s="457">
        <f t="shared" si="61"/>
        <v>0</v>
      </c>
      <c r="I142" s="457">
        <f t="shared" si="61"/>
        <v>0</v>
      </c>
      <c r="J142" s="457">
        <f t="shared" si="61"/>
        <v>0</v>
      </c>
      <c r="K142" s="457">
        <f t="shared" si="61"/>
        <v>0</v>
      </c>
      <c r="L142" s="457">
        <f t="shared" si="61"/>
        <v>0</v>
      </c>
      <c r="M142" s="457">
        <f t="shared" si="61"/>
        <v>0</v>
      </c>
      <c r="N142" s="457">
        <f t="shared" si="61"/>
        <v>0</v>
      </c>
      <c r="O142" s="457">
        <f t="shared" si="61"/>
        <v>0</v>
      </c>
      <c r="P142" s="580">
        <f t="shared" si="61"/>
        <v>0</v>
      </c>
      <c r="Q142" s="552">
        <f t="shared" si="56"/>
        <v>0</v>
      </c>
    </row>
    <row r="143" spans="1:19" ht="15" x14ac:dyDescent="0.25">
      <c r="A143" s="554"/>
      <c r="B143" s="1008"/>
      <c r="C143" s="462" t="s">
        <v>113</v>
      </c>
      <c r="D143" s="458">
        <f>D137+D138+D140+D142</f>
        <v>0</v>
      </c>
      <c r="E143" s="458">
        <f>E137+E138+E140+E142+E139</f>
        <v>0</v>
      </c>
      <c r="F143" s="458">
        <f t="shared" ref="F143:P143" si="62">F137+F138+F140+F142</f>
        <v>0</v>
      </c>
      <c r="G143" s="458">
        <f t="shared" si="62"/>
        <v>0</v>
      </c>
      <c r="H143" s="458">
        <f t="shared" si="62"/>
        <v>0</v>
      </c>
      <c r="I143" s="458">
        <f t="shared" si="62"/>
        <v>0</v>
      </c>
      <c r="J143" s="458">
        <f t="shared" si="62"/>
        <v>0</v>
      </c>
      <c r="K143" s="458">
        <f t="shared" si="62"/>
        <v>0</v>
      </c>
      <c r="L143" s="458">
        <f t="shared" si="62"/>
        <v>0</v>
      </c>
      <c r="M143" s="458">
        <f t="shared" si="62"/>
        <v>0</v>
      </c>
      <c r="N143" s="458">
        <f t="shared" si="62"/>
        <v>0</v>
      </c>
      <c r="O143" s="458">
        <f t="shared" si="62"/>
        <v>0</v>
      </c>
      <c r="P143" s="581">
        <f t="shared" si="62"/>
        <v>0</v>
      </c>
      <c r="Q143" s="453">
        <f t="shared" si="56"/>
        <v>0</v>
      </c>
    </row>
    <row r="144" spans="1:19" ht="15" x14ac:dyDescent="0.25">
      <c r="C144" s="462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3"/>
    </row>
    <row r="145" spans="1:19" ht="15.75" customHeight="1" thickBot="1" x14ac:dyDescent="0.3">
      <c r="A145" s="554"/>
      <c r="B145" s="1008"/>
      <c r="C145" s="523" t="s">
        <v>452</v>
      </c>
      <c r="D145" s="415">
        <v>0</v>
      </c>
      <c r="E145" s="415">
        <v>1</v>
      </c>
      <c r="F145" s="415">
        <v>2</v>
      </c>
      <c r="G145" s="415">
        <v>3</v>
      </c>
      <c r="H145" s="415">
        <v>4</v>
      </c>
      <c r="I145" s="415">
        <v>5</v>
      </c>
      <c r="J145" s="415">
        <v>6</v>
      </c>
      <c r="K145" s="415">
        <v>7</v>
      </c>
      <c r="L145" s="415">
        <v>8</v>
      </c>
      <c r="M145" s="415">
        <v>9</v>
      </c>
      <c r="N145" s="415">
        <v>10</v>
      </c>
      <c r="O145" s="415">
        <v>11</v>
      </c>
      <c r="P145" s="569">
        <v>12</v>
      </c>
      <c r="Q145" s="415" t="s">
        <v>212</v>
      </c>
      <c r="R145" s="415" t="s">
        <v>156</v>
      </c>
      <c r="S145" s="415" t="s">
        <v>157</v>
      </c>
    </row>
    <row r="146" spans="1:19" ht="15.75" thickTop="1" x14ac:dyDescent="0.25">
      <c r="A146" s="554"/>
      <c r="B146" s="1008"/>
      <c r="C146" s="464" t="s">
        <v>114</v>
      </c>
      <c r="D146" s="456">
        <f>D65</f>
        <v>-14625000</v>
      </c>
      <c r="E146" s="456">
        <f t="shared" ref="E146:P146" si="63">E65</f>
        <v>-42746681.25</v>
      </c>
      <c r="F146" s="456">
        <f t="shared" si="63"/>
        <v>1135370.7421875</v>
      </c>
      <c r="G146" s="456">
        <f t="shared" si="63"/>
        <v>1142466.8093261721</v>
      </c>
      <c r="H146" s="456">
        <f t="shared" si="63"/>
        <v>9926839.6096893307</v>
      </c>
      <c r="I146" s="456">
        <f t="shared" si="63"/>
        <v>1008101.1072498898</v>
      </c>
      <c r="J146" s="456">
        <f t="shared" si="63"/>
        <v>14199593.817797331</v>
      </c>
      <c r="K146" s="456">
        <f t="shared" si="63"/>
        <v>6250905.9612322366</v>
      </c>
      <c r="L146" s="456">
        <f t="shared" si="63"/>
        <v>26952069.948467523</v>
      </c>
      <c r="M146" s="456">
        <f t="shared" si="63"/>
        <v>253645.38564544512</v>
      </c>
      <c r="N146" s="456">
        <f t="shared" si="63"/>
        <v>14850000</v>
      </c>
      <c r="O146" s="456">
        <f t="shared" si="63"/>
        <v>0</v>
      </c>
      <c r="P146" s="579">
        <f t="shared" si="63"/>
        <v>0</v>
      </c>
      <c r="Q146" s="453">
        <f>SUM(D146:P146)</f>
        <v>18347312.131595436</v>
      </c>
      <c r="R146" s="556">
        <f>IRR(D146:P146)</f>
        <v>4.4477293228475601E-2</v>
      </c>
      <c r="S146" s="556">
        <f>(1+R146)^4-1</f>
        <v>0.19013440917816515</v>
      </c>
    </row>
    <row r="147" spans="1:19" ht="15" x14ac:dyDescent="0.25">
      <c r="A147" s="554"/>
      <c r="B147" s="1008"/>
      <c r="C147" s="464" t="s">
        <v>102</v>
      </c>
      <c r="D147" s="456">
        <f>D78</f>
        <v>-14625000</v>
      </c>
      <c r="E147" s="456">
        <f t="shared" ref="E147:P147" si="64">E78</f>
        <v>-42746681.25</v>
      </c>
      <c r="F147" s="456">
        <f t="shared" si="64"/>
        <v>1135370.7421875</v>
      </c>
      <c r="G147" s="456">
        <f t="shared" si="64"/>
        <v>1142466.8093261721</v>
      </c>
      <c r="H147" s="456">
        <f t="shared" si="64"/>
        <v>9926839.6096893307</v>
      </c>
      <c r="I147" s="456">
        <f t="shared" si="64"/>
        <v>1008101.1072498898</v>
      </c>
      <c r="J147" s="456">
        <f t="shared" si="64"/>
        <v>14199593.817797331</v>
      </c>
      <c r="K147" s="456">
        <f t="shared" si="64"/>
        <v>6250905.9612322366</v>
      </c>
      <c r="L147" s="456">
        <f t="shared" si="64"/>
        <v>26952069.948467523</v>
      </c>
      <c r="M147" s="456">
        <f t="shared" si="64"/>
        <v>253645.38564544512</v>
      </c>
      <c r="N147" s="456">
        <f t="shared" si="64"/>
        <v>14850000</v>
      </c>
      <c r="O147" s="456">
        <f t="shared" si="64"/>
        <v>0</v>
      </c>
      <c r="P147" s="579">
        <f t="shared" si="64"/>
        <v>0</v>
      </c>
      <c r="Q147" s="453">
        <f>SUM(D147:P147)</f>
        <v>18347312.131595436</v>
      </c>
      <c r="R147" s="556">
        <f>IRR(D147:P147)</f>
        <v>4.4477293228475601E-2</v>
      </c>
      <c r="S147" s="556">
        <f>(1+R147)^4-1</f>
        <v>0.19013440917816515</v>
      </c>
    </row>
    <row r="148" spans="1:19" s="462" customFormat="1" ht="15" x14ac:dyDescent="0.25">
      <c r="A148" s="554"/>
      <c r="B148" s="1008"/>
      <c r="C148" s="464" t="s">
        <v>109</v>
      </c>
      <c r="D148" s="456">
        <f t="shared" ref="D148:P148" si="65">D133</f>
        <v>0</v>
      </c>
      <c r="E148" s="456">
        <f t="shared" si="65"/>
        <v>44058881.135133773</v>
      </c>
      <c r="F148" s="456">
        <f t="shared" si="65"/>
        <v>-401118.86486622703</v>
      </c>
      <c r="G148" s="456">
        <f t="shared" si="65"/>
        <v>-401118.86486622703</v>
      </c>
      <c r="H148" s="456">
        <f t="shared" si="65"/>
        <v>-7273750.1129936045</v>
      </c>
      <c r="I148" s="456">
        <f t="shared" si="65"/>
        <v>-332726.13373242522</v>
      </c>
      <c r="J148" s="456">
        <f t="shared" si="65"/>
        <v>-10661880.864484165</v>
      </c>
      <c r="K148" s="456">
        <f t="shared" si="65"/>
        <v>-4511832.0048958501</v>
      </c>
      <c r="L148" s="456">
        <f t="shared" si="65"/>
        <v>-20796149.606806103</v>
      </c>
      <c r="M148" s="456">
        <f t="shared" si="65"/>
        <v>-31405.601621402082</v>
      </c>
      <c r="N148" s="456">
        <f t="shared" si="65"/>
        <v>-31405.601621402082</v>
      </c>
      <c r="O148" s="456">
        <f t="shared" si="65"/>
        <v>-31405.601621402082</v>
      </c>
      <c r="P148" s="579">
        <f t="shared" si="65"/>
        <v>-31405.601621402082</v>
      </c>
      <c r="Q148" s="453">
        <f>SUM(D148:P148)</f>
        <v>-445317.72399643669</v>
      </c>
      <c r="R148" s="556">
        <f>IRR(D148:P148)</f>
        <v>1.7818338792816579E-3</v>
      </c>
      <c r="S148" s="556">
        <f>(1+R148)^4-1</f>
        <v>7.1464077478522459E-3</v>
      </c>
    </row>
    <row r="149" spans="1:19" ht="15" x14ac:dyDescent="0.25">
      <c r="A149" s="554"/>
      <c r="B149" s="1008"/>
      <c r="C149" s="592" t="s">
        <v>113</v>
      </c>
      <c r="D149" s="457">
        <f t="shared" ref="D149:P149" si="66">D143</f>
        <v>0</v>
      </c>
      <c r="E149" s="457">
        <f t="shared" si="66"/>
        <v>0</v>
      </c>
      <c r="F149" s="457">
        <f t="shared" si="66"/>
        <v>0</v>
      </c>
      <c r="G149" s="457">
        <f t="shared" si="66"/>
        <v>0</v>
      </c>
      <c r="H149" s="457">
        <f t="shared" si="66"/>
        <v>0</v>
      </c>
      <c r="I149" s="457">
        <f t="shared" si="66"/>
        <v>0</v>
      </c>
      <c r="J149" s="457">
        <f t="shared" si="66"/>
        <v>0</v>
      </c>
      <c r="K149" s="457">
        <f t="shared" si="66"/>
        <v>0</v>
      </c>
      <c r="L149" s="457">
        <f t="shared" si="66"/>
        <v>0</v>
      </c>
      <c r="M149" s="457">
        <f t="shared" si="66"/>
        <v>0</v>
      </c>
      <c r="N149" s="457">
        <f t="shared" si="66"/>
        <v>0</v>
      </c>
      <c r="O149" s="457">
        <f t="shared" si="66"/>
        <v>0</v>
      </c>
      <c r="P149" s="580">
        <f t="shared" si="66"/>
        <v>0</v>
      </c>
      <c r="Q149" s="552">
        <f>SUM(D149:P149)</f>
        <v>0</v>
      </c>
      <c r="R149" s="593" t="e">
        <f>IRR(D149:P149)</f>
        <v>#NUM!</v>
      </c>
      <c r="S149" s="593" t="e">
        <f>(1+R149)^4-1</f>
        <v>#NUM!</v>
      </c>
    </row>
    <row r="150" spans="1:19" ht="15" x14ac:dyDescent="0.25">
      <c r="A150" s="554"/>
      <c r="B150" s="1008"/>
      <c r="C150" s="462" t="s">
        <v>64</v>
      </c>
      <c r="D150" s="458">
        <f t="shared" ref="D150:P150" si="67">D147+D148+D149</f>
        <v>-14625000</v>
      </c>
      <c r="E150" s="458">
        <f t="shared" si="67"/>
        <v>1312199.8851337731</v>
      </c>
      <c r="F150" s="458">
        <f t="shared" si="67"/>
        <v>734251.87732127297</v>
      </c>
      <c r="G150" s="458">
        <f t="shared" si="67"/>
        <v>741347.94445994508</v>
      </c>
      <c r="H150" s="458">
        <f t="shared" si="67"/>
        <v>2653089.4966957262</v>
      </c>
      <c r="I150" s="458">
        <f t="shared" si="67"/>
        <v>675374.97351746447</v>
      </c>
      <c r="J150" s="458">
        <f t="shared" si="67"/>
        <v>3537712.9533131663</v>
      </c>
      <c r="K150" s="458">
        <f t="shared" si="67"/>
        <v>1739073.9563363865</v>
      </c>
      <c r="L150" s="458">
        <f t="shared" si="67"/>
        <v>6155920.3416614197</v>
      </c>
      <c r="M150" s="458">
        <f t="shared" si="67"/>
        <v>222239.78402404304</v>
      </c>
      <c r="N150" s="458">
        <f t="shared" si="67"/>
        <v>14818594.398378598</v>
      </c>
      <c r="O150" s="458">
        <f t="shared" si="67"/>
        <v>-31405.601621402082</v>
      </c>
      <c r="P150" s="581">
        <f t="shared" si="67"/>
        <v>-31405.601621402082</v>
      </c>
      <c r="Q150" s="453">
        <f>SUM(D150:P150)</f>
        <v>17901994.407598995</v>
      </c>
      <c r="R150" s="556">
        <f>IRR(D150:P150)</f>
        <v>0.11578212663315401</v>
      </c>
      <c r="S150" s="420">
        <f>(1+R150)^4-1</f>
        <v>0.54994968865868277</v>
      </c>
    </row>
    <row r="151" spans="1:19" ht="15" x14ac:dyDescent="0.25">
      <c r="D151" s="477"/>
      <c r="E151" s="477"/>
      <c r="F151" s="477"/>
      <c r="G151" s="477"/>
      <c r="H151" s="477"/>
      <c r="I151" s="477"/>
    </row>
    <row r="152" spans="1:19" ht="15" x14ac:dyDescent="0.25">
      <c r="D152" s="594"/>
      <c r="E152" s="595"/>
      <c r="F152" s="595"/>
      <c r="G152" s="595"/>
      <c r="H152" s="595"/>
      <c r="I152" s="595"/>
    </row>
  </sheetData>
  <sheetProtection algorithmName="SHA-512" hashValue="3Mq/H0WlK3zZs5e6zDE43nKGJbeNWV7x0IPDPgMTCyw7e6OYeC2YB+AetyCkwb0tTLADz3w8hxqhEkHU/gCAjg==" saltValue="2jdZNPZ3h5LDCuNZINXr3g==" spinCount="100000" sheet="1" formatCells="0" formatColumns="0" formatRows="0" insertColumns="0" insertRows="0" insertHyperlinks="0" deleteColumns="0" deleteRows="0" selectLockedCells="1" sort="0" autoFilter="0" pivotTables="0"/>
  <mergeCells count="2">
    <mergeCell ref="B1:I1"/>
    <mergeCell ref="A3:A24"/>
  </mergeCells>
  <conditionalFormatting sqref="D40:P44">
    <cfRule type="cellIs" dxfId="28" priority="3" operator="equal">
      <formula>0</formula>
    </cfRule>
  </conditionalFormatting>
  <conditionalFormatting sqref="D45:P150">
    <cfRule type="cellIs" dxfId="27" priority="2" operator="equal">
      <formula>0</formula>
    </cfRule>
  </conditionalFormatting>
  <conditionalFormatting sqref="E125:P125 E129:P129">
    <cfRule type="cellIs" dxfId="26" priority="1" operator="equal">
      <formula>"no"</formula>
    </cfRule>
  </conditionalFormatting>
  <hyperlinks>
    <hyperlink ref="A3" r:id="rId1" display="www.propertyfinance.it/it/it/opere/property-finance/"/>
  </hyperlinks>
  <pageMargins left="0.70866141732283472" right="0.70866141732283472" top="0.74803149606299213" bottom="0.74803149606299213" header="0.31496062992125984" footer="0.31496062992125984"/>
  <pageSetup paperSize="9" scale="44" fitToHeight="2" orientation="landscape" r:id="rId2"/>
  <ignoredErrors>
    <ignoredError sqref="D25:F27 D17:G20 D4:F15 G4:I7 G9:I10 G8 I8 E39:S89 D45:D53 D23:F23 D35:J36 D59:D65 D71:D78 E151:S153 F90:S150 E90:E142 D90:D150 E144:E150" unlockedFormula="1"/>
    <ignoredError sqref="E143" formula="1" unlockedFormula="1"/>
  </ignoredErrors>
  <drawing r:id="rId3"/>
  <legacy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4"/>
  <sheetViews>
    <sheetView showGridLines="0" zoomScaleNormal="100" workbookViewId="0">
      <selection activeCell="F19" sqref="F19"/>
    </sheetView>
  </sheetViews>
  <sheetFormatPr defaultColWidth="8.85546875" defaultRowHeight="15" x14ac:dyDescent="0.25"/>
  <cols>
    <col min="1" max="1" width="12.140625" style="412" customWidth="1"/>
    <col min="2" max="2" width="2" style="1002" customWidth="1"/>
    <col min="3" max="3" width="11.7109375" style="444" customWidth="1"/>
    <col min="4" max="4" width="11.5703125" style="445" bestFit="1" customWidth="1"/>
    <col min="5" max="5" width="19.85546875" style="445" customWidth="1"/>
    <col min="6" max="6" width="13.140625" style="445" bestFit="1" customWidth="1"/>
    <col min="7" max="16384" width="8.85546875" style="416"/>
  </cols>
  <sheetData>
    <row r="1" spans="1:9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810"/>
      <c r="H1" s="810"/>
      <c r="I1" s="810"/>
    </row>
    <row r="2" spans="1:9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9" s="1002" customFormat="1" ht="15" customHeight="1" x14ac:dyDescent="0.25">
      <c r="A3" s="924" t="s">
        <v>589</v>
      </c>
      <c r="C3" s="980" t="s">
        <v>541</v>
      </c>
      <c r="D3" s="1001"/>
      <c r="E3" s="1001"/>
      <c r="F3" s="1001"/>
    </row>
    <row r="4" spans="1:9" s="1002" customFormat="1" ht="15" customHeight="1" x14ac:dyDescent="0.25">
      <c r="A4" s="947"/>
      <c r="C4" s="1003"/>
      <c r="D4" s="1001"/>
      <c r="E4" s="1001"/>
      <c r="F4" s="1001"/>
    </row>
    <row r="5" spans="1:9" ht="15.75" thickBot="1" x14ac:dyDescent="0.3">
      <c r="A5" s="947"/>
      <c r="C5" s="535"/>
      <c r="D5" s="513" t="str">
        <f>'Figure 6.7 --&gt; 6.16'!D3</f>
        <v>Price</v>
      </c>
      <c r="E5" s="536" t="str">
        <f>'Figure 6.7 --&gt; 6.16'!F3</f>
        <v>Net rent</v>
      </c>
      <c r="F5" s="513" t="str">
        <f>'Figure 6.7 --&gt; 6.16'!E3</f>
        <v>OMV</v>
      </c>
    </row>
    <row r="6" spans="1:9" ht="15.75" thickTop="1" x14ac:dyDescent="0.25">
      <c r="A6" s="947"/>
      <c r="C6" s="484" t="str">
        <f>'Figure 6.7 --&gt; 6.16'!C4</f>
        <v>Property 1</v>
      </c>
      <c r="D6" s="485"/>
      <c r="E6" s="485">
        <f>'Figure 6.7 --&gt; 6.16'!F4</f>
        <v>580125</v>
      </c>
      <c r="F6" s="485">
        <f>'Figure 6.7 --&gt; 6.16'!E4</f>
        <v>8925000</v>
      </c>
    </row>
    <row r="7" spans="1:9" x14ac:dyDescent="0.25">
      <c r="A7" s="947"/>
      <c r="C7" s="484" t="str">
        <f>'Figure 6.7 --&gt; 6.16'!C5</f>
        <v>Property 2</v>
      </c>
      <c r="D7" s="485"/>
      <c r="E7" s="485">
        <f>'Figure 6.7 --&gt; 6.16'!F5</f>
        <v>871650</v>
      </c>
      <c r="F7" s="485">
        <f>'Figure 6.7 --&gt; 6.16'!E5</f>
        <v>13410000</v>
      </c>
    </row>
    <row r="8" spans="1:9" x14ac:dyDescent="0.25">
      <c r="A8" s="947"/>
      <c r="C8" s="484" t="str">
        <f>'Figure 6.7 --&gt; 6.16'!C6</f>
        <v>Property 3</v>
      </c>
      <c r="D8" s="485"/>
      <c r="E8" s="485">
        <f>'Figure 6.7 --&gt; 6.16'!F6</f>
        <v>360750</v>
      </c>
      <c r="F8" s="485">
        <f>'Figure 6.7 --&gt; 6.16'!E6</f>
        <v>5550000</v>
      </c>
    </row>
    <row r="9" spans="1:9" x14ac:dyDescent="0.25">
      <c r="A9" s="947"/>
      <c r="C9" s="484" t="str">
        <f>'Figure 6.7 --&gt; 6.16'!C7</f>
        <v>Property 4</v>
      </c>
      <c r="D9" s="485"/>
      <c r="E9" s="485">
        <f>'Figure 6.7 --&gt; 6.16'!F7</f>
        <v>1735500</v>
      </c>
      <c r="F9" s="485">
        <f>'Figure 6.7 --&gt; 6.16'!E7</f>
        <v>26700000</v>
      </c>
    </row>
    <row r="10" spans="1:9" x14ac:dyDescent="0.25">
      <c r="A10" s="947"/>
      <c r="C10" s="502" t="str">
        <f>'Figure 6.7 --&gt; 6.16'!C8</f>
        <v>Property 5</v>
      </c>
      <c r="D10" s="503"/>
      <c r="E10" s="503">
        <f>'Figure 6.7 --&gt; 6.16'!F8</f>
        <v>965250</v>
      </c>
      <c r="F10" s="503">
        <f>'Figure 6.7 --&gt; 6.16'!E8</f>
        <v>14850000</v>
      </c>
    </row>
    <row r="11" spans="1:9" x14ac:dyDescent="0.25">
      <c r="A11" s="947"/>
      <c r="C11" s="492" t="str">
        <f>'Figure 6.7 --&gt; 6.16'!C9</f>
        <v>Portfolio</v>
      </c>
      <c r="D11" s="493">
        <f>'Figure 6.7 --&gt; 6.16'!D9</f>
        <v>58500000</v>
      </c>
      <c r="E11" s="493">
        <f>'Figure 6.7 --&gt; 6.16'!F9</f>
        <v>4513275</v>
      </c>
      <c r="F11" s="493">
        <f>'Figure 6.7 --&gt; 6.16'!E9</f>
        <v>69435000</v>
      </c>
    </row>
    <row r="12" spans="1:9" x14ac:dyDescent="0.25">
      <c r="A12" s="947"/>
    </row>
    <row r="13" spans="1:9" x14ac:dyDescent="0.25">
      <c r="A13" s="947"/>
    </row>
    <row r="14" spans="1:9" ht="16.5" customHeight="1" x14ac:dyDescent="0.25">
      <c r="A14" s="947"/>
    </row>
    <row r="15" spans="1:9" x14ac:dyDescent="0.25">
      <c r="A15" s="947"/>
    </row>
    <row r="16" spans="1:9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geTYQb0SmocCA7jDmXroHNesexCeMoDA2tHSroerXzwzRMVoLDHrqPInlGSkHuSrOA94+SYv1jHJj2Um8RGgew==" saltValue="/G9NnDpDt75LGUV0VL1LP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D5:F11 C6:C11" unlocked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9.85546875" style="444" bestFit="1" customWidth="1"/>
    <col min="4" max="12" width="13.140625" style="445" bestFit="1" customWidth="1"/>
    <col min="13" max="13" width="4.5703125" style="445" bestFit="1" customWidth="1"/>
    <col min="14" max="16384" width="9.140625" style="416"/>
  </cols>
  <sheetData>
    <row r="1" spans="1:13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</row>
    <row r="2" spans="1:13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</row>
    <row r="3" spans="1:13" s="1002" customFormat="1" ht="15" customHeight="1" x14ac:dyDescent="0.25">
      <c r="A3" s="924" t="s">
        <v>589</v>
      </c>
      <c r="C3" s="980" t="s">
        <v>542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</row>
    <row r="4" spans="1:13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</row>
    <row r="5" spans="1:13" ht="15.75" thickBot="1" x14ac:dyDescent="0.3">
      <c r="A5" s="947"/>
      <c r="C5" s="482"/>
      <c r="D5" s="483">
        <f>'Figure 6.7 --&gt; 6.16'!E38</f>
        <v>1</v>
      </c>
      <c r="E5" s="483">
        <f>'Figure 6.7 --&gt; 6.16'!F38</f>
        <v>2</v>
      </c>
      <c r="F5" s="483">
        <f>'Figure 6.7 --&gt; 6.16'!G38</f>
        <v>3</v>
      </c>
      <c r="G5" s="483">
        <f>'Figure 6.7 --&gt; 6.16'!H38</f>
        <v>4</v>
      </c>
      <c r="H5" s="483">
        <f>'Figure 6.7 --&gt; 6.16'!I38</f>
        <v>5</v>
      </c>
      <c r="I5" s="483">
        <f>'Figure 6.7 --&gt; 6.16'!J38</f>
        <v>6</v>
      </c>
      <c r="J5" s="483">
        <f>'Figure 6.7 --&gt; 6.16'!K38</f>
        <v>7</v>
      </c>
      <c r="K5" s="483">
        <f>'Figure 6.7 --&gt; 6.16'!L38</f>
        <v>8</v>
      </c>
      <c r="L5" s="483">
        <f>'Figure 6.7 --&gt; 6.16'!M38</f>
        <v>9</v>
      </c>
      <c r="M5" s="483">
        <f>'Figure 6.7 --&gt; 6.16'!N38</f>
        <v>10</v>
      </c>
    </row>
    <row r="6" spans="1:13" ht="15.75" thickTop="1" x14ac:dyDescent="0.25">
      <c r="A6" s="947"/>
      <c r="C6" s="484" t="str">
        <f>'Figure 6.7 --&gt; 6.16'!C40</f>
        <v>Property 1</v>
      </c>
      <c r="D6" s="533">
        <f>IF('Figure 6.7 --&gt; 6.16'!E40=1,'Figure 6.7 --&gt; 6.16'!E45,"Sold")</f>
        <v>8925000</v>
      </c>
      <c r="E6" s="533">
        <f>IF('Figure 6.7 --&gt; 6.16'!F40=1,'Figure 6.7 --&gt; 6.16'!F45,"Sold")</f>
        <v>8925000</v>
      </c>
      <c r="F6" s="533">
        <f>IF('Figure 6.7 --&gt; 6.16'!G40=1,'Figure 6.7 --&gt; 6.16'!G45,"Sold")</f>
        <v>8925000</v>
      </c>
      <c r="G6" s="533" t="str">
        <f>IF('Figure 6.7 --&gt; 6.16'!H40=1,'Figure 6.7 --&gt; 6.16'!H45,"Sold")</f>
        <v>Sold</v>
      </c>
      <c r="H6" s="533" t="str">
        <f>IF('Figure 6.7 --&gt; 6.16'!I40=1,'Figure 6.7 --&gt; 6.16'!I45,"Sold")</f>
        <v>Sold</v>
      </c>
      <c r="I6" s="533" t="str">
        <f>IF('Figure 6.7 --&gt; 6.16'!J40=1,'Figure 6.7 --&gt; 6.16'!J45,"Sold")</f>
        <v>Sold</v>
      </c>
      <c r="J6" s="533" t="str">
        <f>IF('Figure 6.7 --&gt; 6.16'!K40=1,'Figure 6.7 --&gt; 6.16'!K45,"Sold")</f>
        <v>Sold</v>
      </c>
      <c r="K6" s="533" t="str">
        <f>IF('Figure 6.7 --&gt; 6.16'!L40=1,'Figure 6.7 --&gt; 6.16'!L45,"Sold")</f>
        <v>Sold</v>
      </c>
      <c r="L6" s="533" t="str">
        <f>IF('Figure 6.7 --&gt; 6.16'!M40=1,'Figure 6.7 --&gt; 6.16'!M45,"Sold")</f>
        <v>Sold</v>
      </c>
      <c r="M6" s="533" t="str">
        <f>IF('Figure 6.7 --&gt; 6.16'!N40=1,'Figure 6.7 --&gt; 6.16'!N45,"Sold")</f>
        <v>Sold</v>
      </c>
    </row>
    <row r="7" spans="1:13" x14ac:dyDescent="0.25">
      <c r="A7" s="947"/>
      <c r="C7" s="484" t="str">
        <f>'Figure 6.7 --&gt; 6.16'!C41</f>
        <v>Property 2</v>
      </c>
      <c r="D7" s="533">
        <f>IF('Figure 6.7 --&gt; 6.16'!E41=1,'Figure 6.7 --&gt; 6.16'!E46,"Sold")</f>
        <v>13410000</v>
      </c>
      <c r="E7" s="533">
        <f>IF('Figure 6.7 --&gt; 6.16'!F41=1,'Figure 6.7 --&gt; 6.16'!F46,"Sold")</f>
        <v>13410000</v>
      </c>
      <c r="F7" s="533">
        <f>IF('Figure 6.7 --&gt; 6.16'!G41=1,'Figure 6.7 --&gt; 6.16'!G46,"Sold")</f>
        <v>13410000</v>
      </c>
      <c r="G7" s="533">
        <f>IF('Figure 6.7 --&gt; 6.16'!H41=1,'Figure 6.7 --&gt; 6.16'!H46,"Sold")</f>
        <v>13410000</v>
      </c>
      <c r="H7" s="533">
        <f>IF('Figure 6.7 --&gt; 6.16'!I41=1,'Figure 6.7 --&gt; 6.16'!I46,"Sold")</f>
        <v>13410000</v>
      </c>
      <c r="I7" s="533" t="str">
        <f>IF('Figure 6.7 --&gt; 6.16'!J41=1,'Figure 6.7 --&gt; 6.16'!J46,"Sold")</f>
        <v>Sold</v>
      </c>
      <c r="J7" s="533" t="str">
        <f>IF('Figure 6.7 --&gt; 6.16'!K41=1,'Figure 6.7 --&gt; 6.16'!K46,"Sold")</f>
        <v>Sold</v>
      </c>
      <c r="K7" s="533" t="str">
        <f>IF('Figure 6.7 --&gt; 6.16'!L41=1,'Figure 6.7 --&gt; 6.16'!L46,"Sold")</f>
        <v>Sold</v>
      </c>
      <c r="L7" s="533" t="str">
        <f>IF('Figure 6.7 --&gt; 6.16'!M41=1,'Figure 6.7 --&gt; 6.16'!M46,"Sold")</f>
        <v>Sold</v>
      </c>
      <c r="M7" s="533" t="str">
        <f>IF('Figure 6.7 --&gt; 6.16'!N41=1,'Figure 6.7 --&gt; 6.16'!N46,"Sold")</f>
        <v>Sold</v>
      </c>
    </row>
    <row r="8" spans="1:13" x14ac:dyDescent="0.25">
      <c r="A8" s="947"/>
      <c r="C8" s="484" t="str">
        <f>'Figure 6.7 --&gt; 6.16'!C42</f>
        <v>Property 3</v>
      </c>
      <c r="D8" s="533">
        <f>IF('Figure 6.7 --&gt; 6.16'!E42=1,'Figure 6.7 --&gt; 6.16'!E47,"Sold")</f>
        <v>5550000</v>
      </c>
      <c r="E8" s="533">
        <f>IF('Figure 6.7 --&gt; 6.16'!F42=1,'Figure 6.7 --&gt; 6.16'!F47,"Sold")</f>
        <v>5550000</v>
      </c>
      <c r="F8" s="533">
        <f>IF('Figure 6.7 --&gt; 6.16'!G42=1,'Figure 6.7 --&gt; 6.16'!G47,"Sold")</f>
        <v>5550000</v>
      </c>
      <c r="G8" s="533">
        <f>IF('Figure 6.7 --&gt; 6.16'!H42=1,'Figure 6.7 --&gt; 6.16'!H47,"Sold")</f>
        <v>5550000</v>
      </c>
      <c r="H8" s="533">
        <f>IF('Figure 6.7 --&gt; 6.16'!I42=1,'Figure 6.7 --&gt; 6.16'!I47,"Sold")</f>
        <v>5550000</v>
      </c>
      <c r="I8" s="533">
        <f>IF('Figure 6.7 --&gt; 6.16'!J42=1,'Figure 6.7 --&gt; 6.16'!J47,"Sold")</f>
        <v>5550000</v>
      </c>
      <c r="J8" s="533" t="str">
        <f>IF('Figure 6.7 --&gt; 6.16'!K42=1,'Figure 6.7 --&gt; 6.16'!K47,"Sold")</f>
        <v>Sold</v>
      </c>
      <c r="K8" s="533" t="str">
        <f>IF('Figure 6.7 --&gt; 6.16'!L42=1,'Figure 6.7 --&gt; 6.16'!L47,"Sold")</f>
        <v>Sold</v>
      </c>
      <c r="L8" s="533" t="str">
        <f>IF('Figure 6.7 --&gt; 6.16'!M42=1,'Figure 6.7 --&gt; 6.16'!M47,"Sold")</f>
        <v>Sold</v>
      </c>
      <c r="M8" s="533" t="str">
        <f>IF('Figure 6.7 --&gt; 6.16'!N42=1,'Figure 6.7 --&gt; 6.16'!N47,"Sold")</f>
        <v>Sold</v>
      </c>
    </row>
    <row r="9" spans="1:13" x14ac:dyDescent="0.25">
      <c r="A9" s="947"/>
      <c r="C9" s="484" t="str">
        <f>'Figure 6.7 --&gt; 6.16'!C43</f>
        <v>Property 4</v>
      </c>
      <c r="D9" s="533">
        <f>IF('Figure 6.7 --&gt; 6.16'!E43=1,'Figure 6.7 --&gt; 6.16'!E48,"Sold")</f>
        <v>26700000</v>
      </c>
      <c r="E9" s="533">
        <f>IF('Figure 6.7 --&gt; 6.16'!F43=1,'Figure 6.7 --&gt; 6.16'!F48,"Sold")</f>
        <v>26700000</v>
      </c>
      <c r="F9" s="533">
        <f>IF('Figure 6.7 --&gt; 6.16'!G43=1,'Figure 6.7 --&gt; 6.16'!G48,"Sold")</f>
        <v>26700000</v>
      </c>
      <c r="G9" s="533">
        <f>IF('Figure 6.7 --&gt; 6.16'!H43=1,'Figure 6.7 --&gt; 6.16'!H48,"Sold")</f>
        <v>26700000</v>
      </c>
      <c r="H9" s="533">
        <f>IF('Figure 6.7 --&gt; 6.16'!I43=1,'Figure 6.7 --&gt; 6.16'!I48,"Sold")</f>
        <v>26700000</v>
      </c>
      <c r="I9" s="533">
        <f>IF('Figure 6.7 --&gt; 6.16'!J43=1,'Figure 6.7 --&gt; 6.16'!J48,"Sold")</f>
        <v>26700000</v>
      </c>
      <c r="J9" s="533">
        <f>IF('Figure 6.7 --&gt; 6.16'!K43=1,'Figure 6.7 --&gt; 6.16'!K48,"Sold")</f>
        <v>26700000</v>
      </c>
      <c r="K9" s="533" t="str">
        <f>IF('Figure 6.7 --&gt; 6.16'!L43=1,'Figure 6.7 --&gt; 6.16'!L48,"Sold")</f>
        <v>Sold</v>
      </c>
      <c r="L9" s="533" t="str">
        <f>IF('Figure 6.7 --&gt; 6.16'!M43=1,'Figure 6.7 --&gt; 6.16'!M48,"Sold")</f>
        <v>Sold</v>
      </c>
      <c r="M9" s="533" t="str">
        <f>IF('Figure 6.7 --&gt; 6.16'!N43=1,'Figure 6.7 --&gt; 6.16'!N48,"Sold")</f>
        <v>Sold</v>
      </c>
    </row>
    <row r="10" spans="1:13" x14ac:dyDescent="0.25">
      <c r="A10" s="947"/>
      <c r="C10" s="502" t="str">
        <f>'Figure 6.7 --&gt; 6.16'!C44</f>
        <v>Property 5</v>
      </c>
      <c r="D10" s="534">
        <f>IF('Figure 6.7 --&gt; 6.16'!E44=1,'Figure 6.7 --&gt; 6.16'!E49,"Sold")</f>
        <v>14850000</v>
      </c>
      <c r="E10" s="534">
        <f>IF('Figure 6.7 --&gt; 6.16'!F44=1,'Figure 6.7 --&gt; 6.16'!F49,"Sold")</f>
        <v>14850000</v>
      </c>
      <c r="F10" s="534">
        <f>IF('Figure 6.7 --&gt; 6.16'!G44=1,'Figure 6.7 --&gt; 6.16'!G49,"Sold")</f>
        <v>14850000</v>
      </c>
      <c r="G10" s="534">
        <f>IF('Figure 6.7 --&gt; 6.16'!H44=1,'Figure 6.7 --&gt; 6.16'!H49,"Sold")</f>
        <v>14850000</v>
      </c>
      <c r="H10" s="534"/>
      <c r="I10" s="534">
        <f>IF('Figure 6.7 --&gt; 6.16'!J44=1,'Figure 6.7 --&gt; 6.16'!J49,"Sold")</f>
        <v>14850000</v>
      </c>
      <c r="J10" s="534">
        <f>IF('Figure 6.7 --&gt; 6.16'!K44=1,'Figure 6.7 --&gt; 6.16'!K49,"Sold")</f>
        <v>14850000</v>
      </c>
      <c r="K10" s="534">
        <f>IF('Figure 6.7 --&gt; 6.16'!L44=1,'Figure 6.7 --&gt; 6.16'!L49,"Sold")</f>
        <v>14850000</v>
      </c>
      <c r="L10" s="534">
        <f>IF('Figure 6.7 --&gt; 6.16'!M44=1,'Figure 6.7 --&gt; 6.16'!M49,"Sold")</f>
        <v>14850000</v>
      </c>
      <c r="M10" s="534" t="str">
        <f>IF('Figure 6.7 --&gt; 6.16'!N44=1,'Figure 6.7 --&gt; 6.16'!N49,"Sold")</f>
        <v>Sold</v>
      </c>
    </row>
    <row r="11" spans="1:13" x14ac:dyDescent="0.25">
      <c r="A11" s="947"/>
      <c r="C11" s="492" t="s">
        <v>73</v>
      </c>
      <c r="D11" s="493">
        <f>'Figure 6.7 --&gt; 6.16'!E50</f>
        <v>69435000</v>
      </c>
      <c r="E11" s="493">
        <f>'Figure 6.7 --&gt; 6.16'!F50</f>
        <v>69435000</v>
      </c>
      <c r="F11" s="493">
        <f>'Figure 6.7 --&gt; 6.16'!G50</f>
        <v>69435000</v>
      </c>
      <c r="G11" s="493">
        <f>'Figure 6.7 --&gt; 6.16'!H50</f>
        <v>60510000</v>
      </c>
      <c r="H11" s="493">
        <f>'Figure 6.7 --&gt; 6.16'!I50</f>
        <v>60510000</v>
      </c>
      <c r="I11" s="493">
        <f>'Figure 6.7 --&gt; 6.16'!J50</f>
        <v>47100000</v>
      </c>
      <c r="J11" s="493">
        <f>'Figure 6.7 --&gt; 6.16'!K50</f>
        <v>41550000</v>
      </c>
      <c r="K11" s="493">
        <f>'Figure 6.7 --&gt; 6.16'!L50</f>
        <v>14850000</v>
      </c>
      <c r="L11" s="493">
        <f>'Figure 6.7 --&gt; 6.16'!M50</f>
        <v>14850000</v>
      </c>
      <c r="M11" s="493">
        <f>'Figure 6.7 --&gt; 6.16'!N50</f>
        <v>0</v>
      </c>
    </row>
    <row r="12" spans="1:13" x14ac:dyDescent="0.25">
      <c r="A12" s="947"/>
    </row>
    <row r="13" spans="1:13" x14ac:dyDescent="0.25">
      <c r="A13" s="947"/>
    </row>
    <row r="14" spans="1:13" ht="16.5" customHeight="1" x14ac:dyDescent="0.25">
      <c r="A14" s="947"/>
    </row>
    <row r="15" spans="1:13" x14ac:dyDescent="0.25">
      <c r="A15" s="947"/>
    </row>
    <row r="16" spans="1:13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QFtklUONHVZ+8Gj/D22wPXquOJkt4YkAKO8aGy0JGdtCiGUbV67QBQBLKl2phCkpo6KN8v67qAusWs96sma5LA==" saltValue="l8OaOJBkiwP0ruE0YaQqy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M1"/>
  </mergeCells>
  <conditionalFormatting sqref="D6:M10">
    <cfRule type="cellIs" dxfId="25" priority="2" operator="equal">
      <formula>0</formula>
    </cfRule>
  </conditionalFormatting>
  <conditionalFormatting sqref="D11:M11">
    <cfRule type="cellIs" dxfId="24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D5:M9 C6:C10 D11:M11 D10:G10 I10:M10" unlocked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5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19.42578125" style="416" bestFit="1" customWidth="1"/>
    <col min="4" max="4" width="13.85546875" style="444" bestFit="1" customWidth="1"/>
    <col min="5" max="5" width="13.85546875" style="445" bestFit="1" customWidth="1"/>
    <col min="6" max="7" width="11.85546875" style="445" bestFit="1" customWidth="1"/>
    <col min="8" max="8" width="12.42578125" style="445" bestFit="1" customWidth="1"/>
    <col min="9" max="9" width="11.85546875" style="445" bestFit="1" customWidth="1"/>
    <col min="10" max="10" width="13.7109375" style="445" bestFit="1" customWidth="1"/>
    <col min="11" max="11" width="12.42578125" style="445" bestFit="1" customWidth="1"/>
    <col min="12" max="12" width="13.7109375" style="445" bestFit="1" customWidth="1"/>
    <col min="13" max="13" width="10.140625" style="445" bestFit="1" customWidth="1"/>
    <col min="14" max="14" width="13.7109375" style="445" bestFit="1" customWidth="1"/>
    <col min="15" max="16384" width="9.140625" style="416"/>
  </cols>
  <sheetData>
    <row r="1" spans="1:15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</row>
    <row r="2" spans="1:15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</row>
    <row r="3" spans="1:15" s="1002" customFormat="1" ht="15" customHeight="1" x14ac:dyDescent="0.25">
      <c r="A3" s="924" t="s">
        <v>589</v>
      </c>
      <c r="C3" s="980" t="s">
        <v>543</v>
      </c>
      <c r="D3" s="1003"/>
      <c r="E3" s="1001"/>
      <c r="F3" s="1001"/>
      <c r="G3" s="1001"/>
      <c r="H3" s="1001"/>
      <c r="I3" s="1001"/>
      <c r="J3" s="1001"/>
      <c r="K3" s="1001"/>
      <c r="L3" s="1001"/>
      <c r="M3" s="1001"/>
      <c r="N3" s="1001"/>
    </row>
    <row r="4" spans="1:15" s="1002" customFormat="1" ht="15" customHeight="1" x14ac:dyDescent="0.25">
      <c r="A4" s="947"/>
      <c r="D4" s="1003"/>
      <c r="E4" s="1001"/>
      <c r="F4" s="1001"/>
      <c r="G4" s="1001"/>
      <c r="H4" s="1001"/>
      <c r="I4" s="1001"/>
      <c r="J4" s="1001"/>
      <c r="K4" s="1001"/>
      <c r="L4" s="1001"/>
      <c r="M4" s="1001"/>
      <c r="N4" s="1001"/>
    </row>
    <row r="5" spans="1:15" ht="15.75" thickBot="1" x14ac:dyDescent="0.3">
      <c r="A5" s="947"/>
      <c r="C5" s="523" t="str">
        <f>IF('Figure 6.7 --&gt; 6.16'!C52="","",'Figure 6.7 --&gt; 6.16'!C52)</f>
        <v>Cash Flow</v>
      </c>
      <c r="D5" s="415">
        <f>IF('Figure 6.7 --&gt; 6.16'!D52="","",'Figure 6.7 --&gt; 6.16'!D52)</f>
        <v>0</v>
      </c>
      <c r="E5" s="415">
        <f>IF('Figure 6.7 --&gt; 6.16'!E52="","",'Figure 6.7 --&gt; 6.16'!E52)</f>
        <v>1</v>
      </c>
      <c r="F5" s="415">
        <f>IF('Figure 6.7 --&gt; 6.16'!F52="","",'Figure 6.7 --&gt; 6.16'!F52)</f>
        <v>2</v>
      </c>
      <c r="G5" s="415">
        <f>IF('Figure 6.7 --&gt; 6.16'!G52="","",'Figure 6.7 --&gt; 6.16'!G52)</f>
        <v>3</v>
      </c>
      <c r="H5" s="415">
        <f>IF('Figure 6.7 --&gt; 6.16'!H52="","",'Figure 6.7 --&gt; 6.16'!H52)</f>
        <v>4</v>
      </c>
      <c r="I5" s="415">
        <f>IF('Figure 6.7 --&gt; 6.16'!I52="","",'Figure 6.7 --&gt; 6.16'!I52)</f>
        <v>5</v>
      </c>
      <c r="J5" s="415">
        <f>IF('Figure 6.7 --&gt; 6.16'!J52="","",'Figure 6.7 --&gt; 6.16'!J52)</f>
        <v>6</v>
      </c>
      <c r="K5" s="415">
        <f>IF('Figure 6.7 --&gt; 6.16'!K52="","",'Figure 6.7 --&gt; 6.16'!K52)</f>
        <v>7</v>
      </c>
      <c r="L5" s="415">
        <f>IF('Figure 6.7 --&gt; 6.16'!L52="","",'Figure 6.7 --&gt; 6.16'!L52)</f>
        <v>8</v>
      </c>
      <c r="M5" s="415">
        <f>IF('Figure 6.7 --&gt; 6.16'!M52="","",'Figure 6.7 --&gt; 6.16'!M52)</f>
        <v>9</v>
      </c>
      <c r="N5" s="415">
        <f>IF('Figure 6.7 --&gt; 6.16'!N52="","",'Figure 6.7 --&gt; 6.16'!N52)</f>
        <v>10</v>
      </c>
    </row>
    <row r="6" spans="1:15" ht="15.75" thickTop="1" x14ac:dyDescent="0.25">
      <c r="A6" s="947"/>
      <c r="C6" s="524" t="str">
        <f>IF('Figure 6.7 --&gt; 6.16'!C53="","",'Figure 6.7 --&gt; 6.16'!C53)</f>
        <v>Acquisition</v>
      </c>
      <c r="D6" s="525">
        <f>IF('Figure 6.7 --&gt; 6.16'!D53="","",'Figure 6.7 --&gt; 6.16'!D53)</f>
        <v>-14625000</v>
      </c>
      <c r="E6" s="525">
        <f>IF('Figure 6.7 --&gt; 6.16'!E53="","",'Figure 6.7 --&gt; 6.16'!E53)</f>
        <v>-43875000</v>
      </c>
      <c r="F6" s="525">
        <f>IF('Figure 6.7 --&gt; 6.16'!F53="","",'Figure 6.7 --&gt; 6.16'!F53)</f>
        <v>0</v>
      </c>
      <c r="G6" s="525">
        <f>IF('Figure 6.7 --&gt; 6.16'!G53="","",'Figure 6.7 --&gt; 6.16'!G53)</f>
        <v>0</v>
      </c>
      <c r="H6" s="525">
        <f>IF('Figure 6.7 --&gt; 6.16'!H53="","",'Figure 6.7 --&gt; 6.16'!H53)</f>
        <v>0</v>
      </c>
      <c r="I6" s="525">
        <f>IF('Figure 6.7 --&gt; 6.16'!I53="","",'Figure 6.7 --&gt; 6.16'!I53)</f>
        <v>0</v>
      </c>
      <c r="J6" s="525">
        <f>IF('Figure 6.7 --&gt; 6.16'!J53="","",'Figure 6.7 --&gt; 6.16'!J53)</f>
        <v>0</v>
      </c>
      <c r="K6" s="525">
        <f>IF('Figure 6.7 --&gt; 6.16'!K53="","",'Figure 6.7 --&gt; 6.16'!K53)</f>
        <v>0</v>
      </c>
      <c r="L6" s="525">
        <f>IF('Figure 6.7 --&gt; 6.16'!L53="","",'Figure 6.7 --&gt; 6.16'!L53)</f>
        <v>0</v>
      </c>
      <c r="M6" s="525">
        <f>IF('Figure 6.7 --&gt; 6.16'!M53="","",'Figure 6.7 --&gt; 6.16'!M53)</f>
        <v>0</v>
      </c>
      <c r="N6" s="525">
        <f>IF('Figure 6.7 --&gt; 6.16'!N53="","",'Figure 6.7 --&gt; 6.16'!N53)</f>
        <v>0</v>
      </c>
      <c r="O6" s="526"/>
    </row>
    <row r="7" spans="1:15" x14ac:dyDescent="0.25">
      <c r="A7" s="947"/>
      <c r="C7" s="527" t="str">
        <f>IF('Figure 6.7 --&gt; 6.16'!C54="","",'Figure 6.7 --&gt; 6.16'!C54)</f>
        <v>Property disposal 1</v>
      </c>
      <c r="D7" s="435" t="str">
        <f>IF('Figure 6.7 --&gt; 6.16'!D54="","",'Figure 6.7 --&gt; 6.16'!D54)</f>
        <v/>
      </c>
      <c r="E7" s="435">
        <f>IF('Figure 6.7 --&gt; 6.16'!E54="","",'Figure 6.7 --&gt; 6.16'!E54)</f>
        <v>0</v>
      </c>
      <c r="F7" s="435">
        <f>IF('Figure 6.7 --&gt; 6.16'!F54="","",'Figure 6.7 --&gt; 6.16'!F54)</f>
        <v>0</v>
      </c>
      <c r="G7" s="435">
        <f>IF('Figure 6.7 --&gt; 6.16'!G54="","",'Figure 6.7 --&gt; 6.16'!G54)</f>
        <v>0</v>
      </c>
      <c r="H7" s="435">
        <f>IF('Figure 6.7 --&gt; 6.16'!H54="","",'Figure 6.7 --&gt; 6.16'!H54)</f>
        <v>8925000</v>
      </c>
      <c r="I7" s="435">
        <f>IF('Figure 6.7 --&gt; 6.16'!I54="","",'Figure 6.7 --&gt; 6.16'!I54)</f>
        <v>0</v>
      </c>
      <c r="J7" s="435">
        <f>IF('Figure 6.7 --&gt; 6.16'!J54="","",'Figure 6.7 --&gt; 6.16'!J54)</f>
        <v>0</v>
      </c>
      <c r="K7" s="435">
        <f>IF('Figure 6.7 --&gt; 6.16'!K54="","",'Figure 6.7 --&gt; 6.16'!K54)</f>
        <v>0</v>
      </c>
      <c r="L7" s="435">
        <f>IF('Figure 6.7 --&gt; 6.16'!L54="","",'Figure 6.7 --&gt; 6.16'!L54)</f>
        <v>0</v>
      </c>
      <c r="M7" s="435">
        <f>IF('Figure 6.7 --&gt; 6.16'!M54="","",'Figure 6.7 --&gt; 6.16'!M54)</f>
        <v>0</v>
      </c>
      <c r="N7" s="435">
        <f>IF('Figure 6.7 --&gt; 6.16'!N54="","",'Figure 6.7 --&gt; 6.16'!N54)</f>
        <v>0</v>
      </c>
      <c r="O7" s="526"/>
    </row>
    <row r="8" spans="1:15" x14ac:dyDescent="0.25">
      <c r="A8" s="947"/>
      <c r="C8" s="527" t="str">
        <f>IF('Figure 6.7 --&gt; 6.16'!C55="","",'Figure 6.7 --&gt; 6.16'!C55)</f>
        <v>Property disposal 2</v>
      </c>
      <c r="D8" s="435" t="str">
        <f>IF('Figure 6.7 --&gt; 6.16'!D55="","",'Figure 6.7 --&gt; 6.16'!D55)</f>
        <v/>
      </c>
      <c r="E8" s="435">
        <f>IF('Figure 6.7 --&gt; 6.16'!E55="","",'Figure 6.7 --&gt; 6.16'!E55)</f>
        <v>0</v>
      </c>
      <c r="F8" s="435">
        <f>IF('Figure 6.7 --&gt; 6.16'!F55="","",'Figure 6.7 --&gt; 6.16'!F55)</f>
        <v>0</v>
      </c>
      <c r="G8" s="435">
        <f>IF('Figure 6.7 --&gt; 6.16'!G55="","",'Figure 6.7 --&gt; 6.16'!G55)</f>
        <v>0</v>
      </c>
      <c r="H8" s="435">
        <f>IF('Figure 6.7 --&gt; 6.16'!H55="","",'Figure 6.7 --&gt; 6.16'!H55)</f>
        <v>0</v>
      </c>
      <c r="I8" s="435">
        <f>IF('Figure 6.7 --&gt; 6.16'!I55="","",'Figure 6.7 --&gt; 6.16'!I55)</f>
        <v>0</v>
      </c>
      <c r="J8" s="435">
        <f>IF('Figure 6.7 --&gt; 6.16'!J55="","",'Figure 6.7 --&gt; 6.16'!J55)</f>
        <v>13410000</v>
      </c>
      <c r="K8" s="435">
        <f>IF('Figure 6.7 --&gt; 6.16'!K55="","",'Figure 6.7 --&gt; 6.16'!K55)</f>
        <v>0</v>
      </c>
      <c r="L8" s="435">
        <f>IF('Figure 6.7 --&gt; 6.16'!L55="","",'Figure 6.7 --&gt; 6.16'!L55)</f>
        <v>0</v>
      </c>
      <c r="M8" s="435">
        <f>IF('Figure 6.7 --&gt; 6.16'!M55="","",'Figure 6.7 --&gt; 6.16'!M55)</f>
        <v>0</v>
      </c>
      <c r="N8" s="435">
        <f>IF('Figure 6.7 --&gt; 6.16'!N55="","",'Figure 6.7 --&gt; 6.16'!N55)</f>
        <v>0</v>
      </c>
      <c r="O8" s="526"/>
    </row>
    <row r="9" spans="1:15" x14ac:dyDescent="0.25">
      <c r="A9" s="947"/>
      <c r="C9" s="527" t="str">
        <f>IF('Figure 6.7 --&gt; 6.16'!C56="","",'Figure 6.7 --&gt; 6.16'!C56)</f>
        <v>Property disposal 3</v>
      </c>
      <c r="D9" s="435" t="str">
        <f>IF('Figure 6.7 --&gt; 6.16'!D56="","",'Figure 6.7 --&gt; 6.16'!D56)</f>
        <v/>
      </c>
      <c r="E9" s="435">
        <f>IF('Figure 6.7 --&gt; 6.16'!E56="","",'Figure 6.7 --&gt; 6.16'!E56)</f>
        <v>0</v>
      </c>
      <c r="F9" s="435">
        <f>IF('Figure 6.7 --&gt; 6.16'!F56="","",'Figure 6.7 --&gt; 6.16'!F56)</f>
        <v>0</v>
      </c>
      <c r="G9" s="435">
        <f>IF('Figure 6.7 --&gt; 6.16'!G56="","",'Figure 6.7 --&gt; 6.16'!G56)</f>
        <v>0</v>
      </c>
      <c r="H9" s="435">
        <f>IF('Figure 6.7 --&gt; 6.16'!H56="","",'Figure 6.7 --&gt; 6.16'!H56)</f>
        <v>0</v>
      </c>
      <c r="I9" s="435">
        <f>IF('Figure 6.7 --&gt; 6.16'!I56="","",'Figure 6.7 --&gt; 6.16'!I56)</f>
        <v>0</v>
      </c>
      <c r="J9" s="435">
        <f>IF('Figure 6.7 --&gt; 6.16'!J56="","",'Figure 6.7 --&gt; 6.16'!J56)</f>
        <v>0</v>
      </c>
      <c r="K9" s="435">
        <f>IF('Figure 6.7 --&gt; 6.16'!K56="","",'Figure 6.7 --&gt; 6.16'!K56)</f>
        <v>5550000</v>
      </c>
      <c r="L9" s="435">
        <f>IF('Figure 6.7 --&gt; 6.16'!L56="","",'Figure 6.7 --&gt; 6.16'!L56)</f>
        <v>0</v>
      </c>
      <c r="M9" s="435">
        <f>IF('Figure 6.7 --&gt; 6.16'!M56="","",'Figure 6.7 --&gt; 6.16'!M56)</f>
        <v>0</v>
      </c>
      <c r="N9" s="435">
        <f>IF('Figure 6.7 --&gt; 6.16'!N56="","",'Figure 6.7 --&gt; 6.16'!N56)</f>
        <v>0</v>
      </c>
      <c r="O9" s="526"/>
    </row>
    <row r="10" spans="1:15" x14ac:dyDescent="0.25">
      <c r="A10" s="947"/>
      <c r="C10" s="527" t="str">
        <f>IF('Figure 6.7 --&gt; 6.16'!C57="","",'Figure 6.7 --&gt; 6.16'!C57)</f>
        <v>Property disposal 4</v>
      </c>
      <c r="D10" s="435" t="str">
        <f>IF('Figure 6.7 --&gt; 6.16'!D57="","",'Figure 6.7 --&gt; 6.16'!D57)</f>
        <v/>
      </c>
      <c r="E10" s="435">
        <f>IF('Figure 6.7 --&gt; 6.16'!E57="","",'Figure 6.7 --&gt; 6.16'!E57)</f>
        <v>0</v>
      </c>
      <c r="F10" s="435">
        <f>IF('Figure 6.7 --&gt; 6.16'!F57="","",'Figure 6.7 --&gt; 6.16'!F57)</f>
        <v>0</v>
      </c>
      <c r="G10" s="435">
        <f>IF('Figure 6.7 --&gt; 6.16'!G57="","",'Figure 6.7 --&gt; 6.16'!G57)</f>
        <v>0</v>
      </c>
      <c r="H10" s="435"/>
      <c r="I10" s="435">
        <f>IF('Figure 6.7 --&gt; 6.16'!I57="","",'Figure 6.7 --&gt; 6.16'!I57)</f>
        <v>0</v>
      </c>
      <c r="J10" s="435">
        <f>IF('Figure 6.7 --&gt; 6.16'!J57="","",'Figure 6.7 --&gt; 6.16'!J57)</f>
        <v>0</v>
      </c>
      <c r="K10" s="435">
        <f>IF('Figure 6.7 --&gt; 6.16'!K57="","",'Figure 6.7 --&gt; 6.16'!K57)</f>
        <v>0</v>
      </c>
      <c r="L10" s="435">
        <f>IF('Figure 6.7 --&gt; 6.16'!L57="","",'Figure 6.7 --&gt; 6.16'!L57)</f>
        <v>26700000</v>
      </c>
      <c r="M10" s="435">
        <f>IF('Figure 6.7 --&gt; 6.16'!M57="","",'Figure 6.7 --&gt; 6.16'!M57)</f>
        <v>0</v>
      </c>
      <c r="N10" s="435">
        <f>IF('Figure 6.7 --&gt; 6.16'!N57="","",'Figure 6.7 --&gt; 6.16'!N57)</f>
        <v>0</v>
      </c>
      <c r="O10" s="526"/>
    </row>
    <row r="11" spans="1:15" x14ac:dyDescent="0.25">
      <c r="A11" s="947"/>
      <c r="C11" s="528" t="str">
        <f>IF('Figure 6.7 --&gt; 6.16'!C58="","",'Figure 6.7 --&gt; 6.16'!C58)</f>
        <v>Property disposal 5</v>
      </c>
      <c r="D11" s="522" t="str">
        <f>IF('Figure 6.7 --&gt; 6.16'!D58="","",'Figure 6.7 --&gt; 6.16'!D58)</f>
        <v/>
      </c>
      <c r="E11" s="522">
        <f>IF('Figure 6.7 --&gt; 6.16'!E58="","",'Figure 6.7 --&gt; 6.16'!E58)</f>
        <v>0</v>
      </c>
      <c r="F11" s="522">
        <f>IF('Figure 6.7 --&gt; 6.16'!F58="","",'Figure 6.7 --&gt; 6.16'!F58)</f>
        <v>0</v>
      </c>
      <c r="G11" s="522">
        <f>IF('Figure 6.7 --&gt; 6.16'!G58="","",'Figure 6.7 --&gt; 6.16'!G58)</f>
        <v>0</v>
      </c>
      <c r="H11" s="522">
        <f>IF('Figure 6.7 --&gt; 6.16'!H58="","",'Figure 6.7 --&gt; 6.16'!H58)</f>
        <v>0</v>
      </c>
      <c r="I11" s="522">
        <f>IF('Figure 6.7 --&gt; 6.16'!I58="","",'Figure 6.7 --&gt; 6.16'!I58)</f>
        <v>0</v>
      </c>
      <c r="J11" s="522">
        <f>IF('Figure 6.7 --&gt; 6.16'!J58="","",'Figure 6.7 --&gt; 6.16'!J58)</f>
        <v>0</v>
      </c>
      <c r="K11" s="522">
        <f>IF('Figure 6.7 --&gt; 6.16'!K58="","",'Figure 6.7 --&gt; 6.16'!K58)</f>
        <v>0</v>
      </c>
      <c r="L11" s="522">
        <f>IF('Figure 6.7 --&gt; 6.16'!L58="","",'Figure 6.7 --&gt; 6.16'!L58)</f>
        <v>0</v>
      </c>
      <c r="M11" s="522">
        <f>IF('Figure 6.7 --&gt; 6.16'!M58="","",'Figure 6.7 --&gt; 6.16'!M58)</f>
        <v>0</v>
      </c>
      <c r="N11" s="522">
        <f>IF('Figure 6.7 --&gt; 6.16'!N58="","",'Figure 6.7 --&gt; 6.16'!N58)</f>
        <v>14850000</v>
      </c>
      <c r="O11" s="526"/>
    </row>
    <row r="12" spans="1:15" x14ac:dyDescent="0.25">
      <c r="A12" s="947"/>
      <c r="C12" s="529" t="str">
        <f>IF('Figure 6.7 --&gt; 6.16'!C59="","",'Figure 6.7 --&gt; 6.16'!C59)</f>
        <v>Investment CF</v>
      </c>
      <c r="D12" s="530">
        <f>IF('Figure 6.7 --&gt; 6.16'!D59="","",'Figure 6.7 --&gt; 6.16'!D59)</f>
        <v>-14625000</v>
      </c>
      <c r="E12" s="530">
        <f>IF('Figure 6.7 --&gt; 6.16'!E59="","",'Figure 6.7 --&gt; 6.16'!E59)</f>
        <v>-43875000</v>
      </c>
      <c r="F12" s="530">
        <f>IF('Figure 6.7 --&gt; 6.16'!F59="","",'Figure 6.7 --&gt; 6.16'!F59)</f>
        <v>0</v>
      </c>
      <c r="G12" s="530">
        <f>IF('Figure 6.7 --&gt; 6.16'!G59="","",'Figure 6.7 --&gt; 6.16'!G59)</f>
        <v>0</v>
      </c>
      <c r="H12" s="530">
        <f>IF('Figure 6.7 --&gt; 6.16'!H59="","",'Figure 6.7 --&gt; 6.16'!H59)</f>
        <v>8925000</v>
      </c>
      <c r="I12" s="530">
        <f>IF('Figure 6.7 --&gt; 6.16'!I59="","",'Figure 6.7 --&gt; 6.16'!I59)</f>
        <v>0</v>
      </c>
      <c r="J12" s="530">
        <f>IF('Figure 6.7 --&gt; 6.16'!J59="","",'Figure 6.7 --&gt; 6.16'!J59)</f>
        <v>13410000</v>
      </c>
      <c r="K12" s="530">
        <f>IF('Figure 6.7 --&gt; 6.16'!K59="","",'Figure 6.7 --&gt; 6.16'!K59)</f>
        <v>5550000</v>
      </c>
      <c r="L12" s="530">
        <f>IF('Figure 6.7 --&gt; 6.16'!L59="","",'Figure 6.7 --&gt; 6.16'!L59)</f>
        <v>26700000</v>
      </c>
      <c r="M12" s="530">
        <f>IF('Figure 6.7 --&gt; 6.16'!M59="","",'Figure 6.7 --&gt; 6.16'!M59)</f>
        <v>0</v>
      </c>
      <c r="N12" s="530">
        <f>IF('Figure 6.7 --&gt; 6.16'!N59="","",'Figure 6.7 --&gt; 6.16'!N59)</f>
        <v>14850000</v>
      </c>
      <c r="O12" s="526"/>
    </row>
    <row r="13" spans="1:15" x14ac:dyDescent="0.25">
      <c r="A13" s="947"/>
      <c r="C13" s="527" t="str">
        <f>IF('Figure 6.7 --&gt; 6.16'!C60="","",'Figure 6.7 --&gt; 6.16'!C60)</f>
        <v>Rent property 1</v>
      </c>
      <c r="D13" s="430" t="str">
        <f>IF('Figure 6.7 --&gt; 6.16'!D60="","",'Figure 6.7 --&gt; 6.16'!D60)</f>
        <v/>
      </c>
      <c r="E13" s="434">
        <f>IF('Figure 6.7 --&gt; 6.16'!E60="","",'Figure 6.7 --&gt; 6.16'!E60)</f>
        <v>145031.25</v>
      </c>
      <c r="F13" s="434">
        <f>IF('Figure 6.7 --&gt; 6.16'!F60="","",'Figure 6.7 --&gt; 6.16'!F60)</f>
        <v>145937.6953125</v>
      </c>
      <c r="G13" s="434">
        <f>IF('Figure 6.7 --&gt; 6.16'!G60="","",'Figure 6.7 --&gt; 6.16'!G60)</f>
        <v>146849.80590820312</v>
      </c>
      <c r="H13" s="434">
        <f>IF('Figure 6.7 --&gt; 6.16'!H60="","",'Figure 6.7 --&gt; 6.16'!H60)</f>
        <v>0</v>
      </c>
      <c r="I13" s="434">
        <f>IF('Figure 6.7 --&gt; 6.16'!I60="","",'Figure 6.7 --&gt; 6.16'!I60)</f>
        <v>0</v>
      </c>
      <c r="J13" s="434">
        <f>IF('Figure 6.7 --&gt; 6.16'!J60="","",'Figure 6.7 --&gt; 6.16'!J60)</f>
        <v>0</v>
      </c>
      <c r="K13" s="434">
        <f>IF('Figure 6.7 --&gt; 6.16'!K60="","",'Figure 6.7 --&gt; 6.16'!K60)</f>
        <v>0</v>
      </c>
      <c r="L13" s="434">
        <f>IF('Figure 6.7 --&gt; 6.16'!L60="","",'Figure 6.7 --&gt; 6.16'!L60)</f>
        <v>0</v>
      </c>
      <c r="M13" s="434">
        <f>IF('Figure 6.7 --&gt; 6.16'!M60="","",'Figure 6.7 --&gt; 6.16'!M60)</f>
        <v>0</v>
      </c>
      <c r="N13" s="434">
        <f>IF('Figure 6.7 --&gt; 6.16'!N60="","",'Figure 6.7 --&gt; 6.16'!N60)</f>
        <v>0</v>
      </c>
      <c r="O13" s="526"/>
    </row>
    <row r="14" spans="1:15" ht="16.5" customHeight="1" x14ac:dyDescent="0.25">
      <c r="A14" s="947"/>
      <c r="C14" s="527" t="str">
        <f>IF('Figure 6.7 --&gt; 6.16'!C61="","",'Figure 6.7 --&gt; 6.16'!C61)</f>
        <v>Rent property 2</v>
      </c>
      <c r="D14" s="430" t="str">
        <f>IF('Figure 6.7 --&gt; 6.16'!D61="","",'Figure 6.7 --&gt; 6.16'!D61)</f>
        <v/>
      </c>
      <c r="E14" s="434">
        <f>IF('Figure 6.7 --&gt; 6.16'!E61="","",'Figure 6.7 --&gt; 6.16'!E61)</f>
        <v>217912.5</v>
      </c>
      <c r="F14" s="434">
        <f>IF('Figure 6.7 --&gt; 6.16'!F61="","",'Figure 6.7 --&gt; 6.16'!F61)</f>
        <v>219274.45312500003</v>
      </c>
      <c r="G14" s="434">
        <f>IF('Figure 6.7 --&gt; 6.16'!G61="","",'Figure 6.7 --&gt; 6.16'!G61)</f>
        <v>220644.91845703131</v>
      </c>
      <c r="H14" s="434">
        <f>IF('Figure 6.7 --&gt; 6.16'!H61="","",'Figure 6.7 --&gt; 6.16'!H61)</f>
        <v>222023.94919738776</v>
      </c>
      <c r="I14" s="434">
        <f>IF('Figure 6.7 --&gt; 6.16'!I61="","",'Figure 6.7 --&gt; 6.16'!I61)</f>
        <v>223411.59887987145</v>
      </c>
      <c r="J14" s="434">
        <f>IF('Figure 6.7 --&gt; 6.16'!J61="","",'Figure 6.7 --&gt; 6.16'!J61)</f>
        <v>0</v>
      </c>
      <c r="K14" s="434">
        <f>IF('Figure 6.7 --&gt; 6.16'!K61="","",'Figure 6.7 --&gt; 6.16'!K61)</f>
        <v>0</v>
      </c>
      <c r="L14" s="434">
        <f>IF('Figure 6.7 --&gt; 6.16'!L61="","",'Figure 6.7 --&gt; 6.16'!L61)</f>
        <v>0</v>
      </c>
      <c r="M14" s="434">
        <f>IF('Figure 6.7 --&gt; 6.16'!M61="","",'Figure 6.7 --&gt; 6.16'!M61)</f>
        <v>0</v>
      </c>
      <c r="N14" s="434">
        <f>IF('Figure 6.7 --&gt; 6.16'!N61="","",'Figure 6.7 --&gt; 6.16'!N61)</f>
        <v>0</v>
      </c>
      <c r="O14" s="526"/>
    </row>
    <row r="15" spans="1:15" x14ac:dyDescent="0.25">
      <c r="A15" s="947"/>
      <c r="C15" s="527" t="str">
        <f>IF('Figure 6.7 --&gt; 6.16'!C62="","",'Figure 6.7 --&gt; 6.16'!C62)</f>
        <v>Rent property 3</v>
      </c>
      <c r="D15" s="430" t="str">
        <f>IF('Figure 6.7 --&gt; 6.16'!D62="","",'Figure 6.7 --&gt; 6.16'!D62)</f>
        <v/>
      </c>
      <c r="E15" s="434">
        <f>IF('Figure 6.7 --&gt; 6.16'!E62="","",'Figure 6.7 --&gt; 6.16'!E62)</f>
        <v>90187.5</v>
      </c>
      <c r="F15" s="434">
        <f>IF('Figure 6.7 --&gt; 6.16'!F62="","",'Figure 6.7 --&gt; 6.16'!F62)</f>
        <v>90751.171875000015</v>
      </c>
      <c r="G15" s="434">
        <f>IF('Figure 6.7 --&gt; 6.16'!G62="","",'Figure 6.7 --&gt; 6.16'!G62)</f>
        <v>91318.366699218779</v>
      </c>
      <c r="H15" s="434">
        <f>IF('Figure 6.7 --&gt; 6.16'!H62="","",'Figure 6.7 --&gt; 6.16'!H62)</f>
        <v>91889.106491088911</v>
      </c>
      <c r="I15" s="434">
        <f>IF('Figure 6.7 --&gt; 6.16'!I62="","",'Figure 6.7 --&gt; 6.16'!I62)</f>
        <v>92463.413406658219</v>
      </c>
      <c r="J15" s="434">
        <f>IF('Figure 6.7 --&gt; 6.16'!J62="","",'Figure 6.7 --&gt; 6.16'!J62)</f>
        <v>93041.30974044984</v>
      </c>
      <c r="K15" s="434">
        <f>IF('Figure 6.7 --&gt; 6.16'!K62="","",'Figure 6.7 --&gt; 6.16'!K62)</f>
        <v>0</v>
      </c>
      <c r="L15" s="434">
        <f>IF('Figure 6.7 --&gt; 6.16'!L62="","",'Figure 6.7 --&gt; 6.16'!L62)</f>
        <v>0</v>
      </c>
      <c r="M15" s="434">
        <f>IF('Figure 6.7 --&gt; 6.16'!M62="","",'Figure 6.7 --&gt; 6.16'!M62)</f>
        <v>0</v>
      </c>
      <c r="N15" s="434">
        <f>IF('Figure 6.7 --&gt; 6.16'!N62="","",'Figure 6.7 --&gt; 6.16'!N62)</f>
        <v>0</v>
      </c>
      <c r="O15" s="526"/>
    </row>
    <row r="16" spans="1:15" x14ac:dyDescent="0.25">
      <c r="A16" s="947"/>
      <c r="C16" s="527" t="str">
        <f>IF('Figure 6.7 --&gt; 6.16'!C63="","",'Figure 6.7 --&gt; 6.16'!C63)</f>
        <v>Rent property 4</v>
      </c>
      <c r="D16" s="430" t="str">
        <f>IF('Figure 6.7 --&gt; 6.16'!D63="","",'Figure 6.7 --&gt; 6.16'!D63)</f>
        <v/>
      </c>
      <c r="E16" s="434">
        <f>IF('Figure 6.7 --&gt; 6.16'!E63="","",'Figure 6.7 --&gt; 6.16'!E63)</f>
        <v>433875</v>
      </c>
      <c r="F16" s="434">
        <f>IF('Figure 6.7 --&gt; 6.16'!F63="","",'Figure 6.7 --&gt; 6.16'!F63)</f>
        <v>436586.71875000006</v>
      </c>
      <c r="G16" s="434">
        <f>IF('Figure 6.7 --&gt; 6.16'!G63="","",'Figure 6.7 --&gt; 6.16'!G63)</f>
        <v>439315.38574218762</v>
      </c>
      <c r="H16" s="434">
        <f>IF('Figure 6.7 --&gt; 6.16'!H63="","",'Figure 6.7 --&gt; 6.16'!H63)</f>
        <v>442061.10690307635</v>
      </c>
      <c r="I16" s="434">
        <f>IF('Figure 6.7 --&gt; 6.16'!I63="","",'Figure 6.7 --&gt; 6.16'!I63)</f>
        <v>444823.98882122058</v>
      </c>
      <c r="J16" s="434">
        <f>IF('Figure 6.7 --&gt; 6.16'!J63="","",'Figure 6.7 --&gt; 6.16'!J63)</f>
        <v>447604.13875135325</v>
      </c>
      <c r="K16" s="434">
        <f>IF('Figure 6.7 --&gt; 6.16'!K63="","",'Figure 6.7 --&gt; 6.16'!K63)</f>
        <v>450401.66461854923</v>
      </c>
      <c r="L16" s="434">
        <f>IF('Figure 6.7 --&gt; 6.16'!L63="","",'Figure 6.7 --&gt; 6.16'!L63)</f>
        <v>0</v>
      </c>
      <c r="M16" s="434">
        <f>IF('Figure 6.7 --&gt; 6.16'!M63="","",'Figure 6.7 --&gt; 6.16'!M63)</f>
        <v>0</v>
      </c>
      <c r="N16" s="434">
        <f>IF('Figure 6.7 --&gt; 6.16'!N63="","",'Figure 6.7 --&gt; 6.16'!N63)</f>
        <v>0</v>
      </c>
      <c r="O16" s="526"/>
    </row>
    <row r="17" spans="1:15" x14ac:dyDescent="0.25">
      <c r="A17" s="947"/>
      <c r="C17" s="528" t="str">
        <f>IF('Figure 6.7 --&gt; 6.16'!C64="","",'Figure 6.7 --&gt; 6.16'!C64)</f>
        <v>Rent property 5</v>
      </c>
      <c r="D17" s="531" t="str">
        <f>IF('Figure 6.7 --&gt; 6.16'!D64="","",'Figure 6.7 --&gt; 6.16'!D64)</f>
        <v/>
      </c>
      <c r="E17" s="422">
        <f>IF('Figure 6.7 --&gt; 6.16'!E64="","",'Figure 6.7 --&gt; 6.16'!E64)</f>
        <v>241312.5</v>
      </c>
      <c r="F17" s="422">
        <f>IF('Figure 6.7 --&gt; 6.16'!F64="","",'Figure 6.7 --&gt; 6.16'!F64)</f>
        <v>242820.70312500003</v>
      </c>
      <c r="G17" s="422">
        <f>IF('Figure 6.7 --&gt; 6.16'!G64="","",'Figure 6.7 --&gt; 6.16'!G64)</f>
        <v>244338.33251953131</v>
      </c>
      <c r="H17" s="422">
        <f>IF('Figure 6.7 --&gt; 6.16'!H64="","",'Figure 6.7 --&gt; 6.16'!H64)</f>
        <v>245865.44709777841</v>
      </c>
      <c r="I17" s="422">
        <f>IF('Figure 6.7 --&gt; 6.16'!I64="","",'Figure 6.7 --&gt; 6.16'!I64)</f>
        <v>247402.10614213956</v>
      </c>
      <c r="J17" s="422">
        <f>IF('Figure 6.7 --&gt; 6.16'!J64="","",'Figure 6.7 --&gt; 6.16'!J64)</f>
        <v>248948.36930552794</v>
      </c>
      <c r="K17" s="422">
        <f>IF('Figure 6.7 --&gt; 6.16'!K64="","",'Figure 6.7 --&gt; 6.16'!K64)</f>
        <v>250504.2966136875</v>
      </c>
      <c r="L17" s="422">
        <f>IF('Figure 6.7 --&gt; 6.16'!L64="","",'Figure 6.7 --&gt; 6.16'!L64)</f>
        <v>252069.94846752306</v>
      </c>
      <c r="M17" s="422">
        <f>IF('Figure 6.7 --&gt; 6.16'!M64="","",'Figure 6.7 --&gt; 6.16'!M64)</f>
        <v>253645.38564544512</v>
      </c>
      <c r="N17" s="422">
        <f>IF('Figure 6.7 --&gt; 6.16'!N64="","",'Figure 6.7 --&gt; 6.16'!N64)</f>
        <v>0</v>
      </c>
      <c r="O17" s="526"/>
    </row>
    <row r="18" spans="1:15" ht="15.75" thickBot="1" x14ac:dyDescent="0.3">
      <c r="A18" s="947"/>
      <c r="C18" s="532" t="str">
        <f>IF('Figure 6.7 --&gt; 6.16'!C65="","",'Figure 6.7 --&gt; 6.16'!C65)</f>
        <v>Real Estate CF</v>
      </c>
      <c r="D18" s="440">
        <f>IF('Figure 6.7 --&gt; 6.16'!D65="","",'Figure 6.7 --&gt; 6.16'!D65)</f>
        <v>-14625000</v>
      </c>
      <c r="E18" s="440">
        <f>IF('Figure 6.7 --&gt; 6.16'!E65="","",'Figure 6.7 --&gt; 6.16'!E65)</f>
        <v>-42746681.25</v>
      </c>
      <c r="F18" s="440">
        <f>IF('Figure 6.7 --&gt; 6.16'!F65="","",'Figure 6.7 --&gt; 6.16'!F65)</f>
        <v>1135370.7421875</v>
      </c>
      <c r="G18" s="440">
        <f>IF('Figure 6.7 --&gt; 6.16'!G65="","",'Figure 6.7 --&gt; 6.16'!G65)</f>
        <v>1142466.8093261721</v>
      </c>
      <c r="H18" s="440">
        <f>IF('Figure 6.7 --&gt; 6.16'!H65="","",'Figure 6.7 --&gt; 6.16'!H65)</f>
        <v>9926839.6096893307</v>
      </c>
      <c r="I18" s="440">
        <f>IF('Figure 6.7 --&gt; 6.16'!I65="","",'Figure 6.7 --&gt; 6.16'!I65)</f>
        <v>1008101.1072498898</v>
      </c>
      <c r="J18" s="440">
        <f>IF('Figure 6.7 --&gt; 6.16'!J65="","",'Figure 6.7 --&gt; 6.16'!J65)</f>
        <v>14199593.817797331</v>
      </c>
      <c r="K18" s="440">
        <f>IF('Figure 6.7 --&gt; 6.16'!K65="","",'Figure 6.7 --&gt; 6.16'!K65)</f>
        <v>6250905.9612322366</v>
      </c>
      <c r="L18" s="440">
        <f>IF('Figure 6.7 --&gt; 6.16'!L65="","",'Figure 6.7 --&gt; 6.16'!L65)</f>
        <v>26952069.948467523</v>
      </c>
      <c r="M18" s="440">
        <f>IF('Figure 6.7 --&gt; 6.16'!M65="","",'Figure 6.7 --&gt; 6.16'!M65)</f>
        <v>253645.38564544512</v>
      </c>
      <c r="N18" s="440">
        <f>IF('Figure 6.7 --&gt; 6.16'!N65="","",'Figure 6.7 --&gt; 6.16'!N65)</f>
        <v>14850000</v>
      </c>
      <c r="O18" s="526"/>
    </row>
    <row r="19" spans="1:15" x14ac:dyDescent="0.25">
      <c r="A19" s="947"/>
      <c r="C19" s="462" t="str">
        <f>IF('Figure 6.7 --&gt; 6.16'!C66="","",'Figure 6.7 --&gt; 6.16'!C66)</f>
        <v/>
      </c>
      <c r="D19" s="458" t="str">
        <f>IF('Figure 6.7 --&gt; 6.16'!D66="","",'Figure 6.7 --&gt; 6.16'!D66)</f>
        <v/>
      </c>
      <c r="E19" s="458" t="str">
        <f>IF('Figure 6.7 --&gt; 6.16'!E66="","",'Figure 6.7 --&gt; 6.16'!E66)</f>
        <v/>
      </c>
      <c r="F19" s="458" t="str">
        <f>IF('Figure 6.7 --&gt; 6.16'!F66="","",'Figure 6.7 --&gt; 6.16'!F66)</f>
        <v/>
      </c>
      <c r="G19" s="458" t="str">
        <f>IF('Figure 6.7 --&gt; 6.16'!G66="","",'Figure 6.7 --&gt; 6.16'!G66)</f>
        <v/>
      </c>
      <c r="H19" s="458" t="str">
        <f>IF('Figure 6.7 --&gt; 6.16'!H66="","",'Figure 6.7 --&gt; 6.16'!H66)</f>
        <v/>
      </c>
      <c r="I19" s="458" t="str">
        <f>IF('Figure 6.7 --&gt; 6.16'!I66="","",'Figure 6.7 --&gt; 6.16'!I66)</f>
        <v/>
      </c>
      <c r="J19" s="458" t="str">
        <f>IF('Figure 6.7 --&gt; 6.16'!J66="","",'Figure 6.7 --&gt; 6.16'!J66)</f>
        <v/>
      </c>
      <c r="K19" s="458" t="str">
        <f>IF('Figure 6.7 --&gt; 6.16'!K66="","",'Figure 6.7 --&gt; 6.16'!K66)</f>
        <v/>
      </c>
      <c r="L19" s="458" t="str">
        <f>IF('Figure 6.7 --&gt; 6.16'!L66="","",'Figure 6.7 --&gt; 6.16'!L66)</f>
        <v/>
      </c>
      <c r="M19" s="458" t="str">
        <f>IF('Figure 6.7 --&gt; 6.16'!M66="","",'Figure 6.7 --&gt; 6.16'!M66)</f>
        <v/>
      </c>
      <c r="N19" s="458" t="str">
        <f>IF('Figure 6.7 --&gt; 6.16'!N66="","",'Figure 6.7 --&gt; 6.16'!N66)</f>
        <v/>
      </c>
    </row>
    <row r="20" spans="1:15" x14ac:dyDescent="0.25">
      <c r="A20" s="947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</row>
    <row r="21" spans="1:15" x14ac:dyDescent="0.25">
      <c r="A21" s="947"/>
    </row>
    <row r="22" spans="1:15" x14ac:dyDescent="0.25">
      <c r="A22" s="947"/>
    </row>
    <row r="23" spans="1:15" x14ac:dyDescent="0.25">
      <c r="A23" s="947"/>
    </row>
    <row r="24" spans="1:15" x14ac:dyDescent="0.25">
      <c r="A24" s="947"/>
    </row>
    <row r="34" spans="1:4" s="445" customFormat="1" x14ac:dyDescent="0.25">
      <c r="A34" s="413"/>
      <c r="B34" s="1001"/>
      <c r="C34" s="416"/>
      <c r="D34" s="444"/>
    </row>
    <row r="35" spans="1:4" s="445" customFormat="1" x14ac:dyDescent="0.25">
      <c r="A35" s="413"/>
      <c r="B35" s="1001"/>
      <c r="C35" s="416"/>
      <c r="D35" s="444"/>
    </row>
  </sheetData>
  <sheetProtection algorithmName="SHA-512" hashValue="D2KSfMgGniqwP509xt7a3Y+FUKXMuXkPi7Xd6tzJ17fPF4bPAlJPU4MLT8G6cLFmoFpJo7ht3xalYOvfLHUUbg==" saltValue="3q8GCVAVH/c50bNytek6J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N1"/>
  </mergeCells>
  <conditionalFormatting sqref="E5:N19 D6:D19">
    <cfRule type="cellIs" dxfId="23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N9 C19:N19 C11:N18 C10:G10 I10:N10" unlockedFormula="1"/>
  </ignoredError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4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412" customWidth="1"/>
    <col min="2" max="2" width="2" style="1002" customWidth="1"/>
    <col min="3" max="3" width="24.7109375" style="460" bestFit="1" customWidth="1"/>
    <col min="4" max="4" width="18.42578125" style="461" customWidth="1"/>
    <col min="5" max="5" width="17.28515625" style="461" customWidth="1"/>
    <col min="6" max="6" width="16.85546875" style="461" customWidth="1"/>
    <col min="7" max="16384" width="8.85546875" style="454"/>
  </cols>
  <sheetData>
    <row r="1" spans="1:9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810"/>
      <c r="H1" s="810"/>
      <c r="I1" s="810"/>
    </row>
    <row r="2" spans="1:9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9" s="1002" customFormat="1" ht="15" customHeight="1" x14ac:dyDescent="0.25">
      <c r="A3" s="924" t="s">
        <v>589</v>
      </c>
      <c r="C3" s="980" t="s">
        <v>544</v>
      </c>
      <c r="D3" s="1001"/>
      <c r="E3" s="1001"/>
      <c r="F3" s="1001"/>
    </row>
    <row r="4" spans="1:9" s="1002" customFormat="1" ht="15" customHeight="1" x14ac:dyDescent="0.25">
      <c r="A4" s="947"/>
      <c r="C4" s="1003"/>
      <c r="D4" s="1001"/>
      <c r="E4" s="1001"/>
      <c r="F4" s="1001"/>
    </row>
    <row r="5" spans="1:9" x14ac:dyDescent="0.25">
      <c r="A5" s="947"/>
      <c r="C5" s="429" t="str">
        <f>'Figure 6.7 --&gt; 6.16'!C12</f>
        <v>Financing Line</v>
      </c>
      <c r="D5" s="816" t="str">
        <f>'Figure 6.7 --&gt; 6.16'!D12</f>
        <v>A1</v>
      </c>
      <c r="E5" s="816" t="str">
        <f>'Figure 6.7 --&gt; 6.16'!E12</f>
        <v>A2</v>
      </c>
      <c r="F5" s="816" t="str">
        <f>'Figure 6.7 --&gt; 6.16'!F12</f>
        <v>A3</v>
      </c>
    </row>
    <row r="6" spans="1:9" x14ac:dyDescent="0.25">
      <c r="A6" s="947"/>
      <c r="C6" s="467" t="str">
        <f>'Figure 6.7 --&gt; 6.16'!C13</f>
        <v>Value</v>
      </c>
      <c r="D6" s="519">
        <f>'Figure 6.7 --&gt; 6.16'!D13</f>
        <v>15000000</v>
      </c>
      <c r="E6" s="519">
        <f>'Figure 6.7 --&gt; 6.16'!E13</f>
        <v>15000000</v>
      </c>
      <c r="F6" s="519">
        <f>'Figure 6.7 --&gt; 6.16'!F13</f>
        <v>15000000</v>
      </c>
    </row>
    <row r="7" spans="1:9" x14ac:dyDescent="0.25">
      <c r="A7" s="947"/>
      <c r="C7" s="437" t="str">
        <f>'Figure 6.7 --&gt; 6.16'!C14</f>
        <v>Constraint LTV %</v>
      </c>
      <c r="D7" s="470">
        <f>'Figure 6.7 --&gt; 6.16'!D14</f>
        <v>0.4</v>
      </c>
      <c r="E7" s="470">
        <f>'Figure 6.7 --&gt; 6.16'!E14</f>
        <v>0.6</v>
      </c>
      <c r="F7" s="470">
        <f>'Figure 6.7 --&gt; 6.16'!F14</f>
        <v>0.7</v>
      </c>
    </row>
    <row r="8" spans="1:9" x14ac:dyDescent="0.25">
      <c r="A8" s="947"/>
      <c r="C8" s="437" t="str">
        <f>'Figure 6.7 --&gt; 6.16'!C15</f>
        <v>Constraint LTV</v>
      </c>
      <c r="D8" s="435">
        <f>'Figure 6.7 --&gt; 6.16'!D15</f>
        <v>27774000</v>
      </c>
      <c r="E8" s="435">
        <f>'Figure 6.7 --&gt; 6.16'!E15</f>
        <v>41661000</v>
      </c>
      <c r="F8" s="435">
        <f>'Figure 6.7 --&gt; 6.16'!F15</f>
        <v>48604500</v>
      </c>
    </row>
    <row r="9" spans="1:9" x14ac:dyDescent="0.25">
      <c r="A9" s="947"/>
      <c r="C9" s="437" t="str">
        <f>'Figure 6.7 --&gt; 6.16'!C16</f>
        <v>Constraint LTC %</v>
      </c>
      <c r="D9" s="470"/>
      <c r="E9" s="470"/>
      <c r="F9" s="470">
        <f>'Figure 6.7 --&gt; 6.16'!F16</f>
        <v>0.8</v>
      </c>
    </row>
    <row r="10" spans="1:9" x14ac:dyDescent="0.25">
      <c r="A10" s="947"/>
      <c r="C10" s="437" t="str">
        <f>'Figure 6.7 --&gt; 6.16'!C17</f>
        <v>Constraint LTC</v>
      </c>
      <c r="D10" s="520"/>
      <c r="E10" s="520"/>
      <c r="F10" s="435">
        <f>'Figure 6.7 --&gt; 6.16'!F17</f>
        <v>46800000</v>
      </c>
    </row>
    <row r="11" spans="1:9" x14ac:dyDescent="0.25">
      <c r="A11" s="947"/>
      <c r="C11" s="421" t="str">
        <f>'Figure 6.7 --&gt; 6.16'!C18</f>
        <v>Difference with prev. Lines</v>
      </c>
      <c r="D11" s="521"/>
      <c r="E11" s="522">
        <f>'Figure 6.7 --&gt; 6.16'!E18</f>
        <v>26661000</v>
      </c>
      <c r="F11" s="522">
        <f>'Figure 6.7 --&gt; 6.16'!F18</f>
        <v>16800000</v>
      </c>
    </row>
    <row r="12" spans="1:9" x14ac:dyDescent="0.25">
      <c r="A12" s="947"/>
      <c r="C12" s="442" t="str">
        <f>'Figure 6.7 --&gt; 6.16'!C20</f>
        <v>Committed amount</v>
      </c>
      <c r="D12" s="443">
        <f>'Figure 6.7 --&gt; 6.16'!D20</f>
        <v>15000000</v>
      </c>
      <c r="E12" s="443">
        <f>'Figure 6.7 --&gt; 6.16'!E20</f>
        <v>15000000</v>
      </c>
      <c r="F12" s="443">
        <f>'Figure 6.7 --&gt; 6.16'!F20</f>
        <v>15000000</v>
      </c>
    </row>
    <row r="13" spans="1:9" x14ac:dyDescent="0.25">
      <c r="A13" s="947"/>
    </row>
    <row r="14" spans="1:9" ht="16.5" customHeight="1" x14ac:dyDescent="0.25">
      <c r="A14" s="947"/>
    </row>
    <row r="15" spans="1:9" x14ac:dyDescent="0.25">
      <c r="A15" s="947"/>
    </row>
    <row r="16" spans="1:9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a1l9nvsChxKW62cQLQRNowOGVdhCxwQWgeolbp7WqUcBu/gC6x5SEiu46jenapzAvqB1Dbx5oNbjj52QCMmbkA==" saltValue="oegrLZDaOwTrnF7DstEKQg==" spinCount="100000" sheet="1" formatCells="0" formatColumns="0" formatRows="0" insertColumns="0" insertRows="0" insertHyperlinks="0" deleteColumns="0" deleteRows="0" selectLockedCells="1" sort="0" autoFilter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F12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4"/>
  <sheetViews>
    <sheetView showGridLines="0" zoomScaleNormal="100" workbookViewId="0">
      <selection activeCell="F5" sqref="F5"/>
    </sheetView>
  </sheetViews>
  <sheetFormatPr defaultColWidth="21.42578125" defaultRowHeight="15" x14ac:dyDescent="0.25"/>
  <cols>
    <col min="1" max="1" width="12.140625" style="777" customWidth="1"/>
    <col min="2" max="2" width="2" style="779" customWidth="1"/>
    <col min="3" max="3" width="10.7109375" style="779" bestFit="1" customWidth="1"/>
    <col min="4" max="4" width="13.140625" style="779" bestFit="1" customWidth="1"/>
    <col min="5" max="5" width="7.7109375" style="779" bestFit="1" customWidth="1"/>
    <col min="6" max="6" width="20.42578125" style="795" bestFit="1" customWidth="1"/>
    <col min="7" max="7" width="9.7109375" style="779" bestFit="1" customWidth="1"/>
    <col min="8" max="257" width="21.42578125" style="779"/>
    <col min="258" max="258" width="5.140625" style="779" customWidth="1"/>
    <col min="259" max="259" width="9.7109375" style="779" customWidth="1"/>
    <col min="260" max="260" width="10.7109375" style="779" customWidth="1"/>
    <col min="261" max="261" width="11.5703125" style="779" customWidth="1"/>
    <col min="262" max="262" width="25.140625" style="779" customWidth="1"/>
    <col min="263" max="263" width="14" style="779" customWidth="1"/>
    <col min="264" max="513" width="21.42578125" style="779"/>
    <col min="514" max="514" width="5.140625" style="779" customWidth="1"/>
    <col min="515" max="515" width="9.7109375" style="779" customWidth="1"/>
    <col min="516" max="516" width="10.7109375" style="779" customWidth="1"/>
    <col min="517" max="517" width="11.5703125" style="779" customWidth="1"/>
    <col min="518" max="518" width="25.140625" style="779" customWidth="1"/>
    <col min="519" max="519" width="14" style="779" customWidth="1"/>
    <col min="520" max="769" width="21.42578125" style="779"/>
    <col min="770" max="770" width="5.140625" style="779" customWidth="1"/>
    <col min="771" max="771" width="9.7109375" style="779" customWidth="1"/>
    <col min="772" max="772" width="10.7109375" style="779" customWidth="1"/>
    <col min="773" max="773" width="11.5703125" style="779" customWidth="1"/>
    <col min="774" max="774" width="25.140625" style="779" customWidth="1"/>
    <col min="775" max="775" width="14" style="779" customWidth="1"/>
    <col min="776" max="1025" width="21.42578125" style="779"/>
    <col min="1026" max="1026" width="5.140625" style="779" customWidth="1"/>
    <col min="1027" max="1027" width="9.7109375" style="779" customWidth="1"/>
    <col min="1028" max="1028" width="10.7109375" style="779" customWidth="1"/>
    <col min="1029" max="1029" width="11.5703125" style="779" customWidth="1"/>
    <col min="1030" max="1030" width="25.140625" style="779" customWidth="1"/>
    <col min="1031" max="1031" width="14" style="779" customWidth="1"/>
    <col min="1032" max="1281" width="21.42578125" style="779"/>
    <col min="1282" max="1282" width="5.140625" style="779" customWidth="1"/>
    <col min="1283" max="1283" width="9.7109375" style="779" customWidth="1"/>
    <col min="1284" max="1284" width="10.7109375" style="779" customWidth="1"/>
    <col min="1285" max="1285" width="11.5703125" style="779" customWidth="1"/>
    <col min="1286" max="1286" width="25.140625" style="779" customWidth="1"/>
    <col min="1287" max="1287" width="14" style="779" customWidth="1"/>
    <col min="1288" max="1537" width="21.42578125" style="779"/>
    <col min="1538" max="1538" width="5.140625" style="779" customWidth="1"/>
    <col min="1539" max="1539" width="9.7109375" style="779" customWidth="1"/>
    <col min="1540" max="1540" width="10.7109375" style="779" customWidth="1"/>
    <col min="1541" max="1541" width="11.5703125" style="779" customWidth="1"/>
    <col min="1542" max="1542" width="25.140625" style="779" customWidth="1"/>
    <col min="1543" max="1543" width="14" style="779" customWidth="1"/>
    <col min="1544" max="1793" width="21.42578125" style="779"/>
    <col min="1794" max="1794" width="5.140625" style="779" customWidth="1"/>
    <col min="1795" max="1795" width="9.7109375" style="779" customWidth="1"/>
    <col min="1796" max="1796" width="10.7109375" style="779" customWidth="1"/>
    <col min="1797" max="1797" width="11.5703125" style="779" customWidth="1"/>
    <col min="1798" max="1798" width="25.140625" style="779" customWidth="1"/>
    <col min="1799" max="1799" width="14" style="779" customWidth="1"/>
    <col min="1800" max="2049" width="21.42578125" style="779"/>
    <col min="2050" max="2050" width="5.140625" style="779" customWidth="1"/>
    <col min="2051" max="2051" width="9.7109375" style="779" customWidth="1"/>
    <col min="2052" max="2052" width="10.7109375" style="779" customWidth="1"/>
    <col min="2053" max="2053" width="11.5703125" style="779" customWidth="1"/>
    <col min="2054" max="2054" width="25.140625" style="779" customWidth="1"/>
    <col min="2055" max="2055" width="14" style="779" customWidth="1"/>
    <col min="2056" max="2305" width="21.42578125" style="779"/>
    <col min="2306" max="2306" width="5.140625" style="779" customWidth="1"/>
    <col min="2307" max="2307" width="9.7109375" style="779" customWidth="1"/>
    <col min="2308" max="2308" width="10.7109375" style="779" customWidth="1"/>
    <col min="2309" max="2309" width="11.5703125" style="779" customWidth="1"/>
    <col min="2310" max="2310" width="25.140625" style="779" customWidth="1"/>
    <col min="2311" max="2311" width="14" style="779" customWidth="1"/>
    <col min="2312" max="2561" width="21.42578125" style="779"/>
    <col min="2562" max="2562" width="5.140625" style="779" customWidth="1"/>
    <col min="2563" max="2563" width="9.7109375" style="779" customWidth="1"/>
    <col min="2564" max="2564" width="10.7109375" style="779" customWidth="1"/>
    <col min="2565" max="2565" width="11.5703125" style="779" customWidth="1"/>
    <col min="2566" max="2566" width="25.140625" style="779" customWidth="1"/>
    <col min="2567" max="2567" width="14" style="779" customWidth="1"/>
    <col min="2568" max="2817" width="21.42578125" style="779"/>
    <col min="2818" max="2818" width="5.140625" style="779" customWidth="1"/>
    <col min="2819" max="2819" width="9.7109375" style="779" customWidth="1"/>
    <col min="2820" max="2820" width="10.7109375" style="779" customWidth="1"/>
    <col min="2821" max="2821" width="11.5703125" style="779" customWidth="1"/>
    <col min="2822" max="2822" width="25.140625" style="779" customWidth="1"/>
    <col min="2823" max="2823" width="14" style="779" customWidth="1"/>
    <col min="2824" max="3073" width="21.42578125" style="779"/>
    <col min="3074" max="3074" width="5.140625" style="779" customWidth="1"/>
    <col min="3075" max="3075" width="9.7109375" style="779" customWidth="1"/>
    <col min="3076" max="3076" width="10.7109375" style="779" customWidth="1"/>
    <col min="3077" max="3077" width="11.5703125" style="779" customWidth="1"/>
    <col min="3078" max="3078" width="25.140625" style="779" customWidth="1"/>
    <col min="3079" max="3079" width="14" style="779" customWidth="1"/>
    <col min="3080" max="3329" width="21.42578125" style="779"/>
    <col min="3330" max="3330" width="5.140625" style="779" customWidth="1"/>
    <col min="3331" max="3331" width="9.7109375" style="779" customWidth="1"/>
    <col min="3332" max="3332" width="10.7109375" style="779" customWidth="1"/>
    <col min="3333" max="3333" width="11.5703125" style="779" customWidth="1"/>
    <col min="3334" max="3334" width="25.140625" style="779" customWidth="1"/>
    <col min="3335" max="3335" width="14" style="779" customWidth="1"/>
    <col min="3336" max="3585" width="21.42578125" style="779"/>
    <col min="3586" max="3586" width="5.140625" style="779" customWidth="1"/>
    <col min="3587" max="3587" width="9.7109375" style="779" customWidth="1"/>
    <col min="3588" max="3588" width="10.7109375" style="779" customWidth="1"/>
    <col min="3589" max="3589" width="11.5703125" style="779" customWidth="1"/>
    <col min="3590" max="3590" width="25.140625" style="779" customWidth="1"/>
    <col min="3591" max="3591" width="14" style="779" customWidth="1"/>
    <col min="3592" max="3841" width="21.42578125" style="779"/>
    <col min="3842" max="3842" width="5.140625" style="779" customWidth="1"/>
    <col min="3843" max="3843" width="9.7109375" style="779" customWidth="1"/>
    <col min="3844" max="3844" width="10.7109375" style="779" customWidth="1"/>
    <col min="3845" max="3845" width="11.5703125" style="779" customWidth="1"/>
    <col min="3846" max="3846" width="25.140625" style="779" customWidth="1"/>
    <col min="3847" max="3847" width="14" style="779" customWidth="1"/>
    <col min="3848" max="4097" width="21.42578125" style="779"/>
    <col min="4098" max="4098" width="5.140625" style="779" customWidth="1"/>
    <col min="4099" max="4099" width="9.7109375" style="779" customWidth="1"/>
    <col min="4100" max="4100" width="10.7109375" style="779" customWidth="1"/>
    <col min="4101" max="4101" width="11.5703125" style="779" customWidth="1"/>
    <col min="4102" max="4102" width="25.140625" style="779" customWidth="1"/>
    <col min="4103" max="4103" width="14" style="779" customWidth="1"/>
    <col min="4104" max="4353" width="21.42578125" style="779"/>
    <col min="4354" max="4354" width="5.140625" style="779" customWidth="1"/>
    <col min="4355" max="4355" width="9.7109375" style="779" customWidth="1"/>
    <col min="4356" max="4356" width="10.7109375" style="779" customWidth="1"/>
    <col min="4357" max="4357" width="11.5703125" style="779" customWidth="1"/>
    <col min="4358" max="4358" width="25.140625" style="779" customWidth="1"/>
    <col min="4359" max="4359" width="14" style="779" customWidth="1"/>
    <col min="4360" max="4609" width="21.42578125" style="779"/>
    <col min="4610" max="4610" width="5.140625" style="779" customWidth="1"/>
    <col min="4611" max="4611" width="9.7109375" style="779" customWidth="1"/>
    <col min="4612" max="4612" width="10.7109375" style="779" customWidth="1"/>
    <col min="4613" max="4613" width="11.5703125" style="779" customWidth="1"/>
    <col min="4614" max="4614" width="25.140625" style="779" customWidth="1"/>
    <col min="4615" max="4615" width="14" style="779" customWidth="1"/>
    <col min="4616" max="4865" width="21.42578125" style="779"/>
    <col min="4866" max="4866" width="5.140625" style="779" customWidth="1"/>
    <col min="4867" max="4867" width="9.7109375" style="779" customWidth="1"/>
    <col min="4868" max="4868" width="10.7109375" style="779" customWidth="1"/>
    <col min="4869" max="4869" width="11.5703125" style="779" customWidth="1"/>
    <col min="4870" max="4870" width="25.140625" style="779" customWidth="1"/>
    <col min="4871" max="4871" width="14" style="779" customWidth="1"/>
    <col min="4872" max="5121" width="21.42578125" style="779"/>
    <col min="5122" max="5122" width="5.140625" style="779" customWidth="1"/>
    <col min="5123" max="5123" width="9.7109375" style="779" customWidth="1"/>
    <col min="5124" max="5124" width="10.7109375" style="779" customWidth="1"/>
    <col min="5125" max="5125" width="11.5703125" style="779" customWidth="1"/>
    <col min="5126" max="5126" width="25.140625" style="779" customWidth="1"/>
    <col min="5127" max="5127" width="14" style="779" customWidth="1"/>
    <col min="5128" max="5377" width="21.42578125" style="779"/>
    <col min="5378" max="5378" width="5.140625" style="779" customWidth="1"/>
    <col min="5379" max="5379" width="9.7109375" style="779" customWidth="1"/>
    <col min="5380" max="5380" width="10.7109375" style="779" customWidth="1"/>
    <col min="5381" max="5381" width="11.5703125" style="779" customWidth="1"/>
    <col min="5382" max="5382" width="25.140625" style="779" customWidth="1"/>
    <col min="5383" max="5383" width="14" style="779" customWidth="1"/>
    <col min="5384" max="5633" width="21.42578125" style="779"/>
    <col min="5634" max="5634" width="5.140625" style="779" customWidth="1"/>
    <col min="5635" max="5635" width="9.7109375" style="779" customWidth="1"/>
    <col min="5636" max="5636" width="10.7109375" style="779" customWidth="1"/>
    <col min="5637" max="5637" width="11.5703125" style="779" customWidth="1"/>
    <col min="5638" max="5638" width="25.140625" style="779" customWidth="1"/>
    <col min="5639" max="5639" width="14" style="779" customWidth="1"/>
    <col min="5640" max="5889" width="21.42578125" style="779"/>
    <col min="5890" max="5890" width="5.140625" style="779" customWidth="1"/>
    <col min="5891" max="5891" width="9.7109375" style="779" customWidth="1"/>
    <col min="5892" max="5892" width="10.7109375" style="779" customWidth="1"/>
    <col min="5893" max="5893" width="11.5703125" style="779" customWidth="1"/>
    <col min="5894" max="5894" width="25.140625" style="779" customWidth="1"/>
    <col min="5895" max="5895" width="14" style="779" customWidth="1"/>
    <col min="5896" max="6145" width="21.42578125" style="779"/>
    <col min="6146" max="6146" width="5.140625" style="779" customWidth="1"/>
    <col min="6147" max="6147" width="9.7109375" style="779" customWidth="1"/>
    <col min="6148" max="6148" width="10.7109375" style="779" customWidth="1"/>
    <col min="6149" max="6149" width="11.5703125" style="779" customWidth="1"/>
    <col min="6150" max="6150" width="25.140625" style="779" customWidth="1"/>
    <col min="6151" max="6151" width="14" style="779" customWidth="1"/>
    <col min="6152" max="6401" width="21.42578125" style="779"/>
    <col min="6402" max="6402" width="5.140625" style="779" customWidth="1"/>
    <col min="6403" max="6403" width="9.7109375" style="779" customWidth="1"/>
    <col min="6404" max="6404" width="10.7109375" style="779" customWidth="1"/>
    <col min="6405" max="6405" width="11.5703125" style="779" customWidth="1"/>
    <col min="6406" max="6406" width="25.140625" style="779" customWidth="1"/>
    <col min="6407" max="6407" width="14" style="779" customWidth="1"/>
    <col min="6408" max="6657" width="21.42578125" style="779"/>
    <col min="6658" max="6658" width="5.140625" style="779" customWidth="1"/>
    <col min="6659" max="6659" width="9.7109375" style="779" customWidth="1"/>
    <col min="6660" max="6660" width="10.7109375" style="779" customWidth="1"/>
    <col min="6661" max="6661" width="11.5703125" style="779" customWidth="1"/>
    <col min="6662" max="6662" width="25.140625" style="779" customWidth="1"/>
    <col min="6663" max="6663" width="14" style="779" customWidth="1"/>
    <col min="6664" max="6913" width="21.42578125" style="779"/>
    <col min="6914" max="6914" width="5.140625" style="779" customWidth="1"/>
    <col min="6915" max="6915" width="9.7109375" style="779" customWidth="1"/>
    <col min="6916" max="6916" width="10.7109375" style="779" customWidth="1"/>
    <col min="6917" max="6917" width="11.5703125" style="779" customWidth="1"/>
    <col min="6918" max="6918" width="25.140625" style="779" customWidth="1"/>
    <col min="6919" max="6919" width="14" style="779" customWidth="1"/>
    <col min="6920" max="7169" width="21.42578125" style="779"/>
    <col min="7170" max="7170" width="5.140625" style="779" customWidth="1"/>
    <col min="7171" max="7171" width="9.7109375" style="779" customWidth="1"/>
    <col min="7172" max="7172" width="10.7109375" style="779" customWidth="1"/>
    <col min="7173" max="7173" width="11.5703125" style="779" customWidth="1"/>
    <col min="7174" max="7174" width="25.140625" style="779" customWidth="1"/>
    <col min="7175" max="7175" width="14" style="779" customWidth="1"/>
    <col min="7176" max="7425" width="21.42578125" style="779"/>
    <col min="7426" max="7426" width="5.140625" style="779" customWidth="1"/>
    <col min="7427" max="7427" width="9.7109375" style="779" customWidth="1"/>
    <col min="7428" max="7428" width="10.7109375" style="779" customWidth="1"/>
    <col min="7429" max="7429" width="11.5703125" style="779" customWidth="1"/>
    <col min="7430" max="7430" width="25.140625" style="779" customWidth="1"/>
    <col min="7431" max="7431" width="14" style="779" customWidth="1"/>
    <col min="7432" max="7681" width="21.42578125" style="779"/>
    <col min="7682" max="7682" width="5.140625" style="779" customWidth="1"/>
    <col min="7683" max="7683" width="9.7109375" style="779" customWidth="1"/>
    <col min="7684" max="7684" width="10.7109375" style="779" customWidth="1"/>
    <col min="7685" max="7685" width="11.5703125" style="779" customWidth="1"/>
    <col min="7686" max="7686" width="25.140625" style="779" customWidth="1"/>
    <col min="7687" max="7687" width="14" style="779" customWidth="1"/>
    <col min="7688" max="7937" width="21.42578125" style="779"/>
    <col min="7938" max="7938" width="5.140625" style="779" customWidth="1"/>
    <col min="7939" max="7939" width="9.7109375" style="779" customWidth="1"/>
    <col min="7940" max="7940" width="10.7109375" style="779" customWidth="1"/>
    <col min="7941" max="7941" width="11.5703125" style="779" customWidth="1"/>
    <col min="7942" max="7942" width="25.140625" style="779" customWidth="1"/>
    <col min="7943" max="7943" width="14" style="779" customWidth="1"/>
    <col min="7944" max="8193" width="21.42578125" style="779"/>
    <col min="8194" max="8194" width="5.140625" style="779" customWidth="1"/>
    <col min="8195" max="8195" width="9.7109375" style="779" customWidth="1"/>
    <col min="8196" max="8196" width="10.7109375" style="779" customWidth="1"/>
    <col min="8197" max="8197" width="11.5703125" style="779" customWidth="1"/>
    <col min="8198" max="8198" width="25.140625" style="779" customWidth="1"/>
    <col min="8199" max="8199" width="14" style="779" customWidth="1"/>
    <col min="8200" max="8449" width="21.42578125" style="779"/>
    <col min="8450" max="8450" width="5.140625" style="779" customWidth="1"/>
    <col min="8451" max="8451" width="9.7109375" style="779" customWidth="1"/>
    <col min="8452" max="8452" width="10.7109375" style="779" customWidth="1"/>
    <col min="8453" max="8453" width="11.5703125" style="779" customWidth="1"/>
    <col min="8454" max="8454" width="25.140625" style="779" customWidth="1"/>
    <col min="8455" max="8455" width="14" style="779" customWidth="1"/>
    <col min="8456" max="8705" width="21.42578125" style="779"/>
    <col min="8706" max="8706" width="5.140625" style="779" customWidth="1"/>
    <col min="8707" max="8707" width="9.7109375" style="779" customWidth="1"/>
    <col min="8708" max="8708" width="10.7109375" style="779" customWidth="1"/>
    <col min="8709" max="8709" width="11.5703125" style="779" customWidth="1"/>
    <col min="8710" max="8710" width="25.140625" style="779" customWidth="1"/>
    <col min="8711" max="8711" width="14" style="779" customWidth="1"/>
    <col min="8712" max="8961" width="21.42578125" style="779"/>
    <col min="8962" max="8962" width="5.140625" style="779" customWidth="1"/>
    <col min="8963" max="8963" width="9.7109375" style="779" customWidth="1"/>
    <col min="8964" max="8964" width="10.7109375" style="779" customWidth="1"/>
    <col min="8965" max="8965" width="11.5703125" style="779" customWidth="1"/>
    <col min="8966" max="8966" width="25.140625" style="779" customWidth="1"/>
    <col min="8967" max="8967" width="14" style="779" customWidth="1"/>
    <col min="8968" max="9217" width="21.42578125" style="779"/>
    <col min="9218" max="9218" width="5.140625" style="779" customWidth="1"/>
    <col min="9219" max="9219" width="9.7109375" style="779" customWidth="1"/>
    <col min="9220" max="9220" width="10.7109375" style="779" customWidth="1"/>
    <col min="9221" max="9221" width="11.5703125" style="779" customWidth="1"/>
    <col min="9222" max="9222" width="25.140625" style="779" customWidth="1"/>
    <col min="9223" max="9223" width="14" style="779" customWidth="1"/>
    <col min="9224" max="9473" width="21.42578125" style="779"/>
    <col min="9474" max="9474" width="5.140625" style="779" customWidth="1"/>
    <col min="9475" max="9475" width="9.7109375" style="779" customWidth="1"/>
    <col min="9476" max="9476" width="10.7109375" style="779" customWidth="1"/>
    <col min="9477" max="9477" width="11.5703125" style="779" customWidth="1"/>
    <col min="9478" max="9478" width="25.140625" style="779" customWidth="1"/>
    <col min="9479" max="9479" width="14" style="779" customWidth="1"/>
    <col min="9480" max="9729" width="21.42578125" style="779"/>
    <col min="9730" max="9730" width="5.140625" style="779" customWidth="1"/>
    <col min="9731" max="9731" width="9.7109375" style="779" customWidth="1"/>
    <col min="9732" max="9732" width="10.7109375" style="779" customWidth="1"/>
    <col min="9733" max="9733" width="11.5703125" style="779" customWidth="1"/>
    <col min="9734" max="9734" width="25.140625" style="779" customWidth="1"/>
    <col min="9735" max="9735" width="14" style="779" customWidth="1"/>
    <col min="9736" max="9985" width="21.42578125" style="779"/>
    <col min="9986" max="9986" width="5.140625" style="779" customWidth="1"/>
    <col min="9987" max="9987" width="9.7109375" style="779" customWidth="1"/>
    <col min="9988" max="9988" width="10.7109375" style="779" customWidth="1"/>
    <col min="9989" max="9989" width="11.5703125" style="779" customWidth="1"/>
    <col min="9990" max="9990" width="25.140625" style="779" customWidth="1"/>
    <col min="9991" max="9991" width="14" style="779" customWidth="1"/>
    <col min="9992" max="10241" width="21.42578125" style="779"/>
    <col min="10242" max="10242" width="5.140625" style="779" customWidth="1"/>
    <col min="10243" max="10243" width="9.7109375" style="779" customWidth="1"/>
    <col min="10244" max="10244" width="10.7109375" style="779" customWidth="1"/>
    <col min="10245" max="10245" width="11.5703125" style="779" customWidth="1"/>
    <col min="10246" max="10246" width="25.140625" style="779" customWidth="1"/>
    <col min="10247" max="10247" width="14" style="779" customWidth="1"/>
    <col min="10248" max="10497" width="21.42578125" style="779"/>
    <col min="10498" max="10498" width="5.140625" style="779" customWidth="1"/>
    <col min="10499" max="10499" width="9.7109375" style="779" customWidth="1"/>
    <col min="10500" max="10500" width="10.7109375" style="779" customWidth="1"/>
    <col min="10501" max="10501" width="11.5703125" style="779" customWidth="1"/>
    <col min="10502" max="10502" width="25.140625" style="779" customWidth="1"/>
    <col min="10503" max="10503" width="14" style="779" customWidth="1"/>
    <col min="10504" max="10753" width="21.42578125" style="779"/>
    <col min="10754" max="10754" width="5.140625" style="779" customWidth="1"/>
    <col min="10755" max="10755" width="9.7109375" style="779" customWidth="1"/>
    <col min="10756" max="10756" width="10.7109375" style="779" customWidth="1"/>
    <col min="10757" max="10757" width="11.5703125" style="779" customWidth="1"/>
    <col min="10758" max="10758" width="25.140625" style="779" customWidth="1"/>
    <col min="10759" max="10759" width="14" style="779" customWidth="1"/>
    <col min="10760" max="11009" width="21.42578125" style="779"/>
    <col min="11010" max="11010" width="5.140625" style="779" customWidth="1"/>
    <col min="11011" max="11011" width="9.7109375" style="779" customWidth="1"/>
    <col min="11012" max="11012" width="10.7109375" style="779" customWidth="1"/>
    <col min="11013" max="11013" width="11.5703125" style="779" customWidth="1"/>
    <col min="11014" max="11014" width="25.140625" style="779" customWidth="1"/>
    <col min="11015" max="11015" width="14" style="779" customWidth="1"/>
    <col min="11016" max="11265" width="21.42578125" style="779"/>
    <col min="11266" max="11266" width="5.140625" style="779" customWidth="1"/>
    <col min="11267" max="11267" width="9.7109375" style="779" customWidth="1"/>
    <col min="11268" max="11268" width="10.7109375" style="779" customWidth="1"/>
    <col min="11269" max="11269" width="11.5703125" style="779" customWidth="1"/>
    <col min="11270" max="11270" width="25.140625" style="779" customWidth="1"/>
    <col min="11271" max="11271" width="14" style="779" customWidth="1"/>
    <col min="11272" max="11521" width="21.42578125" style="779"/>
    <col min="11522" max="11522" width="5.140625" style="779" customWidth="1"/>
    <col min="11523" max="11523" width="9.7109375" style="779" customWidth="1"/>
    <col min="11524" max="11524" width="10.7109375" style="779" customWidth="1"/>
    <col min="11525" max="11525" width="11.5703125" style="779" customWidth="1"/>
    <col min="11526" max="11526" width="25.140625" style="779" customWidth="1"/>
    <col min="11527" max="11527" width="14" style="779" customWidth="1"/>
    <col min="11528" max="11777" width="21.42578125" style="779"/>
    <col min="11778" max="11778" width="5.140625" style="779" customWidth="1"/>
    <col min="11779" max="11779" width="9.7109375" style="779" customWidth="1"/>
    <col min="11780" max="11780" width="10.7109375" style="779" customWidth="1"/>
    <col min="11781" max="11781" width="11.5703125" style="779" customWidth="1"/>
    <col min="11782" max="11782" width="25.140625" style="779" customWidth="1"/>
    <col min="11783" max="11783" width="14" style="779" customWidth="1"/>
    <col min="11784" max="12033" width="21.42578125" style="779"/>
    <col min="12034" max="12034" width="5.140625" style="779" customWidth="1"/>
    <col min="12035" max="12035" width="9.7109375" style="779" customWidth="1"/>
    <col min="12036" max="12036" width="10.7109375" style="779" customWidth="1"/>
    <col min="12037" max="12037" width="11.5703125" style="779" customWidth="1"/>
    <col min="12038" max="12038" width="25.140625" style="779" customWidth="1"/>
    <col min="12039" max="12039" width="14" style="779" customWidth="1"/>
    <col min="12040" max="12289" width="21.42578125" style="779"/>
    <col min="12290" max="12290" width="5.140625" style="779" customWidth="1"/>
    <col min="12291" max="12291" width="9.7109375" style="779" customWidth="1"/>
    <col min="12292" max="12292" width="10.7109375" style="779" customWidth="1"/>
    <col min="12293" max="12293" width="11.5703125" style="779" customWidth="1"/>
    <col min="12294" max="12294" width="25.140625" style="779" customWidth="1"/>
    <col min="12295" max="12295" width="14" style="779" customWidth="1"/>
    <col min="12296" max="12545" width="21.42578125" style="779"/>
    <col min="12546" max="12546" width="5.140625" style="779" customWidth="1"/>
    <col min="12547" max="12547" width="9.7109375" style="779" customWidth="1"/>
    <col min="12548" max="12548" width="10.7109375" style="779" customWidth="1"/>
    <col min="12549" max="12549" width="11.5703125" style="779" customWidth="1"/>
    <col min="12550" max="12550" width="25.140625" style="779" customWidth="1"/>
    <col min="12551" max="12551" width="14" style="779" customWidth="1"/>
    <col min="12552" max="12801" width="21.42578125" style="779"/>
    <col min="12802" max="12802" width="5.140625" style="779" customWidth="1"/>
    <col min="12803" max="12803" width="9.7109375" style="779" customWidth="1"/>
    <col min="12804" max="12804" width="10.7109375" style="779" customWidth="1"/>
    <col min="12805" max="12805" width="11.5703125" style="779" customWidth="1"/>
    <col min="12806" max="12806" width="25.140625" style="779" customWidth="1"/>
    <col min="12807" max="12807" width="14" style="779" customWidth="1"/>
    <col min="12808" max="13057" width="21.42578125" style="779"/>
    <col min="13058" max="13058" width="5.140625" style="779" customWidth="1"/>
    <col min="13059" max="13059" width="9.7109375" style="779" customWidth="1"/>
    <col min="13060" max="13060" width="10.7109375" style="779" customWidth="1"/>
    <col min="13061" max="13061" width="11.5703125" style="779" customWidth="1"/>
    <col min="13062" max="13062" width="25.140625" style="779" customWidth="1"/>
    <col min="13063" max="13063" width="14" style="779" customWidth="1"/>
    <col min="13064" max="13313" width="21.42578125" style="779"/>
    <col min="13314" max="13314" width="5.140625" style="779" customWidth="1"/>
    <col min="13315" max="13315" width="9.7109375" style="779" customWidth="1"/>
    <col min="13316" max="13316" width="10.7109375" style="779" customWidth="1"/>
    <col min="13317" max="13317" width="11.5703125" style="779" customWidth="1"/>
    <col min="13318" max="13318" width="25.140625" style="779" customWidth="1"/>
    <col min="13319" max="13319" width="14" style="779" customWidth="1"/>
    <col min="13320" max="13569" width="21.42578125" style="779"/>
    <col min="13570" max="13570" width="5.140625" style="779" customWidth="1"/>
    <col min="13571" max="13571" width="9.7109375" style="779" customWidth="1"/>
    <col min="13572" max="13572" width="10.7109375" style="779" customWidth="1"/>
    <col min="13573" max="13573" width="11.5703125" style="779" customWidth="1"/>
    <col min="13574" max="13574" width="25.140625" style="779" customWidth="1"/>
    <col min="13575" max="13575" width="14" style="779" customWidth="1"/>
    <col min="13576" max="13825" width="21.42578125" style="779"/>
    <col min="13826" max="13826" width="5.140625" style="779" customWidth="1"/>
    <col min="13827" max="13827" width="9.7109375" style="779" customWidth="1"/>
    <col min="13828" max="13828" width="10.7109375" style="779" customWidth="1"/>
    <col min="13829" max="13829" width="11.5703125" style="779" customWidth="1"/>
    <col min="13830" max="13830" width="25.140625" style="779" customWidth="1"/>
    <col min="13831" max="13831" width="14" style="779" customWidth="1"/>
    <col min="13832" max="14081" width="21.42578125" style="779"/>
    <col min="14082" max="14082" width="5.140625" style="779" customWidth="1"/>
    <col min="14083" max="14083" width="9.7109375" style="779" customWidth="1"/>
    <col min="14084" max="14084" width="10.7109375" style="779" customWidth="1"/>
    <col min="14085" max="14085" width="11.5703125" style="779" customWidth="1"/>
    <col min="14086" max="14086" width="25.140625" style="779" customWidth="1"/>
    <col min="14087" max="14087" width="14" style="779" customWidth="1"/>
    <col min="14088" max="14337" width="21.42578125" style="779"/>
    <col min="14338" max="14338" width="5.140625" style="779" customWidth="1"/>
    <col min="14339" max="14339" width="9.7109375" style="779" customWidth="1"/>
    <col min="14340" max="14340" width="10.7109375" style="779" customWidth="1"/>
    <col min="14341" max="14341" width="11.5703125" style="779" customWidth="1"/>
    <col min="14342" max="14342" width="25.140625" style="779" customWidth="1"/>
    <col min="14343" max="14343" width="14" style="779" customWidth="1"/>
    <col min="14344" max="14593" width="21.42578125" style="779"/>
    <col min="14594" max="14594" width="5.140625" style="779" customWidth="1"/>
    <col min="14595" max="14595" width="9.7109375" style="779" customWidth="1"/>
    <col min="14596" max="14596" width="10.7109375" style="779" customWidth="1"/>
    <col min="14597" max="14597" width="11.5703125" style="779" customWidth="1"/>
    <col min="14598" max="14598" width="25.140625" style="779" customWidth="1"/>
    <col min="14599" max="14599" width="14" style="779" customWidth="1"/>
    <col min="14600" max="14849" width="21.42578125" style="779"/>
    <col min="14850" max="14850" width="5.140625" style="779" customWidth="1"/>
    <col min="14851" max="14851" width="9.7109375" style="779" customWidth="1"/>
    <col min="14852" max="14852" width="10.7109375" style="779" customWidth="1"/>
    <col min="14853" max="14853" width="11.5703125" style="779" customWidth="1"/>
    <col min="14854" max="14854" width="25.140625" style="779" customWidth="1"/>
    <col min="14855" max="14855" width="14" style="779" customWidth="1"/>
    <col min="14856" max="15105" width="21.42578125" style="779"/>
    <col min="15106" max="15106" width="5.140625" style="779" customWidth="1"/>
    <col min="15107" max="15107" width="9.7109375" style="779" customWidth="1"/>
    <col min="15108" max="15108" width="10.7109375" style="779" customWidth="1"/>
    <col min="15109" max="15109" width="11.5703125" style="779" customWidth="1"/>
    <col min="15110" max="15110" width="25.140625" style="779" customWidth="1"/>
    <col min="15111" max="15111" width="14" style="779" customWidth="1"/>
    <col min="15112" max="15361" width="21.42578125" style="779"/>
    <col min="15362" max="15362" width="5.140625" style="779" customWidth="1"/>
    <col min="15363" max="15363" width="9.7109375" style="779" customWidth="1"/>
    <col min="15364" max="15364" width="10.7109375" style="779" customWidth="1"/>
    <col min="15365" max="15365" width="11.5703125" style="779" customWidth="1"/>
    <col min="15366" max="15366" width="25.140625" style="779" customWidth="1"/>
    <col min="15367" max="15367" width="14" style="779" customWidth="1"/>
    <col min="15368" max="15617" width="21.42578125" style="779"/>
    <col min="15618" max="15618" width="5.140625" style="779" customWidth="1"/>
    <col min="15619" max="15619" width="9.7109375" style="779" customWidth="1"/>
    <col min="15620" max="15620" width="10.7109375" style="779" customWidth="1"/>
    <col min="15621" max="15621" width="11.5703125" style="779" customWidth="1"/>
    <col min="15622" max="15622" width="25.140625" style="779" customWidth="1"/>
    <col min="15623" max="15623" width="14" style="779" customWidth="1"/>
    <col min="15624" max="15873" width="21.42578125" style="779"/>
    <col min="15874" max="15874" width="5.140625" style="779" customWidth="1"/>
    <col min="15875" max="15875" width="9.7109375" style="779" customWidth="1"/>
    <col min="15876" max="15876" width="10.7109375" style="779" customWidth="1"/>
    <col min="15877" max="15877" width="11.5703125" style="779" customWidth="1"/>
    <col min="15878" max="15878" width="25.140625" style="779" customWidth="1"/>
    <col min="15879" max="15879" width="14" style="779" customWidth="1"/>
    <col min="15880" max="16129" width="21.42578125" style="779"/>
    <col min="16130" max="16130" width="5.140625" style="779" customWidth="1"/>
    <col min="16131" max="16131" width="9.7109375" style="779" customWidth="1"/>
    <col min="16132" max="16132" width="10.7109375" style="779" customWidth="1"/>
    <col min="16133" max="16133" width="11.5703125" style="779" customWidth="1"/>
    <col min="16134" max="16134" width="25.140625" style="779" customWidth="1"/>
    <col min="16135" max="16135" width="14" style="779" customWidth="1"/>
    <col min="16136" max="16384" width="21.42578125" style="779"/>
  </cols>
  <sheetData>
    <row r="1" spans="1:7" s="777" customFormat="1" ht="51.75" customHeight="1" x14ac:dyDescent="0.25">
      <c r="B1" s="930" t="s">
        <v>578</v>
      </c>
      <c r="C1" s="930"/>
      <c r="D1" s="930"/>
      <c r="E1" s="930"/>
      <c r="F1" s="930"/>
      <c r="G1" s="930"/>
    </row>
    <row r="2" spans="1:7" ht="15" customHeight="1" x14ac:dyDescent="0.25">
      <c r="A2" s="797"/>
      <c r="C2" s="1056"/>
      <c r="D2" s="1057"/>
    </row>
    <row r="3" spans="1:7" ht="15" customHeight="1" x14ac:dyDescent="0.25">
      <c r="A3" s="927" t="s">
        <v>589</v>
      </c>
      <c r="C3" s="1056" t="s">
        <v>520</v>
      </c>
      <c r="D3" s="1057"/>
    </row>
    <row r="4" spans="1:7" ht="15" customHeight="1" x14ac:dyDescent="0.25">
      <c r="A4" s="931"/>
    </row>
    <row r="5" spans="1:7" x14ac:dyDescent="0.25">
      <c r="A5" s="931"/>
      <c r="C5" s="778" t="s">
        <v>167</v>
      </c>
      <c r="D5" s="802">
        <v>10000000</v>
      </c>
      <c r="F5" s="780"/>
      <c r="G5" s="781"/>
    </row>
    <row r="6" spans="1:7" x14ac:dyDescent="0.25">
      <c r="A6" s="931"/>
      <c r="C6" s="798"/>
      <c r="D6" s="803"/>
      <c r="F6" s="780"/>
      <c r="G6" s="781"/>
    </row>
    <row r="7" spans="1:7" ht="30" x14ac:dyDescent="0.25">
      <c r="A7" s="931"/>
      <c r="C7" s="782" t="s">
        <v>362</v>
      </c>
      <c r="D7" s="782" t="s">
        <v>363</v>
      </c>
      <c r="E7" s="782" t="s">
        <v>364</v>
      </c>
      <c r="F7" s="783" t="s">
        <v>365</v>
      </c>
      <c r="G7" s="782" t="s">
        <v>366</v>
      </c>
    </row>
    <row r="8" spans="1:7" x14ac:dyDescent="0.25">
      <c r="A8" s="931"/>
      <c r="C8" s="784" t="s">
        <v>168</v>
      </c>
      <c r="D8" s="799">
        <v>2.2000000000000006E-2</v>
      </c>
      <c r="E8" s="799">
        <v>2.5000000000000001E-2</v>
      </c>
      <c r="F8" s="785" t="str">
        <f>"("&amp;D8*100&amp;"% - "&amp;E8*100&amp;"%) = "&amp;100*(D8-E8)&amp;"%"</f>
        <v>(2,2% - 2,5%) = -0,3%</v>
      </c>
      <c r="G8" s="786">
        <f>(D8-E8)*$D$5</f>
        <v>-29999.999999999956</v>
      </c>
    </row>
    <row r="9" spans="1:7" x14ac:dyDescent="0.25">
      <c r="A9" s="931"/>
      <c r="C9" s="787" t="s">
        <v>169</v>
      </c>
      <c r="D9" s="800">
        <v>2.4E-2</v>
      </c>
      <c r="E9" s="788">
        <f>$E$8</f>
        <v>2.5000000000000001E-2</v>
      </c>
      <c r="F9" s="789" t="str">
        <f>"("&amp;D9*100&amp;"% - "&amp;E9*100&amp;"%) = "&amp;100*(D9-E9)&amp;"%"</f>
        <v>(2,4% - 2,5%) = -0,1%</v>
      </c>
      <c r="G9" s="790">
        <f>(D9-E9)*$D$5</f>
        <v>-10000.000000000009</v>
      </c>
    </row>
    <row r="10" spans="1:7" x14ac:dyDescent="0.25">
      <c r="A10" s="931"/>
      <c r="C10" s="787" t="s">
        <v>170</v>
      </c>
      <c r="D10" s="800">
        <v>2.6000000000000002E-2</v>
      </c>
      <c r="E10" s="788">
        <f>$E$8</f>
        <v>2.5000000000000001E-2</v>
      </c>
      <c r="F10" s="789" t="str">
        <f>"("&amp;D10*100&amp;"% - "&amp;E10*100&amp;"%) = "&amp;100*(D10-E10)&amp;"%"</f>
        <v>(2,6% - 2,5%) = 0,1%</v>
      </c>
      <c r="G10" s="790">
        <f>(D10-E10)*$D$5</f>
        <v>10000.000000000009</v>
      </c>
    </row>
    <row r="11" spans="1:7" x14ac:dyDescent="0.25">
      <c r="A11" s="931"/>
      <c r="C11" s="787" t="s">
        <v>171</v>
      </c>
      <c r="D11" s="800">
        <v>2.5000000000000001E-2</v>
      </c>
      <c r="E11" s="788">
        <f>$E$8</f>
        <v>2.5000000000000001E-2</v>
      </c>
      <c r="F11" s="789" t="str">
        <f>"("&amp;D11*100&amp;"% - "&amp;E11*100&amp;"%) = "&amp;100*(D11-E11)&amp;"%"</f>
        <v>(2,5% - 2,5%) = 0%</v>
      </c>
      <c r="G11" s="790">
        <f>(D11-E11)*$D$5</f>
        <v>0</v>
      </c>
    </row>
    <row r="12" spans="1:7" ht="15.75" thickBot="1" x14ac:dyDescent="0.3">
      <c r="A12" s="931"/>
      <c r="C12" s="791" t="s">
        <v>172</v>
      </c>
      <c r="D12" s="801">
        <v>2.7000000000000003E-2</v>
      </c>
      <c r="E12" s="792">
        <f>$E$8</f>
        <v>2.5000000000000001E-2</v>
      </c>
      <c r="F12" s="793" t="str">
        <f>"("&amp;D12*100&amp;"% - "&amp;E12*100&amp;"%) = "&amp;100*(D12-E12)&amp;"%"</f>
        <v>(2,7% - 2,5%) = 0,2%</v>
      </c>
      <c r="G12" s="794">
        <f>(D12-E12)*$D$5</f>
        <v>20000.000000000018</v>
      </c>
    </row>
    <row r="13" spans="1:7" ht="15.75" thickTop="1" x14ac:dyDescent="0.25">
      <c r="A13" s="931"/>
    </row>
    <row r="14" spans="1:7" x14ac:dyDescent="0.25">
      <c r="A14" s="931"/>
      <c r="B14" s="796"/>
      <c r="D14" s="796"/>
      <c r="E14" s="796"/>
    </row>
    <row r="15" spans="1:7" x14ac:dyDescent="0.25">
      <c r="A15" s="931"/>
      <c r="D15" s="796"/>
    </row>
    <row r="16" spans="1:7" x14ac:dyDescent="0.25">
      <c r="A16" s="931"/>
      <c r="D16" s="796"/>
    </row>
    <row r="17" spans="1:4" x14ac:dyDescent="0.25">
      <c r="A17" s="931"/>
      <c r="D17" s="796"/>
    </row>
    <row r="18" spans="1:4" x14ac:dyDescent="0.25">
      <c r="A18" s="931"/>
      <c r="D18" s="796"/>
    </row>
    <row r="19" spans="1:4" x14ac:dyDescent="0.25">
      <c r="A19" s="931"/>
      <c r="D19" s="796"/>
    </row>
    <row r="20" spans="1:4" x14ac:dyDescent="0.25">
      <c r="A20" s="931"/>
    </row>
    <row r="21" spans="1:4" x14ac:dyDescent="0.25">
      <c r="A21" s="931"/>
    </row>
    <row r="22" spans="1:4" x14ac:dyDescent="0.25">
      <c r="A22" s="931"/>
    </row>
    <row r="23" spans="1:4" x14ac:dyDescent="0.25">
      <c r="A23" s="931"/>
    </row>
    <row r="24" spans="1:4" x14ac:dyDescent="0.25">
      <c r="A24" s="931"/>
    </row>
  </sheetData>
  <sheetProtection algorithmName="SHA-512" hashValue="UbBkRnxLa8TA+wr9p6b/BijDmPgFFohOl4CYc8oDQVyotXB9JKg0GVj0rJXcmSoyhjQuS9TpL1rnHwrDuRRkfQ==" saltValue="gcOmU9hklTkjSCt+jcc1Qw==" spinCount="100000" sheet="1" formatCells="0" formatColumns="0" formatRows="0" insertColumns="0" insertRows="0" insertHyperlinks="0" deleteColumns="0" deleteRows="0" selectLockedCells="1" sort="0" autoFilter="0" pivotTables="0"/>
  <mergeCells count="2">
    <mergeCell ref="B1:G1"/>
    <mergeCell ref="A3:A24"/>
  </mergeCells>
  <hyperlinks>
    <hyperlink ref="A3" r:id="rId1" display="www.propertyfinance.it/it/it/opere/property-finance/"/>
  </hyperlinks>
  <pageMargins left="0.75" right="0.75" top="1" bottom="1" header="0.5" footer="0.5"/>
  <pageSetup paperSize="9" orientation="portrait" r:id="rId2"/>
  <headerFooter alignWithMargins="0"/>
  <ignoredErrors>
    <ignoredError sqref="D8:G12" unlockedFormula="1"/>
  </ignoredError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9.85546875" style="444" bestFit="1" customWidth="1"/>
    <col min="4" max="4" width="13.140625" style="445" bestFit="1" customWidth="1"/>
    <col min="5" max="5" width="9" style="445" bestFit="1" customWidth="1"/>
    <col min="6" max="6" width="13.140625" style="445" bestFit="1" customWidth="1"/>
    <col min="7" max="7" width="15.85546875" style="445" bestFit="1" customWidth="1"/>
    <col min="8" max="8" width="21.5703125" style="416" customWidth="1"/>
    <col min="9" max="16384" width="9.140625" style="416"/>
  </cols>
  <sheetData>
    <row r="1" spans="1:12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810"/>
      <c r="I1" s="810"/>
    </row>
    <row r="2" spans="1:12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12" s="1002" customFormat="1" ht="15" customHeight="1" x14ac:dyDescent="0.25">
      <c r="A3" s="924" t="s">
        <v>589</v>
      </c>
      <c r="C3" s="980" t="s">
        <v>545</v>
      </c>
      <c r="D3" s="1001"/>
      <c r="E3" s="1001"/>
      <c r="F3" s="1001"/>
      <c r="G3" s="1001"/>
    </row>
    <row r="4" spans="1:12" s="1002" customFormat="1" ht="15" customHeight="1" x14ac:dyDescent="0.25">
      <c r="A4" s="947"/>
      <c r="C4" s="1003"/>
      <c r="D4" s="1001"/>
      <c r="E4" s="1001"/>
      <c r="F4" s="1001"/>
      <c r="G4" s="1001"/>
    </row>
    <row r="5" spans="1:12" x14ac:dyDescent="0.25">
      <c r="A5" s="947"/>
      <c r="G5" s="511">
        <f>'Figure 6.7 --&gt; 6.16'!I10</f>
        <v>1.2</v>
      </c>
    </row>
    <row r="6" spans="1:12" ht="15.75" thickBot="1" x14ac:dyDescent="0.3">
      <c r="A6" s="947"/>
      <c r="C6" s="512"/>
      <c r="D6" s="513" t="str">
        <f>'Figure 6.7 --&gt; 6.16'!E3</f>
        <v>OMV</v>
      </c>
      <c r="E6" s="513" t="str">
        <f>'Figure 6.7 --&gt; 6.16'!G3</f>
        <v>% Value</v>
      </c>
      <c r="F6" s="513" t="str">
        <f>'Figure 6.7 --&gt; 6.16'!H3</f>
        <v>ALA</v>
      </c>
      <c r="G6" s="514" t="str">
        <f>'Figure 6.7 --&gt; 6.16'!I3</f>
        <v>Release Pricing</v>
      </c>
      <c r="H6" s="515"/>
      <c r="I6" s="515"/>
      <c r="J6" s="515"/>
      <c r="K6" s="515"/>
      <c r="L6" s="515"/>
    </row>
    <row r="7" spans="1:12" ht="15.75" thickTop="1" x14ac:dyDescent="0.25">
      <c r="A7" s="947"/>
      <c r="C7" s="484" t="str">
        <f>'Figure 6.7 --&gt; 6.16'!C4</f>
        <v>Property 1</v>
      </c>
      <c r="D7" s="485">
        <f>'Figure 6.7 --&gt; 6.16'!E4</f>
        <v>8925000</v>
      </c>
      <c r="E7" s="516">
        <f>'Figure 6.7 --&gt; 6.16'!G4</f>
        <v>0.12853748109742924</v>
      </c>
      <c r="F7" s="485">
        <f>'Figure 6.7 --&gt; 6.16'!H4</f>
        <v>5784186.6493843161</v>
      </c>
      <c r="G7" s="485">
        <f>'Figure 6.7 --&gt; 6.16'!I4</f>
        <v>6941023.9792611795</v>
      </c>
      <c r="H7" s="515"/>
      <c r="I7" s="515"/>
      <c r="J7" s="515"/>
      <c r="K7" s="515"/>
      <c r="L7" s="515"/>
    </row>
    <row r="8" spans="1:12" x14ac:dyDescent="0.25">
      <c r="A8" s="947"/>
      <c r="C8" s="484" t="str">
        <f>'Figure 6.7 --&gt; 6.16'!C5</f>
        <v>Property 2</v>
      </c>
      <c r="D8" s="485">
        <f>'Figure 6.7 --&gt; 6.16'!E5</f>
        <v>13410000</v>
      </c>
      <c r="E8" s="516">
        <f>'Figure 6.7 --&gt; 6.16'!G5</f>
        <v>0.19313026571613739</v>
      </c>
      <c r="F8" s="485">
        <f>'Figure 6.7 --&gt; 6.16'!H5</f>
        <v>8690861.9572261833</v>
      </c>
      <c r="G8" s="485">
        <f>'Figure 6.7 --&gt; 6.16'!I5</f>
        <v>10429034.34867142</v>
      </c>
      <c r="H8" s="515"/>
      <c r="I8" s="515"/>
      <c r="J8" s="515"/>
      <c r="K8" s="515"/>
      <c r="L8" s="515"/>
    </row>
    <row r="9" spans="1:12" x14ac:dyDescent="0.25">
      <c r="A9" s="947"/>
      <c r="C9" s="484" t="str">
        <f>'Figure 6.7 --&gt; 6.16'!C6</f>
        <v>Property 3</v>
      </c>
      <c r="D9" s="485">
        <f>'Figure 6.7 --&gt; 6.16'!E6</f>
        <v>5550000</v>
      </c>
      <c r="E9" s="516">
        <f>'Figure 6.7 --&gt; 6.16'!G6</f>
        <v>7.9930870598401385E-2</v>
      </c>
      <c r="F9" s="485">
        <f>'Figure 6.7 --&gt; 6.16'!H6</f>
        <v>3596889.1769280625</v>
      </c>
      <c r="G9" s="485">
        <f>'Figure 6.7 --&gt; 6.16'!I6</f>
        <v>4316267.0123136751</v>
      </c>
      <c r="H9" s="515"/>
      <c r="I9" s="515"/>
      <c r="J9" s="515"/>
      <c r="K9" s="515"/>
      <c r="L9" s="515"/>
    </row>
    <row r="10" spans="1:12" x14ac:dyDescent="0.25">
      <c r="A10" s="947"/>
      <c r="C10" s="484" t="str">
        <f>'Figure 6.7 --&gt; 6.16'!C7</f>
        <v>Property 4</v>
      </c>
      <c r="D10" s="485">
        <f>'Figure 6.7 --&gt; 6.16'!E7</f>
        <v>26700000</v>
      </c>
      <c r="E10" s="516">
        <f>'Figure 6.7 --&gt; 6.16'!G7</f>
        <v>0.38453229639230935</v>
      </c>
      <c r="F10" s="485">
        <f>'Figure 6.7 --&gt; 6.16'!H7</f>
        <v>17303953.33765392</v>
      </c>
      <c r="G10" s="485">
        <f>'Figure 6.7 --&gt; 6.16'!I7</f>
        <v>20764744.005184703</v>
      </c>
      <c r="H10" s="515"/>
      <c r="I10" s="515"/>
      <c r="J10" s="515"/>
      <c r="K10" s="515"/>
      <c r="L10" s="515"/>
    </row>
    <row r="11" spans="1:12" x14ac:dyDescent="0.25">
      <c r="A11" s="947"/>
      <c r="C11" s="502" t="str">
        <f>'Figure 6.7 --&gt; 6.16'!C8</f>
        <v>Property 5</v>
      </c>
      <c r="D11" s="503">
        <f>'Figure 6.7 --&gt; 6.16'!E8</f>
        <v>14850000</v>
      </c>
      <c r="E11" s="517">
        <f>'Figure 6.7 --&gt; 6.16'!G8</f>
        <v>0.21386908619572262</v>
      </c>
      <c r="F11" s="503">
        <f>'Figure 6.7 --&gt; 6.16'!H8</f>
        <v>0</v>
      </c>
      <c r="G11" s="503">
        <f>'Figure 6.7 --&gt; 6.16'!I8</f>
        <v>0</v>
      </c>
      <c r="H11" s="515"/>
      <c r="I11" s="515"/>
      <c r="J11" s="515"/>
      <c r="K11" s="515"/>
      <c r="L11" s="515"/>
    </row>
    <row r="12" spans="1:12" x14ac:dyDescent="0.25">
      <c r="A12" s="947"/>
      <c r="C12" s="492" t="str">
        <f>'Figure 6.7 --&gt; 6.16'!C9</f>
        <v>Portfolio</v>
      </c>
      <c r="D12" s="493">
        <f>'Figure 6.7 --&gt; 6.16'!E9</f>
        <v>69435000</v>
      </c>
      <c r="E12" s="518">
        <f>'Figure 6.7 --&gt; 6.16'!G9</f>
        <v>1</v>
      </c>
      <c r="F12" s="493">
        <f>'Figure 6.7 --&gt; 6.16'!H9</f>
        <v>35375891.121192485</v>
      </c>
      <c r="G12" s="493">
        <f>'Figure 6.7 --&gt; 6.16'!I9</f>
        <v>42451069.345430978</v>
      </c>
      <c r="H12" s="515"/>
      <c r="I12" s="515"/>
      <c r="J12" s="515"/>
      <c r="K12" s="515"/>
      <c r="L12" s="515"/>
    </row>
    <row r="13" spans="1:12" x14ac:dyDescent="0.25">
      <c r="A13" s="947"/>
    </row>
    <row r="14" spans="1:12" ht="16.5" customHeight="1" x14ac:dyDescent="0.25">
      <c r="A14" s="947"/>
    </row>
    <row r="15" spans="1:12" x14ac:dyDescent="0.25">
      <c r="A15" s="947"/>
    </row>
    <row r="16" spans="1:12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2VuJtxTmAsa8YpukvqTCu69RdXjRNnZn8qdF3RBjn9EsDmUJkfJiZqIWiV2XnufCUx6nLpQybb/iHPdt+Mr+1w==" saltValue="HXRfMOZ/jho/tUC2SVCwO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G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G5:G12 D6:F12 C7:C12" unlocked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4"/>
  <sheetViews>
    <sheetView showGridLines="0" zoomScaleNormal="100" workbookViewId="0">
      <selection activeCell="B1" sqref="B1:N1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13.85546875" style="444" bestFit="1" customWidth="1"/>
    <col min="4" max="4" width="2.7109375" style="445" bestFit="1" customWidth="1"/>
    <col min="5" max="7" width="3.85546875" style="445" bestFit="1" customWidth="1"/>
    <col min="8" max="8" width="11.85546875" style="445" bestFit="1" customWidth="1"/>
    <col min="9" max="9" width="3.85546875" style="445" bestFit="1" customWidth="1"/>
    <col min="10" max="10" width="13.140625" style="445" bestFit="1" customWidth="1"/>
    <col min="11" max="11" width="11.85546875" style="445" bestFit="1" customWidth="1"/>
    <col min="12" max="12" width="13.140625" style="445" bestFit="1" customWidth="1"/>
    <col min="13" max="13" width="3.85546875" style="445" bestFit="1" customWidth="1"/>
    <col min="14" max="14" width="11.85546875" style="445" bestFit="1" customWidth="1"/>
    <col min="15" max="16" width="9.140625" style="445"/>
    <col min="17" max="16384" width="9.140625" style="416"/>
  </cols>
  <sheetData>
    <row r="1" spans="1:16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413"/>
      <c r="P1" s="413"/>
    </row>
    <row r="2" spans="1:16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  <c r="P2" s="1001"/>
    </row>
    <row r="3" spans="1:16" s="1002" customFormat="1" ht="15" customHeight="1" x14ac:dyDescent="0.25">
      <c r="A3" s="924" t="s">
        <v>589</v>
      </c>
      <c r="C3" s="980" t="s">
        <v>586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</row>
    <row r="4" spans="1:16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</row>
    <row r="5" spans="1:16" ht="15.75" thickBot="1" x14ac:dyDescent="0.3">
      <c r="A5" s="947"/>
      <c r="C5" s="476" t="s">
        <v>12</v>
      </c>
      <c r="D5" s="415"/>
      <c r="E5" s="415">
        <f>'Figure 6.7 --&gt; 6.16'!E81</f>
        <v>1</v>
      </c>
      <c r="F5" s="415">
        <f>'Figure 6.7 --&gt; 6.16'!F81</f>
        <v>2</v>
      </c>
      <c r="G5" s="415">
        <f>'Figure 6.7 --&gt; 6.16'!G81</f>
        <v>3</v>
      </c>
      <c r="H5" s="415">
        <f>'Figure 6.7 --&gt; 6.16'!H81</f>
        <v>4</v>
      </c>
      <c r="I5" s="415">
        <f>'Figure 6.7 --&gt; 6.16'!I81</f>
        <v>5</v>
      </c>
      <c r="J5" s="415">
        <f>'Figure 6.7 --&gt; 6.16'!J81</f>
        <v>6</v>
      </c>
      <c r="K5" s="415">
        <f>'Figure 6.7 --&gt; 6.16'!K81</f>
        <v>7</v>
      </c>
      <c r="L5" s="415">
        <f>'Figure 6.7 --&gt; 6.16'!L81</f>
        <v>8</v>
      </c>
      <c r="M5" s="415">
        <f>'Figure 6.7 --&gt; 6.16'!M81</f>
        <v>9</v>
      </c>
      <c r="N5" s="415">
        <f>'Figure 6.7 --&gt; 6.16'!N81</f>
        <v>10</v>
      </c>
    </row>
    <row r="6" spans="1:16" ht="15.75" thickTop="1" x14ac:dyDescent="0.25">
      <c r="A6" s="947"/>
      <c r="C6" s="417" t="str">
        <f>'Figure 6.7 --&gt; 6.16'!C82</f>
        <v>Property 1</v>
      </c>
      <c r="D6" s="456"/>
      <c r="E6" s="418">
        <f>'Figure 6.7 --&gt; 6.16'!E82</f>
        <v>0</v>
      </c>
      <c r="F6" s="418">
        <f>'Figure 6.7 --&gt; 6.16'!F82</f>
        <v>0</v>
      </c>
      <c r="G6" s="418">
        <f>'Figure 6.7 --&gt; 6.16'!G82</f>
        <v>0</v>
      </c>
      <c r="H6" s="418">
        <f>'Figure 6.7 --&gt; 6.16'!H82</f>
        <v>6941023.9792611795</v>
      </c>
      <c r="I6" s="418">
        <f>'Figure 6.7 --&gt; 6.16'!I82</f>
        <v>0</v>
      </c>
      <c r="J6" s="418">
        <f>'Figure 6.7 --&gt; 6.16'!J82</f>
        <v>0</v>
      </c>
      <c r="K6" s="418">
        <f>'Figure 6.7 --&gt; 6.16'!K82</f>
        <v>0</v>
      </c>
      <c r="L6" s="418">
        <f>'Figure 6.7 --&gt; 6.16'!L82</f>
        <v>0</v>
      </c>
      <c r="M6" s="418">
        <f>'Figure 6.7 --&gt; 6.16'!M82</f>
        <v>0</v>
      </c>
      <c r="N6" s="418">
        <f>'Figure 6.7 --&gt; 6.16'!N82</f>
        <v>0</v>
      </c>
    </row>
    <row r="7" spans="1:16" x14ac:dyDescent="0.25">
      <c r="A7" s="947"/>
      <c r="C7" s="417" t="str">
        <f>'Figure 6.7 --&gt; 6.16'!C83</f>
        <v>Property 2</v>
      </c>
      <c r="D7" s="456"/>
      <c r="E7" s="418">
        <f>'Figure 6.7 --&gt; 6.16'!E83</f>
        <v>0</v>
      </c>
      <c r="F7" s="418">
        <f>'Figure 6.7 --&gt; 6.16'!F83</f>
        <v>0</v>
      </c>
      <c r="G7" s="418">
        <f>'Figure 6.7 --&gt; 6.16'!G83</f>
        <v>0</v>
      </c>
      <c r="H7" s="418">
        <f>'Figure 6.7 --&gt; 6.16'!H83</f>
        <v>0</v>
      </c>
      <c r="I7" s="418">
        <f>'Figure 6.7 --&gt; 6.16'!I83</f>
        <v>0</v>
      </c>
      <c r="J7" s="418">
        <f>'Figure 6.7 --&gt; 6.16'!J83</f>
        <v>10429034.34867142</v>
      </c>
      <c r="K7" s="418">
        <f>'Figure 6.7 --&gt; 6.16'!K83</f>
        <v>0</v>
      </c>
      <c r="L7" s="418">
        <f>'Figure 6.7 --&gt; 6.16'!L83</f>
        <v>0</v>
      </c>
      <c r="M7" s="418">
        <f>'Figure 6.7 --&gt; 6.16'!M83</f>
        <v>0</v>
      </c>
      <c r="N7" s="418">
        <f>'Figure 6.7 --&gt; 6.16'!N83</f>
        <v>0</v>
      </c>
    </row>
    <row r="8" spans="1:16" x14ac:dyDescent="0.25">
      <c r="A8" s="947"/>
      <c r="C8" s="417" t="str">
        <f>'Figure 6.7 --&gt; 6.16'!C84</f>
        <v>Property 3</v>
      </c>
      <c r="D8" s="456"/>
      <c r="E8" s="418">
        <f>'Figure 6.7 --&gt; 6.16'!E84</f>
        <v>0</v>
      </c>
      <c r="F8" s="418">
        <f>'Figure 6.7 --&gt; 6.16'!F84</f>
        <v>0</v>
      </c>
      <c r="G8" s="418">
        <f>'Figure 6.7 --&gt; 6.16'!G84</f>
        <v>0</v>
      </c>
      <c r="H8" s="418">
        <f>'Figure 6.7 --&gt; 6.16'!H84</f>
        <v>0</v>
      </c>
      <c r="I8" s="418">
        <f>'Figure 6.7 --&gt; 6.16'!I84</f>
        <v>0</v>
      </c>
      <c r="J8" s="418">
        <f>'Figure 6.7 --&gt; 6.16'!J84</f>
        <v>0</v>
      </c>
      <c r="K8" s="418">
        <f>'Figure 6.7 --&gt; 6.16'!K84</f>
        <v>4316267.0123136751</v>
      </c>
      <c r="L8" s="418">
        <f>'Figure 6.7 --&gt; 6.16'!L84</f>
        <v>0</v>
      </c>
      <c r="M8" s="418">
        <f>'Figure 6.7 --&gt; 6.16'!M84</f>
        <v>0</v>
      </c>
      <c r="N8" s="418">
        <f>'Figure 6.7 --&gt; 6.16'!N84</f>
        <v>0</v>
      </c>
    </row>
    <row r="9" spans="1:16" x14ac:dyDescent="0.25">
      <c r="A9" s="947"/>
      <c r="C9" s="417" t="str">
        <f>'Figure 6.7 --&gt; 6.16'!C85</f>
        <v>Property 4</v>
      </c>
      <c r="D9" s="456"/>
      <c r="E9" s="418">
        <f>'Figure 6.7 --&gt; 6.16'!E85</f>
        <v>0</v>
      </c>
      <c r="F9" s="418">
        <f>'Figure 6.7 --&gt; 6.16'!F85</f>
        <v>0</v>
      </c>
      <c r="G9" s="418">
        <f>'Figure 6.7 --&gt; 6.16'!G85</f>
        <v>0</v>
      </c>
      <c r="H9" s="418">
        <f>'Figure 6.7 --&gt; 6.16'!H85</f>
        <v>0</v>
      </c>
      <c r="I9" s="418">
        <f>'Figure 6.7 --&gt; 6.16'!I85</f>
        <v>0</v>
      </c>
      <c r="J9" s="418">
        <f>'Figure 6.7 --&gt; 6.16'!J85</f>
        <v>0</v>
      </c>
      <c r="K9" s="418">
        <f>'Figure 6.7 --&gt; 6.16'!K85</f>
        <v>0</v>
      </c>
      <c r="L9" s="418">
        <f>'Figure 6.7 --&gt; 6.16'!L85</f>
        <v>20764744.005184703</v>
      </c>
      <c r="M9" s="418">
        <f>'Figure 6.7 --&gt; 6.16'!M85</f>
        <v>0</v>
      </c>
      <c r="N9" s="418">
        <f>'Figure 6.7 --&gt; 6.16'!N85</f>
        <v>0</v>
      </c>
    </row>
    <row r="10" spans="1:16" x14ac:dyDescent="0.25">
      <c r="A10" s="947"/>
      <c r="C10" s="421" t="str">
        <f>'Figure 6.7 --&gt; 6.16'!C86</f>
        <v>Property 5</v>
      </c>
      <c r="D10" s="457"/>
      <c r="E10" s="422">
        <f>'Figure 6.7 --&gt; 6.16'!E86</f>
        <v>0</v>
      </c>
      <c r="F10" s="422">
        <f>'Figure 6.7 --&gt; 6.16'!F86</f>
        <v>0</v>
      </c>
      <c r="G10" s="422">
        <f>'Figure 6.7 --&gt; 6.16'!G86</f>
        <v>0</v>
      </c>
      <c r="H10" s="422"/>
      <c r="I10" s="422">
        <f>'Figure 6.7 --&gt; 6.16'!I86</f>
        <v>0</v>
      </c>
      <c r="J10" s="422">
        <f>'Figure 6.7 --&gt; 6.16'!J86</f>
        <v>0</v>
      </c>
      <c r="K10" s="422">
        <f>'Figure 6.7 --&gt; 6.16'!K86</f>
        <v>0</v>
      </c>
      <c r="L10" s="422">
        <f>'Figure 6.7 --&gt; 6.16'!L86</f>
        <v>0</v>
      </c>
      <c r="M10" s="422">
        <f>'Figure 6.7 --&gt; 6.16'!M86</f>
        <v>0</v>
      </c>
      <c r="N10" s="422">
        <f>'Figure 6.7 --&gt; 6.16'!N86</f>
        <v>0</v>
      </c>
    </row>
    <row r="11" spans="1:16" x14ac:dyDescent="0.25">
      <c r="A11" s="947"/>
      <c r="C11" s="442" t="str">
        <f>'Figure 6.7 --&gt; 6.16'!C87</f>
        <v>Repayment</v>
      </c>
      <c r="D11" s="458"/>
      <c r="E11" s="443">
        <f>'Figure 6.7 --&gt; 6.16'!E87</f>
        <v>0</v>
      </c>
      <c r="F11" s="443">
        <f>'Figure 6.7 --&gt; 6.16'!F87</f>
        <v>0</v>
      </c>
      <c r="G11" s="443">
        <f>'Figure 6.7 --&gt; 6.16'!G87</f>
        <v>0</v>
      </c>
      <c r="H11" s="443">
        <f>'Figure 6.7 --&gt; 6.16'!H87</f>
        <v>6941023.9792611795</v>
      </c>
      <c r="I11" s="443">
        <f>'Figure 6.7 --&gt; 6.16'!I87</f>
        <v>0</v>
      </c>
      <c r="J11" s="443">
        <f>'Figure 6.7 --&gt; 6.16'!J87</f>
        <v>10429034.34867142</v>
      </c>
      <c r="K11" s="443">
        <f>'Figure 6.7 --&gt; 6.16'!K87</f>
        <v>4316267.0123136751</v>
      </c>
      <c r="L11" s="443">
        <f>'Figure 6.7 --&gt; 6.16'!L87</f>
        <v>20764744.005184703</v>
      </c>
      <c r="M11" s="443">
        <f>'Figure 6.7 --&gt; 6.16'!M87</f>
        <v>0</v>
      </c>
      <c r="N11" s="443">
        <f>'Figure 6.7 --&gt; 6.16'!N87</f>
        <v>0</v>
      </c>
    </row>
    <row r="12" spans="1:16" x14ac:dyDescent="0.25">
      <c r="A12" s="947"/>
      <c r="C12" s="417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</row>
    <row r="13" spans="1:16" x14ac:dyDescent="0.25">
      <c r="A13" s="947"/>
      <c r="C13" s="452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</row>
    <row r="14" spans="1:16" ht="16.5" customHeight="1" x14ac:dyDescent="0.25">
      <c r="A14" s="947"/>
      <c r="C14" s="452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</row>
    <row r="15" spans="1:16" x14ac:dyDescent="0.25">
      <c r="A15" s="947"/>
      <c r="C15" s="452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</row>
    <row r="16" spans="1:16" x14ac:dyDescent="0.25">
      <c r="A16" s="947"/>
      <c r="C16" s="442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mergeCells count="2">
    <mergeCell ref="A3:A24"/>
    <mergeCell ref="B1:N1"/>
  </mergeCells>
  <conditionalFormatting sqref="D5:N10 D12:N16">
    <cfRule type="cellIs" dxfId="22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E5:N9 C6:C11 E11:N11 E10:G10 I10:N10" unlockedFormula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21.140625" style="444" bestFit="1" customWidth="1"/>
    <col min="4" max="6" width="12" style="445" customWidth="1"/>
    <col min="7" max="16384" width="9.140625" style="416"/>
  </cols>
  <sheetData>
    <row r="1" spans="1:9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810"/>
      <c r="H1" s="810"/>
      <c r="I1" s="810"/>
    </row>
    <row r="2" spans="1:9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9" s="1002" customFormat="1" ht="15" customHeight="1" x14ac:dyDescent="0.25">
      <c r="A3" s="924" t="s">
        <v>589</v>
      </c>
      <c r="C3" s="980" t="s">
        <v>546</v>
      </c>
      <c r="D3" s="1001"/>
      <c r="E3" s="1001"/>
      <c r="F3" s="1001"/>
    </row>
    <row r="4" spans="1:9" s="1002" customFormat="1" ht="15" customHeight="1" x14ac:dyDescent="0.25">
      <c r="A4" s="947"/>
      <c r="C4" s="1003"/>
      <c r="D4" s="1001"/>
      <c r="E4" s="1001"/>
      <c r="F4" s="1001"/>
    </row>
    <row r="5" spans="1:9" ht="15.75" thickBot="1" x14ac:dyDescent="0.3">
      <c r="A5" s="947"/>
      <c r="C5" s="414" t="str">
        <f>'Figure 6.7 --&gt; 6.16'!C22</f>
        <v>Interest</v>
      </c>
      <c r="D5" s="415" t="str">
        <f>'Figure 6.7 --&gt; 6.16'!D22</f>
        <v>A1</v>
      </c>
      <c r="E5" s="415" t="str">
        <f>'Figure 6.7 --&gt; 6.16'!E22</f>
        <v>A2</v>
      </c>
      <c r="F5" s="415" t="str">
        <f>'Figure 6.7 --&gt; 6.16'!F22</f>
        <v>A3</v>
      </c>
    </row>
    <row r="6" spans="1:9" ht="15.75" thickTop="1" x14ac:dyDescent="0.25">
      <c r="A6" s="947"/>
      <c r="C6" s="448" t="str">
        <f>'Figure 6.7 --&gt; 6.16'!C23</f>
        <v>Euribor 3 months (max)</v>
      </c>
      <c r="D6" s="508">
        <f>'Figure 6.7 --&gt; 6.16'!D23</f>
        <v>5.0000000000000001E-3</v>
      </c>
      <c r="E6" s="508">
        <f>'Figure 6.7 --&gt; 6.16'!E23</f>
        <v>5.0000000000000001E-3</v>
      </c>
      <c r="F6" s="508">
        <f>'Figure 6.7 --&gt; 6.16'!F23</f>
        <v>5.0000000000000001E-3</v>
      </c>
    </row>
    <row r="7" spans="1:9" x14ac:dyDescent="0.25">
      <c r="A7" s="947"/>
      <c r="C7" s="437" t="str">
        <f>'Figure 6.7 --&gt; 6.16'!C24</f>
        <v>Spread</v>
      </c>
      <c r="D7" s="463">
        <f>'Figure 6.7 --&gt; 6.16'!D24</f>
        <v>2.5000000000000001E-2</v>
      </c>
      <c r="E7" s="463">
        <f>'Figure 6.7 --&gt; 6.16'!E24</f>
        <v>0.03</v>
      </c>
      <c r="F7" s="463">
        <f>'Figure 6.7 --&gt; 6.16'!F24</f>
        <v>3.5000000000000003E-2</v>
      </c>
    </row>
    <row r="8" spans="1:9" x14ac:dyDescent="0.25">
      <c r="A8" s="947"/>
      <c r="C8" s="437" t="str">
        <f>'Figure 6.7 --&gt; 6.16'!C25</f>
        <v>Yearly int. Rate</v>
      </c>
      <c r="D8" s="463">
        <f>'Figure 6.7 --&gt; 6.16'!D25</f>
        <v>3.0000000000000002E-2</v>
      </c>
      <c r="E8" s="463">
        <f>'Figure 6.7 --&gt; 6.16'!E25</f>
        <v>3.4999999999999996E-2</v>
      </c>
      <c r="F8" s="463">
        <f>'Figure 6.7 --&gt; 6.16'!F25</f>
        <v>0.04</v>
      </c>
    </row>
    <row r="9" spans="1:9" ht="15.75" thickBot="1" x14ac:dyDescent="0.3">
      <c r="A9" s="947"/>
      <c r="C9" s="509" t="str">
        <f>'Figure 6.7 --&gt; 6.16'!C26</f>
        <v>Quarterly int. Rate</v>
      </c>
      <c r="D9" s="510">
        <f>'Figure 6.7 --&gt; 6.16'!D26</f>
        <v>7.4170717777328754E-3</v>
      </c>
      <c r="E9" s="510">
        <f>'Figure 6.7 --&gt; 6.16'!E26</f>
        <v>8.6374459977134332E-3</v>
      </c>
      <c r="F9" s="510">
        <f>'Figure 6.7 --&gt; 6.16'!F26</f>
        <v>9.8534065489688238E-3</v>
      </c>
    </row>
    <row r="10" spans="1:9" x14ac:dyDescent="0.25">
      <c r="A10" s="947"/>
      <c r="C10" s="417" t="str">
        <f>'Figure 6.7 --&gt; 6.16'!C27</f>
        <v>Initial annual interest</v>
      </c>
      <c r="D10" s="418">
        <f>'Figure 6.7 --&gt; 6.16'!D27</f>
        <v>450000.00000000006</v>
      </c>
      <c r="E10" s="418">
        <f>'Figure 6.7 --&gt; 6.16'!E27</f>
        <v>525000</v>
      </c>
      <c r="F10" s="418">
        <f>'Figure 6.7 --&gt; 6.16'!F27</f>
        <v>600000</v>
      </c>
    </row>
    <row r="11" spans="1:9" x14ac:dyDescent="0.25">
      <c r="A11" s="947"/>
    </row>
    <row r="12" spans="1:9" x14ac:dyDescent="0.25">
      <c r="A12" s="947"/>
    </row>
    <row r="13" spans="1:9" x14ac:dyDescent="0.25">
      <c r="A13" s="947"/>
    </row>
    <row r="14" spans="1:9" ht="16.5" customHeight="1" x14ac:dyDescent="0.25">
      <c r="A14" s="947"/>
    </row>
    <row r="15" spans="1:9" x14ac:dyDescent="0.25">
      <c r="A15" s="947"/>
    </row>
    <row r="16" spans="1:9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E2yYGWpR9/7zZgyh+ql8/+ptNN+emnS7E46J2s4yiOQrJJYgyfQikzvtmlMEeblj+BbjpHZwAx0OlQRUeto0qw==" saltValue="4LgjuVLCV/9wWJXxHkAWj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F10" unlockedFormula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4"/>
  <sheetViews>
    <sheetView showGridLines="0" zoomScaleNormal="100" workbookViewId="0">
      <selection activeCell="B2" sqref="B2"/>
    </sheetView>
  </sheetViews>
  <sheetFormatPr defaultColWidth="9.140625" defaultRowHeight="15" outlineLevelRow="1" x14ac:dyDescent="0.25"/>
  <cols>
    <col min="1" max="1" width="12.140625" style="412" customWidth="1"/>
    <col min="2" max="2" width="2" style="1002" customWidth="1"/>
    <col min="3" max="3" width="18.5703125" style="444" bestFit="1" customWidth="1"/>
    <col min="4" max="10" width="13.7109375" style="445" bestFit="1" customWidth="1"/>
    <col min="11" max="11" width="13.85546875" style="445" bestFit="1" customWidth="1"/>
    <col min="12" max="12" width="12.42578125" style="445" bestFit="1" customWidth="1"/>
    <col min="13" max="13" width="12.5703125" style="445" bestFit="1" customWidth="1"/>
    <col min="14" max="14" width="14.42578125" style="445" bestFit="1" customWidth="1"/>
    <col min="15" max="16384" width="9.140625" style="416"/>
  </cols>
  <sheetData>
    <row r="1" spans="1:15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</row>
    <row r="2" spans="1:15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</row>
    <row r="3" spans="1:15" s="1002" customFormat="1" ht="15" customHeight="1" x14ac:dyDescent="0.25">
      <c r="A3" s="924" t="s">
        <v>589</v>
      </c>
      <c r="C3" s="980" t="s">
        <v>547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</row>
    <row r="4" spans="1:15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</row>
    <row r="5" spans="1:15" ht="15.75" thickBot="1" x14ac:dyDescent="0.3">
      <c r="A5" s="947"/>
      <c r="C5" s="482" t="str">
        <f>'Figure 6.7 --&gt; 6.16'!C89</f>
        <v>Line A1</v>
      </c>
      <c r="D5" s="483">
        <f>'Figure 6.7 --&gt; 6.16'!E89</f>
        <v>1</v>
      </c>
      <c r="E5" s="483">
        <f>'Figure 6.7 --&gt; 6.16'!F89</f>
        <v>2</v>
      </c>
      <c r="F5" s="483">
        <f>'Figure 6.7 --&gt; 6.16'!G89</f>
        <v>3</v>
      </c>
      <c r="G5" s="483">
        <f>'Figure 6.7 --&gt; 6.16'!H89</f>
        <v>4</v>
      </c>
      <c r="H5" s="483">
        <f>'Figure 6.7 --&gt; 6.16'!I89</f>
        <v>5</v>
      </c>
      <c r="I5" s="483">
        <f>'Figure 6.7 --&gt; 6.16'!J89</f>
        <v>6</v>
      </c>
      <c r="J5" s="483">
        <f>'Figure 6.7 --&gt; 6.16'!K89</f>
        <v>7</v>
      </c>
      <c r="K5" s="483">
        <f>'Figure 6.7 --&gt; 6.16'!L89</f>
        <v>8</v>
      </c>
      <c r="L5" s="483">
        <f>'Figure 6.7 --&gt; 6.16'!M89</f>
        <v>9</v>
      </c>
      <c r="M5" s="483">
        <f>'Figure 6.7 --&gt; 6.16'!N89</f>
        <v>10</v>
      </c>
      <c r="N5" s="483" t="str">
        <f>'Figure 6.7 --&gt; 6.16'!Q89</f>
        <v>Total</v>
      </c>
    </row>
    <row r="6" spans="1:15" ht="15.75" thickTop="1" x14ac:dyDescent="0.25">
      <c r="A6" s="947"/>
      <c r="C6" s="501" t="str">
        <f>'Figure 6.7 --&gt; 6.16'!C90</f>
        <v>Loan Balance BoP</v>
      </c>
      <c r="D6" s="486">
        <f>'Figure 6.7 --&gt; 6.16'!E90</f>
        <v>0</v>
      </c>
      <c r="E6" s="486">
        <f>'Figure 6.7 --&gt; 6.16'!F90</f>
        <v>15000000</v>
      </c>
      <c r="F6" s="486">
        <f>'Figure 6.7 --&gt; 6.16'!G90</f>
        <v>15000000</v>
      </c>
      <c r="G6" s="486">
        <f>'Figure 6.7 --&gt; 6.16'!H90</f>
        <v>15000000</v>
      </c>
      <c r="H6" s="486">
        <f>'Figure 6.7 --&gt; 6.16'!I90</f>
        <v>15000000</v>
      </c>
      <c r="I6" s="486">
        <f>'Figure 6.7 --&gt; 6.16'!J90</f>
        <v>15000000</v>
      </c>
      <c r="J6" s="486">
        <f>'Figure 6.7 --&gt; 6.16'!K90</f>
        <v>15000000</v>
      </c>
      <c r="K6" s="486">
        <f>'Figure 6.7 --&gt; 6.16'!L90</f>
        <v>15000000</v>
      </c>
      <c r="L6" s="486">
        <f>'Figure 6.7 --&gt; 6.16'!M90</f>
        <v>2548930.6545690224</v>
      </c>
      <c r="M6" s="486">
        <f>'Figure 6.7 --&gt; 6.16'!N90</f>
        <v>2548930.6545690224</v>
      </c>
      <c r="N6" s="486"/>
    </row>
    <row r="7" spans="1:15" x14ac:dyDescent="0.25">
      <c r="A7" s="947"/>
      <c r="C7" s="484" t="str">
        <f>'Figure 6.7 --&gt; 6.16'!C91</f>
        <v>Drawdown</v>
      </c>
      <c r="D7" s="485">
        <f>'Figure 6.7 --&gt; 6.16'!E91</f>
        <v>15000000</v>
      </c>
      <c r="E7" s="505">
        <f>'Figure 6.7 --&gt; 6.16'!F91</f>
        <v>0</v>
      </c>
      <c r="F7" s="505">
        <f>'Figure 6.7 --&gt; 6.16'!G91</f>
        <v>0</v>
      </c>
      <c r="G7" s="505">
        <f>'Figure 6.7 --&gt; 6.16'!H91</f>
        <v>0</v>
      </c>
      <c r="H7" s="505">
        <f>'Figure 6.7 --&gt; 6.16'!I91</f>
        <v>0</v>
      </c>
      <c r="I7" s="505">
        <f>'Figure 6.7 --&gt; 6.16'!J91</f>
        <v>0</v>
      </c>
      <c r="J7" s="505">
        <f>'Figure 6.7 --&gt; 6.16'!K91</f>
        <v>0</v>
      </c>
      <c r="K7" s="505">
        <f>'Figure 6.7 --&gt; 6.16'!L91</f>
        <v>0</v>
      </c>
      <c r="L7" s="505">
        <f>'Figure 6.7 --&gt; 6.16'!M91</f>
        <v>0</v>
      </c>
      <c r="M7" s="505">
        <f>'Figure 6.7 --&gt; 6.16'!N91</f>
        <v>0</v>
      </c>
      <c r="N7" s="486">
        <f>'Figure 6.7 --&gt; 6.16'!Q91</f>
        <v>15000000</v>
      </c>
    </row>
    <row r="8" spans="1:15" x14ac:dyDescent="0.25">
      <c r="A8" s="947"/>
      <c r="C8" s="501" t="str">
        <f>'Figure 6.7 --&gt; 6.16'!C92</f>
        <v>Arrangement fee</v>
      </c>
      <c r="D8" s="485">
        <f>'Figure 6.7 --&gt; 6.16'!E92</f>
        <v>-180000</v>
      </c>
      <c r="E8" s="485">
        <f>'Figure 6.7 --&gt; 6.16'!F92</f>
        <v>0</v>
      </c>
      <c r="F8" s="485">
        <f>'Figure 6.7 --&gt; 6.16'!G92</f>
        <v>0</v>
      </c>
      <c r="G8" s="485">
        <f>'Figure 6.7 --&gt; 6.16'!H92</f>
        <v>0</v>
      </c>
      <c r="H8" s="485">
        <f>'Figure 6.7 --&gt; 6.16'!I92</f>
        <v>0</v>
      </c>
      <c r="I8" s="485">
        <f>'Figure 6.7 --&gt; 6.16'!J92</f>
        <v>0</v>
      </c>
      <c r="J8" s="485">
        <f>'Figure 6.7 --&gt; 6.16'!K92</f>
        <v>0</v>
      </c>
      <c r="K8" s="485">
        <f>'Figure 6.7 --&gt; 6.16'!L92</f>
        <v>0</v>
      </c>
      <c r="L8" s="485">
        <f>'Figure 6.7 --&gt; 6.16'!M92</f>
        <v>0</v>
      </c>
      <c r="M8" s="485">
        <f>'Figure 6.7 --&gt; 6.16'!N92</f>
        <v>0</v>
      </c>
      <c r="N8" s="486">
        <f>'Figure 6.7 --&gt; 6.16'!Q92</f>
        <v>-180000</v>
      </c>
    </row>
    <row r="9" spans="1:15" ht="15" hidden="1" customHeight="1" outlineLevel="1" x14ac:dyDescent="0.25">
      <c r="A9" s="947"/>
      <c r="C9" s="484" t="str">
        <f>'Figure 6.7 --&gt; 6.16'!C93</f>
        <v>Loan tax</v>
      </c>
      <c r="D9" s="485">
        <f>'Figure 6.7 --&gt; 6.16'!E93</f>
        <v>0</v>
      </c>
      <c r="E9" s="485">
        <f>'Figure 6.7 --&gt; 6.16'!F93</f>
        <v>0</v>
      </c>
      <c r="F9" s="485">
        <f>'Figure 6.7 --&gt; 6.16'!G93</f>
        <v>0</v>
      </c>
      <c r="G9" s="485">
        <f>'Figure 6.7 --&gt; 6.16'!H93</f>
        <v>0</v>
      </c>
      <c r="H9" s="485">
        <f>'Figure 6.7 --&gt; 6.16'!I93</f>
        <v>0</v>
      </c>
      <c r="I9" s="485">
        <f>'Figure 6.7 --&gt; 6.16'!J93</f>
        <v>0</v>
      </c>
      <c r="J9" s="485">
        <f>'Figure 6.7 --&gt; 6.16'!K93</f>
        <v>0</v>
      </c>
      <c r="K9" s="485">
        <f>'Figure 6.7 --&gt; 6.16'!L93</f>
        <v>0</v>
      </c>
      <c r="L9" s="485">
        <f>'Figure 6.7 --&gt; 6.16'!M93</f>
        <v>0</v>
      </c>
      <c r="M9" s="485">
        <f>'Figure 6.7 --&gt; 6.16'!N93</f>
        <v>0</v>
      </c>
      <c r="N9" s="486">
        <f>'Figure 6.7 --&gt; 6.16'!Q93</f>
        <v>0</v>
      </c>
    </row>
    <row r="10" spans="1:15" collapsed="1" x14ac:dyDescent="0.25">
      <c r="A10" s="947"/>
      <c r="C10" s="484" t="str">
        <f>'Figure 6.7 --&gt; 6.16'!C94</f>
        <v>repayment</v>
      </c>
      <c r="D10" s="506">
        <f>'Figure 6.7 --&gt; 6.16'!E94</f>
        <v>0</v>
      </c>
      <c r="E10" s="485">
        <f>'Figure 6.7 --&gt; 6.16'!F94</f>
        <v>0</v>
      </c>
      <c r="F10" s="485">
        <f>'Figure 6.7 --&gt; 6.16'!G94</f>
        <v>0</v>
      </c>
      <c r="G10" s="485">
        <f>'Figure 6.7 --&gt; 6.16'!H94</f>
        <v>0</v>
      </c>
      <c r="H10" s="485"/>
      <c r="I10" s="485">
        <f>'Figure 6.7 --&gt; 6.16'!J94</f>
        <v>0</v>
      </c>
      <c r="J10" s="485">
        <f>'Figure 6.7 --&gt; 6.16'!K94</f>
        <v>0</v>
      </c>
      <c r="K10" s="485">
        <f>'Figure 6.7 --&gt; 6.16'!L94</f>
        <v>-12451069.345430978</v>
      </c>
      <c r="L10" s="485">
        <f>'Figure 6.7 --&gt; 6.16'!M94</f>
        <v>0</v>
      </c>
      <c r="M10" s="485">
        <f>'Figure 6.7 --&gt; 6.16'!N94</f>
        <v>0</v>
      </c>
      <c r="N10" s="486">
        <f>'Figure 6.7 --&gt; 6.16'!Q94</f>
        <v>-12451069.345430978</v>
      </c>
    </row>
    <row r="11" spans="1:15" x14ac:dyDescent="0.25">
      <c r="A11" s="947"/>
      <c r="C11" s="501" t="str">
        <f>'Figure 6.7 --&gt; 6.16'!C95</f>
        <v>Loan Balance EoP</v>
      </c>
      <c r="D11" s="486">
        <f>'Figure 6.7 --&gt; 6.16'!E95</f>
        <v>15000000</v>
      </c>
      <c r="E11" s="486">
        <f>'Figure 6.7 --&gt; 6.16'!F95</f>
        <v>15000000</v>
      </c>
      <c r="F11" s="486">
        <f>'Figure 6.7 --&gt; 6.16'!G95</f>
        <v>15000000</v>
      </c>
      <c r="G11" s="486">
        <f>'Figure 6.7 --&gt; 6.16'!H95</f>
        <v>15000000</v>
      </c>
      <c r="H11" s="486">
        <f>'Figure 6.7 --&gt; 6.16'!I95</f>
        <v>15000000</v>
      </c>
      <c r="I11" s="486">
        <f>'Figure 6.7 --&gt; 6.16'!J95</f>
        <v>15000000</v>
      </c>
      <c r="J11" s="486">
        <f>'Figure 6.7 --&gt; 6.16'!K95</f>
        <v>15000000</v>
      </c>
      <c r="K11" s="486">
        <f>'Figure 6.7 --&gt; 6.16'!L95</f>
        <v>2548930.6545690224</v>
      </c>
      <c r="L11" s="486">
        <f>'Figure 6.7 --&gt; 6.16'!M95</f>
        <v>2548930.6545690224</v>
      </c>
      <c r="M11" s="486">
        <f>'Figure 6.7 --&gt; 6.16'!N95</f>
        <v>2548930.6545690224</v>
      </c>
      <c r="N11" s="486"/>
    </row>
    <row r="12" spans="1:15" x14ac:dyDescent="0.25">
      <c r="A12" s="947"/>
      <c r="C12" s="502" t="str">
        <f>'Figure 6.7 --&gt; 6.16'!C96</f>
        <v>Interest Payment</v>
      </c>
      <c r="D12" s="503">
        <f>'Figure 6.7 --&gt; 6.16'!E96</f>
        <v>-111256.07666599313</v>
      </c>
      <c r="E12" s="503">
        <f>'Figure 6.7 --&gt; 6.16'!F96</f>
        <v>-111256.07666599313</v>
      </c>
      <c r="F12" s="503">
        <f>'Figure 6.7 --&gt; 6.16'!G96</f>
        <v>-111256.07666599313</v>
      </c>
      <c r="G12" s="503">
        <f>'Figure 6.7 --&gt; 6.16'!H96</f>
        <v>-111256.07666599313</v>
      </c>
      <c r="H12" s="503">
        <f>'Figure 6.7 --&gt; 6.16'!I96</f>
        <v>-111256.07666599313</v>
      </c>
      <c r="I12" s="503">
        <f>'Figure 6.7 --&gt; 6.16'!J96</f>
        <v>-111256.07666599313</v>
      </c>
      <c r="J12" s="503">
        <f>'Figure 6.7 --&gt; 6.16'!K96</f>
        <v>-111256.07666599313</v>
      </c>
      <c r="K12" s="503">
        <f>'Figure 6.7 --&gt; 6.16'!L96</f>
        <v>-18905.601621402082</v>
      </c>
      <c r="L12" s="503">
        <f>'Figure 6.7 --&gt; 6.16'!M96</f>
        <v>-18905.601621402082</v>
      </c>
      <c r="M12" s="503">
        <f>'Figure 6.7 --&gt; 6.16'!N96</f>
        <v>-18905.601621402082</v>
      </c>
      <c r="N12" s="504">
        <f>'Figure 6.7 --&gt; 6.16'!Q96</f>
        <v>-873320.54476896219</v>
      </c>
    </row>
    <row r="13" spans="1:15" x14ac:dyDescent="0.25">
      <c r="A13" s="947"/>
      <c r="C13" s="492" t="str">
        <f>'Figure 6.7 --&gt; 6.16'!C97</f>
        <v>Line A1 CF</v>
      </c>
      <c r="D13" s="493">
        <f>'Figure 6.7 --&gt; 6.16'!E97</f>
        <v>14708743.923334006</v>
      </c>
      <c r="E13" s="493">
        <f>'Figure 6.7 --&gt; 6.16'!F97</f>
        <v>-111256.07666599313</v>
      </c>
      <c r="F13" s="493">
        <f>'Figure 6.7 --&gt; 6.16'!G97</f>
        <v>-111256.07666599313</v>
      </c>
      <c r="G13" s="493">
        <f>'Figure 6.7 --&gt; 6.16'!H97</f>
        <v>-111256.07666599313</v>
      </c>
      <c r="H13" s="493">
        <f>'Figure 6.7 --&gt; 6.16'!I97</f>
        <v>-111256.07666599313</v>
      </c>
      <c r="I13" s="493">
        <f>'Figure 6.7 --&gt; 6.16'!J97</f>
        <v>-111256.07666599313</v>
      </c>
      <c r="J13" s="493">
        <f>'Figure 6.7 --&gt; 6.16'!K97</f>
        <v>-111256.07666599313</v>
      </c>
      <c r="K13" s="493">
        <f>'Figure 6.7 --&gt; 6.16'!L97</f>
        <v>-12469974.94705238</v>
      </c>
      <c r="L13" s="493">
        <f>'Figure 6.7 --&gt; 6.16'!M97</f>
        <v>-18905.601621402082</v>
      </c>
      <c r="M13" s="493">
        <f>'Figure 6.7 --&gt; 6.16'!N97</f>
        <v>-18905.601621402082</v>
      </c>
      <c r="N13" s="486">
        <f>'Figure 6.7 --&gt; 6.16'!Q97</f>
        <v>1495610.1098000547</v>
      </c>
      <c r="O13" s="480"/>
    </row>
    <row r="14" spans="1:15" ht="16.5" customHeight="1" x14ac:dyDescent="0.25">
      <c r="A14" s="947"/>
      <c r="C14" s="484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</row>
    <row r="15" spans="1:15" ht="15.75" thickBot="1" x14ac:dyDescent="0.3">
      <c r="A15" s="947"/>
      <c r="C15" s="482" t="str">
        <f>'Figure 6.7 --&gt; 6.16'!C99</f>
        <v>Line A2</v>
      </c>
      <c r="D15" s="483">
        <f>'Figure 6.7 --&gt; 6.16'!E99</f>
        <v>1</v>
      </c>
      <c r="E15" s="483">
        <f>'Figure 6.7 --&gt; 6.16'!F99</f>
        <v>2</v>
      </c>
      <c r="F15" s="483">
        <f>'Figure 6.7 --&gt; 6.16'!G99</f>
        <v>3</v>
      </c>
      <c r="G15" s="483">
        <f>'Figure 6.7 --&gt; 6.16'!H99</f>
        <v>4</v>
      </c>
      <c r="H15" s="483">
        <f>'Figure 6.7 --&gt; 6.16'!I99</f>
        <v>5</v>
      </c>
      <c r="I15" s="483">
        <f>'Figure 6.7 --&gt; 6.16'!J99</f>
        <v>6</v>
      </c>
      <c r="J15" s="483">
        <f>'Figure 6.7 --&gt; 6.16'!K99</f>
        <v>7</v>
      </c>
      <c r="K15" s="483">
        <f>'Figure 6.7 --&gt; 6.16'!L99</f>
        <v>8</v>
      </c>
      <c r="L15" s="483">
        <f>'Figure 6.7 --&gt; 6.16'!M99</f>
        <v>9</v>
      </c>
      <c r="M15" s="483">
        <f>'Figure 6.7 --&gt; 6.16'!N99</f>
        <v>10</v>
      </c>
      <c r="N15" s="483" t="str">
        <f>'Figure 6.7 --&gt; 6.16'!Q99</f>
        <v>Total</v>
      </c>
    </row>
    <row r="16" spans="1:15" ht="15.75" thickTop="1" x14ac:dyDescent="0.25">
      <c r="A16" s="947"/>
      <c r="C16" s="501" t="str">
        <f>'Figure 6.7 --&gt; 6.16'!C100</f>
        <v>Loan Balance BoP</v>
      </c>
      <c r="D16" s="486">
        <f>'Figure 6.7 --&gt; 6.16'!E100</f>
        <v>0</v>
      </c>
      <c r="E16" s="486">
        <f>'Figure 6.7 --&gt; 6.16'!F100</f>
        <v>15000000</v>
      </c>
      <c r="F16" s="486">
        <f>'Figure 6.7 --&gt; 6.16'!G100</f>
        <v>15000000</v>
      </c>
      <c r="G16" s="486">
        <f>'Figure 6.7 --&gt; 6.16'!H100</f>
        <v>15000000</v>
      </c>
      <c r="H16" s="486">
        <f>'Figure 6.7 --&gt; 6.16'!I100</f>
        <v>15000000</v>
      </c>
      <c r="I16" s="486">
        <f>'Figure 6.7 --&gt; 6.16'!J100</f>
        <v>15000000</v>
      </c>
      <c r="J16" s="486">
        <f>'Figure 6.7 --&gt; 6.16'!K100</f>
        <v>12629941.6720674</v>
      </c>
      <c r="K16" s="486">
        <f>'Figure 6.7 --&gt; 6.16'!L100</f>
        <v>8313674.6597537249</v>
      </c>
      <c r="L16" s="486">
        <f>'Figure 6.7 --&gt; 6.16'!M100</f>
        <v>0</v>
      </c>
      <c r="M16" s="486">
        <f>'Figure 6.7 --&gt; 6.16'!N100</f>
        <v>0</v>
      </c>
      <c r="N16" s="486"/>
    </row>
    <row r="17" spans="1:14" x14ac:dyDescent="0.25">
      <c r="A17" s="947"/>
      <c r="C17" s="484" t="str">
        <f>'Figure 6.7 --&gt; 6.16'!C101</f>
        <v>Drawdown</v>
      </c>
      <c r="D17" s="485">
        <f>'Figure 6.7 --&gt; 6.16'!E101</f>
        <v>15000000</v>
      </c>
      <c r="E17" s="505">
        <f>'Figure 6.7 --&gt; 6.16'!F101</f>
        <v>0</v>
      </c>
      <c r="F17" s="505">
        <f>'Figure 6.7 --&gt; 6.16'!G101</f>
        <v>0</v>
      </c>
      <c r="G17" s="505">
        <f>'Figure 6.7 --&gt; 6.16'!H101</f>
        <v>0</v>
      </c>
      <c r="H17" s="505">
        <f>'Figure 6.7 --&gt; 6.16'!I101</f>
        <v>0</v>
      </c>
      <c r="I17" s="505">
        <f>'Figure 6.7 --&gt; 6.16'!J101</f>
        <v>0</v>
      </c>
      <c r="J17" s="505">
        <f>'Figure 6.7 --&gt; 6.16'!K101</f>
        <v>0</v>
      </c>
      <c r="K17" s="505">
        <f>'Figure 6.7 --&gt; 6.16'!L101</f>
        <v>0</v>
      </c>
      <c r="L17" s="505">
        <f>'Figure 6.7 --&gt; 6.16'!M101</f>
        <v>0</v>
      </c>
      <c r="M17" s="505">
        <f>'Figure 6.7 --&gt; 6.16'!N101</f>
        <v>0</v>
      </c>
      <c r="N17" s="486">
        <f>'Figure 6.7 --&gt; 6.16'!Q101</f>
        <v>15000000</v>
      </c>
    </row>
    <row r="18" spans="1:14" x14ac:dyDescent="0.25">
      <c r="A18" s="947"/>
      <c r="C18" s="501" t="str">
        <f>'Figure 6.7 --&gt; 6.16'!C102</f>
        <v>Arrangement fee</v>
      </c>
      <c r="D18" s="485">
        <f>'Figure 6.7 --&gt; 6.16'!E102</f>
        <v>-180000</v>
      </c>
      <c r="E18" s="485">
        <f>'Figure 6.7 --&gt; 6.16'!F102</f>
        <v>0</v>
      </c>
      <c r="F18" s="485">
        <f>'Figure 6.7 --&gt; 6.16'!G102</f>
        <v>0</v>
      </c>
      <c r="G18" s="485">
        <f>'Figure 6.7 --&gt; 6.16'!H102</f>
        <v>0</v>
      </c>
      <c r="H18" s="485">
        <f>'Figure 6.7 --&gt; 6.16'!I102</f>
        <v>0</v>
      </c>
      <c r="I18" s="485">
        <f>'Figure 6.7 --&gt; 6.16'!J102</f>
        <v>0</v>
      </c>
      <c r="J18" s="485">
        <f>'Figure 6.7 --&gt; 6.16'!K102</f>
        <v>0</v>
      </c>
      <c r="K18" s="485">
        <f>'Figure 6.7 --&gt; 6.16'!L102</f>
        <v>0</v>
      </c>
      <c r="L18" s="485">
        <f>'Figure 6.7 --&gt; 6.16'!M102</f>
        <v>0</v>
      </c>
      <c r="M18" s="485">
        <f>'Figure 6.7 --&gt; 6.16'!N102</f>
        <v>0</v>
      </c>
      <c r="N18" s="486">
        <f>'Figure 6.7 --&gt; 6.16'!Q102</f>
        <v>-180000</v>
      </c>
    </row>
    <row r="19" spans="1:14" ht="15" hidden="1" customHeight="1" outlineLevel="1" x14ac:dyDescent="0.25">
      <c r="A19" s="947"/>
      <c r="C19" s="484" t="str">
        <f>'Figure 6.7 --&gt; 6.16'!C103</f>
        <v>Loan tax</v>
      </c>
      <c r="D19" s="485">
        <f>'Figure 6.7 --&gt; 6.16'!E103</f>
        <v>0</v>
      </c>
      <c r="E19" s="485">
        <f>'Figure 6.7 --&gt; 6.16'!F103</f>
        <v>0</v>
      </c>
      <c r="F19" s="485">
        <f>'Figure 6.7 --&gt; 6.16'!G103</f>
        <v>0</v>
      </c>
      <c r="G19" s="485">
        <f>'Figure 6.7 --&gt; 6.16'!H103</f>
        <v>0</v>
      </c>
      <c r="H19" s="485">
        <f>'Figure 6.7 --&gt; 6.16'!I103</f>
        <v>0</v>
      </c>
      <c r="I19" s="485">
        <f>'Figure 6.7 --&gt; 6.16'!J103</f>
        <v>0</v>
      </c>
      <c r="J19" s="485">
        <f>'Figure 6.7 --&gt; 6.16'!K103</f>
        <v>0</v>
      </c>
      <c r="K19" s="485">
        <f>'Figure 6.7 --&gt; 6.16'!L103</f>
        <v>0</v>
      </c>
      <c r="L19" s="485">
        <f>'Figure 6.7 --&gt; 6.16'!M103</f>
        <v>0</v>
      </c>
      <c r="M19" s="485">
        <f>'Figure 6.7 --&gt; 6.16'!N103</f>
        <v>0</v>
      </c>
      <c r="N19" s="486">
        <f>'Figure 6.7 --&gt; 6.16'!Q103</f>
        <v>0</v>
      </c>
    </row>
    <row r="20" spans="1:14" collapsed="1" x14ac:dyDescent="0.25">
      <c r="A20" s="947"/>
      <c r="C20" s="484" t="str">
        <f>'Figure 6.7 --&gt; 6.16'!C104</f>
        <v>Repayment</v>
      </c>
      <c r="D20" s="506">
        <f>'Figure 6.7 --&gt; 6.16'!E104</f>
        <v>0</v>
      </c>
      <c r="E20" s="485">
        <f>'Figure 6.7 --&gt; 6.16'!F104</f>
        <v>0</v>
      </c>
      <c r="F20" s="485">
        <f>'Figure 6.7 --&gt; 6.16'!G104</f>
        <v>0</v>
      </c>
      <c r="G20" s="485">
        <f>'Figure 6.7 --&gt; 6.16'!H104</f>
        <v>0</v>
      </c>
      <c r="H20" s="485">
        <f>'Figure 6.7 --&gt; 6.16'!I104</f>
        <v>0</v>
      </c>
      <c r="I20" s="485">
        <f>'Figure 6.7 --&gt; 6.16'!J104</f>
        <v>-2370058.327932599</v>
      </c>
      <c r="J20" s="485">
        <f>'Figure 6.7 --&gt; 6.16'!K104</f>
        <v>-4316267.0123136751</v>
      </c>
      <c r="K20" s="485">
        <f>'Figure 6.7 --&gt; 6.16'!L104</f>
        <v>-8313674.6597537249</v>
      </c>
      <c r="L20" s="485">
        <f>'Figure 6.7 --&gt; 6.16'!M104</f>
        <v>0</v>
      </c>
      <c r="M20" s="485">
        <f>'Figure 6.7 --&gt; 6.16'!N104</f>
        <v>0</v>
      </c>
      <c r="N20" s="486">
        <f>'Figure 6.7 --&gt; 6.16'!Q104</f>
        <v>-15000000</v>
      </c>
    </row>
    <row r="21" spans="1:14" x14ac:dyDescent="0.25">
      <c r="A21" s="947"/>
      <c r="C21" s="501" t="str">
        <f>'Figure 6.7 --&gt; 6.16'!C105</f>
        <v>Loan Balance EoP</v>
      </c>
      <c r="D21" s="486">
        <f>'Figure 6.7 --&gt; 6.16'!E105</f>
        <v>15000000</v>
      </c>
      <c r="E21" s="486">
        <f>'Figure 6.7 --&gt; 6.16'!F105</f>
        <v>15000000</v>
      </c>
      <c r="F21" s="486">
        <f>'Figure 6.7 --&gt; 6.16'!G105</f>
        <v>15000000</v>
      </c>
      <c r="G21" s="486">
        <f>'Figure 6.7 --&gt; 6.16'!H105</f>
        <v>15000000</v>
      </c>
      <c r="H21" s="486">
        <f>'Figure 6.7 --&gt; 6.16'!I105</f>
        <v>15000000</v>
      </c>
      <c r="I21" s="486">
        <f>'Figure 6.7 --&gt; 6.16'!J105</f>
        <v>12629941.6720674</v>
      </c>
      <c r="J21" s="486">
        <f>'Figure 6.7 --&gt; 6.16'!K105</f>
        <v>8313674.6597537249</v>
      </c>
      <c r="K21" s="486">
        <f>'Figure 6.7 --&gt; 6.16'!L105</f>
        <v>0</v>
      </c>
      <c r="L21" s="486">
        <f>'Figure 6.7 --&gt; 6.16'!M105</f>
        <v>0</v>
      </c>
      <c r="M21" s="486">
        <f>'Figure 6.7 --&gt; 6.16'!N105</f>
        <v>0</v>
      </c>
      <c r="N21" s="486"/>
    </row>
    <row r="22" spans="1:14" x14ac:dyDescent="0.25">
      <c r="A22" s="947"/>
      <c r="C22" s="502" t="str">
        <f>'Figure 6.7 --&gt; 6.16'!C106</f>
        <v>Interest Payment</v>
      </c>
      <c r="D22" s="503">
        <f>'Figure 6.7 --&gt; 6.16'!E106</f>
        <v>-129561.6899657015</v>
      </c>
      <c r="E22" s="503">
        <f>'Figure 6.7 --&gt; 6.16'!F106</f>
        <v>-129561.6899657015</v>
      </c>
      <c r="F22" s="503">
        <f>'Figure 6.7 --&gt; 6.16'!G106</f>
        <v>-129561.6899657015</v>
      </c>
      <c r="G22" s="503">
        <f>'Figure 6.7 --&gt; 6.16'!H106</f>
        <v>-129561.6899657015</v>
      </c>
      <c r="H22" s="503">
        <f>'Figure 6.7 --&gt; 6.16'!I106</f>
        <v>-129561.6899657015</v>
      </c>
      <c r="I22" s="503">
        <f>'Figure 6.7 --&gt; 6.16'!J106</f>
        <v>-109090.43914675267</v>
      </c>
      <c r="J22" s="503">
        <f>'Figure 6.7 --&gt; 6.16'!K106</f>
        <v>-71808.915916181402</v>
      </c>
      <c r="K22" s="503">
        <f>'Figure 6.7 --&gt; 6.16'!L106</f>
        <v>0</v>
      </c>
      <c r="L22" s="503">
        <f>'Figure 6.7 --&gt; 6.16'!M106</f>
        <v>0</v>
      </c>
      <c r="M22" s="503">
        <f>'Figure 6.7 --&gt; 6.16'!N106</f>
        <v>0</v>
      </c>
      <c r="N22" s="504">
        <f>'Figure 6.7 --&gt; 6.16'!Q106</f>
        <v>-828707.8048914416</v>
      </c>
    </row>
    <row r="23" spans="1:14" x14ac:dyDescent="0.25">
      <c r="A23" s="947"/>
      <c r="C23" s="492" t="str">
        <f>'Figure 6.7 --&gt; 6.16'!C107</f>
        <v>Line A2 CF</v>
      </c>
      <c r="D23" s="493">
        <f>'Figure 6.7 --&gt; 6.16'!E107</f>
        <v>14690438.310034299</v>
      </c>
      <c r="E23" s="493">
        <f>'Figure 6.7 --&gt; 6.16'!F107</f>
        <v>-129561.6899657015</v>
      </c>
      <c r="F23" s="493">
        <f>'Figure 6.7 --&gt; 6.16'!G107</f>
        <v>-129561.6899657015</v>
      </c>
      <c r="G23" s="493">
        <f>'Figure 6.7 --&gt; 6.16'!H107</f>
        <v>-129561.6899657015</v>
      </c>
      <c r="H23" s="493">
        <f>'Figure 6.7 --&gt; 6.16'!I107</f>
        <v>-129561.6899657015</v>
      </c>
      <c r="I23" s="493">
        <f>'Figure 6.7 --&gt; 6.16'!J107</f>
        <v>-2479148.7670793515</v>
      </c>
      <c r="J23" s="493">
        <f>'Figure 6.7 --&gt; 6.16'!K107</f>
        <v>-4388075.9282298563</v>
      </c>
      <c r="K23" s="493">
        <f>'Figure 6.7 --&gt; 6.16'!L107</f>
        <v>-8313674.6597537249</v>
      </c>
      <c r="L23" s="493">
        <f>'Figure 6.7 --&gt; 6.16'!M107</f>
        <v>0</v>
      </c>
      <c r="M23" s="493">
        <f>'Figure 6.7 --&gt; 6.16'!N107</f>
        <v>0</v>
      </c>
      <c r="N23" s="486">
        <f>'Figure 6.7 --&gt; 6.16'!Q107</f>
        <v>-1008707.8048914364</v>
      </c>
    </row>
    <row r="24" spans="1:14" ht="6" customHeight="1" x14ac:dyDescent="0.25">
      <c r="A24" s="947"/>
      <c r="C24" s="484"/>
      <c r="D24" s="507"/>
      <c r="E24" s="507"/>
      <c r="F24" s="507"/>
      <c r="G24" s="507"/>
      <c r="H24" s="507"/>
      <c r="I24" s="507"/>
      <c r="J24" s="507"/>
      <c r="K24" s="507"/>
      <c r="L24" s="507"/>
      <c r="M24" s="507"/>
      <c r="N24" s="507"/>
    </row>
    <row r="25" spans="1:14" ht="15.75" thickBot="1" x14ac:dyDescent="0.3">
      <c r="C25" s="482" t="str">
        <f>'Figure 6.7 --&gt; 6.16'!C109</f>
        <v>Line A3</v>
      </c>
      <c r="D25" s="483">
        <f>'Figure 6.7 --&gt; 6.16'!E109</f>
        <v>1</v>
      </c>
      <c r="E25" s="483">
        <f>'Figure 6.7 --&gt; 6.16'!F109</f>
        <v>2</v>
      </c>
      <c r="F25" s="483">
        <f>'Figure 6.7 --&gt; 6.16'!G109</f>
        <v>3</v>
      </c>
      <c r="G25" s="483">
        <f>'Figure 6.7 --&gt; 6.16'!H109</f>
        <v>4</v>
      </c>
      <c r="H25" s="483">
        <f>'Figure 6.7 --&gt; 6.16'!I109</f>
        <v>5</v>
      </c>
      <c r="I25" s="483">
        <f>'Figure 6.7 --&gt; 6.16'!J109</f>
        <v>6</v>
      </c>
      <c r="J25" s="483">
        <f>'Figure 6.7 --&gt; 6.16'!K109</f>
        <v>7</v>
      </c>
      <c r="K25" s="483">
        <f>'Figure 6.7 --&gt; 6.16'!L109</f>
        <v>8</v>
      </c>
      <c r="L25" s="483">
        <f>'Figure 6.7 --&gt; 6.16'!M109</f>
        <v>9</v>
      </c>
      <c r="M25" s="483">
        <f>'Figure 6.7 --&gt; 6.16'!N109</f>
        <v>10</v>
      </c>
      <c r="N25" s="483" t="str">
        <f>'Figure 6.7 --&gt; 6.16'!Q109</f>
        <v>Total</v>
      </c>
    </row>
    <row r="26" spans="1:14" ht="15.75" thickTop="1" x14ac:dyDescent="0.25">
      <c r="C26" s="501" t="str">
        <f>'Figure 6.7 --&gt; 6.16'!C110</f>
        <v>Loan Balance BoP</v>
      </c>
      <c r="D26" s="486">
        <f>'Figure 6.7 --&gt; 6.16'!E110</f>
        <v>0</v>
      </c>
      <c r="E26" s="486">
        <f>'Figure 6.7 --&gt; 6.16'!F110</f>
        <v>15000000</v>
      </c>
      <c r="F26" s="486">
        <f>'Figure 6.7 --&gt; 6.16'!G110</f>
        <v>15000000</v>
      </c>
      <c r="G26" s="486">
        <f>'Figure 6.7 --&gt; 6.16'!H110</f>
        <v>15000000</v>
      </c>
      <c r="H26" s="486">
        <f>'Figure 6.7 --&gt; 6.16'!I110</f>
        <v>8058976.0207388205</v>
      </c>
      <c r="I26" s="486">
        <f>'Figure 6.7 --&gt; 6.16'!J110</f>
        <v>8058976.0207388205</v>
      </c>
      <c r="J26" s="486">
        <f>'Figure 6.7 --&gt; 6.16'!K110</f>
        <v>0</v>
      </c>
      <c r="K26" s="486">
        <f>'Figure 6.7 --&gt; 6.16'!L110</f>
        <v>0</v>
      </c>
      <c r="L26" s="486">
        <f>'Figure 6.7 --&gt; 6.16'!M110</f>
        <v>0</v>
      </c>
      <c r="M26" s="486">
        <f>'Figure 6.7 --&gt; 6.16'!N110</f>
        <v>0</v>
      </c>
      <c r="N26" s="486"/>
    </row>
    <row r="27" spans="1:14" x14ac:dyDescent="0.25">
      <c r="C27" s="484" t="str">
        <f>'Figure 6.7 --&gt; 6.16'!C111</f>
        <v>Drawdown</v>
      </c>
      <c r="D27" s="485">
        <f>'Figure 6.7 --&gt; 6.16'!E111</f>
        <v>15000000</v>
      </c>
      <c r="E27" s="505">
        <f>'Figure 6.7 --&gt; 6.16'!F111</f>
        <v>0</v>
      </c>
      <c r="F27" s="505">
        <f>'Figure 6.7 --&gt; 6.16'!G111</f>
        <v>0</v>
      </c>
      <c r="G27" s="505">
        <f>'Figure 6.7 --&gt; 6.16'!H111</f>
        <v>0</v>
      </c>
      <c r="H27" s="505">
        <f>'Figure 6.7 --&gt; 6.16'!I111</f>
        <v>0</v>
      </c>
      <c r="I27" s="505">
        <f>'Figure 6.7 --&gt; 6.16'!J111</f>
        <v>0</v>
      </c>
      <c r="J27" s="505">
        <f>'Figure 6.7 --&gt; 6.16'!K111</f>
        <v>0</v>
      </c>
      <c r="K27" s="505">
        <f>'Figure 6.7 --&gt; 6.16'!L111</f>
        <v>0</v>
      </c>
      <c r="L27" s="505">
        <f>'Figure 6.7 --&gt; 6.16'!M111</f>
        <v>0</v>
      </c>
      <c r="M27" s="505">
        <f>'Figure 6.7 --&gt; 6.16'!N111</f>
        <v>0</v>
      </c>
      <c r="N27" s="486">
        <f>'Figure 6.7 --&gt; 6.16'!Q111</f>
        <v>15000000</v>
      </c>
    </row>
    <row r="28" spans="1:14" x14ac:dyDescent="0.25">
      <c r="C28" s="501" t="str">
        <f>'Figure 6.7 --&gt; 6.16'!C112</f>
        <v>Arrangement fee</v>
      </c>
      <c r="D28" s="485">
        <f>'Figure 6.7 --&gt; 6.16'!E112</f>
        <v>-180000</v>
      </c>
      <c r="E28" s="485">
        <f>'Figure 6.7 --&gt; 6.16'!F112</f>
        <v>0</v>
      </c>
      <c r="F28" s="485">
        <f>'Figure 6.7 --&gt; 6.16'!G112</f>
        <v>0</v>
      </c>
      <c r="G28" s="485">
        <f>'Figure 6.7 --&gt; 6.16'!H112</f>
        <v>0</v>
      </c>
      <c r="H28" s="485">
        <f>'Figure 6.7 --&gt; 6.16'!I112</f>
        <v>0</v>
      </c>
      <c r="I28" s="485">
        <f>'Figure 6.7 --&gt; 6.16'!J112</f>
        <v>0</v>
      </c>
      <c r="J28" s="485">
        <f>'Figure 6.7 --&gt; 6.16'!K112</f>
        <v>0</v>
      </c>
      <c r="K28" s="485">
        <f>'Figure 6.7 --&gt; 6.16'!L112</f>
        <v>0</v>
      </c>
      <c r="L28" s="485">
        <f>'Figure 6.7 --&gt; 6.16'!M112</f>
        <v>0</v>
      </c>
      <c r="M28" s="485">
        <f>'Figure 6.7 --&gt; 6.16'!N112</f>
        <v>0</v>
      </c>
      <c r="N28" s="486">
        <f>'Figure 6.7 --&gt; 6.16'!Q112</f>
        <v>-180000</v>
      </c>
    </row>
    <row r="29" spans="1:14" hidden="1" outlineLevel="1" x14ac:dyDescent="0.25">
      <c r="C29" s="484" t="str">
        <f>'Figure 6.7 --&gt; 6.16'!C113</f>
        <v>Loan tax</v>
      </c>
      <c r="D29" s="485">
        <f>'Figure 6.7 --&gt; 6.16'!E113</f>
        <v>0</v>
      </c>
      <c r="E29" s="485">
        <f>'Figure 6.7 --&gt; 6.16'!F113</f>
        <v>0</v>
      </c>
      <c r="F29" s="485">
        <f>'Figure 6.7 --&gt; 6.16'!G113</f>
        <v>0</v>
      </c>
      <c r="G29" s="485">
        <f>'Figure 6.7 --&gt; 6.16'!H113</f>
        <v>0</v>
      </c>
      <c r="H29" s="485">
        <f>'Figure 6.7 --&gt; 6.16'!I113</f>
        <v>0</v>
      </c>
      <c r="I29" s="485">
        <f>'Figure 6.7 --&gt; 6.16'!J113</f>
        <v>0</v>
      </c>
      <c r="J29" s="485">
        <f>'Figure 6.7 --&gt; 6.16'!K113</f>
        <v>0</v>
      </c>
      <c r="K29" s="485">
        <f>'Figure 6.7 --&gt; 6.16'!L113</f>
        <v>0</v>
      </c>
      <c r="L29" s="485">
        <f>'Figure 6.7 --&gt; 6.16'!M113</f>
        <v>0</v>
      </c>
      <c r="M29" s="485">
        <f>'Figure 6.7 --&gt; 6.16'!N113</f>
        <v>0</v>
      </c>
      <c r="N29" s="486">
        <f>'Figure 6.7 --&gt; 6.16'!Q113</f>
        <v>0</v>
      </c>
    </row>
    <row r="30" spans="1:14" collapsed="1" x14ac:dyDescent="0.25">
      <c r="C30" s="484" t="str">
        <f>'Figure 6.7 --&gt; 6.16'!C114</f>
        <v>Repayment</v>
      </c>
      <c r="D30" s="506">
        <f>'Figure 6.7 --&gt; 6.16'!E114</f>
        <v>0</v>
      </c>
      <c r="E30" s="485">
        <f>'Figure 6.7 --&gt; 6.16'!F114</f>
        <v>0</v>
      </c>
      <c r="F30" s="485">
        <f>'Figure 6.7 --&gt; 6.16'!G114</f>
        <v>0</v>
      </c>
      <c r="G30" s="485">
        <f>'Figure 6.7 --&gt; 6.16'!H114</f>
        <v>-6941023.9792611795</v>
      </c>
      <c r="H30" s="485">
        <f>'Figure 6.7 --&gt; 6.16'!I114</f>
        <v>0</v>
      </c>
      <c r="I30" s="485">
        <f>'Figure 6.7 --&gt; 6.16'!J114</f>
        <v>-8058976.0207388205</v>
      </c>
      <c r="J30" s="485">
        <f>'Figure 6.7 --&gt; 6.16'!K114</f>
        <v>0</v>
      </c>
      <c r="K30" s="485">
        <f>'Figure 6.7 --&gt; 6.16'!L114</f>
        <v>0</v>
      </c>
      <c r="L30" s="485">
        <f>'Figure 6.7 --&gt; 6.16'!M114</f>
        <v>0</v>
      </c>
      <c r="M30" s="485">
        <f>'Figure 6.7 --&gt; 6.16'!N114</f>
        <v>0</v>
      </c>
      <c r="N30" s="486">
        <f>'Figure 6.7 --&gt; 6.16'!Q114</f>
        <v>-15000000</v>
      </c>
    </row>
    <row r="31" spans="1:14" x14ac:dyDescent="0.25">
      <c r="C31" s="501" t="str">
        <f>'Figure 6.7 --&gt; 6.16'!C115</f>
        <v>Loan Balance EoP</v>
      </c>
      <c r="D31" s="486">
        <f>'Figure 6.7 --&gt; 6.16'!E115</f>
        <v>15000000</v>
      </c>
      <c r="E31" s="486">
        <f>'Figure 6.7 --&gt; 6.16'!F115</f>
        <v>15000000</v>
      </c>
      <c r="F31" s="486">
        <f>'Figure 6.7 --&gt; 6.16'!G115</f>
        <v>15000000</v>
      </c>
      <c r="G31" s="486">
        <f>'Figure 6.7 --&gt; 6.16'!H115</f>
        <v>8058976.0207388205</v>
      </c>
      <c r="H31" s="486">
        <f>'Figure 6.7 --&gt; 6.16'!I115</f>
        <v>8058976.0207388205</v>
      </c>
      <c r="I31" s="485">
        <f>'Figure 6.7 --&gt; 6.16'!J115</f>
        <v>0</v>
      </c>
      <c r="J31" s="485">
        <f>'Figure 6.7 --&gt; 6.16'!K115</f>
        <v>0</v>
      </c>
      <c r="K31" s="485">
        <f>'Figure 6.7 --&gt; 6.16'!L115</f>
        <v>0</v>
      </c>
      <c r="L31" s="485">
        <f>'Figure 6.7 --&gt; 6.16'!M115</f>
        <v>0</v>
      </c>
      <c r="M31" s="485">
        <f>'Figure 6.7 --&gt; 6.16'!N115</f>
        <v>0</v>
      </c>
      <c r="N31" s="486"/>
    </row>
    <row r="32" spans="1:14" x14ac:dyDescent="0.25">
      <c r="C32" s="502" t="str">
        <f>'Figure 6.7 --&gt; 6.16'!C116</f>
        <v>Interest Payment</v>
      </c>
      <c r="D32" s="503">
        <f>'Figure 6.7 --&gt; 6.16'!E116</f>
        <v>-147801.09823453237</v>
      </c>
      <c r="E32" s="503">
        <f>'Figure 6.7 --&gt; 6.16'!F116</f>
        <v>-147801.09823453237</v>
      </c>
      <c r="F32" s="503">
        <f>'Figure 6.7 --&gt; 6.16'!G116</f>
        <v>-147801.09823453237</v>
      </c>
      <c r="G32" s="503">
        <f>'Figure 6.7 --&gt; 6.16'!H116</f>
        <v>-79408.367100730611</v>
      </c>
      <c r="H32" s="503">
        <f>'Figure 6.7 --&gt; 6.16'!I116</f>
        <v>-79408.367100730611</v>
      </c>
      <c r="I32" s="503">
        <f>'Figure 6.7 --&gt; 6.16'!J116</f>
        <v>0</v>
      </c>
      <c r="J32" s="503">
        <f>'Figure 6.7 --&gt; 6.16'!K116</f>
        <v>0</v>
      </c>
      <c r="K32" s="503">
        <f>'Figure 6.7 --&gt; 6.16'!L116</f>
        <v>0</v>
      </c>
      <c r="L32" s="503">
        <f>'Figure 6.7 --&gt; 6.16'!M116</f>
        <v>0</v>
      </c>
      <c r="M32" s="503">
        <f>'Figure 6.7 --&gt; 6.16'!N116</f>
        <v>0</v>
      </c>
      <c r="N32" s="504">
        <f>'Figure 6.7 --&gt; 6.16'!Q116</f>
        <v>-602220.02890505828</v>
      </c>
    </row>
    <row r="33" spans="3:14" x14ac:dyDescent="0.25">
      <c r="C33" s="492" t="str">
        <f>'Figure 6.7 --&gt; 6.16'!C117</f>
        <v>Line A3 CF</v>
      </c>
      <c r="D33" s="493">
        <f>'Figure 6.7 --&gt; 6.16'!E117</f>
        <v>14672198.901765468</v>
      </c>
      <c r="E33" s="493">
        <f>'Figure 6.7 --&gt; 6.16'!F117</f>
        <v>-147801.09823453237</v>
      </c>
      <c r="F33" s="493">
        <f>'Figure 6.7 --&gt; 6.16'!G117</f>
        <v>-147801.09823453237</v>
      </c>
      <c r="G33" s="493">
        <f>'Figure 6.7 --&gt; 6.16'!H117</f>
        <v>-7020432.34636191</v>
      </c>
      <c r="H33" s="493">
        <f>'Figure 6.7 --&gt; 6.16'!I117</f>
        <v>-79408.367100730611</v>
      </c>
      <c r="I33" s="493">
        <f>'Figure 6.7 --&gt; 6.16'!J117</f>
        <v>-8058976.0207388205</v>
      </c>
      <c r="J33" s="493">
        <f>'Figure 6.7 --&gt; 6.16'!K117</f>
        <v>0</v>
      </c>
      <c r="K33" s="493">
        <f>'Figure 6.7 --&gt; 6.16'!L117</f>
        <v>0</v>
      </c>
      <c r="L33" s="493">
        <f>'Figure 6.7 --&gt; 6.16'!M117</f>
        <v>0</v>
      </c>
      <c r="M33" s="493">
        <f>'Figure 6.7 --&gt; 6.16'!N117</f>
        <v>0</v>
      </c>
      <c r="N33" s="486">
        <f>'Figure 6.7 --&gt; 6.16'!Q117</f>
        <v>-782220.02890505828</v>
      </c>
    </row>
    <row r="34" spans="3:14" ht="6" customHeight="1" x14ac:dyDescent="0.25">
      <c r="C34" s="484"/>
      <c r="D34" s="507"/>
      <c r="E34" s="507"/>
      <c r="F34" s="507"/>
      <c r="G34" s="507"/>
      <c r="H34" s="507"/>
      <c r="I34" s="507"/>
      <c r="J34" s="507"/>
      <c r="K34" s="507"/>
      <c r="L34" s="507"/>
      <c r="M34" s="507"/>
      <c r="N34" s="507"/>
    </row>
  </sheetData>
  <sheetProtection algorithmName="SHA-512" hashValue="pb7Mm3LJHRqdo206k+po2T2dspHCC6HeyWcqlCurQGJXz6iZbwnfzbZAjIb3fQgRSNVknjliZA+oeUgxtpaPRQ==" saltValue="VyFtGIA3Q+WXBP2DyV0Ad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N1"/>
  </mergeCells>
  <conditionalFormatting sqref="D5:M34">
    <cfRule type="cellIs" dxfId="21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N9 C11:N33 C10:G10 I10:N10" unlockedFormula="1"/>
  </ignoredError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22.7109375" style="444" bestFit="1" customWidth="1"/>
    <col min="4" max="4" width="13.140625" style="445" bestFit="1" customWidth="1"/>
    <col min="5" max="6" width="11.7109375" style="445" bestFit="1" customWidth="1"/>
    <col min="7" max="7" width="12.5703125" style="445" bestFit="1" customWidth="1"/>
    <col min="8" max="8" width="11.7109375" style="445" bestFit="1" customWidth="1"/>
    <col min="9" max="9" width="13.85546875" style="445" bestFit="1" customWidth="1"/>
    <col min="10" max="10" width="12.5703125" style="445" bestFit="1" customWidth="1"/>
    <col min="11" max="11" width="13.85546875" style="445" bestFit="1" customWidth="1"/>
    <col min="12" max="12" width="11.7109375" style="445" bestFit="1" customWidth="1"/>
    <col min="13" max="13" width="12.5703125" style="445" bestFit="1" customWidth="1"/>
    <col min="14" max="14" width="14.42578125" style="445" bestFit="1" customWidth="1"/>
    <col min="15" max="16384" width="9.140625" style="416"/>
  </cols>
  <sheetData>
    <row r="1" spans="1:14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</row>
    <row r="2" spans="1:14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</row>
    <row r="3" spans="1:14" s="1002" customFormat="1" ht="15" customHeight="1" x14ac:dyDescent="0.25">
      <c r="A3" s="924" t="s">
        <v>589</v>
      </c>
      <c r="C3" s="980" t="s">
        <v>548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</row>
    <row r="4" spans="1:14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</row>
    <row r="5" spans="1:14" ht="15.75" thickBot="1" x14ac:dyDescent="0.3">
      <c r="A5" s="947"/>
      <c r="C5" s="482" t="str">
        <f>'Figure 6.7 --&gt; 6.16'!C119</f>
        <v>Acq. Line SUMMARY</v>
      </c>
      <c r="D5" s="483">
        <f>'Figure 6.7 --&gt; 6.16'!E119</f>
        <v>1</v>
      </c>
      <c r="E5" s="483">
        <f>'Figure 6.7 --&gt; 6.16'!F119</f>
        <v>2</v>
      </c>
      <c r="F5" s="483">
        <f>'Figure 6.7 --&gt; 6.16'!G119</f>
        <v>3</v>
      </c>
      <c r="G5" s="483">
        <f>'Figure 6.7 --&gt; 6.16'!H119</f>
        <v>4</v>
      </c>
      <c r="H5" s="483">
        <f>'Figure 6.7 --&gt; 6.16'!I119</f>
        <v>5</v>
      </c>
      <c r="I5" s="483">
        <f>'Figure 6.7 --&gt; 6.16'!J119</f>
        <v>6</v>
      </c>
      <c r="J5" s="483">
        <f>'Figure 6.7 --&gt; 6.16'!K119</f>
        <v>7</v>
      </c>
      <c r="K5" s="483">
        <f>'Figure 6.7 --&gt; 6.16'!L119</f>
        <v>8</v>
      </c>
      <c r="L5" s="483">
        <f>'Figure 6.7 --&gt; 6.16'!M119</f>
        <v>9</v>
      </c>
      <c r="M5" s="483">
        <f>'Figure 6.7 --&gt; 6.16'!N119</f>
        <v>10</v>
      </c>
      <c r="N5" s="483" t="str">
        <f>'Figure 6.7 --&gt; 6.16'!Q119</f>
        <v>Total</v>
      </c>
    </row>
    <row r="6" spans="1:14" ht="15.75" thickTop="1" x14ac:dyDescent="0.25">
      <c r="A6" s="947"/>
      <c r="C6" s="484" t="str">
        <f>'Figure 6.7 --&gt; 6.16'!C120</f>
        <v>Drawdown</v>
      </c>
      <c r="D6" s="485">
        <f>'Figure 6.7 --&gt; 6.16'!E120</f>
        <v>45000000</v>
      </c>
      <c r="E6" s="485">
        <f>'Figure 6.7 --&gt; 6.16'!F120</f>
        <v>0</v>
      </c>
      <c r="F6" s="485">
        <f>'Figure 6.7 --&gt; 6.16'!G120</f>
        <v>0</v>
      </c>
      <c r="G6" s="485">
        <f>'Figure 6.7 --&gt; 6.16'!H120</f>
        <v>0</v>
      </c>
      <c r="H6" s="485">
        <f>'Figure 6.7 --&gt; 6.16'!I120</f>
        <v>0</v>
      </c>
      <c r="I6" s="485">
        <f>'Figure 6.7 --&gt; 6.16'!J120</f>
        <v>0</v>
      </c>
      <c r="J6" s="485">
        <f>'Figure 6.7 --&gt; 6.16'!K120</f>
        <v>0</v>
      </c>
      <c r="K6" s="485">
        <f>'Figure 6.7 --&gt; 6.16'!L120</f>
        <v>0</v>
      </c>
      <c r="L6" s="485">
        <f>'Figure 6.7 --&gt; 6.16'!M120</f>
        <v>0</v>
      </c>
      <c r="M6" s="485">
        <f>'Figure 6.7 --&gt; 6.16'!N120</f>
        <v>0</v>
      </c>
      <c r="N6" s="486">
        <f>'Figure 6.7 --&gt; 6.16'!Q120</f>
        <v>45000000</v>
      </c>
    </row>
    <row r="7" spans="1:14" x14ac:dyDescent="0.25">
      <c r="A7" s="947"/>
      <c r="C7" s="484" t="str">
        <f>'Figure 6.7 --&gt; 6.16'!C121</f>
        <v>Repayment</v>
      </c>
      <c r="D7" s="485">
        <f>'Figure 6.7 --&gt; 6.16'!E121</f>
        <v>0</v>
      </c>
      <c r="E7" s="485">
        <f>'Figure 6.7 --&gt; 6.16'!F121</f>
        <v>0</v>
      </c>
      <c r="F7" s="485">
        <f>'Figure 6.7 --&gt; 6.16'!G121</f>
        <v>0</v>
      </c>
      <c r="G7" s="485">
        <f>'Figure 6.7 --&gt; 6.16'!H121</f>
        <v>-6941023.9792611795</v>
      </c>
      <c r="H7" s="485">
        <f>'Figure 6.7 --&gt; 6.16'!I121</f>
        <v>0</v>
      </c>
      <c r="I7" s="485">
        <f>'Figure 6.7 --&gt; 6.16'!J121</f>
        <v>-10429034.34867142</v>
      </c>
      <c r="J7" s="485">
        <f>'Figure 6.7 --&gt; 6.16'!K121</f>
        <v>-4316267.0123136751</v>
      </c>
      <c r="K7" s="485">
        <f>'Figure 6.7 --&gt; 6.16'!L121</f>
        <v>-20764744.005184703</v>
      </c>
      <c r="L7" s="485">
        <f>'Figure 6.7 --&gt; 6.16'!M121</f>
        <v>0</v>
      </c>
      <c r="M7" s="485">
        <f>'Figure 6.7 --&gt; 6.16'!N121</f>
        <v>0</v>
      </c>
      <c r="N7" s="486">
        <f>'Figure 6.7 --&gt; 6.16'!Q121</f>
        <v>-42451069.345430978</v>
      </c>
    </row>
    <row r="8" spans="1:14" x14ac:dyDescent="0.25">
      <c r="A8" s="947"/>
      <c r="C8" s="484" t="str">
        <f>'Figure 6.7 --&gt; 6.16'!C122</f>
        <v>Loan Balance EoP</v>
      </c>
      <c r="D8" s="485">
        <f>'Figure 6.7 --&gt; 6.16'!E122</f>
        <v>45000000</v>
      </c>
      <c r="E8" s="485">
        <f>'Figure 6.7 --&gt; 6.16'!F122</f>
        <v>45000000</v>
      </c>
      <c r="F8" s="485">
        <f>'Figure 6.7 --&gt; 6.16'!G122</f>
        <v>45000000</v>
      </c>
      <c r="G8" s="485">
        <f>'Figure 6.7 --&gt; 6.16'!H122</f>
        <v>38058976.020738825</v>
      </c>
      <c r="H8" s="485">
        <f>'Figure 6.7 --&gt; 6.16'!I122</f>
        <v>38058976.020738825</v>
      </c>
      <c r="I8" s="485">
        <f>'Figure 6.7 --&gt; 6.16'!J122</f>
        <v>27629941.6720674</v>
      </c>
      <c r="J8" s="485">
        <f>'Figure 6.7 --&gt; 6.16'!K122</f>
        <v>23313674.659753725</v>
      </c>
      <c r="K8" s="485">
        <f>'Figure 6.7 --&gt; 6.16'!L122</f>
        <v>2548930.6545690224</v>
      </c>
      <c r="L8" s="485">
        <f>'Figure 6.7 --&gt; 6.16'!M122</f>
        <v>2548930.6545690224</v>
      </c>
      <c r="M8" s="485">
        <f>'Figure 6.7 --&gt; 6.16'!N122</f>
        <v>2548930.6545690224</v>
      </c>
      <c r="N8" s="486"/>
    </row>
    <row r="9" spans="1:14" x14ac:dyDescent="0.25">
      <c r="A9" s="947"/>
      <c r="C9" s="484" t="str">
        <f>'Figure 6.7 --&gt; 6.16'!C123</f>
        <v>Portfolio Value</v>
      </c>
      <c r="D9" s="485">
        <f>'Figure 6.7 --&gt; 6.16'!E123</f>
        <v>69435000</v>
      </c>
      <c r="E9" s="485">
        <f>'Figure 6.7 --&gt; 6.16'!F123</f>
        <v>69435000</v>
      </c>
      <c r="F9" s="485">
        <f>'Figure 6.7 --&gt; 6.16'!G123</f>
        <v>69435000</v>
      </c>
      <c r="G9" s="485">
        <f>'Figure 6.7 --&gt; 6.16'!H123</f>
        <v>60510000</v>
      </c>
      <c r="H9" s="485">
        <f>'Figure 6.7 --&gt; 6.16'!I123</f>
        <v>60510000</v>
      </c>
      <c r="I9" s="485">
        <f>'Figure 6.7 --&gt; 6.16'!J123</f>
        <v>47100000</v>
      </c>
      <c r="J9" s="485">
        <f>'Figure 6.7 --&gt; 6.16'!K123</f>
        <v>41550000</v>
      </c>
      <c r="K9" s="485">
        <f>'Figure 6.7 --&gt; 6.16'!L123</f>
        <v>14850000</v>
      </c>
      <c r="L9" s="485">
        <f>'Figure 6.7 --&gt; 6.16'!M123</f>
        <v>14850000</v>
      </c>
      <c r="M9" s="485">
        <f>'Figure 6.7 --&gt; 6.16'!N123</f>
        <v>0</v>
      </c>
      <c r="N9" s="486"/>
    </row>
    <row r="10" spans="1:14" x14ac:dyDescent="0.25">
      <c r="A10" s="947"/>
      <c r="C10" s="495" t="str">
        <f>'Figure 6.7 --&gt; 6.16'!C124</f>
        <v>LTV</v>
      </c>
      <c r="D10" s="496">
        <f>'Figure 6.7 --&gt; 6.16'!E124</f>
        <v>0.64808813998703829</v>
      </c>
      <c r="E10" s="496">
        <f>'Figure 6.7 --&gt; 6.16'!F124</f>
        <v>0.64808813998703829</v>
      </c>
      <c r="F10" s="496">
        <f>'Figure 6.7 --&gt; 6.16'!G124</f>
        <v>0.64808813998703829</v>
      </c>
      <c r="G10" s="496">
        <f>'Figure 6.7 --&gt; 6.16'!H124</f>
        <v>0.62897002182678607</v>
      </c>
      <c r="H10" s="496"/>
      <c r="I10" s="496">
        <f>'Figure 6.7 --&gt; 6.16'!J124</f>
        <v>0.58662296543667514</v>
      </c>
      <c r="J10" s="496">
        <f>'Figure 6.7 --&gt; 6.16'!K124</f>
        <v>0.56109926978949998</v>
      </c>
      <c r="K10" s="496">
        <f>'Figure 6.7 --&gt; 6.16'!L124</f>
        <v>0.17164516192383988</v>
      </c>
      <c r="L10" s="496">
        <f>'Figure 6.7 --&gt; 6.16'!M124</f>
        <v>0.17164516192383988</v>
      </c>
      <c r="M10" s="496" t="str">
        <f>'Figure 6.7 --&gt; 6.16'!N124</f>
        <v/>
      </c>
      <c r="N10" s="497">
        <f>'Figure 6.7 --&gt; 6.16'!Q124</f>
        <v>0.64808813998703829</v>
      </c>
    </row>
    <row r="11" spans="1:14" x14ac:dyDescent="0.25">
      <c r="A11" s="947"/>
      <c r="C11" s="498" t="str">
        <f>'Figure 6.7 --&gt; 6.16'!C125</f>
        <v>Covenant Test</v>
      </c>
      <c r="D11" s="499" t="str">
        <f>'Figure 6.7 --&gt; 6.16'!E125</f>
        <v>OK</v>
      </c>
      <c r="E11" s="499" t="str">
        <f>'Figure 6.7 --&gt; 6.16'!F125</f>
        <v>OK</v>
      </c>
      <c r="F11" s="499" t="str">
        <f>'Figure 6.7 --&gt; 6.16'!G125</f>
        <v>OK</v>
      </c>
      <c r="G11" s="499" t="str">
        <f>'Figure 6.7 --&gt; 6.16'!H125</f>
        <v>OK</v>
      </c>
      <c r="H11" s="499" t="str">
        <f>'Figure 6.7 --&gt; 6.16'!I125</f>
        <v>OK</v>
      </c>
      <c r="I11" s="499" t="str">
        <f>'Figure 6.7 --&gt; 6.16'!J125</f>
        <v>OK</v>
      </c>
      <c r="J11" s="499" t="str">
        <f>'Figure 6.7 --&gt; 6.16'!K125</f>
        <v>OK</v>
      </c>
      <c r="K11" s="499" t="str">
        <f>'Figure 6.7 --&gt; 6.16'!L125</f>
        <v>OK</v>
      </c>
      <c r="L11" s="499" t="str">
        <f>'Figure 6.7 --&gt; 6.16'!M125</f>
        <v>OK</v>
      </c>
      <c r="M11" s="499" t="str">
        <f>'Figure 6.7 --&gt; 6.16'!N125</f>
        <v/>
      </c>
      <c r="N11" s="500"/>
    </row>
    <row r="12" spans="1:14" x14ac:dyDescent="0.25">
      <c r="A12" s="947"/>
      <c r="C12" s="484" t="str">
        <f>'Figure 6.7 --&gt; 6.16'!C126</f>
        <v>Interest</v>
      </c>
      <c r="D12" s="485">
        <f>'Figure 6.7 --&gt; 6.16'!E126</f>
        <v>-388618.86486622703</v>
      </c>
      <c r="E12" s="485">
        <f>'Figure 6.7 --&gt; 6.16'!F126</f>
        <v>-388618.86486622703</v>
      </c>
      <c r="F12" s="485">
        <f>'Figure 6.7 --&gt; 6.16'!G126</f>
        <v>-388618.86486622703</v>
      </c>
      <c r="G12" s="485">
        <f>'Figure 6.7 --&gt; 6.16'!H126</f>
        <v>-320226.13373242522</v>
      </c>
      <c r="H12" s="485">
        <f>'Figure 6.7 --&gt; 6.16'!I126</f>
        <v>-320226.13373242522</v>
      </c>
      <c r="I12" s="485">
        <f>'Figure 6.7 --&gt; 6.16'!J126</f>
        <v>-220346.51581274578</v>
      </c>
      <c r="J12" s="485">
        <f>'Figure 6.7 --&gt; 6.16'!K126</f>
        <v>-183064.99258217454</v>
      </c>
      <c r="K12" s="485">
        <f>'Figure 6.7 --&gt; 6.16'!L126</f>
        <v>-18905.601621402082</v>
      </c>
      <c r="L12" s="485">
        <f>'Figure 6.7 --&gt; 6.16'!M126</f>
        <v>-18905.601621402082</v>
      </c>
      <c r="M12" s="485">
        <f>-'Figure 6.7 --&gt; 6.16'!N126</f>
        <v>18905.601621402082</v>
      </c>
      <c r="N12" s="486">
        <f>'Figure 6.7 --&gt; 6.16'!Q126</f>
        <v>-2304248.3785654618</v>
      </c>
    </row>
    <row r="13" spans="1:14" x14ac:dyDescent="0.25">
      <c r="A13" s="947"/>
      <c r="C13" s="484" t="str">
        <f>'Figure 6.7 --&gt; 6.16'!C127</f>
        <v>Rent</v>
      </c>
      <c r="D13" s="485">
        <f>'Figure 6.7 --&gt; 6.16'!E127</f>
        <v>1128318.75</v>
      </c>
      <c r="E13" s="485">
        <f>'Figure 6.7 --&gt; 6.16'!F127</f>
        <v>1135370.7421875</v>
      </c>
      <c r="F13" s="485">
        <f>'Figure 6.7 --&gt; 6.16'!G127</f>
        <v>1142466.8093261721</v>
      </c>
      <c r="G13" s="485">
        <f>'Figure 6.7 --&gt; 6.16'!H127</f>
        <v>1001839.6096893315</v>
      </c>
      <c r="H13" s="485">
        <f>'Figure 6.7 --&gt; 6.16'!I127</f>
        <v>1008101.1072498898</v>
      </c>
      <c r="I13" s="485">
        <f>'Figure 6.7 --&gt; 6.16'!J127</f>
        <v>789593.81779733114</v>
      </c>
      <c r="J13" s="485">
        <f>'Figure 6.7 --&gt; 6.16'!K127</f>
        <v>700905.9612322367</v>
      </c>
      <c r="K13" s="485">
        <f>'Figure 6.7 --&gt; 6.16'!L127</f>
        <v>252069.94846752306</v>
      </c>
      <c r="L13" s="485">
        <f>'Figure 6.7 --&gt; 6.16'!M127</f>
        <v>253645.38564544512</v>
      </c>
      <c r="M13" s="485">
        <f>'Figure 6.7 --&gt; 6.16'!N127</f>
        <v>0</v>
      </c>
      <c r="N13" s="486">
        <f>'Figure 6.7 --&gt; 6.16'!Q127</f>
        <v>7412312.131595429</v>
      </c>
    </row>
    <row r="14" spans="1:14" ht="16.5" customHeight="1" x14ac:dyDescent="0.25">
      <c r="A14" s="947"/>
      <c r="C14" s="495" t="str">
        <f>'Figure 6.7 --&gt; 6.16'!C128</f>
        <v>ICR</v>
      </c>
      <c r="D14" s="496">
        <f>'Figure 6.7 --&gt; 6.16'!E128</f>
        <v>2.903407044813425</v>
      </c>
      <c r="E14" s="496">
        <f>'Figure 6.7 --&gt; 6.16'!F128</f>
        <v>2.9215533388435091</v>
      </c>
      <c r="F14" s="496">
        <f>'Figure 6.7 --&gt; 6.16'!G128</f>
        <v>2.9398130472112816</v>
      </c>
      <c r="G14" s="496">
        <f>'Figure 6.7 --&gt; 6.16'!H128</f>
        <v>3.1285379428977191</v>
      </c>
      <c r="H14" s="496">
        <f>'Figure 6.7 --&gt; 6.16'!I128</f>
        <v>3.1480913050408295</v>
      </c>
      <c r="I14" s="496">
        <f>'Figure 6.7 --&gt; 6.16'!J128</f>
        <v>3.5834186662081891</v>
      </c>
      <c r="J14" s="496">
        <f>'Figure 6.7 --&gt; 6.16'!K128</f>
        <v>3.828727444531006</v>
      </c>
      <c r="K14" s="496">
        <f>'Figure 6.7 --&gt; 6.16'!L128</f>
        <v>13.333082623626606</v>
      </c>
      <c r="L14" s="496">
        <f>'Figure 6.7 --&gt; 6.16'!M128</f>
        <v>13.416414390024272</v>
      </c>
      <c r="M14" s="496" t="str">
        <f>'Figure 6.7 --&gt; 6.16'!N128</f>
        <v/>
      </c>
      <c r="N14" s="497">
        <f>'Figure 6.7 --&gt; 6.16'!Q128</f>
        <v>2.903407044813425</v>
      </c>
    </row>
    <row r="15" spans="1:14" x14ac:dyDescent="0.25">
      <c r="A15" s="947"/>
      <c r="C15" s="498" t="str">
        <f>'Figure 6.7 --&gt; 6.16'!C129</f>
        <v>Covenant Test</v>
      </c>
      <c r="D15" s="499" t="str">
        <f>'Figure 6.7 --&gt; 6.16'!E129</f>
        <v>OK</v>
      </c>
      <c r="E15" s="499" t="str">
        <f>'Figure 6.7 --&gt; 6.16'!F129</f>
        <v>OK</v>
      </c>
      <c r="F15" s="499" t="str">
        <f>'Figure 6.7 --&gt; 6.16'!G129</f>
        <v>OK</v>
      </c>
      <c r="G15" s="499" t="str">
        <f>'Figure 6.7 --&gt; 6.16'!H129</f>
        <v>OK</v>
      </c>
      <c r="H15" s="499" t="str">
        <f>'Figure 6.7 --&gt; 6.16'!I129</f>
        <v>OK</v>
      </c>
      <c r="I15" s="499" t="str">
        <f>'Figure 6.7 --&gt; 6.16'!J129</f>
        <v>OK</v>
      </c>
      <c r="J15" s="499" t="str">
        <f>'Figure 6.7 --&gt; 6.16'!K129</f>
        <v>OK</v>
      </c>
      <c r="K15" s="499" t="str">
        <f>'Figure 6.7 --&gt; 6.16'!L129</f>
        <v>OK</v>
      </c>
      <c r="L15" s="499" t="str">
        <f>'Figure 6.7 --&gt; 6.16'!M129</f>
        <v>OK</v>
      </c>
      <c r="M15" s="499" t="str">
        <f>'Figure 6.7 --&gt; 6.16'!N129</f>
        <v/>
      </c>
      <c r="N15" s="500"/>
    </row>
    <row r="16" spans="1:14" x14ac:dyDescent="0.25">
      <c r="A16" s="947"/>
      <c r="C16" s="501" t="str">
        <f>'Figure 6.7 --&gt; 6.16'!C130</f>
        <v>Arrangement fee</v>
      </c>
      <c r="D16" s="485">
        <f>'Figure 6.7 --&gt; 6.16'!E130</f>
        <v>-540000</v>
      </c>
      <c r="E16" s="485">
        <f>'Figure 6.7 --&gt; 6.16'!F130</f>
        <v>0</v>
      </c>
      <c r="F16" s="485">
        <f>'Figure 6.7 --&gt; 6.16'!G130</f>
        <v>0</v>
      </c>
      <c r="G16" s="485">
        <f>'Figure 6.7 --&gt; 6.16'!H130</f>
        <v>0</v>
      </c>
      <c r="H16" s="485">
        <f>'Figure 6.7 --&gt; 6.16'!I130</f>
        <v>0</v>
      </c>
      <c r="I16" s="485">
        <f>'Figure 6.7 --&gt; 6.16'!J130</f>
        <v>0</v>
      </c>
      <c r="J16" s="485">
        <f>'Figure 6.7 --&gt; 6.16'!K130</f>
        <v>0</v>
      </c>
      <c r="K16" s="485">
        <f>'Figure 6.7 --&gt; 6.16'!L130</f>
        <v>0</v>
      </c>
      <c r="L16" s="485">
        <f>'Figure 6.7 --&gt; 6.16'!M130</f>
        <v>0</v>
      </c>
      <c r="M16" s="485">
        <f>'Figure 6.7 --&gt; 6.16'!N130</f>
        <v>0</v>
      </c>
      <c r="N16" s="486">
        <f>'Figure 6.7 --&gt; 6.16'!Q130</f>
        <v>-540000</v>
      </c>
    </row>
    <row r="17" spans="1:14" x14ac:dyDescent="0.25">
      <c r="A17" s="947"/>
      <c r="C17" s="484" t="str">
        <f>'Figure 6.7 --&gt; 6.16'!C131</f>
        <v>Loan Tax</v>
      </c>
      <c r="D17" s="485">
        <f>'Figure 6.7 --&gt; 6.16'!E131</f>
        <v>0</v>
      </c>
      <c r="E17" s="485">
        <f>'Figure 6.7 --&gt; 6.16'!F131</f>
        <v>0</v>
      </c>
      <c r="F17" s="485">
        <f>'Figure 6.7 --&gt; 6.16'!G131</f>
        <v>0</v>
      </c>
      <c r="G17" s="485">
        <f>'Figure 6.7 --&gt; 6.16'!H131</f>
        <v>0</v>
      </c>
      <c r="H17" s="485">
        <f>'Figure 6.7 --&gt; 6.16'!I131</f>
        <v>0</v>
      </c>
      <c r="I17" s="485">
        <f>'Figure 6.7 --&gt; 6.16'!J131</f>
        <v>0</v>
      </c>
      <c r="J17" s="485">
        <f>'Figure 6.7 --&gt; 6.16'!K131</f>
        <v>0</v>
      </c>
      <c r="K17" s="485">
        <f>'Figure 6.7 --&gt; 6.16'!L131</f>
        <v>0</v>
      </c>
      <c r="L17" s="485">
        <f>'Figure 6.7 --&gt; 6.16'!M131</f>
        <v>0</v>
      </c>
      <c r="M17" s="485">
        <f>'Figure 6.7 --&gt; 6.16'!N131</f>
        <v>0</v>
      </c>
      <c r="N17" s="486">
        <f>'Figure 6.7 --&gt; 6.16'!Q131</f>
        <v>0</v>
      </c>
    </row>
    <row r="18" spans="1:14" x14ac:dyDescent="0.25">
      <c r="A18" s="947"/>
      <c r="C18" s="502" t="str">
        <f>'Figure 6.7 --&gt; 6.16'!C132</f>
        <v>Bank Agent Fee</v>
      </c>
      <c r="D18" s="503">
        <f>'Figure 6.7 --&gt; 6.16'!E132</f>
        <v>-12500</v>
      </c>
      <c r="E18" s="503">
        <f>'Figure 6.7 --&gt; 6.16'!F132</f>
        <v>-12500</v>
      </c>
      <c r="F18" s="503">
        <f>'Figure 6.7 --&gt; 6.16'!G132</f>
        <v>-12500</v>
      </c>
      <c r="G18" s="503">
        <f>'Figure 6.7 --&gt; 6.16'!H132</f>
        <v>-12500</v>
      </c>
      <c r="H18" s="503">
        <f>'Figure 6.7 --&gt; 6.16'!I132</f>
        <v>-12500</v>
      </c>
      <c r="I18" s="503">
        <f>'Figure 6.7 --&gt; 6.16'!J132</f>
        <v>-12500</v>
      </c>
      <c r="J18" s="503">
        <f>'Figure 6.7 --&gt; 6.16'!K132</f>
        <v>-12500</v>
      </c>
      <c r="K18" s="503">
        <f>'Figure 6.7 --&gt; 6.16'!L132</f>
        <v>-12500</v>
      </c>
      <c r="L18" s="503">
        <f>'Figure 6.7 --&gt; 6.16'!M132</f>
        <v>-12500</v>
      </c>
      <c r="M18" s="503">
        <f>'Figure 6.7 --&gt; 6.16'!N132</f>
        <v>-12500</v>
      </c>
      <c r="N18" s="504">
        <f>'Figure 6.7 --&gt; 6.16'!Q132</f>
        <v>-150000</v>
      </c>
    </row>
    <row r="19" spans="1:14" x14ac:dyDescent="0.25">
      <c r="A19" s="947"/>
      <c r="C19" s="492" t="str">
        <f>'Figure 6.7 --&gt; 6.16'!C133</f>
        <v>Acquisition Line CF</v>
      </c>
      <c r="D19" s="493">
        <f>'Figure 6.7 --&gt; 6.16'!E133</f>
        <v>44058881.135133773</v>
      </c>
      <c r="E19" s="493">
        <f>'Figure 6.7 --&gt; 6.16'!F133</f>
        <v>-401118.86486622703</v>
      </c>
      <c r="F19" s="493">
        <f>'Figure 6.7 --&gt; 6.16'!G133</f>
        <v>-401118.86486622703</v>
      </c>
      <c r="G19" s="493">
        <f>'Figure 6.7 --&gt; 6.16'!H133</f>
        <v>-7273750.1129936045</v>
      </c>
      <c r="H19" s="493">
        <f>'Figure 6.7 --&gt; 6.16'!I133</f>
        <v>-332726.13373242522</v>
      </c>
      <c r="I19" s="493">
        <f>'Figure 6.7 --&gt; 6.16'!J133</f>
        <v>-10661880.864484165</v>
      </c>
      <c r="J19" s="493">
        <f>'Figure 6.7 --&gt; 6.16'!K133</f>
        <v>-4511832.0048958501</v>
      </c>
      <c r="K19" s="493">
        <f>'Figure 6.7 --&gt; 6.16'!L133</f>
        <v>-20796149.606806103</v>
      </c>
      <c r="L19" s="493">
        <f>'Figure 6.7 --&gt; 6.16'!M133</f>
        <v>-31405.601621402082</v>
      </c>
      <c r="M19" s="493">
        <f>'Figure 6.7 --&gt; 6.16'!N133</f>
        <v>-31405.601621402082</v>
      </c>
      <c r="N19" s="486">
        <f>'Figure 6.7 --&gt; 6.16'!Q133</f>
        <v>-445317.72399643669</v>
      </c>
    </row>
    <row r="20" spans="1:14" x14ac:dyDescent="0.25">
      <c r="A20" s="947"/>
    </row>
    <row r="21" spans="1:14" x14ac:dyDescent="0.25">
      <c r="A21" s="947"/>
    </row>
    <row r="22" spans="1:14" x14ac:dyDescent="0.25">
      <c r="A22" s="947"/>
    </row>
    <row r="23" spans="1:14" x14ac:dyDescent="0.25">
      <c r="A23" s="947"/>
    </row>
    <row r="24" spans="1:14" x14ac:dyDescent="0.25">
      <c r="A24" s="947"/>
    </row>
  </sheetData>
  <sheetProtection algorithmName="SHA-512" hashValue="yc/Ety/qlrjyUv2SGcLtCIyPzXx9AAsGgFEHztyhD0YmnRJ94wSfH/GHsAyz7XiRQtZ+l2dSNK1FUzAgTXGSqw==" saltValue="Mr5XKFHEJT4TTriffTasK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N1"/>
  </mergeCells>
  <conditionalFormatting sqref="D5:M19">
    <cfRule type="cellIs" dxfId="20" priority="2" operator="equal">
      <formula>0</formula>
    </cfRule>
  </conditionalFormatting>
  <conditionalFormatting sqref="D11:M11 D15:M15">
    <cfRule type="cellIs" dxfId="19" priority="1" operator="equal">
      <formula>"no"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N9 C11:N19 C10:G10 I10:N10" unlockedFormula="1"/>
  </ignoredError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18" style="444" bestFit="1" customWidth="1"/>
    <col min="4" max="4" width="13.85546875" style="445" bestFit="1" customWidth="1"/>
    <col min="5" max="5" width="12.42578125" style="445" bestFit="1" customWidth="1"/>
    <col min="6" max="7" width="12" style="445" bestFit="1" customWidth="1"/>
    <col min="8" max="8" width="11.85546875" style="445" bestFit="1" customWidth="1"/>
    <col min="9" max="9" width="10.7109375" style="445" bestFit="1" customWidth="1"/>
    <col min="10" max="10" width="12.42578125" style="445" bestFit="1" customWidth="1"/>
    <col min="11" max="11" width="11.85546875" style="445" bestFit="1" customWidth="1"/>
    <col min="12" max="12" width="12.42578125" style="445" bestFit="1" customWidth="1"/>
    <col min="13" max="13" width="10.140625" style="445" bestFit="1" customWidth="1"/>
    <col min="14" max="14" width="13.140625" style="445" bestFit="1" customWidth="1"/>
    <col min="15" max="15" width="13.7109375" style="445" bestFit="1" customWidth="1"/>
    <col min="16" max="16" width="8.28515625" style="445" bestFit="1" customWidth="1"/>
    <col min="17" max="16384" width="9.140625" style="416"/>
  </cols>
  <sheetData>
    <row r="1" spans="1:16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P1" s="948"/>
    </row>
    <row r="2" spans="1:16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  <c r="P2" s="1001"/>
    </row>
    <row r="3" spans="1:16" s="1002" customFormat="1" ht="15" customHeight="1" x14ac:dyDescent="0.25">
      <c r="A3" s="924" t="s">
        <v>589</v>
      </c>
      <c r="C3" s="980" t="s">
        <v>549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</row>
    <row r="4" spans="1:16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</row>
    <row r="5" spans="1:16" ht="15.75" thickBot="1" x14ac:dyDescent="0.3">
      <c r="A5" s="947"/>
      <c r="C5" s="482" t="str">
        <f>'Figure 6.7 --&gt; 6.16'!C145</f>
        <v>CF Summary</v>
      </c>
      <c r="D5" s="483">
        <f>'Figure 6.7 --&gt; 6.16'!D145</f>
        <v>0</v>
      </c>
      <c r="E5" s="483">
        <f>'Figure 6.7 --&gt; 6.16'!E145</f>
        <v>1</v>
      </c>
      <c r="F5" s="483">
        <f>'Figure 6.7 --&gt; 6.16'!F145</f>
        <v>2</v>
      </c>
      <c r="G5" s="483">
        <f>'Figure 6.7 --&gt; 6.16'!G145</f>
        <v>3</v>
      </c>
      <c r="H5" s="483">
        <f>'Figure 6.7 --&gt; 6.16'!H145</f>
        <v>4</v>
      </c>
      <c r="I5" s="483">
        <f>'Figure 6.7 --&gt; 6.16'!I145</f>
        <v>5</v>
      </c>
      <c r="J5" s="483">
        <f>'Figure 6.7 --&gt; 6.16'!J145</f>
        <v>6</v>
      </c>
      <c r="K5" s="483">
        <f>'Figure 6.7 --&gt; 6.16'!K145</f>
        <v>7</v>
      </c>
      <c r="L5" s="483">
        <f>'Figure 6.7 --&gt; 6.16'!L145</f>
        <v>8</v>
      </c>
      <c r="M5" s="483">
        <f>'Figure 6.7 --&gt; 6.16'!M145</f>
        <v>9</v>
      </c>
      <c r="N5" s="483">
        <f>'Figure 6.7 --&gt; 6.16'!N145</f>
        <v>10</v>
      </c>
      <c r="O5" s="483" t="str">
        <f>'Figure 6.7 --&gt; 6.16'!Q145</f>
        <v>Total</v>
      </c>
      <c r="P5" s="483" t="str">
        <f>'Figure 6.7 --&gt; 6.16'!S145</f>
        <v>IRR Y</v>
      </c>
    </row>
    <row r="6" spans="1:16" ht="15.75" thickTop="1" x14ac:dyDescent="0.25">
      <c r="A6" s="947"/>
      <c r="C6" s="484" t="str">
        <f>'Figure 6.7 --&gt; 6.16'!C146</f>
        <v>Real Estate CF</v>
      </c>
      <c r="D6" s="485">
        <f>'Figure 6.7 --&gt; 6.16'!D146</f>
        <v>-14625000</v>
      </c>
      <c r="E6" s="485">
        <f>'Figure 6.7 --&gt; 6.16'!E146</f>
        <v>-42746681.25</v>
      </c>
      <c r="F6" s="485">
        <f>'Figure 6.7 --&gt; 6.16'!F146</f>
        <v>1135370.7421875</v>
      </c>
      <c r="G6" s="485">
        <f>'Figure 6.7 --&gt; 6.16'!G146</f>
        <v>1142466.8093261721</v>
      </c>
      <c r="H6" s="485">
        <f>'Figure 6.7 --&gt; 6.16'!H146</f>
        <v>9926839.6096893307</v>
      </c>
      <c r="I6" s="485">
        <f>'Figure 6.7 --&gt; 6.16'!I146</f>
        <v>1008101.1072498898</v>
      </c>
      <c r="J6" s="485">
        <f>'Figure 6.7 --&gt; 6.16'!J146</f>
        <v>14199593.817797331</v>
      </c>
      <c r="K6" s="485">
        <f>'Figure 6.7 --&gt; 6.16'!K146</f>
        <v>6250905.9612322366</v>
      </c>
      <c r="L6" s="485">
        <f>'Figure 6.7 --&gt; 6.16'!L146</f>
        <v>26952069.948467523</v>
      </c>
      <c r="M6" s="485">
        <f>'Figure 6.7 --&gt; 6.16'!M146</f>
        <v>253645.38564544512</v>
      </c>
      <c r="N6" s="485">
        <f>'Figure 6.7 --&gt; 6.16'!N146</f>
        <v>14850000</v>
      </c>
      <c r="O6" s="486">
        <f>'Figure 6.7 --&gt; 6.16'!Q146</f>
        <v>18347312.131595436</v>
      </c>
      <c r="P6" s="487">
        <f>'Figure 6.7 --&gt; 6.16'!S146</f>
        <v>0.19013440917816515</v>
      </c>
    </row>
    <row r="7" spans="1:16" ht="15.75" thickBot="1" x14ac:dyDescent="0.3">
      <c r="A7" s="947"/>
      <c r="C7" s="488" t="str">
        <f>'Figure 6.7 --&gt; 6.16'!C148</f>
        <v>Acquisition Line CF</v>
      </c>
      <c r="D7" s="489">
        <f>'Figure 6.7 --&gt; 6.16'!D148</f>
        <v>0</v>
      </c>
      <c r="E7" s="489">
        <f>'Figure 6.7 --&gt; 6.16'!E148</f>
        <v>44058881.135133773</v>
      </c>
      <c r="F7" s="489">
        <f>'Figure 6.7 --&gt; 6.16'!F148</f>
        <v>-401118.86486622703</v>
      </c>
      <c r="G7" s="489">
        <f>'Figure 6.7 --&gt; 6.16'!G148</f>
        <v>-401118.86486622703</v>
      </c>
      <c r="H7" s="489">
        <f>'Figure 6.7 --&gt; 6.16'!H148</f>
        <v>-7273750.1129936045</v>
      </c>
      <c r="I7" s="489">
        <f>'Figure 6.7 --&gt; 6.16'!I148</f>
        <v>-332726.13373242522</v>
      </c>
      <c r="J7" s="489">
        <f>'Figure 6.7 --&gt; 6.16'!J148</f>
        <v>-10661880.864484165</v>
      </c>
      <c r="K7" s="489">
        <f>'Figure 6.7 --&gt; 6.16'!K148</f>
        <v>-4511832.0048958501</v>
      </c>
      <c r="L7" s="489">
        <f>'Figure 6.7 --&gt; 6.16'!L148</f>
        <v>-20796149.606806103</v>
      </c>
      <c r="M7" s="489">
        <f>'Figure 6.7 --&gt; 6.16'!M148</f>
        <v>-31405.601621402082</v>
      </c>
      <c r="N7" s="489">
        <f>'Figure 6.7 --&gt; 6.16'!N148</f>
        <v>-31405.601621402082</v>
      </c>
      <c r="O7" s="490">
        <f>'Figure 6.7 --&gt; 6.16'!Q148</f>
        <v>-445317.72399643669</v>
      </c>
      <c r="P7" s="491">
        <f>'Figure 6.7 --&gt; 6.16'!S148</f>
        <v>7.1464077478522459E-3</v>
      </c>
    </row>
    <row r="8" spans="1:16" x14ac:dyDescent="0.25">
      <c r="A8" s="947"/>
      <c r="C8" s="492" t="str">
        <f>'Figure 6.7 --&gt; 6.16'!C150</f>
        <v>FCFE</v>
      </c>
      <c r="D8" s="493">
        <f>'Figure 6.7 --&gt; 6.16'!D150</f>
        <v>-14625000</v>
      </c>
      <c r="E8" s="493">
        <f>'Figure 6.7 --&gt; 6.16'!E150</f>
        <v>1312199.8851337731</v>
      </c>
      <c r="F8" s="493">
        <f>'Figure 6.7 --&gt; 6.16'!F150</f>
        <v>734251.87732127297</v>
      </c>
      <c r="G8" s="493">
        <f>'Figure 6.7 --&gt; 6.16'!G150</f>
        <v>741347.94445994508</v>
      </c>
      <c r="H8" s="493">
        <f>'Figure 6.7 --&gt; 6.16'!H150</f>
        <v>2653089.4966957262</v>
      </c>
      <c r="I8" s="493">
        <f>'Figure 6.7 --&gt; 6.16'!I150</f>
        <v>675374.97351746447</v>
      </c>
      <c r="J8" s="493">
        <f>'Figure 6.7 --&gt; 6.16'!J150</f>
        <v>3537712.9533131663</v>
      </c>
      <c r="K8" s="493">
        <f>'Figure 6.7 --&gt; 6.16'!K150</f>
        <v>1739073.9563363865</v>
      </c>
      <c r="L8" s="493">
        <f>'Figure 6.7 --&gt; 6.16'!L150</f>
        <v>6155920.3416614197</v>
      </c>
      <c r="M8" s="493">
        <f>'Figure 6.7 --&gt; 6.16'!M150</f>
        <v>222239.78402404304</v>
      </c>
      <c r="N8" s="493">
        <f>'Figure 6.7 --&gt; 6.16'!N150</f>
        <v>14818594.398378598</v>
      </c>
      <c r="O8" s="486">
        <f>'Figure 6.7 --&gt; 6.16'!Q150</f>
        <v>17901994.407598995</v>
      </c>
      <c r="P8" s="494">
        <f>'Figure 6.7 --&gt; 6.16'!S150</f>
        <v>0.54994968865868277</v>
      </c>
    </row>
    <row r="9" spans="1:16" x14ac:dyDescent="0.25">
      <c r="A9" s="947"/>
    </row>
    <row r="10" spans="1:16" x14ac:dyDescent="0.25">
      <c r="A10" s="947"/>
    </row>
    <row r="11" spans="1:16" x14ac:dyDescent="0.25">
      <c r="A11" s="947"/>
    </row>
    <row r="12" spans="1:16" x14ac:dyDescent="0.25">
      <c r="A12" s="947"/>
    </row>
    <row r="13" spans="1:16" x14ac:dyDescent="0.25">
      <c r="A13" s="947"/>
    </row>
    <row r="14" spans="1:16" ht="16.5" customHeight="1" x14ac:dyDescent="0.25">
      <c r="A14" s="947"/>
    </row>
    <row r="15" spans="1:16" x14ac:dyDescent="0.25">
      <c r="A15" s="947"/>
    </row>
    <row r="16" spans="1:16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fT0rhy8X5+nrGQX3Tj4gbJi5VmMHbIObG6YV6/kq3eA4jVo6Pft7hquYNIQclCWBGnuZBtm08KavU4wYdAS4xA==" saltValue="INMqckmZiT5o1P9zFcPIb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P1"/>
  </mergeCells>
  <conditionalFormatting sqref="D5:N8">
    <cfRule type="cellIs" dxfId="18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C5:P8" unlockedFormula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S116"/>
  <sheetViews>
    <sheetView showGridLines="0" zoomScaleNormal="100" workbookViewId="0">
      <selection activeCell="C8" sqref="C8"/>
    </sheetView>
  </sheetViews>
  <sheetFormatPr defaultColWidth="8.85546875" defaultRowHeight="15" outlineLevelRow="1" x14ac:dyDescent="0.25"/>
  <cols>
    <col min="1" max="1" width="12.140625" style="408" customWidth="1"/>
    <col min="2" max="2" width="2" style="409" customWidth="1"/>
    <col min="3" max="3" width="27.7109375" style="480" bestFit="1" customWidth="1"/>
    <col min="4" max="4" width="19.5703125" style="910" bestFit="1" customWidth="1"/>
    <col min="5" max="5" width="11.85546875" style="910" bestFit="1" customWidth="1"/>
    <col min="6" max="6" width="11.85546875" style="507" bestFit="1" customWidth="1"/>
    <col min="7" max="8" width="14.42578125" style="507" bestFit="1" customWidth="1"/>
    <col min="9" max="12" width="12.42578125" style="507" bestFit="1" customWidth="1"/>
    <col min="13" max="14" width="12.5703125" style="507" bestFit="1" customWidth="1"/>
    <col min="15" max="16" width="4" style="507" bestFit="1" customWidth="1"/>
    <col min="17" max="17" width="13.140625" style="507" bestFit="1" customWidth="1"/>
    <col min="18" max="19" width="7.85546875" style="507" bestFit="1" customWidth="1"/>
    <col min="20" max="16384" width="8.85546875" style="480"/>
  </cols>
  <sheetData>
    <row r="1" spans="1:19" s="479" customFormat="1" ht="51.75" customHeight="1" x14ac:dyDescent="0.25">
      <c r="A1" s="2"/>
      <c r="B1" s="943" t="s">
        <v>578</v>
      </c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</row>
    <row r="2" spans="1:19" s="409" customFormat="1" ht="15" customHeight="1" x14ac:dyDescent="0.25">
      <c r="A2" s="479"/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</row>
    <row r="3" spans="1:19" x14ac:dyDescent="0.25">
      <c r="A3" s="924" t="s">
        <v>589</v>
      </c>
      <c r="C3" s="480" t="s">
        <v>587</v>
      </c>
      <c r="D3" s="911">
        <v>18000000</v>
      </c>
    </row>
    <row r="4" spans="1:19" x14ac:dyDescent="0.25">
      <c r="A4" s="947"/>
      <c r="C4" s="480" t="s">
        <v>588</v>
      </c>
      <c r="D4" s="911">
        <v>45000000</v>
      </c>
    </row>
    <row r="5" spans="1:19" x14ac:dyDescent="0.25">
      <c r="A5" s="947"/>
      <c r="C5" s="480" t="s">
        <v>116</v>
      </c>
      <c r="D5" s="911">
        <v>82500000</v>
      </c>
    </row>
    <row r="6" spans="1:19" x14ac:dyDescent="0.25">
      <c r="A6" s="947"/>
      <c r="C6" s="480" t="s">
        <v>388</v>
      </c>
      <c r="D6" s="912">
        <v>0.25</v>
      </c>
      <c r="E6" s="507"/>
    </row>
    <row r="7" spans="1:19" x14ac:dyDescent="0.25">
      <c r="A7" s="947"/>
      <c r="C7" s="480" t="s">
        <v>117</v>
      </c>
      <c r="D7" s="549"/>
      <c r="E7" s="507"/>
    </row>
    <row r="8" spans="1:19" x14ac:dyDescent="0.25">
      <c r="A8" s="947"/>
      <c r="C8" s="480" t="s">
        <v>118</v>
      </c>
      <c r="D8" s="549"/>
      <c r="E8" s="507"/>
    </row>
    <row r="9" spans="1:19" x14ac:dyDescent="0.25">
      <c r="A9" s="947"/>
      <c r="C9" s="1006"/>
      <c r="D9" s="913"/>
      <c r="E9" s="914"/>
      <c r="F9" s="914"/>
      <c r="G9" s="914"/>
      <c r="H9" s="914"/>
      <c r="I9" s="914"/>
      <c r="J9" s="914"/>
      <c r="K9" s="914"/>
      <c r="L9" s="914"/>
    </row>
    <row r="10" spans="1:19" x14ac:dyDescent="0.25">
      <c r="A10" s="947"/>
      <c r="C10" s="481" t="s">
        <v>22</v>
      </c>
      <c r="D10" s="915">
        <v>0</v>
      </c>
      <c r="E10" s="915">
        <v>1</v>
      </c>
      <c r="F10" s="915">
        <v>2</v>
      </c>
      <c r="G10" s="915">
        <v>3</v>
      </c>
      <c r="H10" s="915">
        <v>4</v>
      </c>
      <c r="I10" s="915">
        <v>5</v>
      </c>
      <c r="J10" s="915">
        <v>6</v>
      </c>
      <c r="K10" s="915">
        <v>7</v>
      </c>
      <c r="L10" s="915">
        <v>8</v>
      </c>
      <c r="M10" s="915">
        <v>9</v>
      </c>
      <c r="N10" s="915">
        <v>10</v>
      </c>
      <c r="O10" s="915">
        <v>11</v>
      </c>
      <c r="P10" s="915">
        <v>12</v>
      </c>
    </row>
    <row r="11" spans="1:19" x14ac:dyDescent="0.25">
      <c r="A11" s="947"/>
      <c r="C11" s="480" t="s">
        <v>119</v>
      </c>
      <c r="D11" s="912">
        <v>1</v>
      </c>
      <c r="E11" s="912"/>
      <c r="F11" s="912"/>
      <c r="G11" s="912"/>
      <c r="H11" s="912"/>
      <c r="I11" s="912"/>
      <c r="J11" s="912"/>
      <c r="K11" s="912"/>
      <c r="L11" s="912"/>
      <c r="M11" s="912"/>
      <c r="N11" s="912"/>
      <c r="O11" s="912"/>
      <c r="P11" s="917">
        <f>1-SUM(D11:O11)</f>
        <v>0</v>
      </c>
    </row>
    <row r="12" spans="1:19" ht="16.5" customHeight="1" x14ac:dyDescent="0.25">
      <c r="A12" s="947"/>
      <c r="C12" s="480" t="s">
        <v>120</v>
      </c>
      <c r="D12" s="912"/>
      <c r="E12" s="912"/>
      <c r="F12" s="912">
        <v>0.1</v>
      </c>
      <c r="G12" s="912">
        <v>0.15</v>
      </c>
      <c r="H12" s="912">
        <v>0.2</v>
      </c>
      <c r="I12" s="912">
        <v>0.2</v>
      </c>
      <c r="J12" s="912">
        <v>0.2</v>
      </c>
      <c r="K12" s="912">
        <v>0.15</v>
      </c>
      <c r="L12" s="912"/>
      <c r="M12" s="912"/>
      <c r="N12" s="912"/>
      <c r="O12" s="912"/>
      <c r="P12" s="917">
        <f>1-SUM(D12:O12)</f>
        <v>0</v>
      </c>
    </row>
    <row r="13" spans="1:19" x14ac:dyDescent="0.25">
      <c r="A13" s="947"/>
      <c r="C13" s="480" t="s">
        <v>121</v>
      </c>
      <c r="D13" s="912"/>
      <c r="E13" s="912"/>
      <c r="F13" s="912"/>
      <c r="G13" s="912"/>
      <c r="H13" s="912">
        <v>0.1</v>
      </c>
      <c r="I13" s="912">
        <v>0.2</v>
      </c>
      <c r="J13" s="912">
        <v>0.2</v>
      </c>
      <c r="K13" s="912">
        <v>0.25</v>
      </c>
      <c r="L13" s="912">
        <v>0.25</v>
      </c>
      <c r="M13" s="912"/>
      <c r="N13" s="912"/>
      <c r="O13" s="912"/>
      <c r="P13" s="917">
        <f>1-SUM(D13:O13)</f>
        <v>0</v>
      </c>
    </row>
    <row r="14" spans="1:19" x14ac:dyDescent="0.25">
      <c r="A14" s="947"/>
      <c r="C14" s="480" t="s">
        <v>213</v>
      </c>
      <c r="D14" s="912"/>
      <c r="E14" s="912"/>
      <c r="F14" s="912"/>
      <c r="G14" s="912"/>
      <c r="H14" s="912"/>
      <c r="I14" s="912"/>
      <c r="J14" s="912"/>
      <c r="K14" s="912"/>
      <c r="L14" s="912"/>
      <c r="M14" s="912">
        <v>0.5</v>
      </c>
      <c r="N14" s="912">
        <v>0.5</v>
      </c>
      <c r="O14" s="912"/>
      <c r="P14" s="917">
        <f>1-SUM(D14:O14)</f>
        <v>0</v>
      </c>
    </row>
    <row r="15" spans="1:19" x14ac:dyDescent="0.25">
      <c r="A15" s="947"/>
      <c r="D15" s="916"/>
      <c r="E15" s="916"/>
      <c r="F15" s="916"/>
      <c r="G15" s="916"/>
      <c r="H15" s="916"/>
      <c r="I15" s="916"/>
      <c r="J15" s="916"/>
      <c r="K15" s="916"/>
      <c r="L15" s="916"/>
      <c r="M15" s="916"/>
      <c r="N15" s="916"/>
      <c r="O15" s="916"/>
      <c r="P15" s="917"/>
    </row>
    <row r="16" spans="1:19" x14ac:dyDescent="0.25">
      <c r="A16" s="947"/>
      <c r="C16" s="481" t="s">
        <v>24</v>
      </c>
      <c r="D16" s="915">
        <v>0</v>
      </c>
      <c r="E16" s="915">
        <v>1</v>
      </c>
      <c r="F16" s="915">
        <v>2</v>
      </c>
      <c r="G16" s="915">
        <v>3</v>
      </c>
      <c r="H16" s="915">
        <v>4</v>
      </c>
      <c r="I16" s="915">
        <v>5</v>
      </c>
      <c r="J16" s="915">
        <v>6</v>
      </c>
      <c r="K16" s="915">
        <v>7</v>
      </c>
      <c r="L16" s="915">
        <v>8</v>
      </c>
      <c r="M16" s="915">
        <v>9</v>
      </c>
      <c r="N16" s="915">
        <v>10</v>
      </c>
      <c r="O16" s="915">
        <v>11</v>
      </c>
      <c r="P16" s="915">
        <v>12</v>
      </c>
      <c r="Q16" s="915" t="s">
        <v>212</v>
      </c>
    </row>
    <row r="17" spans="1:19" x14ac:dyDescent="0.25">
      <c r="A17" s="947"/>
      <c r="C17" s="480" t="s">
        <v>122</v>
      </c>
      <c r="D17" s="507">
        <f>-$D$3*D11</f>
        <v>-18000000</v>
      </c>
      <c r="E17" s="507">
        <f t="shared" ref="E17:P17" si="0">$D$3*E11</f>
        <v>0</v>
      </c>
      <c r="F17" s="507">
        <f t="shared" si="0"/>
        <v>0</v>
      </c>
      <c r="G17" s="507">
        <f t="shared" si="0"/>
        <v>0</v>
      </c>
      <c r="H17" s="507">
        <f t="shared" si="0"/>
        <v>0</v>
      </c>
      <c r="I17" s="507">
        <f t="shared" si="0"/>
        <v>0</v>
      </c>
      <c r="J17" s="507">
        <f t="shared" si="0"/>
        <v>0</v>
      </c>
      <c r="K17" s="507">
        <f t="shared" si="0"/>
        <v>0</v>
      </c>
      <c r="L17" s="507">
        <f t="shared" si="0"/>
        <v>0</v>
      </c>
      <c r="M17" s="507">
        <f t="shared" si="0"/>
        <v>0</v>
      </c>
      <c r="N17" s="507">
        <f t="shared" si="0"/>
        <v>0</v>
      </c>
      <c r="O17" s="507">
        <f t="shared" si="0"/>
        <v>0</v>
      </c>
      <c r="P17" s="507">
        <f t="shared" si="0"/>
        <v>0</v>
      </c>
      <c r="Q17" s="915">
        <f>SUM(D17:P17)</f>
        <v>-18000000</v>
      </c>
    </row>
    <row r="18" spans="1:19" x14ac:dyDescent="0.25">
      <c r="A18" s="947"/>
      <c r="C18" s="480" t="s">
        <v>123</v>
      </c>
      <c r="D18" s="507">
        <f t="shared" ref="D18:P18" si="1">-$D$4*D12</f>
        <v>0</v>
      </c>
      <c r="E18" s="507">
        <f t="shared" si="1"/>
        <v>0</v>
      </c>
      <c r="F18" s="507">
        <f t="shared" si="1"/>
        <v>-4500000</v>
      </c>
      <c r="G18" s="507">
        <f t="shared" si="1"/>
        <v>-6750000</v>
      </c>
      <c r="H18" s="507">
        <f t="shared" si="1"/>
        <v>-9000000</v>
      </c>
      <c r="I18" s="507">
        <f t="shared" si="1"/>
        <v>-9000000</v>
      </c>
      <c r="J18" s="507">
        <f t="shared" si="1"/>
        <v>-9000000</v>
      </c>
      <c r="K18" s="507">
        <f t="shared" si="1"/>
        <v>-6750000</v>
      </c>
      <c r="L18" s="507">
        <f t="shared" si="1"/>
        <v>0</v>
      </c>
      <c r="M18" s="507">
        <f t="shared" si="1"/>
        <v>0</v>
      </c>
      <c r="N18" s="507">
        <f t="shared" si="1"/>
        <v>0</v>
      </c>
      <c r="O18" s="507">
        <f t="shared" si="1"/>
        <v>0</v>
      </c>
      <c r="P18" s="507">
        <f t="shared" si="1"/>
        <v>0</v>
      </c>
      <c r="Q18" s="915">
        <f>SUM(D18:P18)</f>
        <v>-45000000</v>
      </c>
    </row>
    <row r="19" spans="1:19" x14ac:dyDescent="0.25">
      <c r="A19" s="947"/>
      <c r="C19" s="480" t="s">
        <v>124</v>
      </c>
      <c r="D19" s="507">
        <f t="shared" ref="D19:P19" si="2">$D$5*$D$6*D13</f>
        <v>0</v>
      </c>
      <c r="E19" s="507">
        <f t="shared" si="2"/>
        <v>0</v>
      </c>
      <c r="F19" s="507">
        <f t="shared" si="2"/>
        <v>0</v>
      </c>
      <c r="G19" s="507">
        <f t="shared" si="2"/>
        <v>0</v>
      </c>
      <c r="H19" s="507">
        <f t="shared" si="2"/>
        <v>2062500</v>
      </c>
      <c r="I19" s="507">
        <f t="shared" si="2"/>
        <v>4125000</v>
      </c>
      <c r="J19" s="507">
        <f t="shared" si="2"/>
        <v>4125000</v>
      </c>
      <c r="K19" s="507">
        <f t="shared" si="2"/>
        <v>5156250</v>
      </c>
      <c r="L19" s="507">
        <f t="shared" si="2"/>
        <v>5156250</v>
      </c>
      <c r="M19" s="507">
        <f t="shared" si="2"/>
        <v>0</v>
      </c>
      <c r="N19" s="507">
        <f t="shared" si="2"/>
        <v>0</v>
      </c>
      <c r="O19" s="507">
        <f t="shared" si="2"/>
        <v>0</v>
      </c>
      <c r="P19" s="507">
        <f t="shared" si="2"/>
        <v>0</v>
      </c>
      <c r="Q19" s="915">
        <f>SUM(D19:P19)</f>
        <v>20625000</v>
      </c>
    </row>
    <row r="20" spans="1:19" x14ac:dyDescent="0.25">
      <c r="A20" s="947"/>
      <c r="C20" s="480" t="s">
        <v>214</v>
      </c>
      <c r="D20" s="507">
        <f t="shared" ref="D20:P20" si="3">$D$5*(1-$D$6)*D14</f>
        <v>0</v>
      </c>
      <c r="E20" s="507">
        <f t="shared" si="3"/>
        <v>0</v>
      </c>
      <c r="F20" s="507">
        <f t="shared" si="3"/>
        <v>0</v>
      </c>
      <c r="G20" s="507">
        <f t="shared" si="3"/>
        <v>0</v>
      </c>
      <c r="H20" s="507">
        <f t="shared" si="3"/>
        <v>0</v>
      </c>
      <c r="I20" s="507">
        <f t="shared" si="3"/>
        <v>0</v>
      </c>
      <c r="J20" s="507">
        <f t="shared" si="3"/>
        <v>0</v>
      </c>
      <c r="K20" s="507">
        <f t="shared" si="3"/>
        <v>0</v>
      </c>
      <c r="L20" s="507">
        <f t="shared" si="3"/>
        <v>0</v>
      </c>
      <c r="M20" s="507">
        <f t="shared" si="3"/>
        <v>30937500</v>
      </c>
      <c r="N20" s="507">
        <f t="shared" si="3"/>
        <v>30937500</v>
      </c>
      <c r="O20" s="507">
        <f t="shared" si="3"/>
        <v>0</v>
      </c>
      <c r="P20" s="507">
        <f t="shared" si="3"/>
        <v>0</v>
      </c>
      <c r="Q20" s="915">
        <f>SUM(D20:P20)</f>
        <v>61875000</v>
      </c>
    </row>
    <row r="21" spans="1:19" x14ac:dyDescent="0.25">
      <c r="A21" s="947"/>
      <c r="C21" s="481" t="s">
        <v>125</v>
      </c>
      <c r="D21" s="915">
        <f t="shared" ref="D21:P21" si="4">SUM(D17:D20)</f>
        <v>-18000000</v>
      </c>
      <c r="E21" s="915">
        <f t="shared" si="4"/>
        <v>0</v>
      </c>
      <c r="F21" s="915">
        <f t="shared" si="4"/>
        <v>-4500000</v>
      </c>
      <c r="G21" s="915">
        <f t="shared" si="4"/>
        <v>-6750000</v>
      </c>
      <c r="H21" s="915">
        <f t="shared" si="4"/>
        <v>-6937500</v>
      </c>
      <c r="I21" s="915">
        <f t="shared" si="4"/>
        <v>-4875000</v>
      </c>
      <c r="J21" s="915">
        <f t="shared" si="4"/>
        <v>-4875000</v>
      </c>
      <c r="K21" s="915">
        <f t="shared" si="4"/>
        <v>-1593750</v>
      </c>
      <c r="L21" s="915">
        <f t="shared" si="4"/>
        <v>5156250</v>
      </c>
      <c r="M21" s="915">
        <f t="shared" si="4"/>
        <v>30937500</v>
      </c>
      <c r="N21" s="915">
        <f t="shared" si="4"/>
        <v>30937500</v>
      </c>
      <c r="O21" s="915">
        <f t="shared" si="4"/>
        <v>0</v>
      </c>
      <c r="P21" s="915">
        <f t="shared" si="4"/>
        <v>0</v>
      </c>
      <c r="Q21" s="915">
        <f>SUM(D21:P21)</f>
        <v>19500000</v>
      </c>
      <c r="R21" s="487">
        <f>IRR(D21:P21)</f>
        <v>5.0756861211911142E-2</v>
      </c>
      <c r="S21" s="487">
        <f>(1+R21)^4-1</f>
        <v>0.2190146869923173</v>
      </c>
    </row>
    <row r="22" spans="1:19" x14ac:dyDescent="0.25">
      <c r="A22" s="947"/>
      <c r="D22" s="916"/>
      <c r="E22" s="916"/>
      <c r="F22" s="916"/>
      <c r="G22" s="916"/>
      <c r="H22" s="916"/>
      <c r="I22" s="916"/>
      <c r="J22" s="916"/>
      <c r="K22" s="916"/>
      <c r="L22" s="916"/>
      <c r="M22" s="916"/>
      <c r="N22" s="916"/>
      <c r="O22" s="916"/>
      <c r="P22" s="917"/>
    </row>
    <row r="23" spans="1:19" outlineLevel="1" x14ac:dyDescent="0.25">
      <c r="A23" s="947"/>
      <c r="C23" s="481" t="s">
        <v>41</v>
      </c>
      <c r="D23" s="915">
        <v>0</v>
      </c>
      <c r="E23" s="915">
        <v>1</v>
      </c>
      <c r="F23" s="915">
        <v>2</v>
      </c>
      <c r="G23" s="915">
        <v>3</v>
      </c>
      <c r="H23" s="915">
        <v>4</v>
      </c>
      <c r="I23" s="915">
        <v>5</v>
      </c>
      <c r="J23" s="915">
        <v>6</v>
      </c>
      <c r="K23" s="915">
        <v>7</v>
      </c>
      <c r="L23" s="915">
        <v>8</v>
      </c>
      <c r="M23" s="915">
        <v>9</v>
      </c>
      <c r="N23" s="915">
        <v>10</v>
      </c>
      <c r="O23" s="915">
        <v>11</v>
      </c>
      <c r="P23" s="915">
        <v>12</v>
      </c>
      <c r="Q23" s="915" t="s">
        <v>212</v>
      </c>
    </row>
    <row r="24" spans="1:19" outlineLevel="1" x14ac:dyDescent="0.25">
      <c r="A24" s="947"/>
      <c r="C24" s="480" t="s">
        <v>126</v>
      </c>
      <c r="D24" s="507">
        <f t="shared" ref="D24:P24" si="5">D18*$D$7</f>
        <v>0</v>
      </c>
      <c r="E24" s="507">
        <f t="shared" si="5"/>
        <v>0</v>
      </c>
      <c r="F24" s="507">
        <f t="shared" si="5"/>
        <v>0</v>
      </c>
      <c r="G24" s="507">
        <f t="shared" si="5"/>
        <v>0</v>
      </c>
      <c r="H24" s="507">
        <f t="shared" si="5"/>
        <v>0</v>
      </c>
      <c r="I24" s="507">
        <f t="shared" si="5"/>
        <v>0</v>
      </c>
      <c r="J24" s="507">
        <f t="shared" si="5"/>
        <v>0</v>
      </c>
      <c r="K24" s="507">
        <f t="shared" si="5"/>
        <v>0</v>
      </c>
      <c r="L24" s="507">
        <f t="shared" si="5"/>
        <v>0</v>
      </c>
      <c r="M24" s="507">
        <f t="shared" si="5"/>
        <v>0</v>
      </c>
      <c r="N24" s="507">
        <f t="shared" si="5"/>
        <v>0</v>
      </c>
      <c r="O24" s="507">
        <f t="shared" si="5"/>
        <v>0</v>
      </c>
      <c r="P24" s="507">
        <f t="shared" si="5"/>
        <v>0</v>
      </c>
    </row>
    <row r="25" spans="1:19" outlineLevel="1" x14ac:dyDescent="0.25">
      <c r="C25" s="480" t="s">
        <v>127</v>
      </c>
      <c r="D25" s="507">
        <f t="shared" ref="D25:P25" si="6">SUM(D19:D20)*$D$8</f>
        <v>0</v>
      </c>
      <c r="E25" s="507">
        <f t="shared" si="6"/>
        <v>0</v>
      </c>
      <c r="F25" s="507">
        <f t="shared" si="6"/>
        <v>0</v>
      </c>
      <c r="G25" s="507">
        <f t="shared" si="6"/>
        <v>0</v>
      </c>
      <c r="H25" s="507">
        <f t="shared" si="6"/>
        <v>0</v>
      </c>
      <c r="I25" s="507">
        <f t="shared" si="6"/>
        <v>0</v>
      </c>
      <c r="J25" s="507">
        <f t="shared" si="6"/>
        <v>0</v>
      </c>
      <c r="K25" s="507">
        <f t="shared" si="6"/>
        <v>0</v>
      </c>
      <c r="L25" s="507">
        <f t="shared" si="6"/>
        <v>0</v>
      </c>
      <c r="M25" s="507">
        <f t="shared" si="6"/>
        <v>0</v>
      </c>
      <c r="N25" s="507">
        <f t="shared" si="6"/>
        <v>0</v>
      </c>
      <c r="O25" s="507">
        <f t="shared" si="6"/>
        <v>0</v>
      </c>
      <c r="P25" s="507">
        <f t="shared" si="6"/>
        <v>0</v>
      </c>
    </row>
    <row r="26" spans="1:19" outlineLevel="1" x14ac:dyDescent="0.25">
      <c r="C26" s="480" t="s">
        <v>128</v>
      </c>
      <c r="D26" s="507">
        <f>SUM(D24:D25)</f>
        <v>0</v>
      </c>
      <c r="E26" s="507">
        <f t="shared" ref="E26:P26" si="7">SUM(E24:E25)</f>
        <v>0</v>
      </c>
      <c r="F26" s="507">
        <f>SUM(F24:F25)</f>
        <v>0</v>
      </c>
      <c r="G26" s="507">
        <f>SUM(G24:G25)</f>
        <v>0</v>
      </c>
      <c r="H26" s="507">
        <f t="shared" si="7"/>
        <v>0</v>
      </c>
      <c r="I26" s="507">
        <f t="shared" si="7"/>
        <v>0</v>
      </c>
      <c r="J26" s="507">
        <f t="shared" si="7"/>
        <v>0</v>
      </c>
      <c r="K26" s="507">
        <f>SUM(K24:K25)</f>
        <v>0</v>
      </c>
      <c r="L26" s="507">
        <f t="shared" si="7"/>
        <v>0</v>
      </c>
      <c r="M26" s="507">
        <f t="shared" si="7"/>
        <v>0</v>
      </c>
      <c r="N26" s="507">
        <f t="shared" si="7"/>
        <v>0</v>
      </c>
      <c r="O26" s="507">
        <f t="shared" si="7"/>
        <v>0</v>
      </c>
      <c r="P26" s="507">
        <f t="shared" si="7"/>
        <v>0</v>
      </c>
      <c r="Q26" s="914">
        <f>SUM(D26:P26)</f>
        <v>0</v>
      </c>
    </row>
    <row r="27" spans="1:19" outlineLevel="1" x14ac:dyDescent="0.25">
      <c r="D27" s="507"/>
      <c r="E27" s="507"/>
      <c r="J27" s="918"/>
    </row>
    <row r="28" spans="1:19" outlineLevel="1" x14ac:dyDescent="0.25">
      <c r="C28" s="1007" t="s">
        <v>100</v>
      </c>
      <c r="D28" s="919"/>
      <c r="E28" s="914">
        <f t="shared" ref="E28:P28" si="8">D35</f>
        <v>0</v>
      </c>
      <c r="F28" s="914">
        <f t="shared" si="8"/>
        <v>0</v>
      </c>
      <c r="G28" s="914">
        <f t="shared" si="8"/>
        <v>0</v>
      </c>
      <c r="H28" s="914">
        <f t="shared" si="8"/>
        <v>0</v>
      </c>
      <c r="I28" s="914">
        <f t="shared" si="8"/>
        <v>0</v>
      </c>
      <c r="J28" s="914">
        <f t="shared" si="8"/>
        <v>0</v>
      </c>
      <c r="K28" s="914">
        <f t="shared" si="8"/>
        <v>0</v>
      </c>
      <c r="L28" s="914">
        <f t="shared" si="8"/>
        <v>0</v>
      </c>
      <c r="M28" s="914">
        <f t="shared" si="8"/>
        <v>0</v>
      </c>
      <c r="N28" s="914">
        <f t="shared" si="8"/>
        <v>0</v>
      </c>
      <c r="O28" s="914">
        <f t="shared" si="8"/>
        <v>0</v>
      </c>
      <c r="P28" s="914">
        <f t="shared" si="8"/>
        <v>0</v>
      </c>
      <c r="Q28" s="914"/>
    </row>
    <row r="29" spans="1:19" outlineLevel="1" x14ac:dyDescent="0.25">
      <c r="C29" s="480" t="s">
        <v>55</v>
      </c>
      <c r="D29" s="507">
        <f>-IF(D26&gt;0,-MIN(D28-D26,0),0)</f>
        <v>0</v>
      </c>
      <c r="E29" s="507">
        <f t="shared" ref="E29:L29" si="9">-IF(E26&gt;0,-MIN(E28-E26,0),0)</f>
        <v>0</v>
      </c>
      <c r="F29" s="507">
        <f t="shared" si="9"/>
        <v>0</v>
      </c>
      <c r="G29" s="507">
        <f t="shared" si="9"/>
        <v>0</v>
      </c>
      <c r="H29" s="507">
        <f t="shared" si="9"/>
        <v>0</v>
      </c>
      <c r="I29" s="507">
        <f t="shared" si="9"/>
        <v>0</v>
      </c>
      <c r="J29" s="507">
        <f t="shared" si="9"/>
        <v>0</v>
      </c>
      <c r="K29" s="507">
        <f t="shared" si="9"/>
        <v>0</v>
      </c>
      <c r="L29" s="507">
        <f t="shared" si="9"/>
        <v>0</v>
      </c>
      <c r="M29" s="507">
        <f>-IF(M26&gt;0,-MIN(M28-M26,0),0)</f>
        <v>0</v>
      </c>
      <c r="N29" s="507">
        <f>-IF(N26&gt;0,-MIN(N28-N26,0),0)</f>
        <v>0</v>
      </c>
      <c r="O29" s="507">
        <f>-IF(O26&gt;0,-MIN(O28-O26,0),0)</f>
        <v>0</v>
      </c>
      <c r="P29" s="507">
        <f>-IF(P26&gt;0,-MIN(P28-P26,0),0)</f>
        <v>0</v>
      </c>
      <c r="Q29" s="914">
        <f>SUM(D29:P29)</f>
        <v>0</v>
      </c>
    </row>
    <row r="30" spans="1:19" outlineLevel="1" x14ac:dyDescent="0.25">
      <c r="C30" s="480" t="s">
        <v>129</v>
      </c>
      <c r="D30" s="507">
        <f>IF(D26&lt;0,-D26,0)</f>
        <v>0</v>
      </c>
      <c r="E30" s="507">
        <f t="shared" ref="E30:L30" si="10">IF(E26&lt;0,-E26,0)</f>
        <v>0</v>
      </c>
      <c r="F30" s="507">
        <f t="shared" si="10"/>
        <v>0</v>
      </c>
      <c r="G30" s="507">
        <f t="shared" si="10"/>
        <v>0</v>
      </c>
      <c r="H30" s="507">
        <f t="shared" si="10"/>
        <v>0</v>
      </c>
      <c r="I30" s="507">
        <f t="shared" si="10"/>
        <v>0</v>
      </c>
      <c r="J30" s="507">
        <f t="shared" si="10"/>
        <v>0</v>
      </c>
      <c r="K30" s="507">
        <f t="shared" si="10"/>
        <v>0</v>
      </c>
      <c r="L30" s="507">
        <f t="shared" si="10"/>
        <v>0</v>
      </c>
      <c r="M30" s="507">
        <f>IF(M26&lt;0,-M26,0)</f>
        <v>0</v>
      </c>
      <c r="N30" s="507">
        <f>IF(N26&lt;0,-N26,0)</f>
        <v>0</v>
      </c>
      <c r="O30" s="507">
        <f>IF(O26&lt;0,-O26,0)</f>
        <v>0</v>
      </c>
      <c r="P30" s="507">
        <f>IF(P26&lt;0,-P26,0)</f>
        <v>0</v>
      </c>
      <c r="Q30" s="914">
        <f>SUM(D30:P30)</f>
        <v>0</v>
      </c>
    </row>
    <row r="31" spans="1:19" outlineLevel="1" x14ac:dyDescent="0.25">
      <c r="C31" s="480" t="s">
        <v>217</v>
      </c>
      <c r="D31" s="507">
        <f t="shared" ref="D31:L31" si="11">D28+D30</f>
        <v>0</v>
      </c>
      <c r="E31" s="507">
        <f t="shared" si="11"/>
        <v>0</v>
      </c>
      <c r="F31" s="507">
        <f t="shared" si="11"/>
        <v>0</v>
      </c>
      <c r="G31" s="507">
        <f t="shared" si="11"/>
        <v>0</v>
      </c>
      <c r="H31" s="507">
        <f t="shared" si="11"/>
        <v>0</v>
      </c>
      <c r="I31" s="507">
        <f t="shared" si="11"/>
        <v>0</v>
      </c>
      <c r="J31" s="507">
        <f t="shared" si="11"/>
        <v>0</v>
      </c>
      <c r="K31" s="507">
        <f t="shared" si="11"/>
        <v>0</v>
      </c>
      <c r="L31" s="507">
        <f t="shared" si="11"/>
        <v>0</v>
      </c>
      <c r="M31" s="507">
        <f>M28+M30</f>
        <v>0</v>
      </c>
      <c r="N31" s="507">
        <f>N28+N30</f>
        <v>0</v>
      </c>
      <c r="O31" s="507">
        <f>O28+O30</f>
        <v>0</v>
      </c>
      <c r="P31" s="507">
        <f>P28+P30</f>
        <v>0</v>
      </c>
      <c r="Q31" s="914"/>
    </row>
    <row r="32" spans="1:19" outlineLevel="1" x14ac:dyDescent="0.25">
      <c r="C32" s="480" t="s">
        <v>58</v>
      </c>
      <c r="D32" s="507">
        <f t="shared" ref="D32:L32" si="12">-IF(D26&gt;0,MIN(D26,D31),0)</f>
        <v>0</v>
      </c>
      <c r="E32" s="507">
        <f t="shared" si="12"/>
        <v>0</v>
      </c>
      <c r="F32" s="507">
        <f t="shared" si="12"/>
        <v>0</v>
      </c>
      <c r="G32" s="507">
        <f t="shared" si="12"/>
        <v>0</v>
      </c>
      <c r="H32" s="507">
        <f t="shared" si="12"/>
        <v>0</v>
      </c>
      <c r="I32" s="507">
        <f t="shared" si="12"/>
        <v>0</v>
      </c>
      <c r="J32" s="507">
        <f t="shared" si="12"/>
        <v>0</v>
      </c>
      <c r="K32" s="507">
        <f t="shared" si="12"/>
        <v>0</v>
      </c>
      <c r="L32" s="507">
        <f t="shared" si="12"/>
        <v>0</v>
      </c>
      <c r="M32" s="507">
        <f>-IF(M26&gt;0,MIN(M26,M31),0)</f>
        <v>0</v>
      </c>
      <c r="N32" s="507">
        <f>-IF(N26&gt;0,MIN(N26,N31),0)</f>
        <v>0</v>
      </c>
      <c r="O32" s="507">
        <f>-IF(O26&gt;0,MIN(O26,O31),0)</f>
        <v>0</v>
      </c>
      <c r="P32" s="507">
        <f>-IF(P26&gt;0,MIN(P26,P31),0)</f>
        <v>0</v>
      </c>
      <c r="Q32" s="914">
        <f>SUM(D32:P32)</f>
        <v>0</v>
      </c>
    </row>
    <row r="33" spans="1:19" outlineLevel="1" x14ac:dyDescent="0.25">
      <c r="C33" s="1007" t="s">
        <v>218</v>
      </c>
      <c r="D33" s="507">
        <f>D28+D30</f>
        <v>0</v>
      </c>
      <c r="E33" s="507">
        <f t="shared" ref="E33:L33" si="13">SUM(E31:E32)</f>
        <v>0</v>
      </c>
      <c r="F33" s="507">
        <f t="shared" si="13"/>
        <v>0</v>
      </c>
      <c r="G33" s="507">
        <f t="shared" si="13"/>
        <v>0</v>
      </c>
      <c r="H33" s="507">
        <f t="shared" si="13"/>
        <v>0</v>
      </c>
      <c r="I33" s="507">
        <f t="shared" si="13"/>
        <v>0</v>
      </c>
      <c r="J33" s="507">
        <f t="shared" si="13"/>
        <v>0</v>
      </c>
      <c r="K33" s="507">
        <f t="shared" si="13"/>
        <v>0</v>
      </c>
      <c r="L33" s="507">
        <f t="shared" si="13"/>
        <v>0</v>
      </c>
      <c r="M33" s="507">
        <f>SUM(M31:M32)</f>
        <v>0</v>
      </c>
      <c r="N33" s="507">
        <f>SUM(N31:N32)</f>
        <v>0</v>
      </c>
      <c r="O33" s="507">
        <f>SUM(O31:O32)</f>
        <v>0</v>
      </c>
      <c r="P33" s="507">
        <f>SUM(P31:P32)</f>
        <v>0</v>
      </c>
      <c r="Q33" s="914"/>
    </row>
    <row r="34" spans="1:19" outlineLevel="1" x14ac:dyDescent="0.25">
      <c r="C34" s="480" t="s">
        <v>374</v>
      </c>
      <c r="D34" s="507"/>
      <c r="E34" s="507">
        <f>IF(SUM($D$14:E14)=1,E33,0)</f>
        <v>0</v>
      </c>
      <c r="F34" s="507">
        <f>IF(SUM($D$14:F14)=1,F33,0)</f>
        <v>0</v>
      </c>
      <c r="G34" s="507">
        <f>IF(SUM($D$14:G14)=1,G33,0)</f>
        <v>0</v>
      </c>
      <c r="H34" s="507">
        <f>IF(SUM($D$14:H14)=1,H33,0)</f>
        <v>0</v>
      </c>
      <c r="I34" s="507">
        <f>IF(SUM($D$14:I14)=1,I33,0)</f>
        <v>0</v>
      </c>
      <c r="J34" s="507">
        <f>IF(SUM($D$14:J14)=1,J33,0)</f>
        <v>0</v>
      </c>
      <c r="K34" s="507">
        <f>IF(SUM($D$14:K14)=1,K33,0)</f>
        <v>0</v>
      </c>
      <c r="L34" s="507">
        <f>IF(SUM($D$14:L14)=1,L33,0)</f>
        <v>0</v>
      </c>
      <c r="M34" s="507">
        <f>IF(SUM($D$14:M14)=1,M33,0)</f>
        <v>0</v>
      </c>
      <c r="N34" s="507">
        <f>IF(SUM($D$14:N14)=1,N33,0)</f>
        <v>0</v>
      </c>
      <c r="O34" s="507">
        <f>IF(SUM($D$14:O14)=1,O33,0)</f>
        <v>0</v>
      </c>
      <c r="P34" s="507">
        <f>IF(SUM($D$14:P14)=1,P33,0)</f>
        <v>0</v>
      </c>
      <c r="Q34" s="914">
        <f>SUM(D34:P34)</f>
        <v>0</v>
      </c>
    </row>
    <row r="35" spans="1:19" outlineLevel="1" x14ac:dyDescent="0.25">
      <c r="C35" s="1007" t="s">
        <v>59</v>
      </c>
      <c r="D35" s="507">
        <f>D31-D32-D34</f>
        <v>0</v>
      </c>
      <c r="E35" s="507">
        <f t="shared" ref="E35:L35" si="14">E33-E34</f>
        <v>0</v>
      </c>
      <c r="F35" s="507">
        <f t="shared" si="14"/>
        <v>0</v>
      </c>
      <c r="G35" s="507">
        <f t="shared" si="14"/>
        <v>0</v>
      </c>
      <c r="H35" s="507">
        <f t="shared" si="14"/>
        <v>0</v>
      </c>
      <c r="I35" s="507">
        <f t="shared" si="14"/>
        <v>0</v>
      </c>
      <c r="J35" s="507">
        <f t="shared" si="14"/>
        <v>0</v>
      </c>
      <c r="K35" s="507">
        <f t="shared" si="14"/>
        <v>0</v>
      </c>
      <c r="L35" s="507">
        <f t="shared" si="14"/>
        <v>0</v>
      </c>
      <c r="M35" s="507">
        <f>M33-M34</f>
        <v>0</v>
      </c>
      <c r="N35" s="507">
        <f>N33-N34</f>
        <v>0</v>
      </c>
      <c r="O35" s="507">
        <f>O33-O34</f>
        <v>0</v>
      </c>
      <c r="P35" s="507">
        <f>P33-P34</f>
        <v>0</v>
      </c>
      <c r="Q35" s="914"/>
    </row>
    <row r="36" spans="1:19" outlineLevel="1" x14ac:dyDescent="0.25">
      <c r="C36" s="1007"/>
      <c r="D36" s="914"/>
      <c r="E36" s="914"/>
      <c r="F36" s="914"/>
      <c r="G36" s="914"/>
      <c r="H36" s="914"/>
      <c r="I36" s="914"/>
      <c r="J36" s="914"/>
      <c r="K36" s="914"/>
      <c r="L36" s="914"/>
      <c r="M36" s="914"/>
      <c r="N36" s="914"/>
      <c r="O36" s="914"/>
      <c r="P36" s="914"/>
      <c r="Q36" s="914">
        <f>SUM(D36:P36)</f>
        <v>0</v>
      </c>
    </row>
    <row r="37" spans="1:19" outlineLevel="1" x14ac:dyDescent="0.25">
      <c r="C37" s="1007" t="s">
        <v>130</v>
      </c>
      <c r="D37" s="914">
        <f t="shared" ref="D37:P37" si="15">D26+D29+D34</f>
        <v>0</v>
      </c>
      <c r="E37" s="914">
        <f t="shared" si="15"/>
        <v>0</v>
      </c>
      <c r="F37" s="914">
        <f t="shared" si="15"/>
        <v>0</v>
      </c>
      <c r="G37" s="914">
        <f t="shared" si="15"/>
        <v>0</v>
      </c>
      <c r="H37" s="914">
        <f t="shared" si="15"/>
        <v>0</v>
      </c>
      <c r="I37" s="914">
        <f t="shared" si="15"/>
        <v>0</v>
      </c>
      <c r="J37" s="914">
        <f t="shared" si="15"/>
        <v>0</v>
      </c>
      <c r="K37" s="914">
        <f t="shared" si="15"/>
        <v>0</v>
      </c>
      <c r="L37" s="914">
        <f t="shared" si="15"/>
        <v>0</v>
      </c>
      <c r="M37" s="914">
        <f t="shared" si="15"/>
        <v>0</v>
      </c>
      <c r="N37" s="914">
        <f t="shared" si="15"/>
        <v>0</v>
      </c>
      <c r="O37" s="914">
        <f t="shared" si="15"/>
        <v>0</v>
      </c>
      <c r="P37" s="914">
        <f t="shared" si="15"/>
        <v>0</v>
      </c>
      <c r="Q37" s="914">
        <f>SUM(D37:P37)</f>
        <v>0</v>
      </c>
    </row>
    <row r="38" spans="1:19" outlineLevel="1" x14ac:dyDescent="0.25">
      <c r="C38" s="481" t="s">
        <v>131</v>
      </c>
      <c r="D38" s="915">
        <f t="shared" ref="D38:P38" si="16">D21+D37</f>
        <v>-18000000</v>
      </c>
      <c r="E38" s="915">
        <f t="shared" si="16"/>
        <v>0</v>
      </c>
      <c r="F38" s="915">
        <f t="shared" si="16"/>
        <v>-4500000</v>
      </c>
      <c r="G38" s="915">
        <f t="shared" si="16"/>
        <v>-6750000</v>
      </c>
      <c r="H38" s="915">
        <f t="shared" si="16"/>
        <v>-6937500</v>
      </c>
      <c r="I38" s="915">
        <f t="shared" si="16"/>
        <v>-4875000</v>
      </c>
      <c r="J38" s="915">
        <f t="shared" si="16"/>
        <v>-4875000</v>
      </c>
      <c r="K38" s="915">
        <f t="shared" si="16"/>
        <v>-1593750</v>
      </c>
      <c r="L38" s="915">
        <f t="shared" si="16"/>
        <v>5156250</v>
      </c>
      <c r="M38" s="915">
        <f t="shared" si="16"/>
        <v>30937500</v>
      </c>
      <c r="N38" s="915">
        <f t="shared" si="16"/>
        <v>30937500</v>
      </c>
      <c r="O38" s="915">
        <f t="shared" si="16"/>
        <v>0</v>
      </c>
      <c r="P38" s="915">
        <f t="shared" si="16"/>
        <v>0</v>
      </c>
      <c r="Q38" s="914">
        <f>SUM(D38:P38)</f>
        <v>19500000</v>
      </c>
    </row>
    <row r="39" spans="1:19" x14ac:dyDescent="0.25">
      <c r="C39" s="1007"/>
      <c r="D39" s="507"/>
      <c r="E39" s="507"/>
    </row>
    <row r="40" spans="1:19" s="481" customFormat="1" x14ac:dyDescent="0.25">
      <c r="A40" s="411"/>
      <c r="B40" s="410"/>
      <c r="C40" s="481" t="s">
        <v>60</v>
      </c>
      <c r="D40" s="915" t="s">
        <v>141</v>
      </c>
      <c r="E40" s="915"/>
      <c r="F40" s="920" t="s">
        <v>41</v>
      </c>
      <c r="G40" s="915"/>
      <c r="H40" s="915" t="str">
        <f>$C$85</f>
        <v>Surety Facility</v>
      </c>
      <c r="I40" s="915"/>
      <c r="J40" s="915"/>
      <c r="K40" s="915"/>
      <c r="L40" s="915"/>
      <c r="M40" s="915"/>
      <c r="N40" s="915"/>
      <c r="O40" s="915"/>
      <c r="P40" s="915"/>
      <c r="Q40" s="914"/>
      <c r="R40" s="915"/>
      <c r="S40" s="915"/>
    </row>
    <row r="41" spans="1:19" s="481" customFormat="1" x14ac:dyDescent="0.25">
      <c r="A41" s="411"/>
      <c r="B41" s="410"/>
      <c r="C41" s="480" t="s">
        <v>132</v>
      </c>
      <c r="D41" s="547">
        <v>0.6</v>
      </c>
      <c r="E41" s="456">
        <f>D41*D5</f>
        <v>49500000</v>
      </c>
      <c r="F41" s="458"/>
      <c r="G41" s="458"/>
      <c r="H41" s="458"/>
      <c r="I41" s="458"/>
      <c r="J41" s="915"/>
      <c r="K41" s="915"/>
      <c r="L41" s="915"/>
      <c r="M41" s="915"/>
      <c r="N41" s="915"/>
      <c r="O41" s="915"/>
      <c r="P41" s="915"/>
      <c r="Q41" s="914"/>
      <c r="R41" s="915"/>
      <c r="S41" s="915"/>
    </row>
    <row r="42" spans="1:19" s="481" customFormat="1" x14ac:dyDescent="0.25">
      <c r="A42" s="411"/>
      <c r="B42" s="410"/>
      <c r="C42" s="480" t="s">
        <v>133</v>
      </c>
      <c r="D42" s="547">
        <v>1</v>
      </c>
      <c r="E42" s="456">
        <f>D42*D4</f>
        <v>45000000</v>
      </c>
      <c r="F42" s="549"/>
      <c r="G42" s="456">
        <f>D4*D7</f>
        <v>0</v>
      </c>
      <c r="H42" s="547">
        <v>1</v>
      </c>
      <c r="I42" s="456">
        <f>H42*Q19</f>
        <v>20625000</v>
      </c>
      <c r="J42" s="915"/>
      <c r="K42" s="915"/>
      <c r="L42" s="915"/>
      <c r="M42" s="915"/>
      <c r="N42" s="915"/>
      <c r="O42" s="915"/>
      <c r="P42" s="915"/>
      <c r="Q42" s="914"/>
      <c r="R42" s="915"/>
      <c r="S42" s="915"/>
    </row>
    <row r="43" spans="1:19" s="481" customFormat="1" x14ac:dyDescent="0.25">
      <c r="A43" s="411"/>
      <c r="B43" s="410"/>
      <c r="C43" s="480" t="s">
        <v>44</v>
      </c>
      <c r="D43" s="458"/>
      <c r="E43" s="541">
        <v>52000000</v>
      </c>
      <c r="F43" s="458"/>
      <c r="G43" s="540"/>
      <c r="H43" s="458"/>
      <c r="I43" s="541">
        <v>18000000</v>
      </c>
      <c r="J43" s="915"/>
      <c r="K43" s="915"/>
      <c r="L43" s="915"/>
      <c r="M43" s="915"/>
      <c r="N43" s="915"/>
      <c r="O43" s="915"/>
      <c r="P43" s="915"/>
      <c r="Q43" s="914"/>
      <c r="R43" s="915"/>
      <c r="S43" s="915"/>
    </row>
    <row r="44" spans="1:19" s="481" customFormat="1" x14ac:dyDescent="0.25">
      <c r="A44" s="411"/>
      <c r="B44" s="410"/>
      <c r="C44" s="481" t="s">
        <v>134</v>
      </c>
      <c r="D44" s="458"/>
      <c r="E44" s="458">
        <f>MIN(E41:E43)</f>
        <v>45000000</v>
      </c>
      <c r="F44" s="458"/>
      <c r="G44" s="458">
        <f>MIN(G41:G43)</f>
        <v>0</v>
      </c>
      <c r="H44" s="458"/>
      <c r="I44" s="458">
        <f>MIN(I41:I43)</f>
        <v>18000000</v>
      </c>
      <c r="J44" s="915"/>
      <c r="K44" s="915"/>
      <c r="L44" s="915"/>
      <c r="M44" s="915"/>
      <c r="N44" s="915"/>
      <c r="O44" s="915"/>
      <c r="P44" s="915"/>
      <c r="Q44" s="914"/>
      <c r="R44" s="915"/>
      <c r="S44" s="915"/>
    </row>
    <row r="45" spans="1:19" s="481" customFormat="1" x14ac:dyDescent="0.25">
      <c r="A45" s="411"/>
      <c r="B45" s="410"/>
      <c r="D45" s="458"/>
      <c r="E45" s="458"/>
      <c r="F45" s="458"/>
      <c r="G45" s="458"/>
      <c r="H45" s="458"/>
      <c r="I45" s="458"/>
      <c r="J45" s="915"/>
      <c r="K45" s="915"/>
      <c r="L45" s="915"/>
      <c r="M45" s="915"/>
      <c r="N45" s="915"/>
      <c r="O45" s="915"/>
      <c r="P45" s="915"/>
      <c r="Q45" s="914"/>
      <c r="R45" s="915"/>
      <c r="S45" s="915"/>
    </row>
    <row r="46" spans="1:19" x14ac:dyDescent="0.25">
      <c r="C46" s="481" t="s">
        <v>135</v>
      </c>
      <c r="D46" s="458" t="s">
        <v>432</v>
      </c>
      <c r="E46" s="458" t="s">
        <v>433</v>
      </c>
      <c r="F46" s="923" t="s">
        <v>41</v>
      </c>
      <c r="G46" s="458" t="str">
        <f>$C$85</f>
        <v>Surety Facility</v>
      </c>
      <c r="H46" s="456"/>
      <c r="I46" s="456"/>
    </row>
    <row r="47" spans="1:19" x14ac:dyDescent="0.25">
      <c r="C47" s="480" t="s">
        <v>32</v>
      </c>
      <c r="D47" s="555">
        <v>3.5000000000000003E-2</v>
      </c>
      <c r="E47" s="555">
        <v>2.5000000000000001E-2</v>
      </c>
      <c r="F47" s="560"/>
      <c r="G47" s="555">
        <v>0.01</v>
      </c>
      <c r="H47" s="456"/>
      <c r="I47" s="456"/>
    </row>
    <row r="48" spans="1:19" x14ac:dyDescent="0.25">
      <c r="C48" s="480" t="s">
        <v>361</v>
      </c>
      <c r="D48" s="555">
        <v>5.0000000000000001E-3</v>
      </c>
      <c r="E48" s="553">
        <f>D48</f>
        <v>5.0000000000000001E-3</v>
      </c>
      <c r="F48" s="553"/>
      <c r="G48" s="553"/>
      <c r="H48" s="456"/>
      <c r="I48" s="456"/>
    </row>
    <row r="49" spans="3:17" x14ac:dyDescent="0.25">
      <c r="C49" s="480" t="s">
        <v>136</v>
      </c>
      <c r="D49" s="553">
        <f>D48+D47</f>
        <v>0.04</v>
      </c>
      <c r="E49" s="553">
        <f>E48+E47</f>
        <v>3.0000000000000002E-2</v>
      </c>
      <c r="F49" s="553"/>
      <c r="G49" s="553">
        <f>G48+G47</f>
        <v>0.01</v>
      </c>
      <c r="H49" s="456"/>
      <c r="I49" s="456"/>
    </row>
    <row r="50" spans="3:17" x14ac:dyDescent="0.25">
      <c r="C50" s="480" t="s">
        <v>137</v>
      </c>
      <c r="D50" s="553">
        <f>(1+D49)^(1/4)-1</f>
        <v>9.8534065489688238E-3</v>
      </c>
      <c r="E50" s="553">
        <f>(1+E49)^(1/4)-1</f>
        <v>7.4170717777328754E-3</v>
      </c>
      <c r="F50" s="553"/>
      <c r="G50" s="553">
        <f>(1+G49)^(1/4)-1</f>
        <v>2.4906793143211203E-3</v>
      </c>
      <c r="H50" s="456"/>
      <c r="I50" s="456"/>
    </row>
    <row r="51" spans="3:17" x14ac:dyDescent="0.25">
      <c r="D51" s="456"/>
      <c r="E51" s="456"/>
      <c r="F51" s="475"/>
      <c r="G51" s="456"/>
      <c r="H51" s="456"/>
      <c r="I51" s="456"/>
    </row>
    <row r="52" spans="3:17" x14ac:dyDescent="0.25">
      <c r="C52" s="480" t="s">
        <v>14</v>
      </c>
      <c r="D52" s="547">
        <v>0.6</v>
      </c>
      <c r="E52" s="456"/>
      <c r="F52" s="456"/>
      <c r="G52" s="456"/>
      <c r="H52" s="456"/>
      <c r="I52" s="456"/>
    </row>
    <row r="53" spans="3:17" x14ac:dyDescent="0.25">
      <c r="C53" s="480" t="s">
        <v>2</v>
      </c>
      <c r="D53" s="547">
        <v>1.25</v>
      </c>
      <c r="E53" s="456"/>
      <c r="F53" s="456"/>
      <c r="G53" s="456"/>
      <c r="H53" s="456"/>
      <c r="I53" s="456"/>
    </row>
    <row r="54" spans="3:17" x14ac:dyDescent="0.25">
      <c r="C54" s="481"/>
      <c r="D54" s="458"/>
      <c r="E54" s="456"/>
      <c r="F54" s="456"/>
      <c r="G54" s="456"/>
      <c r="H54" s="456"/>
      <c r="I54" s="456"/>
    </row>
    <row r="55" spans="3:17" x14ac:dyDescent="0.25">
      <c r="C55" s="481" t="s">
        <v>138</v>
      </c>
      <c r="D55" s="560"/>
      <c r="E55" s="540"/>
      <c r="F55" s="456"/>
      <c r="G55" s="456"/>
      <c r="H55" s="456"/>
      <c r="I55" s="456"/>
    </row>
    <row r="56" spans="3:17" x14ac:dyDescent="0.25">
      <c r="C56" s="480" t="s">
        <v>30</v>
      </c>
      <c r="D56" s="555">
        <v>0</v>
      </c>
      <c r="E56" s="549"/>
      <c r="F56" s="549"/>
      <c r="G56" s="549"/>
      <c r="H56" s="456"/>
      <c r="I56" s="456"/>
    </row>
    <row r="57" spans="3:17" x14ac:dyDescent="0.25">
      <c r="C57" s="480" t="s">
        <v>3</v>
      </c>
      <c r="D57" s="555">
        <v>1.2500000000000001E-2</v>
      </c>
      <c r="E57" s="456"/>
      <c r="F57" s="560"/>
      <c r="G57" s="456"/>
      <c r="H57" s="456"/>
      <c r="I57" s="456"/>
    </row>
    <row r="58" spans="3:17" x14ac:dyDescent="0.25">
      <c r="C58" s="480" t="s">
        <v>139</v>
      </c>
      <c r="D58" s="555">
        <v>1.4999999999999999E-2</v>
      </c>
      <c r="E58" s="456"/>
      <c r="F58" s="560"/>
      <c r="G58" s="560"/>
      <c r="H58" s="456"/>
      <c r="I58" s="456"/>
    </row>
    <row r="59" spans="3:17" x14ac:dyDescent="0.25">
      <c r="C59" s="480" t="s">
        <v>140</v>
      </c>
      <c r="D59" s="556">
        <f>(1+D58)^(1/4)-1</f>
        <v>3.7290889380929837E-3</v>
      </c>
      <c r="E59" s="556"/>
      <c r="F59" s="560"/>
      <c r="G59" s="560"/>
      <c r="H59" s="456"/>
      <c r="I59" s="456"/>
    </row>
    <row r="60" spans="3:17" x14ac:dyDescent="0.25">
      <c r="D60" s="560"/>
      <c r="E60" s="916"/>
      <c r="F60" s="916"/>
      <c r="G60" s="916"/>
    </row>
    <row r="61" spans="3:17" x14ac:dyDescent="0.25">
      <c r="C61" s="481" t="s">
        <v>141</v>
      </c>
      <c r="D61" s="915">
        <v>0</v>
      </c>
      <c r="E61" s="915">
        <v>1</v>
      </c>
      <c r="F61" s="915">
        <v>2</v>
      </c>
      <c r="G61" s="915">
        <v>3</v>
      </c>
      <c r="H61" s="915">
        <v>4</v>
      </c>
      <c r="I61" s="915">
        <v>5</v>
      </c>
      <c r="J61" s="915">
        <v>6</v>
      </c>
      <c r="K61" s="915">
        <v>7</v>
      </c>
      <c r="L61" s="915">
        <v>8</v>
      </c>
      <c r="M61" s="915">
        <v>9</v>
      </c>
      <c r="N61" s="915">
        <v>10</v>
      </c>
      <c r="O61" s="915">
        <v>11</v>
      </c>
      <c r="P61" s="915">
        <v>12</v>
      </c>
      <c r="Q61" s="915" t="s">
        <v>212</v>
      </c>
    </row>
    <row r="62" spans="3:17" x14ac:dyDescent="0.25">
      <c r="C62" s="1007" t="s">
        <v>420</v>
      </c>
      <c r="D62" s="919"/>
      <c r="E62" s="914">
        <f>D67</f>
        <v>0</v>
      </c>
      <c r="F62" s="914">
        <f>E67</f>
        <v>0</v>
      </c>
      <c r="G62" s="914">
        <f>F67</f>
        <v>4500000</v>
      </c>
      <c r="H62" s="914">
        <f t="shared" ref="H62:P62" si="17">G67</f>
        <v>11250000</v>
      </c>
      <c r="I62" s="914">
        <f t="shared" si="17"/>
        <v>20250000</v>
      </c>
      <c r="J62" s="914">
        <f t="shared" si="17"/>
        <v>29250000</v>
      </c>
      <c r="K62" s="914">
        <f t="shared" si="17"/>
        <v>38250000</v>
      </c>
      <c r="L62" s="914">
        <f t="shared" si="17"/>
        <v>45000000</v>
      </c>
      <c r="M62" s="914">
        <f t="shared" si="17"/>
        <v>45000000</v>
      </c>
      <c r="N62" s="914">
        <f t="shared" si="17"/>
        <v>16875000</v>
      </c>
      <c r="O62" s="914">
        <f t="shared" si="17"/>
        <v>0</v>
      </c>
      <c r="P62" s="914">
        <f t="shared" si="17"/>
        <v>0</v>
      </c>
      <c r="Q62" s="914"/>
    </row>
    <row r="63" spans="3:17" x14ac:dyDescent="0.25">
      <c r="C63" s="480" t="s">
        <v>60</v>
      </c>
      <c r="D63" s="507">
        <f t="shared" ref="D63:P63" si="18">-$D$42*D18</f>
        <v>0</v>
      </c>
      <c r="E63" s="507">
        <f t="shared" si="18"/>
        <v>0</v>
      </c>
      <c r="F63" s="507">
        <f t="shared" si="18"/>
        <v>4500000</v>
      </c>
      <c r="G63" s="507">
        <f t="shared" si="18"/>
        <v>6750000</v>
      </c>
      <c r="H63" s="507">
        <f t="shared" si="18"/>
        <v>9000000</v>
      </c>
      <c r="I63" s="507">
        <f t="shared" si="18"/>
        <v>9000000</v>
      </c>
      <c r="J63" s="507">
        <f t="shared" si="18"/>
        <v>9000000</v>
      </c>
      <c r="K63" s="507">
        <f t="shared" si="18"/>
        <v>6750000</v>
      </c>
      <c r="L63" s="507">
        <f t="shared" si="18"/>
        <v>0</v>
      </c>
      <c r="M63" s="507">
        <f t="shared" si="18"/>
        <v>0</v>
      </c>
      <c r="N63" s="507">
        <f t="shared" si="18"/>
        <v>0</v>
      </c>
      <c r="O63" s="507">
        <f t="shared" si="18"/>
        <v>0</v>
      </c>
      <c r="P63" s="507">
        <f t="shared" si="18"/>
        <v>0</v>
      </c>
      <c r="Q63" s="914">
        <f t="shared" ref="Q63:Q73" si="19">SUM(D63:P63)</f>
        <v>45000000</v>
      </c>
    </row>
    <row r="64" spans="3:17" x14ac:dyDescent="0.25">
      <c r="C64" s="480" t="s">
        <v>5</v>
      </c>
      <c r="D64" s="507"/>
      <c r="E64" s="507">
        <f>IF(SUM($D$64:D64)=0,IF(E63=0,0,-$D$57*$E$44),0)</f>
        <v>0</v>
      </c>
      <c r="F64" s="507">
        <f>IF(SUM($D$64:E64)=0,IF(F63=0,0,-$D$57*$E$44),0)</f>
        <v>-562500</v>
      </c>
      <c r="G64" s="507">
        <f>IF(SUM($D$64:F64)=0,IF(G63=0,0,-$D$57*$E$44),0)</f>
        <v>0</v>
      </c>
      <c r="H64" s="507">
        <f>IF(SUM($D$64:G64)=0,IF(H63=0,0,-$D$57*$E$44),0)</f>
        <v>0</v>
      </c>
      <c r="I64" s="507">
        <f>IF(SUM($D$64:H64)=0,IF(I63=0,0,-$D$57*$E$44),0)</f>
        <v>0</v>
      </c>
      <c r="J64" s="507">
        <f>IF(SUM($D$64:I64)=0,IF(J63=0,0,-$D$57*$E$44),0)</f>
        <v>0</v>
      </c>
      <c r="K64" s="507">
        <f>IF(SUM($D$64:J64)=0,IF(K63=0,0,-$D$57*$E$44),0)</f>
        <v>0</v>
      </c>
      <c r="L64" s="507">
        <f>IF(SUM($D$64:K64)=0,IF(L63=0,0,-$D$57*$E$44),0)</f>
        <v>0</v>
      </c>
      <c r="M64" s="507">
        <f>IF(SUM($D$64:L64)=0,IF(M63=0,0,-$D$57*$E$44),0)</f>
        <v>0</v>
      </c>
      <c r="N64" s="507">
        <f>IF(SUM($D$64:M64)=0,IF(N63=0,0,-$D$57*$E$44),0)</f>
        <v>0</v>
      </c>
      <c r="O64" s="507">
        <f>IF(SUM($D$64:N64)=0,IF(O63=0,0,-$D$57*$E$44),0)</f>
        <v>0</v>
      </c>
      <c r="P64" s="507">
        <f>IF(SUM($D$64:O64)=0,IF(P63=0,0,-$D$57*$E$44),0)</f>
        <v>0</v>
      </c>
      <c r="Q64" s="914">
        <f t="shared" si="19"/>
        <v>-562500</v>
      </c>
    </row>
    <row r="65" spans="1:19" x14ac:dyDescent="0.25">
      <c r="C65" s="480" t="s">
        <v>30</v>
      </c>
      <c r="D65" s="507"/>
      <c r="E65" s="507">
        <f t="shared" ref="E65:P65" si="20">-$D$56*E63</f>
        <v>0</v>
      </c>
      <c r="F65" s="507">
        <f t="shared" si="20"/>
        <v>0</v>
      </c>
      <c r="G65" s="507">
        <f t="shared" si="20"/>
        <v>0</v>
      </c>
      <c r="H65" s="507">
        <f t="shared" si="20"/>
        <v>0</v>
      </c>
      <c r="I65" s="507">
        <f t="shared" si="20"/>
        <v>0</v>
      </c>
      <c r="J65" s="507">
        <f t="shared" si="20"/>
        <v>0</v>
      </c>
      <c r="K65" s="507">
        <f t="shared" si="20"/>
        <v>0</v>
      </c>
      <c r="L65" s="507">
        <f t="shared" si="20"/>
        <v>0</v>
      </c>
      <c r="M65" s="507">
        <f t="shared" si="20"/>
        <v>0</v>
      </c>
      <c r="N65" s="507">
        <f t="shared" si="20"/>
        <v>0</v>
      </c>
      <c r="O65" s="507">
        <f t="shared" si="20"/>
        <v>0</v>
      </c>
      <c r="P65" s="507">
        <f t="shared" si="20"/>
        <v>0</v>
      </c>
      <c r="Q65" s="914">
        <f t="shared" si="19"/>
        <v>0</v>
      </c>
    </row>
    <row r="66" spans="1:19" x14ac:dyDescent="0.25">
      <c r="C66" s="480" t="s">
        <v>368</v>
      </c>
      <c r="D66" s="507"/>
      <c r="E66" s="507">
        <f t="shared" ref="E66:P66" si="21">-MIN(E62,$D$53*E14*$D$4)</f>
        <v>0</v>
      </c>
      <c r="F66" s="507">
        <f t="shared" si="21"/>
        <v>0</v>
      </c>
      <c r="G66" s="507">
        <f t="shared" si="21"/>
        <v>0</v>
      </c>
      <c r="H66" s="507">
        <f t="shared" si="21"/>
        <v>0</v>
      </c>
      <c r="I66" s="507">
        <f t="shared" si="21"/>
        <v>0</v>
      </c>
      <c r="J66" s="507">
        <f t="shared" si="21"/>
        <v>0</v>
      </c>
      <c r="K66" s="507">
        <f t="shared" si="21"/>
        <v>0</v>
      </c>
      <c r="L66" s="507">
        <f t="shared" si="21"/>
        <v>0</v>
      </c>
      <c r="M66" s="507">
        <f t="shared" si="21"/>
        <v>-28125000</v>
      </c>
      <c r="N66" s="507">
        <f t="shared" si="21"/>
        <v>-16875000</v>
      </c>
      <c r="O66" s="507">
        <f t="shared" si="21"/>
        <v>0</v>
      </c>
      <c r="P66" s="507">
        <f t="shared" si="21"/>
        <v>0</v>
      </c>
      <c r="Q66" s="914">
        <f t="shared" si="19"/>
        <v>-45000000</v>
      </c>
    </row>
    <row r="67" spans="1:19" x14ac:dyDescent="0.25">
      <c r="C67" s="1007" t="s">
        <v>421</v>
      </c>
      <c r="D67" s="914">
        <f t="shared" ref="D67:P67" si="22">D62+D63+D66</f>
        <v>0</v>
      </c>
      <c r="E67" s="914">
        <f t="shared" si="22"/>
        <v>0</v>
      </c>
      <c r="F67" s="914">
        <f t="shared" si="22"/>
        <v>4500000</v>
      </c>
      <c r="G67" s="914">
        <f t="shared" si="22"/>
        <v>11250000</v>
      </c>
      <c r="H67" s="914">
        <f t="shared" si="22"/>
        <v>20250000</v>
      </c>
      <c r="I67" s="914">
        <f t="shared" si="22"/>
        <v>29250000</v>
      </c>
      <c r="J67" s="914">
        <f t="shared" si="22"/>
        <v>38250000</v>
      </c>
      <c r="K67" s="914">
        <f t="shared" si="22"/>
        <v>45000000</v>
      </c>
      <c r="L67" s="914">
        <f t="shared" si="22"/>
        <v>45000000</v>
      </c>
      <c r="M67" s="914">
        <f t="shared" si="22"/>
        <v>16875000</v>
      </c>
      <c r="N67" s="914">
        <f t="shared" si="22"/>
        <v>0</v>
      </c>
      <c r="O67" s="914">
        <f t="shared" si="22"/>
        <v>0</v>
      </c>
      <c r="P67" s="914">
        <f t="shared" si="22"/>
        <v>0</v>
      </c>
      <c r="Q67" s="914"/>
    </row>
    <row r="68" spans="1:19" x14ac:dyDescent="0.25">
      <c r="C68" s="1007" t="s">
        <v>142</v>
      </c>
      <c r="D68" s="914"/>
      <c r="E68" s="914">
        <f>-IF(SUM($D$12:D12)&lt;1,$D$50*E67,0)</f>
        <v>0</v>
      </c>
      <c r="F68" s="914">
        <f>-IF(SUM($D$12:E12)&lt;1,$D$50*F67,0)</f>
        <v>-44340.329470359706</v>
      </c>
      <c r="G68" s="914">
        <f>-IF(SUM($D$12:F12)&lt;1,$D$50*G67,0)</f>
        <v>-110850.82367589927</v>
      </c>
      <c r="H68" s="914">
        <f>-IF(SUM($D$12:G12)&lt;1,$D$50*H67,0)</f>
        <v>-199531.48261661868</v>
      </c>
      <c r="I68" s="914">
        <f>-IF(SUM($D$12:H12)&lt;1,$D$50*I67,0)</f>
        <v>-288212.14155733812</v>
      </c>
      <c r="J68" s="914">
        <f>-IF(SUM($D$12:I12)&lt;1,$D$50*J67,0)</f>
        <v>-376892.80049805751</v>
      </c>
      <c r="K68" s="914">
        <f>-IF(SUM($D$12:J12)&lt;1,$D$50*K67,0)</f>
        <v>-443403.29470359709</v>
      </c>
      <c r="L68" s="914">
        <f>-IF(SUM($D$12:K12)&lt;1,$D$50*L67,0)</f>
        <v>0</v>
      </c>
      <c r="M68" s="914">
        <f>-IF(SUM($D$12:L12)&lt;1,$D$50*M67,0)</f>
        <v>0</v>
      </c>
      <c r="N68" s="914">
        <f>-IF(SUM($D$12:M12)&lt;1,$D$50*N67,0)</f>
        <v>0</v>
      </c>
      <c r="O68" s="914">
        <f>-IF(SUM($D$12:N12)&lt;1,$D$50*O67,0)</f>
        <v>0</v>
      </c>
      <c r="P68" s="914">
        <f>-IF(SUM($D$12:O12)&lt;1,$D$50*P67,0)</f>
        <v>0</v>
      </c>
      <c r="Q68" s="914">
        <f t="shared" si="19"/>
        <v>-1463230.8725218703</v>
      </c>
    </row>
    <row r="69" spans="1:19" x14ac:dyDescent="0.25">
      <c r="C69" s="1007" t="s">
        <v>155</v>
      </c>
      <c r="D69" s="914"/>
      <c r="E69" s="914">
        <f>-IF(SUM($D$12:D12)=1,$E$50*E67,0)</f>
        <v>0</v>
      </c>
      <c r="F69" s="914">
        <f>-IF(SUM($D$12:E12)=1,$E$50*F67,0)</f>
        <v>0</v>
      </c>
      <c r="G69" s="914">
        <f>-IF(SUM($D$12:F12)=1,$E$50*G67,0)</f>
        <v>0</v>
      </c>
      <c r="H69" s="914">
        <f>-IF(SUM($D$12:G12)=1,$E$50*H67,0)</f>
        <v>0</v>
      </c>
      <c r="I69" s="914">
        <f>-IF(SUM($D$12:H12)=1,$E$50*I67,0)</f>
        <v>0</v>
      </c>
      <c r="J69" s="914">
        <f>-IF(SUM($D$12:I12)=1,$E$50*J67,0)</f>
        <v>0</v>
      </c>
      <c r="K69" s="914">
        <f>-IF(SUM($D$12:J12)=1,$E$50*K67,0)</f>
        <v>0</v>
      </c>
      <c r="L69" s="914">
        <f>-IF(SUM($D$12:K12)=1,$E$50*L67,0)</f>
        <v>-333768.22999797942</v>
      </c>
      <c r="M69" s="914">
        <f>-IF(SUM($D$12:L12)=1,$E$50*M67,0)</f>
        <v>-125163.08624924227</v>
      </c>
      <c r="N69" s="914">
        <f>-IF(SUM($D$12:M12)=1,$E$50*N67,0)</f>
        <v>0</v>
      </c>
      <c r="O69" s="914">
        <f>-IF(SUM($D$12:N12)=1,$E$50*O67,0)</f>
        <v>0</v>
      </c>
      <c r="P69" s="914">
        <f>-IF(SUM($D$12:O12)=1,$E$50*P67,0)</f>
        <v>0</v>
      </c>
      <c r="Q69" s="914">
        <f t="shared" si="19"/>
        <v>-458931.31624722166</v>
      </c>
    </row>
    <row r="70" spans="1:19" x14ac:dyDescent="0.25">
      <c r="C70" s="480" t="s">
        <v>405</v>
      </c>
      <c r="D70" s="919"/>
      <c r="E70" s="507">
        <f>SUM(E68:E69)</f>
        <v>0</v>
      </c>
      <c r="F70" s="507">
        <f t="shared" ref="F70:P70" si="23">SUM(F68:F69)</f>
        <v>-44340.329470359706</v>
      </c>
      <c r="G70" s="507">
        <f t="shared" si="23"/>
        <v>-110850.82367589927</v>
      </c>
      <c r="H70" s="507">
        <f t="shared" si="23"/>
        <v>-199531.48261661868</v>
      </c>
      <c r="I70" s="507">
        <f t="shared" si="23"/>
        <v>-288212.14155733812</v>
      </c>
      <c r="J70" s="507">
        <f t="shared" si="23"/>
        <v>-376892.80049805751</v>
      </c>
      <c r="K70" s="507">
        <f>SUM(K68:K69)</f>
        <v>-443403.29470359709</v>
      </c>
      <c r="L70" s="507">
        <f t="shared" si="23"/>
        <v>-333768.22999797942</v>
      </c>
      <c r="M70" s="507">
        <f t="shared" si="23"/>
        <v>-125163.08624924227</v>
      </c>
      <c r="N70" s="507">
        <f t="shared" si="23"/>
        <v>0</v>
      </c>
      <c r="O70" s="507">
        <f t="shared" si="23"/>
        <v>0</v>
      </c>
      <c r="P70" s="507">
        <f t="shared" si="23"/>
        <v>0</v>
      </c>
      <c r="Q70" s="914">
        <f t="shared" si="19"/>
        <v>-1922162.1887690921</v>
      </c>
    </row>
    <row r="71" spans="1:19" x14ac:dyDescent="0.25">
      <c r="C71" s="480" t="s">
        <v>143</v>
      </c>
      <c r="D71" s="507"/>
      <c r="E71" s="507">
        <f>IF(SUM($D$12:D12)=0,0,IF(SUM($D$12:D12)=1,0,$E$44-E67))</f>
        <v>0</v>
      </c>
      <c r="F71" s="507">
        <f>IF(SUM($D$12:E12)=0,0,IF(SUM($D$12:E12)=1,0,$E$44-F67))</f>
        <v>0</v>
      </c>
      <c r="G71" s="507">
        <f>IF(SUM($D$12:F12)=0,0,IF(SUM($D$12:F12)=1,0,$E$44-G67))</f>
        <v>33750000</v>
      </c>
      <c r="H71" s="507">
        <f>IF(SUM($D$12:G12)=0,0,IF(SUM($D$12:G12)=1,0,$E$44-H67))</f>
        <v>24750000</v>
      </c>
      <c r="I71" s="507">
        <f>IF(SUM($D$12:H12)=0,0,IF(SUM($D$12:H12)=1,0,$E$44-I67))</f>
        <v>15750000</v>
      </c>
      <c r="J71" s="507">
        <f>IF(SUM($D$12:I12)=0,0,IF(SUM($D$12:I12)=1,0,$E$44-J67))</f>
        <v>6750000</v>
      </c>
      <c r="K71" s="507">
        <f>IF(SUM($D$12:J12)=0,0,IF(SUM($D$12:J12)=1,0,$E$44-K67))</f>
        <v>0</v>
      </c>
      <c r="L71" s="507">
        <f>IF(SUM($D$12:K12)=0,0,IF(SUM($D$12:K12)=1,0,$E$44-L67))</f>
        <v>0</v>
      </c>
      <c r="M71" s="507">
        <f>IF(SUM($D$12:L12)=0,0,IF(SUM($D$12:L12)=1,0,$E$44-M67))</f>
        <v>0</v>
      </c>
      <c r="N71" s="507">
        <f>IF(SUM($D$12:M12)=0,0,IF(SUM($D$12:M12)=1,0,$E$44-N67))</f>
        <v>0</v>
      </c>
      <c r="O71" s="507">
        <f>IF(SUM($D$12:N12)=0,0,IF(SUM($D$12:N12)=1,0,$E$44-O67))</f>
        <v>0</v>
      </c>
      <c r="P71" s="507">
        <f>IF(SUM($D$12:O12)=0,0,IF(SUM($D$12:O12)=1,0,$E$44-P67))</f>
        <v>0</v>
      </c>
      <c r="Q71" s="914"/>
    </row>
    <row r="72" spans="1:19" x14ac:dyDescent="0.25">
      <c r="C72" s="480" t="s">
        <v>144</v>
      </c>
      <c r="D72" s="507"/>
      <c r="E72" s="507">
        <f t="shared" ref="E72:P72" si="24">-E71*$D$59</f>
        <v>0</v>
      </c>
      <c r="F72" s="507">
        <f t="shared" si="24"/>
        <v>0</v>
      </c>
      <c r="G72" s="507">
        <f t="shared" si="24"/>
        <v>-125856.7516606382</v>
      </c>
      <c r="H72" s="507">
        <f t="shared" si="24"/>
        <v>-92294.951217801339</v>
      </c>
      <c r="I72" s="507">
        <f t="shared" si="24"/>
        <v>-58733.150774964495</v>
      </c>
      <c r="J72" s="507">
        <f t="shared" si="24"/>
        <v>-25171.35033212764</v>
      </c>
      <c r="K72" s="507">
        <f t="shared" si="24"/>
        <v>0</v>
      </c>
      <c r="L72" s="507">
        <f t="shared" si="24"/>
        <v>0</v>
      </c>
      <c r="M72" s="507">
        <f t="shared" si="24"/>
        <v>0</v>
      </c>
      <c r="N72" s="507">
        <f t="shared" si="24"/>
        <v>0</v>
      </c>
      <c r="O72" s="507">
        <f t="shared" si="24"/>
        <v>0</v>
      </c>
      <c r="P72" s="507">
        <f t="shared" si="24"/>
        <v>0</v>
      </c>
      <c r="Q72" s="914">
        <f>SUM(D72:P72)</f>
        <v>-302056.2039855317</v>
      </c>
    </row>
    <row r="73" spans="1:19" s="481" customFormat="1" x14ac:dyDescent="0.25">
      <c r="A73" s="411"/>
      <c r="B73" s="410"/>
      <c r="C73" s="481" t="s">
        <v>145</v>
      </c>
      <c r="D73" s="915">
        <f>D63+D64+D66+D70+D72</f>
        <v>0</v>
      </c>
      <c r="E73" s="915">
        <f t="shared" ref="E73:P73" si="25">E63+E64+E66+E70+E72</f>
        <v>0</v>
      </c>
      <c r="F73" s="915">
        <f t="shared" si="25"/>
        <v>3893159.6705296403</v>
      </c>
      <c r="G73" s="915">
        <f t="shared" si="25"/>
        <v>6513292.4246634627</v>
      </c>
      <c r="H73" s="915">
        <f t="shared" si="25"/>
        <v>8708173.5661655795</v>
      </c>
      <c r="I73" s="915">
        <f t="shared" si="25"/>
        <v>8653054.7076676972</v>
      </c>
      <c r="J73" s="915">
        <f t="shared" si="25"/>
        <v>8597935.849169815</v>
      </c>
      <c r="K73" s="915">
        <f t="shared" si="25"/>
        <v>6306596.7052964028</v>
      </c>
      <c r="L73" s="915">
        <f t="shared" si="25"/>
        <v>-333768.22999797942</v>
      </c>
      <c r="M73" s="915">
        <f t="shared" si="25"/>
        <v>-28250163.086249243</v>
      </c>
      <c r="N73" s="915">
        <f t="shared" si="25"/>
        <v>-16875000</v>
      </c>
      <c r="O73" s="915">
        <f t="shared" si="25"/>
        <v>0</v>
      </c>
      <c r="P73" s="915">
        <f t="shared" si="25"/>
        <v>0</v>
      </c>
      <c r="Q73" s="914">
        <f t="shared" si="19"/>
        <v>-2786718.3927546181</v>
      </c>
      <c r="R73" s="915"/>
      <c r="S73" s="915"/>
    </row>
    <row r="74" spans="1:19" x14ac:dyDescent="0.25">
      <c r="D74" s="507"/>
      <c r="E74" s="507"/>
    </row>
    <row r="75" spans="1:19" x14ac:dyDescent="0.25">
      <c r="C75" s="481" t="s">
        <v>112</v>
      </c>
      <c r="D75" s="915">
        <v>0</v>
      </c>
      <c r="E75" s="915">
        <v>1</v>
      </c>
      <c r="F75" s="915">
        <v>2</v>
      </c>
      <c r="G75" s="915">
        <v>3</v>
      </c>
      <c r="H75" s="915">
        <v>4</v>
      </c>
      <c r="I75" s="915">
        <v>5</v>
      </c>
      <c r="J75" s="915">
        <v>6</v>
      </c>
      <c r="K75" s="915">
        <v>7</v>
      </c>
      <c r="L75" s="915">
        <v>8</v>
      </c>
      <c r="M75" s="915">
        <v>9</v>
      </c>
      <c r="N75" s="915">
        <v>10</v>
      </c>
      <c r="O75" s="915">
        <v>11</v>
      </c>
      <c r="P75" s="915">
        <v>12</v>
      </c>
      <c r="Q75" s="915" t="s">
        <v>212</v>
      </c>
    </row>
    <row r="76" spans="1:19" x14ac:dyDescent="0.25">
      <c r="C76" s="1007" t="s">
        <v>420</v>
      </c>
      <c r="D76" s="919"/>
      <c r="E76" s="914">
        <f>D81</f>
        <v>0</v>
      </c>
      <c r="F76" s="914">
        <f>E81</f>
        <v>0</v>
      </c>
      <c r="G76" s="914">
        <f>F81</f>
        <v>0</v>
      </c>
      <c r="H76" s="914">
        <f>G81</f>
        <v>0</v>
      </c>
      <c r="I76" s="914">
        <f>H81</f>
        <v>0</v>
      </c>
      <c r="J76" s="914">
        <f t="shared" ref="J76:P76" si="26">I81</f>
        <v>0</v>
      </c>
      <c r="K76" s="914">
        <f t="shared" si="26"/>
        <v>0</v>
      </c>
      <c r="L76" s="914">
        <f t="shared" si="26"/>
        <v>0</v>
      </c>
      <c r="M76" s="914">
        <f t="shared" si="26"/>
        <v>0</v>
      </c>
      <c r="N76" s="914">
        <f t="shared" si="26"/>
        <v>0</v>
      </c>
      <c r="O76" s="914">
        <f t="shared" si="26"/>
        <v>0</v>
      </c>
      <c r="P76" s="914">
        <f t="shared" si="26"/>
        <v>0</v>
      </c>
      <c r="Q76" s="914">
        <f>SUM(D76:P76)</f>
        <v>0</v>
      </c>
    </row>
    <row r="77" spans="1:19" x14ac:dyDescent="0.25">
      <c r="C77" s="480" t="s">
        <v>60</v>
      </c>
      <c r="D77" s="507"/>
      <c r="E77" s="507">
        <f t="shared" ref="E77:P77" si="27">-IF(E37&lt;0,E37,0)</f>
        <v>0</v>
      </c>
      <c r="F77" s="507">
        <f t="shared" si="27"/>
        <v>0</v>
      </c>
      <c r="G77" s="507">
        <f t="shared" si="27"/>
        <v>0</v>
      </c>
      <c r="H77" s="507">
        <f t="shared" si="27"/>
        <v>0</v>
      </c>
      <c r="I77" s="507">
        <f t="shared" si="27"/>
        <v>0</v>
      </c>
      <c r="J77" s="507">
        <f t="shared" si="27"/>
        <v>0</v>
      </c>
      <c r="K77" s="507">
        <f t="shared" si="27"/>
        <v>0</v>
      </c>
      <c r="L77" s="507">
        <f t="shared" si="27"/>
        <v>0</v>
      </c>
      <c r="M77" s="507">
        <f t="shared" si="27"/>
        <v>0</v>
      </c>
      <c r="N77" s="507">
        <f t="shared" si="27"/>
        <v>0</v>
      </c>
      <c r="O77" s="507">
        <f t="shared" si="27"/>
        <v>0</v>
      </c>
      <c r="P77" s="507">
        <f t="shared" si="27"/>
        <v>0</v>
      </c>
      <c r="Q77" s="914">
        <f>SUM(D77:P77)</f>
        <v>0</v>
      </c>
    </row>
    <row r="78" spans="1:19" x14ac:dyDescent="0.25">
      <c r="C78" s="480" t="s">
        <v>5</v>
      </c>
      <c r="D78" s="507"/>
      <c r="E78" s="507">
        <f>IF(SUM($D$78:D78)=0,IF(E77=0,0,-$D$57*$G$44),0)</f>
        <v>0</v>
      </c>
      <c r="F78" s="507">
        <f>IF(SUM($D$78:E78)=0,IF(F77=0,0,-$D$57*$G$44),0)</f>
        <v>0</v>
      </c>
      <c r="G78" s="507">
        <f>IF(SUM($D$78:F78)=0,IF(G77=0,0,-$D$57*$G$44),0)</f>
        <v>0</v>
      </c>
      <c r="H78" s="507">
        <f>IF(SUM($D$78:G78)=0,IF(H77=0,0,-$D$57*$G$44),0)</f>
        <v>0</v>
      </c>
      <c r="I78" s="507">
        <f>IF(SUM($D$78:H78)=0,IF(I77=0,0,-$D$57*$G$44),0)</f>
        <v>0</v>
      </c>
      <c r="J78" s="507">
        <f>IF(SUM($D$78:I78)=0,IF(J77=0,0,-$D$57*$G$44),0)</f>
        <v>0</v>
      </c>
      <c r="K78" s="507">
        <f>IF(SUM($D$78:J78)=0,IF(K77=0,0,-$D$57*$G$44),0)</f>
        <v>0</v>
      </c>
      <c r="L78" s="507">
        <f>IF(SUM($D$78:K78)=0,IF(L77=0,0,-$D$57*$G$44),0)</f>
        <v>0</v>
      </c>
      <c r="M78" s="507">
        <f>IF(SUM($D$78:L78)=0,IF(M77=0,0,-$D$57*$G$44),0)</f>
        <v>0</v>
      </c>
      <c r="N78" s="507">
        <f>IF(SUM($D$78:M78)=0,IF(N77=0,0,-$D$57*$G$44),0)</f>
        <v>0</v>
      </c>
      <c r="O78" s="507">
        <f>IF(SUM($D$78:N78)=0,IF(O77=0,0,-$D$57*$G$44),0)</f>
        <v>0</v>
      </c>
      <c r="P78" s="507">
        <f>IF(SUM($D$78:O78)=0,IF(P77=0,0,-$D$57*$G$44),0)</f>
        <v>0</v>
      </c>
      <c r="Q78" s="914">
        <f>SUM(D78:P78)</f>
        <v>0</v>
      </c>
    </row>
    <row r="79" spans="1:19" x14ac:dyDescent="0.25">
      <c r="C79" s="480" t="s">
        <v>30</v>
      </c>
      <c r="D79" s="507"/>
      <c r="E79" s="507">
        <f t="shared" ref="E79:P79" si="28">-$D$56*E77</f>
        <v>0</v>
      </c>
      <c r="F79" s="507">
        <f t="shared" si="28"/>
        <v>0</v>
      </c>
      <c r="G79" s="507">
        <f t="shared" si="28"/>
        <v>0</v>
      </c>
      <c r="H79" s="507">
        <f t="shared" si="28"/>
        <v>0</v>
      </c>
      <c r="I79" s="507">
        <f t="shared" si="28"/>
        <v>0</v>
      </c>
      <c r="J79" s="507">
        <f t="shared" si="28"/>
        <v>0</v>
      </c>
      <c r="K79" s="507">
        <f t="shared" si="28"/>
        <v>0</v>
      </c>
      <c r="L79" s="507">
        <f t="shared" si="28"/>
        <v>0</v>
      </c>
      <c r="M79" s="507">
        <f t="shared" si="28"/>
        <v>0</v>
      </c>
      <c r="N79" s="507">
        <f t="shared" si="28"/>
        <v>0</v>
      </c>
      <c r="O79" s="507">
        <f t="shared" si="28"/>
        <v>0</v>
      </c>
      <c r="P79" s="507">
        <f t="shared" si="28"/>
        <v>0</v>
      </c>
      <c r="Q79" s="914">
        <f>SUM(D79:P79)</f>
        <v>0</v>
      </c>
    </row>
    <row r="80" spans="1:19" x14ac:dyDescent="0.25">
      <c r="C80" s="480" t="s">
        <v>368</v>
      </c>
      <c r="D80" s="507"/>
      <c r="E80" s="507">
        <f t="shared" ref="E80:P80" si="29">-IF(E37&gt;0,MIN(E76,E37),0)</f>
        <v>0</v>
      </c>
      <c r="F80" s="507">
        <f t="shared" si="29"/>
        <v>0</v>
      </c>
      <c r="G80" s="507">
        <f t="shared" si="29"/>
        <v>0</v>
      </c>
      <c r="H80" s="507">
        <f t="shared" si="29"/>
        <v>0</v>
      </c>
      <c r="I80" s="507">
        <f t="shared" si="29"/>
        <v>0</v>
      </c>
      <c r="J80" s="507">
        <f t="shared" si="29"/>
        <v>0</v>
      </c>
      <c r="K80" s="507">
        <f t="shared" si="29"/>
        <v>0</v>
      </c>
      <c r="L80" s="507">
        <f t="shared" si="29"/>
        <v>0</v>
      </c>
      <c r="M80" s="507">
        <f t="shared" si="29"/>
        <v>0</v>
      </c>
      <c r="N80" s="507">
        <f t="shared" si="29"/>
        <v>0</v>
      </c>
      <c r="O80" s="507">
        <f t="shared" si="29"/>
        <v>0</v>
      </c>
      <c r="P80" s="507">
        <f t="shared" si="29"/>
        <v>0</v>
      </c>
      <c r="Q80" s="914">
        <f>SUM(D80:P80)</f>
        <v>0</v>
      </c>
    </row>
    <row r="81" spans="1:19" x14ac:dyDescent="0.25">
      <c r="C81" s="1007" t="s">
        <v>421</v>
      </c>
      <c r="D81" s="914"/>
      <c r="E81" s="914">
        <f t="shared" ref="E81:P81" si="30">E76+E77+E80</f>
        <v>0</v>
      </c>
      <c r="F81" s="914">
        <f t="shared" si="30"/>
        <v>0</v>
      </c>
      <c r="G81" s="914">
        <f t="shared" si="30"/>
        <v>0</v>
      </c>
      <c r="H81" s="914">
        <f t="shared" si="30"/>
        <v>0</v>
      </c>
      <c r="I81" s="914">
        <f t="shared" si="30"/>
        <v>0</v>
      </c>
      <c r="J81" s="914">
        <f t="shared" si="30"/>
        <v>0</v>
      </c>
      <c r="K81" s="914">
        <f t="shared" si="30"/>
        <v>0</v>
      </c>
      <c r="L81" s="914">
        <f t="shared" si="30"/>
        <v>0</v>
      </c>
      <c r="M81" s="914">
        <f t="shared" si="30"/>
        <v>0</v>
      </c>
      <c r="N81" s="914">
        <f t="shared" si="30"/>
        <v>0</v>
      </c>
      <c r="O81" s="914">
        <f t="shared" si="30"/>
        <v>0</v>
      </c>
      <c r="P81" s="914">
        <f t="shared" si="30"/>
        <v>0</v>
      </c>
      <c r="Q81" s="507">
        <f>MAX(E81:P81)</f>
        <v>0</v>
      </c>
    </row>
    <row r="82" spans="1:19" x14ac:dyDescent="0.25">
      <c r="C82" s="480" t="s">
        <v>146</v>
      </c>
      <c r="D82" s="919"/>
      <c r="E82" s="507">
        <f t="shared" ref="E82:P82" si="31">-$F$50*E76</f>
        <v>0</v>
      </c>
      <c r="F82" s="507">
        <f t="shared" si="31"/>
        <v>0</v>
      </c>
      <c r="G82" s="507">
        <f t="shared" si="31"/>
        <v>0</v>
      </c>
      <c r="H82" s="507">
        <f t="shared" si="31"/>
        <v>0</v>
      </c>
      <c r="I82" s="507">
        <f t="shared" si="31"/>
        <v>0</v>
      </c>
      <c r="J82" s="507">
        <f t="shared" si="31"/>
        <v>0</v>
      </c>
      <c r="K82" s="507">
        <f t="shared" si="31"/>
        <v>0</v>
      </c>
      <c r="L82" s="507">
        <f t="shared" si="31"/>
        <v>0</v>
      </c>
      <c r="M82" s="507">
        <f t="shared" si="31"/>
        <v>0</v>
      </c>
      <c r="N82" s="507">
        <f t="shared" si="31"/>
        <v>0</v>
      </c>
      <c r="O82" s="507">
        <f t="shared" si="31"/>
        <v>0</v>
      </c>
      <c r="P82" s="507">
        <f t="shared" si="31"/>
        <v>0</v>
      </c>
      <c r="Q82" s="914">
        <f>SUM(D82:P82)</f>
        <v>0</v>
      </c>
    </row>
    <row r="83" spans="1:19" x14ac:dyDescent="0.25">
      <c r="C83" s="481" t="s">
        <v>147</v>
      </c>
      <c r="D83" s="915">
        <f>D77+D78+D80+D82</f>
        <v>0</v>
      </c>
      <c r="E83" s="915">
        <f t="shared" ref="E83:P83" si="32">E77+E78+E80+E82</f>
        <v>0</v>
      </c>
      <c r="F83" s="915">
        <f t="shared" si="32"/>
        <v>0</v>
      </c>
      <c r="G83" s="915">
        <f t="shared" si="32"/>
        <v>0</v>
      </c>
      <c r="H83" s="915">
        <f t="shared" si="32"/>
        <v>0</v>
      </c>
      <c r="I83" s="915">
        <f t="shared" si="32"/>
        <v>0</v>
      </c>
      <c r="J83" s="915">
        <f t="shared" si="32"/>
        <v>0</v>
      </c>
      <c r="K83" s="915">
        <f t="shared" si="32"/>
        <v>0</v>
      </c>
      <c r="L83" s="915">
        <f t="shared" si="32"/>
        <v>0</v>
      </c>
      <c r="M83" s="915">
        <f t="shared" si="32"/>
        <v>0</v>
      </c>
      <c r="N83" s="915">
        <f t="shared" si="32"/>
        <v>0</v>
      </c>
      <c r="O83" s="915">
        <f t="shared" si="32"/>
        <v>0</v>
      </c>
      <c r="P83" s="915">
        <f t="shared" si="32"/>
        <v>0</v>
      </c>
      <c r="Q83" s="914">
        <f>SUM(D83:P83)</f>
        <v>0</v>
      </c>
    </row>
    <row r="84" spans="1:19" x14ac:dyDescent="0.25">
      <c r="C84" s="481"/>
      <c r="D84" s="915"/>
      <c r="E84" s="915"/>
      <c r="F84" s="915"/>
      <c r="G84" s="915"/>
      <c r="H84" s="915"/>
      <c r="I84" s="915"/>
      <c r="J84" s="915"/>
      <c r="K84" s="915"/>
      <c r="L84" s="915"/>
      <c r="M84" s="915"/>
      <c r="N84" s="915"/>
      <c r="O84" s="915"/>
      <c r="P84" s="915"/>
      <c r="Q84" s="914"/>
    </row>
    <row r="85" spans="1:19" x14ac:dyDescent="0.25">
      <c r="C85" s="481" t="s">
        <v>428</v>
      </c>
      <c r="D85" s="915">
        <v>0</v>
      </c>
      <c r="E85" s="915">
        <v>1</v>
      </c>
      <c r="F85" s="915">
        <v>2</v>
      </c>
      <c r="G85" s="915">
        <v>3</v>
      </c>
      <c r="H85" s="915">
        <v>4</v>
      </c>
      <c r="I85" s="915">
        <v>5</v>
      </c>
      <c r="J85" s="915">
        <v>6</v>
      </c>
      <c r="K85" s="915">
        <v>7</v>
      </c>
      <c r="L85" s="915">
        <v>8</v>
      </c>
      <c r="M85" s="915">
        <v>9</v>
      </c>
      <c r="N85" s="915">
        <v>10</v>
      </c>
      <c r="O85" s="915">
        <v>11</v>
      </c>
      <c r="P85" s="915">
        <v>12</v>
      </c>
      <c r="Q85" s="915" t="s">
        <v>212</v>
      </c>
    </row>
    <row r="86" spans="1:19" x14ac:dyDescent="0.25">
      <c r="C86" s="1007" t="s">
        <v>429</v>
      </c>
      <c r="D86" s="919"/>
      <c r="E86" s="914">
        <f>D89</f>
        <v>0</v>
      </c>
      <c r="F86" s="914">
        <f>E89</f>
        <v>0</v>
      </c>
      <c r="G86" s="914">
        <f>F89</f>
        <v>0</v>
      </c>
      <c r="H86" s="914">
        <f t="shared" ref="H86:P86" si="33">G89</f>
        <v>0</v>
      </c>
      <c r="I86" s="914">
        <f t="shared" si="33"/>
        <v>1800000</v>
      </c>
      <c r="J86" s="914">
        <f t="shared" si="33"/>
        <v>5400000</v>
      </c>
      <c r="K86" s="914">
        <f t="shared" si="33"/>
        <v>9000000</v>
      </c>
      <c r="L86" s="914">
        <f t="shared" si="33"/>
        <v>13500000</v>
      </c>
      <c r="M86" s="914">
        <f t="shared" si="33"/>
        <v>18000000</v>
      </c>
      <c r="N86" s="914">
        <f t="shared" si="33"/>
        <v>9000000</v>
      </c>
      <c r="O86" s="914">
        <f t="shared" si="33"/>
        <v>0</v>
      </c>
      <c r="P86" s="914">
        <f t="shared" si="33"/>
        <v>0</v>
      </c>
      <c r="Q86" s="914">
        <f>MAX(E86:P86)</f>
        <v>18000000</v>
      </c>
    </row>
    <row r="87" spans="1:19" x14ac:dyDescent="0.25">
      <c r="C87" s="480" t="s">
        <v>431</v>
      </c>
      <c r="D87" s="507">
        <f t="shared" ref="D87" si="34">D19</f>
        <v>0</v>
      </c>
      <c r="E87" s="507">
        <f>E19/$Q$19*$I$44</f>
        <v>0</v>
      </c>
      <c r="F87" s="507">
        <f t="shared" ref="F87:P87" si="35">F19/$Q$19*$I$44</f>
        <v>0</v>
      </c>
      <c r="G87" s="507">
        <f t="shared" si="35"/>
        <v>0</v>
      </c>
      <c r="H87" s="507">
        <f t="shared" si="35"/>
        <v>1800000</v>
      </c>
      <c r="I87" s="507">
        <f t="shared" si="35"/>
        <v>3600000</v>
      </c>
      <c r="J87" s="507">
        <f t="shared" si="35"/>
        <v>3600000</v>
      </c>
      <c r="K87" s="507">
        <f t="shared" si="35"/>
        <v>4500000</v>
      </c>
      <c r="L87" s="507">
        <f t="shared" si="35"/>
        <v>4500000</v>
      </c>
      <c r="M87" s="507">
        <f t="shared" si="35"/>
        <v>0</v>
      </c>
      <c r="N87" s="507">
        <f t="shared" si="35"/>
        <v>0</v>
      </c>
      <c r="O87" s="507">
        <f t="shared" si="35"/>
        <v>0</v>
      </c>
      <c r="P87" s="507">
        <f t="shared" si="35"/>
        <v>0</v>
      </c>
      <c r="Q87" s="921">
        <f>SUM(D87:P87)</f>
        <v>18000000</v>
      </c>
    </row>
    <row r="88" spans="1:19" x14ac:dyDescent="0.25">
      <c r="C88" s="480" t="s">
        <v>434</v>
      </c>
      <c r="D88" s="507">
        <f t="shared" ref="D88:P88" si="36">-$I$44*D14</f>
        <v>0</v>
      </c>
      <c r="E88" s="507">
        <f t="shared" si="36"/>
        <v>0</v>
      </c>
      <c r="F88" s="507">
        <f t="shared" si="36"/>
        <v>0</v>
      </c>
      <c r="G88" s="507">
        <f t="shared" si="36"/>
        <v>0</v>
      </c>
      <c r="H88" s="507">
        <f t="shared" si="36"/>
        <v>0</v>
      </c>
      <c r="I88" s="507">
        <f t="shared" si="36"/>
        <v>0</v>
      </c>
      <c r="J88" s="507">
        <f t="shared" si="36"/>
        <v>0</v>
      </c>
      <c r="K88" s="507">
        <f t="shared" si="36"/>
        <v>0</v>
      </c>
      <c r="L88" s="507">
        <f t="shared" si="36"/>
        <v>0</v>
      </c>
      <c r="M88" s="507">
        <f t="shared" si="36"/>
        <v>-9000000</v>
      </c>
      <c r="N88" s="507">
        <f t="shared" si="36"/>
        <v>-9000000</v>
      </c>
      <c r="O88" s="507">
        <f t="shared" si="36"/>
        <v>0</v>
      </c>
      <c r="P88" s="507">
        <f t="shared" si="36"/>
        <v>0</v>
      </c>
      <c r="Q88" s="921">
        <f>SUM(D88:P88)</f>
        <v>-18000000</v>
      </c>
    </row>
    <row r="89" spans="1:19" x14ac:dyDescent="0.25">
      <c r="C89" s="1007" t="s">
        <v>430</v>
      </c>
      <c r="D89" s="914">
        <f t="shared" ref="D89:L89" si="37">D86+D87+D88</f>
        <v>0</v>
      </c>
      <c r="E89" s="914">
        <f t="shared" si="37"/>
        <v>0</v>
      </c>
      <c r="F89" s="914">
        <f t="shared" si="37"/>
        <v>0</v>
      </c>
      <c r="G89" s="914">
        <f t="shared" si="37"/>
        <v>0</v>
      </c>
      <c r="H89" s="914">
        <f t="shared" si="37"/>
        <v>1800000</v>
      </c>
      <c r="I89" s="914">
        <f t="shared" si="37"/>
        <v>5400000</v>
      </c>
      <c r="J89" s="914">
        <f t="shared" si="37"/>
        <v>9000000</v>
      </c>
      <c r="K89" s="914">
        <f t="shared" si="37"/>
        <v>13500000</v>
      </c>
      <c r="L89" s="914">
        <f t="shared" si="37"/>
        <v>18000000</v>
      </c>
      <c r="M89" s="914">
        <f>M86+M87+M88</f>
        <v>9000000</v>
      </c>
      <c r="N89" s="914">
        <f>N86+N87+N88</f>
        <v>0</v>
      </c>
      <c r="O89" s="914">
        <f>O86+O87+O88</f>
        <v>0</v>
      </c>
      <c r="P89" s="914">
        <f>P86+P87+P88</f>
        <v>0</v>
      </c>
      <c r="Q89" s="921"/>
    </row>
    <row r="90" spans="1:19" x14ac:dyDescent="0.25">
      <c r="C90" s="480" t="s">
        <v>148</v>
      </c>
      <c r="D90" s="919"/>
      <c r="E90" s="507">
        <f t="shared" ref="E90:P90" si="38">-$G$50*E89</f>
        <v>0</v>
      </c>
      <c r="F90" s="507">
        <f t="shared" si="38"/>
        <v>0</v>
      </c>
      <c r="G90" s="507">
        <f t="shared" si="38"/>
        <v>0</v>
      </c>
      <c r="H90" s="507">
        <f t="shared" si="38"/>
        <v>-4483.2227657780168</v>
      </c>
      <c r="I90" s="507">
        <f t="shared" si="38"/>
        <v>-13449.66829733405</v>
      </c>
      <c r="J90" s="507">
        <f t="shared" si="38"/>
        <v>-22416.113828890084</v>
      </c>
      <c r="K90" s="507">
        <f t="shared" si="38"/>
        <v>-33624.170743335126</v>
      </c>
      <c r="L90" s="507">
        <f t="shared" si="38"/>
        <v>-44832.227657780168</v>
      </c>
      <c r="M90" s="507">
        <f t="shared" si="38"/>
        <v>-22416.113828890084</v>
      </c>
      <c r="N90" s="507">
        <f t="shared" si="38"/>
        <v>0</v>
      </c>
      <c r="O90" s="507">
        <f t="shared" si="38"/>
        <v>0</v>
      </c>
      <c r="P90" s="507">
        <f t="shared" si="38"/>
        <v>0</v>
      </c>
      <c r="Q90" s="921">
        <f>SUM(D90:P90)</f>
        <v>-141221.51712200753</v>
      </c>
    </row>
    <row r="91" spans="1:19" s="481" customFormat="1" x14ac:dyDescent="0.25">
      <c r="A91" s="411"/>
      <c r="B91" s="410"/>
      <c r="D91" s="915"/>
      <c r="E91" s="915"/>
      <c r="F91" s="915"/>
      <c r="G91" s="915"/>
      <c r="H91" s="915"/>
      <c r="I91" s="915"/>
      <c r="J91" s="915"/>
      <c r="K91" s="915"/>
      <c r="L91" s="915"/>
      <c r="M91" s="915"/>
      <c r="N91" s="915"/>
      <c r="O91" s="915"/>
      <c r="P91" s="915"/>
      <c r="Q91" s="921"/>
      <c r="R91" s="915"/>
      <c r="S91" s="915"/>
    </row>
    <row r="92" spans="1:19" x14ac:dyDescent="0.25">
      <c r="C92" s="481"/>
      <c r="D92" s="915"/>
      <c r="E92" s="915"/>
      <c r="F92" s="915"/>
      <c r="G92" s="915"/>
      <c r="H92" s="915"/>
      <c r="I92" s="915"/>
      <c r="J92" s="915"/>
      <c r="K92" s="915"/>
      <c r="L92" s="915"/>
      <c r="M92" s="915"/>
      <c r="N92" s="915"/>
      <c r="O92" s="915"/>
      <c r="P92" s="915"/>
      <c r="Q92" s="914"/>
    </row>
    <row r="93" spans="1:19" x14ac:dyDescent="0.25">
      <c r="C93" s="481" t="s">
        <v>48</v>
      </c>
      <c r="D93" s="915">
        <v>0</v>
      </c>
      <c r="E93" s="915">
        <v>1</v>
      </c>
      <c r="F93" s="915">
        <v>2</v>
      </c>
      <c r="G93" s="915">
        <v>3</v>
      </c>
      <c r="H93" s="915">
        <v>4</v>
      </c>
      <c r="I93" s="915">
        <v>5</v>
      </c>
      <c r="J93" s="915">
        <v>6</v>
      </c>
      <c r="K93" s="915">
        <v>7</v>
      </c>
      <c r="L93" s="915">
        <v>8</v>
      </c>
      <c r="M93" s="915">
        <v>9</v>
      </c>
      <c r="N93" s="915">
        <v>10</v>
      </c>
      <c r="O93" s="915">
        <v>11</v>
      </c>
      <c r="P93" s="915">
        <v>12</v>
      </c>
      <c r="Q93" s="915" t="s">
        <v>212</v>
      </c>
      <c r="R93" s="915" t="s">
        <v>156</v>
      </c>
      <c r="S93" s="915" t="s">
        <v>157</v>
      </c>
    </row>
    <row r="94" spans="1:19" x14ac:dyDescent="0.25">
      <c r="C94" s="480" t="s">
        <v>114</v>
      </c>
      <c r="D94" s="507">
        <f>D21</f>
        <v>-18000000</v>
      </c>
      <c r="E94" s="507">
        <f t="shared" ref="E94:P94" si="39">E21</f>
        <v>0</v>
      </c>
      <c r="F94" s="507">
        <f t="shared" si="39"/>
        <v>-4500000</v>
      </c>
      <c r="G94" s="507">
        <f t="shared" si="39"/>
        <v>-6750000</v>
      </c>
      <c r="H94" s="507">
        <f t="shared" si="39"/>
        <v>-6937500</v>
      </c>
      <c r="I94" s="507">
        <f t="shared" si="39"/>
        <v>-4875000</v>
      </c>
      <c r="J94" s="507">
        <f t="shared" si="39"/>
        <v>-4875000</v>
      </c>
      <c r="K94" s="507">
        <f t="shared" si="39"/>
        <v>-1593750</v>
      </c>
      <c r="L94" s="507">
        <f t="shared" si="39"/>
        <v>5156250</v>
      </c>
      <c r="M94" s="507">
        <f t="shared" si="39"/>
        <v>30937500</v>
      </c>
      <c r="N94" s="507">
        <f t="shared" si="39"/>
        <v>30937500</v>
      </c>
      <c r="O94" s="507">
        <f t="shared" si="39"/>
        <v>0</v>
      </c>
      <c r="P94" s="507">
        <f t="shared" si="39"/>
        <v>0</v>
      </c>
      <c r="Q94" s="914">
        <f t="shared" ref="Q94:Q99" si="40">SUM(D94:P94)</f>
        <v>19500000</v>
      </c>
      <c r="R94" s="487">
        <f>IRR(D94:P94)</f>
        <v>5.0756861211911142E-2</v>
      </c>
      <c r="S94" s="487">
        <f t="shared" ref="S94:S99" si="41">(1+R94)^4-1</f>
        <v>0.2190146869923173</v>
      </c>
    </row>
    <row r="95" spans="1:19" x14ac:dyDescent="0.25">
      <c r="C95" s="480" t="s">
        <v>102</v>
      </c>
      <c r="D95" s="507">
        <f t="shared" ref="D95:P95" si="42">D38</f>
        <v>-18000000</v>
      </c>
      <c r="E95" s="507">
        <f t="shared" si="42"/>
        <v>0</v>
      </c>
      <c r="F95" s="507">
        <f t="shared" si="42"/>
        <v>-4500000</v>
      </c>
      <c r="G95" s="507">
        <f t="shared" si="42"/>
        <v>-6750000</v>
      </c>
      <c r="H95" s="507">
        <f t="shared" si="42"/>
        <v>-6937500</v>
      </c>
      <c r="I95" s="507">
        <f t="shared" si="42"/>
        <v>-4875000</v>
      </c>
      <c r="J95" s="507">
        <f t="shared" si="42"/>
        <v>-4875000</v>
      </c>
      <c r="K95" s="507">
        <f t="shared" si="42"/>
        <v>-1593750</v>
      </c>
      <c r="L95" s="507">
        <f t="shared" si="42"/>
        <v>5156250</v>
      </c>
      <c r="M95" s="507">
        <f t="shared" si="42"/>
        <v>30937500</v>
      </c>
      <c r="N95" s="507">
        <f t="shared" si="42"/>
        <v>30937500</v>
      </c>
      <c r="O95" s="507">
        <f t="shared" si="42"/>
        <v>0</v>
      </c>
      <c r="P95" s="507">
        <f t="shared" si="42"/>
        <v>0</v>
      </c>
      <c r="Q95" s="914">
        <f t="shared" si="40"/>
        <v>19500000</v>
      </c>
      <c r="R95" s="487">
        <f>IRR(D95:P95)</f>
        <v>5.0756861211911142E-2</v>
      </c>
      <c r="S95" s="487">
        <f t="shared" si="41"/>
        <v>0.2190146869923173</v>
      </c>
    </row>
    <row r="96" spans="1:19" s="481" customFormat="1" x14ac:dyDescent="0.25">
      <c r="A96" s="411"/>
      <c r="B96" s="410"/>
      <c r="C96" s="480" t="s">
        <v>149</v>
      </c>
      <c r="D96" s="507">
        <f>D73</f>
        <v>0</v>
      </c>
      <c r="E96" s="507">
        <f t="shared" ref="E96:P96" si="43">E73</f>
        <v>0</v>
      </c>
      <c r="F96" s="507">
        <f>F73</f>
        <v>3893159.6705296403</v>
      </c>
      <c r="G96" s="507">
        <f t="shared" si="43"/>
        <v>6513292.4246634627</v>
      </c>
      <c r="H96" s="507">
        <f t="shared" si="43"/>
        <v>8708173.5661655795</v>
      </c>
      <c r="I96" s="507">
        <f t="shared" si="43"/>
        <v>8653054.7076676972</v>
      </c>
      <c r="J96" s="507">
        <f t="shared" si="43"/>
        <v>8597935.849169815</v>
      </c>
      <c r="K96" s="507">
        <f t="shared" si="43"/>
        <v>6306596.7052964028</v>
      </c>
      <c r="L96" s="507">
        <f t="shared" si="43"/>
        <v>-333768.22999797942</v>
      </c>
      <c r="M96" s="507">
        <f t="shared" si="43"/>
        <v>-28250163.086249243</v>
      </c>
      <c r="N96" s="507">
        <f t="shared" si="43"/>
        <v>-16875000</v>
      </c>
      <c r="O96" s="507">
        <f t="shared" si="43"/>
        <v>0</v>
      </c>
      <c r="P96" s="507">
        <f t="shared" si="43"/>
        <v>0</v>
      </c>
      <c r="Q96" s="914">
        <f t="shared" si="40"/>
        <v>-2786718.3927546181</v>
      </c>
      <c r="R96" s="487">
        <f>IRR(D96:P96)</f>
        <v>1.365585042910622E-2</v>
      </c>
      <c r="S96" s="487">
        <f t="shared" si="41"/>
        <v>5.5752516292613574E-2</v>
      </c>
    </row>
    <row r="97" spans="3:19" x14ac:dyDescent="0.25">
      <c r="C97" s="480" t="s">
        <v>147</v>
      </c>
      <c r="D97" s="507">
        <f t="shared" ref="D97:P97" si="44">D83</f>
        <v>0</v>
      </c>
      <c r="E97" s="507">
        <f t="shared" si="44"/>
        <v>0</v>
      </c>
      <c r="F97" s="507">
        <f t="shared" si="44"/>
        <v>0</v>
      </c>
      <c r="G97" s="507">
        <f t="shared" si="44"/>
        <v>0</v>
      </c>
      <c r="H97" s="507">
        <f t="shared" si="44"/>
        <v>0</v>
      </c>
      <c r="I97" s="507">
        <f t="shared" si="44"/>
        <v>0</v>
      </c>
      <c r="J97" s="507">
        <f t="shared" si="44"/>
        <v>0</v>
      </c>
      <c r="K97" s="507">
        <f t="shared" si="44"/>
        <v>0</v>
      </c>
      <c r="L97" s="507">
        <f t="shared" si="44"/>
        <v>0</v>
      </c>
      <c r="M97" s="507">
        <f t="shared" si="44"/>
        <v>0</v>
      </c>
      <c r="N97" s="507">
        <f t="shared" si="44"/>
        <v>0</v>
      </c>
      <c r="O97" s="507">
        <f t="shared" si="44"/>
        <v>0</v>
      </c>
      <c r="P97" s="507">
        <f t="shared" si="44"/>
        <v>0</v>
      </c>
      <c r="Q97" s="914">
        <f t="shared" si="40"/>
        <v>0</v>
      </c>
      <c r="R97" s="487" t="e">
        <f>IRR(D97:P97)</f>
        <v>#NUM!</v>
      </c>
      <c r="S97" s="487" t="e">
        <f t="shared" si="41"/>
        <v>#NUM!</v>
      </c>
    </row>
    <row r="98" spans="3:19" x14ac:dyDescent="0.25">
      <c r="C98" s="480" t="s">
        <v>150</v>
      </c>
      <c r="D98" s="507">
        <f>D90</f>
        <v>0</v>
      </c>
      <c r="E98" s="507">
        <f t="shared" ref="E98:P98" si="45">E90</f>
        <v>0</v>
      </c>
      <c r="F98" s="507">
        <f t="shared" si="45"/>
        <v>0</v>
      </c>
      <c r="G98" s="507">
        <f t="shared" si="45"/>
        <v>0</v>
      </c>
      <c r="H98" s="507">
        <f t="shared" si="45"/>
        <v>-4483.2227657780168</v>
      </c>
      <c r="I98" s="507">
        <f t="shared" si="45"/>
        <v>-13449.66829733405</v>
      </c>
      <c r="J98" s="507">
        <f t="shared" si="45"/>
        <v>-22416.113828890084</v>
      </c>
      <c r="K98" s="507">
        <f t="shared" si="45"/>
        <v>-33624.170743335126</v>
      </c>
      <c r="L98" s="507">
        <f t="shared" si="45"/>
        <v>-44832.227657780168</v>
      </c>
      <c r="M98" s="507">
        <f t="shared" si="45"/>
        <v>-22416.113828890084</v>
      </c>
      <c r="N98" s="507">
        <f t="shared" si="45"/>
        <v>0</v>
      </c>
      <c r="O98" s="507">
        <f t="shared" si="45"/>
        <v>0</v>
      </c>
      <c r="P98" s="507">
        <f t="shared" si="45"/>
        <v>0</v>
      </c>
      <c r="Q98" s="914">
        <f>SUM(D98:P98)</f>
        <v>-141221.51712200753</v>
      </c>
      <c r="R98" s="487"/>
      <c r="S98" s="487"/>
    </row>
    <row r="99" spans="3:19" x14ac:dyDescent="0.25">
      <c r="C99" s="481" t="s">
        <v>151</v>
      </c>
      <c r="D99" s="915">
        <f>SUM(D95:D98)</f>
        <v>-18000000</v>
      </c>
      <c r="E99" s="915">
        <f t="shared" ref="E99:P99" si="46">SUM(E95:E98)</f>
        <v>0</v>
      </c>
      <c r="F99" s="915">
        <f t="shared" si="46"/>
        <v>-606840.32947035972</v>
      </c>
      <c r="G99" s="915">
        <f t="shared" si="46"/>
        <v>-236707.57533653732</v>
      </c>
      <c r="H99" s="915">
        <f t="shared" si="46"/>
        <v>1766190.3433998015</v>
      </c>
      <c r="I99" s="915">
        <f t="shared" si="46"/>
        <v>3764605.0393703631</v>
      </c>
      <c r="J99" s="915">
        <f t="shared" si="46"/>
        <v>3700519.7353409249</v>
      </c>
      <c r="K99" s="915">
        <f t="shared" si="46"/>
        <v>4679222.5345530678</v>
      </c>
      <c r="L99" s="915">
        <f t="shared" si="46"/>
        <v>4777649.5423442405</v>
      </c>
      <c r="M99" s="915">
        <f t="shared" si="46"/>
        <v>2664920.7999218665</v>
      </c>
      <c r="N99" s="915">
        <f t="shared" si="46"/>
        <v>14062500</v>
      </c>
      <c r="O99" s="915">
        <f t="shared" si="46"/>
        <v>0</v>
      </c>
      <c r="P99" s="915">
        <f t="shared" si="46"/>
        <v>0</v>
      </c>
      <c r="Q99" s="914">
        <f t="shared" si="40"/>
        <v>16572060.090123367</v>
      </c>
      <c r="R99" s="487">
        <f>IRR(D99:P99)</f>
        <v>8.4808449388107165E-2</v>
      </c>
      <c r="S99" s="487">
        <f t="shared" si="41"/>
        <v>0.38488029770654086</v>
      </c>
    </row>
    <row r="100" spans="3:19" x14ac:dyDescent="0.25">
      <c r="C100" s="1007" t="s">
        <v>456</v>
      </c>
      <c r="D100" s="919"/>
      <c r="E100" s="914">
        <f t="shared" ref="E100:P100" si="47">D104</f>
        <v>0</v>
      </c>
      <c r="F100" s="914">
        <f t="shared" si="47"/>
        <v>0</v>
      </c>
      <c r="G100" s="914">
        <f t="shared" si="47"/>
        <v>0</v>
      </c>
      <c r="H100" s="914">
        <f t="shared" si="47"/>
        <v>0</v>
      </c>
      <c r="I100" s="914">
        <f t="shared" si="47"/>
        <v>1766190.3433998015</v>
      </c>
      <c r="J100" s="914">
        <f t="shared" si="47"/>
        <v>5532998.9932230162</v>
      </c>
      <c r="K100" s="914">
        <f t="shared" si="47"/>
        <v>9240422.0470327828</v>
      </c>
      <c r="L100" s="914">
        <f t="shared" si="47"/>
        <v>13931173.514856091</v>
      </c>
      <c r="M100" s="914">
        <f t="shared" si="47"/>
        <v>18726204.467812467</v>
      </c>
      <c r="N100" s="914">
        <f t="shared" si="47"/>
        <v>21414489.261350144</v>
      </c>
      <c r="O100" s="914">
        <f t="shared" si="47"/>
        <v>2.2191670723259449E-10</v>
      </c>
      <c r="P100" s="914">
        <f t="shared" si="47"/>
        <v>-4.0389678347315804E-27</v>
      </c>
      <c r="Q100" s="914">
        <f>SUM(D100:P100)</f>
        <v>70611478.627674296</v>
      </c>
    </row>
    <row r="101" spans="3:19" x14ac:dyDescent="0.25">
      <c r="C101" s="480" t="s">
        <v>152</v>
      </c>
      <c r="D101" s="507"/>
      <c r="E101" s="507">
        <f>IF(SUM($D$14:E$14)=1,0,MAX(0,E99))</f>
        <v>0</v>
      </c>
      <c r="F101" s="507">
        <f>IF(SUM($D$14:F$14)=1,0,MAX(0,F99))</f>
        <v>0</v>
      </c>
      <c r="G101" s="507">
        <f>IF(SUM($D$14:G$14)=1,0,MAX(0,G99))</f>
        <v>0</v>
      </c>
      <c r="H101" s="507">
        <f>IF(SUM($D$14:H$14)=1,0,MAX(0,H99))</f>
        <v>1766190.3433998015</v>
      </c>
      <c r="I101" s="507">
        <f>IF(SUM($D$14:I$14)=1,0,MAX(0,I99))</f>
        <v>3764605.0393703631</v>
      </c>
      <c r="J101" s="507">
        <f>IF(SUM($D$14:J$14)=1,0,MAX(0,J99))</f>
        <v>3700519.7353409249</v>
      </c>
      <c r="K101" s="507">
        <f>IF(SUM($D$14:K$14)=1,0,MAX(0,K99))</f>
        <v>4679222.5345530678</v>
      </c>
      <c r="L101" s="507">
        <f>IF(SUM($D$14:L$14)=1,0,MAX(0,L99))</f>
        <v>4777649.5423442405</v>
      </c>
      <c r="M101" s="507">
        <f>IF(SUM($D$14:M$14)=1,0,MAX(0,M99))</f>
        <v>2664920.7999218665</v>
      </c>
      <c r="N101" s="507">
        <f>IF(SUM($D$14:N$14)=1,0,MAX(0,N99))</f>
        <v>0</v>
      </c>
      <c r="O101" s="507">
        <f>IF(SUM($D$14:O$14)=1,0,MAX(0,O99))</f>
        <v>0</v>
      </c>
      <c r="P101" s="507">
        <f>IF(SUM($D$14:P$14)=1,0,MAX(0,P99))</f>
        <v>0</v>
      </c>
      <c r="Q101" s="914">
        <f>SUM(D101:P101)</f>
        <v>21353107.994930264</v>
      </c>
    </row>
    <row r="102" spans="3:19" x14ac:dyDescent="0.25">
      <c r="C102" s="480" t="s">
        <v>80</v>
      </c>
      <c r="D102" s="919"/>
      <c r="E102" s="507">
        <f t="shared" ref="E102:P102" si="48">((1+$D$48)^(1/4)-1)*E100</f>
        <v>0</v>
      </c>
      <c r="F102" s="507">
        <f t="shared" si="48"/>
        <v>0</v>
      </c>
      <c r="G102" s="507">
        <f t="shared" si="48"/>
        <v>0</v>
      </c>
      <c r="H102" s="507">
        <f t="shared" si="48"/>
        <v>0</v>
      </c>
      <c r="I102" s="507">
        <f t="shared" si="48"/>
        <v>2203.6104528512105</v>
      </c>
      <c r="J102" s="507">
        <f t="shared" si="48"/>
        <v>6903.3184688415577</v>
      </c>
      <c r="K102" s="507">
        <f t="shared" si="48"/>
        <v>11528.933270239795</v>
      </c>
      <c r="L102" s="507">
        <f t="shared" si="48"/>
        <v>17381.410612135653</v>
      </c>
      <c r="M102" s="507">
        <f t="shared" si="48"/>
        <v>23363.993615811334</v>
      </c>
      <c r="N102" s="507">
        <f t="shared" si="48"/>
        <v>26718.067254260404</v>
      </c>
      <c r="O102" s="507">
        <f t="shared" si="48"/>
        <v>2.7687727857165115E-13</v>
      </c>
      <c r="P102" s="507">
        <f t="shared" si="48"/>
        <v>-5.0392709781278784E-30</v>
      </c>
      <c r="Q102" s="914">
        <f>SUM(D102:P102)</f>
        <v>88099.333674139954</v>
      </c>
    </row>
    <row r="103" spans="3:19" x14ac:dyDescent="0.25">
      <c r="C103" s="480" t="s">
        <v>60</v>
      </c>
      <c r="D103" s="507">
        <f>IF(SUM($D$14:D$14)=1,D100+D101+D102,0)</f>
        <v>0</v>
      </c>
      <c r="E103" s="507">
        <f>IF(SUM($D$14:E$14)=1,E100+E101+E102,0)</f>
        <v>0</v>
      </c>
      <c r="F103" s="507">
        <f>IF(SUM($D$14:F$14)=1,F100+F101+F102,0)</f>
        <v>0</v>
      </c>
      <c r="G103" s="507">
        <f>IF(SUM($D$14:G$14)=1,G100+G101+G102,0)</f>
        <v>0</v>
      </c>
      <c r="H103" s="507">
        <f>IF(SUM($D$14:H$14)=1,H100+H101+H102,0)</f>
        <v>0</v>
      </c>
      <c r="I103" s="507">
        <f>IF(SUM($D$14:I$14)=1,I100+I101+I102,0)</f>
        <v>0</v>
      </c>
      <c r="J103" s="507">
        <f>IF(SUM($D$14:J$14)=1,J100+J101+J102,0)</f>
        <v>0</v>
      </c>
      <c r="K103" s="507">
        <f>IF(SUM($D$14:K$14)=1,K100+K101+K102,0)</f>
        <v>0</v>
      </c>
      <c r="L103" s="507">
        <f>IF(SUM($D$14:L$14)=1,L100+L101+L102,0)</f>
        <v>0</v>
      </c>
      <c r="M103" s="507">
        <f>IF(SUM($D$14:M$14)=1,M100+M101+M102,0)</f>
        <v>0</v>
      </c>
      <c r="N103" s="507">
        <f>IF(SUM($D$14:N$14)=1,N100+N101+N102,0)</f>
        <v>21441207.328604404</v>
      </c>
      <c r="O103" s="507">
        <f>IF(SUM($D$14:O$14)=1,O100+O101+O102,0)</f>
        <v>2.2219358451116615E-10</v>
      </c>
      <c r="P103" s="507">
        <f>IF(SUM($D$14:P$14)=1,P100+P101+P102,0)</f>
        <v>-4.0440071057097085E-27</v>
      </c>
      <c r="Q103" s="914">
        <f>SUM(D103:P103)</f>
        <v>21441207.328604404</v>
      </c>
    </row>
    <row r="104" spans="3:19" x14ac:dyDescent="0.25">
      <c r="C104" s="1007" t="s">
        <v>457</v>
      </c>
      <c r="D104" s="914">
        <f t="shared" ref="D104:P104" si="49">D100+D101-D103+D102</f>
        <v>0</v>
      </c>
      <c r="E104" s="914">
        <f t="shared" si="49"/>
        <v>0</v>
      </c>
      <c r="F104" s="914">
        <f t="shared" si="49"/>
        <v>0</v>
      </c>
      <c r="G104" s="914">
        <f t="shared" si="49"/>
        <v>0</v>
      </c>
      <c r="H104" s="914">
        <f t="shared" si="49"/>
        <v>1766190.3433998015</v>
      </c>
      <c r="I104" s="914">
        <f t="shared" si="49"/>
        <v>5532998.9932230162</v>
      </c>
      <c r="J104" s="914">
        <f t="shared" si="49"/>
        <v>9240422.0470327828</v>
      </c>
      <c r="K104" s="914">
        <f t="shared" si="49"/>
        <v>13931173.514856091</v>
      </c>
      <c r="L104" s="914">
        <f t="shared" si="49"/>
        <v>18726204.467812467</v>
      </c>
      <c r="M104" s="914">
        <f t="shared" si="49"/>
        <v>21414489.261350144</v>
      </c>
      <c r="N104" s="914">
        <f t="shared" si="49"/>
        <v>2.2191670723259449E-10</v>
      </c>
      <c r="O104" s="914">
        <f t="shared" si="49"/>
        <v>-4.0389678347315804E-27</v>
      </c>
      <c r="P104" s="914">
        <f t="shared" si="49"/>
        <v>1.7936620343357659E-43</v>
      </c>
      <c r="Q104" s="507">
        <f>MAX(E104:P104)</f>
        <v>21414489.261350144</v>
      </c>
    </row>
    <row r="105" spans="3:19" x14ac:dyDescent="0.25">
      <c r="C105" s="481" t="s">
        <v>153</v>
      </c>
      <c r="D105" s="915">
        <f>IF(D99&lt;0,D99,0)+D103</f>
        <v>-18000000</v>
      </c>
      <c r="E105" s="915">
        <f t="shared" ref="E105:P105" si="50">IF(E99&lt;0,E99,0)+E103+IF(E67=0,E99,0)</f>
        <v>0</v>
      </c>
      <c r="F105" s="915">
        <f t="shared" si="50"/>
        <v>-606840.32947035972</v>
      </c>
      <c r="G105" s="915">
        <f t="shared" si="50"/>
        <v>-236707.57533653732</v>
      </c>
      <c r="H105" s="915">
        <f t="shared" si="50"/>
        <v>0</v>
      </c>
      <c r="I105" s="915">
        <f t="shared" si="50"/>
        <v>0</v>
      </c>
      <c r="J105" s="915">
        <f t="shared" si="50"/>
        <v>0</v>
      </c>
      <c r="K105" s="915">
        <f t="shared" si="50"/>
        <v>0</v>
      </c>
      <c r="L105" s="915">
        <f t="shared" si="50"/>
        <v>0</v>
      </c>
      <c r="M105" s="915">
        <f t="shared" si="50"/>
        <v>0</v>
      </c>
      <c r="N105" s="915">
        <f t="shared" si="50"/>
        <v>35503707.3286044</v>
      </c>
      <c r="O105" s="915">
        <f t="shared" si="50"/>
        <v>2.2219358451116615E-10</v>
      </c>
      <c r="P105" s="915">
        <f t="shared" si="50"/>
        <v>-4.0440071057097085E-27</v>
      </c>
      <c r="Q105" s="914">
        <f>SUM(D105:P105)</f>
        <v>16660159.423797503</v>
      </c>
      <c r="R105" s="487">
        <f>IRR(D105:P105)</f>
        <v>6.6043856242750776E-2</v>
      </c>
      <c r="S105" s="487">
        <f>(1+R105)^4-1</f>
        <v>0.29151747385291849</v>
      </c>
    </row>
    <row r="107" spans="3:19" x14ac:dyDescent="0.25">
      <c r="C107" s="481" t="s">
        <v>154</v>
      </c>
      <c r="D107" s="922"/>
      <c r="E107" s="915">
        <f>E67</f>
        <v>0</v>
      </c>
      <c r="F107" s="915">
        <f>F67</f>
        <v>4500000</v>
      </c>
      <c r="G107" s="915">
        <f t="shared" ref="G107:P107" si="51">G67</f>
        <v>11250000</v>
      </c>
      <c r="H107" s="915">
        <f t="shared" si="51"/>
        <v>20250000</v>
      </c>
      <c r="I107" s="915">
        <f t="shared" si="51"/>
        <v>29250000</v>
      </c>
      <c r="J107" s="915">
        <f t="shared" si="51"/>
        <v>38250000</v>
      </c>
      <c r="K107" s="915">
        <f t="shared" si="51"/>
        <v>45000000</v>
      </c>
      <c r="L107" s="915">
        <f t="shared" si="51"/>
        <v>45000000</v>
      </c>
      <c r="M107" s="915">
        <f t="shared" si="51"/>
        <v>16875000</v>
      </c>
      <c r="N107" s="915">
        <f t="shared" si="51"/>
        <v>0</v>
      </c>
      <c r="O107" s="915">
        <f t="shared" si="51"/>
        <v>0</v>
      </c>
      <c r="P107" s="915">
        <f t="shared" si="51"/>
        <v>0</v>
      </c>
      <c r="Q107" s="915">
        <f>MAX(E107:P107)</f>
        <v>45000000</v>
      </c>
    </row>
    <row r="108" spans="3:19" outlineLevel="1" x14ac:dyDescent="0.25">
      <c r="C108" s="480" t="s">
        <v>454</v>
      </c>
      <c r="E108" s="507">
        <f>-(SUM($D$18:E18)-$D$3)*(1-SUM($D14:E14))</f>
        <v>18000000</v>
      </c>
      <c r="F108" s="507">
        <f>-(SUM($D$18:F18)-$D$3)*(1-SUM($D14:F14))</f>
        <v>22500000</v>
      </c>
      <c r="G108" s="507">
        <f>-(SUM($D$18:G18)-$D$3)*(1-SUM($D14:G14))</f>
        <v>29250000</v>
      </c>
      <c r="H108" s="507">
        <f>-(SUM($D$18:H18)-$D$3)*(1-SUM($D14:H14))</f>
        <v>38250000</v>
      </c>
      <c r="I108" s="507">
        <f>-(SUM($D$18:I18)-$D$3)*(1-SUM($D14:I14))</f>
        <v>47250000</v>
      </c>
      <c r="J108" s="507">
        <f>-(SUM($D$18:J18)-$D$3)*(1-SUM($D14:J14))</f>
        <v>56250000</v>
      </c>
      <c r="K108" s="507">
        <f>-(SUM($D$18:K18)-$D$3)*(1-SUM($D14:K14))</f>
        <v>63000000</v>
      </c>
      <c r="L108" s="507">
        <f>-(SUM($D$18:L18)-$D$3)*(1-SUM($D14:L14))</f>
        <v>63000000</v>
      </c>
      <c r="M108" s="507">
        <f>-(SUM($D$18:M18)-$D$3)*(1-SUM($D14:M14))</f>
        <v>31500000</v>
      </c>
      <c r="N108" s="507">
        <f>-(SUM($D$18:N18)-$D$3)*(1-SUM($D14:N14))</f>
        <v>0</v>
      </c>
      <c r="O108" s="507">
        <f>-(SUM($D$18:O18)-$D$3)*(1-SUM($D14:O14))</f>
        <v>0</v>
      </c>
      <c r="P108" s="507">
        <f>-(SUM($D$18:P18)-$D$3)*(1-SUM($D14:P14))</f>
        <v>0</v>
      </c>
    </row>
    <row r="109" spans="3:19" outlineLevel="1" x14ac:dyDescent="0.25">
      <c r="C109" s="480" t="s">
        <v>15</v>
      </c>
      <c r="E109" s="487" t="str">
        <f>IF(E107=0,"",E$107/E108)</f>
        <v/>
      </c>
      <c r="F109" s="487">
        <f>IF(F107=0,"",F$107/F108)</f>
        <v>0.2</v>
      </c>
      <c r="G109" s="487">
        <f t="shared" ref="G109:M109" si="52">IF(G107=0,"",G$107/G108)</f>
        <v>0.38461538461538464</v>
      </c>
      <c r="H109" s="487">
        <f t="shared" si="52"/>
        <v>0.52941176470588236</v>
      </c>
      <c r="I109" s="487">
        <f t="shared" si="52"/>
        <v>0.61904761904761907</v>
      </c>
      <c r="J109" s="487">
        <f t="shared" si="52"/>
        <v>0.68</v>
      </c>
      <c r="K109" s="487">
        <f t="shared" si="52"/>
        <v>0.7142857142857143</v>
      </c>
      <c r="L109" s="487">
        <f t="shared" si="52"/>
        <v>0.7142857142857143</v>
      </c>
      <c r="M109" s="487">
        <f t="shared" si="52"/>
        <v>0.5357142857142857</v>
      </c>
      <c r="N109" s="487" t="str">
        <f>IF(N107=0,"",N$107/N108)</f>
        <v/>
      </c>
      <c r="O109" s="487" t="str">
        <f>IF(O107=0,"",O$107/O108)</f>
        <v/>
      </c>
      <c r="P109" s="487" t="str">
        <f>IF(P107=0,"",P$107/P108)</f>
        <v/>
      </c>
    </row>
    <row r="110" spans="3:19" outlineLevel="1" x14ac:dyDescent="0.25">
      <c r="C110" s="480" t="s">
        <v>455</v>
      </c>
      <c r="E110" s="507">
        <f>$D$5+SUM(E18:$P18)-SUM($D14:E14)*$D$5</f>
        <v>37500000</v>
      </c>
      <c r="F110" s="507">
        <f>$D$5+SUM(F18:$P18)-SUM($D14:F14)*$D$5</f>
        <v>37500000</v>
      </c>
      <c r="G110" s="507">
        <f>$D$5+SUM(G18:$P18)-SUM($D14:G14)*$D$5</f>
        <v>42000000</v>
      </c>
      <c r="H110" s="507">
        <f>$D$5+SUM(H18:$P18)-SUM($D14:H14)*$D$5</f>
        <v>48750000</v>
      </c>
      <c r="I110" s="507">
        <f>$D$5+SUM(I18:$P18)-SUM($D14:I14)*$D$5</f>
        <v>57750000</v>
      </c>
      <c r="J110" s="507">
        <f>$D$5+SUM(J18:$P18)-SUM($D14:J14)*$D$5</f>
        <v>66750000</v>
      </c>
      <c r="K110" s="507">
        <f>$D$5+SUM(K18:$P18)-SUM($D14:K14)*$D$5</f>
        <v>75750000</v>
      </c>
      <c r="L110" s="507">
        <f>$D$5+SUM(L18:$P18)-SUM($D14:L14)*$D$5</f>
        <v>82500000</v>
      </c>
      <c r="M110" s="507">
        <f>$D$5+SUM(M18:$P18)-SUM($D14:M14)*$D$5</f>
        <v>41250000</v>
      </c>
      <c r="N110" s="507">
        <f>$D$5+SUM(N18:$P18)-SUM($D14:N14)*$D$5</f>
        <v>0</v>
      </c>
      <c r="O110" s="507">
        <f>$D$5+SUM(O18:$P18)-SUM($D14:O14)*$D$5</f>
        <v>0</v>
      </c>
      <c r="P110" s="507">
        <f>$D$5+SUM(P18:$P18)-SUM($D14:P14)*$D$5</f>
        <v>0</v>
      </c>
    </row>
    <row r="111" spans="3:19" outlineLevel="1" x14ac:dyDescent="0.25">
      <c r="C111" s="480" t="s">
        <v>16</v>
      </c>
      <c r="E111" s="487" t="str">
        <f>IF(E107=0,"",E$107/E110)</f>
        <v/>
      </c>
      <c r="F111" s="487">
        <f>IF(F107=0,"",F$107/F110)</f>
        <v>0.12</v>
      </c>
      <c r="G111" s="487">
        <f t="shared" ref="G111:P111" si="53">IF(G107=0,"",G$107/G110)</f>
        <v>0.26785714285714285</v>
      </c>
      <c r="H111" s="487">
        <f t="shared" si="53"/>
        <v>0.41538461538461541</v>
      </c>
      <c r="I111" s="487">
        <f t="shared" si="53"/>
        <v>0.50649350649350644</v>
      </c>
      <c r="J111" s="487">
        <f t="shared" si="53"/>
        <v>0.5730337078651685</v>
      </c>
      <c r="K111" s="487">
        <f t="shared" si="53"/>
        <v>0.59405940594059403</v>
      </c>
      <c r="L111" s="487">
        <f t="shared" si="53"/>
        <v>0.54545454545454541</v>
      </c>
      <c r="M111" s="487">
        <f t="shared" si="53"/>
        <v>0.40909090909090912</v>
      </c>
      <c r="N111" s="487" t="str">
        <f t="shared" si="53"/>
        <v/>
      </c>
      <c r="O111" s="487" t="str">
        <f t="shared" si="53"/>
        <v/>
      </c>
      <c r="P111" s="487" t="str">
        <f t="shared" si="53"/>
        <v/>
      </c>
    </row>
    <row r="112" spans="3:19" outlineLevel="1" x14ac:dyDescent="0.25">
      <c r="C112" s="480" t="s">
        <v>453</v>
      </c>
      <c r="E112" s="507">
        <f>AVERAGE(E108,E110)</f>
        <v>27750000</v>
      </c>
      <c r="F112" s="507">
        <f t="shared" ref="F112:P112" si="54">AVERAGE(F108,F110)</f>
        <v>30000000</v>
      </c>
      <c r="G112" s="507">
        <f t="shared" si="54"/>
        <v>35625000</v>
      </c>
      <c r="H112" s="507">
        <f t="shared" si="54"/>
        <v>43500000</v>
      </c>
      <c r="I112" s="507">
        <f t="shared" si="54"/>
        <v>52500000</v>
      </c>
      <c r="J112" s="507">
        <f t="shared" si="54"/>
        <v>61500000</v>
      </c>
      <c r="K112" s="507">
        <f t="shared" si="54"/>
        <v>69375000</v>
      </c>
      <c r="L112" s="507">
        <f t="shared" si="54"/>
        <v>72750000</v>
      </c>
      <c r="M112" s="507">
        <f t="shared" si="54"/>
        <v>36375000</v>
      </c>
      <c r="N112" s="507">
        <f t="shared" si="54"/>
        <v>0</v>
      </c>
      <c r="O112" s="507">
        <f t="shared" si="54"/>
        <v>0</v>
      </c>
      <c r="P112" s="507">
        <f t="shared" si="54"/>
        <v>0</v>
      </c>
    </row>
    <row r="113" spans="3:17" outlineLevel="1" x14ac:dyDescent="0.25">
      <c r="C113" s="480" t="s">
        <v>17</v>
      </c>
      <c r="E113" s="487" t="str">
        <f>IF(E107=0,"",E$107/E112)</f>
        <v/>
      </c>
      <c r="F113" s="487">
        <f>IF(F107=0,"",F$107/F112)</f>
        <v>0.15</v>
      </c>
      <c r="G113" s="487">
        <f t="shared" ref="G113:P113" si="55">IF(G107=0,"",G$107/G112)</f>
        <v>0.31578947368421051</v>
      </c>
      <c r="H113" s="487">
        <f t="shared" si="55"/>
        <v>0.46551724137931033</v>
      </c>
      <c r="I113" s="487">
        <f t="shared" si="55"/>
        <v>0.55714285714285716</v>
      </c>
      <c r="J113" s="487">
        <f t="shared" si="55"/>
        <v>0.62195121951219512</v>
      </c>
      <c r="K113" s="487">
        <f t="shared" si="55"/>
        <v>0.64864864864864868</v>
      </c>
      <c r="L113" s="487">
        <f t="shared" si="55"/>
        <v>0.61855670103092786</v>
      </c>
      <c r="M113" s="487">
        <f t="shared" si="55"/>
        <v>0.46391752577319589</v>
      </c>
      <c r="N113" s="487" t="str">
        <f t="shared" si="55"/>
        <v/>
      </c>
      <c r="O113" s="487" t="str">
        <f t="shared" si="55"/>
        <v/>
      </c>
      <c r="P113" s="487" t="str">
        <f t="shared" si="55"/>
        <v/>
      </c>
    </row>
    <row r="114" spans="3:17" x14ac:dyDescent="0.25">
      <c r="C114" s="481" t="s">
        <v>453</v>
      </c>
      <c r="D114" s="922"/>
      <c r="E114" s="915">
        <f>E108*(1-SUM($D12:E12))+E110*SUM($D12:E12)</f>
        <v>18000000</v>
      </c>
      <c r="F114" s="915">
        <f>F108*(1-SUM($D12:F12))+F110*SUM($D12:F12)</f>
        <v>24000000</v>
      </c>
      <c r="G114" s="915">
        <f>G108*(1-SUM($D12:G12))+G110*SUM($D12:G12)</f>
        <v>32437500</v>
      </c>
      <c r="H114" s="915">
        <f>H108*(1-SUM($D12:H12))+H110*SUM($D12:H12)</f>
        <v>42975000</v>
      </c>
      <c r="I114" s="915">
        <f>I108*(1-SUM($D12:I12))+I110*SUM($D12:I12)</f>
        <v>54075000</v>
      </c>
      <c r="J114" s="915">
        <f>J108*(1-SUM($D12:J12))+J110*SUM($D12:J12)</f>
        <v>65175000</v>
      </c>
      <c r="K114" s="915">
        <f>K108*(1-SUM($D12:K12))+K110*SUM($D12:K12)</f>
        <v>75750000</v>
      </c>
      <c r="L114" s="915">
        <f>L108*(1-SUM($D12:L12))+L110*SUM($D12:L12)</f>
        <v>82500000</v>
      </c>
      <c r="M114" s="915">
        <f>M108*(1-SUM($D12:M12))+M110*SUM($D12:M12)</f>
        <v>41250000</v>
      </c>
      <c r="N114" s="915">
        <f>N108*(1-SUM($D12:N12))+N110*SUM($D12:N12)</f>
        <v>0</v>
      </c>
      <c r="O114" s="915">
        <f>O108*(1-SUM($D12:O12))+O110*SUM($D12:O12)</f>
        <v>0</v>
      </c>
      <c r="P114" s="915">
        <f>P108*(1-SUM($D12:P12))+P110*SUM($D12:P12)</f>
        <v>0</v>
      </c>
      <c r="Q114" s="915">
        <f>MAX(E114:P114)</f>
        <v>82500000</v>
      </c>
    </row>
    <row r="115" spans="3:17" x14ac:dyDescent="0.25">
      <c r="C115" s="481" t="s">
        <v>0</v>
      </c>
      <c r="D115" s="922"/>
      <c r="E115" s="494" t="str">
        <f>IF(E107=0,"",E$107/E114)</f>
        <v/>
      </c>
      <c r="F115" s="494">
        <f>IF(F107=0,"",F$107/F114)</f>
        <v>0.1875</v>
      </c>
      <c r="G115" s="494">
        <f t="shared" ref="G115:P115" si="56">IF(G107=0,"",G$107/G114)</f>
        <v>0.34682080924855491</v>
      </c>
      <c r="H115" s="494">
        <f t="shared" si="56"/>
        <v>0.47120418848167539</v>
      </c>
      <c r="I115" s="494">
        <f t="shared" si="56"/>
        <v>0.5409153952843273</v>
      </c>
      <c r="J115" s="494">
        <f t="shared" si="56"/>
        <v>0.58688147295742232</v>
      </c>
      <c r="K115" s="494">
        <f t="shared" si="56"/>
        <v>0.59405940594059403</v>
      </c>
      <c r="L115" s="494">
        <f t="shared" si="56"/>
        <v>0.54545454545454541</v>
      </c>
      <c r="M115" s="494">
        <f t="shared" si="56"/>
        <v>0.40909090909090912</v>
      </c>
      <c r="N115" s="494" t="str">
        <f t="shared" si="56"/>
        <v/>
      </c>
      <c r="O115" s="494" t="str">
        <f t="shared" si="56"/>
        <v/>
      </c>
      <c r="P115" s="494" t="str">
        <f t="shared" si="56"/>
        <v/>
      </c>
      <c r="Q115" s="494">
        <f>MAX(E115:P115)</f>
        <v>0.59405940594059403</v>
      </c>
    </row>
    <row r="116" spans="3:17" x14ac:dyDescent="0.25">
      <c r="C116" s="481" t="s">
        <v>21</v>
      </c>
      <c r="D116" s="922"/>
      <c r="E116" s="915" t="str">
        <f t="shared" ref="E116:P116" si="57">IF(E107=0,"",IF($D$52&gt;=E115,"OK","NO"))</f>
        <v/>
      </c>
      <c r="F116" s="915" t="str">
        <f t="shared" si="57"/>
        <v>OK</v>
      </c>
      <c r="G116" s="915" t="str">
        <f t="shared" si="57"/>
        <v>OK</v>
      </c>
      <c r="H116" s="915" t="str">
        <f t="shared" si="57"/>
        <v>OK</v>
      </c>
      <c r="I116" s="915" t="str">
        <f t="shared" si="57"/>
        <v>OK</v>
      </c>
      <c r="J116" s="915" t="str">
        <f t="shared" si="57"/>
        <v>OK</v>
      </c>
      <c r="K116" s="915" t="str">
        <f t="shared" si="57"/>
        <v>OK</v>
      </c>
      <c r="L116" s="915" t="str">
        <f t="shared" si="57"/>
        <v>OK</v>
      </c>
      <c r="M116" s="915" t="str">
        <f t="shared" si="57"/>
        <v>OK</v>
      </c>
      <c r="N116" s="915" t="str">
        <f t="shared" si="57"/>
        <v/>
      </c>
      <c r="O116" s="915" t="str">
        <f t="shared" si="57"/>
        <v/>
      </c>
      <c r="P116" s="915" t="str">
        <f t="shared" si="57"/>
        <v/>
      </c>
    </row>
  </sheetData>
  <sheetProtection algorithmName="SHA-512" hashValue="dBPYQhYZlznPDV4grTvwKZhrO0CcmVhItaOc5ufwtnNszHuYNL2hfvaFz+QqXyXbFT029/z+G0mcGrpg0TKjaQ==" saltValue="Zxsd4fbUIqvxIdmp0AaP2A==" spinCount="100000" sheet="1" formatCells="0" formatColumns="0" formatRows="0" insertColumns="0" insertRows="0" insertHyperlinks="0" deleteColumns="0" deleteRows="0" selectLockedCells="1" sort="0" autoFilter="0" pivotTables="0"/>
  <mergeCells count="2">
    <mergeCell ref="B1:S1"/>
    <mergeCell ref="A3:A24"/>
  </mergeCells>
  <conditionalFormatting sqref="E108:P108 E110:P110 E112:P112 E114:P114 E44:E45 E40:E42 F43:F45 F40:F41 H40:P45 D43:D45 G40:G42 G44:G45 D23:P23 D16:P20 D26:P39 D61:P105">
    <cfRule type="cellIs" dxfId="17" priority="5" operator="equal">
      <formula>0</formula>
    </cfRule>
  </conditionalFormatting>
  <conditionalFormatting sqref="E116:P116">
    <cfRule type="cellIs" dxfId="16" priority="4" operator="equal">
      <formula>"no"</formula>
    </cfRule>
  </conditionalFormatting>
  <conditionalFormatting sqref="F46">
    <cfRule type="cellIs" dxfId="15" priority="3" operator="equal">
      <formula>0</formula>
    </cfRule>
  </conditionalFormatting>
  <conditionalFormatting sqref="G46">
    <cfRule type="cellIs" dxfId="14" priority="2" operator="equal">
      <formula>0</formula>
    </cfRule>
  </conditionalFormatting>
  <conditionalFormatting sqref="G46">
    <cfRule type="cellIs" dxfId="13" priority="1" operator="equal">
      <formula>0</formula>
    </cfRule>
  </conditionalFormatting>
  <hyperlinks>
    <hyperlink ref="A3" r:id="rId1" display="www.propertyfinance.it/it/it/opere/property-finance/"/>
  </hyperlinks>
  <pageMargins left="0.70866141732283472" right="0.70866141732283472" top="0" bottom="0" header="0.31496062992125984" footer="0.31496062992125984"/>
  <pageSetup paperSize="9" scale="54" orientation="landscape" r:id="rId2"/>
  <ignoredErrors>
    <ignoredError sqref="D17:S33 D35:S50 D34:K34 N34:S34 P11:P14 D59:U67 D115:U132 D114 P114:U114 D111:U113 D108:K110 N108:U110 D105:U107 D97:P100 T97:U104 D104:P104 D101:K103 N101:P103 D82:U96 D81:P81 R81:U81 D72:U80 D68:E71 L68:U71" unlockedFormula="1"/>
    <ignoredError sqref="L34:M34 E114:O114 L108:M110 L101:M103 F68:K71" formulaRange="1" unlockedFormula="1"/>
    <ignoredError sqref="Q97:S104 Q81" formula="1" unlockedFormula="1"/>
  </ignoredError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10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21.85546875" style="444" bestFit="1" customWidth="1"/>
    <col min="4" max="4" width="13.85546875" style="445" bestFit="1" customWidth="1"/>
    <col min="5" max="5" width="4.5703125" style="445" bestFit="1" customWidth="1"/>
    <col min="6" max="11" width="12.5703125" style="445" bestFit="1" customWidth="1"/>
    <col min="12" max="12" width="11.85546875" style="445" bestFit="1" customWidth="1"/>
    <col min="13" max="14" width="13.140625" style="445" bestFit="1" customWidth="1"/>
    <col min="15" max="15" width="14.42578125" style="445" bestFit="1" customWidth="1"/>
    <col min="16" max="16384" width="9.140625" style="416"/>
  </cols>
  <sheetData>
    <row r="1" spans="1:15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</row>
    <row r="2" spans="1:15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4"/>
    </row>
    <row r="3" spans="1:15" s="1002" customFormat="1" ht="15" customHeight="1" x14ac:dyDescent="0.25">
      <c r="A3" s="924" t="s">
        <v>589</v>
      </c>
      <c r="C3" s="980" t="s">
        <v>551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4"/>
    </row>
    <row r="4" spans="1:15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4"/>
    </row>
    <row r="5" spans="1:15" ht="15.75" thickBot="1" x14ac:dyDescent="0.3">
      <c r="A5" s="947"/>
      <c r="C5" s="476" t="str">
        <f>'Figure 6.17 --&gt; 6.22'!C10</f>
        <v>Timing</v>
      </c>
      <c r="D5" s="415">
        <f>'Figure 6.17 --&gt; 6.22'!D10</f>
        <v>0</v>
      </c>
      <c r="E5" s="415">
        <f>'Figure 6.17 --&gt; 6.22'!E10</f>
        <v>1</v>
      </c>
      <c r="F5" s="415">
        <f>'Figure 6.17 --&gt; 6.22'!F10</f>
        <v>2</v>
      </c>
      <c r="G5" s="415">
        <f>'Figure 6.17 --&gt; 6.22'!G10</f>
        <v>3</v>
      </c>
      <c r="H5" s="415">
        <f>'Figure 6.17 --&gt; 6.22'!H10</f>
        <v>4</v>
      </c>
      <c r="I5" s="415">
        <f>'Figure 6.17 --&gt; 6.22'!I10</f>
        <v>5</v>
      </c>
      <c r="J5" s="415">
        <f>'Figure 6.17 --&gt; 6.22'!J10</f>
        <v>6</v>
      </c>
      <c r="K5" s="415">
        <f>'Figure 6.17 --&gt; 6.22'!K10</f>
        <v>7</v>
      </c>
      <c r="L5" s="415">
        <f>'Figure 6.17 --&gt; 6.22'!L10</f>
        <v>8</v>
      </c>
      <c r="M5" s="415">
        <f>'Figure 6.17 --&gt; 6.22'!M10</f>
        <v>9</v>
      </c>
      <c r="N5" s="415">
        <f>'Figure 6.17 --&gt; 6.22'!N10</f>
        <v>10</v>
      </c>
      <c r="O5" s="477"/>
    </row>
    <row r="6" spans="1:15" ht="15.75" thickTop="1" x14ac:dyDescent="0.25">
      <c r="A6" s="947"/>
      <c r="C6" s="417" t="str">
        <f>'Figure 6.17 --&gt; 6.22'!C11</f>
        <v>Area %</v>
      </c>
      <c r="D6" s="477">
        <f>'Figure 6.17 --&gt; 6.22'!D11</f>
        <v>1</v>
      </c>
      <c r="E6" s="477">
        <f>'Figure 6.17 --&gt; 6.22'!E11</f>
        <v>0</v>
      </c>
      <c r="F6" s="477">
        <f>'Figure 6.17 --&gt; 6.22'!F11</f>
        <v>0</v>
      </c>
      <c r="G6" s="477">
        <f>'Figure 6.17 --&gt; 6.22'!G11</f>
        <v>0</v>
      </c>
      <c r="H6" s="477">
        <f>'Figure 6.17 --&gt; 6.22'!H11</f>
        <v>0</v>
      </c>
      <c r="I6" s="477">
        <f>'Figure 6.17 --&gt; 6.22'!I11</f>
        <v>0</v>
      </c>
      <c r="J6" s="477">
        <f>'Figure 6.17 --&gt; 6.22'!J11</f>
        <v>0</v>
      </c>
      <c r="K6" s="477">
        <f>'Figure 6.17 --&gt; 6.22'!K11</f>
        <v>0</v>
      </c>
      <c r="L6" s="477">
        <f>'Figure 6.17 --&gt; 6.22'!L11</f>
        <v>0</v>
      </c>
      <c r="M6" s="477">
        <f>'Figure 6.17 --&gt; 6.22'!M11</f>
        <v>0</v>
      </c>
      <c r="N6" s="477">
        <f>'Figure 6.17 --&gt; 6.22'!N11</f>
        <v>0</v>
      </c>
      <c r="O6" s="477"/>
    </row>
    <row r="7" spans="1:15" x14ac:dyDescent="0.25">
      <c r="A7" s="947"/>
      <c r="C7" s="417" t="str">
        <f>'Figure 6.17 --&gt; 6.22'!C12</f>
        <v>Construction%</v>
      </c>
      <c r="D7" s="477">
        <f>'Figure 6.17 --&gt; 6.22'!D12</f>
        <v>0</v>
      </c>
      <c r="E7" s="477">
        <f>'Figure 6.17 --&gt; 6.22'!E12</f>
        <v>0</v>
      </c>
      <c r="F7" s="477">
        <f>'Figure 6.17 --&gt; 6.22'!F12</f>
        <v>0.1</v>
      </c>
      <c r="G7" s="477">
        <f>'Figure 6.17 --&gt; 6.22'!G12</f>
        <v>0.15</v>
      </c>
      <c r="H7" s="477">
        <f>'Figure 6.17 --&gt; 6.22'!H12</f>
        <v>0.2</v>
      </c>
      <c r="I7" s="477">
        <f>'Figure 6.17 --&gt; 6.22'!I12</f>
        <v>0.2</v>
      </c>
      <c r="J7" s="477">
        <f>'Figure 6.17 --&gt; 6.22'!J12</f>
        <v>0.2</v>
      </c>
      <c r="K7" s="477">
        <f>'Figure 6.17 --&gt; 6.22'!K12</f>
        <v>0.15</v>
      </c>
      <c r="L7" s="477">
        <f>'Figure 6.17 --&gt; 6.22'!L12</f>
        <v>0</v>
      </c>
      <c r="M7" s="477">
        <f>'Figure 6.17 --&gt; 6.22'!M12</f>
        <v>0</v>
      </c>
      <c r="N7" s="477">
        <f>'Figure 6.17 --&gt; 6.22'!N12</f>
        <v>0</v>
      </c>
      <c r="O7" s="477"/>
    </row>
    <row r="8" spans="1:15" x14ac:dyDescent="0.25">
      <c r="A8" s="947"/>
      <c r="C8" s="417" t="str">
        <f>'Figure 6.17 --&gt; 6.22'!C13</f>
        <v>Preliminary Contract  %</v>
      </c>
      <c r="D8" s="477">
        <f>'Figure 6.17 --&gt; 6.22'!D13</f>
        <v>0</v>
      </c>
      <c r="E8" s="477">
        <f>'Figure 6.17 --&gt; 6.22'!E13</f>
        <v>0</v>
      </c>
      <c r="F8" s="477">
        <f>'Figure 6.17 --&gt; 6.22'!F13</f>
        <v>0</v>
      </c>
      <c r="G8" s="477">
        <f>'Figure 6.17 --&gt; 6.22'!G13</f>
        <v>0</v>
      </c>
      <c r="H8" s="477">
        <f>'Figure 6.17 --&gt; 6.22'!H13</f>
        <v>0.1</v>
      </c>
      <c r="I8" s="477">
        <f>'Figure 6.17 --&gt; 6.22'!I13</f>
        <v>0.2</v>
      </c>
      <c r="J8" s="477">
        <f>'Figure 6.17 --&gt; 6.22'!J13</f>
        <v>0.2</v>
      </c>
      <c r="K8" s="477">
        <f>'Figure 6.17 --&gt; 6.22'!K13</f>
        <v>0.25</v>
      </c>
      <c r="L8" s="477">
        <f>'Figure 6.17 --&gt; 6.22'!L13</f>
        <v>0.25</v>
      </c>
      <c r="M8" s="477">
        <f>'Figure 6.17 --&gt; 6.22'!M13</f>
        <v>0</v>
      </c>
      <c r="N8" s="477">
        <f>'Figure 6.17 --&gt; 6.22'!N13</f>
        <v>0</v>
      </c>
      <c r="O8" s="477"/>
    </row>
    <row r="9" spans="1:15" x14ac:dyDescent="0.25">
      <c r="A9" s="947"/>
      <c r="C9" s="417" t="str">
        <f>'Figure 6.17 --&gt; 6.22'!C14</f>
        <v>Final Deed%</v>
      </c>
      <c r="D9" s="478">
        <f>'Figure 6.17 --&gt; 6.22'!D14</f>
        <v>0</v>
      </c>
      <c r="E9" s="478">
        <f>'Figure 6.17 --&gt; 6.22'!E14</f>
        <v>0</v>
      </c>
      <c r="F9" s="478">
        <f>'Figure 6.17 --&gt; 6.22'!F14</f>
        <v>0</v>
      </c>
      <c r="G9" s="478">
        <f>'Figure 6.17 --&gt; 6.22'!G14</f>
        <v>0</v>
      </c>
      <c r="H9" s="478">
        <f>'Figure 6.17 --&gt; 6.22'!H14</f>
        <v>0</v>
      </c>
      <c r="I9" s="478">
        <f>'Figure 6.17 --&gt; 6.22'!I14</f>
        <v>0</v>
      </c>
      <c r="J9" s="478">
        <f>'Figure 6.17 --&gt; 6.22'!J14</f>
        <v>0</v>
      </c>
      <c r="K9" s="478">
        <f>'Figure 6.17 --&gt; 6.22'!K14</f>
        <v>0</v>
      </c>
      <c r="L9" s="478">
        <f>'Figure 6.17 --&gt; 6.22'!L14</f>
        <v>0</v>
      </c>
      <c r="M9" s="477">
        <f>'Figure 6.17 --&gt; 6.22'!M14</f>
        <v>0.5</v>
      </c>
      <c r="N9" s="477">
        <f>'Figure 6.17 --&gt; 6.22'!N14</f>
        <v>0.5</v>
      </c>
      <c r="O9" s="477"/>
    </row>
    <row r="10" spans="1:15" x14ac:dyDescent="0.25">
      <c r="A10" s="947"/>
      <c r="C10" s="41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</row>
    <row r="11" spans="1:15" ht="15.75" thickBot="1" x14ac:dyDescent="0.3">
      <c r="A11" s="947"/>
      <c r="C11" s="414" t="s">
        <v>159</v>
      </c>
      <c r="D11" s="415">
        <f>'Figure 6.17 --&gt; 6.22'!D16</f>
        <v>0</v>
      </c>
      <c r="E11" s="415">
        <f>'Figure 6.17 --&gt; 6.22'!E16</f>
        <v>1</v>
      </c>
      <c r="F11" s="415">
        <f>'Figure 6.17 --&gt; 6.22'!F16</f>
        <v>2</v>
      </c>
      <c r="G11" s="415">
        <f>'Figure 6.17 --&gt; 6.22'!G16</f>
        <v>3</v>
      </c>
      <c r="H11" s="415">
        <f>'Figure 6.17 --&gt; 6.22'!H16</f>
        <v>4</v>
      </c>
      <c r="I11" s="415">
        <f>'Figure 6.17 --&gt; 6.22'!I16</f>
        <v>5</v>
      </c>
      <c r="J11" s="415">
        <f>'Figure 6.17 --&gt; 6.22'!J16</f>
        <v>6</v>
      </c>
      <c r="K11" s="415">
        <f>'Figure 6.17 --&gt; 6.22'!K16</f>
        <v>7</v>
      </c>
      <c r="L11" s="415">
        <f>'Figure 6.17 --&gt; 6.22'!L16</f>
        <v>8</v>
      </c>
      <c r="M11" s="415">
        <f>'Figure 6.17 --&gt; 6.22'!M16</f>
        <v>9</v>
      </c>
      <c r="N11" s="415">
        <f>'Figure 6.17 --&gt; 6.22'!N16</f>
        <v>10</v>
      </c>
      <c r="O11" s="415" t="str">
        <f>'Figure 6.17 --&gt; 6.22'!Q16</f>
        <v>Total</v>
      </c>
    </row>
    <row r="12" spans="1:15" ht="15.75" thickTop="1" x14ac:dyDescent="0.25">
      <c r="A12" s="947"/>
      <c r="C12" s="417" t="str">
        <f>'Figure 6.17 --&gt; 6.22'!C17</f>
        <v>Area</v>
      </c>
      <c r="D12" s="418">
        <f>'Figure 6.17 --&gt; 6.22'!D17</f>
        <v>-18000000</v>
      </c>
      <c r="E12" s="418">
        <f>'Figure 6.17 --&gt; 6.22'!E17</f>
        <v>0</v>
      </c>
      <c r="F12" s="418">
        <f>'Figure 6.17 --&gt; 6.22'!F17</f>
        <v>0</v>
      </c>
      <c r="G12" s="418">
        <f>'Figure 6.17 --&gt; 6.22'!G17</f>
        <v>0</v>
      </c>
      <c r="H12" s="418">
        <f>'Figure 6.17 --&gt; 6.22'!H17</f>
        <v>0</v>
      </c>
      <c r="I12" s="418">
        <f>'Figure 6.17 --&gt; 6.22'!I17</f>
        <v>0</v>
      </c>
      <c r="J12" s="418">
        <f>'Figure 6.17 --&gt; 6.22'!J17</f>
        <v>0</v>
      </c>
      <c r="K12" s="418">
        <f>'Figure 6.17 --&gt; 6.22'!K17</f>
        <v>0</v>
      </c>
      <c r="L12" s="418">
        <f>'Figure 6.17 --&gt; 6.22'!L17</f>
        <v>0</v>
      </c>
      <c r="M12" s="418">
        <f>'Figure 6.17 --&gt; 6.22'!M17</f>
        <v>0</v>
      </c>
      <c r="N12" s="418">
        <f>'Figure 6.17 --&gt; 6.22'!N17</f>
        <v>0</v>
      </c>
      <c r="O12" s="419">
        <f>'Figure 6.17 --&gt; 6.22'!Q17</f>
        <v>-18000000</v>
      </c>
    </row>
    <row r="13" spans="1:15" x14ac:dyDescent="0.25">
      <c r="A13" s="947"/>
      <c r="C13" s="417" t="str">
        <f>'Figure 6.17 --&gt; 6.22'!C18</f>
        <v>Construction</v>
      </c>
      <c r="D13" s="418">
        <f>'Figure 6.17 --&gt; 6.22'!D18</f>
        <v>0</v>
      </c>
      <c r="E13" s="418">
        <f>'Figure 6.17 --&gt; 6.22'!E18</f>
        <v>0</v>
      </c>
      <c r="F13" s="418">
        <f>'Figure 6.17 --&gt; 6.22'!F18</f>
        <v>-4500000</v>
      </c>
      <c r="G13" s="418">
        <f>'Figure 6.17 --&gt; 6.22'!G18</f>
        <v>-6750000</v>
      </c>
      <c r="H13" s="418">
        <f>'Figure 6.17 --&gt; 6.22'!H18</f>
        <v>-9000000</v>
      </c>
      <c r="I13" s="418">
        <f>'Figure 6.17 --&gt; 6.22'!I18</f>
        <v>-9000000</v>
      </c>
      <c r="J13" s="418">
        <f>'Figure 6.17 --&gt; 6.22'!J18</f>
        <v>-9000000</v>
      </c>
      <c r="K13" s="418">
        <f>'Figure 6.17 --&gt; 6.22'!K18</f>
        <v>-6750000</v>
      </c>
      <c r="L13" s="418">
        <f>'Figure 6.17 --&gt; 6.22'!L18</f>
        <v>0</v>
      </c>
      <c r="M13" s="418">
        <f>'Figure 6.17 --&gt; 6.22'!M18</f>
        <v>0</v>
      </c>
      <c r="N13" s="418">
        <f>'Figure 6.17 --&gt; 6.22'!N18</f>
        <v>0</v>
      </c>
      <c r="O13" s="419">
        <f>'Figure 6.17 --&gt; 6.22'!Q18</f>
        <v>-45000000</v>
      </c>
    </row>
    <row r="14" spans="1:15" ht="16.5" customHeight="1" x14ac:dyDescent="0.25">
      <c r="A14" s="947"/>
      <c r="C14" s="417" t="str">
        <f>'Figure 6.17 --&gt; 6.22'!C19</f>
        <v xml:space="preserve">Preliminary Contract  </v>
      </c>
      <c r="D14" s="418">
        <f>'Figure 6.17 --&gt; 6.22'!D19</f>
        <v>0</v>
      </c>
      <c r="E14" s="418">
        <f>'Figure 6.17 --&gt; 6.22'!E19</f>
        <v>0</v>
      </c>
      <c r="F14" s="418">
        <f>'Figure 6.17 --&gt; 6.22'!F19</f>
        <v>0</v>
      </c>
      <c r="G14" s="418">
        <f>'Figure 6.17 --&gt; 6.22'!G19</f>
        <v>0</v>
      </c>
      <c r="H14" s="418">
        <f>'Figure 6.17 --&gt; 6.22'!H19</f>
        <v>2062500</v>
      </c>
      <c r="I14" s="418">
        <f>'Figure 6.17 --&gt; 6.22'!I19</f>
        <v>4125000</v>
      </c>
      <c r="J14" s="418">
        <f>'Figure 6.17 --&gt; 6.22'!J19</f>
        <v>4125000</v>
      </c>
      <c r="K14" s="418">
        <f>'Figure 6.17 --&gt; 6.22'!K19</f>
        <v>5156250</v>
      </c>
      <c r="L14" s="418">
        <f>'Figure 6.17 --&gt; 6.22'!L19</f>
        <v>5156250</v>
      </c>
      <c r="M14" s="418">
        <f>'Figure 6.17 --&gt; 6.22'!M19</f>
        <v>0</v>
      </c>
      <c r="N14" s="418">
        <f>'Figure 6.17 --&gt; 6.22'!N19</f>
        <v>0</v>
      </c>
      <c r="O14" s="419">
        <f>'Figure 6.17 --&gt; 6.22'!Q19</f>
        <v>20625000</v>
      </c>
    </row>
    <row r="15" spans="1:15" x14ac:dyDescent="0.25">
      <c r="A15" s="947"/>
      <c r="C15" s="421" t="str">
        <f>'Figure 6.17 --&gt; 6.22'!C20</f>
        <v>Final Deed</v>
      </c>
      <c r="D15" s="422">
        <f>'Figure 6.17 --&gt; 6.22'!D20</f>
        <v>0</v>
      </c>
      <c r="E15" s="422">
        <f>'Figure 6.17 --&gt; 6.22'!E20</f>
        <v>0</v>
      </c>
      <c r="F15" s="422">
        <f>'Figure 6.17 --&gt; 6.22'!F20</f>
        <v>0</v>
      </c>
      <c r="G15" s="422">
        <f>'Figure 6.17 --&gt; 6.22'!G20</f>
        <v>0</v>
      </c>
      <c r="H15" s="422">
        <f>'Figure 6.17 --&gt; 6.22'!H20</f>
        <v>0</v>
      </c>
      <c r="I15" s="422">
        <f>'Figure 6.17 --&gt; 6.22'!I20</f>
        <v>0</v>
      </c>
      <c r="J15" s="422">
        <f>'Figure 6.17 --&gt; 6.22'!J20</f>
        <v>0</v>
      </c>
      <c r="K15" s="422">
        <f>'Figure 6.17 --&gt; 6.22'!K20</f>
        <v>0</v>
      </c>
      <c r="L15" s="422">
        <f>'Figure 6.17 --&gt; 6.22'!L20</f>
        <v>0</v>
      </c>
      <c r="M15" s="422">
        <f>'Figure 6.17 --&gt; 6.22'!M20</f>
        <v>30937500</v>
      </c>
      <c r="N15" s="422">
        <f>'Figure 6.17 --&gt; 6.22'!N20</f>
        <v>30937500</v>
      </c>
      <c r="O15" s="423">
        <f>'Figure 6.17 --&gt; 6.22'!Q20</f>
        <v>61875000</v>
      </c>
    </row>
    <row r="16" spans="1:15" x14ac:dyDescent="0.25">
      <c r="A16" s="947"/>
      <c r="C16" s="442" t="str">
        <f>'Figure 6.17 --&gt; 6.22'!C21</f>
        <v>RE Cash Flow</v>
      </c>
      <c r="D16" s="443">
        <f>'Figure 6.17 --&gt; 6.22'!D21</f>
        <v>-18000000</v>
      </c>
      <c r="E16" s="443">
        <f>'Figure 6.17 --&gt; 6.22'!E21</f>
        <v>0</v>
      </c>
      <c r="F16" s="443">
        <f>'Figure 6.17 --&gt; 6.22'!F21</f>
        <v>-4500000</v>
      </c>
      <c r="G16" s="443">
        <f>'Figure 6.17 --&gt; 6.22'!G21</f>
        <v>-6750000</v>
      </c>
      <c r="H16" s="443">
        <f>'Figure 6.17 --&gt; 6.22'!H21</f>
        <v>-6937500</v>
      </c>
      <c r="I16" s="443">
        <f>'Figure 6.17 --&gt; 6.22'!I21</f>
        <v>-4875000</v>
      </c>
      <c r="J16" s="443">
        <f>'Figure 6.17 --&gt; 6.22'!J21</f>
        <v>-4875000</v>
      </c>
      <c r="K16" s="443">
        <f>'Figure 6.17 --&gt; 6.22'!K21</f>
        <v>-1593750</v>
      </c>
      <c r="L16" s="443">
        <f>'Figure 6.17 --&gt; 6.22'!L21</f>
        <v>5156250</v>
      </c>
      <c r="M16" s="443">
        <f>'Figure 6.17 --&gt; 6.22'!M21</f>
        <v>30937500</v>
      </c>
      <c r="N16" s="443">
        <f>'Figure 6.17 --&gt; 6.22'!N21</f>
        <v>30937500</v>
      </c>
      <c r="O16" s="443">
        <f>'Figure 6.17 --&gt; 6.22'!Q21</f>
        <v>19500000</v>
      </c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  <row r="109" spans="1:3" s="445" customFormat="1" x14ac:dyDescent="0.25">
      <c r="A109" s="412"/>
      <c r="B109" s="1002"/>
      <c r="C109" s="444" t="s">
        <v>0</v>
      </c>
    </row>
    <row r="110" spans="1:3" s="445" customFormat="1" x14ac:dyDescent="0.25">
      <c r="A110" s="412"/>
      <c r="B110" s="1002"/>
      <c r="C110" s="444" t="s">
        <v>21</v>
      </c>
    </row>
  </sheetData>
  <sheetProtection algorithmName="SHA-512" hashValue="zDkU7VK0NtfqXu1LYq1YzYUlZEiSvuFWPyERGlR6g4b4DdEd8rPpWFvnYBkIwLpf34cJ7DS8skQlSsbgMoY8Lw==" saltValue="8//glwa/yFuLU6OLTtazk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O1"/>
  </mergeCells>
  <conditionalFormatting sqref="D6:O10 E11:N15 D12:D15 O2:O5">
    <cfRule type="cellIs" dxfId="12" priority="2" operator="equal">
      <formula>0</formula>
    </cfRule>
  </conditionalFormatting>
  <conditionalFormatting sqref="D6:N9">
    <cfRule type="dataBar" priority="1">
      <dataBar>
        <cfvo type="min"/>
        <cfvo type="max"/>
        <color rgb="FF638EC6"/>
      </dataBar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O9 C11:O16 C10:G10 I10:O10" unlockedFormula="1"/>
  </ignoredErrors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4"/>
  <sheetViews>
    <sheetView showGridLines="0" zoomScaleNormal="100" workbookViewId="0">
      <selection activeCell="C2" sqref="C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18" style="444" bestFit="1" customWidth="1"/>
    <col min="4" max="4" width="9" style="445" customWidth="1"/>
    <col min="5" max="5" width="15.85546875" style="445" customWidth="1"/>
    <col min="6" max="6" width="8.85546875" style="445" customWidth="1"/>
    <col min="7" max="7" width="22.140625" style="445" customWidth="1"/>
    <col min="8" max="16384" width="9.140625" style="416"/>
  </cols>
  <sheetData>
    <row r="1" spans="1:10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810"/>
      <c r="I1" s="810"/>
    </row>
    <row r="2" spans="1:10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10" s="1002" customFormat="1" ht="15" customHeight="1" x14ac:dyDescent="0.25">
      <c r="A3" s="924" t="s">
        <v>589</v>
      </c>
      <c r="C3" s="980" t="s">
        <v>550</v>
      </c>
      <c r="D3" s="1001"/>
      <c r="E3" s="1001"/>
      <c r="F3" s="1001"/>
      <c r="G3" s="1001"/>
    </row>
    <row r="4" spans="1:10" s="1002" customFormat="1" ht="15" customHeight="1" x14ac:dyDescent="0.25">
      <c r="A4" s="947"/>
      <c r="C4" s="1003"/>
      <c r="D4" s="1001"/>
      <c r="E4" s="1001"/>
      <c r="F4" s="1001"/>
      <c r="G4" s="1001"/>
    </row>
    <row r="5" spans="1:10" x14ac:dyDescent="0.25">
      <c r="A5" s="947"/>
      <c r="C5" s="429"/>
      <c r="D5" s="949" t="str">
        <f>'Figure 6.17 --&gt; 6.22'!D40</f>
        <v>Construction Line</v>
      </c>
      <c r="E5" s="949"/>
      <c r="F5" s="950" t="str">
        <f>'Figure 6.17 --&gt; 6.22'!H40</f>
        <v>Surety Facility</v>
      </c>
      <c r="G5" s="950"/>
    </row>
    <row r="6" spans="1:10" x14ac:dyDescent="0.25">
      <c r="A6" s="947"/>
      <c r="C6" s="467" t="str">
        <f>'Figure 6.17 --&gt; 6.22'!C43</f>
        <v>Max Amount</v>
      </c>
      <c r="D6" s="468"/>
      <c r="E6" s="469">
        <f>'Figure 6.17 --&gt; 6.22'!E43</f>
        <v>52000000</v>
      </c>
      <c r="F6" s="468"/>
      <c r="G6" s="469">
        <f>'Figure 6.17 --&gt; 6.22'!I43</f>
        <v>18000000</v>
      </c>
    </row>
    <row r="7" spans="1:10" x14ac:dyDescent="0.25">
      <c r="A7" s="947"/>
      <c r="C7" s="437" t="str">
        <f>'Figure 6.17 --&gt; 6.22'!C42</f>
        <v>LTC %</v>
      </c>
      <c r="D7" s="470">
        <f>'Figure 6.17 --&gt; 6.22'!D42</f>
        <v>1</v>
      </c>
      <c r="E7" s="434">
        <f>'Figure 6.17 --&gt; 6.22'!E42</f>
        <v>45000000</v>
      </c>
      <c r="F7" s="470">
        <f>'Figure 6.17 --&gt; 6.22'!H42</f>
        <v>1</v>
      </c>
      <c r="G7" s="434">
        <f>'Figure 6.17 --&gt; 6.22'!I42</f>
        <v>20625000</v>
      </c>
    </row>
    <row r="8" spans="1:10" ht="15.75" thickBot="1" x14ac:dyDescent="0.3">
      <c r="A8" s="947"/>
      <c r="C8" s="471" t="str">
        <f>'Figure 6.17 --&gt; 6.22'!C41</f>
        <v>LTV %</v>
      </c>
      <c r="D8" s="472">
        <f>'Figure 6.17 --&gt; 6.22'!D41</f>
        <v>0.6</v>
      </c>
      <c r="E8" s="473">
        <f>'Figure 6.17 --&gt; 6.22'!E41</f>
        <v>49500000</v>
      </c>
      <c r="F8" s="415"/>
      <c r="G8" s="473"/>
    </row>
    <row r="9" spans="1:10" ht="15.75" thickTop="1" x14ac:dyDescent="0.25">
      <c r="A9" s="947"/>
      <c r="C9" s="474" t="str">
        <f>'Figure 6.17 --&gt; 6.22'!C44</f>
        <v>Financed Amount</v>
      </c>
      <c r="D9" s="475"/>
      <c r="E9" s="419">
        <f>'Figure 6.17 --&gt; 6.22'!E44</f>
        <v>45000000</v>
      </c>
      <c r="F9" s="475"/>
      <c r="G9" s="419">
        <f>'Figure 6.17 --&gt; 6.22'!I44</f>
        <v>18000000</v>
      </c>
      <c r="H9" s="466"/>
      <c r="I9" s="466"/>
      <c r="J9" s="466"/>
    </row>
    <row r="10" spans="1:10" x14ac:dyDescent="0.25">
      <c r="A10" s="947"/>
    </row>
    <row r="11" spans="1:10" x14ac:dyDescent="0.25">
      <c r="A11" s="947"/>
    </row>
    <row r="12" spans="1:10" x14ac:dyDescent="0.25">
      <c r="A12" s="947"/>
    </row>
    <row r="13" spans="1:10" x14ac:dyDescent="0.25">
      <c r="A13" s="947"/>
    </row>
    <row r="14" spans="1:10" ht="16.5" customHeight="1" x14ac:dyDescent="0.25">
      <c r="A14" s="947"/>
    </row>
    <row r="15" spans="1:10" x14ac:dyDescent="0.25">
      <c r="A15" s="947"/>
    </row>
    <row r="16" spans="1:10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7mYq1ZAFO7mxcPLY5AfUBd+NTfTiDYa9vWBJUCr9KAcvczEu74b1E2/5xQh4hsycuupeuPjdvIg9Ff9+LjnTLA==" saltValue="wL/JNkq15cYO7r73tN4WCg==" spinCount="100000" sheet="1" formatCells="0" formatColumns="0" formatRows="0" insertColumns="0" insertRows="0" insertHyperlinks="0" deleteColumns="0" deleteRows="0" selectLockedCells="1" sort="0" autoFilter="0" pivotTables="0"/>
  <mergeCells count="4">
    <mergeCell ref="D5:E5"/>
    <mergeCell ref="F5:G5"/>
    <mergeCell ref="A3:A24"/>
    <mergeCell ref="B1:G1"/>
  </mergeCells>
  <conditionalFormatting sqref="D5:G5 D6 D9 F6:G9">
    <cfRule type="cellIs" dxfId="11" priority="2" operator="equal">
      <formula>0</formula>
    </cfRule>
  </conditionalFormatting>
  <conditionalFormatting sqref="E6:E9">
    <cfRule type="cellIs" dxfId="10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D5:G9 C6:C9" unlocked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17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23.140625" style="444" bestFit="1" customWidth="1"/>
    <col min="4" max="4" width="19.5703125" style="445" bestFit="1" customWidth="1"/>
    <col min="5" max="5" width="11.7109375" style="445" bestFit="1" customWidth="1"/>
    <col min="6" max="6" width="14.42578125" style="445" bestFit="1" customWidth="1"/>
    <col min="7" max="16384" width="9.140625" style="416"/>
  </cols>
  <sheetData>
    <row r="1" spans="1:11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810"/>
      <c r="H1" s="810"/>
      <c r="I1" s="810"/>
    </row>
    <row r="2" spans="1:11" s="1002" customFormat="1" ht="15" customHeight="1" x14ac:dyDescent="0.25">
      <c r="A2" s="412"/>
      <c r="B2" s="1001"/>
      <c r="C2" s="1001"/>
      <c r="D2" s="1001"/>
      <c r="E2" s="1001"/>
      <c r="F2" s="1001"/>
      <c r="G2" s="1001"/>
    </row>
    <row r="3" spans="1:11" s="1002" customFormat="1" ht="15" customHeight="1" x14ac:dyDescent="0.25">
      <c r="A3" s="924" t="s">
        <v>589</v>
      </c>
      <c r="C3" s="980" t="s">
        <v>552</v>
      </c>
      <c r="D3" s="1001"/>
      <c r="E3" s="1001"/>
      <c r="F3" s="1001"/>
    </row>
    <row r="4" spans="1:11" s="1002" customFormat="1" ht="15" customHeight="1" x14ac:dyDescent="0.25">
      <c r="A4" s="947"/>
      <c r="C4" s="1003"/>
      <c r="D4" s="1001"/>
      <c r="E4" s="1001"/>
      <c r="F4" s="1001"/>
    </row>
    <row r="5" spans="1:11" ht="15.75" thickBot="1" x14ac:dyDescent="0.3">
      <c r="A5" s="947"/>
      <c r="C5" s="414"/>
      <c r="D5" s="415" t="str">
        <f>'Figure 6.17 --&gt; 6.22'!D46</f>
        <v>Construction Phase</v>
      </c>
      <c r="E5" s="415" t="str">
        <f>'Figure 6.17 --&gt; 6.22'!E46</f>
        <v>Built Phase</v>
      </c>
      <c r="F5" s="415" t="str">
        <f>'Figure 6.17 --&gt; 6.22'!G46</f>
        <v>Surety Facility</v>
      </c>
      <c r="G5" s="462"/>
      <c r="H5" s="462"/>
      <c r="I5" s="454"/>
    </row>
    <row r="6" spans="1:11" ht="15.75" thickTop="1" x14ac:dyDescent="0.25">
      <c r="A6" s="947"/>
      <c r="C6" s="437" t="str">
        <f>'Figure 6.17 --&gt; 6.22'!C47</f>
        <v>Spread</v>
      </c>
      <c r="D6" s="463">
        <f>'Figure 6.17 --&gt; 6.22'!D47</f>
        <v>3.5000000000000003E-2</v>
      </c>
      <c r="E6" s="463">
        <f>'Figure 6.17 --&gt; 6.22'!E47</f>
        <v>2.5000000000000001E-2</v>
      </c>
      <c r="F6" s="432">
        <f>'Figure 6.17 --&gt; 6.22'!G47</f>
        <v>0.01</v>
      </c>
      <c r="G6" s="462"/>
      <c r="H6" s="462"/>
      <c r="I6" s="454"/>
    </row>
    <row r="7" spans="1:11" x14ac:dyDescent="0.25">
      <c r="A7" s="947"/>
      <c r="C7" s="437" t="str">
        <f>'Figure 6.17 --&gt; 6.22'!C48</f>
        <v>Euribor 3 months</v>
      </c>
      <c r="D7" s="463">
        <f>'Figure 6.17 --&gt; 6.22'!D48</f>
        <v>5.0000000000000001E-3</v>
      </c>
      <c r="E7" s="463">
        <f>'Figure 6.17 --&gt; 6.22'!E48</f>
        <v>5.0000000000000001E-3</v>
      </c>
      <c r="F7" s="463"/>
      <c r="G7" s="462"/>
      <c r="H7" s="464"/>
      <c r="I7" s="454"/>
    </row>
    <row r="8" spans="1:11" x14ac:dyDescent="0.25">
      <c r="A8" s="947"/>
      <c r="C8" s="429" t="str">
        <f>'Figure 6.17 --&gt; 6.22'!C49</f>
        <v>Interest rate (yearly)</v>
      </c>
      <c r="D8" s="432">
        <f>'Figure 6.17 --&gt; 6.22'!D49</f>
        <v>0.04</v>
      </c>
      <c r="E8" s="432">
        <f>'Figure 6.17 --&gt; 6.22'!E49</f>
        <v>3.0000000000000002E-2</v>
      </c>
      <c r="F8" s="432">
        <f>'Figure 6.17 --&gt; 6.22'!G49</f>
        <v>0.01</v>
      </c>
      <c r="G8" s="462"/>
      <c r="H8" s="462"/>
      <c r="I8" s="454"/>
    </row>
    <row r="9" spans="1:11" ht="15.75" thickBot="1" x14ac:dyDescent="0.3">
      <c r="A9" s="947"/>
      <c r="C9" s="438" t="str">
        <f>'Figure 6.17 --&gt; 6.22'!C50</f>
        <v>Interest rate (quarterly)</v>
      </c>
      <c r="D9" s="465">
        <f>'Figure 6.17 --&gt; 6.22'!D50</f>
        <v>9.8534065489688238E-3</v>
      </c>
      <c r="E9" s="465">
        <f>'Figure 6.17 --&gt; 6.22'!E50</f>
        <v>7.4170717777328754E-3</v>
      </c>
      <c r="F9" s="465">
        <f>'Figure 6.17 --&gt; 6.22'!G50</f>
        <v>2.4906793143211203E-3</v>
      </c>
      <c r="G9" s="466"/>
      <c r="H9" s="466"/>
      <c r="I9" s="466"/>
      <c r="J9" s="466"/>
      <c r="K9" s="466"/>
    </row>
    <row r="10" spans="1:11" x14ac:dyDescent="0.25">
      <c r="A10" s="947"/>
    </row>
    <row r="11" spans="1:11" x14ac:dyDescent="0.25">
      <c r="A11" s="947"/>
    </row>
    <row r="12" spans="1:11" x14ac:dyDescent="0.25">
      <c r="A12" s="947"/>
    </row>
    <row r="13" spans="1:11" x14ac:dyDescent="0.25">
      <c r="A13" s="947"/>
    </row>
    <row r="14" spans="1:11" ht="16.5" customHeight="1" x14ac:dyDescent="0.25">
      <c r="A14" s="947"/>
    </row>
    <row r="15" spans="1:11" x14ac:dyDescent="0.25">
      <c r="A15" s="947"/>
    </row>
    <row r="16" spans="1:11" x14ac:dyDescent="0.25">
      <c r="A16" s="94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  <row r="116" spans="3:3" x14ac:dyDescent="0.25">
      <c r="C116" s="444" t="s">
        <v>0</v>
      </c>
    </row>
    <row r="117" spans="3:3" x14ac:dyDescent="0.25">
      <c r="C117" s="444" t="s">
        <v>21</v>
      </c>
    </row>
  </sheetData>
  <sheetProtection algorithmName="SHA-512" hashValue="Gy/FgAGa03sDL5m6sH/VY4oy21owSqzbopEka0NlSTdFtnPcas0CHPCDiQtrYuDQ9gX5CZajRJQak/aJwz6khQ==" saltValue="+59Y9Ef/Addf0c/lgvIvJ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conditionalFormatting sqref="G7:H8 E8:F8 E5:H6 D7:D9">
    <cfRule type="cellIs" dxfId="9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D5:F10 C6:C9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24"/>
  <sheetViews>
    <sheetView showGridLines="0" zoomScaleNormal="100" workbookViewId="0">
      <selection activeCell="L3" sqref="L3"/>
    </sheetView>
  </sheetViews>
  <sheetFormatPr defaultRowHeight="15" x14ac:dyDescent="0.25"/>
  <cols>
    <col min="1" max="1" width="12.140625" style="4" customWidth="1"/>
    <col min="2" max="2" width="2" style="9" customWidth="1"/>
    <col min="3" max="3" width="23" style="9" bestFit="1" customWidth="1"/>
    <col min="4" max="4" width="7.140625" style="33" bestFit="1" customWidth="1"/>
    <col min="5" max="5" width="7.140625" style="33" customWidth="1"/>
    <col min="6" max="11" width="5.7109375" style="33" bestFit="1" customWidth="1"/>
    <col min="12" max="14" width="5.5703125" style="33" bestFit="1" customWidth="1"/>
    <col min="15" max="16384" width="9.140625" style="9"/>
  </cols>
  <sheetData>
    <row r="1" spans="1:14" s="4" customFormat="1" ht="51.75" customHeight="1" x14ac:dyDescent="0.25">
      <c r="B1" s="929" t="s">
        <v>578</v>
      </c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929"/>
    </row>
    <row r="2" spans="1:14" ht="15" customHeight="1" x14ac:dyDescent="0.25">
      <c r="A2" s="797"/>
      <c r="C2" s="980"/>
    </row>
    <row r="3" spans="1:14" ht="15" customHeight="1" x14ac:dyDescent="0.25">
      <c r="A3" s="927" t="s">
        <v>589</v>
      </c>
      <c r="C3" s="980" t="s">
        <v>521</v>
      </c>
    </row>
    <row r="4" spans="1:14" ht="15" customHeight="1" x14ac:dyDescent="0.25">
      <c r="A4" s="928"/>
    </row>
    <row r="5" spans="1:14" x14ac:dyDescent="0.25">
      <c r="A5" s="928"/>
      <c r="C5" s="767" t="s">
        <v>354</v>
      </c>
      <c r="D5" s="818">
        <v>10</v>
      </c>
    </row>
    <row r="6" spans="1:14" x14ac:dyDescent="0.25">
      <c r="A6" s="928"/>
      <c r="C6" s="768" t="s">
        <v>403</v>
      </c>
      <c r="D6" s="819">
        <v>100</v>
      </c>
    </row>
    <row r="7" spans="1:14" x14ac:dyDescent="0.25">
      <c r="A7" s="928"/>
      <c r="C7" s="768" t="s">
        <v>355</v>
      </c>
      <c r="D7" s="769">
        <f>D5*D6</f>
        <v>1000</v>
      </c>
      <c r="E7" s="745"/>
      <c r="F7" s="745"/>
      <c r="G7" s="745"/>
    </row>
    <row r="8" spans="1:14" x14ac:dyDescent="0.25">
      <c r="A8" s="928"/>
      <c r="C8" s="768" t="s">
        <v>0</v>
      </c>
      <c r="D8" s="820">
        <v>0.6</v>
      </c>
      <c r="E8" s="745"/>
      <c r="F8" s="745"/>
      <c r="G8" s="745"/>
    </row>
    <row r="9" spans="1:14" x14ac:dyDescent="0.25">
      <c r="A9" s="928"/>
      <c r="C9" s="768" t="s">
        <v>356</v>
      </c>
      <c r="D9" s="769">
        <f>D7*D8</f>
        <v>600</v>
      </c>
      <c r="E9" s="745"/>
      <c r="F9" s="745"/>
      <c r="G9" s="745"/>
    </row>
    <row r="10" spans="1:14" x14ac:dyDescent="0.25">
      <c r="A10" s="928"/>
      <c r="C10" s="768" t="s">
        <v>357</v>
      </c>
      <c r="D10" s="769">
        <f>D6*D8</f>
        <v>60</v>
      </c>
      <c r="E10" s="745"/>
      <c r="F10" s="745"/>
      <c r="G10" s="745"/>
    </row>
    <row r="11" spans="1:14" x14ac:dyDescent="0.25">
      <c r="A11" s="928"/>
      <c r="C11" s="768" t="s">
        <v>162</v>
      </c>
      <c r="D11" s="820">
        <v>1.35</v>
      </c>
      <c r="E11" s="745"/>
      <c r="F11" s="745"/>
      <c r="G11" s="745"/>
    </row>
    <row r="12" spans="1:14" x14ac:dyDescent="0.25">
      <c r="A12" s="928"/>
      <c r="C12" s="770" t="s">
        <v>163</v>
      </c>
      <c r="D12" s="771">
        <f>D11*D10</f>
        <v>81</v>
      </c>
      <c r="E12" s="745"/>
      <c r="F12" s="745"/>
      <c r="G12" s="745"/>
    </row>
    <row r="13" spans="1:14" x14ac:dyDescent="0.25">
      <c r="A13" s="928"/>
      <c r="D13" s="745"/>
      <c r="E13" s="745"/>
      <c r="F13" s="745"/>
      <c r="G13" s="745"/>
    </row>
    <row r="14" spans="1:14" ht="16.5" customHeight="1" x14ac:dyDescent="0.25">
      <c r="A14" s="928"/>
      <c r="C14" s="772" t="s">
        <v>358</v>
      </c>
      <c r="D14" s="773">
        <v>0</v>
      </c>
      <c r="E14" s="773">
        <f>D14+1</f>
        <v>1</v>
      </c>
      <c r="F14" s="773">
        <f t="shared" ref="F14:N14" si="0">E14+1</f>
        <v>2</v>
      </c>
      <c r="G14" s="773">
        <f t="shared" si="0"/>
        <v>3</v>
      </c>
      <c r="H14" s="773">
        <f t="shared" si="0"/>
        <v>4</v>
      </c>
      <c r="I14" s="773">
        <f t="shared" si="0"/>
        <v>5</v>
      </c>
      <c r="J14" s="773">
        <f t="shared" si="0"/>
        <v>6</v>
      </c>
      <c r="K14" s="773">
        <f t="shared" si="0"/>
        <v>7</v>
      </c>
      <c r="L14" s="773">
        <f t="shared" si="0"/>
        <v>8</v>
      </c>
      <c r="M14" s="773">
        <f t="shared" si="0"/>
        <v>9</v>
      </c>
      <c r="N14" s="773">
        <f t="shared" si="0"/>
        <v>10</v>
      </c>
    </row>
    <row r="15" spans="1:14" x14ac:dyDescent="0.25">
      <c r="A15" s="928"/>
      <c r="C15" s="768" t="s">
        <v>397</v>
      </c>
      <c r="D15" s="769">
        <f>D7</f>
        <v>1000</v>
      </c>
      <c r="E15" s="769">
        <f>D20</f>
        <v>1000</v>
      </c>
      <c r="F15" s="769">
        <f t="shared" ref="F15:N15" si="1">E20</f>
        <v>900</v>
      </c>
      <c r="G15" s="769">
        <f t="shared" si="1"/>
        <v>800</v>
      </c>
      <c r="H15" s="769">
        <f t="shared" si="1"/>
        <v>700</v>
      </c>
      <c r="I15" s="769">
        <f t="shared" si="1"/>
        <v>600</v>
      </c>
      <c r="J15" s="769">
        <f t="shared" si="1"/>
        <v>500</v>
      </c>
      <c r="K15" s="769">
        <f t="shared" si="1"/>
        <v>400</v>
      </c>
      <c r="L15" s="769">
        <f t="shared" si="1"/>
        <v>300</v>
      </c>
      <c r="M15" s="769">
        <f t="shared" si="1"/>
        <v>200</v>
      </c>
      <c r="N15" s="769">
        <f t="shared" si="1"/>
        <v>100</v>
      </c>
    </row>
    <row r="16" spans="1:14" x14ac:dyDescent="0.25">
      <c r="A16" s="928"/>
      <c r="C16" s="768" t="s">
        <v>359</v>
      </c>
      <c r="D16" s="769"/>
      <c r="E16" s="769">
        <f>IF($D$5&lt;E14,0,$D$6)</f>
        <v>100</v>
      </c>
      <c r="F16" s="769">
        <f t="shared" ref="F16:N16" si="2">IF($D$5&lt;F14,0,$D$6)</f>
        <v>100</v>
      </c>
      <c r="G16" s="769">
        <f t="shared" si="2"/>
        <v>100</v>
      </c>
      <c r="H16" s="769">
        <f t="shared" si="2"/>
        <v>100</v>
      </c>
      <c r="I16" s="769">
        <f t="shared" si="2"/>
        <v>100</v>
      </c>
      <c r="J16" s="769">
        <f t="shared" si="2"/>
        <v>100</v>
      </c>
      <c r="K16" s="769">
        <f t="shared" si="2"/>
        <v>100</v>
      </c>
      <c r="L16" s="769">
        <f t="shared" si="2"/>
        <v>100</v>
      </c>
      <c r="M16" s="769">
        <f t="shared" si="2"/>
        <v>100</v>
      </c>
      <c r="N16" s="769">
        <f t="shared" si="2"/>
        <v>100</v>
      </c>
    </row>
    <row r="17" spans="1:14" x14ac:dyDescent="0.25">
      <c r="A17" s="928"/>
      <c r="C17" s="768" t="s">
        <v>420</v>
      </c>
      <c r="D17" s="769">
        <f>D9</f>
        <v>600</v>
      </c>
      <c r="E17" s="769">
        <f>D19</f>
        <v>600</v>
      </c>
      <c r="F17" s="769">
        <f t="shared" ref="F17:N17" si="3">E19</f>
        <v>519</v>
      </c>
      <c r="G17" s="769">
        <f t="shared" si="3"/>
        <v>438</v>
      </c>
      <c r="H17" s="769">
        <f t="shared" si="3"/>
        <v>357</v>
      </c>
      <c r="I17" s="769">
        <f t="shared" si="3"/>
        <v>276</v>
      </c>
      <c r="J17" s="769">
        <f t="shared" si="3"/>
        <v>195</v>
      </c>
      <c r="K17" s="769">
        <f t="shared" si="3"/>
        <v>114</v>
      </c>
      <c r="L17" s="769">
        <f t="shared" si="3"/>
        <v>33</v>
      </c>
      <c r="M17" s="769">
        <f t="shared" si="3"/>
        <v>0</v>
      </c>
      <c r="N17" s="769">
        <f t="shared" si="3"/>
        <v>0</v>
      </c>
    </row>
    <row r="18" spans="1:14" x14ac:dyDescent="0.25">
      <c r="A18" s="928"/>
      <c r="C18" s="768" t="s">
        <v>360</v>
      </c>
      <c r="D18" s="769"/>
      <c r="E18" s="769">
        <f t="shared" ref="E18:K18" si="4">IF(E17&gt;0,MIN($D$12,E17),0)</f>
        <v>81</v>
      </c>
      <c r="F18" s="769">
        <f t="shared" si="4"/>
        <v>81</v>
      </c>
      <c r="G18" s="769">
        <f t="shared" si="4"/>
        <v>81</v>
      </c>
      <c r="H18" s="769">
        <f t="shared" si="4"/>
        <v>81</v>
      </c>
      <c r="I18" s="769">
        <f t="shared" si="4"/>
        <v>81</v>
      </c>
      <c r="J18" s="769">
        <f t="shared" si="4"/>
        <v>81</v>
      </c>
      <c r="K18" s="769">
        <f t="shared" si="4"/>
        <v>81</v>
      </c>
      <c r="L18" s="769">
        <f>IF(L17&gt;0,MIN($D$12,L17),0)</f>
        <v>33</v>
      </c>
      <c r="M18" s="769">
        <f t="shared" ref="M18:N18" si="5">IF(M17&gt;0,MIN($D$12,M17),0)</f>
        <v>0</v>
      </c>
      <c r="N18" s="769">
        <f t="shared" si="5"/>
        <v>0</v>
      </c>
    </row>
    <row r="19" spans="1:14" x14ac:dyDescent="0.25">
      <c r="A19" s="928"/>
      <c r="C19" s="768" t="s">
        <v>421</v>
      </c>
      <c r="D19" s="769">
        <f>D17-D18</f>
        <v>600</v>
      </c>
      <c r="E19" s="769">
        <f>E17-E18</f>
        <v>519</v>
      </c>
      <c r="F19" s="769">
        <f t="shared" ref="F19:N19" si="6">F17-F18</f>
        <v>438</v>
      </c>
      <c r="G19" s="769">
        <f t="shared" si="6"/>
        <v>357</v>
      </c>
      <c r="H19" s="769">
        <f t="shared" si="6"/>
        <v>276</v>
      </c>
      <c r="I19" s="769">
        <f t="shared" si="6"/>
        <v>195</v>
      </c>
      <c r="J19" s="769">
        <f t="shared" si="6"/>
        <v>114</v>
      </c>
      <c r="K19" s="769">
        <f t="shared" si="6"/>
        <v>33</v>
      </c>
      <c r="L19" s="769">
        <f t="shared" si="6"/>
        <v>0</v>
      </c>
      <c r="M19" s="769">
        <f t="shared" si="6"/>
        <v>0</v>
      </c>
      <c r="N19" s="769">
        <f t="shared" si="6"/>
        <v>0</v>
      </c>
    </row>
    <row r="20" spans="1:14" x14ac:dyDescent="0.25">
      <c r="A20" s="928"/>
      <c r="C20" s="768" t="s">
        <v>394</v>
      </c>
      <c r="D20" s="769">
        <f>D7</f>
        <v>1000</v>
      </c>
      <c r="E20" s="769">
        <f>D20-E16</f>
        <v>900</v>
      </c>
      <c r="F20" s="769">
        <f t="shared" ref="F20:N20" si="7">E20-F16</f>
        <v>800</v>
      </c>
      <c r="G20" s="769">
        <f t="shared" si="7"/>
        <v>700</v>
      </c>
      <c r="H20" s="769">
        <f t="shared" si="7"/>
        <v>600</v>
      </c>
      <c r="I20" s="769">
        <f t="shared" si="7"/>
        <v>500</v>
      </c>
      <c r="J20" s="769">
        <f t="shared" si="7"/>
        <v>400</v>
      </c>
      <c r="K20" s="769">
        <f t="shared" si="7"/>
        <v>300</v>
      </c>
      <c r="L20" s="769">
        <f t="shared" si="7"/>
        <v>200</v>
      </c>
      <c r="M20" s="769">
        <f t="shared" si="7"/>
        <v>100</v>
      </c>
      <c r="N20" s="769">
        <f t="shared" si="7"/>
        <v>0</v>
      </c>
    </row>
    <row r="21" spans="1:14" x14ac:dyDescent="0.25">
      <c r="A21" s="928"/>
      <c r="C21" s="774" t="s">
        <v>0</v>
      </c>
      <c r="D21" s="775">
        <f>(IF(D19&gt;0,D19/D20,""))</f>
        <v>0.6</v>
      </c>
      <c r="E21" s="775">
        <f t="shared" ref="E21:N21" si="8">(IF(E19&gt;0,E19/E20,""))</f>
        <v>0.57666666666666666</v>
      </c>
      <c r="F21" s="775">
        <f t="shared" si="8"/>
        <v>0.54749999999999999</v>
      </c>
      <c r="G21" s="775">
        <f t="shared" si="8"/>
        <v>0.51</v>
      </c>
      <c r="H21" s="775">
        <f t="shared" si="8"/>
        <v>0.46</v>
      </c>
      <c r="I21" s="775">
        <f t="shared" si="8"/>
        <v>0.39</v>
      </c>
      <c r="J21" s="775">
        <f t="shared" si="8"/>
        <v>0.28499999999999998</v>
      </c>
      <c r="K21" s="775">
        <f t="shared" si="8"/>
        <v>0.11</v>
      </c>
      <c r="L21" s="776" t="str">
        <f t="shared" si="8"/>
        <v/>
      </c>
      <c r="M21" s="776" t="str">
        <f t="shared" si="8"/>
        <v/>
      </c>
      <c r="N21" s="776" t="str">
        <f t="shared" si="8"/>
        <v/>
      </c>
    </row>
    <row r="22" spans="1:14" x14ac:dyDescent="0.25">
      <c r="A22" s="928"/>
    </row>
    <row r="23" spans="1:14" x14ac:dyDescent="0.25">
      <c r="A23" s="928"/>
    </row>
    <row r="24" spans="1:14" x14ac:dyDescent="0.25">
      <c r="A24" s="928"/>
    </row>
  </sheetData>
  <sheetProtection algorithmName="SHA-512" hashValue="5JilgcQ4RAsgudVfGymgN/PvS320JuEhhilXiwThjZV6mTMZ2XpzmFq+ao9RBXvM5t9npUGoBxIugz2d4tBIbw==" saltValue="BFlQXbp14dtm9q/82Du0y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N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D7 D15:N21 D9:D12 E14:N14" unlockedFormula="1"/>
  </ignoredError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7"/>
  <sheetViews>
    <sheetView showGridLines="0" zoomScaleNormal="100" workbookViewId="0">
      <selection activeCell="B2" sqref="B2"/>
    </sheetView>
  </sheetViews>
  <sheetFormatPr defaultColWidth="8.85546875" defaultRowHeight="15" outlineLevelRow="1" x14ac:dyDescent="0.25"/>
  <cols>
    <col min="1" max="1" width="12.140625" style="412" customWidth="1"/>
    <col min="2" max="2" width="2" style="1002" customWidth="1"/>
    <col min="3" max="3" width="23.5703125" style="460" bestFit="1" customWidth="1"/>
    <col min="4" max="5" width="3.28515625" style="460" bestFit="1" customWidth="1"/>
    <col min="6" max="6" width="12.42578125" style="461" bestFit="1" customWidth="1"/>
    <col min="7" max="12" width="13.7109375" style="461" bestFit="1" customWidth="1"/>
    <col min="13" max="14" width="13.85546875" style="461" bestFit="1" customWidth="1"/>
    <col min="15" max="15" width="14.42578125" style="461" bestFit="1" customWidth="1"/>
    <col min="16" max="16384" width="8.85546875" style="454"/>
  </cols>
  <sheetData>
    <row r="1" spans="1:15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</row>
    <row r="2" spans="1:15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</row>
    <row r="3" spans="1:15" s="1002" customFormat="1" ht="15" customHeight="1" x14ac:dyDescent="0.25">
      <c r="A3" s="924" t="s">
        <v>589</v>
      </c>
      <c r="C3" s="980" t="s">
        <v>553</v>
      </c>
      <c r="D3" s="1003"/>
      <c r="E3" s="1003"/>
      <c r="F3" s="1001"/>
      <c r="G3" s="1001"/>
      <c r="H3" s="1001"/>
      <c r="I3" s="1001"/>
      <c r="J3" s="1001"/>
      <c r="K3" s="1001"/>
      <c r="L3" s="1001"/>
      <c r="M3" s="1001"/>
      <c r="N3" s="1001"/>
      <c r="O3" s="1001"/>
    </row>
    <row r="4" spans="1:15" s="1002" customFormat="1" ht="15" customHeight="1" x14ac:dyDescent="0.25">
      <c r="A4" s="947"/>
      <c r="C4" s="1003"/>
      <c r="D4" s="1003"/>
      <c r="E4" s="1003"/>
      <c r="F4" s="1001"/>
      <c r="G4" s="1001"/>
      <c r="H4" s="1001"/>
      <c r="I4" s="1001"/>
      <c r="J4" s="1001"/>
      <c r="K4" s="1001"/>
      <c r="L4" s="1001"/>
      <c r="M4" s="1001"/>
      <c r="N4" s="1001"/>
      <c r="O4" s="1001"/>
    </row>
    <row r="5" spans="1:15" ht="15.75" thickBot="1" x14ac:dyDescent="0.3">
      <c r="A5" s="947"/>
      <c r="C5" s="414" t="str">
        <f>'Figure 6.17 --&gt; 6.22'!C61</f>
        <v>Construction Line</v>
      </c>
      <c r="D5" s="415">
        <f>'Figure 6.17 --&gt; 6.22'!D61</f>
        <v>0</v>
      </c>
      <c r="E5" s="415">
        <f>'Figure 6.17 --&gt; 6.22'!E61</f>
        <v>1</v>
      </c>
      <c r="F5" s="415">
        <f>'Figure 6.17 --&gt; 6.22'!F61</f>
        <v>2</v>
      </c>
      <c r="G5" s="415">
        <f>'Figure 6.17 --&gt; 6.22'!G61</f>
        <v>3</v>
      </c>
      <c r="H5" s="415">
        <f>'Figure 6.17 --&gt; 6.22'!H61</f>
        <v>4</v>
      </c>
      <c r="I5" s="415">
        <f>'Figure 6.17 --&gt; 6.22'!I61</f>
        <v>5</v>
      </c>
      <c r="J5" s="415">
        <f>'Figure 6.17 --&gt; 6.22'!J61</f>
        <v>6</v>
      </c>
      <c r="K5" s="415">
        <f>'Figure 6.17 --&gt; 6.22'!K61</f>
        <v>7</v>
      </c>
      <c r="L5" s="415">
        <f>'Figure 6.17 --&gt; 6.22'!L61</f>
        <v>8</v>
      </c>
      <c r="M5" s="415">
        <f>'Figure 6.17 --&gt; 6.22'!M61</f>
        <v>9</v>
      </c>
      <c r="N5" s="415">
        <f>'Figure 6.17 --&gt; 6.22'!N61</f>
        <v>10</v>
      </c>
      <c r="O5" s="415" t="str">
        <f>'Figure 6.17 --&gt; 6.22'!Q61</f>
        <v>Total</v>
      </c>
    </row>
    <row r="6" spans="1:15" ht="15.75" thickTop="1" x14ac:dyDescent="0.25">
      <c r="A6" s="947"/>
      <c r="C6" s="452" t="str">
        <f>'Figure 6.17 --&gt; 6.22'!C62</f>
        <v>Loan Balance BoP</v>
      </c>
      <c r="D6" s="453">
        <f>'Figure 6.17 --&gt; 6.22'!D62</f>
        <v>0</v>
      </c>
      <c r="E6" s="453">
        <f>'Figure 6.17 --&gt; 6.22'!E62</f>
        <v>0</v>
      </c>
      <c r="F6" s="455">
        <f>'Figure 6.17 --&gt; 6.22'!F62</f>
        <v>0</v>
      </c>
      <c r="G6" s="455">
        <f>'Figure 6.17 --&gt; 6.22'!G62</f>
        <v>4500000</v>
      </c>
      <c r="H6" s="455">
        <f>'Figure 6.17 --&gt; 6.22'!H62</f>
        <v>11250000</v>
      </c>
      <c r="I6" s="455">
        <f>'Figure 6.17 --&gt; 6.22'!I62</f>
        <v>20250000</v>
      </c>
      <c r="J6" s="455">
        <f>'Figure 6.17 --&gt; 6.22'!J62</f>
        <v>29250000</v>
      </c>
      <c r="K6" s="455">
        <f>'Figure 6.17 --&gt; 6.22'!K62</f>
        <v>38250000</v>
      </c>
      <c r="L6" s="455">
        <f>'Figure 6.17 --&gt; 6.22'!L62</f>
        <v>45000000</v>
      </c>
      <c r="M6" s="455">
        <f>'Figure 6.17 --&gt; 6.22'!M62</f>
        <v>45000000</v>
      </c>
      <c r="N6" s="455">
        <f>'Figure 6.17 --&gt; 6.22'!N62</f>
        <v>16875000</v>
      </c>
      <c r="O6" s="419"/>
    </row>
    <row r="7" spans="1:15" x14ac:dyDescent="0.25">
      <c r="A7" s="947"/>
      <c r="C7" s="417" t="str">
        <f>'Figure 6.17 --&gt; 6.22'!C63</f>
        <v>Drawdown</v>
      </c>
      <c r="D7" s="456">
        <f>'Figure 6.17 --&gt; 6.22'!D63</f>
        <v>0</v>
      </c>
      <c r="E7" s="456">
        <f>'Figure 6.17 --&gt; 6.22'!E63</f>
        <v>0</v>
      </c>
      <c r="F7" s="418">
        <f>'Figure 6.17 --&gt; 6.22'!F63</f>
        <v>4500000</v>
      </c>
      <c r="G7" s="418">
        <f>'Figure 6.17 --&gt; 6.22'!G63</f>
        <v>6750000</v>
      </c>
      <c r="H7" s="418">
        <f>'Figure 6.17 --&gt; 6.22'!H63</f>
        <v>9000000</v>
      </c>
      <c r="I7" s="418">
        <f>'Figure 6.17 --&gt; 6.22'!I63</f>
        <v>9000000</v>
      </c>
      <c r="J7" s="418">
        <f>'Figure 6.17 --&gt; 6.22'!J63</f>
        <v>9000000</v>
      </c>
      <c r="K7" s="418">
        <f>'Figure 6.17 --&gt; 6.22'!K63</f>
        <v>6750000</v>
      </c>
      <c r="L7" s="418">
        <f>'Figure 6.17 --&gt; 6.22'!L63</f>
        <v>0</v>
      </c>
      <c r="M7" s="418">
        <f>'Figure 6.17 --&gt; 6.22'!M63</f>
        <v>0</v>
      </c>
      <c r="N7" s="418">
        <f>'Figure 6.17 --&gt; 6.22'!N63</f>
        <v>0</v>
      </c>
      <c r="O7" s="419">
        <f>'Figure 6.17 --&gt; 6.22'!Q63</f>
        <v>45000000</v>
      </c>
    </row>
    <row r="8" spans="1:15" x14ac:dyDescent="0.25">
      <c r="A8" s="947"/>
      <c r="C8" s="452" t="str">
        <f>'Figure 6.17 --&gt; 6.22'!C64</f>
        <v>Arrangement fee</v>
      </c>
      <c r="D8" s="456">
        <f>'Figure 6.17 --&gt; 6.22'!D64</f>
        <v>0</v>
      </c>
      <c r="E8" s="456">
        <f>'Figure 6.17 --&gt; 6.22'!E64</f>
        <v>0</v>
      </c>
      <c r="F8" s="418">
        <f>'Figure 6.17 --&gt; 6.22'!F64</f>
        <v>-562500</v>
      </c>
      <c r="G8" s="418">
        <f>'Figure 6.17 --&gt; 6.22'!G64</f>
        <v>0</v>
      </c>
      <c r="H8" s="418">
        <f>'Figure 6.17 --&gt; 6.22'!H64</f>
        <v>0</v>
      </c>
      <c r="I8" s="418">
        <f>'Figure 6.17 --&gt; 6.22'!I64</f>
        <v>0</v>
      </c>
      <c r="J8" s="418">
        <f>'Figure 6.17 --&gt; 6.22'!J64</f>
        <v>0</v>
      </c>
      <c r="K8" s="418">
        <f>'Figure 6.17 --&gt; 6.22'!K64</f>
        <v>0</v>
      </c>
      <c r="L8" s="418">
        <f>'Figure 6.17 --&gt; 6.22'!L64</f>
        <v>0</v>
      </c>
      <c r="M8" s="418">
        <f>'Figure 6.17 --&gt; 6.22'!M64</f>
        <v>0</v>
      </c>
      <c r="N8" s="418">
        <f>'Figure 6.17 --&gt; 6.22'!N64</f>
        <v>0</v>
      </c>
      <c r="O8" s="419">
        <f>'Figure 6.17 --&gt; 6.22'!Q64</f>
        <v>-562500</v>
      </c>
    </row>
    <row r="9" spans="1:15" ht="15" hidden="1" customHeight="1" outlineLevel="1" x14ac:dyDescent="0.25">
      <c r="A9" s="947"/>
      <c r="C9" s="452" t="str">
        <f>'Figure 6.17 --&gt; 6.22'!C65</f>
        <v>Loan Tax</v>
      </c>
      <c r="D9" s="453">
        <f>'Figure 6.17 --&gt; 6.22'!D65</f>
        <v>0</v>
      </c>
      <c r="E9" s="453">
        <f>'Figure 6.17 --&gt; 6.22'!E65</f>
        <v>0</v>
      </c>
      <c r="F9" s="455">
        <f>'Figure 6.17 --&gt; 6.22'!F65</f>
        <v>0</v>
      </c>
      <c r="G9" s="455">
        <f>'Figure 6.17 --&gt; 6.22'!G65</f>
        <v>0</v>
      </c>
      <c r="H9" s="455">
        <f>'Figure 6.17 --&gt; 6.22'!H65</f>
        <v>0</v>
      </c>
      <c r="I9" s="455">
        <f>'Figure 6.17 --&gt; 6.22'!I65</f>
        <v>0</v>
      </c>
      <c r="J9" s="455">
        <f>'Figure 6.17 --&gt; 6.22'!J65</f>
        <v>0</v>
      </c>
      <c r="K9" s="455">
        <f>'Figure 6.17 --&gt; 6.22'!K65</f>
        <v>0</v>
      </c>
      <c r="L9" s="455">
        <f>'Figure 6.17 --&gt; 6.22'!L65</f>
        <v>0</v>
      </c>
      <c r="M9" s="455">
        <f>'Figure 6.17 --&gt; 6.22'!M65</f>
        <v>0</v>
      </c>
      <c r="N9" s="455">
        <f>'Figure 6.17 --&gt; 6.22'!N65</f>
        <v>0</v>
      </c>
      <c r="O9" s="419">
        <f>'Figure 6.17 --&gt; 6.22'!Q65</f>
        <v>0</v>
      </c>
    </row>
    <row r="10" spans="1:15" collapsed="1" x14ac:dyDescent="0.25">
      <c r="A10" s="947"/>
      <c r="C10" s="417" t="str">
        <f>'Figure 6.17 --&gt; 6.22'!C66</f>
        <v>Repayment</v>
      </c>
      <c r="D10" s="456">
        <f>'Figure 6.17 --&gt; 6.22'!D66</f>
        <v>0</v>
      </c>
      <c r="E10" s="456">
        <f>'Figure 6.17 --&gt; 6.22'!E66</f>
        <v>0</v>
      </c>
      <c r="F10" s="418">
        <f>'Figure 6.17 --&gt; 6.22'!F66</f>
        <v>0</v>
      </c>
      <c r="G10" s="418">
        <f>'Figure 6.17 --&gt; 6.22'!G66</f>
        <v>0</v>
      </c>
      <c r="H10" s="418"/>
      <c r="I10" s="418">
        <f>'Figure 6.17 --&gt; 6.22'!I66</f>
        <v>0</v>
      </c>
      <c r="J10" s="418">
        <f>'Figure 6.17 --&gt; 6.22'!J66</f>
        <v>0</v>
      </c>
      <c r="K10" s="418">
        <f>'Figure 6.17 --&gt; 6.22'!K66</f>
        <v>0</v>
      </c>
      <c r="L10" s="418">
        <f>'Figure 6.17 --&gt; 6.22'!L66</f>
        <v>0</v>
      </c>
      <c r="M10" s="418">
        <f>'Figure 6.17 --&gt; 6.22'!M66</f>
        <v>-28125000</v>
      </c>
      <c r="N10" s="418">
        <f>'Figure 6.17 --&gt; 6.22'!N66</f>
        <v>-16875000</v>
      </c>
      <c r="O10" s="419">
        <f>'Figure 6.17 --&gt; 6.22'!Q66</f>
        <v>-45000000</v>
      </c>
    </row>
    <row r="11" spans="1:15" x14ac:dyDescent="0.25">
      <c r="A11" s="947"/>
      <c r="C11" s="452" t="str">
        <f>'Figure 6.17 --&gt; 6.22'!C67</f>
        <v>Loan Balance EoP</v>
      </c>
      <c r="D11" s="453">
        <f>'Figure 6.17 --&gt; 6.22'!D67</f>
        <v>0</v>
      </c>
      <c r="E11" s="453">
        <f>'Figure 6.17 --&gt; 6.22'!E67</f>
        <v>0</v>
      </c>
      <c r="F11" s="455">
        <f>'Figure 6.17 --&gt; 6.22'!F67</f>
        <v>4500000</v>
      </c>
      <c r="G11" s="455">
        <f>'Figure 6.17 --&gt; 6.22'!G67</f>
        <v>11250000</v>
      </c>
      <c r="H11" s="455">
        <f>'Figure 6.17 --&gt; 6.22'!H67</f>
        <v>20250000</v>
      </c>
      <c r="I11" s="455">
        <f>'Figure 6.17 --&gt; 6.22'!I67</f>
        <v>29250000</v>
      </c>
      <c r="J11" s="455">
        <f>'Figure 6.17 --&gt; 6.22'!J67</f>
        <v>38250000</v>
      </c>
      <c r="K11" s="455">
        <f>'Figure 6.17 --&gt; 6.22'!K67</f>
        <v>45000000</v>
      </c>
      <c r="L11" s="455">
        <f>'Figure 6.17 --&gt; 6.22'!L67</f>
        <v>45000000</v>
      </c>
      <c r="M11" s="455">
        <f>'Figure 6.17 --&gt; 6.22'!M67</f>
        <v>16875000</v>
      </c>
      <c r="N11" s="455">
        <f>'Figure 6.17 --&gt; 6.22'!N67</f>
        <v>0</v>
      </c>
      <c r="O11" s="419"/>
    </row>
    <row r="12" spans="1:15" x14ac:dyDescent="0.25">
      <c r="A12" s="947"/>
      <c r="C12" s="452" t="str">
        <f>'Figure 6.17 --&gt; 6.22'!C68</f>
        <v>interest Construction</v>
      </c>
      <c r="D12" s="453">
        <f>'Figure 6.17 --&gt; 6.22'!D68</f>
        <v>0</v>
      </c>
      <c r="E12" s="453">
        <f>'Figure 6.17 --&gt; 6.22'!E68</f>
        <v>0</v>
      </c>
      <c r="F12" s="455">
        <f>'Figure 6.17 --&gt; 6.22'!F68</f>
        <v>-44340.329470359706</v>
      </c>
      <c r="G12" s="455">
        <f>'Figure 6.17 --&gt; 6.22'!G68</f>
        <v>-110850.82367589927</v>
      </c>
      <c r="H12" s="455">
        <f>'Figure 6.17 --&gt; 6.22'!H68</f>
        <v>-199531.48261661868</v>
      </c>
      <c r="I12" s="455">
        <f>'Figure 6.17 --&gt; 6.22'!I68</f>
        <v>-288212.14155733812</v>
      </c>
      <c r="J12" s="455">
        <f>'Figure 6.17 --&gt; 6.22'!J68</f>
        <v>-376892.80049805751</v>
      </c>
      <c r="K12" s="455">
        <f>'Figure 6.17 --&gt; 6.22'!K68</f>
        <v>-443403.29470359709</v>
      </c>
      <c r="L12" s="455">
        <f>'Figure 6.17 --&gt; 6.22'!L68</f>
        <v>0</v>
      </c>
      <c r="M12" s="455">
        <f>'Figure 6.17 --&gt; 6.22'!M68</f>
        <v>0</v>
      </c>
      <c r="N12" s="455">
        <f>'Figure 6.17 --&gt; 6.22'!N68</f>
        <v>0</v>
      </c>
      <c r="O12" s="419">
        <f>'Figure 6.17 --&gt; 6.22'!Q68</f>
        <v>-1463230.8725218703</v>
      </c>
    </row>
    <row r="13" spans="1:15" x14ac:dyDescent="0.25">
      <c r="A13" s="947"/>
      <c r="C13" s="452" t="str">
        <f>'Figure 6.17 --&gt; 6.22'!C69</f>
        <v xml:space="preserve">interest Built </v>
      </c>
      <c r="D13" s="453">
        <f>'Figure 6.17 --&gt; 6.22'!D69</f>
        <v>0</v>
      </c>
      <c r="E13" s="453">
        <f>'Figure 6.17 --&gt; 6.22'!E69</f>
        <v>0</v>
      </c>
      <c r="F13" s="455">
        <f>'Figure 6.17 --&gt; 6.22'!F69</f>
        <v>0</v>
      </c>
      <c r="G13" s="455">
        <f>'Figure 6.17 --&gt; 6.22'!G69</f>
        <v>0</v>
      </c>
      <c r="H13" s="455">
        <f>'Figure 6.17 --&gt; 6.22'!H69</f>
        <v>0</v>
      </c>
      <c r="I13" s="455">
        <f>'Figure 6.17 --&gt; 6.22'!I69</f>
        <v>0</v>
      </c>
      <c r="J13" s="455">
        <f>'Figure 6.17 --&gt; 6.22'!J69</f>
        <v>0</v>
      </c>
      <c r="K13" s="455">
        <f>'Figure 6.17 --&gt; 6.22'!K69</f>
        <v>0</v>
      </c>
      <c r="L13" s="455">
        <f>'Figure 6.17 --&gt; 6.22'!L69</f>
        <v>-333768.22999797942</v>
      </c>
      <c r="M13" s="455">
        <f>'Figure 6.17 --&gt; 6.22'!M69</f>
        <v>-125163.08624924227</v>
      </c>
      <c r="N13" s="455">
        <f>'Figure 6.17 --&gt; 6.22'!N69</f>
        <v>0</v>
      </c>
      <c r="O13" s="419">
        <f>'Figure 6.17 --&gt; 6.22'!Q69</f>
        <v>-458931.31624722166</v>
      </c>
    </row>
    <row r="14" spans="1:15" ht="16.5" customHeight="1" x14ac:dyDescent="0.25">
      <c r="A14" s="947"/>
      <c r="C14" s="417" t="str">
        <f>'Figure 6.17 --&gt; 6.22'!C70</f>
        <v>Total Interest</v>
      </c>
      <c r="D14" s="456">
        <f>'Figure 6.17 --&gt; 6.22'!D70</f>
        <v>0</v>
      </c>
      <c r="E14" s="456">
        <f>'Figure 6.17 --&gt; 6.22'!E70</f>
        <v>0</v>
      </c>
      <c r="F14" s="418">
        <f>'Figure 6.17 --&gt; 6.22'!F70</f>
        <v>-44340.329470359706</v>
      </c>
      <c r="G14" s="418">
        <f>'Figure 6.17 --&gt; 6.22'!G70</f>
        <v>-110850.82367589927</v>
      </c>
      <c r="H14" s="418">
        <f>'Figure 6.17 --&gt; 6.22'!H70</f>
        <v>-199531.48261661868</v>
      </c>
      <c r="I14" s="418">
        <f>'Figure 6.17 --&gt; 6.22'!I70</f>
        <v>-288212.14155733812</v>
      </c>
      <c r="J14" s="418">
        <f>'Figure 6.17 --&gt; 6.22'!J70</f>
        <v>-376892.80049805751</v>
      </c>
      <c r="K14" s="418">
        <f>'Figure 6.17 --&gt; 6.22'!K70</f>
        <v>-443403.29470359709</v>
      </c>
      <c r="L14" s="418">
        <f>'Figure 6.17 --&gt; 6.22'!L70</f>
        <v>-333768.22999797942</v>
      </c>
      <c r="M14" s="418">
        <f>'Figure 6.17 --&gt; 6.22'!M70</f>
        <v>-125163.08624924227</v>
      </c>
      <c r="N14" s="418">
        <f>'Figure 6.17 --&gt; 6.22'!N70</f>
        <v>0</v>
      </c>
      <c r="O14" s="419">
        <f>'Figure 6.17 --&gt; 6.22'!Q70</f>
        <v>-1922162.1887690921</v>
      </c>
    </row>
    <row r="15" spans="1:15" x14ac:dyDescent="0.25">
      <c r="A15" s="947"/>
      <c r="C15" s="417" t="str">
        <f>'Figure 6.17 --&gt; 6.22'!C71</f>
        <v>Commited capital not used</v>
      </c>
      <c r="D15" s="456">
        <f>'Figure 6.17 --&gt; 6.22'!D71</f>
        <v>0</v>
      </c>
      <c r="E15" s="456">
        <f>'Figure 6.17 --&gt; 6.22'!E71</f>
        <v>0</v>
      </c>
      <c r="F15" s="418">
        <f>'Figure 6.17 --&gt; 6.22'!F71</f>
        <v>0</v>
      </c>
      <c r="G15" s="418">
        <f>'Figure 6.17 --&gt; 6.22'!G71</f>
        <v>33750000</v>
      </c>
      <c r="H15" s="418">
        <f>'Figure 6.17 --&gt; 6.22'!H71</f>
        <v>24750000</v>
      </c>
      <c r="I15" s="418">
        <f>'Figure 6.17 --&gt; 6.22'!I71</f>
        <v>15750000</v>
      </c>
      <c r="J15" s="418">
        <f>'Figure 6.17 --&gt; 6.22'!J71</f>
        <v>6750000</v>
      </c>
      <c r="K15" s="418">
        <f>'Figure 6.17 --&gt; 6.22'!K71</f>
        <v>0</v>
      </c>
      <c r="L15" s="418">
        <f>'Figure 6.17 --&gt; 6.22'!L71</f>
        <v>0</v>
      </c>
      <c r="M15" s="418">
        <f>'Figure 6.17 --&gt; 6.22'!M71</f>
        <v>0</v>
      </c>
      <c r="N15" s="418">
        <f>'Figure 6.17 --&gt; 6.22'!N71</f>
        <v>0</v>
      </c>
      <c r="O15" s="419"/>
    </row>
    <row r="16" spans="1:15" x14ac:dyDescent="0.25">
      <c r="A16" s="947"/>
      <c r="C16" s="421" t="str">
        <f>'Figure 6.17 --&gt; 6.22'!C72</f>
        <v>Commitment fee</v>
      </c>
      <c r="D16" s="457">
        <f>'Figure 6.17 --&gt; 6.22'!D72</f>
        <v>0</v>
      </c>
      <c r="E16" s="457">
        <f>'Figure 6.17 --&gt; 6.22'!E72</f>
        <v>0</v>
      </c>
      <c r="F16" s="422">
        <f>'Figure 6.17 --&gt; 6.22'!F72</f>
        <v>0</v>
      </c>
      <c r="G16" s="422">
        <f>'Figure 6.17 --&gt; 6.22'!G72</f>
        <v>-125856.7516606382</v>
      </c>
      <c r="H16" s="422">
        <f>'Figure 6.17 --&gt; 6.22'!H72</f>
        <v>-92294.951217801339</v>
      </c>
      <c r="I16" s="422">
        <f>'Figure 6.17 --&gt; 6.22'!I72</f>
        <v>-58733.150774964495</v>
      </c>
      <c r="J16" s="422">
        <f>'Figure 6.17 --&gt; 6.22'!J72</f>
        <v>-25171.35033212764</v>
      </c>
      <c r="K16" s="422">
        <f>'Figure 6.17 --&gt; 6.22'!K72</f>
        <v>0</v>
      </c>
      <c r="L16" s="422">
        <f>'Figure 6.17 --&gt; 6.22'!L72</f>
        <v>0</v>
      </c>
      <c r="M16" s="422">
        <f>'Figure 6.17 --&gt; 6.22'!M72</f>
        <v>0</v>
      </c>
      <c r="N16" s="422">
        <f>'Figure 6.17 --&gt; 6.22'!N72</f>
        <v>0</v>
      </c>
      <c r="O16" s="423">
        <f>'Figure 6.17 --&gt; 6.22'!Q72</f>
        <v>-302056.2039855317</v>
      </c>
    </row>
    <row r="17" spans="1:15" x14ac:dyDescent="0.25">
      <c r="A17" s="947"/>
      <c r="C17" s="442" t="str">
        <f>'Figure 6.17 --&gt; 6.22'!C73</f>
        <v>CF Line A1</v>
      </c>
      <c r="D17" s="458">
        <f>'Figure 6.17 --&gt; 6.22'!D73</f>
        <v>0</v>
      </c>
      <c r="E17" s="458">
        <f>'Figure 6.17 --&gt; 6.22'!E73</f>
        <v>0</v>
      </c>
      <c r="F17" s="443">
        <f>'Figure 6.17 --&gt; 6.22'!F73</f>
        <v>3893159.6705296403</v>
      </c>
      <c r="G17" s="443">
        <f>'Figure 6.17 --&gt; 6.22'!G73</f>
        <v>6513292.4246634627</v>
      </c>
      <c r="H17" s="443">
        <f>'Figure 6.17 --&gt; 6.22'!H73</f>
        <v>8708173.5661655795</v>
      </c>
      <c r="I17" s="443">
        <f>'Figure 6.17 --&gt; 6.22'!I73</f>
        <v>8653054.7076676972</v>
      </c>
      <c r="J17" s="443">
        <f>'Figure 6.17 --&gt; 6.22'!J73</f>
        <v>8597935.849169815</v>
      </c>
      <c r="K17" s="443">
        <f>'Figure 6.17 --&gt; 6.22'!K73</f>
        <v>6306596.7052964028</v>
      </c>
      <c r="L17" s="443">
        <f>'Figure 6.17 --&gt; 6.22'!L73</f>
        <v>-333768.22999797942</v>
      </c>
      <c r="M17" s="443">
        <f>'Figure 6.17 --&gt; 6.22'!M73</f>
        <v>-28250163.086249243</v>
      </c>
      <c r="N17" s="443">
        <f>'Figure 6.17 --&gt; 6.22'!N73</f>
        <v>-16875000</v>
      </c>
      <c r="O17" s="419">
        <f>'Figure 6.17 --&gt; 6.22'!Q73</f>
        <v>-2786718.3927546181</v>
      </c>
    </row>
    <row r="18" spans="1:15" ht="8.4499999999999993" customHeight="1" x14ac:dyDescent="0.25">
      <c r="A18" s="947"/>
      <c r="C18" s="442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3"/>
    </row>
    <row r="19" spans="1:15" ht="15.75" thickBot="1" x14ac:dyDescent="0.3">
      <c r="A19" s="947"/>
      <c r="C19" s="414" t="str">
        <f>'Figure 6.17 --&gt; 6.22'!C85</f>
        <v>Surety Facility</v>
      </c>
      <c r="D19" s="415">
        <f>'Figure 6.17 --&gt; 6.22'!D75</f>
        <v>0</v>
      </c>
      <c r="E19" s="415">
        <f>'Figure 6.17 --&gt; 6.22'!E85</f>
        <v>1</v>
      </c>
      <c r="F19" s="415">
        <f>'Figure 6.17 --&gt; 6.22'!F85</f>
        <v>2</v>
      </c>
      <c r="G19" s="415">
        <f>'Figure 6.17 --&gt; 6.22'!G85</f>
        <v>3</v>
      </c>
      <c r="H19" s="415">
        <f>'Figure 6.17 --&gt; 6.22'!H85</f>
        <v>4</v>
      </c>
      <c r="I19" s="415">
        <f>'Figure 6.17 --&gt; 6.22'!I85</f>
        <v>5</v>
      </c>
      <c r="J19" s="415">
        <f>'Figure 6.17 --&gt; 6.22'!J85</f>
        <v>6</v>
      </c>
      <c r="K19" s="415">
        <f>'Figure 6.17 --&gt; 6.22'!K85</f>
        <v>7</v>
      </c>
      <c r="L19" s="415">
        <f>'Figure 6.17 --&gt; 6.22'!L85</f>
        <v>8</v>
      </c>
      <c r="M19" s="415">
        <f>'Figure 6.17 --&gt; 6.22'!M85</f>
        <v>9</v>
      </c>
      <c r="N19" s="415">
        <f>'Figure 6.17 --&gt; 6.22'!N85</f>
        <v>10</v>
      </c>
      <c r="O19" s="415" t="str">
        <f>'Figure 6.17 --&gt; 6.22'!Q85</f>
        <v>Total</v>
      </c>
    </row>
    <row r="20" spans="1:15" ht="15.75" thickTop="1" x14ac:dyDescent="0.25">
      <c r="A20" s="947"/>
      <c r="C20" s="452" t="str">
        <f>'Figure 6.17 --&gt; 6.22'!C86</f>
        <v xml:space="preserve">Surety amount BoP </v>
      </c>
      <c r="D20" s="453">
        <f>'Figure 6.17 --&gt; 6.22'!D86</f>
        <v>0</v>
      </c>
      <c r="E20" s="453">
        <f>'Figure 6.17 --&gt; 6.22'!E86</f>
        <v>0</v>
      </c>
      <c r="F20" s="453">
        <f>'Figure 6.17 --&gt; 6.22'!F86</f>
        <v>0</v>
      </c>
      <c r="G20" s="453">
        <f>'Figure 6.17 --&gt; 6.22'!G86</f>
        <v>0</v>
      </c>
      <c r="H20" s="455">
        <f>'Figure 6.17 --&gt; 6.22'!H86</f>
        <v>0</v>
      </c>
      <c r="I20" s="455">
        <f>'Figure 6.17 --&gt; 6.22'!I86</f>
        <v>1800000</v>
      </c>
      <c r="J20" s="455">
        <f>'Figure 6.17 --&gt; 6.22'!J86</f>
        <v>5400000</v>
      </c>
      <c r="K20" s="455">
        <f>'Figure 6.17 --&gt; 6.22'!K86</f>
        <v>9000000</v>
      </c>
      <c r="L20" s="455">
        <f>'Figure 6.17 --&gt; 6.22'!L86</f>
        <v>13500000</v>
      </c>
      <c r="M20" s="455">
        <f>'Figure 6.17 --&gt; 6.22'!M86</f>
        <v>18000000</v>
      </c>
      <c r="N20" s="455">
        <f>'Figure 6.17 --&gt; 6.22'!N86</f>
        <v>9000000</v>
      </c>
      <c r="O20" s="419"/>
    </row>
    <row r="21" spans="1:15" x14ac:dyDescent="0.25">
      <c r="A21" s="947"/>
      <c r="C21" s="417" t="str">
        <f>'Figure 6.17 --&gt; 6.22'!C87</f>
        <v>New Surety</v>
      </c>
      <c r="D21" s="456">
        <f>'Figure 6.17 --&gt; 6.22'!D87</f>
        <v>0</v>
      </c>
      <c r="E21" s="456">
        <f>'Figure 6.17 --&gt; 6.22'!E87</f>
        <v>0</v>
      </c>
      <c r="F21" s="456">
        <f>'Figure 6.17 --&gt; 6.22'!F87</f>
        <v>0</v>
      </c>
      <c r="G21" s="456">
        <f>'Figure 6.17 --&gt; 6.22'!G87</f>
        <v>0</v>
      </c>
      <c r="H21" s="418">
        <f>'Figure 6.17 --&gt; 6.22'!H87</f>
        <v>1800000</v>
      </c>
      <c r="I21" s="418">
        <f>'Figure 6.17 --&gt; 6.22'!I87</f>
        <v>3600000</v>
      </c>
      <c r="J21" s="418">
        <f>'Figure 6.17 --&gt; 6.22'!J87</f>
        <v>3600000</v>
      </c>
      <c r="K21" s="418">
        <f>'Figure 6.17 --&gt; 6.22'!K87</f>
        <v>4500000</v>
      </c>
      <c r="L21" s="418">
        <f>'Figure 6.17 --&gt; 6.22'!L87</f>
        <v>4500000</v>
      </c>
      <c r="M21" s="418">
        <f>'Figure 6.17 --&gt; 6.22'!M87</f>
        <v>0</v>
      </c>
      <c r="N21" s="418">
        <f>'Figure 6.17 --&gt; 6.22'!N87</f>
        <v>0</v>
      </c>
      <c r="O21" s="419">
        <f>'Figure 6.17 --&gt; 6.22'!Q87</f>
        <v>18000000</v>
      </c>
    </row>
    <row r="22" spans="1:15" x14ac:dyDescent="0.25">
      <c r="A22" s="947"/>
      <c r="C22" s="417" t="str">
        <f>'Figure 6.17 --&gt; 6.22'!C88</f>
        <v>Surety Expiry</v>
      </c>
      <c r="D22" s="456">
        <f>'Figure 6.17 --&gt; 6.22'!D88</f>
        <v>0</v>
      </c>
      <c r="E22" s="456">
        <f>'Figure 6.17 --&gt; 6.22'!E88</f>
        <v>0</v>
      </c>
      <c r="F22" s="456">
        <f>'Figure 6.17 --&gt; 6.22'!F88</f>
        <v>0</v>
      </c>
      <c r="G22" s="456">
        <f>'Figure 6.17 --&gt; 6.22'!G88</f>
        <v>0</v>
      </c>
      <c r="H22" s="418">
        <f>'Figure 6.17 --&gt; 6.22'!H88</f>
        <v>0</v>
      </c>
      <c r="I22" s="418">
        <f>'Figure 6.17 --&gt; 6.22'!I88</f>
        <v>0</v>
      </c>
      <c r="J22" s="418">
        <f>'Figure 6.17 --&gt; 6.22'!J88</f>
        <v>0</v>
      </c>
      <c r="K22" s="418">
        <f>'Figure 6.17 --&gt; 6.22'!K88</f>
        <v>0</v>
      </c>
      <c r="L22" s="418">
        <f>'Figure 6.17 --&gt; 6.22'!L88</f>
        <v>0</v>
      </c>
      <c r="M22" s="418">
        <f>'Figure 6.17 --&gt; 6.22'!M88</f>
        <v>-9000000</v>
      </c>
      <c r="N22" s="418">
        <f>'Figure 6.17 --&gt; 6.22'!N88</f>
        <v>-9000000</v>
      </c>
      <c r="O22" s="419">
        <f>'Figure 6.17 --&gt; 6.22'!Q88</f>
        <v>-18000000</v>
      </c>
    </row>
    <row r="23" spans="1:15" x14ac:dyDescent="0.25">
      <c r="A23" s="947"/>
      <c r="C23" s="452" t="str">
        <f>'Figure 6.17 --&gt; 6.22'!C89</f>
        <v>Surety amount EoP</v>
      </c>
      <c r="D23" s="453">
        <f>'Figure 6.17 --&gt; 6.22'!D89</f>
        <v>0</v>
      </c>
      <c r="E23" s="453">
        <f>'Figure 6.17 --&gt; 6.22'!E89</f>
        <v>0</v>
      </c>
      <c r="F23" s="453">
        <f>'Figure 6.17 --&gt; 6.22'!F89</f>
        <v>0</v>
      </c>
      <c r="G23" s="453">
        <f>'Figure 6.17 --&gt; 6.22'!G89</f>
        <v>0</v>
      </c>
      <c r="H23" s="455">
        <f>'Figure 6.17 --&gt; 6.22'!H89</f>
        <v>1800000</v>
      </c>
      <c r="I23" s="455">
        <f>'Figure 6.17 --&gt; 6.22'!I89</f>
        <v>5400000</v>
      </c>
      <c r="J23" s="455">
        <f>'Figure 6.17 --&gt; 6.22'!J89</f>
        <v>9000000</v>
      </c>
      <c r="K23" s="455">
        <f>'Figure 6.17 --&gt; 6.22'!K89</f>
        <v>13500000</v>
      </c>
      <c r="L23" s="455">
        <f>'Figure 6.17 --&gt; 6.22'!L89</f>
        <v>18000000</v>
      </c>
      <c r="M23" s="455">
        <f>'Figure 6.17 --&gt; 6.22'!M89</f>
        <v>9000000</v>
      </c>
      <c r="N23" s="455">
        <f>'Figure 6.17 --&gt; 6.22'!N89</f>
        <v>0</v>
      </c>
      <c r="O23" s="419"/>
    </row>
    <row r="24" spans="1:15" x14ac:dyDescent="0.25">
      <c r="A24" s="947"/>
      <c r="C24" s="417" t="str">
        <f>'Figure 6.17 --&gt; 6.22'!C90</f>
        <v>Cost</v>
      </c>
      <c r="D24" s="456">
        <f>'Figure 6.17 --&gt; 6.22'!D90</f>
        <v>0</v>
      </c>
      <c r="E24" s="456">
        <f>'Figure 6.17 --&gt; 6.22'!E90</f>
        <v>0</v>
      </c>
      <c r="F24" s="456">
        <f>'Figure 6.17 --&gt; 6.22'!F90</f>
        <v>0</v>
      </c>
      <c r="G24" s="456">
        <f>'Figure 6.17 --&gt; 6.22'!G90</f>
        <v>0</v>
      </c>
      <c r="H24" s="418">
        <f>'Figure 6.17 --&gt; 6.22'!H90</f>
        <v>-4483.2227657780168</v>
      </c>
      <c r="I24" s="418">
        <f>'Figure 6.17 --&gt; 6.22'!I90</f>
        <v>-13449.66829733405</v>
      </c>
      <c r="J24" s="418">
        <f>'Figure 6.17 --&gt; 6.22'!J90</f>
        <v>-22416.113828890084</v>
      </c>
      <c r="K24" s="418">
        <f>'Figure 6.17 --&gt; 6.22'!K90</f>
        <v>-33624.170743335126</v>
      </c>
      <c r="L24" s="418">
        <f>'Figure 6.17 --&gt; 6.22'!L90</f>
        <v>-44832.227657780168</v>
      </c>
      <c r="M24" s="418">
        <f>'Figure 6.17 --&gt; 6.22'!M90</f>
        <v>-22416.113828890084</v>
      </c>
      <c r="N24" s="418">
        <f>'Figure 6.17 --&gt; 6.22'!N90</f>
        <v>0</v>
      </c>
      <c r="O24" s="419">
        <f>'Figure 6.17 --&gt; 6.22'!Q90</f>
        <v>-141221.51712200753</v>
      </c>
    </row>
    <row r="106" spans="1:15" s="460" customFormat="1" x14ac:dyDescent="0.25">
      <c r="A106" s="459"/>
      <c r="B106" s="1003"/>
      <c r="C106" s="460" t="s">
        <v>0</v>
      </c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</row>
    <row r="107" spans="1:15" s="460" customFormat="1" x14ac:dyDescent="0.25">
      <c r="A107" s="459"/>
      <c r="B107" s="1003"/>
      <c r="C107" s="460" t="s">
        <v>21</v>
      </c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</row>
  </sheetData>
  <sheetProtection algorithmName="SHA-512" hashValue="8ucjssIezqP29B9LAeDVa3Toib8S36wD1mAHH2VNjy3Ob3z99W01vKGxPaJBx1emGRnKm1FRrLf+IVTHFt9LUQ==" saltValue="UZzSZO9QDMG7XO60Q98s/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O1"/>
  </mergeCells>
  <conditionalFormatting sqref="E5:N24 D6:D18 D20:D24">
    <cfRule type="cellIs" dxfId="8" priority="3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C5:O9 C11:O24 C10:G10 I10:O10" unlockedFormula="1"/>
  </ignoredErrors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4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14.42578125" style="444" bestFit="1" customWidth="1"/>
    <col min="4" max="12" width="11.7109375" style="445" bestFit="1" customWidth="1"/>
    <col min="13" max="13" width="10.42578125" style="445" bestFit="1" customWidth="1"/>
    <col min="14" max="16384" width="9.140625" style="416"/>
  </cols>
  <sheetData>
    <row r="1" spans="1:13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</row>
    <row r="2" spans="1:13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</row>
    <row r="3" spans="1:13" s="1002" customFormat="1" ht="15" customHeight="1" x14ac:dyDescent="0.25">
      <c r="A3" s="924" t="s">
        <v>589</v>
      </c>
      <c r="C3" s="980" t="s">
        <v>554</v>
      </c>
      <c r="D3" s="1001"/>
      <c r="E3" s="1001"/>
      <c r="F3" s="1001"/>
      <c r="G3" s="1001"/>
      <c r="H3" s="1001"/>
      <c r="I3" s="1001"/>
      <c r="J3" s="1001"/>
      <c r="K3" s="1001"/>
      <c r="L3" s="1001"/>
    </row>
    <row r="4" spans="1:13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</row>
    <row r="5" spans="1:13" ht="15.75" thickBot="1" x14ac:dyDescent="0.3">
      <c r="A5" s="947"/>
      <c r="C5" s="446"/>
      <c r="D5" s="447">
        <f>'Figure 6.17 --&gt; 6.22'!E93</f>
        <v>1</v>
      </c>
      <c r="E5" s="447">
        <f>'Figure 6.17 --&gt; 6.22'!F93</f>
        <v>2</v>
      </c>
      <c r="F5" s="447">
        <f>'Figure 6.17 --&gt; 6.22'!G93</f>
        <v>3</v>
      </c>
      <c r="G5" s="447">
        <f>'Figure 6.17 --&gt; 6.22'!H93</f>
        <v>4</v>
      </c>
      <c r="H5" s="447">
        <f>'Figure 6.17 --&gt; 6.22'!I93</f>
        <v>5</v>
      </c>
      <c r="I5" s="447">
        <f>'Figure 6.17 --&gt; 6.22'!J93</f>
        <v>6</v>
      </c>
      <c r="J5" s="447">
        <f>'Figure 6.17 --&gt; 6.22'!K93</f>
        <v>7</v>
      </c>
      <c r="K5" s="447">
        <f>'Figure 6.17 --&gt; 6.22'!L93</f>
        <v>8</v>
      </c>
      <c r="L5" s="447">
        <f>'Figure 6.17 --&gt; 6.22'!M93</f>
        <v>9</v>
      </c>
      <c r="M5" s="416"/>
    </row>
    <row r="6" spans="1:13" ht="15.75" thickTop="1" x14ac:dyDescent="0.25">
      <c r="A6" s="947"/>
      <c r="C6" s="448" t="str">
        <f>'Figure 6.17 --&gt; 6.22'!C107</f>
        <v>Debt</v>
      </c>
      <c r="D6" s="449">
        <f>'Figure 6.17 --&gt; 6.22'!E107</f>
        <v>0</v>
      </c>
      <c r="E6" s="449">
        <f>'Figure 6.17 --&gt; 6.22'!F107</f>
        <v>4500000</v>
      </c>
      <c r="F6" s="449">
        <f>'Figure 6.17 --&gt; 6.22'!G107</f>
        <v>11250000</v>
      </c>
      <c r="G6" s="449">
        <f>'Figure 6.17 --&gt; 6.22'!H107</f>
        <v>20250000</v>
      </c>
      <c r="H6" s="449">
        <f>'Figure 6.17 --&gt; 6.22'!I107</f>
        <v>29250000</v>
      </c>
      <c r="I6" s="449">
        <f>'Figure 6.17 --&gt; 6.22'!J107</f>
        <v>38250000</v>
      </c>
      <c r="J6" s="449">
        <f>'Figure 6.17 --&gt; 6.22'!K107</f>
        <v>45000000</v>
      </c>
      <c r="K6" s="449">
        <f>'Figure 6.17 --&gt; 6.22'!L107</f>
        <v>45000000</v>
      </c>
      <c r="L6" s="449">
        <f>'Figure 6.17 --&gt; 6.22'!M107</f>
        <v>16875000</v>
      </c>
      <c r="M6" s="416"/>
    </row>
    <row r="7" spans="1:13" x14ac:dyDescent="0.25">
      <c r="A7" s="947"/>
      <c r="C7" s="437" t="str">
        <f>'Figure 6.17 --&gt; 6.22'!C114</f>
        <v>Average OMV</v>
      </c>
      <c r="D7" s="434">
        <f>'Figure 6.17 --&gt; 6.22'!E114</f>
        <v>18000000</v>
      </c>
      <c r="E7" s="434">
        <f>'Figure 6.17 --&gt; 6.22'!F114</f>
        <v>24000000</v>
      </c>
      <c r="F7" s="434">
        <f>'Figure 6.17 --&gt; 6.22'!G114</f>
        <v>32437500</v>
      </c>
      <c r="G7" s="434">
        <f>'Figure 6.17 --&gt; 6.22'!H114</f>
        <v>42975000</v>
      </c>
      <c r="H7" s="434">
        <f>'Figure 6.17 --&gt; 6.22'!I114</f>
        <v>54075000</v>
      </c>
      <c r="I7" s="434">
        <f>'Figure 6.17 --&gt; 6.22'!J114</f>
        <v>65175000</v>
      </c>
      <c r="J7" s="434">
        <f>'Figure 6.17 --&gt; 6.22'!K114</f>
        <v>75750000</v>
      </c>
      <c r="K7" s="434">
        <f>'Figure 6.17 --&gt; 6.22'!L114</f>
        <v>82500000</v>
      </c>
      <c r="L7" s="434">
        <f>'Figure 6.17 --&gt; 6.22'!M114</f>
        <v>41250000</v>
      </c>
      <c r="M7" s="416"/>
    </row>
    <row r="8" spans="1:13" ht="15.75" thickBot="1" x14ac:dyDescent="0.3">
      <c r="A8" s="947"/>
      <c r="C8" s="450" t="str">
        <f>'Figure 6.17 --&gt; 6.22'!C115</f>
        <v>LTV</v>
      </c>
      <c r="D8" s="451" t="str">
        <f>'Figure 6.17 --&gt; 6.22'!E115</f>
        <v/>
      </c>
      <c r="E8" s="451">
        <f>'Figure 6.17 --&gt; 6.22'!F115</f>
        <v>0.1875</v>
      </c>
      <c r="F8" s="451">
        <f>'Figure 6.17 --&gt; 6.22'!G115</f>
        <v>0.34682080924855491</v>
      </c>
      <c r="G8" s="451">
        <f>'Figure 6.17 --&gt; 6.22'!H115</f>
        <v>0.47120418848167539</v>
      </c>
      <c r="H8" s="451">
        <f>'Figure 6.17 --&gt; 6.22'!I115</f>
        <v>0.5409153952843273</v>
      </c>
      <c r="I8" s="451">
        <f>'Figure 6.17 --&gt; 6.22'!J115</f>
        <v>0.58688147295742232</v>
      </c>
      <c r="J8" s="451">
        <f>'Figure 6.17 --&gt; 6.22'!K115</f>
        <v>0.59405940594059403</v>
      </c>
      <c r="K8" s="451">
        <f>'Figure 6.17 --&gt; 6.22'!L115</f>
        <v>0.54545454545454541</v>
      </c>
      <c r="L8" s="451">
        <f>'Figure 6.17 --&gt; 6.22'!M115</f>
        <v>0.40909090909090912</v>
      </c>
      <c r="M8" s="416"/>
    </row>
    <row r="9" spans="1:13" x14ac:dyDescent="0.25">
      <c r="A9" s="947"/>
      <c r="C9" s="452" t="str">
        <f>'Figure 6.17 --&gt; 6.22'!C116</f>
        <v>Covenant Test</v>
      </c>
      <c r="D9" s="453" t="str">
        <f>'Figure 6.17 --&gt; 6.22'!E116</f>
        <v/>
      </c>
      <c r="E9" s="453" t="str">
        <f>'Figure 6.17 --&gt; 6.22'!F116</f>
        <v>OK</v>
      </c>
      <c r="F9" s="453" t="str">
        <f>'Figure 6.17 --&gt; 6.22'!G116</f>
        <v>OK</v>
      </c>
      <c r="G9" s="453" t="str">
        <f>'Figure 6.17 --&gt; 6.22'!H116</f>
        <v>OK</v>
      </c>
      <c r="H9" s="453" t="str">
        <f>'Figure 6.17 --&gt; 6.22'!I116</f>
        <v>OK</v>
      </c>
      <c r="I9" s="453" t="str">
        <f>'Figure 6.17 --&gt; 6.22'!J116</f>
        <v>OK</v>
      </c>
      <c r="J9" s="453" t="str">
        <f>'Figure 6.17 --&gt; 6.22'!K116</f>
        <v>OK</v>
      </c>
      <c r="K9" s="453" t="str">
        <f>'Figure 6.17 --&gt; 6.22'!L116</f>
        <v>OK</v>
      </c>
      <c r="L9" s="453" t="str">
        <f>'Figure 6.17 --&gt; 6.22'!M116</f>
        <v>OK</v>
      </c>
      <c r="M9" s="416"/>
    </row>
    <row r="10" spans="1:13" x14ac:dyDescent="0.25">
      <c r="A10" s="947"/>
    </row>
    <row r="11" spans="1:13" x14ac:dyDescent="0.25">
      <c r="A11" s="947"/>
      <c r="C11" s="417"/>
    </row>
    <row r="12" spans="1:13" x14ac:dyDescent="0.25">
      <c r="A12" s="947"/>
      <c r="C12" s="417"/>
    </row>
    <row r="13" spans="1:13" x14ac:dyDescent="0.25">
      <c r="A13" s="947"/>
      <c r="C13" s="417"/>
    </row>
    <row r="14" spans="1:13" ht="16.5" customHeight="1" x14ac:dyDescent="0.25">
      <c r="A14" s="947"/>
      <c r="C14" s="417"/>
    </row>
    <row r="15" spans="1:13" x14ac:dyDescent="0.25">
      <c r="A15" s="947"/>
      <c r="C15" s="417"/>
    </row>
    <row r="16" spans="1:13" x14ac:dyDescent="0.25">
      <c r="A16" s="947"/>
      <c r="C16" s="417"/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</sheetData>
  <sheetProtection algorithmName="SHA-512" hashValue="0re40RjwK0mMsshnjf8gkq3046oeawrfeQXHCxKwRVdBiflHk6Q0063OKTlnMQ5fie5TDAaNcdOvpf6pegVOVg==" saltValue="n5QCItq6ruQtuJCAUCoZM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L1"/>
  </mergeCells>
  <conditionalFormatting sqref="D7:L7">
    <cfRule type="cellIs" dxfId="7" priority="2" operator="equal">
      <formula>0</formula>
    </cfRule>
  </conditionalFormatting>
  <conditionalFormatting sqref="D9:L9">
    <cfRule type="cellIs" dxfId="6" priority="1" operator="equal">
      <formula>"no"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D5:L9 C6:C9" unlockedFormula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16"/>
  <sheetViews>
    <sheetView showGridLines="0" zoomScaleNormal="100" workbookViewId="0">
      <selection activeCell="B2" sqref="B2"/>
    </sheetView>
  </sheetViews>
  <sheetFormatPr defaultColWidth="9.140625" defaultRowHeight="15" x14ac:dyDescent="0.25"/>
  <cols>
    <col min="1" max="1" width="12.140625" style="412" customWidth="1"/>
    <col min="2" max="2" width="2" style="1002" customWidth="1"/>
    <col min="3" max="3" width="27.5703125" style="444" bestFit="1" customWidth="1"/>
    <col min="4" max="4" width="13.85546875" style="445" bestFit="1" customWidth="1"/>
    <col min="5" max="5" width="4.42578125" style="445" bestFit="1" customWidth="1"/>
    <col min="6" max="7" width="11.42578125" style="445" bestFit="1" customWidth="1"/>
    <col min="8" max="10" width="12.42578125" style="445" bestFit="1" customWidth="1"/>
    <col min="11" max="15" width="13.7109375" style="445" bestFit="1" customWidth="1"/>
    <col min="16" max="16" width="8.28515625" style="445" bestFit="1" customWidth="1"/>
    <col min="17" max="16384" width="9.140625" style="416"/>
  </cols>
  <sheetData>
    <row r="1" spans="1:16" s="412" customFormat="1" ht="51.75" customHeight="1" x14ac:dyDescent="0.25">
      <c r="A1" s="2"/>
      <c r="B1" s="948" t="s">
        <v>578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P1" s="948"/>
    </row>
    <row r="2" spans="1:16" s="1002" customFormat="1" ht="15" customHeight="1" x14ac:dyDescent="0.25">
      <c r="A2" s="412"/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  <c r="P2" s="1001"/>
    </row>
    <row r="3" spans="1:16" s="1002" customFormat="1" ht="15" customHeight="1" x14ac:dyDescent="0.25">
      <c r="A3" s="924" t="s">
        <v>589</v>
      </c>
      <c r="C3" s="980" t="s">
        <v>555</v>
      </c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</row>
    <row r="4" spans="1:16" s="1002" customFormat="1" ht="15" customHeight="1" x14ac:dyDescent="0.25">
      <c r="A4" s="947"/>
      <c r="C4" s="1003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</row>
    <row r="5" spans="1:16" ht="15.75" thickBot="1" x14ac:dyDescent="0.3">
      <c r="A5" s="947"/>
      <c r="C5" s="414"/>
      <c r="D5" s="415">
        <f>'Figure 6.17 --&gt; 6.22'!D93</f>
        <v>0</v>
      </c>
      <c r="E5" s="415">
        <f>'Figure 6.17 --&gt; 6.22'!E93</f>
        <v>1</v>
      </c>
      <c r="F5" s="415">
        <f>'Figure 6.17 --&gt; 6.22'!F93</f>
        <v>2</v>
      </c>
      <c r="G5" s="415">
        <f>'Figure 6.17 --&gt; 6.22'!G93</f>
        <v>3</v>
      </c>
      <c r="H5" s="415">
        <f>'Figure 6.17 --&gt; 6.22'!H93</f>
        <v>4</v>
      </c>
      <c r="I5" s="415">
        <f>'Figure 6.17 --&gt; 6.22'!I93</f>
        <v>5</v>
      </c>
      <c r="J5" s="415">
        <f>'Figure 6.17 --&gt; 6.22'!J93</f>
        <v>6</v>
      </c>
      <c r="K5" s="415">
        <f>'Figure 6.17 --&gt; 6.22'!K93</f>
        <v>7</v>
      </c>
      <c r="L5" s="415">
        <f>'Figure 6.17 --&gt; 6.22'!L93</f>
        <v>8</v>
      </c>
      <c r="M5" s="415">
        <f>'Figure 6.17 --&gt; 6.22'!M93</f>
        <v>9</v>
      </c>
      <c r="N5" s="415">
        <f>'Figure 6.17 --&gt; 6.22'!N93</f>
        <v>10</v>
      </c>
      <c r="O5" s="415" t="str">
        <f>'Figure 6.17 --&gt; 6.22'!Q93</f>
        <v>Total</v>
      </c>
      <c r="P5" s="415" t="str">
        <f>'Figure 6.17 --&gt; 6.22'!S93</f>
        <v>IRR Y</v>
      </c>
    </row>
    <row r="6" spans="1:16" ht="15.75" thickTop="1" x14ac:dyDescent="0.25">
      <c r="A6" s="947"/>
      <c r="C6" s="417" t="str">
        <f>'Figure 6.17 --&gt; 6.22'!C94</f>
        <v>Real Estate CF</v>
      </c>
      <c r="D6" s="418">
        <f>'Figure 6.17 --&gt; 6.22'!D94</f>
        <v>-18000000</v>
      </c>
      <c r="E6" s="418">
        <f>'Figure 6.17 --&gt; 6.22'!E94</f>
        <v>0</v>
      </c>
      <c r="F6" s="418">
        <f>'Figure 6.17 --&gt; 6.22'!F94</f>
        <v>-4500000</v>
      </c>
      <c r="G6" s="418">
        <f>'Figure 6.17 --&gt; 6.22'!G94</f>
        <v>-6750000</v>
      </c>
      <c r="H6" s="418">
        <f>'Figure 6.17 --&gt; 6.22'!H94</f>
        <v>-6937500</v>
      </c>
      <c r="I6" s="418">
        <f>'Figure 6.17 --&gt; 6.22'!I94</f>
        <v>-4875000</v>
      </c>
      <c r="J6" s="418">
        <f>'Figure 6.17 --&gt; 6.22'!J94</f>
        <v>-4875000</v>
      </c>
      <c r="K6" s="418">
        <f>'Figure 6.17 --&gt; 6.22'!K94</f>
        <v>-1593750</v>
      </c>
      <c r="L6" s="418">
        <f>'Figure 6.17 --&gt; 6.22'!L94</f>
        <v>5156250</v>
      </c>
      <c r="M6" s="418">
        <f>'Figure 6.17 --&gt; 6.22'!M94</f>
        <v>30937500</v>
      </c>
      <c r="N6" s="418">
        <f>'Figure 6.17 --&gt; 6.22'!N94</f>
        <v>30937500</v>
      </c>
      <c r="O6" s="419">
        <f>'Figure 6.17 --&gt; 6.22'!Q94</f>
        <v>19500000</v>
      </c>
      <c r="P6" s="420">
        <f>'Figure 6.17 --&gt; 6.22'!S94</f>
        <v>0.2190146869923173</v>
      </c>
    </row>
    <row r="7" spans="1:16" x14ac:dyDescent="0.25">
      <c r="A7" s="947"/>
      <c r="C7" s="417" t="str">
        <f>'Figure 6.17 --&gt; 6.22'!C96</f>
        <v xml:space="preserve">CF Construction Line </v>
      </c>
      <c r="D7" s="418">
        <f>'Figure 6.17 --&gt; 6.22'!D96</f>
        <v>0</v>
      </c>
      <c r="E7" s="418">
        <f>'Figure 6.17 --&gt; 6.22'!E96</f>
        <v>0</v>
      </c>
      <c r="F7" s="418">
        <f>'Figure 6.17 --&gt; 6.22'!F96</f>
        <v>3893159.6705296403</v>
      </c>
      <c r="G7" s="418">
        <f>'Figure 6.17 --&gt; 6.22'!G96</f>
        <v>6513292.4246634627</v>
      </c>
      <c r="H7" s="418">
        <f>'Figure 6.17 --&gt; 6.22'!H96</f>
        <v>8708173.5661655795</v>
      </c>
      <c r="I7" s="418">
        <f>'Figure 6.17 --&gt; 6.22'!I96</f>
        <v>8653054.7076676972</v>
      </c>
      <c r="J7" s="418">
        <f>'Figure 6.17 --&gt; 6.22'!J96</f>
        <v>8597935.849169815</v>
      </c>
      <c r="K7" s="418">
        <f>'Figure 6.17 --&gt; 6.22'!K96</f>
        <v>6306596.7052964028</v>
      </c>
      <c r="L7" s="418">
        <f>'Figure 6.17 --&gt; 6.22'!L96</f>
        <v>-333768.22999797942</v>
      </c>
      <c r="M7" s="418">
        <f>'Figure 6.17 --&gt; 6.22'!M96</f>
        <v>-28250163.086249243</v>
      </c>
      <c r="N7" s="418">
        <f>'Figure 6.17 --&gt; 6.22'!N96</f>
        <v>-16875000</v>
      </c>
      <c r="O7" s="419">
        <f>'Figure 6.17 --&gt; 6.22'!Q96</f>
        <v>-2786718.3927546181</v>
      </c>
      <c r="P7" s="420">
        <f>'Figure 6.17 --&gt; 6.22'!S96</f>
        <v>5.5752516292613574E-2</v>
      </c>
    </row>
    <row r="8" spans="1:16" x14ac:dyDescent="0.25">
      <c r="A8" s="947"/>
      <c r="C8" s="421" t="str">
        <f>'Figure 6.17 --&gt; 6.22'!C98</f>
        <v xml:space="preserve">CF Bank Guarantee Line </v>
      </c>
      <c r="D8" s="422">
        <f>'Figure 6.17 --&gt; 6.22'!D98</f>
        <v>0</v>
      </c>
      <c r="E8" s="422">
        <f>'Figure 6.17 --&gt; 6.22'!E98</f>
        <v>0</v>
      </c>
      <c r="F8" s="422">
        <f>'Figure 6.17 --&gt; 6.22'!F98</f>
        <v>0</v>
      </c>
      <c r="G8" s="422">
        <f>'Figure 6.17 --&gt; 6.22'!G98</f>
        <v>0</v>
      </c>
      <c r="H8" s="422">
        <f>'Figure 6.17 --&gt; 6.22'!H98</f>
        <v>-4483.2227657780168</v>
      </c>
      <c r="I8" s="422">
        <f>'Figure 6.17 --&gt; 6.22'!I98</f>
        <v>-13449.66829733405</v>
      </c>
      <c r="J8" s="422">
        <f>'Figure 6.17 --&gt; 6.22'!J98</f>
        <v>-22416.113828890084</v>
      </c>
      <c r="K8" s="422">
        <f>'Figure 6.17 --&gt; 6.22'!K98</f>
        <v>-33624.170743335126</v>
      </c>
      <c r="L8" s="422">
        <f>'Figure 6.17 --&gt; 6.22'!L98</f>
        <v>-44832.227657780168</v>
      </c>
      <c r="M8" s="422">
        <f>'Figure 6.17 --&gt; 6.22'!M98</f>
        <v>-22416.113828890084</v>
      </c>
      <c r="N8" s="422">
        <f>'Figure 6.17 --&gt; 6.22'!N98</f>
        <v>0</v>
      </c>
      <c r="O8" s="423">
        <f>'Figure 6.17 --&gt; 6.22'!Q98</f>
        <v>-141221.51712200753</v>
      </c>
      <c r="P8" s="424"/>
    </row>
    <row r="9" spans="1:16" x14ac:dyDescent="0.25">
      <c r="A9" s="947"/>
      <c r="C9" s="425" t="str">
        <f>'Figure 6.17 --&gt; 6.22'!C99</f>
        <v>Levered CF pre constraints</v>
      </c>
      <c r="D9" s="426">
        <f>'Figure 6.17 --&gt; 6.22'!D99</f>
        <v>-18000000</v>
      </c>
      <c r="E9" s="426">
        <f>'Figure 6.17 --&gt; 6.22'!E99</f>
        <v>0</v>
      </c>
      <c r="F9" s="426">
        <f>'Figure 6.17 --&gt; 6.22'!F99</f>
        <v>-606840.32947035972</v>
      </c>
      <c r="G9" s="426">
        <f>'Figure 6.17 --&gt; 6.22'!G99</f>
        <v>-236707.57533653732</v>
      </c>
      <c r="H9" s="426">
        <f>'Figure 6.17 --&gt; 6.22'!H99</f>
        <v>1766190.3433998015</v>
      </c>
      <c r="I9" s="426">
        <f>'Figure 6.17 --&gt; 6.22'!I99</f>
        <v>3764605.0393703631</v>
      </c>
      <c r="J9" s="426">
        <f>'Figure 6.17 --&gt; 6.22'!J99</f>
        <v>3700519.7353409249</v>
      </c>
      <c r="K9" s="426">
        <f>'Figure 6.17 --&gt; 6.22'!K99</f>
        <v>4679222.5345530678</v>
      </c>
      <c r="L9" s="426">
        <f>'Figure 6.17 --&gt; 6.22'!L99</f>
        <v>4777649.5423442405</v>
      </c>
      <c r="M9" s="426">
        <f>'Figure 6.17 --&gt; 6.22'!M99</f>
        <v>2664920.7999218665</v>
      </c>
      <c r="N9" s="426">
        <f>'Figure 6.17 --&gt; 6.22'!N99</f>
        <v>14062500</v>
      </c>
      <c r="O9" s="427">
        <f>'Figure 6.17 --&gt; 6.22'!Q99</f>
        <v>16572060.090123367</v>
      </c>
      <c r="P9" s="428">
        <f>'Figure 6.17 --&gt; 6.22'!S99</f>
        <v>0.38488029770654086</v>
      </c>
    </row>
    <row r="10" spans="1:16" ht="3" customHeight="1" x14ac:dyDescent="0.25">
      <c r="A10" s="947"/>
      <c r="C10" s="429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1"/>
      <c r="P10" s="432"/>
    </row>
    <row r="11" spans="1:16" x14ac:dyDescent="0.25">
      <c r="A11" s="947"/>
      <c r="C11" s="433" t="str">
        <f>'Figure 6.17 --&gt; 6.22'!C100</f>
        <v>Escrow Account BoP</v>
      </c>
      <c r="D11" s="434">
        <f>'Figure 6.17 --&gt; 6.22'!D100</f>
        <v>0</v>
      </c>
      <c r="E11" s="435">
        <f>'Figure 6.17 --&gt; 6.22'!E100</f>
        <v>0</v>
      </c>
      <c r="F11" s="435">
        <f>'Figure 6.17 --&gt; 6.22'!F100</f>
        <v>0</v>
      </c>
      <c r="G11" s="435">
        <f>'Figure 6.17 --&gt; 6.22'!G100</f>
        <v>0</v>
      </c>
      <c r="H11" s="435">
        <f>'Figure 6.17 --&gt; 6.22'!H100</f>
        <v>0</v>
      </c>
      <c r="I11" s="435">
        <f>'Figure 6.17 --&gt; 6.22'!I100</f>
        <v>1766190.3433998015</v>
      </c>
      <c r="J11" s="435">
        <f>'Figure 6.17 --&gt; 6.22'!J100</f>
        <v>5532998.9932230162</v>
      </c>
      <c r="K11" s="435">
        <f>'Figure 6.17 --&gt; 6.22'!K100</f>
        <v>9240422.0470327828</v>
      </c>
      <c r="L11" s="435">
        <f>'Figure 6.17 --&gt; 6.22'!L100</f>
        <v>13931173.514856091</v>
      </c>
      <c r="M11" s="435">
        <f>'Figure 6.17 --&gt; 6.22'!M100</f>
        <v>18726204.467812467</v>
      </c>
      <c r="N11" s="435">
        <f>'Figure 6.17 --&gt; 6.22'!N100</f>
        <v>21414489.261350144</v>
      </c>
      <c r="O11" s="431"/>
      <c r="P11" s="436"/>
    </row>
    <row r="12" spans="1:16" x14ac:dyDescent="0.25">
      <c r="A12" s="947"/>
      <c r="C12" s="437" t="str">
        <f>'Figure 6.17 --&gt; 6.22'!C101</f>
        <v>Increase</v>
      </c>
      <c r="D12" s="434">
        <f>'Figure 6.17 --&gt; 6.22'!D101</f>
        <v>0</v>
      </c>
      <c r="E12" s="434">
        <f>'Figure 6.17 --&gt; 6.22'!E101</f>
        <v>0</v>
      </c>
      <c r="F12" s="434">
        <f>'Figure 6.17 --&gt; 6.22'!F101</f>
        <v>0</v>
      </c>
      <c r="G12" s="434">
        <f>'Figure 6.17 --&gt; 6.22'!G101</f>
        <v>0</v>
      </c>
      <c r="H12" s="434">
        <f>'Figure 6.17 --&gt; 6.22'!H101</f>
        <v>1766190.3433998015</v>
      </c>
      <c r="I12" s="434">
        <f>'Figure 6.17 --&gt; 6.22'!I101</f>
        <v>3764605.0393703631</v>
      </c>
      <c r="J12" s="434">
        <f>'Figure 6.17 --&gt; 6.22'!J101</f>
        <v>3700519.7353409249</v>
      </c>
      <c r="K12" s="434">
        <f>'Figure 6.17 --&gt; 6.22'!K101</f>
        <v>4679222.5345530678</v>
      </c>
      <c r="L12" s="434">
        <f>'Figure 6.17 --&gt; 6.22'!L101</f>
        <v>4777649.5423442405</v>
      </c>
      <c r="M12" s="434">
        <f>'Figure 6.17 --&gt; 6.22'!M101</f>
        <v>2664920.7999218665</v>
      </c>
      <c r="N12" s="434">
        <f>'Figure 6.17 --&gt; 6.22'!N101</f>
        <v>0</v>
      </c>
      <c r="O12" s="431">
        <f>'Figure 6.17 --&gt; 6.22'!Q101</f>
        <v>21353107.994930264</v>
      </c>
      <c r="P12" s="436"/>
    </row>
    <row r="13" spans="1:16" x14ac:dyDescent="0.25">
      <c r="A13" s="947"/>
      <c r="C13" s="437" t="str">
        <f>'Figure 6.17 --&gt; 6.22'!C102</f>
        <v>Interest</v>
      </c>
      <c r="D13" s="434">
        <f>'Figure 6.17 --&gt; 6.22'!D102</f>
        <v>0</v>
      </c>
      <c r="E13" s="434">
        <f>'Figure 6.17 --&gt; 6.22'!E102</f>
        <v>0</v>
      </c>
      <c r="F13" s="434">
        <f>'Figure 6.17 --&gt; 6.22'!F102</f>
        <v>0</v>
      </c>
      <c r="G13" s="434">
        <f>'Figure 6.17 --&gt; 6.22'!G102</f>
        <v>0</v>
      </c>
      <c r="H13" s="434">
        <f>'Figure 6.17 --&gt; 6.22'!H102</f>
        <v>0</v>
      </c>
      <c r="I13" s="434">
        <f>'Figure 6.17 --&gt; 6.22'!I102</f>
        <v>2203.6104528512105</v>
      </c>
      <c r="J13" s="434">
        <f>'Figure 6.17 --&gt; 6.22'!J102</f>
        <v>6903.3184688415577</v>
      </c>
      <c r="K13" s="434">
        <f>'Figure 6.17 --&gt; 6.22'!K102</f>
        <v>11528.933270239795</v>
      </c>
      <c r="L13" s="434">
        <f>'Figure 6.17 --&gt; 6.22'!L102</f>
        <v>17381.410612135653</v>
      </c>
      <c r="M13" s="434">
        <f>'Figure 6.17 --&gt; 6.22'!M102</f>
        <v>23363.993615811334</v>
      </c>
      <c r="N13" s="434">
        <f>'Figure 6.17 --&gt; 6.22'!N102</f>
        <v>26718.067254260404</v>
      </c>
      <c r="O13" s="431">
        <f>'Figure 6.17 --&gt; 6.22'!Q102</f>
        <v>88099.333674139954</v>
      </c>
      <c r="P13" s="436"/>
    </row>
    <row r="14" spans="1:16" ht="16.5" customHeight="1" x14ac:dyDescent="0.25">
      <c r="A14" s="947"/>
      <c r="C14" s="437" t="str">
        <f>'Figure 6.17 --&gt; 6.22'!C103</f>
        <v>Drawdown</v>
      </c>
      <c r="D14" s="434">
        <f>'Figure 6.17 --&gt; 6.22'!D103</f>
        <v>0</v>
      </c>
      <c r="E14" s="434">
        <f>'Figure 6.17 --&gt; 6.22'!E103</f>
        <v>0</v>
      </c>
      <c r="F14" s="434">
        <f>'Figure 6.17 --&gt; 6.22'!F103</f>
        <v>0</v>
      </c>
      <c r="G14" s="434">
        <f>'Figure 6.17 --&gt; 6.22'!G103</f>
        <v>0</v>
      </c>
      <c r="H14" s="434">
        <f>'Figure 6.17 --&gt; 6.22'!H103</f>
        <v>0</v>
      </c>
      <c r="I14" s="434">
        <f>'Figure 6.17 --&gt; 6.22'!I103</f>
        <v>0</v>
      </c>
      <c r="J14" s="434">
        <f>'Figure 6.17 --&gt; 6.22'!J103</f>
        <v>0</v>
      </c>
      <c r="K14" s="434">
        <f>'Figure 6.17 --&gt; 6.22'!K103</f>
        <v>0</v>
      </c>
      <c r="L14" s="434">
        <f>'Figure 6.17 --&gt; 6.22'!L103</f>
        <v>0</v>
      </c>
      <c r="M14" s="434">
        <f>'Figure 6.17 --&gt; 6.22'!M103</f>
        <v>0</v>
      </c>
      <c r="N14" s="434">
        <f>'Figure 6.17 --&gt; 6.22'!N103</f>
        <v>21441207.328604404</v>
      </c>
      <c r="O14" s="431">
        <f>'Figure 6.17 --&gt; 6.22'!Q103</f>
        <v>21441207.328604404</v>
      </c>
      <c r="P14" s="436"/>
    </row>
    <row r="15" spans="1:16" ht="15.75" thickBot="1" x14ac:dyDescent="0.3">
      <c r="A15" s="947"/>
      <c r="C15" s="438" t="str">
        <f>'Figure 6.17 --&gt; 6.22'!C104</f>
        <v>Escrow Account EoP</v>
      </c>
      <c r="D15" s="439">
        <f>'Figure 6.17 --&gt; 6.22'!D104</f>
        <v>0</v>
      </c>
      <c r="E15" s="439">
        <f>'Figure 6.17 --&gt; 6.22'!E104</f>
        <v>0</v>
      </c>
      <c r="F15" s="439">
        <f>'Figure 6.17 --&gt; 6.22'!F104</f>
        <v>0</v>
      </c>
      <c r="G15" s="439">
        <f>'Figure 6.17 --&gt; 6.22'!G104</f>
        <v>0</v>
      </c>
      <c r="H15" s="439">
        <f>'Figure 6.17 --&gt; 6.22'!H104</f>
        <v>1766190.3433998015</v>
      </c>
      <c r="I15" s="439">
        <f>'Figure 6.17 --&gt; 6.22'!I104</f>
        <v>5532998.9932230162</v>
      </c>
      <c r="J15" s="439">
        <f>'Figure 6.17 --&gt; 6.22'!J104</f>
        <v>9240422.0470327828</v>
      </c>
      <c r="K15" s="439">
        <f>'Figure 6.17 --&gt; 6.22'!K104</f>
        <v>13931173.514856091</v>
      </c>
      <c r="L15" s="439">
        <f>'Figure 6.17 --&gt; 6.22'!L104</f>
        <v>18726204.467812467</v>
      </c>
      <c r="M15" s="439">
        <f>'Figure 6.17 --&gt; 6.22'!M104</f>
        <v>21414489.261350144</v>
      </c>
      <c r="N15" s="439">
        <f>'Figure 6.17 --&gt; 6.22'!N104</f>
        <v>2.2191670723259449E-10</v>
      </c>
      <c r="O15" s="440"/>
      <c r="P15" s="441"/>
    </row>
    <row r="16" spans="1:16" x14ac:dyDescent="0.25">
      <c r="A16" s="947"/>
      <c r="C16" s="442" t="str">
        <f>'Figure 6.17 --&gt; 6.22'!C105</f>
        <v>Levered CF to Equity</v>
      </c>
      <c r="D16" s="443">
        <f>'Figure 6.17 --&gt; 6.22'!D105</f>
        <v>-18000000</v>
      </c>
      <c r="E16" s="443">
        <f>'Figure 6.17 --&gt; 6.22'!E105</f>
        <v>0</v>
      </c>
      <c r="F16" s="443">
        <f>'Figure 6.17 --&gt; 6.22'!F105</f>
        <v>-606840.32947035972</v>
      </c>
      <c r="G16" s="443">
        <f>'Figure 6.17 --&gt; 6.22'!G105</f>
        <v>-236707.57533653732</v>
      </c>
      <c r="H16" s="443">
        <f>'Figure 6.17 --&gt; 6.22'!H105</f>
        <v>0</v>
      </c>
      <c r="I16" s="443">
        <f>'Figure 6.17 --&gt; 6.22'!I105</f>
        <v>0</v>
      </c>
      <c r="J16" s="443">
        <f>'Figure 6.17 --&gt; 6.22'!J105</f>
        <v>0</v>
      </c>
      <c r="K16" s="443">
        <f>'Figure 6.17 --&gt; 6.22'!K105</f>
        <v>0</v>
      </c>
      <c r="L16" s="443">
        <f>'Figure 6.17 --&gt; 6.22'!L105</f>
        <v>0</v>
      </c>
      <c r="M16" s="443">
        <f>'Figure 6.17 --&gt; 6.22'!M105</f>
        <v>0</v>
      </c>
      <c r="N16" s="443">
        <f>'Figure 6.17 --&gt; 6.22'!N105</f>
        <v>35503707.3286044</v>
      </c>
      <c r="O16" s="419">
        <f>'Figure 6.17 --&gt; 6.22'!Q105</f>
        <v>16660159.423797503</v>
      </c>
      <c r="P16" s="420">
        <f>'Figure 6.17 --&gt; 6.22'!S105</f>
        <v>0.29151747385291849</v>
      </c>
    </row>
    <row r="17" spans="1:1" x14ac:dyDescent="0.25">
      <c r="A17" s="947"/>
    </row>
    <row r="18" spans="1:1" x14ac:dyDescent="0.25">
      <c r="A18" s="947"/>
    </row>
    <row r="19" spans="1:1" x14ac:dyDescent="0.25">
      <c r="A19" s="947"/>
    </row>
    <row r="20" spans="1:1" x14ac:dyDescent="0.25">
      <c r="A20" s="947"/>
    </row>
    <row r="21" spans="1:1" x14ac:dyDescent="0.25">
      <c r="A21" s="947"/>
    </row>
    <row r="22" spans="1:1" x14ac:dyDescent="0.25">
      <c r="A22" s="947"/>
    </row>
    <row r="23" spans="1:1" x14ac:dyDescent="0.25">
      <c r="A23" s="947"/>
    </row>
    <row r="24" spans="1:1" x14ac:dyDescent="0.25">
      <c r="A24" s="947"/>
    </row>
    <row r="115" spans="3:3" x14ac:dyDescent="0.25">
      <c r="C115" s="444" t="s">
        <v>0</v>
      </c>
    </row>
    <row r="116" spans="3:3" x14ac:dyDescent="0.25">
      <c r="C116" s="444" t="s">
        <v>21</v>
      </c>
    </row>
  </sheetData>
  <sheetProtection algorithmName="SHA-512" hashValue="1ybVHeID5p8YYh3/cwHZe9QITfoOoFRqcKHJBflVagNqpuFvkanJXInkqT0eCQavMsF6idHS//3jJ+4e2sZBXg==" saltValue="HWeXRiDAOtWXrXiZDxEOg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P1"/>
  </mergeCells>
  <conditionalFormatting sqref="E5:N16 D6:D16">
    <cfRule type="cellIs" dxfId="5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D5:P5 I10:P10 D10:G10 D11:P16 C10:C16 D6:P9 C17:P21 C6:C9 H10" unlocked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6"/>
  <sheetViews>
    <sheetView zoomScaleNormal="100" workbookViewId="0">
      <selection activeCell="J26" sqref="J26"/>
    </sheetView>
  </sheetViews>
  <sheetFormatPr defaultRowHeight="15" x14ac:dyDescent="0.25"/>
  <cols>
    <col min="1" max="1" width="12.140625" style="334" customWidth="1"/>
    <col min="2" max="2" width="2" style="391" customWidth="1"/>
    <col min="3" max="3" width="24.85546875" style="335" bestFit="1" customWidth="1"/>
    <col min="4" max="4" width="7.28515625" style="337" bestFit="1" customWidth="1"/>
    <col min="5" max="10" width="13.140625" style="337" bestFit="1" customWidth="1"/>
    <col min="11" max="258" width="9.140625" style="335"/>
    <col min="259" max="259" width="27" style="335" bestFit="1" customWidth="1"/>
    <col min="260" max="260" width="9.140625" style="335"/>
    <col min="261" max="266" width="13.140625" style="335" bestFit="1" customWidth="1"/>
    <col min="267" max="514" width="9.140625" style="335"/>
    <col min="515" max="515" width="27" style="335" bestFit="1" customWidth="1"/>
    <col min="516" max="516" width="9.140625" style="335"/>
    <col min="517" max="522" width="13.140625" style="335" bestFit="1" customWidth="1"/>
    <col min="523" max="770" width="9.140625" style="335"/>
    <col min="771" max="771" width="27" style="335" bestFit="1" customWidth="1"/>
    <col min="772" max="772" width="9.140625" style="335"/>
    <col min="773" max="778" width="13.140625" style="335" bestFit="1" customWidth="1"/>
    <col min="779" max="1026" width="9.140625" style="335"/>
    <col min="1027" max="1027" width="27" style="335" bestFit="1" customWidth="1"/>
    <col min="1028" max="1028" width="9.140625" style="335"/>
    <col min="1029" max="1034" width="13.140625" style="335" bestFit="1" customWidth="1"/>
    <col min="1035" max="1282" width="9.140625" style="335"/>
    <col min="1283" max="1283" width="27" style="335" bestFit="1" customWidth="1"/>
    <col min="1284" max="1284" width="9.140625" style="335"/>
    <col min="1285" max="1290" width="13.140625" style="335" bestFit="1" customWidth="1"/>
    <col min="1291" max="1538" width="9.140625" style="335"/>
    <col min="1539" max="1539" width="27" style="335" bestFit="1" customWidth="1"/>
    <col min="1540" max="1540" width="9.140625" style="335"/>
    <col min="1541" max="1546" width="13.140625" style="335" bestFit="1" customWidth="1"/>
    <col min="1547" max="1794" width="9.140625" style="335"/>
    <col min="1795" max="1795" width="27" style="335" bestFit="1" customWidth="1"/>
    <col min="1796" max="1796" width="9.140625" style="335"/>
    <col min="1797" max="1802" width="13.140625" style="335" bestFit="1" customWidth="1"/>
    <col min="1803" max="2050" width="9.140625" style="335"/>
    <col min="2051" max="2051" width="27" style="335" bestFit="1" customWidth="1"/>
    <col min="2052" max="2052" width="9.140625" style="335"/>
    <col min="2053" max="2058" width="13.140625" style="335" bestFit="1" customWidth="1"/>
    <col min="2059" max="2306" width="9.140625" style="335"/>
    <col min="2307" max="2307" width="27" style="335" bestFit="1" customWidth="1"/>
    <col min="2308" max="2308" width="9.140625" style="335"/>
    <col min="2309" max="2314" width="13.140625" style="335" bestFit="1" customWidth="1"/>
    <col min="2315" max="2562" width="9.140625" style="335"/>
    <col min="2563" max="2563" width="27" style="335" bestFit="1" customWidth="1"/>
    <col min="2564" max="2564" width="9.140625" style="335"/>
    <col min="2565" max="2570" width="13.140625" style="335" bestFit="1" customWidth="1"/>
    <col min="2571" max="2818" width="9.140625" style="335"/>
    <col min="2819" max="2819" width="27" style="335" bestFit="1" customWidth="1"/>
    <col min="2820" max="2820" width="9.140625" style="335"/>
    <col min="2821" max="2826" width="13.140625" style="335" bestFit="1" customWidth="1"/>
    <col min="2827" max="3074" width="9.140625" style="335"/>
    <col min="3075" max="3075" width="27" style="335" bestFit="1" customWidth="1"/>
    <col min="3076" max="3076" width="9.140625" style="335"/>
    <col min="3077" max="3082" width="13.140625" style="335" bestFit="1" customWidth="1"/>
    <col min="3083" max="3330" width="9.140625" style="335"/>
    <col min="3331" max="3331" width="27" style="335" bestFit="1" customWidth="1"/>
    <col min="3332" max="3332" width="9.140625" style="335"/>
    <col min="3333" max="3338" width="13.140625" style="335" bestFit="1" customWidth="1"/>
    <col min="3339" max="3586" width="9.140625" style="335"/>
    <col min="3587" max="3587" width="27" style="335" bestFit="1" customWidth="1"/>
    <col min="3588" max="3588" width="9.140625" style="335"/>
    <col min="3589" max="3594" width="13.140625" style="335" bestFit="1" customWidth="1"/>
    <col min="3595" max="3842" width="9.140625" style="335"/>
    <col min="3843" max="3843" width="27" style="335" bestFit="1" customWidth="1"/>
    <col min="3844" max="3844" width="9.140625" style="335"/>
    <col min="3845" max="3850" width="13.140625" style="335" bestFit="1" customWidth="1"/>
    <col min="3851" max="4098" width="9.140625" style="335"/>
    <col min="4099" max="4099" width="27" style="335" bestFit="1" customWidth="1"/>
    <col min="4100" max="4100" width="9.140625" style="335"/>
    <col min="4101" max="4106" width="13.140625" style="335" bestFit="1" customWidth="1"/>
    <col min="4107" max="4354" width="9.140625" style="335"/>
    <col min="4355" max="4355" width="27" style="335" bestFit="1" customWidth="1"/>
    <col min="4356" max="4356" width="9.140625" style="335"/>
    <col min="4357" max="4362" width="13.140625" style="335" bestFit="1" customWidth="1"/>
    <col min="4363" max="4610" width="9.140625" style="335"/>
    <col min="4611" max="4611" width="27" style="335" bestFit="1" customWidth="1"/>
    <col min="4612" max="4612" width="9.140625" style="335"/>
    <col min="4613" max="4618" width="13.140625" style="335" bestFit="1" customWidth="1"/>
    <col min="4619" max="4866" width="9.140625" style="335"/>
    <col min="4867" max="4867" width="27" style="335" bestFit="1" customWidth="1"/>
    <col min="4868" max="4868" width="9.140625" style="335"/>
    <col min="4869" max="4874" width="13.140625" style="335" bestFit="1" customWidth="1"/>
    <col min="4875" max="5122" width="9.140625" style="335"/>
    <col min="5123" max="5123" width="27" style="335" bestFit="1" customWidth="1"/>
    <col min="5124" max="5124" width="9.140625" style="335"/>
    <col min="5125" max="5130" width="13.140625" style="335" bestFit="1" customWidth="1"/>
    <col min="5131" max="5378" width="9.140625" style="335"/>
    <col min="5379" max="5379" width="27" style="335" bestFit="1" customWidth="1"/>
    <col min="5380" max="5380" width="9.140625" style="335"/>
    <col min="5381" max="5386" width="13.140625" style="335" bestFit="1" customWidth="1"/>
    <col min="5387" max="5634" width="9.140625" style="335"/>
    <col min="5635" max="5635" width="27" style="335" bestFit="1" customWidth="1"/>
    <col min="5636" max="5636" width="9.140625" style="335"/>
    <col min="5637" max="5642" width="13.140625" style="335" bestFit="1" customWidth="1"/>
    <col min="5643" max="5890" width="9.140625" style="335"/>
    <col min="5891" max="5891" width="27" style="335" bestFit="1" customWidth="1"/>
    <col min="5892" max="5892" width="9.140625" style="335"/>
    <col min="5893" max="5898" width="13.140625" style="335" bestFit="1" customWidth="1"/>
    <col min="5899" max="6146" width="9.140625" style="335"/>
    <col min="6147" max="6147" width="27" style="335" bestFit="1" customWidth="1"/>
    <col min="6148" max="6148" width="9.140625" style="335"/>
    <col min="6149" max="6154" width="13.140625" style="335" bestFit="1" customWidth="1"/>
    <col min="6155" max="6402" width="9.140625" style="335"/>
    <col min="6403" max="6403" width="27" style="335" bestFit="1" customWidth="1"/>
    <col min="6404" max="6404" width="9.140625" style="335"/>
    <col min="6405" max="6410" width="13.140625" style="335" bestFit="1" customWidth="1"/>
    <col min="6411" max="6658" width="9.140625" style="335"/>
    <col min="6659" max="6659" width="27" style="335" bestFit="1" customWidth="1"/>
    <col min="6660" max="6660" width="9.140625" style="335"/>
    <col min="6661" max="6666" width="13.140625" style="335" bestFit="1" customWidth="1"/>
    <col min="6667" max="6914" width="9.140625" style="335"/>
    <col min="6915" max="6915" width="27" style="335" bestFit="1" customWidth="1"/>
    <col min="6916" max="6916" width="9.140625" style="335"/>
    <col min="6917" max="6922" width="13.140625" style="335" bestFit="1" customWidth="1"/>
    <col min="6923" max="7170" width="9.140625" style="335"/>
    <col min="7171" max="7171" width="27" style="335" bestFit="1" customWidth="1"/>
    <col min="7172" max="7172" width="9.140625" style="335"/>
    <col min="7173" max="7178" width="13.140625" style="335" bestFit="1" customWidth="1"/>
    <col min="7179" max="7426" width="9.140625" style="335"/>
    <col min="7427" max="7427" width="27" style="335" bestFit="1" customWidth="1"/>
    <col min="7428" max="7428" width="9.140625" style="335"/>
    <col min="7429" max="7434" width="13.140625" style="335" bestFit="1" customWidth="1"/>
    <col min="7435" max="7682" width="9.140625" style="335"/>
    <col min="7683" max="7683" width="27" style="335" bestFit="1" customWidth="1"/>
    <col min="7684" max="7684" width="9.140625" style="335"/>
    <col min="7685" max="7690" width="13.140625" style="335" bestFit="1" customWidth="1"/>
    <col min="7691" max="7938" width="9.140625" style="335"/>
    <col min="7939" max="7939" width="27" style="335" bestFit="1" customWidth="1"/>
    <col min="7940" max="7940" width="9.140625" style="335"/>
    <col min="7941" max="7946" width="13.140625" style="335" bestFit="1" customWidth="1"/>
    <col min="7947" max="8194" width="9.140625" style="335"/>
    <col min="8195" max="8195" width="27" style="335" bestFit="1" customWidth="1"/>
    <col min="8196" max="8196" width="9.140625" style="335"/>
    <col min="8197" max="8202" width="13.140625" style="335" bestFit="1" customWidth="1"/>
    <col min="8203" max="8450" width="9.140625" style="335"/>
    <col min="8451" max="8451" width="27" style="335" bestFit="1" customWidth="1"/>
    <col min="8452" max="8452" width="9.140625" style="335"/>
    <col min="8453" max="8458" width="13.140625" style="335" bestFit="1" customWidth="1"/>
    <col min="8459" max="8706" width="9.140625" style="335"/>
    <col min="8707" max="8707" width="27" style="335" bestFit="1" customWidth="1"/>
    <col min="8708" max="8708" width="9.140625" style="335"/>
    <col min="8709" max="8714" width="13.140625" style="335" bestFit="1" customWidth="1"/>
    <col min="8715" max="8962" width="9.140625" style="335"/>
    <col min="8963" max="8963" width="27" style="335" bestFit="1" customWidth="1"/>
    <col min="8964" max="8964" width="9.140625" style="335"/>
    <col min="8965" max="8970" width="13.140625" style="335" bestFit="1" customWidth="1"/>
    <col min="8971" max="9218" width="9.140625" style="335"/>
    <col min="9219" max="9219" width="27" style="335" bestFit="1" customWidth="1"/>
    <col min="9220" max="9220" width="9.140625" style="335"/>
    <col min="9221" max="9226" width="13.140625" style="335" bestFit="1" customWidth="1"/>
    <col min="9227" max="9474" width="9.140625" style="335"/>
    <col min="9475" max="9475" width="27" style="335" bestFit="1" customWidth="1"/>
    <col min="9476" max="9476" width="9.140625" style="335"/>
    <col min="9477" max="9482" width="13.140625" style="335" bestFit="1" customWidth="1"/>
    <col min="9483" max="9730" width="9.140625" style="335"/>
    <col min="9731" max="9731" width="27" style="335" bestFit="1" customWidth="1"/>
    <col min="9732" max="9732" width="9.140625" style="335"/>
    <col min="9733" max="9738" width="13.140625" style="335" bestFit="1" customWidth="1"/>
    <col min="9739" max="9986" width="9.140625" style="335"/>
    <col min="9987" max="9987" width="27" style="335" bestFit="1" customWidth="1"/>
    <col min="9988" max="9988" width="9.140625" style="335"/>
    <col min="9989" max="9994" width="13.140625" style="335" bestFit="1" customWidth="1"/>
    <col min="9995" max="10242" width="9.140625" style="335"/>
    <col min="10243" max="10243" width="27" style="335" bestFit="1" customWidth="1"/>
    <col min="10244" max="10244" width="9.140625" style="335"/>
    <col min="10245" max="10250" width="13.140625" style="335" bestFit="1" customWidth="1"/>
    <col min="10251" max="10498" width="9.140625" style="335"/>
    <col min="10499" max="10499" width="27" style="335" bestFit="1" customWidth="1"/>
    <col min="10500" max="10500" width="9.140625" style="335"/>
    <col min="10501" max="10506" width="13.140625" style="335" bestFit="1" customWidth="1"/>
    <col min="10507" max="10754" width="9.140625" style="335"/>
    <col min="10755" max="10755" width="27" style="335" bestFit="1" customWidth="1"/>
    <col min="10756" max="10756" width="9.140625" style="335"/>
    <col min="10757" max="10762" width="13.140625" style="335" bestFit="1" customWidth="1"/>
    <col min="10763" max="11010" width="9.140625" style="335"/>
    <col min="11011" max="11011" width="27" style="335" bestFit="1" customWidth="1"/>
    <col min="11012" max="11012" width="9.140625" style="335"/>
    <col min="11013" max="11018" width="13.140625" style="335" bestFit="1" customWidth="1"/>
    <col min="11019" max="11266" width="9.140625" style="335"/>
    <col min="11267" max="11267" width="27" style="335" bestFit="1" customWidth="1"/>
    <col min="11268" max="11268" width="9.140625" style="335"/>
    <col min="11269" max="11274" width="13.140625" style="335" bestFit="1" customWidth="1"/>
    <col min="11275" max="11522" width="9.140625" style="335"/>
    <col min="11523" max="11523" width="27" style="335" bestFit="1" customWidth="1"/>
    <col min="11524" max="11524" width="9.140625" style="335"/>
    <col min="11525" max="11530" width="13.140625" style="335" bestFit="1" customWidth="1"/>
    <col min="11531" max="11778" width="9.140625" style="335"/>
    <col min="11779" max="11779" width="27" style="335" bestFit="1" customWidth="1"/>
    <col min="11780" max="11780" width="9.140625" style="335"/>
    <col min="11781" max="11786" width="13.140625" style="335" bestFit="1" customWidth="1"/>
    <col min="11787" max="12034" width="9.140625" style="335"/>
    <col min="12035" max="12035" width="27" style="335" bestFit="1" customWidth="1"/>
    <col min="12036" max="12036" width="9.140625" style="335"/>
    <col min="12037" max="12042" width="13.140625" style="335" bestFit="1" customWidth="1"/>
    <col min="12043" max="12290" width="9.140625" style="335"/>
    <col min="12291" max="12291" width="27" style="335" bestFit="1" customWidth="1"/>
    <col min="12292" max="12292" width="9.140625" style="335"/>
    <col min="12293" max="12298" width="13.140625" style="335" bestFit="1" customWidth="1"/>
    <col min="12299" max="12546" width="9.140625" style="335"/>
    <col min="12547" max="12547" width="27" style="335" bestFit="1" customWidth="1"/>
    <col min="12548" max="12548" width="9.140625" style="335"/>
    <col min="12549" max="12554" width="13.140625" style="335" bestFit="1" customWidth="1"/>
    <col min="12555" max="12802" width="9.140625" style="335"/>
    <col min="12803" max="12803" width="27" style="335" bestFit="1" customWidth="1"/>
    <col min="12804" max="12804" width="9.140625" style="335"/>
    <col min="12805" max="12810" width="13.140625" style="335" bestFit="1" customWidth="1"/>
    <col min="12811" max="13058" width="9.140625" style="335"/>
    <col min="13059" max="13059" width="27" style="335" bestFit="1" customWidth="1"/>
    <col min="13060" max="13060" width="9.140625" style="335"/>
    <col min="13061" max="13066" width="13.140625" style="335" bestFit="1" customWidth="1"/>
    <col min="13067" max="13314" width="9.140625" style="335"/>
    <col min="13315" max="13315" width="27" style="335" bestFit="1" customWidth="1"/>
    <col min="13316" max="13316" width="9.140625" style="335"/>
    <col min="13317" max="13322" width="13.140625" style="335" bestFit="1" customWidth="1"/>
    <col min="13323" max="13570" width="9.140625" style="335"/>
    <col min="13571" max="13571" width="27" style="335" bestFit="1" customWidth="1"/>
    <col min="13572" max="13572" width="9.140625" style="335"/>
    <col min="13573" max="13578" width="13.140625" style="335" bestFit="1" customWidth="1"/>
    <col min="13579" max="13826" width="9.140625" style="335"/>
    <col min="13827" max="13827" width="27" style="335" bestFit="1" customWidth="1"/>
    <col min="13828" max="13828" width="9.140625" style="335"/>
    <col min="13829" max="13834" width="13.140625" style="335" bestFit="1" customWidth="1"/>
    <col min="13835" max="14082" width="9.140625" style="335"/>
    <col min="14083" max="14083" width="27" style="335" bestFit="1" customWidth="1"/>
    <col min="14084" max="14084" width="9.140625" style="335"/>
    <col min="14085" max="14090" width="13.140625" style="335" bestFit="1" customWidth="1"/>
    <col min="14091" max="14338" width="9.140625" style="335"/>
    <col min="14339" max="14339" width="27" style="335" bestFit="1" customWidth="1"/>
    <col min="14340" max="14340" width="9.140625" style="335"/>
    <col min="14341" max="14346" width="13.140625" style="335" bestFit="1" customWidth="1"/>
    <col min="14347" max="14594" width="9.140625" style="335"/>
    <col min="14595" max="14595" width="27" style="335" bestFit="1" customWidth="1"/>
    <col min="14596" max="14596" width="9.140625" style="335"/>
    <col min="14597" max="14602" width="13.140625" style="335" bestFit="1" customWidth="1"/>
    <col min="14603" max="14850" width="9.140625" style="335"/>
    <col min="14851" max="14851" width="27" style="335" bestFit="1" customWidth="1"/>
    <col min="14852" max="14852" width="9.140625" style="335"/>
    <col min="14853" max="14858" width="13.140625" style="335" bestFit="1" customWidth="1"/>
    <col min="14859" max="15106" width="9.140625" style="335"/>
    <col min="15107" max="15107" width="27" style="335" bestFit="1" customWidth="1"/>
    <col min="15108" max="15108" width="9.140625" style="335"/>
    <col min="15109" max="15114" width="13.140625" style="335" bestFit="1" customWidth="1"/>
    <col min="15115" max="15362" width="9.140625" style="335"/>
    <col min="15363" max="15363" width="27" style="335" bestFit="1" customWidth="1"/>
    <col min="15364" max="15364" width="9.140625" style="335"/>
    <col min="15365" max="15370" width="13.140625" style="335" bestFit="1" customWidth="1"/>
    <col min="15371" max="15618" width="9.140625" style="335"/>
    <col min="15619" max="15619" width="27" style="335" bestFit="1" customWidth="1"/>
    <col min="15620" max="15620" width="9.140625" style="335"/>
    <col min="15621" max="15626" width="13.140625" style="335" bestFit="1" customWidth="1"/>
    <col min="15627" max="15874" width="9.140625" style="335"/>
    <col min="15875" max="15875" width="27" style="335" bestFit="1" customWidth="1"/>
    <col min="15876" max="15876" width="9.140625" style="335"/>
    <col min="15877" max="15882" width="13.140625" style="335" bestFit="1" customWidth="1"/>
    <col min="15883" max="16130" width="9.140625" style="335"/>
    <col min="16131" max="16131" width="27" style="335" bestFit="1" customWidth="1"/>
    <col min="16132" max="16132" width="9.140625" style="335"/>
    <col min="16133" max="16138" width="13.140625" style="335" bestFit="1" customWidth="1"/>
    <col min="16139" max="16384" width="9.140625" style="335"/>
  </cols>
  <sheetData>
    <row r="1" spans="1:10" s="389" customFormat="1" ht="51.75" customHeight="1" x14ac:dyDescent="0.25">
      <c r="A1" s="2"/>
      <c r="B1" s="952" t="s">
        <v>578</v>
      </c>
      <c r="C1" s="952"/>
      <c r="D1" s="952"/>
      <c r="E1" s="952"/>
      <c r="F1" s="952"/>
      <c r="G1" s="952"/>
      <c r="H1" s="952"/>
      <c r="I1" s="952"/>
      <c r="J1" s="952"/>
    </row>
    <row r="2" spans="1:10" s="391" customFormat="1" ht="15" customHeight="1" x14ac:dyDescent="0.25">
      <c r="A2" s="334"/>
      <c r="B2" s="390"/>
      <c r="C2" s="390"/>
      <c r="D2" s="390"/>
      <c r="E2" s="390"/>
      <c r="F2" s="390"/>
      <c r="G2" s="390"/>
      <c r="H2" s="390"/>
      <c r="I2" s="390"/>
      <c r="J2" s="390"/>
    </row>
    <row r="3" spans="1:10" s="391" customFormat="1" ht="15" customHeight="1" x14ac:dyDescent="0.25">
      <c r="A3" s="924" t="s">
        <v>589</v>
      </c>
      <c r="C3" s="980" t="s">
        <v>556</v>
      </c>
      <c r="D3" s="390"/>
      <c r="E3" s="390"/>
      <c r="F3" s="390"/>
      <c r="G3" s="390"/>
      <c r="H3" s="390"/>
      <c r="I3" s="390"/>
      <c r="J3" s="390"/>
    </row>
    <row r="4" spans="1:10" s="391" customFormat="1" ht="15" customHeight="1" x14ac:dyDescent="0.25">
      <c r="A4" s="951"/>
      <c r="D4" s="390"/>
      <c r="E4" s="390"/>
      <c r="F4" s="390"/>
      <c r="G4" s="390"/>
      <c r="H4" s="390"/>
      <c r="I4" s="390"/>
      <c r="J4" s="390"/>
    </row>
    <row r="5" spans="1:10" ht="15.75" thickBot="1" x14ac:dyDescent="0.3">
      <c r="A5" s="951"/>
      <c r="C5" s="393"/>
      <c r="D5" s="394"/>
      <c r="E5" s="394">
        <v>1</v>
      </c>
      <c r="F5" s="394">
        <v>2</v>
      </c>
      <c r="G5" s="394">
        <v>3</v>
      </c>
      <c r="H5" s="394">
        <v>4</v>
      </c>
      <c r="I5" s="394">
        <v>5</v>
      </c>
      <c r="J5" s="394">
        <v>6</v>
      </c>
    </row>
    <row r="6" spans="1:10" x14ac:dyDescent="0.25">
      <c r="A6" s="951"/>
      <c r="C6" s="359" t="s">
        <v>498</v>
      </c>
      <c r="D6" s="358"/>
      <c r="E6" s="395">
        <v>0.02</v>
      </c>
      <c r="F6" s="395">
        <v>0.02</v>
      </c>
      <c r="G6" s="395">
        <v>0.02</v>
      </c>
      <c r="H6" s="395">
        <v>0.02</v>
      </c>
      <c r="I6" s="395">
        <v>0.02</v>
      </c>
      <c r="J6" s="395">
        <v>0.02</v>
      </c>
    </row>
    <row r="7" spans="1:10" ht="15.75" thickBot="1" x14ac:dyDescent="0.3">
      <c r="A7" s="951"/>
      <c r="C7" s="396" t="s">
        <v>499</v>
      </c>
      <c r="D7" s="397"/>
      <c r="E7" s="398">
        <v>11000000</v>
      </c>
      <c r="F7" s="398">
        <f>+E7*(1+E6)+3500000</f>
        <v>14720000</v>
      </c>
      <c r="G7" s="398">
        <f>+F7*(1+F6)</f>
        <v>15014400</v>
      </c>
      <c r="H7" s="398">
        <f>+G7*(1+G6)</f>
        <v>15314688</v>
      </c>
      <c r="I7" s="398">
        <f>+H7*(1+H6)</f>
        <v>15620981.76</v>
      </c>
      <c r="J7" s="398">
        <f>+I7*(1+I6)</f>
        <v>15933401.395199999</v>
      </c>
    </row>
    <row r="8" spans="1:10" ht="15.75" thickBot="1" x14ac:dyDescent="0.3">
      <c r="A8" s="951"/>
      <c r="C8" s="399" t="s">
        <v>486</v>
      </c>
      <c r="D8" s="394"/>
      <c r="E8" s="400">
        <f t="shared" ref="E8:J8" si="0">+E7</f>
        <v>11000000</v>
      </c>
      <c r="F8" s="400">
        <f t="shared" si="0"/>
        <v>14720000</v>
      </c>
      <c r="G8" s="400">
        <f t="shared" si="0"/>
        <v>15014400</v>
      </c>
      <c r="H8" s="400">
        <f t="shared" si="0"/>
        <v>15314688</v>
      </c>
      <c r="I8" s="400">
        <f t="shared" si="0"/>
        <v>15620981.76</v>
      </c>
      <c r="J8" s="400">
        <f t="shared" si="0"/>
        <v>15933401.395199999</v>
      </c>
    </row>
    <row r="9" spans="1:10" x14ac:dyDescent="0.25">
      <c r="A9" s="951"/>
      <c r="C9" s="359" t="s">
        <v>500</v>
      </c>
      <c r="D9" s="395">
        <v>0.2</v>
      </c>
      <c r="E9" s="401">
        <f t="shared" ref="E9:J9" si="1">+$D$9*E8</f>
        <v>2200000</v>
      </c>
      <c r="F9" s="401">
        <f t="shared" si="1"/>
        <v>2944000</v>
      </c>
      <c r="G9" s="401">
        <f t="shared" si="1"/>
        <v>3002880</v>
      </c>
      <c r="H9" s="401">
        <f t="shared" si="1"/>
        <v>3062937.6000000001</v>
      </c>
      <c r="I9" s="401">
        <f t="shared" si="1"/>
        <v>3124196.352</v>
      </c>
      <c r="J9" s="401">
        <f t="shared" si="1"/>
        <v>3186680.2790399999</v>
      </c>
    </row>
    <row r="10" spans="1:10" ht="15.75" thickBot="1" x14ac:dyDescent="0.3">
      <c r="A10" s="951"/>
      <c r="C10" s="396" t="s">
        <v>500</v>
      </c>
      <c r="D10" s="402">
        <v>0.15</v>
      </c>
      <c r="E10" s="398">
        <f t="shared" ref="E10:J10" si="2">E8*$D$10</f>
        <v>1650000</v>
      </c>
      <c r="F10" s="398">
        <f t="shared" si="2"/>
        <v>2208000</v>
      </c>
      <c r="G10" s="398">
        <f t="shared" si="2"/>
        <v>2252160</v>
      </c>
      <c r="H10" s="398"/>
      <c r="I10" s="398">
        <f t="shared" si="2"/>
        <v>2343147.264</v>
      </c>
      <c r="J10" s="398">
        <f t="shared" si="2"/>
        <v>2390010.2092799996</v>
      </c>
    </row>
    <row r="11" spans="1:10" ht="15.75" thickBot="1" x14ac:dyDescent="0.3">
      <c r="A11" s="951"/>
      <c r="C11" s="399" t="s">
        <v>501</v>
      </c>
      <c r="D11" s="394"/>
      <c r="E11" s="400">
        <f t="shared" ref="E11:J11" si="3">E8-E10</f>
        <v>9350000</v>
      </c>
      <c r="F11" s="400">
        <f t="shared" si="3"/>
        <v>12512000</v>
      </c>
      <c r="G11" s="400">
        <f t="shared" si="3"/>
        <v>12762240</v>
      </c>
      <c r="H11" s="400">
        <f t="shared" si="3"/>
        <v>15314688</v>
      </c>
      <c r="I11" s="400">
        <f t="shared" si="3"/>
        <v>13277834.495999999</v>
      </c>
      <c r="J11" s="400">
        <f t="shared" si="3"/>
        <v>13543391.18592</v>
      </c>
    </row>
    <row r="12" spans="1:10" x14ac:dyDescent="0.25">
      <c r="A12" s="951"/>
      <c r="C12" s="359" t="s">
        <v>502</v>
      </c>
      <c r="D12" s="395">
        <v>5.2999999999999999E-2</v>
      </c>
      <c r="E12" s="401">
        <f>+$D$12*E13</f>
        <v>3975000</v>
      </c>
      <c r="F12" s="401">
        <f>+$D$12*F13</f>
        <v>3975000</v>
      </c>
      <c r="G12" s="401">
        <f>+$D$12*G13</f>
        <v>3975000</v>
      </c>
      <c r="H12" s="401">
        <v>3975000</v>
      </c>
      <c r="I12" s="401">
        <v>3975000</v>
      </c>
      <c r="J12" s="401">
        <v>3975000</v>
      </c>
    </row>
    <row r="13" spans="1:10" ht="17.25" customHeight="1" x14ac:dyDescent="0.25">
      <c r="A13" s="951"/>
      <c r="C13" s="359" t="s">
        <v>503</v>
      </c>
      <c r="D13" s="358"/>
      <c r="E13" s="401">
        <v>75000000</v>
      </c>
      <c r="F13" s="401">
        <v>75000000</v>
      </c>
      <c r="G13" s="401">
        <f>+F13</f>
        <v>75000000</v>
      </c>
      <c r="H13" s="401">
        <f>+G13</f>
        <v>75000000</v>
      </c>
      <c r="I13" s="401">
        <f>+H13</f>
        <v>75000000</v>
      </c>
      <c r="J13" s="401">
        <f>+I13</f>
        <v>75000000</v>
      </c>
    </row>
    <row r="14" spans="1:10" ht="16.5" customHeight="1" x14ac:dyDescent="0.25">
      <c r="A14" s="951"/>
      <c r="C14" s="359" t="s">
        <v>502</v>
      </c>
      <c r="D14" s="395">
        <v>5.2999999999999999E-2</v>
      </c>
      <c r="E14" s="401">
        <f t="shared" ref="E14:J14" si="4">+$D$14*E13</f>
        <v>3975000</v>
      </c>
      <c r="F14" s="401">
        <f t="shared" si="4"/>
        <v>3975000</v>
      </c>
      <c r="G14" s="401">
        <f t="shared" si="4"/>
        <v>3975000</v>
      </c>
      <c r="H14" s="401">
        <f t="shared" si="4"/>
        <v>3975000</v>
      </c>
      <c r="I14" s="401">
        <f t="shared" si="4"/>
        <v>3975000</v>
      </c>
      <c r="J14" s="401">
        <f t="shared" si="4"/>
        <v>3975000</v>
      </c>
    </row>
    <row r="15" spans="1:10" ht="15" customHeight="1" x14ac:dyDescent="0.25">
      <c r="A15" s="951"/>
      <c r="C15" s="359"/>
      <c r="D15" s="358"/>
      <c r="E15" s="401"/>
      <c r="F15" s="401"/>
      <c r="G15" s="401"/>
      <c r="H15" s="401"/>
      <c r="I15" s="401"/>
      <c r="J15" s="401"/>
    </row>
    <row r="16" spans="1:10" ht="14.25" customHeight="1" thickBot="1" x14ac:dyDescent="0.3">
      <c r="A16" s="951"/>
      <c r="C16" s="396" t="s">
        <v>504</v>
      </c>
      <c r="D16" s="397"/>
      <c r="E16" s="398">
        <v>150000000</v>
      </c>
      <c r="F16" s="398">
        <v>200000000</v>
      </c>
      <c r="G16" s="398">
        <f>+F16</f>
        <v>200000000</v>
      </c>
      <c r="H16" s="398">
        <f>+G16</f>
        <v>200000000</v>
      </c>
      <c r="I16" s="398">
        <f>+H16</f>
        <v>200000000</v>
      </c>
      <c r="J16" s="398">
        <f>+I16</f>
        <v>200000000</v>
      </c>
    </row>
    <row r="17" spans="1:10" ht="2.25" hidden="1" customHeight="1" x14ac:dyDescent="0.25">
      <c r="A17" s="951"/>
      <c r="C17" s="403" t="s">
        <v>1</v>
      </c>
      <c r="D17" s="339"/>
      <c r="E17" s="404">
        <f t="shared" ref="E17:J17" si="5">E11/E12</f>
        <v>2.3522012578616351</v>
      </c>
      <c r="F17" s="404">
        <f t="shared" si="5"/>
        <v>3.1476729559748429</v>
      </c>
      <c r="G17" s="404">
        <f t="shared" si="5"/>
        <v>3.2106264150943398</v>
      </c>
      <c r="H17" s="404">
        <f t="shared" si="5"/>
        <v>3.8527516981132077</v>
      </c>
      <c r="I17" s="404">
        <f t="shared" si="5"/>
        <v>3.3403357222641508</v>
      </c>
      <c r="J17" s="404">
        <f t="shared" si="5"/>
        <v>3.4071424367094338</v>
      </c>
    </row>
    <row r="18" spans="1:10" ht="2.25" hidden="1" customHeight="1" x14ac:dyDescent="0.25">
      <c r="A18" s="951"/>
      <c r="C18" s="403" t="s">
        <v>505</v>
      </c>
      <c r="D18" s="339"/>
      <c r="E18" s="405">
        <f t="shared" ref="E18:J18" si="6">+E11/E13</f>
        <v>0.12466666666666666</v>
      </c>
      <c r="F18" s="405">
        <f t="shared" si="6"/>
        <v>0.16682666666666668</v>
      </c>
      <c r="G18" s="405">
        <f t="shared" si="6"/>
        <v>0.17016319999999999</v>
      </c>
      <c r="H18" s="405">
        <f t="shared" si="6"/>
        <v>0.20419583999999999</v>
      </c>
      <c r="I18" s="405">
        <f t="shared" si="6"/>
        <v>0.17703779327999999</v>
      </c>
      <c r="J18" s="405">
        <f t="shared" si="6"/>
        <v>0.18057854914560001</v>
      </c>
    </row>
    <row r="19" spans="1:10" ht="15.75" thickBot="1" x14ac:dyDescent="0.3">
      <c r="A19" s="951"/>
      <c r="C19" s="399" t="s">
        <v>470</v>
      </c>
      <c r="D19" s="394"/>
      <c r="E19" s="406">
        <f t="shared" ref="E19:J19" si="7">E13/E16</f>
        <v>0.5</v>
      </c>
      <c r="F19" s="406">
        <f t="shared" si="7"/>
        <v>0.375</v>
      </c>
      <c r="G19" s="406">
        <f t="shared" si="7"/>
        <v>0.375</v>
      </c>
      <c r="H19" s="406">
        <f t="shared" si="7"/>
        <v>0.375</v>
      </c>
      <c r="I19" s="406">
        <f t="shared" si="7"/>
        <v>0.375</v>
      </c>
      <c r="J19" s="406">
        <f t="shared" si="7"/>
        <v>0.375</v>
      </c>
    </row>
    <row r="20" spans="1:10" x14ac:dyDescent="0.25">
      <c r="A20" s="951"/>
    </row>
    <row r="21" spans="1:10" x14ac:dyDescent="0.25">
      <c r="A21" s="951"/>
    </row>
    <row r="22" spans="1:10" x14ac:dyDescent="0.25">
      <c r="A22" s="951"/>
    </row>
    <row r="23" spans="1:10" x14ac:dyDescent="0.25">
      <c r="A23" s="951"/>
      <c r="C23" s="403"/>
      <c r="D23" s="339"/>
      <c r="E23" s="404"/>
      <c r="F23" s="404"/>
      <c r="G23" s="404"/>
      <c r="H23" s="404"/>
      <c r="I23" s="404"/>
      <c r="J23" s="404"/>
    </row>
    <row r="24" spans="1:10" x14ac:dyDescent="0.25">
      <c r="A24" s="951"/>
      <c r="C24" s="403"/>
      <c r="D24" s="339"/>
      <c r="E24" s="405"/>
      <c r="F24" s="405"/>
      <c r="G24" s="405"/>
      <c r="H24" s="405"/>
      <c r="I24" s="405"/>
      <c r="J24" s="405"/>
    </row>
    <row r="25" spans="1:10" x14ac:dyDescent="0.25">
      <c r="C25" s="403"/>
      <c r="D25" s="339"/>
      <c r="E25" s="405"/>
      <c r="F25" s="405"/>
      <c r="G25" s="405"/>
      <c r="H25" s="405"/>
      <c r="I25" s="405"/>
      <c r="J25" s="405"/>
    </row>
    <row r="26" spans="1:10" x14ac:dyDescent="0.25">
      <c r="C26" s="364"/>
      <c r="E26" s="407"/>
    </row>
  </sheetData>
  <sheetProtection algorithmName="SHA-512" hashValue="yVRM7vE3eK/lU4QfErK7ECL/2PoonvGBmcKjEMYeFTCXLDnH8sKTuDgszdDEGwNP6QHrKOUjcklswj9ETiSMUg==" saltValue="APqfFiMZkmoCjFXQY5nyz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J1"/>
  </mergeCells>
  <hyperlinks>
    <hyperlink ref="A3" r:id="rId1" display="www.propertyfinance.it/it/it/opere/property-finance/"/>
  </hyperlinks>
  <pageMargins left="0.75" right="0.75" top="1" bottom="1" header="0.5" footer="0.5"/>
  <pageSetup paperSize="9" orientation="portrait" verticalDpi="0" r:id="rId2"/>
  <headerFooter alignWithMargins="0"/>
  <ignoredErrors>
    <ignoredError sqref="E8:J19 F7:J7" unlockedFormula="1"/>
  </ignoredErrors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7"/>
  <sheetViews>
    <sheetView zoomScaleNormal="100" workbookViewId="0">
      <selection activeCell="J1" sqref="J1"/>
    </sheetView>
  </sheetViews>
  <sheetFormatPr defaultRowHeight="15" x14ac:dyDescent="0.25"/>
  <cols>
    <col min="1" max="1" width="12.140625" style="334" customWidth="1"/>
    <col min="2" max="2" width="2" style="391" customWidth="1"/>
    <col min="3" max="3" width="24.140625" style="336" bestFit="1" customWidth="1"/>
    <col min="4" max="4" width="7.85546875" style="337" bestFit="1" customWidth="1"/>
    <col min="5" max="5" width="24.7109375" style="335" bestFit="1" customWidth="1"/>
    <col min="6" max="6" width="6.140625" style="337" bestFit="1" customWidth="1"/>
    <col min="7" max="7" width="9.140625" style="335"/>
    <col min="8" max="8" width="33" style="335" bestFit="1" customWidth="1"/>
    <col min="9" max="9" width="6.28515625" style="337" bestFit="1" customWidth="1"/>
    <col min="10" max="253" width="9.140625" style="335"/>
    <col min="254" max="254" width="34.5703125" style="335" bestFit="1" customWidth="1"/>
    <col min="255" max="255" width="9" style="335" bestFit="1" customWidth="1"/>
    <col min="256" max="257" width="0" style="335" hidden="1" customWidth="1"/>
    <col min="258" max="258" width="9.140625" style="335"/>
    <col min="259" max="259" width="24.140625" style="335" bestFit="1" customWidth="1"/>
    <col min="260" max="260" width="9.5703125" style="335" bestFit="1" customWidth="1"/>
    <col min="261" max="261" width="24.7109375" style="335" bestFit="1" customWidth="1"/>
    <col min="262" max="262" width="7.140625" style="335" customWidth="1"/>
    <col min="263" max="263" width="9.140625" style="335"/>
    <col min="264" max="264" width="33" style="335" bestFit="1" customWidth="1"/>
    <col min="265" max="265" width="8.85546875" style="335" customWidth="1"/>
    <col min="266" max="509" width="9.140625" style="335"/>
    <col min="510" max="510" width="34.5703125" style="335" bestFit="1" customWidth="1"/>
    <col min="511" max="511" width="9" style="335" bestFit="1" customWidth="1"/>
    <col min="512" max="513" width="0" style="335" hidden="1" customWidth="1"/>
    <col min="514" max="514" width="9.140625" style="335"/>
    <col min="515" max="515" width="24.140625" style="335" bestFit="1" customWidth="1"/>
    <col min="516" max="516" width="9.5703125" style="335" bestFit="1" customWidth="1"/>
    <col min="517" max="517" width="24.7109375" style="335" bestFit="1" customWidth="1"/>
    <col min="518" max="518" width="7.140625" style="335" customWidth="1"/>
    <col min="519" max="519" width="9.140625" style="335"/>
    <col min="520" max="520" width="33" style="335" bestFit="1" customWidth="1"/>
    <col min="521" max="521" width="8.85546875" style="335" customWidth="1"/>
    <col min="522" max="765" width="9.140625" style="335"/>
    <col min="766" max="766" width="34.5703125" style="335" bestFit="1" customWidth="1"/>
    <col min="767" max="767" width="9" style="335" bestFit="1" customWidth="1"/>
    <col min="768" max="769" width="0" style="335" hidden="1" customWidth="1"/>
    <col min="770" max="770" width="9.140625" style="335"/>
    <col min="771" max="771" width="24.140625" style="335" bestFit="1" customWidth="1"/>
    <col min="772" max="772" width="9.5703125" style="335" bestFit="1" customWidth="1"/>
    <col min="773" max="773" width="24.7109375" style="335" bestFit="1" customWidth="1"/>
    <col min="774" max="774" width="7.140625" style="335" customWidth="1"/>
    <col min="775" max="775" width="9.140625" style="335"/>
    <col min="776" max="776" width="33" style="335" bestFit="1" customWidth="1"/>
    <col min="777" max="777" width="8.85546875" style="335" customWidth="1"/>
    <col min="778" max="1021" width="9.140625" style="335"/>
    <col min="1022" max="1022" width="34.5703125" style="335" bestFit="1" customWidth="1"/>
    <col min="1023" max="1023" width="9" style="335" bestFit="1" customWidth="1"/>
    <col min="1024" max="1025" width="0" style="335" hidden="1" customWidth="1"/>
    <col min="1026" max="1026" width="9.140625" style="335"/>
    <col min="1027" max="1027" width="24.140625" style="335" bestFit="1" customWidth="1"/>
    <col min="1028" max="1028" width="9.5703125" style="335" bestFit="1" customWidth="1"/>
    <col min="1029" max="1029" width="24.7109375" style="335" bestFit="1" customWidth="1"/>
    <col min="1030" max="1030" width="7.140625" style="335" customWidth="1"/>
    <col min="1031" max="1031" width="9.140625" style="335"/>
    <col min="1032" max="1032" width="33" style="335" bestFit="1" customWidth="1"/>
    <col min="1033" max="1033" width="8.85546875" style="335" customWidth="1"/>
    <col min="1034" max="1277" width="9.140625" style="335"/>
    <col min="1278" max="1278" width="34.5703125" style="335" bestFit="1" customWidth="1"/>
    <col min="1279" max="1279" width="9" style="335" bestFit="1" customWidth="1"/>
    <col min="1280" max="1281" width="0" style="335" hidden="1" customWidth="1"/>
    <col min="1282" max="1282" width="9.140625" style="335"/>
    <col min="1283" max="1283" width="24.140625" style="335" bestFit="1" customWidth="1"/>
    <col min="1284" max="1284" width="9.5703125" style="335" bestFit="1" customWidth="1"/>
    <col min="1285" max="1285" width="24.7109375" style="335" bestFit="1" customWidth="1"/>
    <col min="1286" max="1286" width="7.140625" style="335" customWidth="1"/>
    <col min="1287" max="1287" width="9.140625" style="335"/>
    <col min="1288" max="1288" width="33" style="335" bestFit="1" customWidth="1"/>
    <col min="1289" max="1289" width="8.85546875" style="335" customWidth="1"/>
    <col min="1290" max="1533" width="9.140625" style="335"/>
    <col min="1534" max="1534" width="34.5703125" style="335" bestFit="1" customWidth="1"/>
    <col min="1535" max="1535" width="9" style="335" bestFit="1" customWidth="1"/>
    <col min="1536" max="1537" width="0" style="335" hidden="1" customWidth="1"/>
    <col min="1538" max="1538" width="9.140625" style="335"/>
    <col min="1539" max="1539" width="24.140625" style="335" bestFit="1" customWidth="1"/>
    <col min="1540" max="1540" width="9.5703125" style="335" bestFit="1" customWidth="1"/>
    <col min="1541" max="1541" width="24.7109375" style="335" bestFit="1" customWidth="1"/>
    <col min="1542" max="1542" width="7.140625" style="335" customWidth="1"/>
    <col min="1543" max="1543" width="9.140625" style="335"/>
    <col min="1544" max="1544" width="33" style="335" bestFit="1" customWidth="1"/>
    <col min="1545" max="1545" width="8.85546875" style="335" customWidth="1"/>
    <col min="1546" max="1789" width="9.140625" style="335"/>
    <col min="1790" max="1790" width="34.5703125" style="335" bestFit="1" customWidth="1"/>
    <col min="1791" max="1791" width="9" style="335" bestFit="1" customWidth="1"/>
    <col min="1792" max="1793" width="0" style="335" hidden="1" customWidth="1"/>
    <col min="1794" max="1794" width="9.140625" style="335"/>
    <col min="1795" max="1795" width="24.140625" style="335" bestFit="1" customWidth="1"/>
    <col min="1796" max="1796" width="9.5703125" style="335" bestFit="1" customWidth="1"/>
    <col min="1797" max="1797" width="24.7109375" style="335" bestFit="1" customWidth="1"/>
    <col min="1798" max="1798" width="7.140625" style="335" customWidth="1"/>
    <col min="1799" max="1799" width="9.140625" style="335"/>
    <col min="1800" max="1800" width="33" style="335" bestFit="1" customWidth="1"/>
    <col min="1801" max="1801" width="8.85546875" style="335" customWidth="1"/>
    <col min="1802" max="2045" width="9.140625" style="335"/>
    <col min="2046" max="2046" width="34.5703125" style="335" bestFit="1" customWidth="1"/>
    <col min="2047" max="2047" width="9" style="335" bestFit="1" customWidth="1"/>
    <col min="2048" max="2049" width="0" style="335" hidden="1" customWidth="1"/>
    <col min="2050" max="2050" width="9.140625" style="335"/>
    <col min="2051" max="2051" width="24.140625" style="335" bestFit="1" customWidth="1"/>
    <col min="2052" max="2052" width="9.5703125" style="335" bestFit="1" customWidth="1"/>
    <col min="2053" max="2053" width="24.7109375" style="335" bestFit="1" customWidth="1"/>
    <col min="2054" max="2054" width="7.140625" style="335" customWidth="1"/>
    <col min="2055" max="2055" width="9.140625" style="335"/>
    <col min="2056" max="2056" width="33" style="335" bestFit="1" customWidth="1"/>
    <col min="2057" max="2057" width="8.85546875" style="335" customWidth="1"/>
    <col min="2058" max="2301" width="9.140625" style="335"/>
    <col min="2302" max="2302" width="34.5703125" style="335" bestFit="1" customWidth="1"/>
    <col min="2303" max="2303" width="9" style="335" bestFit="1" customWidth="1"/>
    <col min="2304" max="2305" width="0" style="335" hidden="1" customWidth="1"/>
    <col min="2306" max="2306" width="9.140625" style="335"/>
    <col min="2307" max="2307" width="24.140625" style="335" bestFit="1" customWidth="1"/>
    <col min="2308" max="2308" width="9.5703125" style="335" bestFit="1" customWidth="1"/>
    <col min="2309" max="2309" width="24.7109375" style="335" bestFit="1" customWidth="1"/>
    <col min="2310" max="2310" width="7.140625" style="335" customWidth="1"/>
    <col min="2311" max="2311" width="9.140625" style="335"/>
    <col min="2312" max="2312" width="33" style="335" bestFit="1" customWidth="1"/>
    <col min="2313" max="2313" width="8.85546875" style="335" customWidth="1"/>
    <col min="2314" max="2557" width="9.140625" style="335"/>
    <col min="2558" max="2558" width="34.5703125" style="335" bestFit="1" customWidth="1"/>
    <col min="2559" max="2559" width="9" style="335" bestFit="1" customWidth="1"/>
    <col min="2560" max="2561" width="0" style="335" hidden="1" customWidth="1"/>
    <col min="2562" max="2562" width="9.140625" style="335"/>
    <col min="2563" max="2563" width="24.140625" style="335" bestFit="1" customWidth="1"/>
    <col min="2564" max="2564" width="9.5703125" style="335" bestFit="1" customWidth="1"/>
    <col min="2565" max="2565" width="24.7109375" style="335" bestFit="1" customWidth="1"/>
    <col min="2566" max="2566" width="7.140625" style="335" customWidth="1"/>
    <col min="2567" max="2567" width="9.140625" style="335"/>
    <col min="2568" max="2568" width="33" style="335" bestFit="1" customWidth="1"/>
    <col min="2569" max="2569" width="8.85546875" style="335" customWidth="1"/>
    <col min="2570" max="2813" width="9.140625" style="335"/>
    <col min="2814" max="2814" width="34.5703125" style="335" bestFit="1" customWidth="1"/>
    <col min="2815" max="2815" width="9" style="335" bestFit="1" customWidth="1"/>
    <col min="2816" max="2817" width="0" style="335" hidden="1" customWidth="1"/>
    <col min="2818" max="2818" width="9.140625" style="335"/>
    <col min="2819" max="2819" width="24.140625" style="335" bestFit="1" customWidth="1"/>
    <col min="2820" max="2820" width="9.5703125" style="335" bestFit="1" customWidth="1"/>
    <col min="2821" max="2821" width="24.7109375" style="335" bestFit="1" customWidth="1"/>
    <col min="2822" max="2822" width="7.140625" style="335" customWidth="1"/>
    <col min="2823" max="2823" width="9.140625" style="335"/>
    <col min="2824" max="2824" width="33" style="335" bestFit="1" customWidth="1"/>
    <col min="2825" max="2825" width="8.85546875" style="335" customWidth="1"/>
    <col min="2826" max="3069" width="9.140625" style="335"/>
    <col min="3070" max="3070" width="34.5703125" style="335" bestFit="1" customWidth="1"/>
    <col min="3071" max="3071" width="9" style="335" bestFit="1" customWidth="1"/>
    <col min="3072" max="3073" width="0" style="335" hidden="1" customWidth="1"/>
    <col min="3074" max="3074" width="9.140625" style="335"/>
    <col min="3075" max="3075" width="24.140625" style="335" bestFit="1" customWidth="1"/>
    <col min="3076" max="3076" width="9.5703125" style="335" bestFit="1" customWidth="1"/>
    <col min="3077" max="3077" width="24.7109375" style="335" bestFit="1" customWidth="1"/>
    <col min="3078" max="3078" width="7.140625" style="335" customWidth="1"/>
    <col min="3079" max="3079" width="9.140625" style="335"/>
    <col min="3080" max="3080" width="33" style="335" bestFit="1" customWidth="1"/>
    <col min="3081" max="3081" width="8.85546875" style="335" customWidth="1"/>
    <col min="3082" max="3325" width="9.140625" style="335"/>
    <col min="3326" max="3326" width="34.5703125" style="335" bestFit="1" customWidth="1"/>
    <col min="3327" max="3327" width="9" style="335" bestFit="1" customWidth="1"/>
    <col min="3328" max="3329" width="0" style="335" hidden="1" customWidth="1"/>
    <col min="3330" max="3330" width="9.140625" style="335"/>
    <col min="3331" max="3331" width="24.140625" style="335" bestFit="1" customWidth="1"/>
    <col min="3332" max="3332" width="9.5703125" style="335" bestFit="1" customWidth="1"/>
    <col min="3333" max="3333" width="24.7109375" style="335" bestFit="1" customWidth="1"/>
    <col min="3334" max="3334" width="7.140625" style="335" customWidth="1"/>
    <col min="3335" max="3335" width="9.140625" style="335"/>
    <col min="3336" max="3336" width="33" style="335" bestFit="1" customWidth="1"/>
    <col min="3337" max="3337" width="8.85546875" style="335" customWidth="1"/>
    <col min="3338" max="3581" width="9.140625" style="335"/>
    <col min="3582" max="3582" width="34.5703125" style="335" bestFit="1" customWidth="1"/>
    <col min="3583" max="3583" width="9" style="335" bestFit="1" customWidth="1"/>
    <col min="3584" max="3585" width="0" style="335" hidden="1" customWidth="1"/>
    <col min="3586" max="3586" width="9.140625" style="335"/>
    <col min="3587" max="3587" width="24.140625" style="335" bestFit="1" customWidth="1"/>
    <col min="3588" max="3588" width="9.5703125" style="335" bestFit="1" customWidth="1"/>
    <col min="3589" max="3589" width="24.7109375" style="335" bestFit="1" customWidth="1"/>
    <col min="3590" max="3590" width="7.140625" style="335" customWidth="1"/>
    <col min="3591" max="3591" width="9.140625" style="335"/>
    <col min="3592" max="3592" width="33" style="335" bestFit="1" customWidth="1"/>
    <col min="3593" max="3593" width="8.85546875" style="335" customWidth="1"/>
    <col min="3594" max="3837" width="9.140625" style="335"/>
    <col min="3838" max="3838" width="34.5703125" style="335" bestFit="1" customWidth="1"/>
    <col min="3839" max="3839" width="9" style="335" bestFit="1" customWidth="1"/>
    <col min="3840" max="3841" width="0" style="335" hidden="1" customWidth="1"/>
    <col min="3842" max="3842" width="9.140625" style="335"/>
    <col min="3843" max="3843" width="24.140625" style="335" bestFit="1" customWidth="1"/>
    <col min="3844" max="3844" width="9.5703125" style="335" bestFit="1" customWidth="1"/>
    <col min="3845" max="3845" width="24.7109375" style="335" bestFit="1" customWidth="1"/>
    <col min="3846" max="3846" width="7.140625" style="335" customWidth="1"/>
    <col min="3847" max="3847" width="9.140625" style="335"/>
    <col min="3848" max="3848" width="33" style="335" bestFit="1" customWidth="1"/>
    <col min="3849" max="3849" width="8.85546875" style="335" customWidth="1"/>
    <col min="3850" max="4093" width="9.140625" style="335"/>
    <col min="4094" max="4094" width="34.5703125" style="335" bestFit="1" customWidth="1"/>
    <col min="4095" max="4095" width="9" style="335" bestFit="1" customWidth="1"/>
    <col min="4096" max="4097" width="0" style="335" hidden="1" customWidth="1"/>
    <col min="4098" max="4098" width="9.140625" style="335"/>
    <col min="4099" max="4099" width="24.140625" style="335" bestFit="1" customWidth="1"/>
    <col min="4100" max="4100" width="9.5703125" style="335" bestFit="1" customWidth="1"/>
    <col min="4101" max="4101" width="24.7109375" style="335" bestFit="1" customWidth="1"/>
    <col min="4102" max="4102" width="7.140625" style="335" customWidth="1"/>
    <col min="4103" max="4103" width="9.140625" style="335"/>
    <col min="4104" max="4104" width="33" style="335" bestFit="1" customWidth="1"/>
    <col min="4105" max="4105" width="8.85546875" style="335" customWidth="1"/>
    <col min="4106" max="4349" width="9.140625" style="335"/>
    <col min="4350" max="4350" width="34.5703125" style="335" bestFit="1" customWidth="1"/>
    <col min="4351" max="4351" width="9" style="335" bestFit="1" customWidth="1"/>
    <col min="4352" max="4353" width="0" style="335" hidden="1" customWidth="1"/>
    <col min="4354" max="4354" width="9.140625" style="335"/>
    <col min="4355" max="4355" width="24.140625" style="335" bestFit="1" customWidth="1"/>
    <col min="4356" max="4356" width="9.5703125" style="335" bestFit="1" customWidth="1"/>
    <col min="4357" max="4357" width="24.7109375" style="335" bestFit="1" customWidth="1"/>
    <col min="4358" max="4358" width="7.140625" style="335" customWidth="1"/>
    <col min="4359" max="4359" width="9.140625" style="335"/>
    <col min="4360" max="4360" width="33" style="335" bestFit="1" customWidth="1"/>
    <col min="4361" max="4361" width="8.85546875" style="335" customWidth="1"/>
    <col min="4362" max="4605" width="9.140625" style="335"/>
    <col min="4606" max="4606" width="34.5703125" style="335" bestFit="1" customWidth="1"/>
    <col min="4607" max="4607" width="9" style="335" bestFit="1" customWidth="1"/>
    <col min="4608" max="4609" width="0" style="335" hidden="1" customWidth="1"/>
    <col min="4610" max="4610" width="9.140625" style="335"/>
    <col min="4611" max="4611" width="24.140625" style="335" bestFit="1" customWidth="1"/>
    <col min="4612" max="4612" width="9.5703125" style="335" bestFit="1" customWidth="1"/>
    <col min="4613" max="4613" width="24.7109375" style="335" bestFit="1" customWidth="1"/>
    <col min="4614" max="4614" width="7.140625" style="335" customWidth="1"/>
    <col min="4615" max="4615" width="9.140625" style="335"/>
    <col min="4616" max="4616" width="33" style="335" bestFit="1" customWidth="1"/>
    <col min="4617" max="4617" width="8.85546875" style="335" customWidth="1"/>
    <col min="4618" max="4861" width="9.140625" style="335"/>
    <col min="4862" max="4862" width="34.5703125" style="335" bestFit="1" customWidth="1"/>
    <col min="4863" max="4863" width="9" style="335" bestFit="1" customWidth="1"/>
    <col min="4864" max="4865" width="0" style="335" hidden="1" customWidth="1"/>
    <col min="4866" max="4866" width="9.140625" style="335"/>
    <col min="4867" max="4867" width="24.140625" style="335" bestFit="1" customWidth="1"/>
    <col min="4868" max="4868" width="9.5703125" style="335" bestFit="1" customWidth="1"/>
    <col min="4869" max="4869" width="24.7109375" style="335" bestFit="1" customWidth="1"/>
    <col min="4870" max="4870" width="7.140625" style="335" customWidth="1"/>
    <col min="4871" max="4871" width="9.140625" style="335"/>
    <col min="4872" max="4872" width="33" style="335" bestFit="1" customWidth="1"/>
    <col min="4873" max="4873" width="8.85546875" style="335" customWidth="1"/>
    <col min="4874" max="5117" width="9.140625" style="335"/>
    <col min="5118" max="5118" width="34.5703125" style="335" bestFit="1" customWidth="1"/>
    <col min="5119" max="5119" width="9" style="335" bestFit="1" customWidth="1"/>
    <col min="5120" max="5121" width="0" style="335" hidden="1" customWidth="1"/>
    <col min="5122" max="5122" width="9.140625" style="335"/>
    <col min="5123" max="5123" width="24.140625" style="335" bestFit="1" customWidth="1"/>
    <col min="5124" max="5124" width="9.5703125" style="335" bestFit="1" customWidth="1"/>
    <col min="5125" max="5125" width="24.7109375" style="335" bestFit="1" customWidth="1"/>
    <col min="5126" max="5126" width="7.140625" style="335" customWidth="1"/>
    <col min="5127" max="5127" width="9.140625" style="335"/>
    <col min="5128" max="5128" width="33" style="335" bestFit="1" customWidth="1"/>
    <col min="5129" max="5129" width="8.85546875" style="335" customWidth="1"/>
    <col min="5130" max="5373" width="9.140625" style="335"/>
    <col min="5374" max="5374" width="34.5703125" style="335" bestFit="1" customWidth="1"/>
    <col min="5375" max="5375" width="9" style="335" bestFit="1" customWidth="1"/>
    <col min="5376" max="5377" width="0" style="335" hidden="1" customWidth="1"/>
    <col min="5378" max="5378" width="9.140625" style="335"/>
    <col min="5379" max="5379" width="24.140625" style="335" bestFit="1" customWidth="1"/>
    <col min="5380" max="5380" width="9.5703125" style="335" bestFit="1" customWidth="1"/>
    <col min="5381" max="5381" width="24.7109375" style="335" bestFit="1" customWidth="1"/>
    <col min="5382" max="5382" width="7.140625" style="335" customWidth="1"/>
    <col min="5383" max="5383" width="9.140625" style="335"/>
    <col min="5384" max="5384" width="33" style="335" bestFit="1" customWidth="1"/>
    <col min="5385" max="5385" width="8.85546875" style="335" customWidth="1"/>
    <col min="5386" max="5629" width="9.140625" style="335"/>
    <col min="5630" max="5630" width="34.5703125" style="335" bestFit="1" customWidth="1"/>
    <col min="5631" max="5631" width="9" style="335" bestFit="1" customWidth="1"/>
    <col min="5632" max="5633" width="0" style="335" hidden="1" customWidth="1"/>
    <col min="5634" max="5634" width="9.140625" style="335"/>
    <col min="5635" max="5635" width="24.140625" style="335" bestFit="1" customWidth="1"/>
    <col min="5636" max="5636" width="9.5703125" style="335" bestFit="1" customWidth="1"/>
    <col min="5637" max="5637" width="24.7109375" style="335" bestFit="1" customWidth="1"/>
    <col min="5638" max="5638" width="7.140625" style="335" customWidth="1"/>
    <col min="5639" max="5639" width="9.140625" style="335"/>
    <col min="5640" max="5640" width="33" style="335" bestFit="1" customWidth="1"/>
    <col min="5641" max="5641" width="8.85546875" style="335" customWidth="1"/>
    <col min="5642" max="5885" width="9.140625" style="335"/>
    <col min="5886" max="5886" width="34.5703125" style="335" bestFit="1" customWidth="1"/>
    <col min="5887" max="5887" width="9" style="335" bestFit="1" customWidth="1"/>
    <col min="5888" max="5889" width="0" style="335" hidden="1" customWidth="1"/>
    <col min="5890" max="5890" width="9.140625" style="335"/>
    <col min="5891" max="5891" width="24.140625" style="335" bestFit="1" customWidth="1"/>
    <col min="5892" max="5892" width="9.5703125" style="335" bestFit="1" customWidth="1"/>
    <col min="5893" max="5893" width="24.7109375" style="335" bestFit="1" customWidth="1"/>
    <col min="5894" max="5894" width="7.140625" style="335" customWidth="1"/>
    <col min="5895" max="5895" width="9.140625" style="335"/>
    <col min="5896" max="5896" width="33" style="335" bestFit="1" customWidth="1"/>
    <col min="5897" max="5897" width="8.85546875" style="335" customWidth="1"/>
    <col min="5898" max="6141" width="9.140625" style="335"/>
    <col min="6142" max="6142" width="34.5703125" style="335" bestFit="1" customWidth="1"/>
    <col min="6143" max="6143" width="9" style="335" bestFit="1" customWidth="1"/>
    <col min="6144" max="6145" width="0" style="335" hidden="1" customWidth="1"/>
    <col min="6146" max="6146" width="9.140625" style="335"/>
    <col min="6147" max="6147" width="24.140625" style="335" bestFit="1" customWidth="1"/>
    <col min="6148" max="6148" width="9.5703125" style="335" bestFit="1" customWidth="1"/>
    <col min="6149" max="6149" width="24.7109375" style="335" bestFit="1" customWidth="1"/>
    <col min="6150" max="6150" width="7.140625" style="335" customWidth="1"/>
    <col min="6151" max="6151" width="9.140625" style="335"/>
    <col min="6152" max="6152" width="33" style="335" bestFit="1" customWidth="1"/>
    <col min="6153" max="6153" width="8.85546875" style="335" customWidth="1"/>
    <col min="6154" max="6397" width="9.140625" style="335"/>
    <col min="6398" max="6398" width="34.5703125" style="335" bestFit="1" customWidth="1"/>
    <col min="6399" max="6399" width="9" style="335" bestFit="1" customWidth="1"/>
    <col min="6400" max="6401" width="0" style="335" hidden="1" customWidth="1"/>
    <col min="6402" max="6402" width="9.140625" style="335"/>
    <col min="6403" max="6403" width="24.140625" style="335" bestFit="1" customWidth="1"/>
    <col min="6404" max="6404" width="9.5703125" style="335" bestFit="1" customWidth="1"/>
    <col min="6405" max="6405" width="24.7109375" style="335" bestFit="1" customWidth="1"/>
    <col min="6406" max="6406" width="7.140625" style="335" customWidth="1"/>
    <col min="6407" max="6407" width="9.140625" style="335"/>
    <col min="6408" max="6408" width="33" style="335" bestFit="1" customWidth="1"/>
    <col min="6409" max="6409" width="8.85546875" style="335" customWidth="1"/>
    <col min="6410" max="6653" width="9.140625" style="335"/>
    <col min="6654" max="6654" width="34.5703125" style="335" bestFit="1" customWidth="1"/>
    <col min="6655" max="6655" width="9" style="335" bestFit="1" customWidth="1"/>
    <col min="6656" max="6657" width="0" style="335" hidden="1" customWidth="1"/>
    <col min="6658" max="6658" width="9.140625" style="335"/>
    <col min="6659" max="6659" width="24.140625" style="335" bestFit="1" customWidth="1"/>
    <col min="6660" max="6660" width="9.5703125" style="335" bestFit="1" customWidth="1"/>
    <col min="6661" max="6661" width="24.7109375" style="335" bestFit="1" customWidth="1"/>
    <col min="6662" max="6662" width="7.140625" style="335" customWidth="1"/>
    <col min="6663" max="6663" width="9.140625" style="335"/>
    <col min="6664" max="6664" width="33" style="335" bestFit="1" customWidth="1"/>
    <col min="6665" max="6665" width="8.85546875" style="335" customWidth="1"/>
    <col min="6666" max="6909" width="9.140625" style="335"/>
    <col min="6910" max="6910" width="34.5703125" style="335" bestFit="1" customWidth="1"/>
    <col min="6911" max="6911" width="9" style="335" bestFit="1" customWidth="1"/>
    <col min="6912" max="6913" width="0" style="335" hidden="1" customWidth="1"/>
    <col min="6914" max="6914" width="9.140625" style="335"/>
    <col min="6915" max="6915" width="24.140625" style="335" bestFit="1" customWidth="1"/>
    <col min="6916" max="6916" width="9.5703125" style="335" bestFit="1" customWidth="1"/>
    <col min="6917" max="6917" width="24.7109375" style="335" bestFit="1" customWidth="1"/>
    <col min="6918" max="6918" width="7.140625" style="335" customWidth="1"/>
    <col min="6919" max="6919" width="9.140625" style="335"/>
    <col min="6920" max="6920" width="33" style="335" bestFit="1" customWidth="1"/>
    <col min="6921" max="6921" width="8.85546875" style="335" customWidth="1"/>
    <col min="6922" max="7165" width="9.140625" style="335"/>
    <col min="7166" max="7166" width="34.5703125" style="335" bestFit="1" customWidth="1"/>
    <col min="7167" max="7167" width="9" style="335" bestFit="1" customWidth="1"/>
    <col min="7168" max="7169" width="0" style="335" hidden="1" customWidth="1"/>
    <col min="7170" max="7170" width="9.140625" style="335"/>
    <col min="7171" max="7171" width="24.140625" style="335" bestFit="1" customWidth="1"/>
    <col min="7172" max="7172" width="9.5703125" style="335" bestFit="1" customWidth="1"/>
    <col min="7173" max="7173" width="24.7109375" style="335" bestFit="1" customWidth="1"/>
    <col min="7174" max="7174" width="7.140625" style="335" customWidth="1"/>
    <col min="7175" max="7175" width="9.140625" style="335"/>
    <col min="7176" max="7176" width="33" style="335" bestFit="1" customWidth="1"/>
    <col min="7177" max="7177" width="8.85546875" style="335" customWidth="1"/>
    <col min="7178" max="7421" width="9.140625" style="335"/>
    <col min="7422" max="7422" width="34.5703125" style="335" bestFit="1" customWidth="1"/>
    <col min="7423" max="7423" width="9" style="335" bestFit="1" customWidth="1"/>
    <col min="7424" max="7425" width="0" style="335" hidden="1" customWidth="1"/>
    <col min="7426" max="7426" width="9.140625" style="335"/>
    <col min="7427" max="7427" width="24.140625" style="335" bestFit="1" customWidth="1"/>
    <col min="7428" max="7428" width="9.5703125" style="335" bestFit="1" customWidth="1"/>
    <col min="7429" max="7429" width="24.7109375" style="335" bestFit="1" customWidth="1"/>
    <col min="7430" max="7430" width="7.140625" style="335" customWidth="1"/>
    <col min="7431" max="7431" width="9.140625" style="335"/>
    <col min="7432" max="7432" width="33" style="335" bestFit="1" customWidth="1"/>
    <col min="7433" max="7433" width="8.85546875" style="335" customWidth="1"/>
    <col min="7434" max="7677" width="9.140625" style="335"/>
    <col min="7678" max="7678" width="34.5703125" style="335" bestFit="1" customWidth="1"/>
    <col min="7679" max="7679" width="9" style="335" bestFit="1" customWidth="1"/>
    <col min="7680" max="7681" width="0" style="335" hidden="1" customWidth="1"/>
    <col min="7682" max="7682" width="9.140625" style="335"/>
    <col min="7683" max="7683" width="24.140625" style="335" bestFit="1" customWidth="1"/>
    <col min="7684" max="7684" width="9.5703125" style="335" bestFit="1" customWidth="1"/>
    <col min="7685" max="7685" width="24.7109375" style="335" bestFit="1" customWidth="1"/>
    <col min="7686" max="7686" width="7.140625" style="335" customWidth="1"/>
    <col min="7687" max="7687" width="9.140625" style="335"/>
    <col min="7688" max="7688" width="33" style="335" bestFit="1" customWidth="1"/>
    <col min="7689" max="7689" width="8.85546875" style="335" customWidth="1"/>
    <col min="7690" max="7933" width="9.140625" style="335"/>
    <col min="7934" max="7934" width="34.5703125" style="335" bestFit="1" customWidth="1"/>
    <col min="7935" max="7935" width="9" style="335" bestFit="1" customWidth="1"/>
    <col min="7936" max="7937" width="0" style="335" hidden="1" customWidth="1"/>
    <col min="7938" max="7938" width="9.140625" style="335"/>
    <col min="7939" max="7939" width="24.140625" style="335" bestFit="1" customWidth="1"/>
    <col min="7940" max="7940" width="9.5703125" style="335" bestFit="1" customWidth="1"/>
    <col min="7941" max="7941" width="24.7109375" style="335" bestFit="1" customWidth="1"/>
    <col min="7942" max="7942" width="7.140625" style="335" customWidth="1"/>
    <col min="7943" max="7943" width="9.140625" style="335"/>
    <col min="7944" max="7944" width="33" style="335" bestFit="1" customWidth="1"/>
    <col min="7945" max="7945" width="8.85546875" style="335" customWidth="1"/>
    <col min="7946" max="8189" width="9.140625" style="335"/>
    <col min="8190" max="8190" width="34.5703125" style="335" bestFit="1" customWidth="1"/>
    <col min="8191" max="8191" width="9" style="335" bestFit="1" customWidth="1"/>
    <col min="8192" max="8193" width="0" style="335" hidden="1" customWidth="1"/>
    <col min="8194" max="8194" width="9.140625" style="335"/>
    <col min="8195" max="8195" width="24.140625" style="335" bestFit="1" customWidth="1"/>
    <col min="8196" max="8196" width="9.5703125" style="335" bestFit="1" customWidth="1"/>
    <col min="8197" max="8197" width="24.7109375" style="335" bestFit="1" customWidth="1"/>
    <col min="8198" max="8198" width="7.140625" style="335" customWidth="1"/>
    <col min="8199" max="8199" width="9.140625" style="335"/>
    <col min="8200" max="8200" width="33" style="335" bestFit="1" customWidth="1"/>
    <col min="8201" max="8201" width="8.85546875" style="335" customWidth="1"/>
    <col min="8202" max="8445" width="9.140625" style="335"/>
    <col min="8446" max="8446" width="34.5703125" style="335" bestFit="1" customWidth="1"/>
    <col min="8447" max="8447" width="9" style="335" bestFit="1" customWidth="1"/>
    <col min="8448" max="8449" width="0" style="335" hidden="1" customWidth="1"/>
    <col min="8450" max="8450" width="9.140625" style="335"/>
    <col min="8451" max="8451" width="24.140625" style="335" bestFit="1" customWidth="1"/>
    <col min="8452" max="8452" width="9.5703125" style="335" bestFit="1" customWidth="1"/>
    <col min="8453" max="8453" width="24.7109375" style="335" bestFit="1" customWidth="1"/>
    <col min="8454" max="8454" width="7.140625" style="335" customWidth="1"/>
    <col min="8455" max="8455" width="9.140625" style="335"/>
    <col min="8456" max="8456" width="33" style="335" bestFit="1" customWidth="1"/>
    <col min="8457" max="8457" width="8.85546875" style="335" customWidth="1"/>
    <col min="8458" max="8701" width="9.140625" style="335"/>
    <col min="8702" max="8702" width="34.5703125" style="335" bestFit="1" customWidth="1"/>
    <col min="8703" max="8703" width="9" style="335" bestFit="1" customWidth="1"/>
    <col min="8704" max="8705" width="0" style="335" hidden="1" customWidth="1"/>
    <col min="8706" max="8706" width="9.140625" style="335"/>
    <col min="8707" max="8707" width="24.140625" style="335" bestFit="1" customWidth="1"/>
    <col min="8708" max="8708" width="9.5703125" style="335" bestFit="1" customWidth="1"/>
    <col min="8709" max="8709" width="24.7109375" style="335" bestFit="1" customWidth="1"/>
    <col min="8710" max="8710" width="7.140625" style="335" customWidth="1"/>
    <col min="8711" max="8711" width="9.140625" style="335"/>
    <col min="8712" max="8712" width="33" style="335" bestFit="1" customWidth="1"/>
    <col min="8713" max="8713" width="8.85546875" style="335" customWidth="1"/>
    <col min="8714" max="8957" width="9.140625" style="335"/>
    <col min="8958" max="8958" width="34.5703125" style="335" bestFit="1" customWidth="1"/>
    <col min="8959" max="8959" width="9" style="335" bestFit="1" customWidth="1"/>
    <col min="8960" max="8961" width="0" style="335" hidden="1" customWidth="1"/>
    <col min="8962" max="8962" width="9.140625" style="335"/>
    <col min="8963" max="8963" width="24.140625" style="335" bestFit="1" customWidth="1"/>
    <col min="8964" max="8964" width="9.5703125" style="335" bestFit="1" customWidth="1"/>
    <col min="8965" max="8965" width="24.7109375" style="335" bestFit="1" customWidth="1"/>
    <col min="8966" max="8966" width="7.140625" style="335" customWidth="1"/>
    <col min="8967" max="8967" width="9.140625" style="335"/>
    <col min="8968" max="8968" width="33" style="335" bestFit="1" customWidth="1"/>
    <col min="8969" max="8969" width="8.85546875" style="335" customWidth="1"/>
    <col min="8970" max="9213" width="9.140625" style="335"/>
    <col min="9214" max="9214" width="34.5703125" style="335" bestFit="1" customWidth="1"/>
    <col min="9215" max="9215" width="9" style="335" bestFit="1" customWidth="1"/>
    <col min="9216" max="9217" width="0" style="335" hidden="1" customWidth="1"/>
    <col min="9218" max="9218" width="9.140625" style="335"/>
    <col min="9219" max="9219" width="24.140625" style="335" bestFit="1" customWidth="1"/>
    <col min="9220" max="9220" width="9.5703125" style="335" bestFit="1" customWidth="1"/>
    <col min="9221" max="9221" width="24.7109375" style="335" bestFit="1" customWidth="1"/>
    <col min="9222" max="9222" width="7.140625" style="335" customWidth="1"/>
    <col min="9223" max="9223" width="9.140625" style="335"/>
    <col min="9224" max="9224" width="33" style="335" bestFit="1" customWidth="1"/>
    <col min="9225" max="9225" width="8.85546875" style="335" customWidth="1"/>
    <col min="9226" max="9469" width="9.140625" style="335"/>
    <col min="9470" max="9470" width="34.5703125" style="335" bestFit="1" customWidth="1"/>
    <col min="9471" max="9471" width="9" style="335" bestFit="1" customWidth="1"/>
    <col min="9472" max="9473" width="0" style="335" hidden="1" customWidth="1"/>
    <col min="9474" max="9474" width="9.140625" style="335"/>
    <col min="9475" max="9475" width="24.140625" style="335" bestFit="1" customWidth="1"/>
    <col min="9476" max="9476" width="9.5703125" style="335" bestFit="1" customWidth="1"/>
    <col min="9477" max="9477" width="24.7109375" style="335" bestFit="1" customWidth="1"/>
    <col min="9478" max="9478" width="7.140625" style="335" customWidth="1"/>
    <col min="9479" max="9479" width="9.140625" style="335"/>
    <col min="9480" max="9480" width="33" style="335" bestFit="1" customWidth="1"/>
    <col min="9481" max="9481" width="8.85546875" style="335" customWidth="1"/>
    <col min="9482" max="9725" width="9.140625" style="335"/>
    <col min="9726" max="9726" width="34.5703125" style="335" bestFit="1" customWidth="1"/>
    <col min="9727" max="9727" width="9" style="335" bestFit="1" customWidth="1"/>
    <col min="9728" max="9729" width="0" style="335" hidden="1" customWidth="1"/>
    <col min="9730" max="9730" width="9.140625" style="335"/>
    <col min="9731" max="9731" width="24.140625" style="335" bestFit="1" customWidth="1"/>
    <col min="9732" max="9732" width="9.5703125" style="335" bestFit="1" customWidth="1"/>
    <col min="9733" max="9733" width="24.7109375" style="335" bestFit="1" customWidth="1"/>
    <col min="9734" max="9734" width="7.140625" style="335" customWidth="1"/>
    <col min="9735" max="9735" width="9.140625" style="335"/>
    <col min="9736" max="9736" width="33" style="335" bestFit="1" customWidth="1"/>
    <col min="9737" max="9737" width="8.85546875" style="335" customWidth="1"/>
    <col min="9738" max="9981" width="9.140625" style="335"/>
    <col min="9982" max="9982" width="34.5703125" style="335" bestFit="1" customWidth="1"/>
    <col min="9983" max="9983" width="9" style="335" bestFit="1" customWidth="1"/>
    <col min="9984" max="9985" width="0" style="335" hidden="1" customWidth="1"/>
    <col min="9986" max="9986" width="9.140625" style="335"/>
    <col min="9987" max="9987" width="24.140625" style="335" bestFit="1" customWidth="1"/>
    <col min="9988" max="9988" width="9.5703125" style="335" bestFit="1" customWidth="1"/>
    <col min="9989" max="9989" width="24.7109375" style="335" bestFit="1" customWidth="1"/>
    <col min="9990" max="9990" width="7.140625" style="335" customWidth="1"/>
    <col min="9991" max="9991" width="9.140625" style="335"/>
    <col min="9992" max="9992" width="33" style="335" bestFit="1" customWidth="1"/>
    <col min="9993" max="9993" width="8.85546875" style="335" customWidth="1"/>
    <col min="9994" max="10237" width="9.140625" style="335"/>
    <col min="10238" max="10238" width="34.5703125" style="335" bestFit="1" customWidth="1"/>
    <col min="10239" max="10239" width="9" style="335" bestFit="1" customWidth="1"/>
    <col min="10240" max="10241" width="0" style="335" hidden="1" customWidth="1"/>
    <col min="10242" max="10242" width="9.140625" style="335"/>
    <col min="10243" max="10243" width="24.140625" style="335" bestFit="1" customWidth="1"/>
    <col min="10244" max="10244" width="9.5703125" style="335" bestFit="1" customWidth="1"/>
    <col min="10245" max="10245" width="24.7109375" style="335" bestFit="1" customWidth="1"/>
    <col min="10246" max="10246" width="7.140625" style="335" customWidth="1"/>
    <col min="10247" max="10247" width="9.140625" style="335"/>
    <col min="10248" max="10248" width="33" style="335" bestFit="1" customWidth="1"/>
    <col min="10249" max="10249" width="8.85546875" style="335" customWidth="1"/>
    <col min="10250" max="10493" width="9.140625" style="335"/>
    <col min="10494" max="10494" width="34.5703125" style="335" bestFit="1" customWidth="1"/>
    <col min="10495" max="10495" width="9" style="335" bestFit="1" customWidth="1"/>
    <col min="10496" max="10497" width="0" style="335" hidden="1" customWidth="1"/>
    <col min="10498" max="10498" width="9.140625" style="335"/>
    <col min="10499" max="10499" width="24.140625" style="335" bestFit="1" customWidth="1"/>
    <col min="10500" max="10500" width="9.5703125" style="335" bestFit="1" customWidth="1"/>
    <col min="10501" max="10501" width="24.7109375" style="335" bestFit="1" customWidth="1"/>
    <col min="10502" max="10502" width="7.140625" style="335" customWidth="1"/>
    <col min="10503" max="10503" width="9.140625" style="335"/>
    <col min="10504" max="10504" width="33" style="335" bestFit="1" customWidth="1"/>
    <col min="10505" max="10505" width="8.85546875" style="335" customWidth="1"/>
    <col min="10506" max="10749" width="9.140625" style="335"/>
    <col min="10750" max="10750" width="34.5703125" style="335" bestFit="1" customWidth="1"/>
    <col min="10751" max="10751" width="9" style="335" bestFit="1" customWidth="1"/>
    <col min="10752" max="10753" width="0" style="335" hidden="1" customWidth="1"/>
    <col min="10754" max="10754" width="9.140625" style="335"/>
    <col min="10755" max="10755" width="24.140625" style="335" bestFit="1" customWidth="1"/>
    <col min="10756" max="10756" width="9.5703125" style="335" bestFit="1" customWidth="1"/>
    <col min="10757" max="10757" width="24.7109375" style="335" bestFit="1" customWidth="1"/>
    <col min="10758" max="10758" width="7.140625" style="335" customWidth="1"/>
    <col min="10759" max="10759" width="9.140625" style="335"/>
    <col min="10760" max="10760" width="33" style="335" bestFit="1" customWidth="1"/>
    <col min="10761" max="10761" width="8.85546875" style="335" customWidth="1"/>
    <col min="10762" max="11005" width="9.140625" style="335"/>
    <col min="11006" max="11006" width="34.5703125" style="335" bestFit="1" customWidth="1"/>
    <col min="11007" max="11007" width="9" style="335" bestFit="1" customWidth="1"/>
    <col min="11008" max="11009" width="0" style="335" hidden="1" customWidth="1"/>
    <col min="11010" max="11010" width="9.140625" style="335"/>
    <col min="11011" max="11011" width="24.140625" style="335" bestFit="1" customWidth="1"/>
    <col min="11012" max="11012" width="9.5703125" style="335" bestFit="1" customWidth="1"/>
    <col min="11013" max="11013" width="24.7109375" style="335" bestFit="1" customWidth="1"/>
    <col min="11014" max="11014" width="7.140625" style="335" customWidth="1"/>
    <col min="11015" max="11015" width="9.140625" style="335"/>
    <col min="11016" max="11016" width="33" style="335" bestFit="1" customWidth="1"/>
    <col min="11017" max="11017" width="8.85546875" style="335" customWidth="1"/>
    <col min="11018" max="11261" width="9.140625" style="335"/>
    <col min="11262" max="11262" width="34.5703125" style="335" bestFit="1" customWidth="1"/>
    <col min="11263" max="11263" width="9" style="335" bestFit="1" customWidth="1"/>
    <col min="11264" max="11265" width="0" style="335" hidden="1" customWidth="1"/>
    <col min="11266" max="11266" width="9.140625" style="335"/>
    <col min="11267" max="11267" width="24.140625" style="335" bestFit="1" customWidth="1"/>
    <col min="11268" max="11268" width="9.5703125" style="335" bestFit="1" customWidth="1"/>
    <col min="11269" max="11269" width="24.7109375" style="335" bestFit="1" customWidth="1"/>
    <col min="11270" max="11270" width="7.140625" style="335" customWidth="1"/>
    <col min="11271" max="11271" width="9.140625" style="335"/>
    <col min="11272" max="11272" width="33" style="335" bestFit="1" customWidth="1"/>
    <col min="11273" max="11273" width="8.85546875" style="335" customWidth="1"/>
    <col min="11274" max="11517" width="9.140625" style="335"/>
    <col min="11518" max="11518" width="34.5703125" style="335" bestFit="1" customWidth="1"/>
    <col min="11519" max="11519" width="9" style="335" bestFit="1" customWidth="1"/>
    <col min="11520" max="11521" width="0" style="335" hidden="1" customWidth="1"/>
    <col min="11522" max="11522" width="9.140625" style="335"/>
    <col min="11523" max="11523" width="24.140625" style="335" bestFit="1" customWidth="1"/>
    <col min="11524" max="11524" width="9.5703125" style="335" bestFit="1" customWidth="1"/>
    <col min="11525" max="11525" width="24.7109375" style="335" bestFit="1" customWidth="1"/>
    <col min="11526" max="11526" width="7.140625" style="335" customWidth="1"/>
    <col min="11527" max="11527" width="9.140625" style="335"/>
    <col min="11528" max="11528" width="33" style="335" bestFit="1" customWidth="1"/>
    <col min="11529" max="11529" width="8.85546875" style="335" customWidth="1"/>
    <col min="11530" max="11773" width="9.140625" style="335"/>
    <col min="11774" max="11774" width="34.5703125" style="335" bestFit="1" customWidth="1"/>
    <col min="11775" max="11775" width="9" style="335" bestFit="1" customWidth="1"/>
    <col min="11776" max="11777" width="0" style="335" hidden="1" customWidth="1"/>
    <col min="11778" max="11778" width="9.140625" style="335"/>
    <col min="11779" max="11779" width="24.140625" style="335" bestFit="1" customWidth="1"/>
    <col min="11780" max="11780" width="9.5703125" style="335" bestFit="1" customWidth="1"/>
    <col min="11781" max="11781" width="24.7109375" style="335" bestFit="1" customWidth="1"/>
    <col min="11782" max="11782" width="7.140625" style="335" customWidth="1"/>
    <col min="11783" max="11783" width="9.140625" style="335"/>
    <col min="11784" max="11784" width="33" style="335" bestFit="1" customWidth="1"/>
    <col min="11785" max="11785" width="8.85546875" style="335" customWidth="1"/>
    <col min="11786" max="12029" width="9.140625" style="335"/>
    <col min="12030" max="12030" width="34.5703125" style="335" bestFit="1" customWidth="1"/>
    <col min="12031" max="12031" width="9" style="335" bestFit="1" customWidth="1"/>
    <col min="12032" max="12033" width="0" style="335" hidden="1" customWidth="1"/>
    <col min="12034" max="12034" width="9.140625" style="335"/>
    <col min="12035" max="12035" width="24.140625" style="335" bestFit="1" customWidth="1"/>
    <col min="12036" max="12036" width="9.5703125" style="335" bestFit="1" customWidth="1"/>
    <col min="12037" max="12037" width="24.7109375" style="335" bestFit="1" customWidth="1"/>
    <col min="12038" max="12038" width="7.140625" style="335" customWidth="1"/>
    <col min="12039" max="12039" width="9.140625" style="335"/>
    <col min="12040" max="12040" width="33" style="335" bestFit="1" customWidth="1"/>
    <col min="12041" max="12041" width="8.85546875" style="335" customWidth="1"/>
    <col min="12042" max="12285" width="9.140625" style="335"/>
    <col min="12286" max="12286" width="34.5703125" style="335" bestFit="1" customWidth="1"/>
    <col min="12287" max="12287" width="9" style="335" bestFit="1" customWidth="1"/>
    <col min="12288" max="12289" width="0" style="335" hidden="1" customWidth="1"/>
    <col min="12290" max="12290" width="9.140625" style="335"/>
    <col min="12291" max="12291" width="24.140625" style="335" bestFit="1" customWidth="1"/>
    <col min="12292" max="12292" width="9.5703125" style="335" bestFit="1" customWidth="1"/>
    <col min="12293" max="12293" width="24.7109375" style="335" bestFit="1" customWidth="1"/>
    <col min="12294" max="12294" width="7.140625" style="335" customWidth="1"/>
    <col min="12295" max="12295" width="9.140625" style="335"/>
    <col min="12296" max="12296" width="33" style="335" bestFit="1" customWidth="1"/>
    <col min="12297" max="12297" width="8.85546875" style="335" customWidth="1"/>
    <col min="12298" max="12541" width="9.140625" style="335"/>
    <col min="12542" max="12542" width="34.5703125" style="335" bestFit="1" customWidth="1"/>
    <col min="12543" max="12543" width="9" style="335" bestFit="1" customWidth="1"/>
    <col min="12544" max="12545" width="0" style="335" hidden="1" customWidth="1"/>
    <col min="12546" max="12546" width="9.140625" style="335"/>
    <col min="12547" max="12547" width="24.140625" style="335" bestFit="1" customWidth="1"/>
    <col min="12548" max="12548" width="9.5703125" style="335" bestFit="1" customWidth="1"/>
    <col min="12549" max="12549" width="24.7109375" style="335" bestFit="1" customWidth="1"/>
    <col min="12550" max="12550" width="7.140625" style="335" customWidth="1"/>
    <col min="12551" max="12551" width="9.140625" style="335"/>
    <col min="12552" max="12552" width="33" style="335" bestFit="1" customWidth="1"/>
    <col min="12553" max="12553" width="8.85546875" style="335" customWidth="1"/>
    <col min="12554" max="12797" width="9.140625" style="335"/>
    <col min="12798" max="12798" width="34.5703125" style="335" bestFit="1" customWidth="1"/>
    <col min="12799" max="12799" width="9" style="335" bestFit="1" customWidth="1"/>
    <col min="12800" max="12801" width="0" style="335" hidden="1" customWidth="1"/>
    <col min="12802" max="12802" width="9.140625" style="335"/>
    <col min="12803" max="12803" width="24.140625" style="335" bestFit="1" customWidth="1"/>
    <col min="12804" max="12804" width="9.5703125" style="335" bestFit="1" customWidth="1"/>
    <col min="12805" max="12805" width="24.7109375" style="335" bestFit="1" customWidth="1"/>
    <col min="12806" max="12806" width="7.140625" style="335" customWidth="1"/>
    <col min="12807" max="12807" width="9.140625" style="335"/>
    <col min="12808" max="12808" width="33" style="335" bestFit="1" customWidth="1"/>
    <col min="12809" max="12809" width="8.85546875" style="335" customWidth="1"/>
    <col min="12810" max="13053" width="9.140625" style="335"/>
    <col min="13054" max="13054" width="34.5703125" style="335" bestFit="1" customWidth="1"/>
    <col min="13055" max="13055" width="9" style="335" bestFit="1" customWidth="1"/>
    <col min="13056" max="13057" width="0" style="335" hidden="1" customWidth="1"/>
    <col min="13058" max="13058" width="9.140625" style="335"/>
    <col min="13059" max="13059" width="24.140625" style="335" bestFit="1" customWidth="1"/>
    <col min="13060" max="13060" width="9.5703125" style="335" bestFit="1" customWidth="1"/>
    <col min="13061" max="13061" width="24.7109375" style="335" bestFit="1" customWidth="1"/>
    <col min="13062" max="13062" width="7.140625" style="335" customWidth="1"/>
    <col min="13063" max="13063" width="9.140625" style="335"/>
    <col min="13064" max="13064" width="33" style="335" bestFit="1" customWidth="1"/>
    <col min="13065" max="13065" width="8.85546875" style="335" customWidth="1"/>
    <col min="13066" max="13309" width="9.140625" style="335"/>
    <col min="13310" max="13310" width="34.5703125" style="335" bestFit="1" customWidth="1"/>
    <col min="13311" max="13311" width="9" style="335" bestFit="1" customWidth="1"/>
    <col min="13312" max="13313" width="0" style="335" hidden="1" customWidth="1"/>
    <col min="13314" max="13314" width="9.140625" style="335"/>
    <col min="13315" max="13315" width="24.140625" style="335" bestFit="1" customWidth="1"/>
    <col min="13316" max="13316" width="9.5703125" style="335" bestFit="1" customWidth="1"/>
    <col min="13317" max="13317" width="24.7109375" style="335" bestFit="1" customWidth="1"/>
    <col min="13318" max="13318" width="7.140625" style="335" customWidth="1"/>
    <col min="13319" max="13319" width="9.140625" style="335"/>
    <col min="13320" max="13320" width="33" style="335" bestFit="1" customWidth="1"/>
    <col min="13321" max="13321" width="8.85546875" style="335" customWidth="1"/>
    <col min="13322" max="13565" width="9.140625" style="335"/>
    <col min="13566" max="13566" width="34.5703125" style="335" bestFit="1" customWidth="1"/>
    <col min="13567" max="13567" width="9" style="335" bestFit="1" customWidth="1"/>
    <col min="13568" max="13569" width="0" style="335" hidden="1" customWidth="1"/>
    <col min="13570" max="13570" width="9.140625" style="335"/>
    <col min="13571" max="13571" width="24.140625" style="335" bestFit="1" customWidth="1"/>
    <col min="13572" max="13572" width="9.5703125" style="335" bestFit="1" customWidth="1"/>
    <col min="13573" max="13573" width="24.7109375" style="335" bestFit="1" customWidth="1"/>
    <col min="13574" max="13574" width="7.140625" style="335" customWidth="1"/>
    <col min="13575" max="13575" width="9.140625" style="335"/>
    <col min="13576" max="13576" width="33" style="335" bestFit="1" customWidth="1"/>
    <col min="13577" max="13577" width="8.85546875" style="335" customWidth="1"/>
    <col min="13578" max="13821" width="9.140625" style="335"/>
    <col min="13822" max="13822" width="34.5703125" style="335" bestFit="1" customWidth="1"/>
    <col min="13823" max="13823" width="9" style="335" bestFit="1" customWidth="1"/>
    <col min="13824" max="13825" width="0" style="335" hidden="1" customWidth="1"/>
    <col min="13826" max="13826" width="9.140625" style="335"/>
    <col min="13827" max="13827" width="24.140625" style="335" bestFit="1" customWidth="1"/>
    <col min="13828" max="13828" width="9.5703125" style="335" bestFit="1" customWidth="1"/>
    <col min="13829" max="13829" width="24.7109375" style="335" bestFit="1" customWidth="1"/>
    <col min="13830" max="13830" width="7.140625" style="335" customWidth="1"/>
    <col min="13831" max="13831" width="9.140625" style="335"/>
    <col min="13832" max="13832" width="33" style="335" bestFit="1" customWidth="1"/>
    <col min="13833" max="13833" width="8.85546875" style="335" customWidth="1"/>
    <col min="13834" max="14077" width="9.140625" style="335"/>
    <col min="14078" max="14078" width="34.5703125" style="335" bestFit="1" customWidth="1"/>
    <col min="14079" max="14079" width="9" style="335" bestFit="1" customWidth="1"/>
    <col min="14080" max="14081" width="0" style="335" hidden="1" customWidth="1"/>
    <col min="14082" max="14082" width="9.140625" style="335"/>
    <col min="14083" max="14083" width="24.140625" style="335" bestFit="1" customWidth="1"/>
    <col min="14084" max="14084" width="9.5703125" style="335" bestFit="1" customWidth="1"/>
    <col min="14085" max="14085" width="24.7109375" style="335" bestFit="1" customWidth="1"/>
    <col min="14086" max="14086" width="7.140625" style="335" customWidth="1"/>
    <col min="14087" max="14087" width="9.140625" style="335"/>
    <col min="14088" max="14088" width="33" style="335" bestFit="1" customWidth="1"/>
    <col min="14089" max="14089" width="8.85546875" style="335" customWidth="1"/>
    <col min="14090" max="14333" width="9.140625" style="335"/>
    <col min="14334" max="14334" width="34.5703125" style="335" bestFit="1" customWidth="1"/>
    <col min="14335" max="14335" width="9" style="335" bestFit="1" customWidth="1"/>
    <col min="14336" max="14337" width="0" style="335" hidden="1" customWidth="1"/>
    <col min="14338" max="14338" width="9.140625" style="335"/>
    <col min="14339" max="14339" width="24.140625" style="335" bestFit="1" customWidth="1"/>
    <col min="14340" max="14340" width="9.5703125" style="335" bestFit="1" customWidth="1"/>
    <col min="14341" max="14341" width="24.7109375" style="335" bestFit="1" customWidth="1"/>
    <col min="14342" max="14342" width="7.140625" style="335" customWidth="1"/>
    <col min="14343" max="14343" width="9.140625" style="335"/>
    <col min="14344" max="14344" width="33" style="335" bestFit="1" customWidth="1"/>
    <col min="14345" max="14345" width="8.85546875" style="335" customWidth="1"/>
    <col min="14346" max="14589" width="9.140625" style="335"/>
    <col min="14590" max="14590" width="34.5703125" style="335" bestFit="1" customWidth="1"/>
    <col min="14591" max="14591" width="9" style="335" bestFit="1" customWidth="1"/>
    <col min="14592" max="14593" width="0" style="335" hidden="1" customWidth="1"/>
    <col min="14594" max="14594" width="9.140625" style="335"/>
    <col min="14595" max="14595" width="24.140625" style="335" bestFit="1" customWidth="1"/>
    <col min="14596" max="14596" width="9.5703125" style="335" bestFit="1" customWidth="1"/>
    <col min="14597" max="14597" width="24.7109375" style="335" bestFit="1" customWidth="1"/>
    <col min="14598" max="14598" width="7.140625" style="335" customWidth="1"/>
    <col min="14599" max="14599" width="9.140625" style="335"/>
    <col min="14600" max="14600" width="33" style="335" bestFit="1" customWidth="1"/>
    <col min="14601" max="14601" width="8.85546875" style="335" customWidth="1"/>
    <col min="14602" max="14845" width="9.140625" style="335"/>
    <col min="14846" max="14846" width="34.5703125" style="335" bestFit="1" customWidth="1"/>
    <col min="14847" max="14847" width="9" style="335" bestFit="1" customWidth="1"/>
    <col min="14848" max="14849" width="0" style="335" hidden="1" customWidth="1"/>
    <col min="14850" max="14850" width="9.140625" style="335"/>
    <col min="14851" max="14851" width="24.140625" style="335" bestFit="1" customWidth="1"/>
    <col min="14852" max="14852" width="9.5703125" style="335" bestFit="1" customWidth="1"/>
    <col min="14853" max="14853" width="24.7109375" style="335" bestFit="1" customWidth="1"/>
    <col min="14854" max="14854" width="7.140625" style="335" customWidth="1"/>
    <col min="14855" max="14855" width="9.140625" style="335"/>
    <col min="14856" max="14856" width="33" style="335" bestFit="1" customWidth="1"/>
    <col min="14857" max="14857" width="8.85546875" style="335" customWidth="1"/>
    <col min="14858" max="15101" width="9.140625" style="335"/>
    <col min="15102" max="15102" width="34.5703125" style="335" bestFit="1" customWidth="1"/>
    <col min="15103" max="15103" width="9" style="335" bestFit="1" customWidth="1"/>
    <col min="15104" max="15105" width="0" style="335" hidden="1" customWidth="1"/>
    <col min="15106" max="15106" width="9.140625" style="335"/>
    <col min="15107" max="15107" width="24.140625" style="335" bestFit="1" customWidth="1"/>
    <col min="15108" max="15108" width="9.5703125" style="335" bestFit="1" customWidth="1"/>
    <col min="15109" max="15109" width="24.7109375" style="335" bestFit="1" customWidth="1"/>
    <col min="15110" max="15110" width="7.140625" style="335" customWidth="1"/>
    <col min="15111" max="15111" width="9.140625" style="335"/>
    <col min="15112" max="15112" width="33" style="335" bestFit="1" customWidth="1"/>
    <col min="15113" max="15113" width="8.85546875" style="335" customWidth="1"/>
    <col min="15114" max="15357" width="9.140625" style="335"/>
    <col min="15358" max="15358" width="34.5703125" style="335" bestFit="1" customWidth="1"/>
    <col min="15359" max="15359" width="9" style="335" bestFit="1" customWidth="1"/>
    <col min="15360" max="15361" width="0" style="335" hidden="1" customWidth="1"/>
    <col min="15362" max="15362" width="9.140625" style="335"/>
    <col min="15363" max="15363" width="24.140625" style="335" bestFit="1" customWidth="1"/>
    <col min="15364" max="15364" width="9.5703125" style="335" bestFit="1" customWidth="1"/>
    <col min="15365" max="15365" width="24.7109375" style="335" bestFit="1" customWidth="1"/>
    <col min="15366" max="15366" width="7.140625" style="335" customWidth="1"/>
    <col min="15367" max="15367" width="9.140625" style="335"/>
    <col min="15368" max="15368" width="33" style="335" bestFit="1" customWidth="1"/>
    <col min="15369" max="15369" width="8.85546875" style="335" customWidth="1"/>
    <col min="15370" max="15613" width="9.140625" style="335"/>
    <col min="15614" max="15614" width="34.5703125" style="335" bestFit="1" customWidth="1"/>
    <col min="15615" max="15615" width="9" style="335" bestFit="1" customWidth="1"/>
    <col min="15616" max="15617" width="0" style="335" hidden="1" customWidth="1"/>
    <col min="15618" max="15618" width="9.140625" style="335"/>
    <col min="15619" max="15619" width="24.140625" style="335" bestFit="1" customWidth="1"/>
    <col min="15620" max="15620" width="9.5703125" style="335" bestFit="1" customWidth="1"/>
    <col min="15621" max="15621" width="24.7109375" style="335" bestFit="1" customWidth="1"/>
    <col min="15622" max="15622" width="7.140625" style="335" customWidth="1"/>
    <col min="15623" max="15623" width="9.140625" style="335"/>
    <col min="15624" max="15624" width="33" style="335" bestFit="1" customWidth="1"/>
    <col min="15625" max="15625" width="8.85546875" style="335" customWidth="1"/>
    <col min="15626" max="15869" width="9.140625" style="335"/>
    <col min="15870" max="15870" width="34.5703125" style="335" bestFit="1" customWidth="1"/>
    <col min="15871" max="15871" width="9" style="335" bestFit="1" customWidth="1"/>
    <col min="15872" max="15873" width="0" style="335" hidden="1" customWidth="1"/>
    <col min="15874" max="15874" width="9.140625" style="335"/>
    <col min="15875" max="15875" width="24.140625" style="335" bestFit="1" customWidth="1"/>
    <col min="15876" max="15876" width="9.5703125" style="335" bestFit="1" customWidth="1"/>
    <col min="15877" max="15877" width="24.7109375" style="335" bestFit="1" customWidth="1"/>
    <col min="15878" max="15878" width="7.140625" style="335" customWidth="1"/>
    <col min="15879" max="15879" width="9.140625" style="335"/>
    <col min="15880" max="15880" width="33" style="335" bestFit="1" customWidth="1"/>
    <col min="15881" max="15881" width="8.85546875" style="335" customWidth="1"/>
    <col min="15882" max="16125" width="9.140625" style="335"/>
    <col min="16126" max="16126" width="34.5703125" style="335" bestFit="1" customWidth="1"/>
    <col min="16127" max="16127" width="9" style="335" bestFit="1" customWidth="1"/>
    <col min="16128" max="16129" width="0" style="335" hidden="1" customWidth="1"/>
    <col min="16130" max="16130" width="9.140625" style="335"/>
    <col min="16131" max="16131" width="24.140625" style="335" bestFit="1" customWidth="1"/>
    <col min="16132" max="16132" width="9.5703125" style="335" bestFit="1" customWidth="1"/>
    <col min="16133" max="16133" width="24.7109375" style="335" bestFit="1" customWidth="1"/>
    <col min="16134" max="16134" width="7.140625" style="335" customWidth="1"/>
    <col min="16135" max="16135" width="9.140625" style="335"/>
    <col min="16136" max="16136" width="33" style="335" bestFit="1" customWidth="1"/>
    <col min="16137" max="16137" width="8.85546875" style="335" customWidth="1"/>
    <col min="16138" max="16384" width="9.140625" style="335"/>
  </cols>
  <sheetData>
    <row r="1" spans="1:9" s="389" customFormat="1" ht="51.75" customHeight="1" x14ac:dyDescent="0.25">
      <c r="A1" s="2"/>
      <c r="B1" s="952" t="s">
        <v>578</v>
      </c>
      <c r="C1" s="952"/>
      <c r="D1" s="952"/>
      <c r="E1" s="952"/>
      <c r="F1" s="952"/>
      <c r="G1" s="952"/>
      <c r="H1" s="952"/>
      <c r="I1" s="952"/>
    </row>
    <row r="2" spans="1:9" s="391" customFormat="1" ht="15" customHeight="1" x14ac:dyDescent="0.25">
      <c r="A2" s="334"/>
      <c r="B2" s="390"/>
      <c r="C2" s="390"/>
      <c r="D2" s="390"/>
      <c r="E2" s="390"/>
      <c r="F2" s="390"/>
      <c r="G2" s="390"/>
      <c r="I2" s="390"/>
    </row>
    <row r="3" spans="1:9" s="391" customFormat="1" ht="15" customHeight="1" x14ac:dyDescent="0.25">
      <c r="A3" s="924" t="s">
        <v>589</v>
      </c>
      <c r="C3" s="980" t="s">
        <v>557</v>
      </c>
      <c r="D3" s="390"/>
      <c r="F3" s="390"/>
      <c r="I3" s="390"/>
    </row>
    <row r="4" spans="1:9" s="391" customFormat="1" ht="15" customHeight="1" x14ac:dyDescent="0.25">
      <c r="A4" s="951"/>
      <c r="C4" s="392"/>
      <c r="D4" s="390"/>
      <c r="F4" s="390"/>
      <c r="I4" s="390"/>
    </row>
    <row r="5" spans="1:9" x14ac:dyDescent="0.25">
      <c r="A5" s="951"/>
      <c r="C5" s="953" t="s">
        <v>459</v>
      </c>
      <c r="D5" s="953"/>
      <c r="E5" s="953"/>
      <c r="F5" s="953"/>
    </row>
    <row r="6" spans="1:9" x14ac:dyDescent="0.25">
      <c r="A6" s="951"/>
    </row>
    <row r="7" spans="1:9" x14ac:dyDescent="0.25">
      <c r="A7" s="951"/>
    </row>
    <row r="8" spans="1:9" ht="2.25" customHeight="1" x14ac:dyDescent="0.25">
      <c r="A8" s="951"/>
      <c r="C8" s="357"/>
      <c r="D8" s="358"/>
      <c r="E8" s="359"/>
      <c r="F8" s="358"/>
    </row>
    <row r="9" spans="1:9" x14ac:dyDescent="0.25">
      <c r="A9" s="951"/>
      <c r="C9" s="342" t="s">
        <v>460</v>
      </c>
      <c r="D9" s="341"/>
      <c r="E9" s="360"/>
      <c r="F9" s="341"/>
      <c r="H9" s="361" t="s">
        <v>461</v>
      </c>
      <c r="I9" s="341"/>
    </row>
    <row r="10" spans="1:9" ht="3.75" customHeight="1" x14ac:dyDescent="0.25">
      <c r="A10" s="951"/>
      <c r="C10" s="362"/>
      <c r="D10" s="339"/>
      <c r="E10" s="363"/>
      <c r="F10" s="358"/>
      <c r="H10" s="364"/>
      <c r="I10" s="339"/>
    </row>
    <row r="11" spans="1:9" x14ac:dyDescent="0.25">
      <c r="A11" s="951"/>
      <c r="C11" s="365" t="s">
        <v>462</v>
      </c>
      <c r="D11" s="366">
        <f>D12+D17</f>
        <v>1000</v>
      </c>
      <c r="E11" s="367" t="s">
        <v>463</v>
      </c>
      <c r="F11" s="366">
        <f>F17+F12</f>
        <v>330</v>
      </c>
      <c r="H11" s="368" t="s">
        <v>464</v>
      </c>
      <c r="I11" s="369">
        <f>F13+F18-D18</f>
        <v>230</v>
      </c>
    </row>
    <row r="12" spans="1:9" x14ac:dyDescent="0.25">
      <c r="A12" s="951"/>
      <c r="C12" s="370" t="s">
        <v>465</v>
      </c>
      <c r="D12" s="371">
        <f>+D13+D14+D15</f>
        <v>900</v>
      </c>
      <c r="E12" s="372" t="s">
        <v>466</v>
      </c>
      <c r="F12" s="371">
        <f>SUM(F13:F14)</f>
        <v>310</v>
      </c>
      <c r="H12" s="373" t="s">
        <v>467</v>
      </c>
      <c r="I12" s="374">
        <f>I11/'Figure 6.27'!D16</f>
        <v>4.6843177189409371</v>
      </c>
    </row>
    <row r="13" spans="1:9" x14ac:dyDescent="0.25">
      <c r="A13" s="951"/>
      <c r="C13" s="349" t="s">
        <v>468</v>
      </c>
      <c r="D13" s="375">
        <v>850</v>
      </c>
      <c r="E13" s="376" t="s">
        <v>469</v>
      </c>
      <c r="F13" s="375">
        <v>300</v>
      </c>
      <c r="H13" s="373" t="s">
        <v>470</v>
      </c>
      <c r="I13" s="350">
        <f>(F13+F18)/(D13+D14+D15)</f>
        <v>0.34444444444444444</v>
      </c>
    </row>
    <row r="14" spans="1:9" ht="16.5" customHeight="1" x14ac:dyDescent="0.25">
      <c r="A14" s="951"/>
      <c r="C14" s="349" t="s">
        <v>471</v>
      </c>
      <c r="D14" s="375">
        <v>40</v>
      </c>
      <c r="E14" s="376" t="s">
        <v>472</v>
      </c>
      <c r="F14" s="375">
        <v>10</v>
      </c>
      <c r="H14" s="373" t="s">
        <v>473</v>
      </c>
      <c r="I14" s="350">
        <f>I11/(D13+D14+D15)</f>
        <v>0.25555555555555554</v>
      </c>
    </row>
    <row r="15" spans="1:9" x14ac:dyDescent="0.25">
      <c r="A15" s="951"/>
      <c r="C15" s="349" t="s">
        <v>474</v>
      </c>
      <c r="D15" s="375">
        <v>10</v>
      </c>
      <c r="E15" s="376"/>
      <c r="F15" s="375"/>
      <c r="H15" s="373" t="s">
        <v>475</v>
      </c>
      <c r="I15" s="377">
        <f>(D17/F17)</f>
        <v>5</v>
      </c>
    </row>
    <row r="16" spans="1:9" x14ac:dyDescent="0.25">
      <c r="A16" s="951"/>
      <c r="C16" s="349"/>
      <c r="D16" s="378"/>
      <c r="E16" s="376"/>
      <c r="F16" s="375"/>
      <c r="H16" s="379" t="s">
        <v>476</v>
      </c>
      <c r="I16" s="380">
        <f>+F21/D11</f>
        <v>0.67</v>
      </c>
    </row>
    <row r="17" spans="1:6" x14ac:dyDescent="0.25">
      <c r="A17" s="951"/>
      <c r="C17" s="365" t="s">
        <v>477</v>
      </c>
      <c r="D17" s="366">
        <f>+D18+D19</f>
        <v>100</v>
      </c>
      <c r="E17" s="367" t="s">
        <v>478</v>
      </c>
      <c r="F17" s="366">
        <f>SUM(F18:F20)</f>
        <v>20</v>
      </c>
    </row>
    <row r="18" spans="1:6" x14ac:dyDescent="0.25">
      <c r="A18" s="951"/>
      <c r="C18" s="349" t="s">
        <v>479</v>
      </c>
      <c r="D18" s="375">
        <v>80</v>
      </c>
      <c r="E18" s="376" t="s">
        <v>469</v>
      </c>
      <c r="F18" s="375">
        <v>10</v>
      </c>
    </row>
    <row r="19" spans="1:6" x14ac:dyDescent="0.25">
      <c r="A19" s="951"/>
      <c r="C19" s="349" t="s">
        <v>480</v>
      </c>
      <c r="D19" s="375">
        <v>20</v>
      </c>
      <c r="E19" s="376" t="s">
        <v>481</v>
      </c>
      <c r="F19" s="375">
        <v>10</v>
      </c>
    </row>
    <row r="20" spans="1:6" x14ac:dyDescent="0.25">
      <c r="A20" s="951"/>
      <c r="C20" s="349"/>
      <c r="D20" s="378"/>
      <c r="E20" s="376"/>
      <c r="F20" s="375"/>
    </row>
    <row r="21" spans="1:6" x14ac:dyDescent="0.25">
      <c r="A21" s="951"/>
      <c r="C21" s="381"/>
      <c r="D21" s="382"/>
      <c r="E21" s="383" t="s">
        <v>482</v>
      </c>
      <c r="F21" s="366">
        <f>D11-F11</f>
        <v>670</v>
      </c>
    </row>
    <row r="22" spans="1:6" ht="9.75" customHeight="1" x14ac:dyDescent="0.25">
      <c r="A22" s="951"/>
      <c r="C22" s="384"/>
      <c r="D22" s="385"/>
    </row>
    <row r="23" spans="1:6" x14ac:dyDescent="0.25">
      <c r="A23" s="951"/>
    </row>
    <row r="24" spans="1:6" ht="6" customHeight="1" x14ac:dyDescent="0.25">
      <c r="A24" s="951"/>
    </row>
    <row r="25" spans="1:6" ht="14.25" customHeight="1" x14ac:dyDescent="0.25">
      <c r="E25" s="386"/>
    </row>
    <row r="26" spans="1:6" hidden="1" x14ac:dyDescent="0.25">
      <c r="E26" s="387"/>
    </row>
    <row r="27" spans="1:6" ht="12.75" customHeight="1" x14ac:dyDescent="0.25">
      <c r="E27" s="386"/>
    </row>
  </sheetData>
  <sheetProtection algorithmName="SHA-512" hashValue="SM2NYwJ9U9Mu+Df3L5T4NaKBjT7GQY1Jl7sEFF6Pv8qP/MPso3HZwe9GymeaU6x/Caq9um87DbTxPwXRGtgR4A==" saltValue="g2Yz3yp1cvSbKg/nsnYWdA==" spinCount="100000" sheet="1" formatCells="0" formatColumns="0" formatRows="0" insertColumns="0" insertRows="0" insertHyperlinks="0" deleteColumns="0" deleteRows="0" selectLockedCells="1" sort="0" autoFilter="0" pivotTables="0"/>
  <mergeCells count="3">
    <mergeCell ref="C5:F5"/>
    <mergeCell ref="A3:A24"/>
    <mergeCell ref="B1:I1"/>
  </mergeCells>
  <hyperlinks>
    <hyperlink ref="A3" r:id="rId1" display="www.propertyfinance.it/it/it/opere/property-finance/"/>
  </hyperlinks>
  <pageMargins left="0.75" right="0.75" top="1" bottom="1" header="0.5" footer="0.5"/>
  <pageSetup paperSize="9" scale="48" orientation="portrait" verticalDpi="0" r:id="rId2"/>
  <headerFooter alignWithMargins="0"/>
  <ignoredErrors>
    <ignoredError sqref="D11:F21 I11:I16" unlockedFormula="1"/>
  </ignoredErrors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51"/>
  <sheetViews>
    <sheetView zoomScaleNormal="100" workbookViewId="0">
      <selection activeCell="B2" sqref="B2"/>
    </sheetView>
  </sheetViews>
  <sheetFormatPr defaultRowHeight="15" x14ac:dyDescent="0.25"/>
  <cols>
    <col min="1" max="1" width="12.140625" style="334" customWidth="1"/>
    <col min="2" max="2" width="2" style="391" customWidth="1"/>
    <col min="3" max="3" width="34.5703125" style="356" bestFit="1" customWidth="1"/>
    <col min="4" max="4" width="6.7109375" style="337" bestFit="1" customWidth="1"/>
    <col min="5" max="5" width="0" style="335" hidden="1" customWidth="1"/>
    <col min="6" max="6" width="9.140625" style="335" hidden="1" customWidth="1"/>
    <col min="7" max="7" width="9.140625" style="335"/>
    <col min="8" max="8" width="24.140625" style="336" bestFit="1" customWidth="1"/>
    <col min="9" max="9" width="7.85546875" style="337" bestFit="1" customWidth="1"/>
    <col min="10" max="10" width="24.7109375" style="335" bestFit="1" customWidth="1"/>
    <col min="11" max="11" width="6.140625" style="337" bestFit="1" customWidth="1"/>
    <col min="12" max="12" width="9.140625" style="335"/>
    <col min="13" max="13" width="33" style="335" bestFit="1" customWidth="1"/>
    <col min="14" max="14" width="6.28515625" style="337" bestFit="1" customWidth="1"/>
    <col min="15" max="258" width="9.140625" style="335"/>
    <col min="259" max="259" width="34.5703125" style="335" bestFit="1" customWidth="1"/>
    <col min="260" max="260" width="9" style="335" bestFit="1" customWidth="1"/>
    <col min="261" max="262" width="0" style="335" hidden="1" customWidth="1"/>
    <col min="263" max="263" width="9.140625" style="335"/>
    <col min="264" max="264" width="24.140625" style="335" bestFit="1" customWidth="1"/>
    <col min="265" max="265" width="9.5703125" style="335" bestFit="1" customWidth="1"/>
    <col min="266" max="266" width="24.7109375" style="335" bestFit="1" customWidth="1"/>
    <col min="267" max="267" width="7.140625" style="335" customWidth="1"/>
    <col min="268" max="268" width="9.140625" style="335"/>
    <col min="269" max="269" width="33" style="335" bestFit="1" customWidth="1"/>
    <col min="270" max="270" width="8.85546875" style="335" customWidth="1"/>
    <col min="271" max="514" width="9.140625" style="335"/>
    <col min="515" max="515" width="34.5703125" style="335" bestFit="1" customWidth="1"/>
    <col min="516" max="516" width="9" style="335" bestFit="1" customWidth="1"/>
    <col min="517" max="518" width="0" style="335" hidden="1" customWidth="1"/>
    <col min="519" max="519" width="9.140625" style="335"/>
    <col min="520" max="520" width="24.140625" style="335" bestFit="1" customWidth="1"/>
    <col min="521" max="521" width="9.5703125" style="335" bestFit="1" customWidth="1"/>
    <col min="522" max="522" width="24.7109375" style="335" bestFit="1" customWidth="1"/>
    <col min="523" max="523" width="7.140625" style="335" customWidth="1"/>
    <col min="524" max="524" width="9.140625" style="335"/>
    <col min="525" max="525" width="33" style="335" bestFit="1" customWidth="1"/>
    <col min="526" max="526" width="8.85546875" style="335" customWidth="1"/>
    <col min="527" max="770" width="9.140625" style="335"/>
    <col min="771" max="771" width="34.5703125" style="335" bestFit="1" customWidth="1"/>
    <col min="772" max="772" width="9" style="335" bestFit="1" customWidth="1"/>
    <col min="773" max="774" width="0" style="335" hidden="1" customWidth="1"/>
    <col min="775" max="775" width="9.140625" style="335"/>
    <col min="776" max="776" width="24.140625" style="335" bestFit="1" customWidth="1"/>
    <col min="777" max="777" width="9.5703125" style="335" bestFit="1" customWidth="1"/>
    <col min="778" max="778" width="24.7109375" style="335" bestFit="1" customWidth="1"/>
    <col min="779" max="779" width="7.140625" style="335" customWidth="1"/>
    <col min="780" max="780" width="9.140625" style="335"/>
    <col min="781" max="781" width="33" style="335" bestFit="1" customWidth="1"/>
    <col min="782" max="782" width="8.85546875" style="335" customWidth="1"/>
    <col min="783" max="1026" width="9.140625" style="335"/>
    <col min="1027" max="1027" width="34.5703125" style="335" bestFit="1" customWidth="1"/>
    <col min="1028" max="1028" width="9" style="335" bestFit="1" customWidth="1"/>
    <col min="1029" max="1030" width="0" style="335" hidden="1" customWidth="1"/>
    <col min="1031" max="1031" width="9.140625" style="335"/>
    <col min="1032" max="1032" width="24.140625" style="335" bestFit="1" customWidth="1"/>
    <col min="1033" max="1033" width="9.5703125" style="335" bestFit="1" customWidth="1"/>
    <col min="1034" max="1034" width="24.7109375" style="335" bestFit="1" customWidth="1"/>
    <col min="1035" max="1035" width="7.140625" style="335" customWidth="1"/>
    <col min="1036" max="1036" width="9.140625" style="335"/>
    <col min="1037" max="1037" width="33" style="335" bestFit="1" customWidth="1"/>
    <col min="1038" max="1038" width="8.85546875" style="335" customWidth="1"/>
    <col min="1039" max="1282" width="9.140625" style="335"/>
    <col min="1283" max="1283" width="34.5703125" style="335" bestFit="1" customWidth="1"/>
    <col min="1284" max="1284" width="9" style="335" bestFit="1" customWidth="1"/>
    <col min="1285" max="1286" width="0" style="335" hidden="1" customWidth="1"/>
    <col min="1287" max="1287" width="9.140625" style="335"/>
    <col min="1288" max="1288" width="24.140625" style="335" bestFit="1" customWidth="1"/>
    <col min="1289" max="1289" width="9.5703125" style="335" bestFit="1" customWidth="1"/>
    <col min="1290" max="1290" width="24.7109375" style="335" bestFit="1" customWidth="1"/>
    <col min="1291" max="1291" width="7.140625" style="335" customWidth="1"/>
    <col min="1292" max="1292" width="9.140625" style="335"/>
    <col min="1293" max="1293" width="33" style="335" bestFit="1" customWidth="1"/>
    <col min="1294" max="1294" width="8.85546875" style="335" customWidth="1"/>
    <col min="1295" max="1538" width="9.140625" style="335"/>
    <col min="1539" max="1539" width="34.5703125" style="335" bestFit="1" customWidth="1"/>
    <col min="1540" max="1540" width="9" style="335" bestFit="1" customWidth="1"/>
    <col min="1541" max="1542" width="0" style="335" hidden="1" customWidth="1"/>
    <col min="1543" max="1543" width="9.140625" style="335"/>
    <col min="1544" max="1544" width="24.140625" style="335" bestFit="1" customWidth="1"/>
    <col min="1545" max="1545" width="9.5703125" style="335" bestFit="1" customWidth="1"/>
    <col min="1546" max="1546" width="24.7109375" style="335" bestFit="1" customWidth="1"/>
    <col min="1547" max="1547" width="7.140625" style="335" customWidth="1"/>
    <col min="1548" max="1548" width="9.140625" style="335"/>
    <col min="1549" max="1549" width="33" style="335" bestFit="1" customWidth="1"/>
    <col min="1550" max="1550" width="8.85546875" style="335" customWidth="1"/>
    <col min="1551" max="1794" width="9.140625" style="335"/>
    <col min="1795" max="1795" width="34.5703125" style="335" bestFit="1" customWidth="1"/>
    <col min="1796" max="1796" width="9" style="335" bestFit="1" customWidth="1"/>
    <col min="1797" max="1798" width="0" style="335" hidden="1" customWidth="1"/>
    <col min="1799" max="1799" width="9.140625" style="335"/>
    <col min="1800" max="1800" width="24.140625" style="335" bestFit="1" customWidth="1"/>
    <col min="1801" max="1801" width="9.5703125" style="335" bestFit="1" customWidth="1"/>
    <col min="1802" max="1802" width="24.7109375" style="335" bestFit="1" customWidth="1"/>
    <col min="1803" max="1803" width="7.140625" style="335" customWidth="1"/>
    <col min="1804" max="1804" width="9.140625" style="335"/>
    <col min="1805" max="1805" width="33" style="335" bestFit="1" customWidth="1"/>
    <col min="1806" max="1806" width="8.85546875" style="335" customWidth="1"/>
    <col min="1807" max="2050" width="9.140625" style="335"/>
    <col min="2051" max="2051" width="34.5703125" style="335" bestFit="1" customWidth="1"/>
    <col min="2052" max="2052" width="9" style="335" bestFit="1" customWidth="1"/>
    <col min="2053" max="2054" width="0" style="335" hidden="1" customWidth="1"/>
    <col min="2055" max="2055" width="9.140625" style="335"/>
    <col min="2056" max="2056" width="24.140625" style="335" bestFit="1" customWidth="1"/>
    <col min="2057" max="2057" width="9.5703125" style="335" bestFit="1" customWidth="1"/>
    <col min="2058" max="2058" width="24.7109375" style="335" bestFit="1" customWidth="1"/>
    <col min="2059" max="2059" width="7.140625" style="335" customWidth="1"/>
    <col min="2060" max="2060" width="9.140625" style="335"/>
    <col min="2061" max="2061" width="33" style="335" bestFit="1" customWidth="1"/>
    <col min="2062" max="2062" width="8.85546875" style="335" customWidth="1"/>
    <col min="2063" max="2306" width="9.140625" style="335"/>
    <col min="2307" max="2307" width="34.5703125" style="335" bestFit="1" customWidth="1"/>
    <col min="2308" max="2308" width="9" style="335" bestFit="1" customWidth="1"/>
    <col min="2309" max="2310" width="0" style="335" hidden="1" customWidth="1"/>
    <col min="2311" max="2311" width="9.140625" style="335"/>
    <col min="2312" max="2312" width="24.140625" style="335" bestFit="1" customWidth="1"/>
    <col min="2313" max="2313" width="9.5703125" style="335" bestFit="1" customWidth="1"/>
    <col min="2314" max="2314" width="24.7109375" style="335" bestFit="1" customWidth="1"/>
    <col min="2315" max="2315" width="7.140625" style="335" customWidth="1"/>
    <col min="2316" max="2316" width="9.140625" style="335"/>
    <col min="2317" max="2317" width="33" style="335" bestFit="1" customWidth="1"/>
    <col min="2318" max="2318" width="8.85546875" style="335" customWidth="1"/>
    <col min="2319" max="2562" width="9.140625" style="335"/>
    <col min="2563" max="2563" width="34.5703125" style="335" bestFit="1" customWidth="1"/>
    <col min="2564" max="2564" width="9" style="335" bestFit="1" customWidth="1"/>
    <col min="2565" max="2566" width="0" style="335" hidden="1" customWidth="1"/>
    <col min="2567" max="2567" width="9.140625" style="335"/>
    <col min="2568" max="2568" width="24.140625" style="335" bestFit="1" customWidth="1"/>
    <col min="2569" max="2569" width="9.5703125" style="335" bestFit="1" customWidth="1"/>
    <col min="2570" max="2570" width="24.7109375" style="335" bestFit="1" customWidth="1"/>
    <col min="2571" max="2571" width="7.140625" style="335" customWidth="1"/>
    <col min="2572" max="2572" width="9.140625" style="335"/>
    <col min="2573" max="2573" width="33" style="335" bestFit="1" customWidth="1"/>
    <col min="2574" max="2574" width="8.85546875" style="335" customWidth="1"/>
    <col min="2575" max="2818" width="9.140625" style="335"/>
    <col min="2819" max="2819" width="34.5703125" style="335" bestFit="1" customWidth="1"/>
    <col min="2820" max="2820" width="9" style="335" bestFit="1" customWidth="1"/>
    <col min="2821" max="2822" width="0" style="335" hidden="1" customWidth="1"/>
    <col min="2823" max="2823" width="9.140625" style="335"/>
    <col min="2824" max="2824" width="24.140625" style="335" bestFit="1" customWidth="1"/>
    <col min="2825" max="2825" width="9.5703125" style="335" bestFit="1" customWidth="1"/>
    <col min="2826" max="2826" width="24.7109375" style="335" bestFit="1" customWidth="1"/>
    <col min="2827" max="2827" width="7.140625" style="335" customWidth="1"/>
    <col min="2828" max="2828" width="9.140625" style="335"/>
    <col min="2829" max="2829" width="33" style="335" bestFit="1" customWidth="1"/>
    <col min="2830" max="2830" width="8.85546875" style="335" customWidth="1"/>
    <col min="2831" max="3074" width="9.140625" style="335"/>
    <col min="3075" max="3075" width="34.5703125" style="335" bestFit="1" customWidth="1"/>
    <col min="3076" max="3076" width="9" style="335" bestFit="1" customWidth="1"/>
    <col min="3077" max="3078" width="0" style="335" hidden="1" customWidth="1"/>
    <col min="3079" max="3079" width="9.140625" style="335"/>
    <col min="3080" max="3080" width="24.140625" style="335" bestFit="1" customWidth="1"/>
    <col min="3081" max="3081" width="9.5703125" style="335" bestFit="1" customWidth="1"/>
    <col min="3082" max="3082" width="24.7109375" style="335" bestFit="1" customWidth="1"/>
    <col min="3083" max="3083" width="7.140625" style="335" customWidth="1"/>
    <col min="3084" max="3084" width="9.140625" style="335"/>
    <col min="3085" max="3085" width="33" style="335" bestFit="1" customWidth="1"/>
    <col min="3086" max="3086" width="8.85546875" style="335" customWidth="1"/>
    <col min="3087" max="3330" width="9.140625" style="335"/>
    <col min="3331" max="3331" width="34.5703125" style="335" bestFit="1" customWidth="1"/>
    <col min="3332" max="3332" width="9" style="335" bestFit="1" customWidth="1"/>
    <col min="3333" max="3334" width="0" style="335" hidden="1" customWidth="1"/>
    <col min="3335" max="3335" width="9.140625" style="335"/>
    <col min="3336" max="3336" width="24.140625" style="335" bestFit="1" customWidth="1"/>
    <col min="3337" max="3337" width="9.5703125" style="335" bestFit="1" customWidth="1"/>
    <col min="3338" max="3338" width="24.7109375" style="335" bestFit="1" customWidth="1"/>
    <col min="3339" max="3339" width="7.140625" style="335" customWidth="1"/>
    <col min="3340" max="3340" width="9.140625" style="335"/>
    <col min="3341" max="3341" width="33" style="335" bestFit="1" customWidth="1"/>
    <col min="3342" max="3342" width="8.85546875" style="335" customWidth="1"/>
    <col min="3343" max="3586" width="9.140625" style="335"/>
    <col min="3587" max="3587" width="34.5703125" style="335" bestFit="1" customWidth="1"/>
    <col min="3588" max="3588" width="9" style="335" bestFit="1" customWidth="1"/>
    <col min="3589" max="3590" width="0" style="335" hidden="1" customWidth="1"/>
    <col min="3591" max="3591" width="9.140625" style="335"/>
    <col min="3592" max="3592" width="24.140625" style="335" bestFit="1" customWidth="1"/>
    <col min="3593" max="3593" width="9.5703125" style="335" bestFit="1" customWidth="1"/>
    <col min="3594" max="3594" width="24.7109375" style="335" bestFit="1" customWidth="1"/>
    <col min="3595" max="3595" width="7.140625" style="335" customWidth="1"/>
    <col min="3596" max="3596" width="9.140625" style="335"/>
    <col min="3597" max="3597" width="33" style="335" bestFit="1" customWidth="1"/>
    <col min="3598" max="3598" width="8.85546875" style="335" customWidth="1"/>
    <col min="3599" max="3842" width="9.140625" style="335"/>
    <col min="3843" max="3843" width="34.5703125" style="335" bestFit="1" customWidth="1"/>
    <col min="3844" max="3844" width="9" style="335" bestFit="1" customWidth="1"/>
    <col min="3845" max="3846" width="0" style="335" hidden="1" customWidth="1"/>
    <col min="3847" max="3847" width="9.140625" style="335"/>
    <col min="3848" max="3848" width="24.140625" style="335" bestFit="1" customWidth="1"/>
    <col min="3849" max="3849" width="9.5703125" style="335" bestFit="1" customWidth="1"/>
    <col min="3850" max="3850" width="24.7109375" style="335" bestFit="1" customWidth="1"/>
    <col min="3851" max="3851" width="7.140625" style="335" customWidth="1"/>
    <col min="3852" max="3852" width="9.140625" style="335"/>
    <col min="3853" max="3853" width="33" style="335" bestFit="1" customWidth="1"/>
    <col min="3854" max="3854" width="8.85546875" style="335" customWidth="1"/>
    <col min="3855" max="4098" width="9.140625" style="335"/>
    <col min="4099" max="4099" width="34.5703125" style="335" bestFit="1" customWidth="1"/>
    <col min="4100" max="4100" width="9" style="335" bestFit="1" customWidth="1"/>
    <col min="4101" max="4102" width="0" style="335" hidden="1" customWidth="1"/>
    <col min="4103" max="4103" width="9.140625" style="335"/>
    <col min="4104" max="4104" width="24.140625" style="335" bestFit="1" customWidth="1"/>
    <col min="4105" max="4105" width="9.5703125" style="335" bestFit="1" customWidth="1"/>
    <col min="4106" max="4106" width="24.7109375" style="335" bestFit="1" customWidth="1"/>
    <col min="4107" max="4107" width="7.140625" style="335" customWidth="1"/>
    <col min="4108" max="4108" width="9.140625" style="335"/>
    <col min="4109" max="4109" width="33" style="335" bestFit="1" customWidth="1"/>
    <col min="4110" max="4110" width="8.85546875" style="335" customWidth="1"/>
    <col min="4111" max="4354" width="9.140625" style="335"/>
    <col min="4355" max="4355" width="34.5703125" style="335" bestFit="1" customWidth="1"/>
    <col min="4356" max="4356" width="9" style="335" bestFit="1" customWidth="1"/>
    <col min="4357" max="4358" width="0" style="335" hidden="1" customWidth="1"/>
    <col min="4359" max="4359" width="9.140625" style="335"/>
    <col min="4360" max="4360" width="24.140625" style="335" bestFit="1" customWidth="1"/>
    <col min="4361" max="4361" width="9.5703125" style="335" bestFit="1" customWidth="1"/>
    <col min="4362" max="4362" width="24.7109375" style="335" bestFit="1" customWidth="1"/>
    <col min="4363" max="4363" width="7.140625" style="335" customWidth="1"/>
    <col min="4364" max="4364" width="9.140625" style="335"/>
    <col min="4365" max="4365" width="33" style="335" bestFit="1" customWidth="1"/>
    <col min="4366" max="4366" width="8.85546875" style="335" customWidth="1"/>
    <col min="4367" max="4610" width="9.140625" style="335"/>
    <col min="4611" max="4611" width="34.5703125" style="335" bestFit="1" customWidth="1"/>
    <col min="4612" max="4612" width="9" style="335" bestFit="1" customWidth="1"/>
    <col min="4613" max="4614" width="0" style="335" hidden="1" customWidth="1"/>
    <col min="4615" max="4615" width="9.140625" style="335"/>
    <col min="4616" max="4616" width="24.140625" style="335" bestFit="1" customWidth="1"/>
    <col min="4617" max="4617" width="9.5703125" style="335" bestFit="1" customWidth="1"/>
    <col min="4618" max="4618" width="24.7109375" style="335" bestFit="1" customWidth="1"/>
    <col min="4619" max="4619" width="7.140625" style="335" customWidth="1"/>
    <col min="4620" max="4620" width="9.140625" style="335"/>
    <col min="4621" max="4621" width="33" style="335" bestFit="1" customWidth="1"/>
    <col min="4622" max="4622" width="8.85546875" style="335" customWidth="1"/>
    <col min="4623" max="4866" width="9.140625" style="335"/>
    <col min="4867" max="4867" width="34.5703125" style="335" bestFit="1" customWidth="1"/>
    <col min="4868" max="4868" width="9" style="335" bestFit="1" customWidth="1"/>
    <col min="4869" max="4870" width="0" style="335" hidden="1" customWidth="1"/>
    <col min="4871" max="4871" width="9.140625" style="335"/>
    <col min="4872" max="4872" width="24.140625" style="335" bestFit="1" customWidth="1"/>
    <col min="4873" max="4873" width="9.5703125" style="335" bestFit="1" customWidth="1"/>
    <col min="4874" max="4874" width="24.7109375" style="335" bestFit="1" customWidth="1"/>
    <col min="4875" max="4875" width="7.140625" style="335" customWidth="1"/>
    <col min="4876" max="4876" width="9.140625" style="335"/>
    <col min="4877" max="4877" width="33" style="335" bestFit="1" customWidth="1"/>
    <col min="4878" max="4878" width="8.85546875" style="335" customWidth="1"/>
    <col min="4879" max="5122" width="9.140625" style="335"/>
    <col min="5123" max="5123" width="34.5703125" style="335" bestFit="1" customWidth="1"/>
    <col min="5124" max="5124" width="9" style="335" bestFit="1" customWidth="1"/>
    <col min="5125" max="5126" width="0" style="335" hidden="1" customWidth="1"/>
    <col min="5127" max="5127" width="9.140625" style="335"/>
    <col min="5128" max="5128" width="24.140625" style="335" bestFit="1" customWidth="1"/>
    <col min="5129" max="5129" width="9.5703125" style="335" bestFit="1" customWidth="1"/>
    <col min="5130" max="5130" width="24.7109375" style="335" bestFit="1" customWidth="1"/>
    <col min="5131" max="5131" width="7.140625" style="335" customWidth="1"/>
    <col min="5132" max="5132" width="9.140625" style="335"/>
    <col min="5133" max="5133" width="33" style="335" bestFit="1" customWidth="1"/>
    <col min="5134" max="5134" width="8.85546875" style="335" customWidth="1"/>
    <col min="5135" max="5378" width="9.140625" style="335"/>
    <col min="5379" max="5379" width="34.5703125" style="335" bestFit="1" customWidth="1"/>
    <col min="5380" max="5380" width="9" style="335" bestFit="1" customWidth="1"/>
    <col min="5381" max="5382" width="0" style="335" hidden="1" customWidth="1"/>
    <col min="5383" max="5383" width="9.140625" style="335"/>
    <col min="5384" max="5384" width="24.140625" style="335" bestFit="1" customWidth="1"/>
    <col min="5385" max="5385" width="9.5703125" style="335" bestFit="1" customWidth="1"/>
    <col min="5386" max="5386" width="24.7109375" style="335" bestFit="1" customWidth="1"/>
    <col min="5387" max="5387" width="7.140625" style="335" customWidth="1"/>
    <col min="5388" max="5388" width="9.140625" style="335"/>
    <col min="5389" max="5389" width="33" style="335" bestFit="1" customWidth="1"/>
    <col min="5390" max="5390" width="8.85546875" style="335" customWidth="1"/>
    <col min="5391" max="5634" width="9.140625" style="335"/>
    <col min="5635" max="5635" width="34.5703125" style="335" bestFit="1" customWidth="1"/>
    <col min="5636" max="5636" width="9" style="335" bestFit="1" customWidth="1"/>
    <col min="5637" max="5638" width="0" style="335" hidden="1" customWidth="1"/>
    <col min="5639" max="5639" width="9.140625" style="335"/>
    <col min="5640" max="5640" width="24.140625" style="335" bestFit="1" customWidth="1"/>
    <col min="5641" max="5641" width="9.5703125" style="335" bestFit="1" customWidth="1"/>
    <col min="5642" max="5642" width="24.7109375" style="335" bestFit="1" customWidth="1"/>
    <col min="5643" max="5643" width="7.140625" style="335" customWidth="1"/>
    <col min="5644" max="5644" width="9.140625" style="335"/>
    <col min="5645" max="5645" width="33" style="335" bestFit="1" customWidth="1"/>
    <col min="5646" max="5646" width="8.85546875" style="335" customWidth="1"/>
    <col min="5647" max="5890" width="9.140625" style="335"/>
    <col min="5891" max="5891" width="34.5703125" style="335" bestFit="1" customWidth="1"/>
    <col min="5892" max="5892" width="9" style="335" bestFit="1" customWidth="1"/>
    <col min="5893" max="5894" width="0" style="335" hidden="1" customWidth="1"/>
    <col min="5895" max="5895" width="9.140625" style="335"/>
    <col min="5896" max="5896" width="24.140625" style="335" bestFit="1" customWidth="1"/>
    <col min="5897" max="5897" width="9.5703125" style="335" bestFit="1" customWidth="1"/>
    <col min="5898" max="5898" width="24.7109375" style="335" bestFit="1" customWidth="1"/>
    <col min="5899" max="5899" width="7.140625" style="335" customWidth="1"/>
    <col min="5900" max="5900" width="9.140625" style="335"/>
    <col min="5901" max="5901" width="33" style="335" bestFit="1" customWidth="1"/>
    <col min="5902" max="5902" width="8.85546875" style="335" customWidth="1"/>
    <col min="5903" max="6146" width="9.140625" style="335"/>
    <col min="6147" max="6147" width="34.5703125" style="335" bestFit="1" customWidth="1"/>
    <col min="6148" max="6148" width="9" style="335" bestFit="1" customWidth="1"/>
    <col min="6149" max="6150" width="0" style="335" hidden="1" customWidth="1"/>
    <col min="6151" max="6151" width="9.140625" style="335"/>
    <col min="6152" max="6152" width="24.140625" style="335" bestFit="1" customWidth="1"/>
    <col min="6153" max="6153" width="9.5703125" style="335" bestFit="1" customWidth="1"/>
    <col min="6154" max="6154" width="24.7109375" style="335" bestFit="1" customWidth="1"/>
    <col min="6155" max="6155" width="7.140625" style="335" customWidth="1"/>
    <col min="6156" max="6156" width="9.140625" style="335"/>
    <col min="6157" max="6157" width="33" style="335" bestFit="1" customWidth="1"/>
    <col min="6158" max="6158" width="8.85546875" style="335" customWidth="1"/>
    <col min="6159" max="6402" width="9.140625" style="335"/>
    <col min="6403" max="6403" width="34.5703125" style="335" bestFit="1" customWidth="1"/>
    <col min="6404" max="6404" width="9" style="335" bestFit="1" customWidth="1"/>
    <col min="6405" max="6406" width="0" style="335" hidden="1" customWidth="1"/>
    <col min="6407" max="6407" width="9.140625" style="335"/>
    <col min="6408" max="6408" width="24.140625" style="335" bestFit="1" customWidth="1"/>
    <col min="6409" max="6409" width="9.5703125" style="335" bestFit="1" customWidth="1"/>
    <col min="6410" max="6410" width="24.7109375" style="335" bestFit="1" customWidth="1"/>
    <col min="6411" max="6411" width="7.140625" style="335" customWidth="1"/>
    <col min="6412" max="6412" width="9.140625" style="335"/>
    <col min="6413" max="6413" width="33" style="335" bestFit="1" customWidth="1"/>
    <col min="6414" max="6414" width="8.85546875" style="335" customWidth="1"/>
    <col min="6415" max="6658" width="9.140625" style="335"/>
    <col min="6659" max="6659" width="34.5703125" style="335" bestFit="1" customWidth="1"/>
    <col min="6660" max="6660" width="9" style="335" bestFit="1" customWidth="1"/>
    <col min="6661" max="6662" width="0" style="335" hidden="1" customWidth="1"/>
    <col min="6663" max="6663" width="9.140625" style="335"/>
    <col min="6664" max="6664" width="24.140625" style="335" bestFit="1" customWidth="1"/>
    <col min="6665" max="6665" width="9.5703125" style="335" bestFit="1" customWidth="1"/>
    <col min="6666" max="6666" width="24.7109375" style="335" bestFit="1" customWidth="1"/>
    <col min="6667" max="6667" width="7.140625" style="335" customWidth="1"/>
    <col min="6668" max="6668" width="9.140625" style="335"/>
    <col min="6669" max="6669" width="33" style="335" bestFit="1" customWidth="1"/>
    <col min="6670" max="6670" width="8.85546875" style="335" customWidth="1"/>
    <col min="6671" max="6914" width="9.140625" style="335"/>
    <col min="6915" max="6915" width="34.5703125" style="335" bestFit="1" customWidth="1"/>
    <col min="6916" max="6916" width="9" style="335" bestFit="1" customWidth="1"/>
    <col min="6917" max="6918" width="0" style="335" hidden="1" customWidth="1"/>
    <col min="6919" max="6919" width="9.140625" style="335"/>
    <col min="6920" max="6920" width="24.140625" style="335" bestFit="1" customWidth="1"/>
    <col min="6921" max="6921" width="9.5703125" style="335" bestFit="1" customWidth="1"/>
    <col min="6922" max="6922" width="24.7109375" style="335" bestFit="1" customWidth="1"/>
    <col min="6923" max="6923" width="7.140625" style="335" customWidth="1"/>
    <col min="6924" max="6924" width="9.140625" style="335"/>
    <col min="6925" max="6925" width="33" style="335" bestFit="1" customWidth="1"/>
    <col min="6926" max="6926" width="8.85546875" style="335" customWidth="1"/>
    <col min="6927" max="7170" width="9.140625" style="335"/>
    <col min="7171" max="7171" width="34.5703125" style="335" bestFit="1" customWidth="1"/>
    <col min="7172" max="7172" width="9" style="335" bestFit="1" customWidth="1"/>
    <col min="7173" max="7174" width="0" style="335" hidden="1" customWidth="1"/>
    <col min="7175" max="7175" width="9.140625" style="335"/>
    <col min="7176" max="7176" width="24.140625" style="335" bestFit="1" customWidth="1"/>
    <col min="7177" max="7177" width="9.5703125" style="335" bestFit="1" customWidth="1"/>
    <col min="7178" max="7178" width="24.7109375" style="335" bestFit="1" customWidth="1"/>
    <col min="7179" max="7179" width="7.140625" style="335" customWidth="1"/>
    <col min="7180" max="7180" width="9.140625" style="335"/>
    <col min="7181" max="7181" width="33" style="335" bestFit="1" customWidth="1"/>
    <col min="7182" max="7182" width="8.85546875" style="335" customWidth="1"/>
    <col min="7183" max="7426" width="9.140625" style="335"/>
    <col min="7427" max="7427" width="34.5703125" style="335" bestFit="1" customWidth="1"/>
    <col min="7428" max="7428" width="9" style="335" bestFit="1" customWidth="1"/>
    <col min="7429" max="7430" width="0" style="335" hidden="1" customWidth="1"/>
    <col min="7431" max="7431" width="9.140625" style="335"/>
    <col min="7432" max="7432" width="24.140625" style="335" bestFit="1" customWidth="1"/>
    <col min="7433" max="7433" width="9.5703125" style="335" bestFit="1" customWidth="1"/>
    <col min="7434" max="7434" width="24.7109375" style="335" bestFit="1" customWidth="1"/>
    <col min="7435" max="7435" width="7.140625" style="335" customWidth="1"/>
    <col min="7436" max="7436" width="9.140625" style="335"/>
    <col min="7437" max="7437" width="33" style="335" bestFit="1" customWidth="1"/>
    <col min="7438" max="7438" width="8.85546875" style="335" customWidth="1"/>
    <col min="7439" max="7682" width="9.140625" style="335"/>
    <col min="7683" max="7683" width="34.5703125" style="335" bestFit="1" customWidth="1"/>
    <col min="7684" max="7684" width="9" style="335" bestFit="1" customWidth="1"/>
    <col min="7685" max="7686" width="0" style="335" hidden="1" customWidth="1"/>
    <col min="7687" max="7687" width="9.140625" style="335"/>
    <col min="7688" max="7688" width="24.140625" style="335" bestFit="1" customWidth="1"/>
    <col min="7689" max="7689" width="9.5703125" style="335" bestFit="1" customWidth="1"/>
    <col min="7690" max="7690" width="24.7109375" style="335" bestFit="1" customWidth="1"/>
    <col min="7691" max="7691" width="7.140625" style="335" customWidth="1"/>
    <col min="7692" max="7692" width="9.140625" style="335"/>
    <col min="7693" max="7693" width="33" style="335" bestFit="1" customWidth="1"/>
    <col min="7694" max="7694" width="8.85546875" style="335" customWidth="1"/>
    <col min="7695" max="7938" width="9.140625" style="335"/>
    <col min="7939" max="7939" width="34.5703125" style="335" bestFit="1" customWidth="1"/>
    <col min="7940" max="7940" width="9" style="335" bestFit="1" customWidth="1"/>
    <col min="7941" max="7942" width="0" style="335" hidden="1" customWidth="1"/>
    <col min="7943" max="7943" width="9.140625" style="335"/>
    <col min="7944" max="7944" width="24.140625" style="335" bestFit="1" customWidth="1"/>
    <col min="7945" max="7945" width="9.5703125" style="335" bestFit="1" customWidth="1"/>
    <col min="7946" max="7946" width="24.7109375" style="335" bestFit="1" customWidth="1"/>
    <col min="7947" max="7947" width="7.140625" style="335" customWidth="1"/>
    <col min="7948" max="7948" width="9.140625" style="335"/>
    <col min="7949" max="7949" width="33" style="335" bestFit="1" customWidth="1"/>
    <col min="7950" max="7950" width="8.85546875" style="335" customWidth="1"/>
    <col min="7951" max="8194" width="9.140625" style="335"/>
    <col min="8195" max="8195" width="34.5703125" style="335" bestFit="1" customWidth="1"/>
    <col min="8196" max="8196" width="9" style="335" bestFit="1" customWidth="1"/>
    <col min="8197" max="8198" width="0" style="335" hidden="1" customWidth="1"/>
    <col min="8199" max="8199" width="9.140625" style="335"/>
    <col min="8200" max="8200" width="24.140625" style="335" bestFit="1" customWidth="1"/>
    <col min="8201" max="8201" width="9.5703125" style="335" bestFit="1" customWidth="1"/>
    <col min="8202" max="8202" width="24.7109375" style="335" bestFit="1" customWidth="1"/>
    <col min="8203" max="8203" width="7.140625" style="335" customWidth="1"/>
    <col min="8204" max="8204" width="9.140625" style="335"/>
    <col min="8205" max="8205" width="33" style="335" bestFit="1" customWidth="1"/>
    <col min="8206" max="8206" width="8.85546875" style="335" customWidth="1"/>
    <col min="8207" max="8450" width="9.140625" style="335"/>
    <col min="8451" max="8451" width="34.5703125" style="335" bestFit="1" customWidth="1"/>
    <col min="8452" max="8452" width="9" style="335" bestFit="1" customWidth="1"/>
    <col min="8453" max="8454" width="0" style="335" hidden="1" customWidth="1"/>
    <col min="8455" max="8455" width="9.140625" style="335"/>
    <col min="8456" max="8456" width="24.140625" style="335" bestFit="1" customWidth="1"/>
    <col min="8457" max="8457" width="9.5703125" style="335" bestFit="1" customWidth="1"/>
    <col min="8458" max="8458" width="24.7109375" style="335" bestFit="1" customWidth="1"/>
    <col min="8459" max="8459" width="7.140625" style="335" customWidth="1"/>
    <col min="8460" max="8460" width="9.140625" style="335"/>
    <col min="8461" max="8461" width="33" style="335" bestFit="1" customWidth="1"/>
    <col min="8462" max="8462" width="8.85546875" style="335" customWidth="1"/>
    <col min="8463" max="8706" width="9.140625" style="335"/>
    <col min="8707" max="8707" width="34.5703125" style="335" bestFit="1" customWidth="1"/>
    <col min="8708" max="8708" width="9" style="335" bestFit="1" customWidth="1"/>
    <col min="8709" max="8710" width="0" style="335" hidden="1" customWidth="1"/>
    <col min="8711" max="8711" width="9.140625" style="335"/>
    <col min="8712" max="8712" width="24.140625" style="335" bestFit="1" customWidth="1"/>
    <col min="8713" max="8713" width="9.5703125" style="335" bestFit="1" customWidth="1"/>
    <col min="8714" max="8714" width="24.7109375" style="335" bestFit="1" customWidth="1"/>
    <col min="8715" max="8715" width="7.140625" style="335" customWidth="1"/>
    <col min="8716" max="8716" width="9.140625" style="335"/>
    <col min="8717" max="8717" width="33" style="335" bestFit="1" customWidth="1"/>
    <col min="8718" max="8718" width="8.85546875" style="335" customWidth="1"/>
    <col min="8719" max="8962" width="9.140625" style="335"/>
    <col min="8963" max="8963" width="34.5703125" style="335" bestFit="1" customWidth="1"/>
    <col min="8964" max="8964" width="9" style="335" bestFit="1" customWidth="1"/>
    <col min="8965" max="8966" width="0" style="335" hidden="1" customWidth="1"/>
    <col min="8967" max="8967" width="9.140625" style="335"/>
    <col min="8968" max="8968" width="24.140625" style="335" bestFit="1" customWidth="1"/>
    <col min="8969" max="8969" width="9.5703125" style="335" bestFit="1" customWidth="1"/>
    <col min="8970" max="8970" width="24.7109375" style="335" bestFit="1" customWidth="1"/>
    <col min="8971" max="8971" width="7.140625" style="335" customWidth="1"/>
    <col min="8972" max="8972" width="9.140625" style="335"/>
    <col min="8973" max="8973" width="33" style="335" bestFit="1" customWidth="1"/>
    <col min="8974" max="8974" width="8.85546875" style="335" customWidth="1"/>
    <col min="8975" max="9218" width="9.140625" style="335"/>
    <col min="9219" max="9219" width="34.5703125" style="335" bestFit="1" customWidth="1"/>
    <col min="9220" max="9220" width="9" style="335" bestFit="1" customWidth="1"/>
    <col min="9221" max="9222" width="0" style="335" hidden="1" customWidth="1"/>
    <col min="9223" max="9223" width="9.140625" style="335"/>
    <col min="9224" max="9224" width="24.140625" style="335" bestFit="1" customWidth="1"/>
    <col min="9225" max="9225" width="9.5703125" style="335" bestFit="1" customWidth="1"/>
    <col min="9226" max="9226" width="24.7109375" style="335" bestFit="1" customWidth="1"/>
    <col min="9227" max="9227" width="7.140625" style="335" customWidth="1"/>
    <col min="9228" max="9228" width="9.140625" style="335"/>
    <col min="9229" max="9229" width="33" style="335" bestFit="1" customWidth="1"/>
    <col min="9230" max="9230" width="8.85546875" style="335" customWidth="1"/>
    <col min="9231" max="9474" width="9.140625" style="335"/>
    <col min="9475" max="9475" width="34.5703125" style="335" bestFit="1" customWidth="1"/>
    <col min="9476" max="9476" width="9" style="335" bestFit="1" customWidth="1"/>
    <col min="9477" max="9478" width="0" style="335" hidden="1" customWidth="1"/>
    <col min="9479" max="9479" width="9.140625" style="335"/>
    <col min="9480" max="9480" width="24.140625" style="335" bestFit="1" customWidth="1"/>
    <col min="9481" max="9481" width="9.5703125" style="335" bestFit="1" customWidth="1"/>
    <col min="9482" max="9482" width="24.7109375" style="335" bestFit="1" customWidth="1"/>
    <col min="9483" max="9483" width="7.140625" style="335" customWidth="1"/>
    <col min="9484" max="9484" width="9.140625" style="335"/>
    <col min="9485" max="9485" width="33" style="335" bestFit="1" customWidth="1"/>
    <col min="9486" max="9486" width="8.85546875" style="335" customWidth="1"/>
    <col min="9487" max="9730" width="9.140625" style="335"/>
    <col min="9731" max="9731" width="34.5703125" style="335" bestFit="1" customWidth="1"/>
    <col min="9732" max="9732" width="9" style="335" bestFit="1" customWidth="1"/>
    <col min="9733" max="9734" width="0" style="335" hidden="1" customWidth="1"/>
    <col min="9735" max="9735" width="9.140625" style="335"/>
    <col min="9736" max="9736" width="24.140625" style="335" bestFit="1" customWidth="1"/>
    <col min="9737" max="9737" width="9.5703125" style="335" bestFit="1" customWidth="1"/>
    <col min="9738" max="9738" width="24.7109375" style="335" bestFit="1" customWidth="1"/>
    <col min="9739" max="9739" width="7.140625" style="335" customWidth="1"/>
    <col min="9740" max="9740" width="9.140625" style="335"/>
    <col min="9741" max="9741" width="33" style="335" bestFit="1" customWidth="1"/>
    <col min="9742" max="9742" width="8.85546875" style="335" customWidth="1"/>
    <col min="9743" max="9986" width="9.140625" style="335"/>
    <col min="9987" max="9987" width="34.5703125" style="335" bestFit="1" customWidth="1"/>
    <col min="9988" max="9988" width="9" style="335" bestFit="1" customWidth="1"/>
    <col min="9989" max="9990" width="0" style="335" hidden="1" customWidth="1"/>
    <col min="9991" max="9991" width="9.140625" style="335"/>
    <col min="9992" max="9992" width="24.140625" style="335" bestFit="1" customWidth="1"/>
    <col min="9993" max="9993" width="9.5703125" style="335" bestFit="1" customWidth="1"/>
    <col min="9994" max="9994" width="24.7109375" style="335" bestFit="1" customWidth="1"/>
    <col min="9995" max="9995" width="7.140625" style="335" customWidth="1"/>
    <col min="9996" max="9996" width="9.140625" style="335"/>
    <col min="9997" max="9997" width="33" style="335" bestFit="1" customWidth="1"/>
    <col min="9998" max="9998" width="8.85546875" style="335" customWidth="1"/>
    <col min="9999" max="10242" width="9.140625" style="335"/>
    <col min="10243" max="10243" width="34.5703125" style="335" bestFit="1" customWidth="1"/>
    <col min="10244" max="10244" width="9" style="335" bestFit="1" customWidth="1"/>
    <col min="10245" max="10246" width="0" style="335" hidden="1" customWidth="1"/>
    <col min="10247" max="10247" width="9.140625" style="335"/>
    <col min="10248" max="10248" width="24.140625" style="335" bestFit="1" customWidth="1"/>
    <col min="10249" max="10249" width="9.5703125" style="335" bestFit="1" customWidth="1"/>
    <col min="10250" max="10250" width="24.7109375" style="335" bestFit="1" customWidth="1"/>
    <col min="10251" max="10251" width="7.140625" style="335" customWidth="1"/>
    <col min="10252" max="10252" width="9.140625" style="335"/>
    <col min="10253" max="10253" width="33" style="335" bestFit="1" customWidth="1"/>
    <col min="10254" max="10254" width="8.85546875" style="335" customWidth="1"/>
    <col min="10255" max="10498" width="9.140625" style="335"/>
    <col min="10499" max="10499" width="34.5703125" style="335" bestFit="1" customWidth="1"/>
    <col min="10500" max="10500" width="9" style="335" bestFit="1" customWidth="1"/>
    <col min="10501" max="10502" width="0" style="335" hidden="1" customWidth="1"/>
    <col min="10503" max="10503" width="9.140625" style="335"/>
    <col min="10504" max="10504" width="24.140625" style="335" bestFit="1" customWidth="1"/>
    <col min="10505" max="10505" width="9.5703125" style="335" bestFit="1" customWidth="1"/>
    <col min="10506" max="10506" width="24.7109375" style="335" bestFit="1" customWidth="1"/>
    <col min="10507" max="10507" width="7.140625" style="335" customWidth="1"/>
    <col min="10508" max="10508" width="9.140625" style="335"/>
    <col min="10509" max="10509" width="33" style="335" bestFit="1" customWidth="1"/>
    <col min="10510" max="10510" width="8.85546875" style="335" customWidth="1"/>
    <col min="10511" max="10754" width="9.140625" style="335"/>
    <col min="10755" max="10755" width="34.5703125" style="335" bestFit="1" customWidth="1"/>
    <col min="10756" max="10756" width="9" style="335" bestFit="1" customWidth="1"/>
    <col min="10757" max="10758" width="0" style="335" hidden="1" customWidth="1"/>
    <col min="10759" max="10759" width="9.140625" style="335"/>
    <col min="10760" max="10760" width="24.140625" style="335" bestFit="1" customWidth="1"/>
    <col min="10761" max="10761" width="9.5703125" style="335" bestFit="1" customWidth="1"/>
    <col min="10762" max="10762" width="24.7109375" style="335" bestFit="1" customWidth="1"/>
    <col min="10763" max="10763" width="7.140625" style="335" customWidth="1"/>
    <col min="10764" max="10764" width="9.140625" style="335"/>
    <col min="10765" max="10765" width="33" style="335" bestFit="1" customWidth="1"/>
    <col min="10766" max="10766" width="8.85546875" style="335" customWidth="1"/>
    <col min="10767" max="11010" width="9.140625" style="335"/>
    <col min="11011" max="11011" width="34.5703125" style="335" bestFit="1" customWidth="1"/>
    <col min="11012" max="11012" width="9" style="335" bestFit="1" customWidth="1"/>
    <col min="11013" max="11014" width="0" style="335" hidden="1" customWidth="1"/>
    <col min="11015" max="11015" width="9.140625" style="335"/>
    <col min="11016" max="11016" width="24.140625" style="335" bestFit="1" customWidth="1"/>
    <col min="11017" max="11017" width="9.5703125" style="335" bestFit="1" customWidth="1"/>
    <col min="11018" max="11018" width="24.7109375" style="335" bestFit="1" customWidth="1"/>
    <col min="11019" max="11019" width="7.140625" style="335" customWidth="1"/>
    <col min="11020" max="11020" width="9.140625" style="335"/>
    <col min="11021" max="11021" width="33" style="335" bestFit="1" customWidth="1"/>
    <col min="11022" max="11022" width="8.85546875" style="335" customWidth="1"/>
    <col min="11023" max="11266" width="9.140625" style="335"/>
    <col min="11267" max="11267" width="34.5703125" style="335" bestFit="1" customWidth="1"/>
    <col min="11268" max="11268" width="9" style="335" bestFit="1" customWidth="1"/>
    <col min="11269" max="11270" width="0" style="335" hidden="1" customWidth="1"/>
    <col min="11271" max="11271" width="9.140625" style="335"/>
    <col min="11272" max="11272" width="24.140625" style="335" bestFit="1" customWidth="1"/>
    <col min="11273" max="11273" width="9.5703125" style="335" bestFit="1" customWidth="1"/>
    <col min="11274" max="11274" width="24.7109375" style="335" bestFit="1" customWidth="1"/>
    <col min="11275" max="11275" width="7.140625" style="335" customWidth="1"/>
    <col min="11276" max="11276" width="9.140625" style="335"/>
    <col min="11277" max="11277" width="33" style="335" bestFit="1" customWidth="1"/>
    <col min="11278" max="11278" width="8.85546875" style="335" customWidth="1"/>
    <col min="11279" max="11522" width="9.140625" style="335"/>
    <col min="11523" max="11523" width="34.5703125" style="335" bestFit="1" customWidth="1"/>
    <col min="11524" max="11524" width="9" style="335" bestFit="1" customWidth="1"/>
    <col min="11525" max="11526" width="0" style="335" hidden="1" customWidth="1"/>
    <col min="11527" max="11527" width="9.140625" style="335"/>
    <col min="11528" max="11528" width="24.140625" style="335" bestFit="1" customWidth="1"/>
    <col min="11529" max="11529" width="9.5703125" style="335" bestFit="1" customWidth="1"/>
    <col min="11530" max="11530" width="24.7109375" style="335" bestFit="1" customWidth="1"/>
    <col min="11531" max="11531" width="7.140625" style="335" customWidth="1"/>
    <col min="11532" max="11532" width="9.140625" style="335"/>
    <col min="11533" max="11533" width="33" style="335" bestFit="1" customWidth="1"/>
    <col min="11534" max="11534" width="8.85546875" style="335" customWidth="1"/>
    <col min="11535" max="11778" width="9.140625" style="335"/>
    <col min="11779" max="11779" width="34.5703125" style="335" bestFit="1" customWidth="1"/>
    <col min="11780" max="11780" width="9" style="335" bestFit="1" customWidth="1"/>
    <col min="11781" max="11782" width="0" style="335" hidden="1" customWidth="1"/>
    <col min="11783" max="11783" width="9.140625" style="335"/>
    <col min="11784" max="11784" width="24.140625" style="335" bestFit="1" customWidth="1"/>
    <col min="11785" max="11785" width="9.5703125" style="335" bestFit="1" customWidth="1"/>
    <col min="11786" max="11786" width="24.7109375" style="335" bestFit="1" customWidth="1"/>
    <col min="11787" max="11787" width="7.140625" style="335" customWidth="1"/>
    <col min="11788" max="11788" width="9.140625" style="335"/>
    <col min="11789" max="11789" width="33" style="335" bestFit="1" customWidth="1"/>
    <col min="11790" max="11790" width="8.85546875" style="335" customWidth="1"/>
    <col min="11791" max="12034" width="9.140625" style="335"/>
    <col min="12035" max="12035" width="34.5703125" style="335" bestFit="1" customWidth="1"/>
    <col min="12036" max="12036" width="9" style="335" bestFit="1" customWidth="1"/>
    <col min="12037" max="12038" width="0" style="335" hidden="1" customWidth="1"/>
    <col min="12039" max="12039" width="9.140625" style="335"/>
    <col min="12040" max="12040" width="24.140625" style="335" bestFit="1" customWidth="1"/>
    <col min="12041" max="12041" width="9.5703125" style="335" bestFit="1" customWidth="1"/>
    <col min="12042" max="12042" width="24.7109375" style="335" bestFit="1" customWidth="1"/>
    <col min="12043" max="12043" width="7.140625" style="335" customWidth="1"/>
    <col min="12044" max="12044" width="9.140625" style="335"/>
    <col min="12045" max="12045" width="33" style="335" bestFit="1" customWidth="1"/>
    <col min="12046" max="12046" width="8.85546875" style="335" customWidth="1"/>
    <col min="12047" max="12290" width="9.140625" style="335"/>
    <col min="12291" max="12291" width="34.5703125" style="335" bestFit="1" customWidth="1"/>
    <col min="12292" max="12292" width="9" style="335" bestFit="1" customWidth="1"/>
    <col min="12293" max="12294" width="0" style="335" hidden="1" customWidth="1"/>
    <col min="12295" max="12295" width="9.140625" style="335"/>
    <col min="12296" max="12296" width="24.140625" style="335" bestFit="1" customWidth="1"/>
    <col min="12297" max="12297" width="9.5703125" style="335" bestFit="1" customWidth="1"/>
    <col min="12298" max="12298" width="24.7109375" style="335" bestFit="1" customWidth="1"/>
    <col min="12299" max="12299" width="7.140625" style="335" customWidth="1"/>
    <col min="12300" max="12300" width="9.140625" style="335"/>
    <col min="12301" max="12301" width="33" style="335" bestFit="1" customWidth="1"/>
    <col min="12302" max="12302" width="8.85546875" style="335" customWidth="1"/>
    <col min="12303" max="12546" width="9.140625" style="335"/>
    <col min="12547" max="12547" width="34.5703125" style="335" bestFit="1" customWidth="1"/>
    <col min="12548" max="12548" width="9" style="335" bestFit="1" customWidth="1"/>
    <col min="12549" max="12550" width="0" style="335" hidden="1" customWidth="1"/>
    <col min="12551" max="12551" width="9.140625" style="335"/>
    <col min="12552" max="12552" width="24.140625" style="335" bestFit="1" customWidth="1"/>
    <col min="12553" max="12553" width="9.5703125" style="335" bestFit="1" customWidth="1"/>
    <col min="12554" max="12554" width="24.7109375" style="335" bestFit="1" customWidth="1"/>
    <col min="12555" max="12555" width="7.140625" style="335" customWidth="1"/>
    <col min="12556" max="12556" width="9.140625" style="335"/>
    <col min="12557" max="12557" width="33" style="335" bestFit="1" customWidth="1"/>
    <col min="12558" max="12558" width="8.85546875" style="335" customWidth="1"/>
    <col min="12559" max="12802" width="9.140625" style="335"/>
    <col min="12803" max="12803" width="34.5703125" style="335" bestFit="1" customWidth="1"/>
    <col min="12804" max="12804" width="9" style="335" bestFit="1" customWidth="1"/>
    <col min="12805" max="12806" width="0" style="335" hidden="1" customWidth="1"/>
    <col min="12807" max="12807" width="9.140625" style="335"/>
    <col min="12808" max="12808" width="24.140625" style="335" bestFit="1" customWidth="1"/>
    <col min="12809" max="12809" width="9.5703125" style="335" bestFit="1" customWidth="1"/>
    <col min="12810" max="12810" width="24.7109375" style="335" bestFit="1" customWidth="1"/>
    <col min="12811" max="12811" width="7.140625" style="335" customWidth="1"/>
    <col min="12812" max="12812" width="9.140625" style="335"/>
    <col min="12813" max="12813" width="33" style="335" bestFit="1" customWidth="1"/>
    <col min="12814" max="12814" width="8.85546875" style="335" customWidth="1"/>
    <col min="12815" max="13058" width="9.140625" style="335"/>
    <col min="13059" max="13059" width="34.5703125" style="335" bestFit="1" customWidth="1"/>
    <col min="13060" max="13060" width="9" style="335" bestFit="1" customWidth="1"/>
    <col min="13061" max="13062" width="0" style="335" hidden="1" customWidth="1"/>
    <col min="13063" max="13063" width="9.140625" style="335"/>
    <col min="13064" max="13064" width="24.140625" style="335" bestFit="1" customWidth="1"/>
    <col min="13065" max="13065" width="9.5703125" style="335" bestFit="1" customWidth="1"/>
    <col min="13066" max="13066" width="24.7109375" style="335" bestFit="1" customWidth="1"/>
    <col min="13067" max="13067" width="7.140625" style="335" customWidth="1"/>
    <col min="13068" max="13068" width="9.140625" style="335"/>
    <col min="13069" max="13069" width="33" style="335" bestFit="1" customWidth="1"/>
    <col min="13070" max="13070" width="8.85546875" style="335" customWidth="1"/>
    <col min="13071" max="13314" width="9.140625" style="335"/>
    <col min="13315" max="13315" width="34.5703125" style="335" bestFit="1" customWidth="1"/>
    <col min="13316" max="13316" width="9" style="335" bestFit="1" customWidth="1"/>
    <col min="13317" max="13318" width="0" style="335" hidden="1" customWidth="1"/>
    <col min="13319" max="13319" width="9.140625" style="335"/>
    <col min="13320" max="13320" width="24.140625" style="335" bestFit="1" customWidth="1"/>
    <col min="13321" max="13321" width="9.5703125" style="335" bestFit="1" customWidth="1"/>
    <col min="13322" max="13322" width="24.7109375" style="335" bestFit="1" customWidth="1"/>
    <col min="13323" max="13323" width="7.140625" style="335" customWidth="1"/>
    <col min="13324" max="13324" width="9.140625" style="335"/>
    <col min="13325" max="13325" width="33" style="335" bestFit="1" customWidth="1"/>
    <col min="13326" max="13326" width="8.85546875" style="335" customWidth="1"/>
    <col min="13327" max="13570" width="9.140625" style="335"/>
    <col min="13571" max="13571" width="34.5703125" style="335" bestFit="1" customWidth="1"/>
    <col min="13572" max="13572" width="9" style="335" bestFit="1" customWidth="1"/>
    <col min="13573" max="13574" width="0" style="335" hidden="1" customWidth="1"/>
    <col min="13575" max="13575" width="9.140625" style="335"/>
    <col min="13576" max="13576" width="24.140625" style="335" bestFit="1" customWidth="1"/>
    <col min="13577" max="13577" width="9.5703125" style="335" bestFit="1" customWidth="1"/>
    <col min="13578" max="13578" width="24.7109375" style="335" bestFit="1" customWidth="1"/>
    <col min="13579" max="13579" width="7.140625" style="335" customWidth="1"/>
    <col min="13580" max="13580" width="9.140625" style="335"/>
    <col min="13581" max="13581" width="33" style="335" bestFit="1" customWidth="1"/>
    <col min="13582" max="13582" width="8.85546875" style="335" customWidth="1"/>
    <col min="13583" max="13826" width="9.140625" style="335"/>
    <col min="13827" max="13827" width="34.5703125" style="335" bestFit="1" customWidth="1"/>
    <col min="13828" max="13828" width="9" style="335" bestFit="1" customWidth="1"/>
    <col min="13829" max="13830" width="0" style="335" hidden="1" customWidth="1"/>
    <col min="13831" max="13831" width="9.140625" style="335"/>
    <col min="13832" max="13832" width="24.140625" style="335" bestFit="1" customWidth="1"/>
    <col min="13833" max="13833" width="9.5703125" style="335" bestFit="1" customWidth="1"/>
    <col min="13834" max="13834" width="24.7109375" style="335" bestFit="1" customWidth="1"/>
    <col min="13835" max="13835" width="7.140625" style="335" customWidth="1"/>
    <col min="13836" max="13836" width="9.140625" style="335"/>
    <col min="13837" max="13837" width="33" style="335" bestFit="1" customWidth="1"/>
    <col min="13838" max="13838" width="8.85546875" style="335" customWidth="1"/>
    <col min="13839" max="14082" width="9.140625" style="335"/>
    <col min="14083" max="14083" width="34.5703125" style="335" bestFit="1" customWidth="1"/>
    <col min="14084" max="14084" width="9" style="335" bestFit="1" customWidth="1"/>
    <col min="14085" max="14086" width="0" style="335" hidden="1" customWidth="1"/>
    <col min="14087" max="14087" width="9.140625" style="335"/>
    <col min="14088" max="14088" width="24.140625" style="335" bestFit="1" customWidth="1"/>
    <col min="14089" max="14089" width="9.5703125" style="335" bestFit="1" customWidth="1"/>
    <col min="14090" max="14090" width="24.7109375" style="335" bestFit="1" customWidth="1"/>
    <col min="14091" max="14091" width="7.140625" style="335" customWidth="1"/>
    <col min="14092" max="14092" width="9.140625" style="335"/>
    <col min="14093" max="14093" width="33" style="335" bestFit="1" customWidth="1"/>
    <col min="14094" max="14094" width="8.85546875" style="335" customWidth="1"/>
    <col min="14095" max="14338" width="9.140625" style="335"/>
    <col min="14339" max="14339" width="34.5703125" style="335" bestFit="1" customWidth="1"/>
    <col min="14340" max="14340" width="9" style="335" bestFit="1" customWidth="1"/>
    <col min="14341" max="14342" width="0" style="335" hidden="1" customWidth="1"/>
    <col min="14343" max="14343" width="9.140625" style="335"/>
    <col min="14344" max="14344" width="24.140625" style="335" bestFit="1" customWidth="1"/>
    <col min="14345" max="14345" width="9.5703125" style="335" bestFit="1" customWidth="1"/>
    <col min="14346" max="14346" width="24.7109375" style="335" bestFit="1" customWidth="1"/>
    <col min="14347" max="14347" width="7.140625" style="335" customWidth="1"/>
    <col min="14348" max="14348" width="9.140625" style="335"/>
    <col min="14349" max="14349" width="33" style="335" bestFit="1" customWidth="1"/>
    <col min="14350" max="14350" width="8.85546875" style="335" customWidth="1"/>
    <col min="14351" max="14594" width="9.140625" style="335"/>
    <col min="14595" max="14595" width="34.5703125" style="335" bestFit="1" customWidth="1"/>
    <col min="14596" max="14596" width="9" style="335" bestFit="1" customWidth="1"/>
    <col min="14597" max="14598" width="0" style="335" hidden="1" customWidth="1"/>
    <col min="14599" max="14599" width="9.140625" style="335"/>
    <col min="14600" max="14600" width="24.140625" style="335" bestFit="1" customWidth="1"/>
    <col min="14601" max="14601" width="9.5703125" style="335" bestFit="1" customWidth="1"/>
    <col min="14602" max="14602" width="24.7109375" style="335" bestFit="1" customWidth="1"/>
    <col min="14603" max="14603" width="7.140625" style="335" customWidth="1"/>
    <col min="14604" max="14604" width="9.140625" style="335"/>
    <col min="14605" max="14605" width="33" style="335" bestFit="1" customWidth="1"/>
    <col min="14606" max="14606" width="8.85546875" style="335" customWidth="1"/>
    <col min="14607" max="14850" width="9.140625" style="335"/>
    <col min="14851" max="14851" width="34.5703125" style="335" bestFit="1" customWidth="1"/>
    <col min="14852" max="14852" width="9" style="335" bestFit="1" customWidth="1"/>
    <col min="14853" max="14854" width="0" style="335" hidden="1" customWidth="1"/>
    <col min="14855" max="14855" width="9.140625" style="335"/>
    <col min="14856" max="14856" width="24.140625" style="335" bestFit="1" customWidth="1"/>
    <col min="14857" max="14857" width="9.5703125" style="335" bestFit="1" customWidth="1"/>
    <col min="14858" max="14858" width="24.7109375" style="335" bestFit="1" customWidth="1"/>
    <col min="14859" max="14859" width="7.140625" style="335" customWidth="1"/>
    <col min="14860" max="14860" width="9.140625" style="335"/>
    <col min="14861" max="14861" width="33" style="335" bestFit="1" customWidth="1"/>
    <col min="14862" max="14862" width="8.85546875" style="335" customWidth="1"/>
    <col min="14863" max="15106" width="9.140625" style="335"/>
    <col min="15107" max="15107" width="34.5703125" style="335" bestFit="1" customWidth="1"/>
    <col min="15108" max="15108" width="9" style="335" bestFit="1" customWidth="1"/>
    <col min="15109" max="15110" width="0" style="335" hidden="1" customWidth="1"/>
    <col min="15111" max="15111" width="9.140625" style="335"/>
    <col min="15112" max="15112" width="24.140625" style="335" bestFit="1" customWidth="1"/>
    <col min="15113" max="15113" width="9.5703125" style="335" bestFit="1" customWidth="1"/>
    <col min="15114" max="15114" width="24.7109375" style="335" bestFit="1" customWidth="1"/>
    <col min="15115" max="15115" width="7.140625" style="335" customWidth="1"/>
    <col min="15116" max="15116" width="9.140625" style="335"/>
    <col min="15117" max="15117" width="33" style="335" bestFit="1" customWidth="1"/>
    <col min="15118" max="15118" width="8.85546875" style="335" customWidth="1"/>
    <col min="15119" max="15362" width="9.140625" style="335"/>
    <col min="15363" max="15363" width="34.5703125" style="335" bestFit="1" customWidth="1"/>
    <col min="15364" max="15364" width="9" style="335" bestFit="1" customWidth="1"/>
    <col min="15365" max="15366" width="0" style="335" hidden="1" customWidth="1"/>
    <col min="15367" max="15367" width="9.140625" style="335"/>
    <col min="15368" max="15368" width="24.140625" style="335" bestFit="1" customWidth="1"/>
    <col min="15369" max="15369" width="9.5703125" style="335" bestFit="1" customWidth="1"/>
    <col min="15370" max="15370" width="24.7109375" style="335" bestFit="1" customWidth="1"/>
    <col min="15371" max="15371" width="7.140625" style="335" customWidth="1"/>
    <col min="15372" max="15372" width="9.140625" style="335"/>
    <col min="15373" max="15373" width="33" style="335" bestFit="1" customWidth="1"/>
    <col min="15374" max="15374" width="8.85546875" style="335" customWidth="1"/>
    <col min="15375" max="15618" width="9.140625" style="335"/>
    <col min="15619" max="15619" width="34.5703125" style="335" bestFit="1" customWidth="1"/>
    <col min="15620" max="15620" width="9" style="335" bestFit="1" customWidth="1"/>
    <col min="15621" max="15622" width="0" style="335" hidden="1" customWidth="1"/>
    <col min="15623" max="15623" width="9.140625" style="335"/>
    <col min="15624" max="15624" width="24.140625" style="335" bestFit="1" customWidth="1"/>
    <col min="15625" max="15625" width="9.5703125" style="335" bestFit="1" customWidth="1"/>
    <col min="15626" max="15626" width="24.7109375" style="335" bestFit="1" customWidth="1"/>
    <col min="15627" max="15627" width="7.140625" style="335" customWidth="1"/>
    <col min="15628" max="15628" width="9.140625" style="335"/>
    <col min="15629" max="15629" width="33" style="335" bestFit="1" customWidth="1"/>
    <col min="15630" max="15630" width="8.85546875" style="335" customWidth="1"/>
    <col min="15631" max="15874" width="9.140625" style="335"/>
    <col min="15875" max="15875" width="34.5703125" style="335" bestFit="1" customWidth="1"/>
    <col min="15876" max="15876" width="9" style="335" bestFit="1" customWidth="1"/>
    <col min="15877" max="15878" width="0" style="335" hidden="1" customWidth="1"/>
    <col min="15879" max="15879" width="9.140625" style="335"/>
    <col min="15880" max="15880" width="24.140625" style="335" bestFit="1" customWidth="1"/>
    <col min="15881" max="15881" width="9.5703125" style="335" bestFit="1" customWidth="1"/>
    <col min="15882" max="15882" width="24.7109375" style="335" bestFit="1" customWidth="1"/>
    <col min="15883" max="15883" width="7.140625" style="335" customWidth="1"/>
    <col min="15884" max="15884" width="9.140625" style="335"/>
    <col min="15885" max="15885" width="33" style="335" bestFit="1" customWidth="1"/>
    <col min="15886" max="15886" width="8.85546875" style="335" customWidth="1"/>
    <col min="15887" max="16130" width="9.140625" style="335"/>
    <col min="16131" max="16131" width="34.5703125" style="335" bestFit="1" customWidth="1"/>
    <col min="16132" max="16132" width="9" style="335" bestFit="1" customWidth="1"/>
    <col min="16133" max="16134" width="0" style="335" hidden="1" customWidth="1"/>
    <col min="16135" max="16135" width="9.140625" style="335"/>
    <col min="16136" max="16136" width="24.140625" style="335" bestFit="1" customWidth="1"/>
    <col min="16137" max="16137" width="9.5703125" style="335" bestFit="1" customWidth="1"/>
    <col min="16138" max="16138" width="24.7109375" style="335" bestFit="1" customWidth="1"/>
    <col min="16139" max="16139" width="7.140625" style="335" customWidth="1"/>
    <col min="16140" max="16140" width="9.140625" style="335"/>
    <col min="16141" max="16141" width="33" style="335" bestFit="1" customWidth="1"/>
    <col min="16142" max="16142" width="8.85546875" style="335" customWidth="1"/>
    <col min="16143" max="16384" width="9.140625" style="335"/>
  </cols>
  <sheetData>
    <row r="1" spans="1:14" s="334" customFormat="1" ht="51.75" customHeight="1" x14ac:dyDescent="0.25">
      <c r="A1" s="2"/>
      <c r="B1" s="952" t="s">
        <v>578</v>
      </c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</row>
    <row r="2" spans="1:14" s="391" customFormat="1" ht="15" customHeight="1" x14ac:dyDescent="0.25">
      <c r="A2" s="334"/>
      <c r="B2" s="390"/>
      <c r="C2" s="390"/>
      <c r="D2" s="390"/>
      <c r="E2" s="390"/>
      <c r="F2" s="390"/>
      <c r="G2" s="390"/>
      <c r="H2" s="392"/>
      <c r="I2" s="390"/>
      <c r="K2" s="390"/>
      <c r="N2" s="390"/>
    </row>
    <row r="3" spans="1:14" s="391" customFormat="1" ht="15" customHeight="1" x14ac:dyDescent="0.25">
      <c r="A3" s="924" t="s">
        <v>589</v>
      </c>
      <c r="C3" s="980" t="s">
        <v>558</v>
      </c>
      <c r="D3" s="390"/>
      <c r="H3" s="392"/>
      <c r="I3" s="390"/>
      <c r="K3" s="390"/>
      <c r="N3" s="390"/>
    </row>
    <row r="4" spans="1:14" s="391" customFormat="1" ht="15" customHeight="1" x14ac:dyDescent="0.25">
      <c r="A4" s="951"/>
      <c r="C4" s="1000"/>
      <c r="D4" s="390"/>
      <c r="H4" s="392"/>
      <c r="I4" s="390"/>
      <c r="K4" s="390"/>
      <c r="N4" s="390"/>
    </row>
    <row r="5" spans="1:14" x14ac:dyDescent="0.25">
      <c r="A5" s="951"/>
      <c r="C5" s="954" t="s">
        <v>483</v>
      </c>
      <c r="D5" s="954"/>
    </row>
    <row r="6" spans="1:14" ht="6" customHeight="1" x14ac:dyDescent="0.25">
      <c r="A6" s="951"/>
      <c r="C6" s="338"/>
      <c r="D6" s="339"/>
    </row>
    <row r="7" spans="1:14" x14ac:dyDescent="0.25">
      <c r="A7" s="951"/>
      <c r="C7" s="340" t="s">
        <v>460</v>
      </c>
      <c r="D7" s="341"/>
      <c r="H7" s="342" t="s">
        <v>461</v>
      </c>
      <c r="I7" s="341"/>
    </row>
    <row r="8" spans="1:14" ht="2.25" customHeight="1" x14ac:dyDescent="0.25">
      <c r="A8" s="951"/>
      <c r="C8" s="338"/>
      <c r="D8" s="339"/>
      <c r="H8" s="343"/>
      <c r="I8" s="344"/>
    </row>
    <row r="9" spans="1:14" x14ac:dyDescent="0.25">
      <c r="A9" s="951"/>
      <c r="C9" s="345" t="s">
        <v>484</v>
      </c>
      <c r="D9" s="346">
        <v>70</v>
      </c>
      <c r="H9" s="347" t="s">
        <v>1</v>
      </c>
      <c r="I9" s="348">
        <f>D16/-D19</f>
        <v>3.0687500000000001</v>
      </c>
    </row>
    <row r="10" spans="1:14" x14ac:dyDescent="0.25">
      <c r="A10" s="951"/>
      <c r="C10" s="345" t="s">
        <v>485</v>
      </c>
      <c r="D10" s="346">
        <v>1</v>
      </c>
      <c r="H10" s="349"/>
      <c r="I10" s="350">
        <f>D16/D11</f>
        <v>0.69154929577464785</v>
      </c>
    </row>
    <row r="11" spans="1:14" x14ac:dyDescent="0.25">
      <c r="A11" s="951"/>
      <c r="C11" s="340" t="s">
        <v>486</v>
      </c>
      <c r="D11" s="351">
        <f>D9+D10</f>
        <v>71</v>
      </c>
      <c r="H11" s="349" t="s">
        <v>487</v>
      </c>
      <c r="I11" s="350">
        <f>D16/(K36+K31)</f>
        <v>0.15838709677419355</v>
      </c>
    </row>
    <row r="12" spans="1:14" x14ac:dyDescent="0.25">
      <c r="A12" s="951"/>
      <c r="C12" s="345" t="s">
        <v>488</v>
      </c>
      <c r="D12" s="352">
        <v>-10.5</v>
      </c>
      <c r="H12" s="353" t="s">
        <v>467</v>
      </c>
      <c r="I12" s="354">
        <f>N29/D16</f>
        <v>4.6843177189409371</v>
      </c>
    </row>
    <row r="13" spans="1:14" x14ac:dyDescent="0.25">
      <c r="A13" s="951"/>
      <c r="C13" s="345" t="s">
        <v>489</v>
      </c>
      <c r="D13" s="352">
        <v>-1.4</v>
      </c>
    </row>
    <row r="14" spans="1:14" ht="16.5" customHeight="1" x14ac:dyDescent="0.25">
      <c r="A14" s="951"/>
      <c r="C14" s="340" t="s">
        <v>490</v>
      </c>
      <c r="D14" s="351">
        <f>D11+D12+D13</f>
        <v>59.1</v>
      </c>
    </row>
    <row r="15" spans="1:14" x14ac:dyDescent="0.25">
      <c r="A15" s="951"/>
      <c r="C15" s="345" t="s">
        <v>491</v>
      </c>
      <c r="D15" s="352">
        <v>-10</v>
      </c>
    </row>
    <row r="16" spans="1:14" x14ac:dyDescent="0.25">
      <c r="A16" s="951"/>
      <c r="C16" s="340" t="s">
        <v>492</v>
      </c>
      <c r="D16" s="351">
        <f>D14+D15</f>
        <v>49.1</v>
      </c>
    </row>
    <row r="17" spans="1:14" x14ac:dyDescent="0.25">
      <c r="A17" s="951"/>
      <c r="C17" s="345" t="s">
        <v>493</v>
      </c>
      <c r="D17" s="352">
        <v>10</v>
      </c>
    </row>
    <row r="18" spans="1:14" x14ac:dyDescent="0.25">
      <c r="A18" s="951"/>
      <c r="C18" s="340" t="s">
        <v>494</v>
      </c>
      <c r="D18" s="355">
        <f>D16+D17</f>
        <v>59.1</v>
      </c>
    </row>
    <row r="19" spans="1:14" x14ac:dyDescent="0.25">
      <c r="A19" s="951"/>
      <c r="C19" s="345" t="s">
        <v>495</v>
      </c>
      <c r="D19" s="352">
        <v>-16</v>
      </c>
    </row>
    <row r="20" spans="1:14" x14ac:dyDescent="0.25">
      <c r="A20" s="951"/>
      <c r="C20" s="345" t="s">
        <v>496</v>
      </c>
      <c r="D20" s="352">
        <v>-5</v>
      </c>
    </row>
    <row r="21" spans="1:14" x14ac:dyDescent="0.25">
      <c r="A21" s="951"/>
      <c r="C21" s="340" t="s">
        <v>497</v>
      </c>
      <c r="D21" s="355">
        <f>D18+D20+D19</f>
        <v>38.1</v>
      </c>
    </row>
    <row r="22" spans="1:14" ht="9.75" customHeight="1" x14ac:dyDescent="0.25">
      <c r="A22" s="951"/>
    </row>
    <row r="23" spans="1:14" x14ac:dyDescent="0.25">
      <c r="A23" s="951"/>
    </row>
    <row r="24" spans="1:14" x14ac:dyDescent="0.25">
      <c r="A24" s="951"/>
    </row>
    <row r="25" spans="1:14" x14ac:dyDescent="0.25">
      <c r="H25" s="953" t="s">
        <v>459</v>
      </c>
      <c r="I25" s="953"/>
      <c r="J25" s="953"/>
      <c r="K25" s="953"/>
    </row>
    <row r="26" spans="1:14" ht="2.25" customHeight="1" x14ac:dyDescent="0.25">
      <c r="H26" s="357"/>
      <c r="I26" s="358"/>
      <c r="J26" s="359"/>
      <c r="K26" s="358"/>
    </row>
    <row r="27" spans="1:14" x14ac:dyDescent="0.25">
      <c r="H27" s="342" t="s">
        <v>460</v>
      </c>
      <c r="I27" s="341"/>
      <c r="J27" s="360"/>
      <c r="K27" s="341"/>
      <c r="M27" s="361" t="s">
        <v>461</v>
      </c>
      <c r="N27" s="341"/>
    </row>
    <row r="28" spans="1:14" ht="3.75" customHeight="1" x14ac:dyDescent="0.25">
      <c r="H28" s="362"/>
      <c r="I28" s="339"/>
      <c r="J28" s="363"/>
      <c r="K28" s="358"/>
      <c r="M28" s="364"/>
      <c r="N28" s="339"/>
    </row>
    <row r="29" spans="1:14" x14ac:dyDescent="0.25">
      <c r="H29" s="365" t="s">
        <v>462</v>
      </c>
      <c r="I29" s="366">
        <f>I30+I35</f>
        <v>1000</v>
      </c>
      <c r="J29" s="367" t="s">
        <v>463</v>
      </c>
      <c r="K29" s="366">
        <f>K35+K30</f>
        <v>330</v>
      </c>
      <c r="M29" s="368" t="s">
        <v>464</v>
      </c>
      <c r="N29" s="369">
        <f>K31+K36-I36</f>
        <v>230</v>
      </c>
    </row>
    <row r="30" spans="1:14" x14ac:dyDescent="0.25">
      <c r="H30" s="370" t="s">
        <v>465</v>
      </c>
      <c r="I30" s="371">
        <f>+I31+I32+I33</f>
        <v>900</v>
      </c>
      <c r="J30" s="372" t="s">
        <v>466</v>
      </c>
      <c r="K30" s="371">
        <f>SUM(K31:K32)</f>
        <v>310</v>
      </c>
      <c r="M30" s="373" t="s">
        <v>467</v>
      </c>
      <c r="N30" s="374">
        <f>+N29/D16</f>
        <v>4.6843177189409371</v>
      </c>
    </row>
    <row r="31" spans="1:14" x14ac:dyDescent="0.25">
      <c r="H31" s="349" t="s">
        <v>468</v>
      </c>
      <c r="I31" s="375">
        <v>850</v>
      </c>
      <c r="J31" s="376" t="s">
        <v>469</v>
      </c>
      <c r="K31" s="375">
        <v>300</v>
      </c>
      <c r="M31" s="373" t="s">
        <v>470</v>
      </c>
      <c r="N31" s="350">
        <f>(K31+K36)/(I31+I32+I33)</f>
        <v>0.34444444444444444</v>
      </c>
    </row>
    <row r="32" spans="1:14" x14ac:dyDescent="0.25">
      <c r="H32" s="349" t="s">
        <v>471</v>
      </c>
      <c r="I32" s="375">
        <v>40</v>
      </c>
      <c r="J32" s="376" t="s">
        <v>472</v>
      </c>
      <c r="K32" s="375">
        <v>10</v>
      </c>
      <c r="M32" s="373" t="s">
        <v>473</v>
      </c>
      <c r="N32" s="350">
        <f>N29/(I31+I32+I33)</f>
        <v>0.25555555555555554</v>
      </c>
    </row>
    <row r="33" spans="8:14" x14ac:dyDescent="0.25">
      <c r="H33" s="349" t="s">
        <v>474</v>
      </c>
      <c r="I33" s="375">
        <v>10</v>
      </c>
      <c r="J33" s="376"/>
      <c r="K33" s="375"/>
      <c r="M33" s="373" t="s">
        <v>475</v>
      </c>
      <c r="N33" s="377">
        <f>(I35/K35)</f>
        <v>5</v>
      </c>
    </row>
    <row r="34" spans="8:14" x14ac:dyDescent="0.25">
      <c r="H34" s="349"/>
      <c r="I34" s="378"/>
      <c r="J34" s="376"/>
      <c r="K34" s="375"/>
      <c r="M34" s="379" t="s">
        <v>476</v>
      </c>
      <c r="N34" s="380">
        <f>+K39/I29</f>
        <v>0.67</v>
      </c>
    </row>
    <row r="35" spans="8:14" x14ac:dyDescent="0.25">
      <c r="H35" s="365" t="s">
        <v>477</v>
      </c>
      <c r="I35" s="366">
        <f>+I36+I37</f>
        <v>100</v>
      </c>
      <c r="J35" s="367" t="s">
        <v>478</v>
      </c>
      <c r="K35" s="366">
        <f>SUM(K36:K38)</f>
        <v>20</v>
      </c>
    </row>
    <row r="36" spans="8:14" x14ac:dyDescent="0.25">
      <c r="H36" s="349" t="s">
        <v>479</v>
      </c>
      <c r="I36" s="375">
        <v>80</v>
      </c>
      <c r="J36" s="376" t="s">
        <v>469</v>
      </c>
      <c r="K36" s="375">
        <v>10</v>
      </c>
    </row>
    <row r="37" spans="8:14" x14ac:dyDescent="0.25">
      <c r="H37" s="349" t="s">
        <v>480</v>
      </c>
      <c r="I37" s="375">
        <v>20</v>
      </c>
      <c r="J37" s="376" t="s">
        <v>481</v>
      </c>
      <c r="K37" s="375">
        <v>10</v>
      </c>
    </row>
    <row r="38" spans="8:14" x14ac:dyDescent="0.25">
      <c r="H38" s="349"/>
      <c r="I38" s="378"/>
      <c r="J38" s="376"/>
      <c r="K38" s="375"/>
    </row>
    <row r="39" spans="8:14" x14ac:dyDescent="0.25">
      <c r="H39" s="381"/>
      <c r="I39" s="382"/>
      <c r="J39" s="383" t="s">
        <v>482</v>
      </c>
      <c r="K39" s="366">
        <f>I29-K29</f>
        <v>670</v>
      </c>
    </row>
    <row r="40" spans="8:14" ht="9.75" customHeight="1" x14ac:dyDescent="0.25">
      <c r="H40" s="384"/>
      <c r="I40" s="385"/>
    </row>
    <row r="42" spans="8:14" ht="6" customHeight="1" x14ac:dyDescent="0.25"/>
    <row r="43" spans="8:14" ht="14.25" customHeight="1" x14ac:dyDescent="0.25">
      <c r="J43" s="386"/>
    </row>
    <row r="44" spans="8:14" hidden="1" x14ac:dyDescent="0.25">
      <c r="J44" s="387"/>
    </row>
    <row r="45" spans="8:14" ht="12.75" customHeight="1" x14ac:dyDescent="0.25">
      <c r="J45" s="386"/>
    </row>
    <row r="46" spans="8:14" x14ac:dyDescent="0.25">
      <c r="J46" s="386"/>
    </row>
    <row r="47" spans="8:14" x14ac:dyDescent="0.25">
      <c r="J47" s="388"/>
    </row>
    <row r="48" spans="8:14" x14ac:dyDescent="0.25">
      <c r="J48" s="388"/>
    </row>
    <row r="51" ht="6" customHeight="1" x14ac:dyDescent="0.25"/>
  </sheetData>
  <sheetProtection algorithmName="SHA-512" hashValue="Aw2v54R3TM/mweOydJO4SBXtOR7/zaJfbzrQKhXCduBD8kaZKRI461gIV5xcJjpdSnW2cf+hZh4McVUjtcyG+Q==" saltValue="f46YFzWl3DEweQYNNoyWlw==" spinCount="100000" sheet="1" formatCells="0" formatColumns="0" formatRows="0" insertColumns="0" insertRows="0" insertHyperlinks="0" deleteColumns="0" deleteRows="0" selectLockedCells="1" sort="0" autoFilter="0" pivotTables="0"/>
  <mergeCells count="4">
    <mergeCell ref="H25:K25"/>
    <mergeCell ref="C5:D5"/>
    <mergeCell ref="A3:A24"/>
    <mergeCell ref="B1:N1"/>
  </mergeCells>
  <hyperlinks>
    <hyperlink ref="A3" r:id="rId1" display="www.propertyfinance.it/it/it/opere/property-finance/"/>
  </hyperlinks>
  <pageMargins left="0.75" right="0.75" top="1" bottom="1" header="0.5" footer="0.5"/>
  <pageSetup paperSize="9" scale="48" orientation="portrait" verticalDpi="0" r:id="rId2"/>
  <headerFooter alignWithMargins="0"/>
  <ignoredErrors>
    <ignoredError sqref="D12:N39 D11:I11 J11:N11 I9:I10" unlockedFormula="1"/>
  </ignoredErrors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2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160" customWidth="1"/>
    <col min="2" max="2" width="2" style="988" customWidth="1"/>
    <col min="3" max="3" width="14.7109375" style="164" bestFit="1" customWidth="1"/>
    <col min="4" max="4" width="10.85546875" style="164" bestFit="1" customWidth="1"/>
    <col min="5" max="5" width="16.7109375" style="164" bestFit="1" customWidth="1"/>
    <col min="6" max="6" width="11" style="202" bestFit="1" customWidth="1"/>
    <col min="7" max="7" width="10.85546875" style="168" bestFit="1" customWidth="1"/>
    <col min="8" max="8" width="12.42578125" style="168" bestFit="1" customWidth="1"/>
    <col min="9" max="9" width="11" style="168" bestFit="1" customWidth="1"/>
    <col min="10" max="11" width="8.85546875" style="164"/>
    <col min="12" max="12" width="13.7109375" style="164" bestFit="1" customWidth="1"/>
    <col min="13" max="13" width="10.85546875" style="164" bestFit="1" customWidth="1"/>
    <col min="14" max="14" width="12.42578125" style="164" bestFit="1" customWidth="1"/>
    <col min="15" max="15" width="11" style="164" bestFit="1" customWidth="1"/>
    <col min="16" max="16384" width="8.85546875" style="164"/>
  </cols>
  <sheetData>
    <row r="1" spans="1:9" s="160" customFormat="1" ht="51.75" customHeight="1" x14ac:dyDescent="0.25">
      <c r="A1" s="2"/>
      <c r="B1" s="956" t="s">
        <v>578</v>
      </c>
      <c r="C1" s="956"/>
      <c r="D1" s="956"/>
      <c r="E1" s="956"/>
      <c r="F1" s="956"/>
      <c r="G1" s="809"/>
      <c r="H1" s="809"/>
      <c r="I1" s="809"/>
    </row>
    <row r="2" spans="1:9" s="988" customFormat="1" ht="15" customHeight="1" x14ac:dyDescent="0.25">
      <c r="A2" s="324"/>
      <c r="B2" s="998"/>
      <c r="C2" s="998"/>
      <c r="D2" s="998"/>
      <c r="E2" s="998"/>
      <c r="F2" s="998"/>
      <c r="G2" s="998"/>
      <c r="H2" s="987"/>
      <c r="I2" s="987"/>
    </row>
    <row r="3" spans="1:9" s="988" customFormat="1" ht="15" customHeight="1" x14ac:dyDescent="0.25">
      <c r="A3" s="924" t="s">
        <v>589</v>
      </c>
      <c r="B3" s="999"/>
      <c r="C3" s="164" t="s">
        <v>249</v>
      </c>
      <c r="D3" s="327">
        <v>0.35</v>
      </c>
      <c r="E3" s="326"/>
      <c r="F3" s="168"/>
      <c r="G3" s="987"/>
      <c r="H3" s="987"/>
      <c r="I3" s="987"/>
    </row>
    <row r="4" spans="1:9" s="988" customFormat="1" ht="15" customHeight="1" x14ac:dyDescent="0.25">
      <c r="A4" s="955"/>
      <c r="B4" s="999"/>
      <c r="C4" s="164" t="s">
        <v>52</v>
      </c>
      <c r="D4" s="845">
        <v>5000</v>
      </c>
      <c r="E4" s="846"/>
      <c r="F4" s="168"/>
      <c r="G4" s="987"/>
      <c r="H4" s="987"/>
      <c r="I4" s="987"/>
    </row>
    <row r="5" spans="1:9" x14ac:dyDescent="0.25">
      <c r="A5" s="955"/>
      <c r="C5" s="164" t="s">
        <v>250</v>
      </c>
      <c r="D5" s="845">
        <v>6000</v>
      </c>
      <c r="E5" s="846"/>
      <c r="F5" s="168"/>
    </row>
    <row r="6" spans="1:9" x14ac:dyDescent="0.25">
      <c r="A6" s="955"/>
      <c r="D6" s="847"/>
      <c r="E6" s="847"/>
      <c r="F6" s="168"/>
      <c r="G6" s="164"/>
      <c r="H6" s="164"/>
      <c r="I6" s="164"/>
    </row>
    <row r="7" spans="1:9" x14ac:dyDescent="0.25">
      <c r="A7" s="955"/>
      <c r="C7" s="202"/>
      <c r="D7" s="168" t="s">
        <v>251</v>
      </c>
      <c r="E7" s="168" t="s">
        <v>252</v>
      </c>
      <c r="F7" s="168" t="s">
        <v>253</v>
      </c>
      <c r="G7" s="164"/>
      <c r="H7" s="164"/>
      <c r="I7" s="164"/>
    </row>
    <row r="8" spans="1:9" x14ac:dyDescent="0.25">
      <c r="A8" s="955"/>
      <c r="C8" s="202"/>
      <c r="D8" s="279" t="s">
        <v>219</v>
      </c>
      <c r="E8" s="279" t="s">
        <v>435</v>
      </c>
      <c r="F8" s="279" t="s">
        <v>254</v>
      </c>
      <c r="G8" s="164"/>
      <c r="H8" s="164"/>
      <c r="I8" s="164"/>
    </row>
    <row r="9" spans="1:9" x14ac:dyDescent="0.25">
      <c r="A9" s="955"/>
      <c r="C9" s="164" t="s">
        <v>154</v>
      </c>
      <c r="D9" s="326"/>
      <c r="E9" s="327">
        <v>0.6</v>
      </c>
      <c r="F9" s="328">
        <f>E9</f>
        <v>0.6</v>
      </c>
      <c r="G9" s="164"/>
      <c r="H9" s="164"/>
      <c r="I9" s="164"/>
    </row>
    <row r="10" spans="1:9" x14ac:dyDescent="0.25">
      <c r="A10" s="955"/>
      <c r="C10" s="164" t="s">
        <v>254</v>
      </c>
      <c r="D10" s="326"/>
      <c r="E10" s="326"/>
      <c r="F10" s="327">
        <v>0.25</v>
      </c>
      <c r="G10" s="164"/>
      <c r="H10" s="164"/>
      <c r="I10" s="164"/>
    </row>
    <row r="11" spans="1:9" x14ac:dyDescent="0.25">
      <c r="A11" s="955"/>
      <c r="C11" s="164" t="s">
        <v>255</v>
      </c>
      <c r="D11" s="329">
        <f>1-SUM(D9:D10)</f>
        <v>1</v>
      </c>
      <c r="E11" s="329">
        <f>1-SUM(E9:E10)</f>
        <v>0.4</v>
      </c>
      <c r="F11" s="329">
        <f>1-SUM(F9:F10)</f>
        <v>0.15000000000000002</v>
      </c>
    </row>
    <row r="12" spans="1:9" x14ac:dyDescent="0.25">
      <c r="A12" s="955"/>
      <c r="D12" s="168"/>
      <c r="E12" s="168"/>
      <c r="F12" s="168"/>
      <c r="G12" s="164"/>
      <c r="H12" s="164"/>
      <c r="I12" s="164"/>
    </row>
    <row r="13" spans="1:9" x14ac:dyDescent="0.25">
      <c r="A13" s="955"/>
      <c r="C13" s="164" t="s">
        <v>154</v>
      </c>
      <c r="D13" s="168"/>
      <c r="E13" s="327">
        <v>0.06</v>
      </c>
      <c r="F13" s="327">
        <v>0.06</v>
      </c>
      <c r="G13" s="164"/>
      <c r="H13" s="164"/>
      <c r="I13" s="164"/>
    </row>
    <row r="14" spans="1:9" ht="16.5" customHeight="1" x14ac:dyDescent="0.25">
      <c r="A14" s="955"/>
      <c r="C14" s="164" t="s">
        <v>254</v>
      </c>
      <c r="D14" s="168"/>
      <c r="E14" s="168"/>
      <c r="F14" s="327">
        <v>0.1</v>
      </c>
      <c r="G14" s="164"/>
      <c r="H14" s="164"/>
      <c r="I14" s="164"/>
    </row>
    <row r="15" spans="1:9" x14ac:dyDescent="0.25">
      <c r="A15" s="955"/>
      <c r="C15" s="164" t="s">
        <v>255</v>
      </c>
      <c r="D15" s="327">
        <v>0.15</v>
      </c>
      <c r="E15" s="330">
        <f>$D$15+($D$15-$E$13)*((E9+E10)/E11)*(1-$D$3)</f>
        <v>0.23774999999999999</v>
      </c>
      <c r="F15" s="327">
        <v>0.4</v>
      </c>
      <c r="G15" s="164"/>
      <c r="H15" s="164"/>
      <c r="I15" s="164"/>
    </row>
    <row r="16" spans="1:9" x14ac:dyDescent="0.25">
      <c r="A16" s="955"/>
      <c r="C16" s="325" t="s">
        <v>256</v>
      </c>
      <c r="D16" s="261">
        <f>D15*D11+D14*D10+D13*D9*(1-$D$3)</f>
        <v>0.15</v>
      </c>
      <c r="E16" s="261">
        <f>E15*E11+E14*E10+E13*E9*(1-$D$3)</f>
        <v>0.11850000000000001</v>
      </c>
      <c r="F16" s="261">
        <f>F15*F11+F14*F10+F13*F9*(1-$D$3)</f>
        <v>0.10840000000000002</v>
      </c>
      <c r="G16" s="164"/>
      <c r="H16" s="164"/>
      <c r="I16" s="164"/>
    </row>
    <row r="17" spans="1:9" x14ac:dyDescent="0.25">
      <c r="A17" s="955"/>
      <c r="C17" s="164" t="s">
        <v>154</v>
      </c>
      <c r="D17" s="331">
        <f t="shared" ref="D17:F19" si="0">$D$4*D9</f>
        <v>0</v>
      </c>
      <c r="E17" s="331">
        <f t="shared" si="0"/>
        <v>3000</v>
      </c>
      <c r="F17" s="331">
        <f t="shared" si="0"/>
        <v>3000</v>
      </c>
      <c r="G17" s="164"/>
      <c r="H17" s="164"/>
      <c r="I17" s="164"/>
    </row>
    <row r="18" spans="1:9" x14ac:dyDescent="0.25">
      <c r="A18" s="955"/>
      <c r="C18" s="164" t="s">
        <v>254</v>
      </c>
      <c r="D18" s="331">
        <f t="shared" si="0"/>
        <v>0</v>
      </c>
      <c r="E18" s="331">
        <f t="shared" si="0"/>
        <v>0</v>
      </c>
      <c r="F18" s="331">
        <f t="shared" si="0"/>
        <v>1250</v>
      </c>
      <c r="G18" s="164"/>
      <c r="H18" s="164"/>
      <c r="I18" s="164"/>
    </row>
    <row r="19" spans="1:9" x14ac:dyDescent="0.25">
      <c r="A19" s="955"/>
      <c r="C19" s="164" t="s">
        <v>255</v>
      </c>
      <c r="D19" s="331">
        <f t="shared" si="0"/>
        <v>5000</v>
      </c>
      <c r="E19" s="331">
        <f t="shared" si="0"/>
        <v>2000</v>
      </c>
      <c r="F19" s="331">
        <f t="shared" si="0"/>
        <v>750.00000000000011</v>
      </c>
      <c r="G19" s="164"/>
      <c r="H19" s="164"/>
      <c r="I19" s="164"/>
    </row>
    <row r="20" spans="1:9" x14ac:dyDescent="0.25">
      <c r="A20" s="955"/>
      <c r="C20" s="164" t="s">
        <v>257</v>
      </c>
      <c r="D20" s="333">
        <f>($D$5-SUM(D17:D18))/D19</f>
        <v>1.2</v>
      </c>
      <c r="E20" s="333">
        <f>($D$5-SUM(E17:E18))/E19</f>
        <v>1.5</v>
      </c>
      <c r="F20" s="333">
        <f>($D$5-SUM(F17:F18))/F19</f>
        <v>2.333333333333333</v>
      </c>
      <c r="G20" s="332"/>
    </row>
    <row r="21" spans="1:9" x14ac:dyDescent="0.25">
      <c r="A21" s="955"/>
    </row>
    <row r="22" spans="1:9" x14ac:dyDescent="0.25">
      <c r="A22" s="955"/>
    </row>
  </sheetData>
  <sheetProtection algorithmName="SHA-512" hashValue="Z/MM7ImZrqnljykLnP7fI8QW/2a0yaFiDF/HseVju+qdPsd8bm04egtXizXLepIMzSfbdyl616v38+OcoKIU7A==" saltValue="FaXQSg1bo57gdHsgxBFYv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2"/>
    <mergeCell ref="B1:F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D11:F20 F9" unlockedFormula="1"/>
  </ignoredErrors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13.7109375" style="202" bestFit="1" customWidth="1"/>
    <col min="4" max="4" width="10.85546875" style="168" bestFit="1" customWidth="1"/>
    <col min="5" max="5" width="16.7109375" style="168" bestFit="1" customWidth="1"/>
    <col min="6" max="6" width="11" style="168" bestFit="1" customWidth="1"/>
    <col min="7" max="16384" width="9.140625" style="164"/>
  </cols>
  <sheetData>
    <row r="1" spans="1:9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808"/>
      <c r="H1" s="808"/>
      <c r="I1" s="808"/>
    </row>
    <row r="2" spans="1:9" s="988" customFormat="1" ht="15" customHeight="1" x14ac:dyDescent="0.25">
      <c r="A2" s="160"/>
      <c r="B2" s="987"/>
      <c r="C2" s="987"/>
      <c r="D2" s="987"/>
      <c r="E2" s="987"/>
      <c r="F2" s="987"/>
      <c r="G2" s="987"/>
    </row>
    <row r="3" spans="1:9" s="988" customFormat="1" ht="15" customHeight="1" x14ac:dyDescent="0.25">
      <c r="A3" s="924" t="s">
        <v>589</v>
      </c>
      <c r="C3" s="980" t="s">
        <v>559</v>
      </c>
      <c r="D3" s="987"/>
      <c r="E3" s="987"/>
      <c r="F3" s="987"/>
    </row>
    <row r="4" spans="1:9" s="988" customFormat="1" ht="15" customHeight="1" x14ac:dyDescent="0.25">
      <c r="A4" s="957"/>
      <c r="C4" s="989"/>
      <c r="D4" s="987"/>
      <c r="E4" s="987"/>
      <c r="F4" s="987"/>
    </row>
    <row r="5" spans="1:9" x14ac:dyDescent="0.25">
      <c r="A5" s="957"/>
      <c r="C5" s="277"/>
      <c r="D5" s="320" t="str">
        <f>'Figure 7.2 --&gt;'!D8</f>
        <v>Unlevered</v>
      </c>
      <c r="E5" s="320" t="str">
        <f>'Figure 7.2 --&gt;'!E8</f>
        <v>Senior Debt only</v>
      </c>
      <c r="F5" s="320" t="str">
        <f>'Figure 7.2 --&gt;'!F8</f>
        <v>Mezzanine</v>
      </c>
    </row>
    <row r="6" spans="1:9" x14ac:dyDescent="0.25">
      <c r="A6" s="957"/>
      <c r="C6" s="281" t="str">
        <f>'Figure 7.2 --&gt;'!C16</f>
        <v>WACC</v>
      </c>
      <c r="D6" s="321">
        <f>'Figure 7.2 --&gt;'!D16</f>
        <v>0.15</v>
      </c>
      <c r="E6" s="321">
        <f>'Figure 7.2 --&gt;'!E16</f>
        <v>0.11850000000000001</v>
      </c>
      <c r="F6" s="321">
        <f>'Figure 7.2 --&gt;'!F16</f>
        <v>0.10840000000000002</v>
      </c>
    </row>
    <row r="7" spans="1:9" x14ac:dyDescent="0.25">
      <c r="A7" s="957"/>
      <c r="C7" s="277" t="str">
        <f>'Figure 7.2 --&gt;'!C5</f>
        <v>Exit</v>
      </c>
      <c r="D7" s="322">
        <f>'Figure 7.2 --&gt;'!D5</f>
        <v>6000</v>
      </c>
      <c r="E7" s="322">
        <f>D7</f>
        <v>6000</v>
      </c>
      <c r="F7" s="322">
        <f>E7</f>
        <v>6000</v>
      </c>
    </row>
    <row r="8" spans="1:9" x14ac:dyDescent="0.25">
      <c r="A8" s="957"/>
      <c r="C8" s="277" t="str">
        <f>'Figure 7.2 --&gt;'!C19</f>
        <v>Equity</v>
      </c>
      <c r="D8" s="322">
        <f>'Figure 7.2 --&gt;'!D19</f>
        <v>5000</v>
      </c>
      <c r="E8" s="322">
        <f>'Figure 7.2 --&gt;'!E19</f>
        <v>2000</v>
      </c>
      <c r="F8" s="322">
        <f>'Figure 7.2 --&gt;'!F19</f>
        <v>750.00000000000011</v>
      </c>
    </row>
    <row r="9" spans="1:9" x14ac:dyDescent="0.25">
      <c r="A9" s="957"/>
      <c r="C9" s="277" t="s">
        <v>321</v>
      </c>
      <c r="D9" s="322">
        <f>D7-D8</f>
        <v>1000</v>
      </c>
      <c r="E9" s="322">
        <f t="shared" ref="E9:F9" si="0">E7-E8</f>
        <v>4000</v>
      </c>
      <c r="F9" s="322">
        <f t="shared" si="0"/>
        <v>5250</v>
      </c>
    </row>
    <row r="10" spans="1:9" ht="15.75" thickBot="1" x14ac:dyDescent="0.3">
      <c r="A10" s="957"/>
      <c r="C10" s="284" t="str">
        <f>'Figure 7.2 --&gt;'!C20</f>
        <v>Equity Multiple</v>
      </c>
      <c r="D10" s="323">
        <f>'Figure 7.2 --&gt;'!D20</f>
        <v>1.2</v>
      </c>
      <c r="E10" s="323">
        <f>'Figure 7.2 --&gt;'!E20</f>
        <v>1.5</v>
      </c>
      <c r="F10" s="323">
        <f>'Figure 7.2 --&gt;'!F20</f>
        <v>2.333333333333333</v>
      </c>
    </row>
    <row r="11" spans="1:9" ht="15.75" thickTop="1" x14ac:dyDescent="0.25">
      <c r="A11" s="957"/>
    </row>
    <row r="12" spans="1:9" x14ac:dyDescent="0.25">
      <c r="A12" s="957"/>
    </row>
    <row r="13" spans="1:9" x14ac:dyDescent="0.25">
      <c r="A13" s="957"/>
    </row>
    <row r="14" spans="1:9" ht="16.5" customHeight="1" x14ac:dyDescent="0.25">
      <c r="A14" s="957"/>
    </row>
    <row r="15" spans="1:9" x14ac:dyDescent="0.25">
      <c r="A15" s="957"/>
    </row>
    <row r="16" spans="1:9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Xc0Qi3QXVqGn9UVbBCjtDqPEr487cwJFqgzDeWxOQ810xVwSGN7+BpwJGzY8QorZKIJz563YrHI1NplSkTf9nw==" saltValue="ZVS84NtBJFtdirxVSC4C5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D5:F10 C6:C10" unlockedFormula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5"/>
  <sheetViews>
    <sheetView showGridLines="0" zoomScaleNormal="100" workbookViewId="0">
      <selection activeCell="B2" sqref="B2"/>
    </sheetView>
  </sheetViews>
  <sheetFormatPr defaultColWidth="8.85546875" defaultRowHeight="15" x14ac:dyDescent="0.25"/>
  <cols>
    <col min="1" max="1" width="12.140625" style="160" customWidth="1"/>
    <col min="2" max="2" width="2" style="988" customWidth="1"/>
    <col min="3" max="3" width="5.7109375" style="312" bestFit="1" customWidth="1"/>
    <col min="4" max="4" width="27.85546875" style="202" bestFit="1" customWidth="1"/>
    <col min="5" max="5" width="10.85546875" style="316" bestFit="1" customWidth="1"/>
    <col min="6" max="6" width="16.7109375" style="168" bestFit="1" customWidth="1"/>
    <col min="7" max="7" width="11.140625" style="168" bestFit="1" customWidth="1"/>
    <col min="8" max="16384" width="8.85546875" style="164"/>
  </cols>
  <sheetData>
    <row r="1" spans="1:9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808"/>
      <c r="I1" s="808"/>
    </row>
    <row r="2" spans="1:9" s="988" customFormat="1" ht="15" customHeight="1" x14ac:dyDescent="0.25">
      <c r="A2" s="160"/>
      <c r="B2" s="987"/>
      <c r="C2" s="987"/>
      <c r="D2" s="987"/>
      <c r="E2" s="987"/>
      <c r="F2" s="987"/>
      <c r="G2" s="987"/>
    </row>
    <row r="3" spans="1:9" s="988" customFormat="1" ht="15" customHeight="1" x14ac:dyDescent="0.25">
      <c r="A3" s="924" t="s">
        <v>589</v>
      </c>
      <c r="C3" s="980" t="s">
        <v>560</v>
      </c>
      <c r="D3" s="989"/>
      <c r="E3" s="996"/>
      <c r="F3" s="987"/>
      <c r="G3" s="987"/>
    </row>
    <row r="4" spans="1:9" s="988" customFormat="1" ht="15" customHeight="1" x14ac:dyDescent="0.25">
      <c r="A4" s="957"/>
      <c r="C4" s="997"/>
      <c r="D4" s="989"/>
      <c r="E4" s="996"/>
      <c r="F4" s="987"/>
      <c r="G4" s="987"/>
    </row>
    <row r="5" spans="1:9" ht="15.75" thickBot="1" x14ac:dyDescent="0.3">
      <c r="A5" s="957"/>
      <c r="D5" s="284"/>
      <c r="E5" s="313" t="s">
        <v>219</v>
      </c>
      <c r="F5" s="314" t="s">
        <v>435</v>
      </c>
      <c r="G5" s="313" t="s">
        <v>254</v>
      </c>
    </row>
    <row r="6" spans="1:9" ht="15.75" thickTop="1" x14ac:dyDescent="0.25">
      <c r="A6" s="957"/>
      <c r="D6" s="202" t="s">
        <v>258</v>
      </c>
      <c r="E6" s="849">
        <v>700</v>
      </c>
      <c r="F6" s="316">
        <f>E6</f>
        <v>700</v>
      </c>
      <c r="G6" s="316">
        <f>E6</f>
        <v>700</v>
      </c>
    </row>
    <row r="7" spans="1:9" x14ac:dyDescent="0.25">
      <c r="A7" s="957"/>
      <c r="D7" s="202" t="s">
        <v>259</v>
      </c>
      <c r="E7" s="849">
        <v>10000</v>
      </c>
      <c r="F7" s="316">
        <f>E7</f>
        <v>10000</v>
      </c>
      <c r="G7" s="316">
        <f>E7</f>
        <v>10000</v>
      </c>
    </row>
    <row r="8" spans="1:9" x14ac:dyDescent="0.25">
      <c r="A8" s="957"/>
      <c r="D8" s="202" t="s">
        <v>260</v>
      </c>
      <c r="E8" s="849">
        <v>3000</v>
      </c>
      <c r="F8" s="316">
        <f>E8</f>
        <v>3000</v>
      </c>
      <c r="G8" s="316">
        <f>E8</f>
        <v>3000</v>
      </c>
    </row>
    <row r="9" spans="1:9" x14ac:dyDescent="0.25">
      <c r="A9" s="957"/>
      <c r="D9" s="202" t="s">
        <v>261</v>
      </c>
      <c r="E9" s="849">
        <v>1100</v>
      </c>
      <c r="F9" s="316">
        <f>E9</f>
        <v>1100</v>
      </c>
      <c r="G9" s="316">
        <f>E9</f>
        <v>1100</v>
      </c>
    </row>
    <row r="10" spans="1:9" x14ac:dyDescent="0.25">
      <c r="A10" s="957"/>
      <c r="C10" s="848">
        <v>0.7</v>
      </c>
      <c r="D10" s="202" t="s">
        <v>154</v>
      </c>
      <c r="F10" s="316">
        <f>$C$10*$E$7</f>
        <v>7000</v>
      </c>
      <c r="G10" s="316">
        <f>$C$10*$E$7</f>
        <v>7000</v>
      </c>
    </row>
    <row r="11" spans="1:9" x14ac:dyDescent="0.25">
      <c r="A11" s="957"/>
      <c r="C11" s="848"/>
      <c r="D11" s="202" t="s">
        <v>262</v>
      </c>
      <c r="F11" s="850">
        <v>0.06</v>
      </c>
      <c r="G11" s="208">
        <f>F11</f>
        <v>0.06</v>
      </c>
    </row>
    <row r="12" spans="1:9" x14ac:dyDescent="0.25">
      <c r="A12" s="957"/>
      <c r="C12" s="848">
        <v>0.2</v>
      </c>
      <c r="D12" s="318" t="s">
        <v>263</v>
      </c>
      <c r="F12" s="315"/>
      <c r="G12" s="316">
        <f>$C$12*$E$7</f>
        <v>2000</v>
      </c>
    </row>
    <row r="13" spans="1:9" x14ac:dyDescent="0.25">
      <c r="A13" s="957"/>
      <c r="C13" s="848"/>
      <c r="D13" s="318" t="s">
        <v>264</v>
      </c>
      <c r="F13" s="317"/>
      <c r="G13" s="850">
        <v>0.1</v>
      </c>
    </row>
    <row r="14" spans="1:9" ht="16.5" customHeight="1" x14ac:dyDescent="0.25">
      <c r="A14" s="957"/>
      <c r="C14" s="848"/>
      <c r="D14" s="318"/>
      <c r="G14" s="315"/>
    </row>
    <row r="15" spans="1:9" x14ac:dyDescent="0.25">
      <c r="A15" s="957"/>
      <c r="C15" s="848">
        <v>0.9</v>
      </c>
      <c r="D15" s="318" t="s">
        <v>265</v>
      </c>
      <c r="F15" s="315"/>
      <c r="G15" s="316">
        <f>E8*C15</f>
        <v>2700</v>
      </c>
    </row>
    <row r="16" spans="1:9" x14ac:dyDescent="0.25">
      <c r="A16" s="957"/>
      <c r="D16" s="318" t="s">
        <v>266</v>
      </c>
      <c r="F16" s="317"/>
      <c r="G16" s="208">
        <f>G13</f>
        <v>0.1</v>
      </c>
    </row>
    <row r="17" spans="1:8" ht="6.75" customHeight="1" x14ac:dyDescent="0.25">
      <c r="A17" s="957"/>
      <c r="D17" s="318"/>
      <c r="G17" s="315"/>
    </row>
    <row r="18" spans="1:8" x14ac:dyDescent="0.25">
      <c r="A18" s="957"/>
      <c r="D18" s="202" t="s">
        <v>267</v>
      </c>
      <c r="E18" s="316">
        <f>E7-E10-E12</f>
        <v>10000</v>
      </c>
      <c r="F18" s="316">
        <f>F7-F10-F12</f>
        <v>3000</v>
      </c>
      <c r="G18" s="316">
        <f>G7-G10-G12</f>
        <v>1000</v>
      </c>
    </row>
    <row r="19" spans="1:8" x14ac:dyDescent="0.25">
      <c r="A19" s="957"/>
      <c r="D19" s="202" t="s">
        <v>268</v>
      </c>
      <c r="E19" s="319">
        <f>E18+E8</f>
        <v>13000</v>
      </c>
      <c r="F19" s="319">
        <f>F18+F8</f>
        <v>6000</v>
      </c>
      <c r="G19" s="319">
        <f>G18+G8-G15</f>
        <v>1300</v>
      </c>
    </row>
    <row r="20" spans="1:8" ht="6.75" customHeight="1" x14ac:dyDescent="0.25">
      <c r="A20" s="957"/>
      <c r="D20" s="318"/>
      <c r="G20" s="315"/>
    </row>
    <row r="21" spans="1:8" x14ac:dyDescent="0.25">
      <c r="A21" s="957"/>
      <c r="D21" s="202" t="s">
        <v>269</v>
      </c>
      <c r="E21" s="319">
        <f>E6-E10*E11-E12*E13</f>
        <v>700</v>
      </c>
      <c r="F21" s="319">
        <f>F6-F10*F11-F12*F13</f>
        <v>280</v>
      </c>
      <c r="G21" s="319">
        <f>G6-G10*G11-G12*G13</f>
        <v>80</v>
      </c>
    </row>
    <row r="22" spans="1:8" x14ac:dyDescent="0.25">
      <c r="A22" s="957"/>
      <c r="D22" s="202" t="s">
        <v>270</v>
      </c>
      <c r="E22" s="319">
        <f>E9-E10*E11-E12*E13</f>
        <v>1100</v>
      </c>
      <c r="F22" s="319">
        <f>F9-F10*F11-F12*F13</f>
        <v>680</v>
      </c>
      <c r="G22" s="319">
        <f>G9-G10*G11-G12*G13</f>
        <v>480</v>
      </c>
    </row>
    <row r="23" spans="1:8" ht="6.75" customHeight="1" x14ac:dyDescent="0.25">
      <c r="A23" s="957"/>
      <c r="D23" s="318"/>
      <c r="G23" s="315"/>
    </row>
    <row r="24" spans="1:8" x14ac:dyDescent="0.25">
      <c r="A24" s="957"/>
      <c r="D24" s="202" t="s">
        <v>271</v>
      </c>
      <c r="E24" s="262">
        <f t="shared" ref="E24:G25" si="0">E21/E18</f>
        <v>7.0000000000000007E-2</v>
      </c>
      <c r="F24" s="262">
        <f t="shared" si="0"/>
        <v>9.3333333333333338E-2</v>
      </c>
      <c r="G24" s="262">
        <f t="shared" si="0"/>
        <v>0.08</v>
      </c>
      <c r="H24" s="136"/>
    </row>
    <row r="25" spans="1:8" x14ac:dyDescent="0.25">
      <c r="D25" s="202" t="s">
        <v>272</v>
      </c>
      <c r="E25" s="262">
        <f t="shared" si="0"/>
        <v>8.461538461538462E-2</v>
      </c>
      <c r="F25" s="262">
        <f t="shared" si="0"/>
        <v>0.11333333333333333</v>
      </c>
      <c r="G25" s="262">
        <f t="shared" si="0"/>
        <v>0.36923076923076925</v>
      </c>
      <c r="H25" s="136"/>
    </row>
  </sheetData>
  <sheetProtection algorithmName="SHA-512" hashValue="I4iVHYVOt6GEjOgz10KkkZ827fG4dU5ErA5FYBLQkaxBxxBOvF1pqm8rBmXhwvy115ujTvrsIhirDdSs615+Jg==" saltValue="2AGkjB0iMGskUGVajo24B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G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r:id="rId2"/>
  <ignoredErrors>
    <ignoredError sqref="E6:G25" unlockedFormula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48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286" customWidth="1"/>
    <col min="2" max="2" width="2" style="994" customWidth="1"/>
    <col min="3" max="3" width="8.28515625" style="287" bestFit="1" customWidth="1"/>
    <col min="4" max="4" width="34.42578125" style="290" bestFit="1" customWidth="1"/>
    <col min="5" max="5" width="9.140625" style="168" bestFit="1" customWidth="1"/>
    <col min="6" max="9" width="6.28515625" style="168" bestFit="1" customWidth="1"/>
    <col min="10" max="10" width="7.28515625" style="168" bestFit="1" customWidth="1"/>
    <col min="11" max="11" width="8.42578125" style="168" bestFit="1" customWidth="1"/>
    <col min="12" max="12" width="3.42578125" style="290" customWidth="1"/>
    <col min="13" max="13" width="3.5703125" style="290" customWidth="1"/>
    <col min="14" max="14" width="9.140625" style="290"/>
    <col min="15" max="20" width="8.28515625" style="290" customWidth="1"/>
    <col min="21" max="16384" width="9.140625" style="290"/>
  </cols>
  <sheetData>
    <row r="1" spans="1:11" s="286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</row>
    <row r="2" spans="1:11" s="994" customFormat="1" ht="15" customHeight="1" x14ac:dyDescent="0.25">
      <c r="A2" s="286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11" x14ac:dyDescent="0.25">
      <c r="A3" s="924" t="s">
        <v>589</v>
      </c>
      <c r="D3" s="288" t="s">
        <v>273</v>
      </c>
      <c r="E3" s="289">
        <v>15000</v>
      </c>
    </row>
    <row r="4" spans="1:11" x14ac:dyDescent="0.25">
      <c r="A4" s="957"/>
      <c r="D4" s="291" t="s">
        <v>436</v>
      </c>
      <c r="E4" s="292">
        <v>800</v>
      </c>
      <c r="G4" s="279"/>
    </row>
    <row r="5" spans="1:11" x14ac:dyDescent="0.25">
      <c r="A5" s="957"/>
      <c r="D5" s="291" t="s">
        <v>275</v>
      </c>
      <c r="E5" s="293">
        <v>0.03</v>
      </c>
      <c r="G5" s="266"/>
    </row>
    <row r="6" spans="1:11" x14ac:dyDescent="0.25">
      <c r="A6" s="957"/>
      <c r="D6" s="291" t="s">
        <v>437</v>
      </c>
      <c r="E6" s="293">
        <v>0.02</v>
      </c>
    </row>
    <row r="7" spans="1:11" x14ac:dyDescent="0.25">
      <c r="A7" s="957"/>
      <c r="D7" s="294" t="s">
        <v>276</v>
      </c>
      <c r="E7" s="282" t="s">
        <v>0</v>
      </c>
      <c r="F7" s="282" t="s">
        <v>277</v>
      </c>
      <c r="G7" s="282" t="s">
        <v>278</v>
      </c>
    </row>
    <row r="8" spans="1:11" x14ac:dyDescent="0.25">
      <c r="A8" s="957"/>
      <c r="D8" s="291" t="s">
        <v>279</v>
      </c>
      <c r="E8" s="293">
        <v>0.65</v>
      </c>
      <c r="F8" s="293">
        <v>0.05</v>
      </c>
      <c r="G8" s="295"/>
    </row>
    <row r="9" spans="1:11" x14ac:dyDescent="0.25">
      <c r="A9" s="957"/>
      <c r="D9" s="296" t="s">
        <v>280</v>
      </c>
      <c r="E9" s="297">
        <v>0.2</v>
      </c>
      <c r="F9" s="297">
        <v>0.08</v>
      </c>
      <c r="G9" s="297">
        <v>0.5</v>
      </c>
    </row>
    <row r="10" spans="1:11" x14ac:dyDescent="0.25">
      <c r="A10" s="957"/>
      <c r="B10" s="995"/>
    </row>
    <row r="11" spans="1:11" ht="15.75" thickBot="1" x14ac:dyDescent="0.3">
      <c r="A11" s="957"/>
      <c r="C11" s="851" t="s">
        <v>19</v>
      </c>
      <c r="D11" s="298" t="s">
        <v>159</v>
      </c>
      <c r="E11" s="264">
        <v>0</v>
      </c>
      <c r="F11" s="264">
        <f>E11+1</f>
        <v>1</v>
      </c>
      <c r="G11" s="264">
        <f t="shared" ref="G11:K11" si="0">F11+1</f>
        <v>2</v>
      </c>
      <c r="H11" s="264">
        <f t="shared" si="0"/>
        <v>3</v>
      </c>
      <c r="I11" s="264">
        <f t="shared" si="0"/>
        <v>4</v>
      </c>
      <c r="J11" s="264">
        <f t="shared" si="0"/>
        <v>5</v>
      </c>
      <c r="K11" s="264">
        <f t="shared" si="0"/>
        <v>6</v>
      </c>
    </row>
    <row r="12" spans="1:11" ht="16.5" customHeight="1" thickTop="1" x14ac:dyDescent="0.25">
      <c r="A12" s="957"/>
      <c r="C12" s="852"/>
      <c r="D12" s="290" t="s">
        <v>458</v>
      </c>
      <c r="E12" s="299">
        <f>-E3</f>
        <v>-15000</v>
      </c>
      <c r="F12" s="299"/>
      <c r="G12" s="299"/>
      <c r="H12" s="299"/>
      <c r="I12" s="299"/>
      <c r="J12" s="299"/>
      <c r="K12" s="299">
        <f>E3*(1+$E$6)^K11</f>
        <v>16892.436288960002</v>
      </c>
    </row>
    <row r="13" spans="1:11" x14ac:dyDescent="0.25">
      <c r="A13" s="957"/>
      <c r="C13" s="852"/>
      <c r="D13" s="296" t="s">
        <v>274</v>
      </c>
      <c r="E13" s="300"/>
      <c r="F13" s="300">
        <f>E4</f>
        <v>800</v>
      </c>
      <c r="G13" s="300">
        <f>F13*(1+$E$5)</f>
        <v>824</v>
      </c>
      <c r="H13" s="300">
        <f>G13*(1+$E$5)</f>
        <v>848.72</v>
      </c>
      <c r="I13" s="300">
        <f>H13*(1+$E$5)</f>
        <v>874.1816</v>
      </c>
      <c r="J13" s="300">
        <f>I13*(1+$E$5)</f>
        <v>900.40704800000003</v>
      </c>
      <c r="K13" s="300"/>
    </row>
    <row r="14" spans="1:11" x14ac:dyDescent="0.25">
      <c r="A14" s="957"/>
      <c r="C14" s="853">
        <f>IRR(E14:K14)</f>
        <v>6.6259123090262273E-2</v>
      </c>
      <c r="D14" s="301" t="s">
        <v>51</v>
      </c>
      <c r="E14" s="302">
        <f t="shared" ref="E14:K14" si="1">SUM(E12:E13)</f>
        <v>-15000</v>
      </c>
      <c r="F14" s="302">
        <f t="shared" si="1"/>
        <v>800</v>
      </c>
      <c r="G14" s="302">
        <f t="shared" si="1"/>
        <v>824</v>
      </c>
      <c r="H14" s="302">
        <f t="shared" si="1"/>
        <v>848.72</v>
      </c>
      <c r="I14" s="302">
        <f t="shared" si="1"/>
        <v>874.1816</v>
      </c>
      <c r="J14" s="302">
        <f t="shared" si="1"/>
        <v>900.40704800000003</v>
      </c>
      <c r="K14" s="302">
        <f t="shared" si="1"/>
        <v>16892.436288960002</v>
      </c>
    </row>
    <row r="15" spans="1:11" x14ac:dyDescent="0.25">
      <c r="A15" s="957"/>
      <c r="C15" s="852"/>
      <c r="D15" s="290" t="s">
        <v>281</v>
      </c>
      <c r="E15" s="299">
        <f>E3*E8</f>
        <v>9750</v>
      </c>
      <c r="F15" s="299"/>
      <c r="G15" s="299"/>
      <c r="H15" s="299"/>
      <c r="I15" s="299"/>
      <c r="J15" s="299"/>
      <c r="K15" s="299">
        <f>-E15</f>
        <v>-9750</v>
      </c>
    </row>
    <row r="16" spans="1:11" x14ac:dyDescent="0.25">
      <c r="A16" s="957"/>
      <c r="C16" s="852"/>
      <c r="D16" s="296" t="s">
        <v>282</v>
      </c>
      <c r="E16" s="300"/>
      <c r="F16" s="300">
        <f t="shared" ref="F16:K16" si="2">-$E$15*$F$8</f>
        <v>-487.5</v>
      </c>
      <c r="G16" s="300">
        <f t="shared" si="2"/>
        <v>-487.5</v>
      </c>
      <c r="H16" s="300">
        <f t="shared" si="2"/>
        <v>-487.5</v>
      </c>
      <c r="I16" s="300">
        <f t="shared" si="2"/>
        <v>-487.5</v>
      </c>
      <c r="J16" s="300">
        <f t="shared" si="2"/>
        <v>-487.5</v>
      </c>
      <c r="K16" s="300">
        <f t="shared" si="2"/>
        <v>-487.5</v>
      </c>
    </row>
    <row r="17" spans="1:11" x14ac:dyDescent="0.25">
      <c r="A17" s="957"/>
      <c r="C17" s="853">
        <f>IRR(E17:K17)</f>
        <v>9.4319711725779909E-2</v>
      </c>
      <c r="D17" s="303" t="s">
        <v>283</v>
      </c>
      <c r="E17" s="304">
        <f t="shared" ref="E17:K17" si="3">SUM(E14:E16)</f>
        <v>-5250</v>
      </c>
      <c r="F17" s="304">
        <f t="shared" si="3"/>
        <v>312.5</v>
      </c>
      <c r="G17" s="304">
        <f t="shared" si="3"/>
        <v>336.5</v>
      </c>
      <c r="H17" s="304">
        <f t="shared" si="3"/>
        <v>361.22</v>
      </c>
      <c r="I17" s="304">
        <f t="shared" si="3"/>
        <v>386.6816</v>
      </c>
      <c r="J17" s="304">
        <f t="shared" si="3"/>
        <v>412.90704800000003</v>
      </c>
      <c r="K17" s="304">
        <f t="shared" si="3"/>
        <v>6654.9362889600015</v>
      </c>
    </row>
    <row r="18" spans="1:11" x14ac:dyDescent="0.25">
      <c r="A18" s="957"/>
      <c r="C18" s="854"/>
      <c r="D18" s="305"/>
      <c r="E18" s="304"/>
      <c r="F18" s="304"/>
      <c r="G18" s="304"/>
      <c r="H18" s="304"/>
      <c r="I18" s="304"/>
      <c r="J18" s="304"/>
      <c r="K18" s="304"/>
    </row>
    <row r="19" spans="1:11" x14ac:dyDescent="0.25">
      <c r="A19" s="957"/>
      <c r="C19" s="855"/>
    </row>
    <row r="20" spans="1:11" ht="15" customHeight="1" thickBot="1" x14ac:dyDescent="0.3">
      <c r="A20" s="957"/>
      <c r="C20" s="851" t="s">
        <v>19</v>
      </c>
      <c r="D20" s="298" t="s">
        <v>159</v>
      </c>
      <c r="E20" s="264">
        <v>0</v>
      </c>
      <c r="F20" s="264">
        <f>E20+1</f>
        <v>1</v>
      </c>
      <c r="G20" s="264">
        <f t="shared" ref="G20:K20" si="4">F20+1</f>
        <v>2</v>
      </c>
      <c r="H20" s="264">
        <f t="shared" si="4"/>
        <v>3</v>
      </c>
      <c r="I20" s="264">
        <f t="shared" si="4"/>
        <v>4</v>
      </c>
      <c r="J20" s="264">
        <f t="shared" si="4"/>
        <v>5</v>
      </c>
      <c r="K20" s="264">
        <f t="shared" si="4"/>
        <v>6</v>
      </c>
    </row>
    <row r="21" spans="1:11" ht="15.75" thickTop="1" x14ac:dyDescent="0.25">
      <c r="A21" s="957"/>
      <c r="C21" s="852"/>
      <c r="D21" s="290" t="str">
        <f>D12</f>
        <v>Property Acquisition &amp; Sale</v>
      </c>
      <c r="E21" s="299">
        <f>E12</f>
        <v>-15000</v>
      </c>
      <c r="F21" s="299"/>
      <c r="G21" s="299"/>
      <c r="H21" s="299"/>
      <c r="I21" s="299"/>
      <c r="J21" s="299"/>
      <c r="K21" s="299">
        <f t="shared" ref="K21" si="5">K12</f>
        <v>16892.436288960002</v>
      </c>
    </row>
    <row r="22" spans="1:11" x14ac:dyDescent="0.25">
      <c r="A22" s="957"/>
      <c r="C22" s="852"/>
      <c r="D22" s="296" t="str">
        <f>D13</f>
        <v>Net operating Income</v>
      </c>
      <c r="E22" s="300"/>
      <c r="F22" s="300">
        <f t="shared" ref="F22:J22" si="6">F13</f>
        <v>800</v>
      </c>
      <c r="G22" s="300">
        <f t="shared" si="6"/>
        <v>824</v>
      </c>
      <c r="H22" s="300">
        <f t="shared" si="6"/>
        <v>848.72</v>
      </c>
      <c r="I22" s="300">
        <f t="shared" si="6"/>
        <v>874.1816</v>
      </c>
      <c r="J22" s="300">
        <f t="shared" si="6"/>
        <v>900.40704800000003</v>
      </c>
      <c r="K22" s="300"/>
    </row>
    <row r="23" spans="1:11" x14ac:dyDescent="0.25">
      <c r="A23" s="957"/>
      <c r="C23" s="856">
        <f>IRR(E23:K23)</f>
        <v>6.6259123090262273E-2</v>
      </c>
      <c r="D23" s="301" t="str">
        <f t="shared" ref="D23:D24" si="7">D14</f>
        <v>Operating cash flows</v>
      </c>
      <c r="E23" s="302">
        <f t="shared" ref="E23:K23" si="8">SUM(E21:E22)</f>
        <v>-15000</v>
      </c>
      <c r="F23" s="302">
        <f t="shared" si="8"/>
        <v>800</v>
      </c>
      <c r="G23" s="302">
        <f t="shared" si="8"/>
        <v>824</v>
      </c>
      <c r="H23" s="302">
        <f t="shared" si="8"/>
        <v>848.72</v>
      </c>
      <c r="I23" s="302">
        <f t="shared" si="8"/>
        <v>874.1816</v>
      </c>
      <c r="J23" s="302">
        <f t="shared" si="8"/>
        <v>900.40704800000003</v>
      </c>
      <c r="K23" s="302">
        <f t="shared" si="8"/>
        <v>16892.436288960002</v>
      </c>
    </row>
    <row r="24" spans="1:11" x14ac:dyDescent="0.25">
      <c r="A24" s="957"/>
      <c r="C24" s="852"/>
      <c r="D24" s="290" t="str">
        <f t="shared" si="7"/>
        <v>Senior debt</v>
      </c>
      <c r="E24" s="299">
        <f>E15</f>
        <v>9750</v>
      </c>
      <c r="F24" s="299"/>
      <c r="G24" s="299"/>
      <c r="H24" s="299"/>
      <c r="I24" s="299"/>
      <c r="J24" s="299"/>
      <c r="K24" s="299">
        <f>K15</f>
        <v>-9750</v>
      </c>
    </row>
    <row r="25" spans="1:11" x14ac:dyDescent="0.25">
      <c r="C25" s="856"/>
      <c r="D25" s="296" t="str">
        <f>D16</f>
        <v>Interests on Senior debt</v>
      </c>
      <c r="E25" s="300"/>
      <c r="F25" s="300">
        <f>F16</f>
        <v>-487.5</v>
      </c>
      <c r="G25" s="300">
        <f>G16</f>
        <v>-487.5</v>
      </c>
      <c r="H25" s="300">
        <f>H16</f>
        <v>-487.5</v>
      </c>
      <c r="I25" s="300">
        <f>I16</f>
        <v>-487.5</v>
      </c>
      <c r="J25" s="300">
        <f>J16</f>
        <v>-487.5</v>
      </c>
      <c r="K25" s="300">
        <f>K16</f>
        <v>-487.5</v>
      </c>
    </row>
    <row r="26" spans="1:11" x14ac:dyDescent="0.25">
      <c r="C26" s="856">
        <f>IRR(E26:K26)</f>
        <v>9.4319711725779909E-2</v>
      </c>
      <c r="D26" s="301" t="s">
        <v>284</v>
      </c>
      <c r="E26" s="302">
        <f>SUM(E23:E25)</f>
        <v>-5250</v>
      </c>
      <c r="F26" s="302">
        <f t="shared" ref="F26:K26" si="9">SUM(F23:F25)</f>
        <v>312.5</v>
      </c>
      <c r="G26" s="302">
        <f t="shared" si="9"/>
        <v>336.5</v>
      </c>
      <c r="H26" s="302">
        <f t="shared" si="9"/>
        <v>361.22</v>
      </c>
      <c r="I26" s="302">
        <f t="shared" si="9"/>
        <v>386.6816</v>
      </c>
      <c r="J26" s="302">
        <f t="shared" si="9"/>
        <v>412.90704800000003</v>
      </c>
      <c r="K26" s="302">
        <f t="shared" si="9"/>
        <v>6654.9362889600015</v>
      </c>
    </row>
    <row r="27" spans="1:11" x14ac:dyDescent="0.25">
      <c r="C27" s="852"/>
      <c r="D27" s="306" t="s">
        <v>280</v>
      </c>
      <c r="E27" s="299">
        <f>E3*E9</f>
        <v>3000</v>
      </c>
      <c r="F27" s="299"/>
      <c r="G27" s="299"/>
      <c r="H27" s="299"/>
      <c r="I27" s="299"/>
      <c r="J27" s="299"/>
      <c r="K27" s="299">
        <f>-E27</f>
        <v>-3000</v>
      </c>
    </row>
    <row r="28" spans="1:11" x14ac:dyDescent="0.25">
      <c r="C28" s="856"/>
      <c r="D28" s="296" t="s">
        <v>579</v>
      </c>
      <c r="E28" s="300"/>
      <c r="F28" s="300">
        <f t="shared" ref="F28:K28" si="10">-$E$27*$F$9</f>
        <v>-240</v>
      </c>
      <c r="G28" s="300">
        <f t="shared" si="10"/>
        <v>-240</v>
      </c>
      <c r="H28" s="300">
        <f t="shared" si="10"/>
        <v>-240</v>
      </c>
      <c r="I28" s="300">
        <f t="shared" si="10"/>
        <v>-240</v>
      </c>
      <c r="J28" s="300">
        <f t="shared" si="10"/>
        <v>-240</v>
      </c>
      <c r="K28" s="300">
        <f t="shared" si="10"/>
        <v>-240</v>
      </c>
    </row>
    <row r="29" spans="1:11" x14ac:dyDescent="0.25">
      <c r="C29" s="853">
        <f>IRR(E29:K29)</f>
        <v>0.11065531770990455</v>
      </c>
      <c r="D29" s="307" t="s">
        <v>285</v>
      </c>
      <c r="E29" s="308">
        <f>SUM(E26:E28)</f>
        <v>-2250</v>
      </c>
      <c r="F29" s="308">
        <f t="shared" ref="F29:K29" si="11">SUM(F26:F28)</f>
        <v>72.5</v>
      </c>
      <c r="G29" s="308">
        <f t="shared" si="11"/>
        <v>96.5</v>
      </c>
      <c r="H29" s="308">
        <f t="shared" si="11"/>
        <v>121.22000000000003</v>
      </c>
      <c r="I29" s="308">
        <f t="shared" si="11"/>
        <v>146.6816</v>
      </c>
      <c r="J29" s="308">
        <f t="shared" si="11"/>
        <v>172.90704800000003</v>
      </c>
      <c r="K29" s="308">
        <f t="shared" si="11"/>
        <v>3414.9362889600015</v>
      </c>
    </row>
    <row r="30" spans="1:11" x14ac:dyDescent="0.25">
      <c r="C30" s="856"/>
      <c r="D30" s="306" t="s">
        <v>286</v>
      </c>
      <c r="E30" s="304"/>
      <c r="F30" s="304"/>
      <c r="G30" s="304"/>
      <c r="H30" s="304"/>
      <c r="I30" s="304"/>
      <c r="J30" s="304"/>
      <c r="K30" s="304">
        <f>-E27*G9*K20*(C23-F8)</f>
        <v>-146.33210781236042</v>
      </c>
    </row>
    <row r="31" spans="1:11" x14ac:dyDescent="0.25">
      <c r="C31" s="853">
        <f>IRR(E31:K31)</f>
        <v>0.10349597005761102</v>
      </c>
      <c r="D31" s="305" t="s">
        <v>287</v>
      </c>
      <c r="E31" s="304">
        <f>SUM(E29:E30)</f>
        <v>-2250</v>
      </c>
      <c r="F31" s="304">
        <f t="shared" ref="F31:K31" si="12">SUM(F29:F30)</f>
        <v>72.5</v>
      </c>
      <c r="G31" s="304">
        <f t="shared" si="12"/>
        <v>96.5</v>
      </c>
      <c r="H31" s="304">
        <f t="shared" si="12"/>
        <v>121.22000000000003</v>
      </c>
      <c r="I31" s="304">
        <f t="shared" si="12"/>
        <v>146.6816</v>
      </c>
      <c r="J31" s="304">
        <f t="shared" si="12"/>
        <v>172.90704800000003</v>
      </c>
      <c r="K31" s="304">
        <f t="shared" si="12"/>
        <v>3268.6041811476412</v>
      </c>
    </row>
    <row r="32" spans="1:11" x14ac:dyDescent="0.25">
      <c r="C32" s="855"/>
      <c r="D32" s="305"/>
      <c r="E32" s="304"/>
      <c r="F32" s="304"/>
      <c r="G32" s="304"/>
      <c r="H32" s="304"/>
      <c r="I32" s="304"/>
      <c r="J32" s="304"/>
      <c r="K32" s="304"/>
    </row>
    <row r="33" spans="3:23" ht="15" customHeight="1" thickBot="1" x14ac:dyDescent="0.3">
      <c r="C33" s="851" t="s">
        <v>19</v>
      </c>
      <c r="D33" s="298" t="s">
        <v>159</v>
      </c>
      <c r="E33" s="264">
        <f>E20</f>
        <v>0</v>
      </c>
      <c r="F33" s="264">
        <f t="shared" ref="F33:K33" si="13">F20</f>
        <v>1</v>
      </c>
      <c r="G33" s="264">
        <f t="shared" si="13"/>
        <v>2</v>
      </c>
      <c r="H33" s="264">
        <f t="shared" si="13"/>
        <v>3</v>
      </c>
      <c r="I33" s="264">
        <f t="shared" si="13"/>
        <v>4</v>
      </c>
      <c r="J33" s="264">
        <f t="shared" si="13"/>
        <v>5</v>
      </c>
      <c r="K33" s="264">
        <f t="shared" si="13"/>
        <v>6</v>
      </c>
    </row>
    <row r="34" spans="3:23" ht="15.75" thickTop="1" x14ac:dyDescent="0.25">
      <c r="C34" s="853">
        <f t="shared" ref="C34:C37" si="14">IRR(E34:K34)</f>
        <v>5.0000000000245404E-2</v>
      </c>
      <c r="D34" s="290" t="s">
        <v>281</v>
      </c>
      <c r="E34" s="299">
        <f>-SUM(E24:E25)</f>
        <v>-9750</v>
      </c>
      <c r="F34" s="299">
        <f t="shared" ref="F34:K34" si="15">-SUM(F24:F25)</f>
        <v>487.5</v>
      </c>
      <c r="G34" s="299">
        <f t="shared" si="15"/>
        <v>487.5</v>
      </c>
      <c r="H34" s="299">
        <f t="shared" si="15"/>
        <v>487.5</v>
      </c>
      <c r="I34" s="299">
        <f t="shared" si="15"/>
        <v>487.5</v>
      </c>
      <c r="J34" s="299">
        <f t="shared" si="15"/>
        <v>487.5</v>
      </c>
      <c r="K34" s="299">
        <f t="shared" si="15"/>
        <v>10237.5</v>
      </c>
    </row>
    <row r="35" spans="3:23" x14ac:dyDescent="0.25">
      <c r="C35" s="853">
        <f t="shared" si="14"/>
        <v>7.9999999993665361E-2</v>
      </c>
      <c r="D35" s="290" t="s">
        <v>580</v>
      </c>
      <c r="E35" s="299">
        <f>-SUM(E27:E28)</f>
        <v>-3000</v>
      </c>
      <c r="F35" s="299">
        <f t="shared" ref="F35:K35" si="16">-SUM(F27:F28)</f>
        <v>240</v>
      </c>
      <c r="G35" s="299">
        <f t="shared" si="16"/>
        <v>240</v>
      </c>
      <c r="H35" s="299">
        <f t="shared" si="16"/>
        <v>240</v>
      </c>
      <c r="I35" s="299">
        <f t="shared" si="16"/>
        <v>240</v>
      </c>
      <c r="J35" s="299">
        <f t="shared" si="16"/>
        <v>240</v>
      </c>
      <c r="K35" s="299">
        <f t="shared" si="16"/>
        <v>3240</v>
      </c>
    </row>
    <row r="36" spans="3:23" x14ac:dyDescent="0.25">
      <c r="C36" s="853">
        <f t="shared" si="14"/>
        <v>8.6540316465113731E-2</v>
      </c>
      <c r="D36" s="290" t="s">
        <v>581</v>
      </c>
      <c r="E36" s="299">
        <f>-SUM(E27:E28)+E30</f>
        <v>-3000</v>
      </c>
      <c r="F36" s="299">
        <f t="shared" ref="F36:J36" si="17">-SUM(F27:F28)+F30</f>
        <v>240</v>
      </c>
      <c r="G36" s="299">
        <f t="shared" si="17"/>
        <v>240</v>
      </c>
      <c r="H36" s="299">
        <f t="shared" si="17"/>
        <v>240</v>
      </c>
      <c r="I36" s="299">
        <f t="shared" si="17"/>
        <v>240</v>
      </c>
      <c r="J36" s="299">
        <f t="shared" si="17"/>
        <v>240</v>
      </c>
      <c r="K36" s="299">
        <f>-SUM(K27:K28)-K30</f>
        <v>3386.3321078123604</v>
      </c>
    </row>
    <row r="37" spans="3:23" x14ac:dyDescent="0.25">
      <c r="C37" s="853">
        <f t="shared" si="14"/>
        <v>0.10349597005761102</v>
      </c>
      <c r="D37" s="291" t="s">
        <v>255</v>
      </c>
      <c r="E37" s="309">
        <f>E31</f>
        <v>-2250</v>
      </c>
      <c r="F37" s="309">
        <f t="shared" ref="F37:K37" si="18">F31</f>
        <v>72.5</v>
      </c>
      <c r="G37" s="309">
        <f t="shared" si="18"/>
        <v>96.5</v>
      </c>
      <c r="H37" s="309">
        <f t="shared" si="18"/>
        <v>121.22000000000003</v>
      </c>
      <c r="I37" s="309">
        <f t="shared" si="18"/>
        <v>146.6816</v>
      </c>
      <c r="J37" s="309">
        <f t="shared" si="18"/>
        <v>172.90704800000003</v>
      </c>
      <c r="K37" s="309">
        <f t="shared" si="18"/>
        <v>3268.6041811476412</v>
      </c>
    </row>
    <row r="39" spans="3:23" ht="15" customHeight="1" x14ac:dyDescent="0.25">
      <c r="F39" s="959" t="s">
        <v>288</v>
      </c>
      <c r="G39" s="959"/>
      <c r="H39" s="959"/>
      <c r="I39" s="959"/>
      <c r="J39" s="959"/>
      <c r="K39" s="959"/>
    </row>
    <row r="40" spans="3:23" x14ac:dyDescent="0.25">
      <c r="E40" s="259">
        <f>C31</f>
        <v>0.10349597005761102</v>
      </c>
      <c r="F40" s="260">
        <v>0</v>
      </c>
      <c r="G40" s="260">
        <f>F40+5%</f>
        <v>0.05</v>
      </c>
      <c r="H40" s="260">
        <f t="shared" ref="H40:K40" si="19">G40+5%</f>
        <v>0.1</v>
      </c>
      <c r="I40" s="260">
        <f t="shared" si="19"/>
        <v>0.15000000000000002</v>
      </c>
      <c r="J40" s="260">
        <f t="shared" si="19"/>
        <v>0.2</v>
      </c>
      <c r="K40" s="260">
        <f t="shared" si="19"/>
        <v>0.25</v>
      </c>
      <c r="T40" s="310"/>
      <c r="U40" s="310"/>
      <c r="V40" s="310"/>
      <c r="W40" s="310"/>
    </row>
    <row r="41" spans="3:23" x14ac:dyDescent="0.25">
      <c r="D41" s="960" t="s">
        <v>289</v>
      </c>
      <c r="E41" s="261">
        <v>-0.04</v>
      </c>
      <c r="F41" s="262">
        <f t="dataTable" ref="F41:K48" dt2D="1" dtr="1" r1="E9" r2="E5"/>
        <v>7.8625591247013293E-2</v>
      </c>
      <c r="G41" s="262">
        <v>7.7748123832351634E-2</v>
      </c>
      <c r="H41" s="262">
        <v>7.6545063184747297E-2</v>
      </c>
      <c r="I41" s="262">
        <v>7.4794166224661618E-2</v>
      </c>
      <c r="J41" s="262">
        <v>7.2011867272298469E-2</v>
      </c>
      <c r="K41" s="262">
        <v>6.6911454844009954E-2</v>
      </c>
    </row>
    <row r="42" spans="3:23" x14ac:dyDescent="0.25">
      <c r="D42" s="960"/>
      <c r="E42" s="261">
        <f>E41+1%</f>
        <v>-0.03</v>
      </c>
      <c r="F42" s="262">
        <v>8.0754600613811345E-2</v>
      </c>
      <c r="G42" s="262">
        <v>8.0161453974556762E-2</v>
      </c>
      <c r="H42" s="262">
        <v>7.9348170479025537E-2</v>
      </c>
      <c r="I42" s="262">
        <v>7.816439186447055E-2</v>
      </c>
      <c r="J42" s="262">
        <v>7.6282692049585155E-2</v>
      </c>
      <c r="K42" s="262">
        <v>7.2830131642125817E-2</v>
      </c>
    </row>
    <row r="43" spans="3:23" x14ac:dyDescent="0.25">
      <c r="D43" s="960"/>
      <c r="E43" s="261">
        <f t="shared" ref="E43:E48" si="20">E42+1%</f>
        <v>-1.9999999999999997E-2</v>
      </c>
      <c r="F43" s="262">
        <v>8.2920962816112054E-2</v>
      </c>
      <c r="G43" s="262">
        <v>8.2617112043186225E-2</v>
      </c>
      <c r="H43" s="262">
        <v>8.2200476705116765E-2</v>
      </c>
      <c r="I43" s="262">
        <v>8.1593979979705633E-2</v>
      </c>
      <c r="J43" s="262">
        <v>8.0629652151154918E-2</v>
      </c>
      <c r="K43" s="262">
        <v>7.8858880209591753E-2</v>
      </c>
    </row>
    <row r="44" spans="3:23" x14ac:dyDescent="0.25">
      <c r="D44" s="960"/>
      <c r="E44" s="261">
        <f t="shared" si="20"/>
        <v>-9.9999999999999967E-3</v>
      </c>
      <c r="F44" s="262">
        <v>8.512488212456315E-2</v>
      </c>
      <c r="G44" s="262">
        <v>8.5115287509903714E-2</v>
      </c>
      <c r="H44" s="262">
        <v>8.5102131278269155E-2</v>
      </c>
      <c r="I44" s="262">
        <v>8.508297832274514E-2</v>
      </c>
      <c r="J44" s="262">
        <v>8.5052518474709737E-2</v>
      </c>
      <c r="K44" s="262">
        <v>8.4996546680990104E-2</v>
      </c>
    </row>
    <row r="45" spans="3:23" x14ac:dyDescent="0.25">
      <c r="D45" s="960"/>
      <c r="E45" s="261">
        <f t="shared" si="20"/>
        <v>0</v>
      </c>
      <c r="F45" s="262">
        <v>8.7366548605474659E-2</v>
      </c>
      <c r="G45" s="262">
        <v>8.7656151093125079E-2</v>
      </c>
      <c r="H45" s="262">
        <v>8.8053257289204989E-2</v>
      </c>
      <c r="I45" s="262">
        <v>8.8631394269224062E-2</v>
      </c>
      <c r="J45" s="262">
        <v>8.9550990679397868E-2</v>
      </c>
      <c r="K45" s="262">
        <v>9.1241813353556189E-2</v>
      </c>
    </row>
    <row r="46" spans="3:23" x14ac:dyDescent="0.25">
      <c r="D46" s="960"/>
      <c r="E46" s="261">
        <f t="shared" si="20"/>
        <v>0.01</v>
      </c>
      <c r="F46" s="262">
        <v>8.9646137790257319E-2</v>
      </c>
      <c r="G46" s="262">
        <v>9.0239854370201655E-2</v>
      </c>
      <c r="H46" s="262">
        <v>9.1053951059035576E-2</v>
      </c>
      <c r="I46" s="262">
        <v>9.2239194375498768E-2</v>
      </c>
      <c r="J46" s="262">
        <v>9.4124697065671281E-2</v>
      </c>
      <c r="K46" s="262">
        <v>9.759320188280074E-2</v>
      </c>
    </row>
    <row r="47" spans="3:23" x14ac:dyDescent="0.25">
      <c r="D47" s="960"/>
      <c r="E47" s="261">
        <f t="shared" si="20"/>
        <v>0.02</v>
      </c>
      <c r="F47" s="262">
        <v>9.1963810338629548E-2</v>
      </c>
      <c r="G47" s="262">
        <v>9.2866529388044627E-2</v>
      </c>
      <c r="H47" s="262">
        <v>9.4104281704680881E-2</v>
      </c>
      <c r="I47" s="262">
        <v>9.5906303980746843E-2</v>
      </c>
      <c r="J47" s="311">
        <v>9.8773194743916548E-2</v>
      </c>
      <c r="K47" s="262">
        <v>0.10404907752913051</v>
      </c>
    </row>
    <row r="48" spans="3:23" x14ac:dyDescent="0.25">
      <c r="D48" s="960"/>
      <c r="E48" s="261">
        <f t="shared" si="20"/>
        <v>0.03</v>
      </c>
      <c r="F48" s="262">
        <v>9.4319711725779909E-2</v>
      </c>
      <c r="G48" s="262">
        <v>9.5536288310660744E-2</v>
      </c>
      <c r="H48" s="262">
        <v>9.7204290767529899E-2</v>
      </c>
      <c r="I48" s="262">
        <v>9.9632606934420442E-2</v>
      </c>
      <c r="J48" s="262">
        <v>0.10349597005761102</v>
      </c>
      <c r="K48" s="262">
        <v>0.11060765438256492</v>
      </c>
    </row>
  </sheetData>
  <sheetProtection algorithmName="SHA-512" hashValue="Lx9UOin5RP53UNCQMUKFJD/OTy6SlekqjqfQmdEjUt+GwxoAdwcupxmTonCfWLlUBp5XktRsBajF2Tye8yaTPA==" saltValue="4jqPLSFjznGufZ7QtyT6MA==" spinCount="100000" sheet="1" formatCells="0" formatColumns="0" formatRows="0" insertColumns="0" insertRows="0" insertHyperlinks="0" deleteColumns="0" deleteRows="0" selectLockedCells="1" sort="0" autoFilter="0" pivotTables="0"/>
  <mergeCells count="4">
    <mergeCell ref="F39:K39"/>
    <mergeCell ref="D41:D48"/>
    <mergeCell ref="B1:K1"/>
    <mergeCell ref="A3:A24"/>
  </mergeCells>
  <conditionalFormatting sqref="F41:K48">
    <cfRule type="colorScale" priority="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E40:K48 C11:K37" unlockedFormula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25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4" customWidth="1"/>
    <col min="2" max="2" width="2" style="9" customWidth="1"/>
    <col min="3" max="3" width="17.28515625" style="32" bestFit="1" customWidth="1"/>
    <col min="4" max="4" width="11.7109375" style="33" bestFit="1" customWidth="1"/>
    <col min="5" max="5" width="10.7109375" style="33" bestFit="1" customWidth="1"/>
    <col min="6" max="6" width="17.42578125" style="33" bestFit="1" customWidth="1"/>
    <col min="7" max="7" width="10.7109375" style="33" bestFit="1" customWidth="1"/>
    <col min="8" max="9" width="11.42578125" style="33" bestFit="1" customWidth="1"/>
    <col min="10" max="16384" width="9.140625" style="9"/>
  </cols>
  <sheetData>
    <row r="1" spans="1:15" s="4" customFormat="1" ht="51.75" customHeight="1" x14ac:dyDescent="0.25">
      <c r="B1" s="929" t="s">
        <v>578</v>
      </c>
      <c r="C1" s="929"/>
      <c r="D1" s="929"/>
      <c r="E1" s="929"/>
      <c r="F1" s="929"/>
      <c r="G1" s="929"/>
      <c r="H1" s="929"/>
      <c r="I1" s="929"/>
    </row>
    <row r="2" spans="1:15" ht="15" customHeight="1" x14ac:dyDescent="0.25">
      <c r="A2" s="797"/>
      <c r="C2" s="734"/>
      <c r="D2" s="9"/>
    </row>
    <row r="3" spans="1:15" ht="15" customHeight="1" x14ac:dyDescent="0.25">
      <c r="A3" s="927" t="s">
        <v>589</v>
      </c>
      <c r="C3" s="734" t="s">
        <v>522</v>
      </c>
      <c r="D3" s="9"/>
    </row>
    <row r="4" spans="1:15" ht="15" customHeight="1" x14ac:dyDescent="0.25">
      <c r="A4" s="928"/>
    </row>
    <row r="5" spans="1:15" x14ac:dyDescent="0.25">
      <c r="A5" s="928"/>
      <c r="C5" s="32" t="s">
        <v>367</v>
      </c>
      <c r="D5" s="821">
        <v>1000000</v>
      </c>
      <c r="F5" s="32" t="s">
        <v>390</v>
      </c>
      <c r="G5" s="733"/>
      <c r="H5" s="821">
        <v>500</v>
      </c>
    </row>
    <row r="6" spans="1:15" x14ac:dyDescent="0.25">
      <c r="A6" s="928"/>
      <c r="C6" s="32" t="s">
        <v>3</v>
      </c>
      <c r="D6" s="822">
        <v>1.0999999999999999E-2</v>
      </c>
      <c r="F6" s="32" t="s">
        <v>506</v>
      </c>
      <c r="H6" s="821">
        <v>700</v>
      </c>
    </row>
    <row r="7" spans="1:15" x14ac:dyDescent="0.25">
      <c r="A7" s="928"/>
      <c r="C7" s="32" t="s">
        <v>389</v>
      </c>
      <c r="D7" s="822">
        <v>4.4999999999999997E-3</v>
      </c>
      <c r="F7" s="32" t="s">
        <v>391</v>
      </c>
      <c r="H7" s="822">
        <v>0.05</v>
      </c>
    </row>
    <row r="8" spans="1:15" x14ac:dyDescent="0.25">
      <c r="A8" s="928"/>
    </row>
    <row r="9" spans="1:15" x14ac:dyDescent="0.25">
      <c r="A9" s="928"/>
      <c r="C9" s="748" t="s">
        <v>186</v>
      </c>
      <c r="D9" s="749">
        <v>0</v>
      </c>
      <c r="E9" s="749">
        <v>1</v>
      </c>
      <c r="F9" s="749">
        <v>2</v>
      </c>
      <c r="G9" s="749">
        <v>3</v>
      </c>
      <c r="H9" s="749">
        <v>4</v>
      </c>
      <c r="I9" s="749">
        <v>5</v>
      </c>
    </row>
    <row r="10" spans="1:15" x14ac:dyDescent="0.25">
      <c r="A10" s="928"/>
      <c r="C10" s="750" t="s">
        <v>420</v>
      </c>
      <c r="D10" s="751"/>
      <c r="E10" s="751">
        <f>D16</f>
        <v>350000</v>
      </c>
      <c r="F10" s="751">
        <f t="shared" ref="F10:I10" si="0">E16</f>
        <v>650000</v>
      </c>
      <c r="G10" s="751">
        <f t="shared" si="0"/>
        <v>850000</v>
      </c>
      <c r="H10" s="751">
        <f t="shared" si="0"/>
        <v>1000000.0000000001</v>
      </c>
      <c r="I10" s="751">
        <f t="shared" si="0"/>
        <v>550000.00000000012</v>
      </c>
      <c r="J10" s="752"/>
      <c r="K10" s="752"/>
      <c r="L10" s="752"/>
      <c r="M10" s="752"/>
      <c r="N10" s="752"/>
    </row>
    <row r="11" spans="1:15" x14ac:dyDescent="0.25">
      <c r="A11" s="928"/>
      <c r="C11" s="753" t="s">
        <v>160</v>
      </c>
      <c r="D11" s="754">
        <f t="shared" ref="D11" si="1">$D$5-D10</f>
        <v>1000000</v>
      </c>
      <c r="E11" s="754">
        <f>$D$5-E10</f>
        <v>650000</v>
      </c>
      <c r="F11" s="754">
        <f t="shared" ref="F11:G11" si="2">$D$5-F10</f>
        <v>350000</v>
      </c>
      <c r="G11" s="754">
        <f t="shared" si="2"/>
        <v>150000</v>
      </c>
      <c r="H11" s="755"/>
      <c r="I11" s="755"/>
      <c r="J11" s="752"/>
      <c r="K11" s="752"/>
      <c r="L11" s="752"/>
      <c r="M11" s="752"/>
      <c r="N11" s="752"/>
    </row>
    <row r="12" spans="1:15" x14ac:dyDescent="0.25">
      <c r="A12" s="928"/>
      <c r="C12" s="753" t="s">
        <v>370</v>
      </c>
      <c r="D12" s="755">
        <v>0.35</v>
      </c>
      <c r="E12" s="755">
        <v>0.3</v>
      </c>
      <c r="F12" s="755">
        <v>0.2</v>
      </c>
      <c r="G12" s="755">
        <f>1-SUM(D12:F12)</f>
        <v>0.15000000000000013</v>
      </c>
      <c r="H12" s="755"/>
      <c r="I12" s="755"/>
      <c r="J12" s="752"/>
      <c r="K12" s="752"/>
      <c r="L12" s="752"/>
      <c r="M12" s="752"/>
      <c r="N12" s="1054"/>
      <c r="O12" s="1055"/>
    </row>
    <row r="13" spans="1:15" x14ac:dyDescent="0.25">
      <c r="A13" s="928"/>
      <c r="C13" s="753" t="s">
        <v>60</v>
      </c>
      <c r="D13" s="754">
        <f>$D$5*D12</f>
        <v>350000</v>
      </c>
      <c r="E13" s="754">
        <f t="shared" ref="E13:I13" si="3">$D$5*E12</f>
        <v>300000</v>
      </c>
      <c r="F13" s="754">
        <f t="shared" si="3"/>
        <v>200000</v>
      </c>
      <c r="G13" s="754">
        <f t="shared" si="3"/>
        <v>150000.00000000015</v>
      </c>
      <c r="H13" s="754">
        <f t="shared" si="3"/>
        <v>0</v>
      </c>
      <c r="I13" s="754">
        <f t="shared" si="3"/>
        <v>0</v>
      </c>
      <c r="J13" s="752"/>
      <c r="K13" s="752"/>
      <c r="L13" s="752"/>
      <c r="M13" s="752"/>
      <c r="N13" s="752"/>
    </row>
    <row r="14" spans="1:15" ht="16.5" customHeight="1" x14ac:dyDescent="0.25">
      <c r="A14" s="928"/>
      <c r="C14" s="753" t="s">
        <v>371</v>
      </c>
      <c r="D14" s="755"/>
      <c r="E14" s="755"/>
      <c r="F14" s="755"/>
      <c r="G14" s="755"/>
      <c r="H14" s="755">
        <v>0.45</v>
      </c>
      <c r="I14" s="755">
        <f>1-SUM(D14:H14)</f>
        <v>0.55000000000000004</v>
      </c>
      <c r="J14" s="752"/>
      <c r="K14" s="752"/>
      <c r="L14" s="752"/>
      <c r="M14" s="752"/>
      <c r="N14" s="752"/>
    </row>
    <row r="15" spans="1:15" x14ac:dyDescent="0.25">
      <c r="A15" s="928"/>
      <c r="C15" s="753" t="s">
        <v>368</v>
      </c>
      <c r="D15" s="756"/>
      <c r="E15" s="756"/>
      <c r="F15" s="756"/>
      <c r="G15" s="756"/>
      <c r="H15" s="754">
        <f t="shared" ref="H15:I15" si="4">$D$5*H14</f>
        <v>450000</v>
      </c>
      <c r="I15" s="754">
        <f t="shared" si="4"/>
        <v>550000</v>
      </c>
      <c r="J15" s="752"/>
      <c r="K15" s="752"/>
      <c r="L15" s="752"/>
      <c r="M15" s="752"/>
      <c r="N15" s="752"/>
    </row>
    <row r="16" spans="1:15" x14ac:dyDescent="0.25">
      <c r="A16" s="928"/>
      <c r="C16" s="757" t="s">
        <v>421</v>
      </c>
      <c r="D16" s="758">
        <f>D10+D13-D15</f>
        <v>350000</v>
      </c>
      <c r="E16" s="758">
        <f>E10+E13-E15</f>
        <v>650000</v>
      </c>
      <c r="F16" s="758">
        <f t="shared" ref="F16:I16" si="5">F10+F13-F15</f>
        <v>850000</v>
      </c>
      <c r="G16" s="758">
        <f t="shared" si="5"/>
        <v>1000000.0000000001</v>
      </c>
      <c r="H16" s="758">
        <f t="shared" si="5"/>
        <v>550000.00000000012</v>
      </c>
      <c r="I16" s="758">
        <f t="shared" si="5"/>
        <v>0</v>
      </c>
      <c r="J16" s="752"/>
      <c r="K16" s="752"/>
      <c r="L16" s="752"/>
      <c r="M16" s="752"/>
      <c r="N16" s="752"/>
    </row>
    <row r="17" spans="1:14" ht="4.5" customHeight="1" x14ac:dyDescent="0.25">
      <c r="A17" s="928"/>
      <c r="D17" s="759"/>
      <c r="E17" s="759"/>
      <c r="F17" s="759"/>
      <c r="G17" s="759"/>
      <c r="H17" s="759"/>
      <c r="I17" s="759"/>
    </row>
    <row r="18" spans="1:14" x14ac:dyDescent="0.25">
      <c r="A18" s="928"/>
      <c r="C18" s="760" t="s">
        <v>3</v>
      </c>
      <c r="D18" s="751">
        <f>D5*D6</f>
        <v>11000</v>
      </c>
      <c r="E18" s="751"/>
      <c r="F18" s="751"/>
      <c r="G18" s="751"/>
      <c r="H18" s="751"/>
      <c r="I18" s="751"/>
      <c r="J18" s="752"/>
      <c r="K18" s="752"/>
      <c r="L18" s="752"/>
      <c r="M18" s="752"/>
      <c r="N18" s="752"/>
    </row>
    <row r="19" spans="1:14" x14ac:dyDescent="0.25">
      <c r="A19" s="928"/>
      <c r="C19" s="761" t="s">
        <v>389</v>
      </c>
      <c r="D19" s="754"/>
      <c r="E19" s="754">
        <f t="shared" ref="E19:I19" si="6">E11*$D$7</f>
        <v>2925</v>
      </c>
      <c r="F19" s="754">
        <f t="shared" si="6"/>
        <v>1574.9999999999998</v>
      </c>
      <c r="G19" s="754">
        <f t="shared" si="6"/>
        <v>675</v>
      </c>
      <c r="H19" s="754">
        <f t="shared" si="6"/>
        <v>0</v>
      </c>
      <c r="I19" s="754">
        <f t="shared" si="6"/>
        <v>0</v>
      </c>
      <c r="J19" s="752"/>
      <c r="K19" s="752"/>
      <c r="L19" s="752"/>
      <c r="M19" s="752"/>
      <c r="N19" s="752"/>
    </row>
    <row r="20" spans="1:14" x14ac:dyDescent="0.25">
      <c r="A20" s="928"/>
      <c r="C20" s="761" t="s">
        <v>390</v>
      </c>
      <c r="D20" s="754">
        <f>$H$5</f>
        <v>500</v>
      </c>
      <c r="E20" s="754">
        <f t="shared" ref="E20:I20" si="7">$H$5</f>
        <v>500</v>
      </c>
      <c r="F20" s="754">
        <f t="shared" si="7"/>
        <v>500</v>
      </c>
      <c r="G20" s="754">
        <f t="shared" si="7"/>
        <v>500</v>
      </c>
      <c r="H20" s="754">
        <f t="shared" si="7"/>
        <v>500</v>
      </c>
      <c r="I20" s="754">
        <f t="shared" si="7"/>
        <v>500</v>
      </c>
    </row>
    <row r="21" spans="1:14" x14ac:dyDescent="0.25">
      <c r="A21" s="928"/>
      <c r="C21" s="761" t="s">
        <v>506</v>
      </c>
      <c r="D21" s="754">
        <f>$H$6</f>
        <v>700</v>
      </c>
      <c r="E21" s="754">
        <f t="shared" ref="E21:I21" si="8">$H$6</f>
        <v>700</v>
      </c>
      <c r="F21" s="754">
        <f t="shared" si="8"/>
        <v>700</v>
      </c>
      <c r="G21" s="754">
        <f t="shared" si="8"/>
        <v>700</v>
      </c>
      <c r="H21" s="754">
        <f t="shared" si="8"/>
        <v>700</v>
      </c>
      <c r="I21" s="754">
        <f t="shared" si="8"/>
        <v>700</v>
      </c>
    </row>
    <row r="22" spans="1:14" x14ac:dyDescent="0.25">
      <c r="A22" s="928"/>
      <c r="C22" s="757" t="s">
        <v>80</v>
      </c>
      <c r="D22" s="758">
        <f t="shared" ref="D22:I22" si="9">$H$7*D10</f>
        <v>0</v>
      </c>
      <c r="E22" s="758">
        <f t="shared" si="9"/>
        <v>17500</v>
      </c>
      <c r="F22" s="758">
        <f t="shared" si="9"/>
        <v>32500</v>
      </c>
      <c r="G22" s="758">
        <f t="shared" si="9"/>
        <v>42500</v>
      </c>
      <c r="H22" s="758">
        <f t="shared" si="9"/>
        <v>50000.000000000007</v>
      </c>
      <c r="I22" s="758">
        <f t="shared" si="9"/>
        <v>27500.000000000007</v>
      </c>
    </row>
    <row r="23" spans="1:14" ht="8.25" customHeight="1" x14ac:dyDescent="0.25">
      <c r="A23" s="928"/>
      <c r="D23" s="762"/>
      <c r="E23" s="762"/>
      <c r="F23" s="762"/>
      <c r="G23" s="762"/>
      <c r="H23" s="762"/>
      <c r="I23" s="762"/>
    </row>
    <row r="24" spans="1:14" x14ac:dyDescent="0.25">
      <c r="A24" s="928"/>
      <c r="C24" s="763" t="s">
        <v>369</v>
      </c>
      <c r="D24" s="764">
        <f>D13-D15-SUM(D18:D22)</f>
        <v>337800</v>
      </c>
      <c r="E24" s="764">
        <f t="shared" ref="E24:I24" si="10">E13-E15-SUM(E18:E22)</f>
        <v>278375</v>
      </c>
      <c r="F24" s="764">
        <f t="shared" si="10"/>
        <v>164725</v>
      </c>
      <c r="G24" s="764">
        <f t="shared" si="10"/>
        <v>105625.00000000015</v>
      </c>
      <c r="H24" s="764">
        <f t="shared" si="10"/>
        <v>-501200</v>
      </c>
      <c r="I24" s="764">
        <f t="shared" si="10"/>
        <v>-578700</v>
      </c>
    </row>
    <row r="25" spans="1:14" x14ac:dyDescent="0.25">
      <c r="C25" s="765" t="s">
        <v>204</v>
      </c>
      <c r="D25" s="766">
        <f>IRR(D24:I24)</f>
        <v>5.7744913584083069E-2</v>
      </c>
    </row>
  </sheetData>
  <sheetProtection algorithmName="SHA-512" hashValue="60tsZBq6dP58+X58MzeQqz8iaOrgkqZNveBsVabJCBqeEVCRs4qVDhCau2rzBIbZ4B7zMNKahcC2Sc3MJTRMGA==" saltValue="ygkzuOFMxx6aApn0Th0Kx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hyperlinks>
    <hyperlink ref="O12" location="_Toc387779738" display="_Toc387779738"/>
    <hyperlink ref="A3" r:id="rId1" display="www.propertyfinance.it/it/it/opere/property-finance/"/>
  </hyperlinks>
  <pageMargins left="0.7" right="0.7" top="0.75" bottom="0.75" header="0.3" footer="0.3"/>
  <ignoredErrors>
    <ignoredError sqref="D25:I25 D10:I24" unlocked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4"/>
  <sheetViews>
    <sheetView showGridLines="0" zoomScaleNormal="100" workbookViewId="0">
      <selection activeCell="I24" sqref="I24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28" style="202" bestFit="1" customWidth="1"/>
    <col min="4" max="4" width="10" style="168" customWidth="1"/>
    <col min="5" max="5" width="5.28515625" style="168" customWidth="1"/>
    <col min="6" max="6" width="6.42578125" style="168" customWidth="1"/>
    <col min="7" max="16384" width="9.140625" style="164"/>
  </cols>
  <sheetData>
    <row r="1" spans="1:9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808"/>
      <c r="H1" s="808"/>
      <c r="I1" s="808"/>
    </row>
    <row r="2" spans="1:9" s="988" customFormat="1" ht="15" customHeight="1" x14ac:dyDescent="0.25">
      <c r="A2" s="160"/>
      <c r="B2" s="987"/>
      <c r="C2" s="987"/>
      <c r="D2" s="987"/>
      <c r="E2" s="987"/>
      <c r="F2" s="987"/>
      <c r="G2" s="987"/>
    </row>
    <row r="3" spans="1:9" s="988" customFormat="1" ht="15" customHeight="1" x14ac:dyDescent="0.25">
      <c r="A3" s="924" t="s">
        <v>589</v>
      </c>
      <c r="C3" s="980" t="s">
        <v>561</v>
      </c>
      <c r="F3" s="987"/>
    </row>
    <row r="4" spans="1:9" s="988" customFormat="1" ht="15" customHeight="1" x14ac:dyDescent="0.25">
      <c r="A4" s="957"/>
      <c r="C4" s="992"/>
      <c r="D4" s="993"/>
      <c r="E4" s="987"/>
      <c r="F4" s="987"/>
    </row>
    <row r="5" spans="1:9" x14ac:dyDescent="0.25">
      <c r="A5" s="957"/>
      <c r="C5" s="277" t="str">
        <f>'Figure 7.4 --&gt; 7.7'!D3</f>
        <v>Acquisition price</v>
      </c>
      <c r="D5" s="278">
        <f>'Figure 7.4 --&gt; 7.7'!E3</f>
        <v>15000</v>
      </c>
    </row>
    <row r="6" spans="1:9" x14ac:dyDescent="0.25">
      <c r="A6" s="957"/>
      <c r="C6" s="277" t="str">
        <f>'Figure 7.4 --&gt; 7.7'!D4</f>
        <v>Net Operating Income</v>
      </c>
      <c r="D6" s="278">
        <f>'Figure 7.4 --&gt; 7.7'!E4</f>
        <v>800</v>
      </c>
      <c r="F6" s="279"/>
    </row>
    <row r="7" spans="1:9" x14ac:dyDescent="0.25">
      <c r="A7" s="957"/>
      <c r="C7" s="277" t="str">
        <f>'Figure 7.4 --&gt; 7.7'!D5</f>
        <v>NOI annual variation</v>
      </c>
      <c r="D7" s="280">
        <f>'Figure 7.4 --&gt; 7.7'!E5</f>
        <v>0.03</v>
      </c>
      <c r="F7" s="266"/>
    </row>
    <row r="8" spans="1:9" x14ac:dyDescent="0.25">
      <c r="A8" s="957"/>
      <c r="C8" s="277" t="str">
        <f>'Figure 7.4 --&gt; 7.7'!D6</f>
        <v>Property Value annual increase</v>
      </c>
      <c r="D8" s="280">
        <f>'Figure 7.4 --&gt; 7.7'!E6</f>
        <v>0.02</v>
      </c>
    </row>
    <row r="9" spans="1:9" x14ac:dyDescent="0.25">
      <c r="A9" s="957"/>
      <c r="C9" s="281" t="str">
        <f>'Figure 7.4 --&gt; 7.7'!D7</f>
        <v>Capital structure</v>
      </c>
      <c r="D9" s="282" t="str">
        <f>'Figure 7.4 --&gt; 7.7'!E7</f>
        <v>LTV</v>
      </c>
      <c r="E9" s="282" t="str">
        <f>'Figure 7.4 --&gt; 7.7'!F7</f>
        <v xml:space="preserve">Kd </v>
      </c>
      <c r="F9" s="282" t="str">
        <f>'Figure 7.4 --&gt; 7.7'!G7</f>
        <v>EK</v>
      </c>
    </row>
    <row r="10" spans="1:9" x14ac:dyDescent="0.25">
      <c r="A10" s="957"/>
      <c r="C10" s="277" t="str">
        <f>'Figure 7.4 --&gt; 7.7'!D8</f>
        <v>Senior Debt</v>
      </c>
      <c r="D10" s="280">
        <f>'Figure 7.4 --&gt; 7.7'!E8</f>
        <v>0.65</v>
      </c>
      <c r="E10" s="280">
        <f>'Figure 7.4 --&gt; 7.7'!F8</f>
        <v>0.05</v>
      </c>
      <c r="F10" s="283"/>
    </row>
    <row r="11" spans="1:9" ht="15.75" thickBot="1" x14ac:dyDescent="0.3">
      <c r="A11" s="957"/>
      <c r="C11" s="284" t="str">
        <f>'Figure 7.4 --&gt; 7.7'!D9</f>
        <v xml:space="preserve">Mezzanine </v>
      </c>
      <c r="D11" s="285">
        <f>'Figure 7.4 --&gt; 7.7'!E9</f>
        <v>0.2</v>
      </c>
      <c r="E11" s="285">
        <f>'Figure 7.4 --&gt; 7.7'!F9</f>
        <v>0.08</v>
      </c>
      <c r="F11" s="285">
        <f>'Figure 7.4 --&gt; 7.7'!G9</f>
        <v>0.5</v>
      </c>
    </row>
    <row r="12" spans="1:9" ht="15.75" thickTop="1" x14ac:dyDescent="0.25">
      <c r="A12" s="957"/>
    </row>
    <row r="13" spans="1:9" x14ac:dyDescent="0.25">
      <c r="A13" s="957"/>
    </row>
    <row r="14" spans="1:9" ht="16.5" customHeight="1" x14ac:dyDescent="0.25">
      <c r="A14" s="957"/>
    </row>
    <row r="15" spans="1:9" x14ac:dyDescent="0.25">
      <c r="A15" s="957"/>
    </row>
    <row r="16" spans="1:9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Htud6kWV2Klidxr6/cgnLDFfMQ0SEO3yWfhkPaiCgh0nQkxLQPVTVm49KX3Dqud4qkEps/XRXzOPiaM1g1r0YA==" saltValue="yYDJWwZOgiab9yRdlrwvR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F11" unlocked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7.140625" style="168" bestFit="1" customWidth="1"/>
    <col min="4" max="4" width="25" style="202" bestFit="1" customWidth="1"/>
    <col min="5" max="5" width="10.28515625" style="168" bestFit="1" customWidth="1"/>
    <col min="6" max="10" width="6.7109375" style="168" bestFit="1" customWidth="1"/>
    <col min="11" max="11" width="9.5703125" style="168" bestFit="1" customWidth="1"/>
    <col min="12" max="16384" width="9.140625" style="164"/>
  </cols>
  <sheetData>
    <row r="1" spans="1:11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</row>
    <row r="2" spans="1:11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11" s="988" customFormat="1" ht="15" customHeight="1" x14ac:dyDescent="0.25">
      <c r="A3" s="924" t="s">
        <v>589</v>
      </c>
      <c r="C3" s="980" t="s">
        <v>562</v>
      </c>
      <c r="D3" s="989"/>
      <c r="E3" s="987"/>
      <c r="F3" s="987"/>
      <c r="G3" s="987"/>
      <c r="H3" s="987"/>
      <c r="I3" s="987"/>
      <c r="J3" s="987"/>
      <c r="K3" s="987"/>
    </row>
    <row r="4" spans="1:11" s="988" customFormat="1" ht="15" customHeight="1" x14ac:dyDescent="0.25">
      <c r="A4" s="957"/>
      <c r="C4" s="987"/>
      <c r="D4" s="989"/>
      <c r="E4" s="987"/>
      <c r="F4" s="987"/>
      <c r="G4" s="987"/>
      <c r="H4" s="987"/>
      <c r="I4" s="987"/>
      <c r="J4" s="987"/>
      <c r="K4" s="987"/>
    </row>
    <row r="5" spans="1:11" ht="15.75" thickBot="1" x14ac:dyDescent="0.3">
      <c r="A5" s="957"/>
      <c r="C5" s="264" t="str">
        <f>'Figure 7.4 --&gt; 7.7'!C11</f>
        <v>IRR</v>
      </c>
      <c r="D5" s="265"/>
      <c r="E5" s="264">
        <f>'Figure 7.4 --&gt; 7.7'!E11</f>
        <v>0</v>
      </c>
      <c r="F5" s="264">
        <f>'Figure 7.4 --&gt; 7.7'!F11</f>
        <v>1</v>
      </c>
      <c r="G5" s="264">
        <f>'Figure 7.4 --&gt; 7.7'!G11</f>
        <v>2</v>
      </c>
      <c r="H5" s="264">
        <f>'Figure 7.4 --&gt; 7.7'!H11</f>
        <v>3</v>
      </c>
      <c r="I5" s="264">
        <f>'Figure 7.4 --&gt; 7.7'!I11</f>
        <v>4</v>
      </c>
      <c r="J5" s="264">
        <f>'Figure 7.4 --&gt; 7.7'!J11</f>
        <v>5</v>
      </c>
      <c r="K5" s="264">
        <f>'Figure 7.4 --&gt; 7.7'!K11</f>
        <v>6</v>
      </c>
    </row>
    <row r="6" spans="1:11" ht="15.75" thickTop="1" x14ac:dyDescent="0.25">
      <c r="A6" s="957"/>
      <c r="D6" s="202" t="str">
        <f>'Figure 7.4 --&gt; 7.7'!D12</f>
        <v>Property Acquisition &amp; Sale</v>
      </c>
      <c r="E6" s="266">
        <f>'Figure 7.4 --&gt; 7.7'!E12</f>
        <v>-15000</v>
      </c>
      <c r="F6" s="266">
        <f>'Figure 7.4 --&gt; 7.7'!F12</f>
        <v>0</v>
      </c>
      <c r="G6" s="266">
        <f>'Figure 7.4 --&gt; 7.7'!G12</f>
        <v>0</v>
      </c>
      <c r="H6" s="266">
        <f>'Figure 7.4 --&gt; 7.7'!H12</f>
        <v>0</v>
      </c>
      <c r="I6" s="266">
        <f>'Figure 7.4 --&gt; 7.7'!I12</f>
        <v>0</v>
      </c>
      <c r="J6" s="266">
        <f>'Figure 7.4 --&gt; 7.7'!J12</f>
        <v>0</v>
      </c>
      <c r="K6" s="266">
        <f>'Figure 7.4 --&gt; 7.7'!K12</f>
        <v>16892.436288960002</v>
      </c>
    </row>
    <row r="7" spans="1:11" x14ac:dyDescent="0.25">
      <c r="A7" s="957"/>
      <c r="D7" s="268" t="str">
        <f>'Figure 7.4 --&gt; 7.7'!D13</f>
        <v>Net operating Income</v>
      </c>
      <c r="E7" s="269"/>
      <c r="F7" s="269">
        <f>'Figure 7.4 --&gt; 7.7'!F13</f>
        <v>800</v>
      </c>
      <c r="G7" s="269">
        <f>'Figure 7.4 --&gt; 7.7'!G13</f>
        <v>824</v>
      </c>
      <c r="H7" s="269">
        <f>'Figure 7.4 --&gt; 7.7'!H13</f>
        <v>848.72</v>
      </c>
      <c r="I7" s="269">
        <f>'Figure 7.4 --&gt; 7.7'!I13</f>
        <v>874.1816</v>
      </c>
      <c r="J7" s="269">
        <f>'Figure 7.4 --&gt; 7.7'!J13</f>
        <v>900.40704800000003</v>
      </c>
      <c r="K7" s="269"/>
    </row>
    <row r="8" spans="1:11" x14ac:dyDescent="0.25">
      <c r="A8" s="957"/>
      <c r="C8" s="259">
        <f>'Figure 7.4 --&gt; 7.7'!C14</f>
        <v>6.6259123090262273E-2</v>
      </c>
      <c r="D8" s="271" t="str">
        <f>'Figure 7.4 --&gt; 7.7'!D14</f>
        <v>Operating cash flows</v>
      </c>
      <c r="E8" s="272">
        <f>'Figure 7.4 --&gt; 7.7'!E14</f>
        <v>-15000</v>
      </c>
      <c r="F8" s="272">
        <f>'Figure 7.4 --&gt; 7.7'!F14</f>
        <v>800</v>
      </c>
      <c r="G8" s="272">
        <f>'Figure 7.4 --&gt; 7.7'!G14</f>
        <v>824</v>
      </c>
      <c r="H8" s="272">
        <f>'Figure 7.4 --&gt; 7.7'!H14</f>
        <v>848.72</v>
      </c>
      <c r="I8" s="272">
        <f>'Figure 7.4 --&gt; 7.7'!I14</f>
        <v>874.1816</v>
      </c>
      <c r="J8" s="272">
        <f>'Figure 7.4 --&gt; 7.7'!J14</f>
        <v>900.40704800000003</v>
      </c>
      <c r="K8" s="272">
        <f>'Figure 7.4 --&gt; 7.7'!K14</f>
        <v>16892.436288960002</v>
      </c>
    </row>
    <row r="9" spans="1:11" x14ac:dyDescent="0.25">
      <c r="A9" s="957"/>
      <c r="D9" s="202" t="str">
        <f>'Figure 7.4 --&gt; 7.7'!D15</f>
        <v>Senior debt</v>
      </c>
      <c r="E9" s="266">
        <f>'Figure 7.4 --&gt; 7.7'!E15</f>
        <v>9750</v>
      </c>
      <c r="F9" s="266"/>
      <c r="G9" s="266"/>
      <c r="H9" s="266"/>
      <c r="I9" s="266"/>
      <c r="J9" s="266"/>
      <c r="K9" s="266">
        <f>'Figure 7.4 --&gt; 7.7'!K15</f>
        <v>-9750</v>
      </c>
    </row>
    <row r="10" spans="1:11" x14ac:dyDescent="0.25">
      <c r="A10" s="957"/>
      <c r="D10" s="268" t="str">
        <f>'Figure 7.4 --&gt; 7.7'!D16</f>
        <v>Interests on Senior debt</v>
      </c>
      <c r="E10" s="269"/>
      <c r="F10" s="269">
        <f>'Figure 7.4 --&gt; 7.7'!F16</f>
        <v>-487.5</v>
      </c>
      <c r="G10" s="269">
        <f>'Figure 7.4 --&gt; 7.7'!G16</f>
        <v>-487.5</v>
      </c>
      <c r="H10" s="269"/>
      <c r="I10" s="269">
        <f>'Figure 7.4 --&gt; 7.7'!I16</f>
        <v>-487.5</v>
      </c>
      <c r="J10" s="269">
        <f>'Figure 7.4 --&gt; 7.7'!J16</f>
        <v>-487.5</v>
      </c>
      <c r="K10" s="269">
        <f>'Figure 7.4 --&gt; 7.7'!K16</f>
        <v>-487.5</v>
      </c>
    </row>
    <row r="11" spans="1:11" x14ac:dyDescent="0.25">
      <c r="A11" s="957"/>
      <c r="C11" s="259">
        <f>'Figure 7.4 --&gt; 7.7'!C17</f>
        <v>9.4319711725779909E-2</v>
      </c>
      <c r="D11" s="276" t="str">
        <f>'Figure 7.4 --&gt; 7.7'!D17</f>
        <v>Levered cash flows</v>
      </c>
      <c r="E11" s="275">
        <f>'Figure 7.4 --&gt; 7.7'!E17</f>
        <v>-5250</v>
      </c>
      <c r="F11" s="275">
        <f>'Figure 7.4 --&gt; 7.7'!F17</f>
        <v>312.5</v>
      </c>
      <c r="G11" s="275">
        <f>'Figure 7.4 --&gt; 7.7'!G17</f>
        <v>336.5</v>
      </c>
      <c r="H11" s="275">
        <f>'Figure 7.4 --&gt; 7.7'!H17</f>
        <v>361.22</v>
      </c>
      <c r="I11" s="275">
        <f>'Figure 7.4 --&gt; 7.7'!I17</f>
        <v>386.6816</v>
      </c>
      <c r="J11" s="275">
        <f>'Figure 7.4 --&gt; 7.7'!J17</f>
        <v>412.90704800000003</v>
      </c>
      <c r="K11" s="275">
        <f>'Figure 7.4 --&gt; 7.7'!K17</f>
        <v>6654.9362889600015</v>
      </c>
    </row>
    <row r="12" spans="1:11" x14ac:dyDescent="0.25">
      <c r="A12" s="957"/>
    </row>
    <row r="13" spans="1:11" x14ac:dyDescent="0.25">
      <c r="A13" s="957"/>
    </row>
    <row r="14" spans="1:11" ht="16.5" customHeight="1" x14ac:dyDescent="0.25">
      <c r="A14" s="957"/>
    </row>
    <row r="15" spans="1:11" x14ac:dyDescent="0.25">
      <c r="A15" s="957"/>
    </row>
    <row r="16" spans="1:11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UncAENyxnwmYGyz7jwvjzs17JM9JMRi9Hdu88VD4pR1AJX35ZrUr1lR0Q/NPfuVOQOiWzW6alcwjasyAYaaSkA==" saltValue="crvDHwQ1tX8OQMQV8Oaj+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K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K9 C11:K11 C10:G10 I10:K10" unlockedFormula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8.28515625" style="168" bestFit="1" customWidth="1"/>
    <col min="4" max="4" width="34.42578125" style="202" bestFit="1" customWidth="1"/>
    <col min="5" max="5" width="10.28515625" style="168" bestFit="1" customWidth="1"/>
    <col min="6" max="10" width="6.7109375" style="168" bestFit="1" customWidth="1"/>
    <col min="11" max="11" width="9.5703125" style="168" bestFit="1" customWidth="1"/>
    <col min="12" max="16384" width="9.140625" style="164"/>
  </cols>
  <sheetData>
    <row r="1" spans="1:11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</row>
    <row r="2" spans="1:11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11" s="988" customFormat="1" ht="15" customHeight="1" x14ac:dyDescent="0.25">
      <c r="A3" s="924" t="s">
        <v>589</v>
      </c>
      <c r="C3" s="980" t="s">
        <v>563</v>
      </c>
      <c r="D3" s="989"/>
      <c r="E3" s="987"/>
      <c r="F3" s="987"/>
      <c r="G3" s="987"/>
      <c r="H3" s="987"/>
      <c r="I3" s="987"/>
      <c r="J3" s="987"/>
      <c r="K3" s="987"/>
    </row>
    <row r="4" spans="1:11" s="988" customFormat="1" ht="15" customHeight="1" x14ac:dyDescent="0.25">
      <c r="A4" s="957"/>
      <c r="C4" s="987"/>
      <c r="D4" s="989"/>
      <c r="E4" s="987"/>
      <c r="F4" s="987"/>
      <c r="G4" s="987"/>
      <c r="H4" s="987"/>
      <c r="I4" s="987"/>
      <c r="J4" s="987"/>
      <c r="K4" s="987"/>
    </row>
    <row r="5" spans="1:11" ht="15.75" thickBot="1" x14ac:dyDescent="0.3">
      <c r="A5" s="957"/>
      <c r="C5" s="264" t="str">
        <f>'Figure 7.4 --&gt; 7.7'!C20</f>
        <v>IRR</v>
      </c>
      <c r="D5" s="265"/>
      <c r="E5" s="264">
        <f>'Figure 7.4 --&gt; 7.7'!E20</f>
        <v>0</v>
      </c>
      <c r="F5" s="264">
        <f>'Figure 7.4 --&gt; 7.7'!F20</f>
        <v>1</v>
      </c>
      <c r="G5" s="264">
        <f>'Figure 7.4 --&gt; 7.7'!G20</f>
        <v>2</v>
      </c>
      <c r="H5" s="264">
        <f>'Figure 7.4 --&gt; 7.7'!H20</f>
        <v>3</v>
      </c>
      <c r="I5" s="264">
        <f>'Figure 7.4 --&gt; 7.7'!I20</f>
        <v>4</v>
      </c>
      <c r="J5" s="264">
        <f>'Figure 7.4 --&gt; 7.7'!J20</f>
        <v>5</v>
      </c>
      <c r="K5" s="264">
        <f>'Figure 7.4 --&gt; 7.7'!K20</f>
        <v>6</v>
      </c>
    </row>
    <row r="6" spans="1:11" ht="15.75" thickTop="1" x14ac:dyDescent="0.25">
      <c r="A6" s="957"/>
      <c r="D6" s="202" t="str">
        <f>'Figure 7.4 --&gt; 7.7'!D21</f>
        <v>Property Acquisition &amp; Sale</v>
      </c>
      <c r="E6" s="266">
        <f>'Figure 7.4 --&gt; 7.7'!E21</f>
        <v>-15000</v>
      </c>
      <c r="F6" s="266"/>
      <c r="G6" s="266"/>
      <c r="H6" s="266"/>
      <c r="I6" s="266"/>
      <c r="J6" s="266"/>
      <c r="K6" s="266">
        <f>'Figure 7.4 --&gt; 7.7'!K21</f>
        <v>16892.436288960002</v>
      </c>
    </row>
    <row r="7" spans="1:11" x14ac:dyDescent="0.25">
      <c r="A7" s="957"/>
      <c r="D7" s="268" t="str">
        <f>'Figure 7.4 --&gt; 7.7'!D22</f>
        <v>Net operating Income</v>
      </c>
      <c r="E7" s="269"/>
      <c r="F7" s="269">
        <f>'Figure 7.4 --&gt; 7.7'!F22</f>
        <v>800</v>
      </c>
      <c r="G7" s="269">
        <f>'Figure 7.4 --&gt; 7.7'!G22</f>
        <v>824</v>
      </c>
      <c r="H7" s="269">
        <f>'Figure 7.4 --&gt; 7.7'!H22</f>
        <v>848.72</v>
      </c>
      <c r="I7" s="269">
        <f>'Figure 7.4 --&gt; 7.7'!I22</f>
        <v>874.1816</v>
      </c>
      <c r="J7" s="269">
        <f>'Figure 7.4 --&gt; 7.7'!J22</f>
        <v>900.40704800000003</v>
      </c>
      <c r="K7" s="269">
        <f>'Figure 7.4 --&gt; 7.7'!K22</f>
        <v>0</v>
      </c>
    </row>
    <row r="8" spans="1:11" x14ac:dyDescent="0.25">
      <c r="A8" s="957"/>
      <c r="C8" s="270">
        <f>'Figure 7.4 --&gt; 7.7'!C23</f>
        <v>6.6259123090262273E-2</v>
      </c>
      <c r="D8" s="271" t="str">
        <f>'Figure 7.4 --&gt; 7.7'!D23</f>
        <v>Operating cash flows</v>
      </c>
      <c r="E8" s="272">
        <f>'Figure 7.4 --&gt; 7.7'!E23</f>
        <v>-15000</v>
      </c>
      <c r="F8" s="272">
        <f>'Figure 7.4 --&gt; 7.7'!F23</f>
        <v>800</v>
      </c>
      <c r="G8" s="272">
        <f>'Figure 7.4 --&gt; 7.7'!G23</f>
        <v>824</v>
      </c>
      <c r="H8" s="272">
        <f>'Figure 7.4 --&gt; 7.7'!H23</f>
        <v>848.72</v>
      </c>
      <c r="I8" s="272">
        <f>'Figure 7.4 --&gt; 7.7'!I23</f>
        <v>874.1816</v>
      </c>
      <c r="J8" s="272">
        <f>'Figure 7.4 --&gt; 7.7'!J23</f>
        <v>900.40704800000003</v>
      </c>
      <c r="K8" s="272">
        <f>'Figure 7.4 --&gt; 7.7'!K23</f>
        <v>16892.436288960002</v>
      </c>
    </row>
    <row r="9" spans="1:11" x14ac:dyDescent="0.25">
      <c r="A9" s="957"/>
      <c r="D9" s="202" t="str">
        <f>'Figure 7.4 --&gt; 7.7'!D24</f>
        <v>Senior debt</v>
      </c>
      <c r="E9" s="266">
        <f>'Figure 7.4 --&gt; 7.7'!E24</f>
        <v>9750</v>
      </c>
      <c r="F9" s="266"/>
      <c r="G9" s="266"/>
      <c r="H9" s="266"/>
      <c r="I9" s="266"/>
      <c r="J9" s="266"/>
      <c r="K9" s="266">
        <f>'Figure 7.4 --&gt; 7.7'!K24</f>
        <v>-9750</v>
      </c>
    </row>
    <row r="10" spans="1:11" x14ac:dyDescent="0.25">
      <c r="A10" s="957"/>
      <c r="C10" s="270"/>
      <c r="D10" s="268" t="str">
        <f>'Figure 7.4 --&gt; 7.7'!D25</f>
        <v>Interests on Senior debt</v>
      </c>
      <c r="E10" s="269"/>
      <c r="F10" s="269">
        <f>'Figure 7.4 --&gt; 7.7'!F25</f>
        <v>-487.5</v>
      </c>
      <c r="G10" s="269">
        <f>'Figure 7.4 --&gt; 7.7'!G25</f>
        <v>-487.5</v>
      </c>
      <c r="H10" s="269"/>
      <c r="I10" s="269">
        <f>'Figure 7.4 --&gt; 7.7'!I25</f>
        <v>-487.5</v>
      </c>
      <c r="J10" s="269">
        <f>'Figure 7.4 --&gt; 7.7'!J25</f>
        <v>-487.5</v>
      </c>
      <c r="K10" s="269">
        <f>'Figure 7.4 --&gt; 7.7'!K25</f>
        <v>-487.5</v>
      </c>
    </row>
    <row r="11" spans="1:11" x14ac:dyDescent="0.25">
      <c r="A11" s="957"/>
      <c r="C11" s="270">
        <f>'Figure 7.4 --&gt; 7.7'!C26</f>
        <v>9.4319711725779909E-2</v>
      </c>
      <c r="D11" s="271" t="str">
        <f>'Figure 7.4 --&gt; 7.7'!D26</f>
        <v>Levered cash flows post senior debt</v>
      </c>
      <c r="E11" s="272">
        <f>'Figure 7.4 --&gt; 7.7'!E26</f>
        <v>-5250</v>
      </c>
      <c r="F11" s="272">
        <f>'Figure 7.4 --&gt; 7.7'!F26</f>
        <v>312.5</v>
      </c>
      <c r="G11" s="272">
        <f>'Figure 7.4 --&gt; 7.7'!G26</f>
        <v>336.5</v>
      </c>
      <c r="H11" s="272">
        <f>'Figure 7.4 --&gt; 7.7'!H26</f>
        <v>361.22</v>
      </c>
      <c r="I11" s="272">
        <f>'Figure 7.4 --&gt; 7.7'!I26</f>
        <v>386.6816</v>
      </c>
      <c r="J11" s="272">
        <f>'Figure 7.4 --&gt; 7.7'!J26</f>
        <v>412.90704800000003</v>
      </c>
      <c r="K11" s="272">
        <f>'Figure 7.4 --&gt; 7.7'!K26</f>
        <v>6654.9362889600015</v>
      </c>
    </row>
    <row r="12" spans="1:11" x14ac:dyDescent="0.25">
      <c r="A12" s="957"/>
      <c r="D12" s="202" t="str">
        <f>'Figure 7.4 --&gt; 7.7'!D27</f>
        <v xml:space="preserve">Mezzanine </v>
      </c>
      <c r="E12" s="266">
        <f>'Figure 7.4 --&gt; 7.7'!E27</f>
        <v>3000</v>
      </c>
      <c r="F12" s="266"/>
      <c r="G12" s="266"/>
      <c r="H12" s="266"/>
      <c r="I12" s="266"/>
      <c r="J12" s="266"/>
      <c r="K12" s="266">
        <f>'Figure 7.4 --&gt; 7.7'!K27</f>
        <v>-3000</v>
      </c>
    </row>
    <row r="13" spans="1:11" x14ac:dyDescent="0.25">
      <c r="A13" s="957"/>
      <c r="C13" s="270"/>
      <c r="D13" s="268" t="str">
        <f>'Figure 7.4 --&gt; 7.7'!D28</f>
        <v>Interests on Mezzanine</v>
      </c>
      <c r="E13" s="269"/>
      <c r="F13" s="269">
        <f>'Figure 7.4 --&gt; 7.7'!F28</f>
        <v>-240</v>
      </c>
      <c r="G13" s="269">
        <f>'Figure 7.4 --&gt; 7.7'!G28</f>
        <v>-240</v>
      </c>
      <c r="H13" s="269">
        <f>'Figure 7.4 --&gt; 7.7'!H28</f>
        <v>-240</v>
      </c>
      <c r="I13" s="269">
        <f>'Figure 7.4 --&gt; 7.7'!I28</f>
        <v>-240</v>
      </c>
      <c r="J13" s="269">
        <f>'Figure 7.4 --&gt; 7.7'!J28</f>
        <v>-240</v>
      </c>
      <c r="K13" s="269">
        <f>'Figure 7.4 --&gt; 7.7'!K28</f>
        <v>-240</v>
      </c>
    </row>
    <row r="14" spans="1:11" ht="16.5" customHeight="1" x14ac:dyDescent="0.25">
      <c r="A14" s="957"/>
      <c r="C14" s="259">
        <f>'Figure 7.4 --&gt; 7.7'!C29</f>
        <v>0.11065531770990455</v>
      </c>
      <c r="D14" s="273" t="str">
        <f>'Figure 7.4 --&gt; 7.7'!D29</f>
        <v>Pre EK Cash Flows</v>
      </c>
      <c r="E14" s="274">
        <f>'Figure 7.4 --&gt; 7.7'!E29</f>
        <v>-2250</v>
      </c>
      <c r="F14" s="274">
        <f>'Figure 7.4 --&gt; 7.7'!F29</f>
        <v>72.5</v>
      </c>
      <c r="G14" s="274">
        <f>'Figure 7.4 --&gt; 7.7'!G29</f>
        <v>96.5</v>
      </c>
      <c r="H14" s="274">
        <f>'Figure 7.4 --&gt; 7.7'!H29</f>
        <v>121.22000000000003</v>
      </c>
      <c r="I14" s="274">
        <f>'Figure 7.4 --&gt; 7.7'!I29</f>
        <v>146.6816</v>
      </c>
      <c r="J14" s="274">
        <f>'Figure 7.4 --&gt; 7.7'!J29</f>
        <v>172.90704800000003</v>
      </c>
      <c r="K14" s="274">
        <f>'Figure 7.4 --&gt; 7.7'!K29</f>
        <v>3414.9362889600015</v>
      </c>
    </row>
    <row r="15" spans="1:11" x14ac:dyDescent="0.25">
      <c r="A15" s="957"/>
      <c r="C15" s="270"/>
      <c r="D15" s="202" t="str">
        <f>'Figure 7.4 --&gt; 7.7'!D30</f>
        <v xml:space="preserve">Equity Kicker </v>
      </c>
      <c r="E15" s="275"/>
      <c r="F15" s="275"/>
      <c r="G15" s="275"/>
      <c r="H15" s="275"/>
      <c r="I15" s="275"/>
      <c r="J15" s="275"/>
      <c r="K15" s="275">
        <f>'Figure 7.4 --&gt; 7.7'!K30</f>
        <v>-146.33210781236042</v>
      </c>
    </row>
    <row r="16" spans="1:11" x14ac:dyDescent="0.25">
      <c r="A16" s="957"/>
      <c r="C16" s="259">
        <f>'Figure 7.4 --&gt; 7.7'!C31</f>
        <v>0.10349597005761102</v>
      </c>
      <c r="D16" s="276" t="str">
        <f>'Figure 7.4 --&gt; 7.7'!D31</f>
        <v>Free Cash flows to Equity</v>
      </c>
      <c r="E16" s="275">
        <f>'Figure 7.4 --&gt; 7.7'!E31</f>
        <v>-2250</v>
      </c>
      <c r="F16" s="275">
        <f>'Figure 7.4 --&gt; 7.7'!F31</f>
        <v>72.5</v>
      </c>
      <c r="G16" s="275">
        <f>'Figure 7.4 --&gt; 7.7'!G31</f>
        <v>96.5</v>
      </c>
      <c r="H16" s="275">
        <f>'Figure 7.4 --&gt; 7.7'!H31</f>
        <v>121.22000000000003</v>
      </c>
      <c r="I16" s="275">
        <f>'Figure 7.4 --&gt; 7.7'!I31</f>
        <v>146.6816</v>
      </c>
      <c r="J16" s="275">
        <f>'Figure 7.4 --&gt; 7.7'!J31</f>
        <v>172.90704800000003</v>
      </c>
      <c r="K16" s="275">
        <f>'Figure 7.4 --&gt; 7.7'!K31</f>
        <v>3268.6041811476412</v>
      </c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so/uhwc4JWMuJn5lEY09sdKJ5LC5vEsn/oEdU8V/T+49S1scT9P2XX+X98s31vBeNQFiTFc9l0k0Tr7KuoL/uw==" saltValue="lT1VFPwcO+Zrp68RBnP2z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K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K9 C11:K16 C10:G10 I10:K10" unlockedFormula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8.28515625" style="168" bestFit="1" customWidth="1"/>
    <col min="4" max="4" width="23.140625" style="202" bestFit="1" customWidth="1"/>
    <col min="5" max="5" width="7.85546875" style="168" bestFit="1" customWidth="1"/>
    <col min="6" max="10" width="5.5703125" style="168" bestFit="1" customWidth="1"/>
    <col min="11" max="11" width="8.140625" style="168" bestFit="1" customWidth="1"/>
    <col min="12" max="16384" width="9.140625" style="164"/>
  </cols>
  <sheetData>
    <row r="1" spans="1:11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</row>
    <row r="2" spans="1:11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11" s="988" customFormat="1" ht="15" customHeight="1" x14ac:dyDescent="0.25">
      <c r="A3" s="924" t="s">
        <v>589</v>
      </c>
      <c r="C3" s="980" t="s">
        <v>564</v>
      </c>
      <c r="D3" s="989"/>
      <c r="E3" s="987"/>
      <c r="F3" s="987"/>
      <c r="G3" s="987"/>
      <c r="H3" s="987"/>
      <c r="I3" s="987"/>
      <c r="J3" s="987"/>
      <c r="K3" s="987"/>
    </row>
    <row r="4" spans="1:11" s="988" customFormat="1" ht="15" customHeight="1" x14ac:dyDescent="0.25">
      <c r="A4" s="957"/>
      <c r="C4" s="987"/>
      <c r="D4" s="989"/>
      <c r="E4" s="987"/>
      <c r="F4" s="987"/>
      <c r="G4" s="987"/>
      <c r="H4" s="987"/>
      <c r="I4" s="987"/>
      <c r="J4" s="987"/>
      <c r="K4" s="987"/>
    </row>
    <row r="5" spans="1:11" ht="15.75" thickBot="1" x14ac:dyDescent="0.3">
      <c r="A5" s="957"/>
      <c r="C5" s="264" t="str">
        <f>'Figure 7.4 --&gt; 7.7'!C33</f>
        <v>IRR</v>
      </c>
      <c r="D5" s="265"/>
      <c r="E5" s="264">
        <f>'Figure 7.4 --&gt; 7.7'!E33</f>
        <v>0</v>
      </c>
      <c r="F5" s="264">
        <f>'Figure 7.4 --&gt; 7.7'!F33</f>
        <v>1</v>
      </c>
      <c r="G5" s="264">
        <f>'Figure 7.4 --&gt; 7.7'!G33</f>
        <v>2</v>
      </c>
      <c r="H5" s="264">
        <f>'Figure 7.4 --&gt; 7.7'!H33</f>
        <v>3</v>
      </c>
      <c r="I5" s="264">
        <f>'Figure 7.4 --&gt; 7.7'!I33</f>
        <v>4</v>
      </c>
      <c r="J5" s="264">
        <f>'Figure 7.4 --&gt; 7.7'!J33</f>
        <v>5</v>
      </c>
      <c r="K5" s="264">
        <f>'Figure 7.4 --&gt; 7.7'!K33</f>
        <v>6</v>
      </c>
    </row>
    <row r="6" spans="1:11" ht="15.75" thickTop="1" x14ac:dyDescent="0.25">
      <c r="A6" s="957"/>
      <c r="C6" s="259">
        <f>'Figure 7.4 --&gt; 7.7'!C34</f>
        <v>5.0000000000245404E-2</v>
      </c>
      <c r="D6" s="202" t="str">
        <f>'Figure 7.4 --&gt; 7.7'!D34</f>
        <v>Senior debt</v>
      </c>
      <c r="E6" s="266">
        <f>'Figure 7.4 --&gt; 7.7'!E34</f>
        <v>-9750</v>
      </c>
      <c r="F6" s="266">
        <f>'Figure 7.4 --&gt; 7.7'!F34</f>
        <v>487.5</v>
      </c>
      <c r="G6" s="266">
        <f>'Figure 7.4 --&gt; 7.7'!G34</f>
        <v>487.5</v>
      </c>
      <c r="H6" s="266">
        <f>'Figure 7.4 --&gt; 7.7'!H34</f>
        <v>487.5</v>
      </c>
      <c r="I6" s="266">
        <f>'Figure 7.4 --&gt; 7.7'!I34</f>
        <v>487.5</v>
      </c>
      <c r="J6" s="266">
        <f>'Figure 7.4 --&gt; 7.7'!J34</f>
        <v>487.5</v>
      </c>
      <c r="K6" s="266">
        <f>'Figure 7.4 --&gt; 7.7'!K34</f>
        <v>10237.5</v>
      </c>
    </row>
    <row r="7" spans="1:11" x14ac:dyDescent="0.25">
      <c r="A7" s="957"/>
      <c r="C7" s="259">
        <f>'Figure 7.4 --&gt; 7.7'!C35</f>
        <v>7.9999999993665361E-2</v>
      </c>
      <c r="D7" s="202" t="str">
        <f>'Figure 7.4 --&gt; 7.7'!D35</f>
        <v>Mezzanine (Debt only)</v>
      </c>
      <c r="E7" s="266">
        <f>'Figure 7.4 --&gt; 7.7'!E35</f>
        <v>-3000</v>
      </c>
      <c r="F7" s="266">
        <f>'Figure 7.4 --&gt; 7.7'!F35</f>
        <v>240</v>
      </c>
      <c r="G7" s="266">
        <f>'Figure 7.4 --&gt; 7.7'!G35</f>
        <v>240</v>
      </c>
      <c r="H7" s="266">
        <f>'Figure 7.4 --&gt; 7.7'!H35</f>
        <v>240</v>
      </c>
      <c r="I7" s="266">
        <f>'Figure 7.4 --&gt; 7.7'!I35</f>
        <v>240</v>
      </c>
      <c r="J7" s="266">
        <f>'Figure 7.4 --&gt; 7.7'!J35</f>
        <v>240</v>
      </c>
      <c r="K7" s="266">
        <f>'Figure 7.4 --&gt; 7.7'!K35</f>
        <v>3240</v>
      </c>
    </row>
    <row r="8" spans="1:11" x14ac:dyDescent="0.25">
      <c r="A8" s="957"/>
      <c r="C8" s="259">
        <f>'Figure 7.4 --&gt; 7.7'!C36</f>
        <v>8.6540316465113731E-2</v>
      </c>
      <c r="D8" s="202" t="str">
        <f>'Figure 7.4 --&gt; 7.7'!D36</f>
        <v>Mezzanine (including EK)</v>
      </c>
      <c r="E8" s="266">
        <f>'Figure 7.4 --&gt; 7.7'!E36</f>
        <v>-3000</v>
      </c>
      <c r="F8" s="266">
        <f>'Figure 7.4 --&gt; 7.7'!F36</f>
        <v>240</v>
      </c>
      <c r="G8" s="266">
        <f>'Figure 7.4 --&gt; 7.7'!G36</f>
        <v>240</v>
      </c>
      <c r="H8" s="266">
        <f>'Figure 7.4 --&gt; 7.7'!H36</f>
        <v>240</v>
      </c>
      <c r="I8" s="266">
        <f>'Figure 7.4 --&gt; 7.7'!I36</f>
        <v>240</v>
      </c>
      <c r="J8" s="266">
        <f>'Figure 7.4 --&gt; 7.7'!J36</f>
        <v>240</v>
      </c>
      <c r="K8" s="266">
        <f>'Figure 7.4 --&gt; 7.7'!K36</f>
        <v>3386.3321078123604</v>
      </c>
    </row>
    <row r="9" spans="1:11" x14ac:dyDescent="0.25">
      <c r="A9" s="957"/>
      <c r="C9" s="267">
        <f>'Figure 7.4 --&gt; 7.7'!C37</f>
        <v>0.10349597005761102</v>
      </c>
      <c r="D9" s="268" t="str">
        <f>'Figure 7.4 --&gt; 7.7'!D37</f>
        <v>Equity</v>
      </c>
      <c r="E9" s="269">
        <f>'Figure 7.4 --&gt; 7.7'!E37</f>
        <v>-2250</v>
      </c>
      <c r="F9" s="269">
        <f>'Figure 7.4 --&gt; 7.7'!F37</f>
        <v>72.5</v>
      </c>
      <c r="G9" s="269">
        <f>'Figure 7.4 --&gt; 7.7'!G37</f>
        <v>96.5</v>
      </c>
      <c r="H9" s="269">
        <f>'Figure 7.4 --&gt; 7.7'!H37</f>
        <v>121.22000000000003</v>
      </c>
      <c r="I9" s="269">
        <f>'Figure 7.4 --&gt; 7.7'!I37</f>
        <v>146.6816</v>
      </c>
      <c r="J9" s="269">
        <f>'Figure 7.4 --&gt; 7.7'!J37</f>
        <v>172.90704800000003</v>
      </c>
      <c r="K9" s="269">
        <f>'Figure 7.4 --&gt; 7.7'!K37</f>
        <v>3268.6041811476412</v>
      </c>
    </row>
    <row r="10" spans="1:11" x14ac:dyDescent="0.25">
      <c r="A10" s="957"/>
    </row>
    <row r="11" spans="1:11" x14ac:dyDescent="0.25">
      <c r="A11" s="957"/>
    </row>
    <row r="12" spans="1:11" x14ac:dyDescent="0.25">
      <c r="A12" s="957"/>
    </row>
    <row r="13" spans="1:11" x14ac:dyDescent="0.25">
      <c r="A13" s="957"/>
    </row>
    <row r="14" spans="1:11" ht="16.5" customHeight="1" x14ac:dyDescent="0.25">
      <c r="A14" s="957"/>
    </row>
    <row r="15" spans="1:11" x14ac:dyDescent="0.25">
      <c r="A15" s="957"/>
    </row>
    <row r="16" spans="1:11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TtFwKu11sikSyHK6MmhNqY/ZXipDoVwD8IDDmbzmX1s+2T3Ea6K2PDnSDMDzYJXtnKzLDyLTvhoeTvwW939iBA==" saltValue="NvGdVrjqbOZDY/kPvpcXw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K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K9" unlocked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4" style="168" customWidth="1"/>
    <col min="4" max="10" width="9.28515625" style="168" customWidth="1"/>
    <col min="11" max="16384" width="9.140625" style="164"/>
  </cols>
  <sheetData>
    <row r="1" spans="1:10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</row>
    <row r="2" spans="1:10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</row>
    <row r="3" spans="1:10" s="988" customFormat="1" ht="15" customHeight="1" x14ac:dyDescent="0.25">
      <c r="A3" s="924" t="s">
        <v>589</v>
      </c>
      <c r="C3" s="980" t="s">
        <v>565</v>
      </c>
      <c r="D3" s="987"/>
      <c r="E3" s="987"/>
      <c r="F3" s="987"/>
      <c r="G3" s="987"/>
      <c r="H3" s="987"/>
      <c r="I3" s="987"/>
      <c r="J3" s="987"/>
    </row>
    <row r="4" spans="1:10" s="988" customFormat="1" ht="15" customHeight="1" x14ac:dyDescent="0.25">
      <c r="A4" s="957"/>
      <c r="C4" s="987"/>
      <c r="D4" s="987"/>
      <c r="E4" s="987"/>
      <c r="F4" s="987"/>
      <c r="G4" s="987"/>
      <c r="H4" s="987"/>
      <c r="I4" s="987"/>
      <c r="J4" s="987"/>
    </row>
    <row r="5" spans="1:10" x14ac:dyDescent="0.25">
      <c r="A5" s="957"/>
      <c r="E5" s="163" t="str">
        <f>'Figure 7.4 --&gt; 7.7'!F39</f>
        <v>LTV Mezzanine</v>
      </c>
    </row>
    <row r="6" spans="1:10" x14ac:dyDescent="0.25">
      <c r="A6" s="957"/>
      <c r="D6" s="259">
        <f>'Figure 7.4 --&gt; 7.7'!E40</f>
        <v>0.10349597005761102</v>
      </c>
      <c r="E6" s="260">
        <f>'Figure 7.4 --&gt; 7.7'!F40</f>
        <v>0</v>
      </c>
      <c r="F6" s="260">
        <f>'Figure 7.4 --&gt; 7.7'!G40</f>
        <v>0.05</v>
      </c>
      <c r="G6" s="260">
        <f>'Figure 7.4 --&gt; 7.7'!H40</f>
        <v>0.1</v>
      </c>
      <c r="H6" s="260">
        <f>'Figure 7.4 --&gt; 7.7'!I40</f>
        <v>0.15000000000000002</v>
      </c>
      <c r="I6" s="260">
        <f>'Figure 7.4 --&gt; 7.7'!J40</f>
        <v>0.2</v>
      </c>
      <c r="J6" s="260">
        <f>'Figure 7.4 --&gt; 7.7'!K40</f>
        <v>0.25</v>
      </c>
    </row>
    <row r="7" spans="1:10" x14ac:dyDescent="0.25">
      <c r="A7" s="957"/>
      <c r="C7" s="961" t="str">
        <f>'Figure 7.4 --&gt; 7.7'!D41</f>
        <v>NOI Variation</v>
      </c>
      <c r="D7" s="261">
        <f>'Figure 7.4 --&gt; 7.7'!E41</f>
        <v>-0.04</v>
      </c>
      <c r="E7" s="262">
        <f>'Figure 7.4 --&gt; 7.7'!F41</f>
        <v>7.8625591247013293E-2</v>
      </c>
      <c r="F7" s="262">
        <f>'Figure 7.4 --&gt; 7.7'!G41</f>
        <v>7.7748123832351634E-2</v>
      </c>
      <c r="G7" s="262">
        <f>'Figure 7.4 --&gt; 7.7'!H41</f>
        <v>7.6545063184747297E-2</v>
      </c>
      <c r="H7" s="262">
        <f>'Figure 7.4 --&gt; 7.7'!I41</f>
        <v>7.4794166224661618E-2</v>
      </c>
      <c r="I7" s="262">
        <f>'Figure 7.4 --&gt; 7.7'!J41</f>
        <v>7.2011867272298469E-2</v>
      </c>
      <c r="J7" s="262">
        <f>'Figure 7.4 --&gt; 7.7'!K41</f>
        <v>6.6911454844009954E-2</v>
      </c>
    </row>
    <row r="8" spans="1:10" x14ac:dyDescent="0.25">
      <c r="A8" s="957"/>
      <c r="C8" s="961">
        <f>'Figure 7.4 --&gt; 7.7'!D42</f>
        <v>0</v>
      </c>
      <c r="D8" s="261">
        <f>'Figure 7.4 --&gt; 7.7'!E42</f>
        <v>-0.03</v>
      </c>
      <c r="E8" s="262">
        <f>'Figure 7.4 --&gt; 7.7'!F42</f>
        <v>8.0754600613811345E-2</v>
      </c>
      <c r="F8" s="262">
        <f>'Figure 7.4 --&gt; 7.7'!G42</f>
        <v>8.0161453974556762E-2</v>
      </c>
      <c r="G8" s="262">
        <f>'Figure 7.4 --&gt; 7.7'!H42</f>
        <v>7.9348170479025537E-2</v>
      </c>
      <c r="H8" s="262">
        <f>'Figure 7.4 --&gt; 7.7'!I42</f>
        <v>7.816439186447055E-2</v>
      </c>
      <c r="I8" s="262">
        <f>'Figure 7.4 --&gt; 7.7'!J42</f>
        <v>7.6282692049585155E-2</v>
      </c>
      <c r="J8" s="262">
        <f>'Figure 7.4 --&gt; 7.7'!K42</f>
        <v>7.2830131642125817E-2</v>
      </c>
    </row>
    <row r="9" spans="1:10" x14ac:dyDescent="0.25">
      <c r="A9" s="957"/>
      <c r="C9" s="961">
        <f>'Figure 7.4 --&gt; 7.7'!D43</f>
        <v>0</v>
      </c>
      <c r="D9" s="261">
        <f>'Figure 7.4 --&gt; 7.7'!E43</f>
        <v>-1.9999999999999997E-2</v>
      </c>
      <c r="E9" s="262">
        <f>'Figure 7.4 --&gt; 7.7'!F43</f>
        <v>8.2920962816112054E-2</v>
      </c>
      <c r="F9" s="262">
        <f>'Figure 7.4 --&gt; 7.7'!G43</f>
        <v>8.2617112043186225E-2</v>
      </c>
      <c r="G9" s="262">
        <f>'Figure 7.4 --&gt; 7.7'!H43</f>
        <v>8.2200476705116765E-2</v>
      </c>
      <c r="H9" s="262">
        <f>'Figure 7.4 --&gt; 7.7'!I43</f>
        <v>8.1593979979705633E-2</v>
      </c>
      <c r="I9" s="262">
        <f>'Figure 7.4 --&gt; 7.7'!J43</f>
        <v>8.0629652151154918E-2</v>
      </c>
      <c r="J9" s="262">
        <f>'Figure 7.4 --&gt; 7.7'!K43</f>
        <v>7.8858880209591753E-2</v>
      </c>
    </row>
    <row r="10" spans="1:10" x14ac:dyDescent="0.25">
      <c r="A10" s="957"/>
      <c r="C10" s="961">
        <f>'Figure 7.4 --&gt; 7.7'!D44</f>
        <v>0</v>
      </c>
      <c r="D10" s="261">
        <f>'Figure 7.4 --&gt; 7.7'!E44</f>
        <v>-9.9999999999999967E-3</v>
      </c>
      <c r="E10" s="262">
        <f>'Figure 7.4 --&gt; 7.7'!F44</f>
        <v>8.512488212456315E-2</v>
      </c>
      <c r="F10" s="262">
        <f>'Figure 7.4 --&gt; 7.7'!G44</f>
        <v>8.5115287509903714E-2</v>
      </c>
      <c r="G10" s="262">
        <f>'Figure 7.4 --&gt; 7.7'!H44</f>
        <v>8.5102131278269155E-2</v>
      </c>
      <c r="H10" s="262"/>
      <c r="I10" s="262">
        <f>'Figure 7.4 --&gt; 7.7'!J44</f>
        <v>8.5052518474709737E-2</v>
      </c>
      <c r="J10" s="262">
        <f>'Figure 7.4 --&gt; 7.7'!K44</f>
        <v>8.4996546680990104E-2</v>
      </c>
    </row>
    <row r="11" spans="1:10" x14ac:dyDescent="0.25">
      <c r="A11" s="957"/>
      <c r="C11" s="961">
        <f>'Figure 7.4 --&gt; 7.7'!D45</f>
        <v>0</v>
      </c>
      <c r="D11" s="261">
        <f>'Figure 7.4 --&gt; 7.7'!E45</f>
        <v>0</v>
      </c>
      <c r="E11" s="262">
        <f>'Figure 7.4 --&gt; 7.7'!F45</f>
        <v>8.7366548605474659E-2</v>
      </c>
      <c r="F11" s="262">
        <f>'Figure 7.4 --&gt; 7.7'!G45</f>
        <v>8.7656151093125079E-2</v>
      </c>
      <c r="G11" s="262">
        <f>'Figure 7.4 --&gt; 7.7'!H45</f>
        <v>8.8053257289204989E-2</v>
      </c>
      <c r="H11" s="262">
        <f>'Figure 7.4 --&gt; 7.7'!I45</f>
        <v>8.8631394269224062E-2</v>
      </c>
      <c r="I11" s="262">
        <f>'Figure 7.4 --&gt; 7.7'!J45</f>
        <v>8.9550990679397868E-2</v>
      </c>
      <c r="J11" s="262">
        <f>'Figure 7.4 --&gt; 7.7'!K45</f>
        <v>9.1241813353556189E-2</v>
      </c>
    </row>
    <row r="12" spans="1:10" x14ac:dyDescent="0.25">
      <c r="A12" s="957"/>
      <c r="C12" s="961">
        <f>'Figure 7.4 --&gt; 7.7'!D46</f>
        <v>0</v>
      </c>
      <c r="D12" s="261">
        <f>'Figure 7.4 --&gt; 7.7'!E46</f>
        <v>0.01</v>
      </c>
      <c r="E12" s="262">
        <f>'Figure 7.4 --&gt; 7.7'!F46</f>
        <v>8.9646137790257319E-2</v>
      </c>
      <c r="F12" s="262">
        <f>'Figure 7.4 --&gt; 7.7'!G46</f>
        <v>9.0239854370201655E-2</v>
      </c>
      <c r="G12" s="262">
        <f>'Figure 7.4 --&gt; 7.7'!H46</f>
        <v>9.1053951059035576E-2</v>
      </c>
      <c r="H12" s="262">
        <f>'Figure 7.4 --&gt; 7.7'!I46</f>
        <v>9.2239194375498768E-2</v>
      </c>
      <c r="I12" s="262">
        <f>'Figure 7.4 --&gt; 7.7'!J46</f>
        <v>9.4124697065671281E-2</v>
      </c>
      <c r="J12" s="262">
        <f>'Figure 7.4 --&gt; 7.7'!K46</f>
        <v>9.759320188280074E-2</v>
      </c>
    </row>
    <row r="13" spans="1:10" x14ac:dyDescent="0.25">
      <c r="A13" s="957"/>
      <c r="C13" s="961">
        <f>'Figure 7.4 --&gt; 7.7'!D47</f>
        <v>0</v>
      </c>
      <c r="D13" s="261">
        <f>'Figure 7.4 --&gt; 7.7'!E47</f>
        <v>0.02</v>
      </c>
      <c r="E13" s="262">
        <f>'Figure 7.4 --&gt; 7.7'!F47</f>
        <v>9.1963810338629548E-2</v>
      </c>
      <c r="F13" s="262">
        <f>'Figure 7.4 --&gt; 7.7'!G47</f>
        <v>9.2866529388044627E-2</v>
      </c>
      <c r="G13" s="262">
        <f>'Figure 7.4 --&gt; 7.7'!H47</f>
        <v>9.4104281704680881E-2</v>
      </c>
      <c r="H13" s="262">
        <f>'Figure 7.4 --&gt; 7.7'!I47</f>
        <v>9.5906303980746843E-2</v>
      </c>
      <c r="I13" s="263">
        <f>'Figure 7.4 --&gt; 7.7'!J47</f>
        <v>9.8773194743916548E-2</v>
      </c>
      <c r="J13" s="262">
        <f>'Figure 7.4 --&gt; 7.7'!K47</f>
        <v>0.10404907752913051</v>
      </c>
    </row>
    <row r="14" spans="1:10" ht="16.5" customHeight="1" x14ac:dyDescent="0.25">
      <c r="A14" s="957"/>
      <c r="C14" s="961">
        <f>'Figure 7.4 --&gt; 7.7'!D48</f>
        <v>0</v>
      </c>
      <c r="D14" s="261">
        <f>'Figure 7.4 --&gt; 7.7'!E48</f>
        <v>0.03</v>
      </c>
      <c r="E14" s="262">
        <f>'Figure 7.4 --&gt; 7.7'!F48</f>
        <v>9.4319711725779909E-2</v>
      </c>
      <c r="F14" s="262">
        <f>'Figure 7.4 --&gt; 7.7'!G48</f>
        <v>9.5536288310660744E-2</v>
      </c>
      <c r="G14" s="262">
        <f>'Figure 7.4 --&gt; 7.7'!H48</f>
        <v>9.7204290767529899E-2</v>
      </c>
      <c r="H14" s="262">
        <f>'Figure 7.4 --&gt; 7.7'!I48</f>
        <v>9.9632606934420442E-2</v>
      </c>
      <c r="I14" s="262">
        <f>'Figure 7.4 --&gt; 7.7'!J48</f>
        <v>0.10349597005761102</v>
      </c>
      <c r="J14" s="262">
        <f>'Figure 7.4 --&gt; 7.7'!K48</f>
        <v>0.11060765438256492</v>
      </c>
    </row>
    <row r="15" spans="1:10" x14ac:dyDescent="0.25">
      <c r="A15" s="957"/>
    </row>
    <row r="16" spans="1:10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4ZAMjaqXQI4Z0Qx1ZcfsmGpip25YrLRQJglaqGJa1L5eijW6vgytnRg6/qfv84Ibmfe6ns23TI60C1p1TGBH+w==" saltValue="xkf8wD79kQHa4XJZMV5Chw==" spinCount="100000" sheet="1" formatCells="0" formatColumns="0" formatRows="0" insertColumns="0" insertRows="0" insertHyperlinks="0" deleteColumns="0" deleteRows="0" selectLockedCells="1" sort="0" autoFilter="0" pivotTables="0"/>
  <mergeCells count="3">
    <mergeCell ref="C7:C14"/>
    <mergeCell ref="A3:A24"/>
    <mergeCell ref="B1:J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J9 C11:J14 C10:G10 I10:J10" unlockedFormula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A41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8.42578125" style="213" customWidth="1"/>
    <col min="4" max="4" width="44" style="211" bestFit="1" customWidth="1"/>
    <col min="5" max="8" width="8.5703125" style="214" bestFit="1" customWidth="1"/>
    <col min="9" max="12" width="8.42578125" style="214" bestFit="1" customWidth="1"/>
    <col min="13" max="13" width="9.5703125" style="218" bestFit="1" customWidth="1"/>
    <col min="14" max="17" width="6" style="215" bestFit="1" customWidth="1"/>
    <col min="18" max="18" width="7" style="215" bestFit="1" customWidth="1"/>
    <col min="19" max="20" width="2" style="215" bestFit="1" customWidth="1"/>
    <col min="21" max="21" width="8.5703125" style="215" bestFit="1" customWidth="1"/>
    <col min="22" max="23" width="7.140625" style="215" customWidth="1"/>
    <col min="24" max="25" width="7.28515625" style="215" bestFit="1" customWidth="1"/>
    <col min="26" max="26" width="8.5703125" style="215" bestFit="1" customWidth="1"/>
    <col min="27" max="28" width="7.28515625" style="215" bestFit="1" customWidth="1"/>
    <col min="29" max="16384" width="9.140625" style="215"/>
  </cols>
  <sheetData>
    <row r="1" spans="1:16381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</row>
    <row r="2" spans="1:16381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90"/>
    </row>
    <row r="3" spans="1:16381" ht="15.75" thickBot="1" x14ac:dyDescent="0.3">
      <c r="A3" s="924" t="s">
        <v>589</v>
      </c>
      <c r="C3" s="216"/>
      <c r="D3" s="210" t="s">
        <v>290</v>
      </c>
      <c r="E3" s="172" t="s">
        <v>406</v>
      </c>
      <c r="F3" s="172" t="s">
        <v>291</v>
      </c>
      <c r="M3" s="214"/>
      <c r="N3" s="214"/>
      <c r="O3" s="214"/>
      <c r="P3" s="214"/>
      <c r="Q3" s="214"/>
      <c r="R3" s="214"/>
      <c r="S3" s="214"/>
      <c r="T3" s="214"/>
    </row>
    <row r="4" spans="1:16381" ht="15.75" thickTop="1" x14ac:dyDescent="0.25">
      <c r="A4" s="957"/>
      <c r="C4" s="216"/>
      <c r="D4" s="211" t="s">
        <v>279</v>
      </c>
      <c r="E4" s="217">
        <v>0.55000000000000004</v>
      </c>
      <c r="F4" s="217">
        <v>7.0000000000000007E-2</v>
      </c>
    </row>
    <row r="5" spans="1:16381" x14ac:dyDescent="0.25">
      <c r="A5" s="957"/>
      <c r="C5" s="216"/>
      <c r="D5" s="211" t="s">
        <v>438</v>
      </c>
      <c r="E5" s="217">
        <v>0.15</v>
      </c>
      <c r="F5" s="217">
        <v>0.13</v>
      </c>
    </row>
    <row r="6" spans="1:16381" x14ac:dyDescent="0.25">
      <c r="A6" s="957"/>
      <c r="C6" s="216"/>
      <c r="D6" s="219"/>
      <c r="E6" s="220"/>
    </row>
    <row r="7" spans="1:16381" ht="15.75" thickBot="1" x14ac:dyDescent="0.3">
      <c r="A7" s="957"/>
      <c r="C7" s="221" t="s">
        <v>19</v>
      </c>
      <c r="D7" s="170"/>
      <c r="E7" s="222">
        <v>0</v>
      </c>
      <c r="F7" s="172">
        <f>E7+1</f>
        <v>1</v>
      </c>
      <c r="G7" s="172">
        <f t="shared" ref="G7:L7" si="0">F7+1</f>
        <v>2</v>
      </c>
      <c r="H7" s="172">
        <f t="shared" si="0"/>
        <v>3</v>
      </c>
      <c r="I7" s="172">
        <f t="shared" si="0"/>
        <v>4</v>
      </c>
      <c r="J7" s="172">
        <f t="shared" si="0"/>
        <v>5</v>
      </c>
      <c r="K7" s="172">
        <f t="shared" si="0"/>
        <v>6</v>
      </c>
      <c r="L7" s="172">
        <f t="shared" si="0"/>
        <v>7</v>
      </c>
      <c r="M7" s="173" t="s">
        <v>212</v>
      </c>
      <c r="N7" s="223"/>
    </row>
    <row r="8" spans="1:16381" ht="15.75" thickTop="1" x14ac:dyDescent="0.25">
      <c r="A8" s="957"/>
      <c r="D8" s="183" t="s">
        <v>292</v>
      </c>
      <c r="E8" s="224">
        <v>0</v>
      </c>
      <c r="F8" s="224">
        <v>0</v>
      </c>
      <c r="G8" s="224">
        <v>0</v>
      </c>
      <c r="H8" s="224">
        <v>0</v>
      </c>
      <c r="I8" s="224">
        <v>10400</v>
      </c>
      <c r="J8" s="224">
        <v>23400</v>
      </c>
      <c r="K8" s="224">
        <v>29900</v>
      </c>
      <c r="L8" s="224">
        <v>36300</v>
      </c>
      <c r="M8" s="225">
        <f>SUM(E8:L8)</f>
        <v>100000</v>
      </c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  <c r="AIG8" s="161"/>
      <c r="AIH8" s="161"/>
      <c r="AII8" s="161"/>
      <c r="AIJ8" s="161"/>
      <c r="AIK8" s="161"/>
      <c r="AIL8" s="161"/>
      <c r="AIM8" s="161"/>
      <c r="AIN8" s="161"/>
      <c r="AIO8" s="161"/>
      <c r="AIP8" s="161"/>
      <c r="AIQ8" s="161"/>
      <c r="AIR8" s="161"/>
      <c r="AIS8" s="161"/>
      <c r="AIT8" s="161"/>
      <c r="AIU8" s="161"/>
      <c r="AIV8" s="161"/>
      <c r="AIW8" s="161"/>
      <c r="AIX8" s="161"/>
      <c r="AIY8" s="161"/>
      <c r="AIZ8" s="161"/>
      <c r="AJA8" s="161"/>
      <c r="AJB8" s="161"/>
      <c r="AJC8" s="161"/>
      <c r="AJD8" s="161"/>
      <c r="AJE8" s="161"/>
      <c r="AJF8" s="161"/>
      <c r="AJG8" s="161"/>
      <c r="AJH8" s="161"/>
      <c r="AJI8" s="161"/>
      <c r="AJJ8" s="161"/>
      <c r="AJK8" s="161"/>
      <c r="AJL8" s="161"/>
      <c r="AJM8" s="161"/>
      <c r="AJN8" s="161"/>
      <c r="AJO8" s="161"/>
      <c r="AJP8" s="161"/>
      <c r="AJQ8" s="161"/>
      <c r="AJR8" s="161"/>
      <c r="AJS8" s="161"/>
      <c r="AJT8" s="161"/>
      <c r="AJU8" s="161"/>
      <c r="AJV8" s="161"/>
      <c r="AJW8" s="161"/>
      <c r="AJX8" s="161"/>
      <c r="AJY8" s="161"/>
      <c r="AJZ8" s="161"/>
      <c r="AKA8" s="161"/>
      <c r="AKB8" s="161"/>
      <c r="AKC8" s="161"/>
      <c r="AKD8" s="161"/>
      <c r="AKE8" s="161"/>
      <c r="AKF8" s="161"/>
      <c r="AKG8" s="161"/>
      <c r="AKH8" s="161"/>
      <c r="AKI8" s="161"/>
      <c r="AKJ8" s="161"/>
      <c r="AKK8" s="161"/>
      <c r="AKL8" s="161"/>
      <c r="AKM8" s="161"/>
      <c r="AKN8" s="161"/>
      <c r="AKO8" s="161"/>
      <c r="AKP8" s="161"/>
      <c r="AKQ8" s="161"/>
      <c r="AKR8" s="161"/>
      <c r="AKS8" s="161"/>
      <c r="AKT8" s="161"/>
      <c r="AKU8" s="161"/>
      <c r="AKV8" s="161"/>
      <c r="AKW8" s="161"/>
      <c r="AKX8" s="161"/>
      <c r="AKY8" s="161"/>
      <c r="AKZ8" s="161"/>
      <c r="ALA8" s="161"/>
      <c r="ALB8" s="161"/>
      <c r="ALC8" s="161"/>
      <c r="ALD8" s="161"/>
      <c r="ALE8" s="161"/>
      <c r="ALF8" s="161"/>
      <c r="ALG8" s="161"/>
      <c r="ALH8" s="161"/>
      <c r="ALI8" s="161"/>
      <c r="ALJ8" s="161"/>
      <c r="ALK8" s="161"/>
      <c r="ALL8" s="161"/>
      <c r="ALM8" s="161"/>
      <c r="ALN8" s="161"/>
      <c r="ALO8" s="161"/>
      <c r="ALP8" s="161"/>
      <c r="ALQ8" s="161"/>
      <c r="ALR8" s="161"/>
      <c r="ALS8" s="161"/>
      <c r="ALT8" s="161"/>
      <c r="ALU8" s="161"/>
      <c r="ALV8" s="161"/>
      <c r="ALW8" s="161"/>
      <c r="ALX8" s="161"/>
      <c r="ALY8" s="161"/>
      <c r="ALZ8" s="161"/>
      <c r="AMA8" s="161"/>
      <c r="AMB8" s="161"/>
      <c r="AMC8" s="161"/>
      <c r="AMD8" s="161"/>
      <c r="AME8" s="161"/>
      <c r="AMF8" s="161"/>
      <c r="AMG8" s="161"/>
      <c r="AMH8" s="161"/>
      <c r="AMI8" s="161"/>
      <c r="AMJ8" s="161"/>
      <c r="AMK8" s="161"/>
      <c r="AML8" s="161"/>
      <c r="AMM8" s="161"/>
      <c r="AMN8" s="161"/>
      <c r="AMO8" s="161"/>
      <c r="AMP8" s="161"/>
      <c r="AMQ8" s="161"/>
      <c r="AMR8" s="161"/>
      <c r="AMS8" s="161"/>
      <c r="AMT8" s="161"/>
      <c r="AMU8" s="161"/>
      <c r="AMV8" s="161"/>
      <c r="AMW8" s="161"/>
      <c r="AMX8" s="161"/>
      <c r="AMY8" s="161"/>
      <c r="AMZ8" s="161"/>
      <c r="ANA8" s="161"/>
      <c r="ANB8" s="161"/>
      <c r="ANC8" s="161"/>
      <c r="AND8" s="161"/>
      <c r="ANE8" s="161"/>
      <c r="ANF8" s="161"/>
      <c r="ANG8" s="161"/>
      <c r="ANH8" s="161"/>
      <c r="ANI8" s="161"/>
      <c r="ANJ8" s="161"/>
      <c r="ANK8" s="161"/>
      <c r="ANL8" s="161"/>
      <c r="ANM8" s="161"/>
      <c r="ANN8" s="161"/>
      <c r="ANO8" s="161"/>
      <c r="ANP8" s="161"/>
      <c r="ANQ8" s="161"/>
      <c r="ANR8" s="161"/>
      <c r="ANS8" s="161"/>
      <c r="ANT8" s="161"/>
      <c r="ANU8" s="161"/>
      <c r="ANV8" s="161"/>
      <c r="ANW8" s="161"/>
      <c r="ANX8" s="161"/>
      <c r="ANY8" s="161"/>
      <c r="ANZ8" s="161"/>
      <c r="AOA8" s="161"/>
      <c r="AOB8" s="161"/>
      <c r="AOC8" s="161"/>
      <c r="AOD8" s="161"/>
      <c r="AOE8" s="161"/>
      <c r="AOF8" s="161"/>
      <c r="AOG8" s="161"/>
      <c r="AOH8" s="161"/>
      <c r="AOI8" s="161"/>
      <c r="AOJ8" s="161"/>
      <c r="AOK8" s="161"/>
      <c r="AOL8" s="161"/>
      <c r="AOM8" s="161"/>
      <c r="AON8" s="161"/>
      <c r="AOO8" s="161"/>
      <c r="AOP8" s="161"/>
      <c r="AOQ8" s="161"/>
      <c r="AOR8" s="161"/>
      <c r="AOS8" s="161"/>
      <c r="AOT8" s="161"/>
      <c r="AOU8" s="161"/>
      <c r="AOV8" s="161"/>
      <c r="AOW8" s="161"/>
      <c r="AOX8" s="161"/>
      <c r="AOY8" s="161"/>
      <c r="AOZ8" s="161"/>
      <c r="APA8" s="161"/>
      <c r="APB8" s="161"/>
      <c r="APC8" s="161"/>
      <c r="APD8" s="161"/>
      <c r="APE8" s="161"/>
      <c r="APF8" s="161"/>
      <c r="APG8" s="161"/>
      <c r="APH8" s="161"/>
      <c r="API8" s="161"/>
      <c r="APJ8" s="161"/>
      <c r="APK8" s="161"/>
      <c r="APL8" s="161"/>
      <c r="APM8" s="161"/>
      <c r="APN8" s="161"/>
      <c r="APO8" s="161"/>
      <c r="APP8" s="161"/>
      <c r="APQ8" s="161"/>
      <c r="APR8" s="161"/>
      <c r="APS8" s="161"/>
      <c r="APT8" s="161"/>
      <c r="APU8" s="161"/>
      <c r="APV8" s="161"/>
      <c r="APW8" s="161"/>
      <c r="APX8" s="161"/>
      <c r="APY8" s="161"/>
      <c r="APZ8" s="161"/>
      <c r="AQA8" s="161"/>
      <c r="AQB8" s="161"/>
      <c r="AQC8" s="161"/>
      <c r="AQD8" s="161"/>
      <c r="AQE8" s="161"/>
      <c r="AQF8" s="161"/>
      <c r="AQG8" s="161"/>
      <c r="AQH8" s="161"/>
      <c r="AQI8" s="161"/>
      <c r="AQJ8" s="161"/>
      <c r="AQK8" s="161"/>
      <c r="AQL8" s="161"/>
      <c r="AQM8" s="161"/>
      <c r="AQN8" s="161"/>
      <c r="AQO8" s="161"/>
      <c r="AQP8" s="161"/>
      <c r="AQQ8" s="161"/>
      <c r="AQR8" s="161"/>
      <c r="AQS8" s="161"/>
      <c r="AQT8" s="161"/>
      <c r="AQU8" s="161"/>
      <c r="AQV8" s="161"/>
      <c r="AQW8" s="161"/>
      <c r="AQX8" s="161"/>
      <c r="AQY8" s="161"/>
      <c r="AQZ8" s="161"/>
      <c r="ARA8" s="161"/>
      <c r="ARB8" s="161"/>
      <c r="ARC8" s="161"/>
      <c r="ARD8" s="161"/>
      <c r="ARE8" s="161"/>
      <c r="ARF8" s="161"/>
      <c r="ARG8" s="161"/>
      <c r="ARH8" s="161"/>
      <c r="ARI8" s="161"/>
      <c r="ARJ8" s="161"/>
      <c r="ARK8" s="161"/>
      <c r="ARL8" s="161"/>
      <c r="ARM8" s="161"/>
      <c r="ARN8" s="161"/>
      <c r="ARO8" s="161"/>
      <c r="ARP8" s="161"/>
      <c r="ARQ8" s="161"/>
      <c r="ARR8" s="161"/>
      <c r="ARS8" s="161"/>
      <c r="ART8" s="161"/>
      <c r="ARU8" s="161"/>
      <c r="ARV8" s="161"/>
      <c r="ARW8" s="161"/>
      <c r="ARX8" s="161"/>
      <c r="ARY8" s="161"/>
      <c r="ARZ8" s="161"/>
      <c r="ASA8" s="161"/>
      <c r="ASB8" s="161"/>
      <c r="ASC8" s="161"/>
      <c r="ASD8" s="161"/>
      <c r="ASE8" s="161"/>
      <c r="ASF8" s="161"/>
      <c r="ASG8" s="161"/>
      <c r="ASH8" s="161"/>
      <c r="ASI8" s="161"/>
      <c r="ASJ8" s="161"/>
      <c r="ASK8" s="161"/>
      <c r="ASL8" s="161"/>
      <c r="ASM8" s="161"/>
      <c r="ASN8" s="161"/>
      <c r="ASO8" s="161"/>
      <c r="ASP8" s="161"/>
      <c r="ASQ8" s="161"/>
      <c r="ASR8" s="161"/>
      <c r="ASS8" s="161"/>
      <c r="AST8" s="161"/>
      <c r="ASU8" s="161"/>
      <c r="ASV8" s="161"/>
      <c r="ASW8" s="161"/>
      <c r="ASX8" s="161"/>
      <c r="ASY8" s="161"/>
      <c r="ASZ8" s="161"/>
      <c r="ATA8" s="161"/>
      <c r="ATB8" s="161"/>
      <c r="ATC8" s="161"/>
      <c r="ATD8" s="161"/>
      <c r="ATE8" s="161"/>
      <c r="ATF8" s="161"/>
      <c r="ATG8" s="161"/>
      <c r="ATH8" s="161"/>
      <c r="ATI8" s="161"/>
      <c r="ATJ8" s="161"/>
      <c r="ATK8" s="161"/>
      <c r="ATL8" s="161"/>
      <c r="ATM8" s="161"/>
      <c r="ATN8" s="161"/>
      <c r="ATO8" s="161"/>
      <c r="ATP8" s="161"/>
      <c r="ATQ8" s="161"/>
      <c r="ATR8" s="161"/>
      <c r="ATS8" s="161"/>
      <c r="ATT8" s="161"/>
      <c r="ATU8" s="161"/>
      <c r="ATV8" s="161"/>
      <c r="ATW8" s="161"/>
      <c r="ATX8" s="161"/>
      <c r="ATY8" s="161"/>
      <c r="ATZ8" s="161"/>
      <c r="AUA8" s="161"/>
      <c r="AUB8" s="161"/>
      <c r="AUC8" s="161"/>
      <c r="AUD8" s="161"/>
      <c r="AUE8" s="161"/>
      <c r="AUF8" s="161"/>
      <c r="AUG8" s="161"/>
      <c r="AUH8" s="161"/>
      <c r="AUI8" s="161"/>
      <c r="AUJ8" s="161"/>
      <c r="AUK8" s="161"/>
      <c r="AUL8" s="161"/>
      <c r="AUM8" s="161"/>
      <c r="AUN8" s="161"/>
      <c r="AUO8" s="161"/>
      <c r="AUP8" s="161"/>
      <c r="AUQ8" s="161"/>
      <c r="AUR8" s="161"/>
      <c r="AUS8" s="161"/>
      <c r="AUT8" s="161"/>
      <c r="AUU8" s="161"/>
      <c r="AUV8" s="161"/>
      <c r="AUW8" s="161"/>
      <c r="AUX8" s="161"/>
      <c r="AUY8" s="161"/>
      <c r="AUZ8" s="161"/>
      <c r="AVA8" s="161"/>
      <c r="AVB8" s="161"/>
      <c r="AVC8" s="161"/>
      <c r="AVD8" s="161"/>
      <c r="AVE8" s="161"/>
      <c r="AVF8" s="161"/>
      <c r="AVG8" s="161"/>
      <c r="AVH8" s="161"/>
      <c r="AVI8" s="161"/>
      <c r="AVJ8" s="161"/>
      <c r="AVK8" s="161"/>
      <c r="AVL8" s="161"/>
      <c r="AVM8" s="161"/>
      <c r="AVN8" s="161"/>
      <c r="AVO8" s="161"/>
      <c r="AVP8" s="161"/>
      <c r="AVQ8" s="161"/>
      <c r="AVR8" s="161"/>
      <c r="AVS8" s="161"/>
      <c r="AVT8" s="161"/>
      <c r="AVU8" s="161"/>
      <c r="AVV8" s="161"/>
      <c r="AVW8" s="161"/>
      <c r="AVX8" s="161"/>
      <c r="AVY8" s="161"/>
      <c r="AVZ8" s="161"/>
      <c r="AWA8" s="161"/>
      <c r="AWB8" s="161"/>
      <c r="AWC8" s="161"/>
      <c r="AWD8" s="161"/>
      <c r="AWE8" s="161"/>
      <c r="AWF8" s="161"/>
      <c r="AWG8" s="161"/>
      <c r="AWH8" s="161"/>
      <c r="AWI8" s="161"/>
      <c r="AWJ8" s="161"/>
      <c r="AWK8" s="161"/>
      <c r="AWL8" s="161"/>
      <c r="AWM8" s="161"/>
      <c r="AWN8" s="161"/>
      <c r="AWO8" s="161"/>
      <c r="AWP8" s="161"/>
      <c r="AWQ8" s="161"/>
      <c r="AWR8" s="161"/>
      <c r="AWS8" s="161"/>
      <c r="AWT8" s="161"/>
      <c r="AWU8" s="161"/>
      <c r="AWV8" s="161"/>
      <c r="AWW8" s="161"/>
      <c r="AWX8" s="161"/>
      <c r="AWY8" s="161"/>
      <c r="AWZ8" s="161"/>
      <c r="AXA8" s="161"/>
      <c r="AXB8" s="161"/>
      <c r="AXC8" s="161"/>
      <c r="AXD8" s="161"/>
      <c r="AXE8" s="161"/>
      <c r="AXF8" s="161"/>
      <c r="AXG8" s="161"/>
      <c r="AXH8" s="161"/>
      <c r="AXI8" s="161"/>
      <c r="AXJ8" s="161"/>
      <c r="AXK8" s="161"/>
      <c r="AXL8" s="161"/>
      <c r="AXM8" s="161"/>
      <c r="AXN8" s="161"/>
      <c r="AXO8" s="161"/>
      <c r="AXP8" s="161"/>
      <c r="AXQ8" s="161"/>
      <c r="AXR8" s="161"/>
      <c r="AXS8" s="161"/>
      <c r="AXT8" s="161"/>
      <c r="AXU8" s="161"/>
      <c r="AXV8" s="161"/>
      <c r="AXW8" s="161"/>
      <c r="AXX8" s="161"/>
      <c r="AXY8" s="161"/>
      <c r="AXZ8" s="161"/>
      <c r="AYA8" s="161"/>
      <c r="AYB8" s="161"/>
      <c r="AYC8" s="161"/>
      <c r="AYD8" s="161"/>
      <c r="AYE8" s="161"/>
      <c r="AYF8" s="161"/>
      <c r="AYG8" s="161"/>
      <c r="AYH8" s="161"/>
      <c r="AYI8" s="161"/>
      <c r="AYJ8" s="161"/>
      <c r="AYK8" s="161"/>
      <c r="AYL8" s="161"/>
      <c r="AYM8" s="161"/>
      <c r="AYN8" s="161"/>
      <c r="AYO8" s="161"/>
      <c r="AYP8" s="161"/>
      <c r="AYQ8" s="161"/>
      <c r="AYR8" s="161"/>
      <c r="AYS8" s="161"/>
      <c r="AYT8" s="161"/>
      <c r="AYU8" s="161"/>
      <c r="AYV8" s="161"/>
      <c r="AYW8" s="161"/>
      <c r="AYX8" s="161"/>
      <c r="AYY8" s="161"/>
      <c r="AYZ8" s="161"/>
      <c r="AZA8" s="161"/>
      <c r="AZB8" s="161"/>
      <c r="AZC8" s="161"/>
      <c r="AZD8" s="161"/>
      <c r="AZE8" s="161"/>
      <c r="AZF8" s="161"/>
      <c r="AZG8" s="161"/>
      <c r="AZH8" s="161"/>
      <c r="AZI8" s="161"/>
      <c r="AZJ8" s="161"/>
      <c r="AZK8" s="161"/>
      <c r="AZL8" s="161"/>
      <c r="AZM8" s="161"/>
      <c r="AZN8" s="161"/>
      <c r="AZO8" s="161"/>
      <c r="AZP8" s="161"/>
      <c r="AZQ8" s="161"/>
      <c r="AZR8" s="161"/>
      <c r="AZS8" s="161"/>
      <c r="AZT8" s="161"/>
      <c r="AZU8" s="161"/>
      <c r="AZV8" s="161"/>
      <c r="AZW8" s="161"/>
      <c r="AZX8" s="161"/>
      <c r="AZY8" s="161"/>
      <c r="AZZ8" s="161"/>
      <c r="BAA8" s="161"/>
      <c r="BAB8" s="161"/>
      <c r="BAC8" s="161"/>
      <c r="BAD8" s="161"/>
      <c r="BAE8" s="161"/>
      <c r="BAF8" s="161"/>
      <c r="BAG8" s="161"/>
      <c r="BAH8" s="161"/>
      <c r="BAI8" s="161"/>
      <c r="BAJ8" s="161"/>
      <c r="BAK8" s="161"/>
      <c r="BAL8" s="161"/>
      <c r="BAM8" s="161"/>
      <c r="BAN8" s="161"/>
      <c r="BAO8" s="161"/>
      <c r="BAP8" s="161"/>
      <c r="BAQ8" s="161"/>
      <c r="BAR8" s="161"/>
      <c r="BAS8" s="161"/>
      <c r="BAT8" s="161"/>
      <c r="BAU8" s="161"/>
      <c r="BAV8" s="161"/>
      <c r="BAW8" s="161"/>
      <c r="BAX8" s="161"/>
      <c r="BAY8" s="161"/>
      <c r="BAZ8" s="161"/>
      <c r="BBA8" s="161"/>
      <c r="BBB8" s="161"/>
      <c r="BBC8" s="161"/>
      <c r="BBD8" s="161"/>
      <c r="BBE8" s="161"/>
      <c r="BBF8" s="161"/>
      <c r="BBG8" s="161"/>
      <c r="BBH8" s="161"/>
      <c r="BBI8" s="161"/>
      <c r="BBJ8" s="161"/>
      <c r="BBK8" s="161"/>
      <c r="BBL8" s="161"/>
      <c r="BBM8" s="161"/>
      <c r="BBN8" s="161"/>
      <c r="BBO8" s="161"/>
      <c r="BBP8" s="161"/>
      <c r="BBQ8" s="161"/>
      <c r="BBR8" s="161"/>
      <c r="BBS8" s="161"/>
      <c r="BBT8" s="161"/>
      <c r="BBU8" s="161"/>
      <c r="BBV8" s="161"/>
      <c r="BBW8" s="161"/>
      <c r="BBX8" s="161"/>
      <c r="BBY8" s="161"/>
      <c r="BBZ8" s="161"/>
      <c r="BCA8" s="161"/>
      <c r="BCB8" s="161"/>
      <c r="BCC8" s="161"/>
      <c r="BCD8" s="161"/>
      <c r="BCE8" s="161"/>
      <c r="BCF8" s="161"/>
      <c r="BCG8" s="161"/>
      <c r="BCH8" s="161"/>
      <c r="BCI8" s="161"/>
      <c r="BCJ8" s="161"/>
      <c r="BCK8" s="161"/>
      <c r="BCL8" s="161"/>
      <c r="BCM8" s="161"/>
      <c r="BCN8" s="161"/>
      <c r="BCO8" s="161"/>
      <c r="BCP8" s="161"/>
      <c r="BCQ8" s="161"/>
      <c r="BCR8" s="161"/>
      <c r="BCS8" s="161"/>
      <c r="BCT8" s="161"/>
      <c r="BCU8" s="161"/>
      <c r="BCV8" s="161"/>
      <c r="BCW8" s="161"/>
      <c r="BCX8" s="161"/>
      <c r="BCY8" s="161"/>
      <c r="BCZ8" s="161"/>
      <c r="BDA8" s="161"/>
      <c r="BDB8" s="161"/>
      <c r="BDC8" s="161"/>
      <c r="BDD8" s="161"/>
      <c r="BDE8" s="161"/>
      <c r="BDF8" s="161"/>
      <c r="BDG8" s="161"/>
      <c r="BDH8" s="161"/>
      <c r="BDI8" s="161"/>
      <c r="BDJ8" s="161"/>
      <c r="BDK8" s="161"/>
      <c r="BDL8" s="161"/>
      <c r="BDM8" s="161"/>
      <c r="BDN8" s="161"/>
      <c r="BDO8" s="161"/>
      <c r="BDP8" s="161"/>
      <c r="BDQ8" s="161"/>
      <c r="BDR8" s="161"/>
      <c r="BDS8" s="161"/>
      <c r="BDT8" s="161"/>
      <c r="BDU8" s="161"/>
      <c r="BDV8" s="161"/>
      <c r="BDW8" s="161"/>
      <c r="BDX8" s="161"/>
      <c r="BDY8" s="161"/>
      <c r="BDZ8" s="161"/>
      <c r="BEA8" s="161"/>
      <c r="BEB8" s="161"/>
      <c r="BEC8" s="161"/>
      <c r="BED8" s="161"/>
      <c r="BEE8" s="161"/>
      <c r="BEF8" s="161"/>
      <c r="BEG8" s="161"/>
      <c r="BEH8" s="161"/>
      <c r="BEI8" s="161"/>
      <c r="BEJ8" s="161"/>
      <c r="BEK8" s="161"/>
      <c r="BEL8" s="161"/>
      <c r="BEM8" s="161"/>
      <c r="BEN8" s="161"/>
      <c r="BEO8" s="161"/>
      <c r="BEP8" s="161"/>
      <c r="BEQ8" s="161"/>
      <c r="BER8" s="161"/>
      <c r="BES8" s="161"/>
      <c r="BET8" s="161"/>
      <c r="BEU8" s="161"/>
      <c r="BEV8" s="161"/>
      <c r="BEW8" s="161"/>
      <c r="BEX8" s="161"/>
      <c r="BEY8" s="161"/>
      <c r="BEZ8" s="161"/>
      <c r="BFA8" s="161"/>
      <c r="BFB8" s="161"/>
      <c r="BFC8" s="161"/>
      <c r="BFD8" s="161"/>
      <c r="BFE8" s="161"/>
      <c r="BFF8" s="161"/>
      <c r="BFG8" s="161"/>
      <c r="BFH8" s="161"/>
      <c r="BFI8" s="161"/>
      <c r="BFJ8" s="161"/>
      <c r="BFK8" s="161"/>
      <c r="BFL8" s="161"/>
      <c r="BFM8" s="161"/>
      <c r="BFN8" s="161"/>
      <c r="BFO8" s="161"/>
      <c r="BFP8" s="161"/>
      <c r="BFQ8" s="161"/>
      <c r="BFR8" s="161"/>
      <c r="BFS8" s="161"/>
      <c r="BFT8" s="161"/>
      <c r="BFU8" s="161"/>
      <c r="BFV8" s="161"/>
      <c r="BFW8" s="161"/>
      <c r="BFX8" s="161"/>
      <c r="BFY8" s="161"/>
      <c r="BFZ8" s="161"/>
      <c r="BGA8" s="161"/>
      <c r="BGB8" s="161"/>
      <c r="BGC8" s="161"/>
      <c r="BGD8" s="161"/>
      <c r="BGE8" s="161"/>
      <c r="BGF8" s="161"/>
      <c r="BGG8" s="161"/>
      <c r="BGH8" s="161"/>
      <c r="BGI8" s="161"/>
      <c r="BGJ8" s="161"/>
      <c r="BGK8" s="161"/>
      <c r="BGL8" s="161"/>
      <c r="BGM8" s="161"/>
      <c r="BGN8" s="161"/>
      <c r="BGO8" s="161"/>
      <c r="BGP8" s="161"/>
      <c r="BGQ8" s="161"/>
      <c r="BGR8" s="161"/>
      <c r="BGS8" s="161"/>
      <c r="BGT8" s="161"/>
      <c r="BGU8" s="161"/>
      <c r="BGV8" s="161"/>
      <c r="BGW8" s="161"/>
      <c r="BGX8" s="161"/>
      <c r="BGY8" s="161"/>
      <c r="BGZ8" s="161"/>
      <c r="BHA8" s="161"/>
      <c r="BHB8" s="161"/>
      <c r="BHC8" s="161"/>
      <c r="BHD8" s="161"/>
      <c r="BHE8" s="161"/>
      <c r="BHF8" s="161"/>
      <c r="BHG8" s="161"/>
      <c r="BHH8" s="161"/>
      <c r="BHI8" s="161"/>
      <c r="BHJ8" s="161"/>
      <c r="BHK8" s="161"/>
      <c r="BHL8" s="161"/>
      <c r="BHM8" s="161"/>
      <c r="BHN8" s="161"/>
      <c r="BHO8" s="161"/>
      <c r="BHP8" s="161"/>
      <c r="BHQ8" s="161"/>
      <c r="BHR8" s="161"/>
      <c r="BHS8" s="161"/>
      <c r="BHT8" s="161"/>
      <c r="BHU8" s="161"/>
      <c r="BHV8" s="161"/>
      <c r="BHW8" s="161"/>
      <c r="BHX8" s="161"/>
      <c r="BHY8" s="161"/>
      <c r="BHZ8" s="161"/>
      <c r="BIA8" s="161"/>
      <c r="BIB8" s="161"/>
      <c r="BIC8" s="161"/>
      <c r="BID8" s="161"/>
      <c r="BIE8" s="161"/>
      <c r="BIF8" s="161"/>
      <c r="BIG8" s="161"/>
      <c r="BIH8" s="161"/>
      <c r="BII8" s="161"/>
      <c r="BIJ8" s="161"/>
      <c r="BIK8" s="161"/>
      <c r="BIL8" s="161"/>
      <c r="BIM8" s="161"/>
      <c r="BIN8" s="161"/>
      <c r="BIO8" s="161"/>
      <c r="BIP8" s="161"/>
      <c r="BIQ8" s="161"/>
      <c r="BIR8" s="161"/>
      <c r="BIS8" s="161"/>
      <c r="BIT8" s="161"/>
      <c r="BIU8" s="161"/>
      <c r="BIV8" s="161"/>
      <c r="BIW8" s="161"/>
      <c r="BIX8" s="161"/>
      <c r="BIY8" s="161"/>
      <c r="BIZ8" s="161"/>
      <c r="BJA8" s="161"/>
      <c r="BJB8" s="161"/>
      <c r="BJC8" s="161"/>
      <c r="BJD8" s="161"/>
      <c r="BJE8" s="161"/>
      <c r="BJF8" s="161"/>
      <c r="BJG8" s="161"/>
      <c r="BJH8" s="161"/>
      <c r="BJI8" s="161"/>
      <c r="BJJ8" s="161"/>
      <c r="BJK8" s="161"/>
      <c r="BJL8" s="161"/>
      <c r="BJM8" s="161"/>
      <c r="BJN8" s="161"/>
      <c r="BJO8" s="161"/>
      <c r="BJP8" s="161"/>
      <c r="BJQ8" s="161"/>
      <c r="BJR8" s="161"/>
      <c r="BJS8" s="161"/>
      <c r="BJT8" s="161"/>
      <c r="BJU8" s="161"/>
      <c r="BJV8" s="161"/>
      <c r="BJW8" s="161"/>
      <c r="BJX8" s="161"/>
      <c r="BJY8" s="161"/>
      <c r="BJZ8" s="161"/>
      <c r="BKA8" s="161"/>
      <c r="BKB8" s="161"/>
      <c r="BKC8" s="161"/>
      <c r="BKD8" s="161"/>
      <c r="BKE8" s="161"/>
      <c r="BKF8" s="161"/>
      <c r="BKG8" s="161"/>
      <c r="BKH8" s="161"/>
      <c r="BKI8" s="161"/>
      <c r="BKJ8" s="161"/>
      <c r="BKK8" s="161"/>
      <c r="BKL8" s="161"/>
      <c r="BKM8" s="161"/>
      <c r="BKN8" s="161"/>
      <c r="BKO8" s="161"/>
      <c r="BKP8" s="161"/>
      <c r="BKQ8" s="161"/>
      <c r="BKR8" s="161"/>
      <c r="BKS8" s="161"/>
      <c r="BKT8" s="161"/>
      <c r="BKU8" s="161"/>
      <c r="BKV8" s="161"/>
      <c r="BKW8" s="161"/>
      <c r="BKX8" s="161"/>
      <c r="BKY8" s="161"/>
      <c r="BKZ8" s="161"/>
      <c r="BLA8" s="161"/>
      <c r="BLB8" s="161"/>
      <c r="BLC8" s="161"/>
      <c r="BLD8" s="161"/>
      <c r="BLE8" s="161"/>
      <c r="BLF8" s="161"/>
      <c r="BLG8" s="161"/>
      <c r="BLH8" s="161"/>
      <c r="BLI8" s="161"/>
      <c r="BLJ8" s="161"/>
      <c r="BLK8" s="161"/>
      <c r="BLL8" s="161"/>
      <c r="BLM8" s="161"/>
      <c r="BLN8" s="161"/>
      <c r="BLO8" s="161"/>
      <c r="BLP8" s="161"/>
      <c r="BLQ8" s="161"/>
      <c r="BLR8" s="161"/>
      <c r="BLS8" s="161"/>
      <c r="BLT8" s="161"/>
      <c r="BLU8" s="161"/>
      <c r="BLV8" s="161"/>
      <c r="BLW8" s="161"/>
      <c r="BLX8" s="161"/>
      <c r="BLY8" s="161"/>
      <c r="BLZ8" s="161"/>
      <c r="BMA8" s="161"/>
      <c r="BMB8" s="161"/>
      <c r="BMC8" s="161"/>
      <c r="BMD8" s="161"/>
      <c r="BME8" s="161"/>
      <c r="BMF8" s="161"/>
      <c r="BMG8" s="161"/>
      <c r="BMH8" s="161"/>
      <c r="BMI8" s="161"/>
      <c r="BMJ8" s="161"/>
      <c r="BMK8" s="161"/>
      <c r="BML8" s="161"/>
      <c r="BMM8" s="161"/>
      <c r="BMN8" s="161"/>
      <c r="BMO8" s="161"/>
      <c r="BMP8" s="161"/>
      <c r="BMQ8" s="161"/>
      <c r="BMR8" s="161"/>
      <c r="BMS8" s="161"/>
      <c r="BMT8" s="161"/>
      <c r="BMU8" s="161"/>
      <c r="BMV8" s="161"/>
      <c r="BMW8" s="161"/>
      <c r="BMX8" s="161"/>
      <c r="BMY8" s="161"/>
      <c r="BMZ8" s="161"/>
      <c r="BNA8" s="161"/>
      <c r="BNB8" s="161"/>
      <c r="BNC8" s="161"/>
      <c r="BND8" s="161"/>
      <c r="BNE8" s="161"/>
      <c r="BNF8" s="161"/>
      <c r="BNG8" s="161"/>
      <c r="BNH8" s="161"/>
      <c r="BNI8" s="161"/>
      <c r="BNJ8" s="161"/>
      <c r="BNK8" s="161"/>
      <c r="BNL8" s="161"/>
      <c r="BNM8" s="161"/>
      <c r="BNN8" s="161"/>
      <c r="BNO8" s="161"/>
      <c r="BNP8" s="161"/>
      <c r="BNQ8" s="161"/>
      <c r="BNR8" s="161"/>
      <c r="BNS8" s="161"/>
      <c r="BNT8" s="161"/>
      <c r="BNU8" s="161"/>
      <c r="BNV8" s="161"/>
      <c r="BNW8" s="161"/>
      <c r="BNX8" s="161"/>
      <c r="BNY8" s="161"/>
      <c r="BNZ8" s="161"/>
      <c r="BOA8" s="161"/>
      <c r="BOB8" s="161"/>
      <c r="BOC8" s="161"/>
      <c r="BOD8" s="161"/>
      <c r="BOE8" s="161"/>
      <c r="BOF8" s="161"/>
      <c r="BOG8" s="161"/>
      <c r="BOH8" s="161"/>
      <c r="BOI8" s="161"/>
      <c r="BOJ8" s="161"/>
      <c r="BOK8" s="161"/>
      <c r="BOL8" s="161"/>
      <c r="BOM8" s="161"/>
      <c r="BON8" s="161"/>
      <c r="BOO8" s="161"/>
      <c r="BOP8" s="161"/>
      <c r="BOQ8" s="161"/>
      <c r="BOR8" s="161"/>
      <c r="BOS8" s="161"/>
      <c r="BOT8" s="161"/>
      <c r="BOU8" s="161"/>
      <c r="BOV8" s="161"/>
      <c r="BOW8" s="161"/>
      <c r="BOX8" s="161"/>
      <c r="BOY8" s="161"/>
      <c r="BOZ8" s="161"/>
      <c r="BPA8" s="161"/>
      <c r="BPB8" s="161"/>
      <c r="BPC8" s="161"/>
      <c r="BPD8" s="161"/>
      <c r="BPE8" s="161"/>
      <c r="BPF8" s="161"/>
      <c r="BPG8" s="161"/>
      <c r="BPH8" s="161"/>
      <c r="BPI8" s="161"/>
      <c r="BPJ8" s="161"/>
      <c r="BPK8" s="161"/>
      <c r="BPL8" s="161"/>
      <c r="BPM8" s="161"/>
      <c r="BPN8" s="161"/>
      <c r="BPO8" s="161"/>
      <c r="BPP8" s="161"/>
      <c r="BPQ8" s="161"/>
      <c r="BPR8" s="161"/>
      <c r="BPS8" s="161"/>
      <c r="BPT8" s="161"/>
      <c r="BPU8" s="161"/>
      <c r="BPV8" s="161"/>
      <c r="BPW8" s="161"/>
      <c r="BPX8" s="161"/>
      <c r="BPY8" s="161"/>
      <c r="BPZ8" s="161"/>
      <c r="BQA8" s="161"/>
      <c r="BQB8" s="161"/>
      <c r="BQC8" s="161"/>
      <c r="BQD8" s="161"/>
      <c r="BQE8" s="161"/>
      <c r="BQF8" s="161"/>
      <c r="BQG8" s="161"/>
      <c r="BQH8" s="161"/>
      <c r="BQI8" s="161"/>
      <c r="BQJ8" s="161"/>
      <c r="BQK8" s="161"/>
      <c r="BQL8" s="161"/>
      <c r="BQM8" s="161"/>
      <c r="BQN8" s="161"/>
      <c r="BQO8" s="161"/>
      <c r="BQP8" s="161"/>
      <c r="BQQ8" s="161"/>
      <c r="BQR8" s="161"/>
      <c r="BQS8" s="161"/>
      <c r="BQT8" s="161"/>
      <c r="BQU8" s="161"/>
      <c r="BQV8" s="161"/>
      <c r="BQW8" s="161"/>
      <c r="BQX8" s="161"/>
      <c r="BQY8" s="161"/>
      <c r="BQZ8" s="161"/>
      <c r="BRA8" s="161"/>
      <c r="BRB8" s="161"/>
      <c r="BRC8" s="161"/>
      <c r="BRD8" s="161"/>
      <c r="BRE8" s="161"/>
      <c r="BRF8" s="161"/>
      <c r="BRG8" s="161"/>
      <c r="BRH8" s="161"/>
      <c r="BRI8" s="161"/>
      <c r="BRJ8" s="161"/>
      <c r="BRK8" s="161"/>
      <c r="BRL8" s="161"/>
      <c r="BRM8" s="161"/>
      <c r="BRN8" s="161"/>
      <c r="BRO8" s="161"/>
      <c r="BRP8" s="161"/>
      <c r="BRQ8" s="161"/>
      <c r="BRR8" s="161"/>
      <c r="BRS8" s="161"/>
      <c r="BRT8" s="161"/>
      <c r="BRU8" s="161"/>
      <c r="BRV8" s="161"/>
      <c r="BRW8" s="161"/>
      <c r="BRX8" s="161"/>
      <c r="BRY8" s="161"/>
      <c r="BRZ8" s="161"/>
      <c r="BSA8" s="161"/>
      <c r="BSB8" s="161"/>
      <c r="BSC8" s="161"/>
      <c r="BSD8" s="161"/>
      <c r="BSE8" s="161"/>
      <c r="BSF8" s="161"/>
      <c r="BSG8" s="161"/>
      <c r="BSH8" s="161"/>
      <c r="BSI8" s="161"/>
      <c r="BSJ8" s="161"/>
      <c r="BSK8" s="161"/>
      <c r="BSL8" s="161"/>
      <c r="BSM8" s="161"/>
      <c r="BSN8" s="161"/>
      <c r="BSO8" s="161"/>
      <c r="BSP8" s="161"/>
      <c r="BSQ8" s="161"/>
      <c r="BSR8" s="161"/>
      <c r="BSS8" s="161"/>
      <c r="BST8" s="161"/>
      <c r="BSU8" s="161"/>
      <c r="BSV8" s="161"/>
      <c r="BSW8" s="161"/>
      <c r="BSX8" s="161"/>
      <c r="BSY8" s="161"/>
      <c r="BSZ8" s="161"/>
      <c r="BTA8" s="161"/>
      <c r="BTB8" s="161"/>
      <c r="BTC8" s="161"/>
      <c r="BTD8" s="161"/>
      <c r="BTE8" s="161"/>
      <c r="BTF8" s="161"/>
      <c r="BTG8" s="161"/>
      <c r="BTH8" s="161"/>
      <c r="BTI8" s="161"/>
      <c r="BTJ8" s="161"/>
      <c r="BTK8" s="161"/>
      <c r="BTL8" s="161"/>
      <c r="BTM8" s="161"/>
      <c r="BTN8" s="161"/>
      <c r="BTO8" s="161"/>
      <c r="BTP8" s="161"/>
      <c r="BTQ8" s="161"/>
      <c r="BTR8" s="161"/>
      <c r="BTS8" s="161"/>
      <c r="BTT8" s="161"/>
      <c r="BTU8" s="161"/>
      <c r="BTV8" s="161"/>
      <c r="BTW8" s="161"/>
      <c r="BTX8" s="161"/>
      <c r="BTY8" s="161"/>
      <c r="BTZ8" s="161"/>
      <c r="BUA8" s="161"/>
      <c r="BUB8" s="161"/>
      <c r="BUC8" s="161"/>
      <c r="BUD8" s="161"/>
      <c r="BUE8" s="161"/>
      <c r="BUF8" s="161"/>
      <c r="BUG8" s="161"/>
      <c r="BUH8" s="161"/>
      <c r="BUI8" s="161"/>
      <c r="BUJ8" s="161"/>
      <c r="BUK8" s="161"/>
      <c r="BUL8" s="161"/>
      <c r="BUM8" s="161"/>
      <c r="BUN8" s="161"/>
      <c r="BUO8" s="161"/>
      <c r="BUP8" s="161"/>
      <c r="BUQ8" s="161"/>
      <c r="BUR8" s="161"/>
      <c r="BUS8" s="161"/>
      <c r="BUT8" s="161"/>
      <c r="BUU8" s="161"/>
      <c r="BUV8" s="161"/>
      <c r="BUW8" s="161"/>
      <c r="BUX8" s="161"/>
      <c r="BUY8" s="161"/>
      <c r="BUZ8" s="161"/>
      <c r="BVA8" s="161"/>
      <c r="BVB8" s="161"/>
      <c r="BVC8" s="161"/>
      <c r="BVD8" s="161"/>
      <c r="BVE8" s="161"/>
      <c r="BVF8" s="161"/>
      <c r="BVG8" s="161"/>
      <c r="BVH8" s="161"/>
      <c r="BVI8" s="161"/>
      <c r="BVJ8" s="161"/>
      <c r="BVK8" s="161"/>
      <c r="BVL8" s="161"/>
      <c r="BVM8" s="161"/>
      <c r="BVN8" s="161"/>
      <c r="BVO8" s="161"/>
      <c r="BVP8" s="161"/>
      <c r="BVQ8" s="161"/>
      <c r="BVR8" s="161"/>
      <c r="BVS8" s="161"/>
      <c r="BVT8" s="161"/>
      <c r="BVU8" s="161"/>
      <c r="BVV8" s="161"/>
      <c r="BVW8" s="161"/>
      <c r="BVX8" s="161"/>
      <c r="BVY8" s="161"/>
      <c r="BVZ8" s="161"/>
      <c r="BWA8" s="161"/>
      <c r="BWB8" s="161"/>
      <c r="BWC8" s="161"/>
      <c r="BWD8" s="161"/>
      <c r="BWE8" s="161"/>
      <c r="BWF8" s="161"/>
      <c r="BWG8" s="161"/>
      <c r="BWH8" s="161"/>
      <c r="BWI8" s="161"/>
      <c r="BWJ8" s="161"/>
      <c r="BWK8" s="161"/>
      <c r="BWL8" s="161"/>
      <c r="BWM8" s="161"/>
      <c r="BWN8" s="161"/>
      <c r="BWO8" s="161"/>
      <c r="BWP8" s="161"/>
      <c r="BWQ8" s="161"/>
      <c r="BWR8" s="161"/>
      <c r="BWS8" s="161"/>
      <c r="BWT8" s="161"/>
      <c r="BWU8" s="161"/>
      <c r="BWV8" s="161"/>
      <c r="BWW8" s="161"/>
      <c r="BWX8" s="161"/>
      <c r="BWY8" s="161"/>
      <c r="BWZ8" s="161"/>
      <c r="BXA8" s="161"/>
      <c r="BXB8" s="161"/>
      <c r="BXC8" s="161"/>
      <c r="BXD8" s="161"/>
      <c r="BXE8" s="161"/>
      <c r="BXF8" s="161"/>
      <c r="BXG8" s="161"/>
      <c r="BXH8" s="161"/>
      <c r="BXI8" s="161"/>
      <c r="BXJ8" s="161"/>
      <c r="BXK8" s="161"/>
      <c r="BXL8" s="161"/>
      <c r="BXM8" s="161"/>
      <c r="BXN8" s="161"/>
      <c r="BXO8" s="161"/>
      <c r="BXP8" s="161"/>
      <c r="BXQ8" s="161"/>
      <c r="BXR8" s="161"/>
      <c r="BXS8" s="161"/>
      <c r="BXT8" s="161"/>
      <c r="BXU8" s="161"/>
      <c r="BXV8" s="161"/>
      <c r="BXW8" s="161"/>
      <c r="BXX8" s="161"/>
      <c r="BXY8" s="161"/>
      <c r="BXZ8" s="161"/>
      <c r="BYA8" s="161"/>
      <c r="BYB8" s="161"/>
      <c r="BYC8" s="161"/>
      <c r="BYD8" s="161"/>
      <c r="BYE8" s="161"/>
      <c r="BYF8" s="161"/>
      <c r="BYG8" s="161"/>
      <c r="BYH8" s="161"/>
      <c r="BYI8" s="161"/>
      <c r="BYJ8" s="161"/>
      <c r="BYK8" s="161"/>
      <c r="BYL8" s="161"/>
      <c r="BYM8" s="161"/>
      <c r="BYN8" s="161"/>
      <c r="BYO8" s="161"/>
      <c r="BYP8" s="161"/>
      <c r="BYQ8" s="161"/>
      <c r="BYR8" s="161"/>
      <c r="BYS8" s="161"/>
      <c r="BYT8" s="161"/>
      <c r="BYU8" s="161"/>
      <c r="BYV8" s="161"/>
      <c r="BYW8" s="161"/>
      <c r="BYX8" s="161"/>
      <c r="BYY8" s="161"/>
      <c r="BYZ8" s="161"/>
      <c r="BZA8" s="161"/>
      <c r="BZB8" s="161"/>
      <c r="BZC8" s="161"/>
      <c r="BZD8" s="161"/>
      <c r="BZE8" s="161"/>
      <c r="BZF8" s="161"/>
      <c r="BZG8" s="161"/>
      <c r="BZH8" s="161"/>
      <c r="BZI8" s="161"/>
      <c r="BZJ8" s="161"/>
      <c r="BZK8" s="161"/>
      <c r="BZL8" s="161"/>
      <c r="BZM8" s="161"/>
      <c r="BZN8" s="161"/>
      <c r="BZO8" s="161"/>
      <c r="BZP8" s="161"/>
      <c r="BZQ8" s="161"/>
      <c r="BZR8" s="161"/>
      <c r="BZS8" s="161"/>
      <c r="BZT8" s="161"/>
      <c r="BZU8" s="161"/>
      <c r="BZV8" s="161"/>
      <c r="BZW8" s="161"/>
      <c r="BZX8" s="161"/>
      <c r="BZY8" s="161"/>
      <c r="BZZ8" s="161"/>
      <c r="CAA8" s="161"/>
      <c r="CAB8" s="161"/>
      <c r="CAC8" s="161"/>
      <c r="CAD8" s="161"/>
      <c r="CAE8" s="161"/>
      <c r="CAF8" s="161"/>
      <c r="CAG8" s="161"/>
      <c r="CAH8" s="161"/>
      <c r="CAI8" s="161"/>
      <c r="CAJ8" s="161"/>
      <c r="CAK8" s="161"/>
      <c r="CAL8" s="161"/>
      <c r="CAM8" s="161"/>
      <c r="CAN8" s="161"/>
      <c r="CAO8" s="161"/>
      <c r="CAP8" s="161"/>
      <c r="CAQ8" s="161"/>
      <c r="CAR8" s="161"/>
      <c r="CAS8" s="161"/>
      <c r="CAT8" s="161"/>
      <c r="CAU8" s="161"/>
      <c r="CAV8" s="161"/>
      <c r="CAW8" s="161"/>
      <c r="CAX8" s="161"/>
      <c r="CAY8" s="161"/>
      <c r="CAZ8" s="161"/>
      <c r="CBA8" s="161"/>
      <c r="CBB8" s="161"/>
      <c r="CBC8" s="161"/>
      <c r="CBD8" s="161"/>
      <c r="CBE8" s="161"/>
      <c r="CBF8" s="161"/>
      <c r="CBG8" s="161"/>
      <c r="CBH8" s="161"/>
      <c r="CBI8" s="161"/>
      <c r="CBJ8" s="161"/>
      <c r="CBK8" s="161"/>
      <c r="CBL8" s="161"/>
      <c r="CBM8" s="161"/>
      <c r="CBN8" s="161"/>
      <c r="CBO8" s="161"/>
      <c r="CBP8" s="161"/>
      <c r="CBQ8" s="161"/>
      <c r="CBR8" s="161"/>
      <c r="CBS8" s="161"/>
      <c r="CBT8" s="161"/>
      <c r="CBU8" s="161"/>
      <c r="CBV8" s="161"/>
      <c r="CBW8" s="161"/>
      <c r="CBX8" s="161"/>
      <c r="CBY8" s="161"/>
      <c r="CBZ8" s="161"/>
      <c r="CCA8" s="161"/>
      <c r="CCB8" s="161"/>
      <c r="CCC8" s="161"/>
      <c r="CCD8" s="161"/>
      <c r="CCE8" s="161"/>
      <c r="CCF8" s="161"/>
      <c r="CCG8" s="161"/>
      <c r="CCH8" s="161"/>
      <c r="CCI8" s="161"/>
      <c r="CCJ8" s="161"/>
      <c r="CCK8" s="161"/>
      <c r="CCL8" s="161"/>
      <c r="CCM8" s="161"/>
      <c r="CCN8" s="161"/>
      <c r="CCO8" s="161"/>
      <c r="CCP8" s="161"/>
      <c r="CCQ8" s="161"/>
      <c r="CCR8" s="161"/>
      <c r="CCS8" s="161"/>
      <c r="CCT8" s="161"/>
      <c r="CCU8" s="161"/>
      <c r="CCV8" s="161"/>
      <c r="CCW8" s="161"/>
      <c r="CCX8" s="161"/>
      <c r="CCY8" s="161"/>
      <c r="CCZ8" s="161"/>
      <c r="CDA8" s="161"/>
      <c r="CDB8" s="161"/>
      <c r="CDC8" s="161"/>
      <c r="CDD8" s="161"/>
      <c r="CDE8" s="161"/>
      <c r="CDF8" s="161"/>
      <c r="CDG8" s="161"/>
      <c r="CDH8" s="161"/>
      <c r="CDI8" s="161"/>
      <c r="CDJ8" s="161"/>
      <c r="CDK8" s="161"/>
      <c r="CDL8" s="161"/>
      <c r="CDM8" s="161"/>
      <c r="CDN8" s="161"/>
      <c r="CDO8" s="161"/>
      <c r="CDP8" s="161"/>
      <c r="CDQ8" s="161"/>
      <c r="CDR8" s="161"/>
      <c r="CDS8" s="161"/>
      <c r="CDT8" s="161"/>
      <c r="CDU8" s="161"/>
      <c r="CDV8" s="161"/>
      <c r="CDW8" s="161"/>
      <c r="CDX8" s="161"/>
      <c r="CDY8" s="161"/>
      <c r="CDZ8" s="161"/>
      <c r="CEA8" s="161"/>
      <c r="CEB8" s="161"/>
      <c r="CEC8" s="161"/>
      <c r="CED8" s="161"/>
      <c r="CEE8" s="161"/>
      <c r="CEF8" s="161"/>
      <c r="CEG8" s="161"/>
      <c r="CEH8" s="161"/>
      <c r="CEI8" s="161"/>
      <c r="CEJ8" s="161"/>
      <c r="CEK8" s="161"/>
      <c r="CEL8" s="161"/>
      <c r="CEM8" s="161"/>
      <c r="CEN8" s="161"/>
      <c r="CEO8" s="161"/>
      <c r="CEP8" s="161"/>
      <c r="CEQ8" s="161"/>
      <c r="CER8" s="161"/>
      <c r="CES8" s="161"/>
      <c r="CET8" s="161"/>
      <c r="CEU8" s="161"/>
      <c r="CEV8" s="161"/>
      <c r="CEW8" s="161"/>
      <c r="CEX8" s="161"/>
      <c r="CEY8" s="161"/>
      <c r="CEZ8" s="161"/>
      <c r="CFA8" s="161"/>
      <c r="CFB8" s="161"/>
      <c r="CFC8" s="161"/>
      <c r="CFD8" s="161"/>
      <c r="CFE8" s="161"/>
      <c r="CFF8" s="161"/>
      <c r="CFG8" s="161"/>
      <c r="CFH8" s="161"/>
      <c r="CFI8" s="161"/>
      <c r="CFJ8" s="161"/>
      <c r="CFK8" s="161"/>
      <c r="CFL8" s="161"/>
      <c r="CFM8" s="161"/>
      <c r="CFN8" s="161"/>
      <c r="CFO8" s="161"/>
      <c r="CFP8" s="161"/>
      <c r="CFQ8" s="161"/>
      <c r="CFR8" s="161"/>
      <c r="CFS8" s="161"/>
      <c r="CFT8" s="161"/>
      <c r="CFU8" s="161"/>
      <c r="CFV8" s="161"/>
      <c r="CFW8" s="161"/>
      <c r="CFX8" s="161"/>
      <c r="CFY8" s="161"/>
      <c r="CFZ8" s="161"/>
      <c r="CGA8" s="161"/>
      <c r="CGB8" s="161"/>
      <c r="CGC8" s="161"/>
      <c r="CGD8" s="161"/>
      <c r="CGE8" s="161"/>
      <c r="CGF8" s="161"/>
      <c r="CGG8" s="161"/>
      <c r="CGH8" s="161"/>
      <c r="CGI8" s="161"/>
      <c r="CGJ8" s="161"/>
      <c r="CGK8" s="161"/>
      <c r="CGL8" s="161"/>
      <c r="CGM8" s="161"/>
      <c r="CGN8" s="161"/>
      <c r="CGO8" s="161"/>
      <c r="CGP8" s="161"/>
      <c r="CGQ8" s="161"/>
      <c r="CGR8" s="161"/>
      <c r="CGS8" s="161"/>
      <c r="CGT8" s="161"/>
      <c r="CGU8" s="161"/>
      <c r="CGV8" s="161"/>
      <c r="CGW8" s="161"/>
      <c r="CGX8" s="161"/>
      <c r="CGY8" s="161"/>
      <c r="CGZ8" s="161"/>
      <c r="CHA8" s="161"/>
      <c r="CHB8" s="161"/>
      <c r="CHC8" s="161"/>
      <c r="CHD8" s="161"/>
      <c r="CHE8" s="161"/>
      <c r="CHF8" s="161"/>
      <c r="CHG8" s="161"/>
      <c r="CHH8" s="161"/>
      <c r="CHI8" s="161"/>
      <c r="CHJ8" s="161"/>
      <c r="CHK8" s="161"/>
      <c r="CHL8" s="161"/>
      <c r="CHM8" s="161"/>
      <c r="CHN8" s="161"/>
      <c r="CHO8" s="161"/>
      <c r="CHP8" s="161"/>
      <c r="CHQ8" s="161"/>
      <c r="CHR8" s="161"/>
      <c r="CHS8" s="161"/>
      <c r="CHT8" s="161"/>
      <c r="CHU8" s="161"/>
      <c r="CHV8" s="161"/>
      <c r="CHW8" s="161"/>
      <c r="CHX8" s="161"/>
      <c r="CHY8" s="161"/>
      <c r="CHZ8" s="161"/>
      <c r="CIA8" s="161"/>
      <c r="CIB8" s="161"/>
      <c r="CIC8" s="161"/>
      <c r="CID8" s="161"/>
      <c r="CIE8" s="161"/>
      <c r="CIF8" s="161"/>
      <c r="CIG8" s="161"/>
      <c r="CIH8" s="161"/>
      <c r="CII8" s="161"/>
      <c r="CIJ8" s="161"/>
      <c r="CIK8" s="161"/>
      <c r="CIL8" s="161"/>
      <c r="CIM8" s="161"/>
      <c r="CIN8" s="161"/>
      <c r="CIO8" s="161"/>
      <c r="CIP8" s="161"/>
      <c r="CIQ8" s="161"/>
      <c r="CIR8" s="161"/>
      <c r="CIS8" s="161"/>
      <c r="CIT8" s="161"/>
      <c r="CIU8" s="161"/>
      <c r="CIV8" s="161"/>
      <c r="CIW8" s="161"/>
      <c r="CIX8" s="161"/>
      <c r="CIY8" s="161"/>
      <c r="CIZ8" s="161"/>
      <c r="CJA8" s="161"/>
      <c r="CJB8" s="161"/>
      <c r="CJC8" s="161"/>
      <c r="CJD8" s="161"/>
      <c r="CJE8" s="161"/>
      <c r="CJF8" s="161"/>
      <c r="CJG8" s="161"/>
      <c r="CJH8" s="161"/>
      <c r="CJI8" s="161"/>
      <c r="CJJ8" s="161"/>
      <c r="CJK8" s="161"/>
      <c r="CJL8" s="161"/>
      <c r="CJM8" s="161"/>
      <c r="CJN8" s="161"/>
      <c r="CJO8" s="161"/>
      <c r="CJP8" s="161"/>
      <c r="CJQ8" s="161"/>
      <c r="CJR8" s="161"/>
      <c r="CJS8" s="161"/>
      <c r="CJT8" s="161"/>
      <c r="CJU8" s="161"/>
      <c r="CJV8" s="161"/>
      <c r="CJW8" s="161"/>
      <c r="CJX8" s="161"/>
      <c r="CJY8" s="161"/>
      <c r="CJZ8" s="161"/>
      <c r="CKA8" s="161"/>
      <c r="CKB8" s="161"/>
      <c r="CKC8" s="161"/>
      <c r="CKD8" s="161"/>
      <c r="CKE8" s="161"/>
      <c r="CKF8" s="161"/>
      <c r="CKG8" s="161"/>
      <c r="CKH8" s="161"/>
      <c r="CKI8" s="161"/>
      <c r="CKJ8" s="161"/>
      <c r="CKK8" s="161"/>
      <c r="CKL8" s="161"/>
      <c r="CKM8" s="161"/>
      <c r="CKN8" s="161"/>
      <c r="CKO8" s="161"/>
      <c r="CKP8" s="161"/>
      <c r="CKQ8" s="161"/>
      <c r="CKR8" s="161"/>
      <c r="CKS8" s="161"/>
      <c r="CKT8" s="161"/>
      <c r="CKU8" s="161"/>
      <c r="CKV8" s="161"/>
      <c r="CKW8" s="161"/>
      <c r="CKX8" s="161"/>
      <c r="CKY8" s="161"/>
      <c r="CKZ8" s="161"/>
      <c r="CLA8" s="161"/>
      <c r="CLB8" s="161"/>
      <c r="CLC8" s="161"/>
      <c r="CLD8" s="161"/>
      <c r="CLE8" s="161"/>
      <c r="CLF8" s="161"/>
      <c r="CLG8" s="161"/>
      <c r="CLH8" s="161"/>
      <c r="CLI8" s="161"/>
      <c r="CLJ8" s="161"/>
      <c r="CLK8" s="161"/>
      <c r="CLL8" s="161"/>
      <c r="CLM8" s="161"/>
      <c r="CLN8" s="161"/>
      <c r="CLO8" s="161"/>
      <c r="CLP8" s="161"/>
      <c r="CLQ8" s="161"/>
      <c r="CLR8" s="161"/>
      <c r="CLS8" s="161"/>
      <c r="CLT8" s="161"/>
      <c r="CLU8" s="161"/>
      <c r="CLV8" s="161"/>
      <c r="CLW8" s="161"/>
      <c r="CLX8" s="161"/>
      <c r="CLY8" s="161"/>
      <c r="CLZ8" s="161"/>
      <c r="CMA8" s="161"/>
      <c r="CMB8" s="161"/>
      <c r="CMC8" s="161"/>
      <c r="CMD8" s="161"/>
      <c r="CME8" s="161"/>
      <c r="CMF8" s="161"/>
      <c r="CMG8" s="161"/>
      <c r="CMH8" s="161"/>
      <c r="CMI8" s="161"/>
      <c r="CMJ8" s="161"/>
      <c r="CMK8" s="161"/>
      <c r="CML8" s="161"/>
      <c r="CMM8" s="161"/>
      <c r="CMN8" s="161"/>
      <c r="CMO8" s="161"/>
      <c r="CMP8" s="161"/>
      <c r="CMQ8" s="161"/>
      <c r="CMR8" s="161"/>
      <c r="CMS8" s="161"/>
      <c r="CMT8" s="161"/>
      <c r="CMU8" s="161"/>
      <c r="CMV8" s="161"/>
      <c r="CMW8" s="161"/>
      <c r="CMX8" s="161"/>
      <c r="CMY8" s="161"/>
      <c r="CMZ8" s="161"/>
      <c r="CNA8" s="161"/>
      <c r="CNB8" s="161"/>
      <c r="CNC8" s="161"/>
      <c r="CND8" s="161"/>
      <c r="CNE8" s="161"/>
      <c r="CNF8" s="161"/>
      <c r="CNG8" s="161"/>
      <c r="CNH8" s="161"/>
      <c r="CNI8" s="161"/>
      <c r="CNJ8" s="161"/>
      <c r="CNK8" s="161"/>
      <c r="CNL8" s="161"/>
      <c r="CNM8" s="161"/>
      <c r="CNN8" s="161"/>
      <c r="CNO8" s="161"/>
      <c r="CNP8" s="161"/>
      <c r="CNQ8" s="161"/>
      <c r="CNR8" s="161"/>
      <c r="CNS8" s="161"/>
      <c r="CNT8" s="161"/>
      <c r="CNU8" s="161"/>
      <c r="CNV8" s="161"/>
      <c r="CNW8" s="161"/>
      <c r="CNX8" s="161"/>
      <c r="CNY8" s="161"/>
      <c r="CNZ8" s="161"/>
      <c r="COA8" s="161"/>
      <c r="COB8" s="161"/>
      <c r="COC8" s="161"/>
      <c r="COD8" s="161"/>
      <c r="COE8" s="161"/>
      <c r="COF8" s="161"/>
      <c r="COG8" s="161"/>
      <c r="COH8" s="161"/>
      <c r="COI8" s="161"/>
      <c r="COJ8" s="161"/>
      <c r="COK8" s="161"/>
      <c r="COL8" s="161"/>
      <c r="COM8" s="161"/>
      <c r="CON8" s="161"/>
      <c r="COO8" s="161"/>
      <c r="COP8" s="161"/>
      <c r="COQ8" s="161"/>
      <c r="COR8" s="161"/>
      <c r="COS8" s="161"/>
      <c r="COT8" s="161"/>
      <c r="COU8" s="161"/>
      <c r="COV8" s="161"/>
      <c r="COW8" s="161"/>
      <c r="COX8" s="161"/>
      <c r="COY8" s="161"/>
      <c r="COZ8" s="161"/>
      <c r="CPA8" s="161"/>
      <c r="CPB8" s="161"/>
      <c r="CPC8" s="161"/>
      <c r="CPD8" s="161"/>
      <c r="CPE8" s="161"/>
      <c r="CPF8" s="161"/>
      <c r="CPG8" s="161"/>
      <c r="CPH8" s="161"/>
      <c r="CPI8" s="161"/>
      <c r="CPJ8" s="161"/>
      <c r="CPK8" s="161"/>
      <c r="CPL8" s="161"/>
      <c r="CPM8" s="161"/>
      <c r="CPN8" s="161"/>
      <c r="CPO8" s="161"/>
      <c r="CPP8" s="161"/>
      <c r="CPQ8" s="161"/>
      <c r="CPR8" s="161"/>
      <c r="CPS8" s="161"/>
      <c r="CPT8" s="161"/>
      <c r="CPU8" s="161"/>
      <c r="CPV8" s="161"/>
      <c r="CPW8" s="161"/>
      <c r="CPX8" s="161"/>
      <c r="CPY8" s="161"/>
      <c r="CPZ8" s="161"/>
      <c r="CQA8" s="161"/>
      <c r="CQB8" s="161"/>
      <c r="CQC8" s="161"/>
      <c r="CQD8" s="161"/>
      <c r="CQE8" s="161"/>
      <c r="CQF8" s="161"/>
      <c r="CQG8" s="161"/>
      <c r="CQH8" s="161"/>
      <c r="CQI8" s="161"/>
      <c r="CQJ8" s="161"/>
      <c r="CQK8" s="161"/>
      <c r="CQL8" s="161"/>
      <c r="CQM8" s="161"/>
      <c r="CQN8" s="161"/>
      <c r="CQO8" s="161"/>
      <c r="CQP8" s="161"/>
      <c r="CQQ8" s="161"/>
      <c r="CQR8" s="161"/>
      <c r="CQS8" s="161"/>
      <c r="CQT8" s="161"/>
      <c r="CQU8" s="161"/>
      <c r="CQV8" s="161"/>
      <c r="CQW8" s="161"/>
      <c r="CQX8" s="161"/>
      <c r="CQY8" s="161"/>
      <c r="CQZ8" s="161"/>
      <c r="CRA8" s="161"/>
      <c r="CRB8" s="161"/>
      <c r="CRC8" s="161"/>
      <c r="CRD8" s="161"/>
      <c r="CRE8" s="161"/>
      <c r="CRF8" s="161"/>
      <c r="CRG8" s="161"/>
      <c r="CRH8" s="161"/>
      <c r="CRI8" s="161"/>
      <c r="CRJ8" s="161"/>
      <c r="CRK8" s="161"/>
      <c r="CRL8" s="161"/>
      <c r="CRM8" s="161"/>
      <c r="CRN8" s="161"/>
      <c r="CRO8" s="161"/>
      <c r="CRP8" s="161"/>
      <c r="CRQ8" s="161"/>
      <c r="CRR8" s="161"/>
      <c r="CRS8" s="161"/>
      <c r="CRT8" s="161"/>
      <c r="CRU8" s="161"/>
      <c r="CRV8" s="161"/>
      <c r="CRW8" s="161"/>
      <c r="CRX8" s="161"/>
      <c r="CRY8" s="161"/>
      <c r="CRZ8" s="161"/>
      <c r="CSA8" s="161"/>
      <c r="CSB8" s="161"/>
      <c r="CSC8" s="161"/>
      <c r="CSD8" s="161"/>
      <c r="CSE8" s="161"/>
      <c r="CSF8" s="161"/>
      <c r="CSG8" s="161"/>
      <c r="CSH8" s="161"/>
      <c r="CSI8" s="161"/>
      <c r="CSJ8" s="161"/>
      <c r="CSK8" s="161"/>
      <c r="CSL8" s="161"/>
      <c r="CSM8" s="161"/>
      <c r="CSN8" s="161"/>
      <c r="CSO8" s="161"/>
      <c r="CSP8" s="161"/>
      <c r="CSQ8" s="161"/>
      <c r="CSR8" s="161"/>
      <c r="CSS8" s="161"/>
      <c r="CST8" s="161"/>
      <c r="CSU8" s="161"/>
      <c r="CSV8" s="161"/>
      <c r="CSW8" s="161"/>
      <c r="CSX8" s="161"/>
      <c r="CSY8" s="161"/>
      <c r="CSZ8" s="161"/>
      <c r="CTA8" s="161"/>
      <c r="CTB8" s="161"/>
      <c r="CTC8" s="161"/>
      <c r="CTD8" s="161"/>
      <c r="CTE8" s="161"/>
      <c r="CTF8" s="161"/>
      <c r="CTG8" s="161"/>
      <c r="CTH8" s="161"/>
      <c r="CTI8" s="161"/>
      <c r="CTJ8" s="161"/>
      <c r="CTK8" s="161"/>
      <c r="CTL8" s="161"/>
      <c r="CTM8" s="161"/>
      <c r="CTN8" s="161"/>
      <c r="CTO8" s="161"/>
      <c r="CTP8" s="161"/>
      <c r="CTQ8" s="161"/>
      <c r="CTR8" s="161"/>
      <c r="CTS8" s="161"/>
      <c r="CTT8" s="161"/>
      <c r="CTU8" s="161"/>
      <c r="CTV8" s="161"/>
      <c r="CTW8" s="161"/>
      <c r="CTX8" s="161"/>
      <c r="CTY8" s="161"/>
      <c r="CTZ8" s="161"/>
      <c r="CUA8" s="161"/>
      <c r="CUB8" s="161"/>
      <c r="CUC8" s="161"/>
      <c r="CUD8" s="161"/>
      <c r="CUE8" s="161"/>
      <c r="CUF8" s="161"/>
      <c r="CUG8" s="161"/>
      <c r="CUH8" s="161"/>
      <c r="CUI8" s="161"/>
      <c r="CUJ8" s="161"/>
      <c r="CUK8" s="161"/>
      <c r="CUL8" s="161"/>
      <c r="CUM8" s="161"/>
      <c r="CUN8" s="161"/>
      <c r="CUO8" s="161"/>
      <c r="CUP8" s="161"/>
      <c r="CUQ8" s="161"/>
      <c r="CUR8" s="161"/>
      <c r="CUS8" s="161"/>
      <c r="CUT8" s="161"/>
      <c r="CUU8" s="161"/>
      <c r="CUV8" s="161"/>
      <c r="CUW8" s="161"/>
      <c r="CUX8" s="161"/>
      <c r="CUY8" s="161"/>
      <c r="CUZ8" s="161"/>
      <c r="CVA8" s="161"/>
      <c r="CVB8" s="161"/>
      <c r="CVC8" s="161"/>
      <c r="CVD8" s="161"/>
      <c r="CVE8" s="161"/>
      <c r="CVF8" s="161"/>
      <c r="CVG8" s="161"/>
      <c r="CVH8" s="161"/>
      <c r="CVI8" s="161"/>
      <c r="CVJ8" s="161"/>
      <c r="CVK8" s="161"/>
      <c r="CVL8" s="161"/>
      <c r="CVM8" s="161"/>
      <c r="CVN8" s="161"/>
      <c r="CVO8" s="161"/>
      <c r="CVP8" s="161"/>
      <c r="CVQ8" s="161"/>
      <c r="CVR8" s="161"/>
      <c r="CVS8" s="161"/>
      <c r="CVT8" s="161"/>
      <c r="CVU8" s="161"/>
      <c r="CVV8" s="161"/>
      <c r="CVW8" s="161"/>
      <c r="CVX8" s="161"/>
      <c r="CVY8" s="161"/>
      <c r="CVZ8" s="161"/>
      <c r="CWA8" s="161"/>
      <c r="CWB8" s="161"/>
      <c r="CWC8" s="161"/>
      <c r="CWD8" s="161"/>
      <c r="CWE8" s="161"/>
      <c r="CWF8" s="161"/>
      <c r="CWG8" s="161"/>
      <c r="CWH8" s="161"/>
      <c r="CWI8" s="161"/>
      <c r="CWJ8" s="161"/>
      <c r="CWK8" s="161"/>
      <c r="CWL8" s="161"/>
      <c r="CWM8" s="161"/>
      <c r="CWN8" s="161"/>
      <c r="CWO8" s="161"/>
      <c r="CWP8" s="161"/>
      <c r="CWQ8" s="161"/>
      <c r="CWR8" s="161"/>
      <c r="CWS8" s="161"/>
      <c r="CWT8" s="161"/>
      <c r="CWU8" s="161"/>
      <c r="CWV8" s="161"/>
      <c r="CWW8" s="161"/>
      <c r="CWX8" s="161"/>
      <c r="CWY8" s="161"/>
      <c r="CWZ8" s="161"/>
      <c r="CXA8" s="161"/>
      <c r="CXB8" s="161"/>
      <c r="CXC8" s="161"/>
      <c r="CXD8" s="161"/>
      <c r="CXE8" s="161"/>
      <c r="CXF8" s="161"/>
      <c r="CXG8" s="161"/>
      <c r="CXH8" s="161"/>
      <c r="CXI8" s="161"/>
      <c r="CXJ8" s="161"/>
      <c r="CXK8" s="161"/>
      <c r="CXL8" s="161"/>
      <c r="CXM8" s="161"/>
      <c r="CXN8" s="161"/>
      <c r="CXO8" s="161"/>
      <c r="CXP8" s="161"/>
      <c r="CXQ8" s="161"/>
      <c r="CXR8" s="161"/>
      <c r="CXS8" s="161"/>
      <c r="CXT8" s="161"/>
      <c r="CXU8" s="161"/>
      <c r="CXV8" s="161"/>
      <c r="CXW8" s="161"/>
      <c r="CXX8" s="161"/>
      <c r="CXY8" s="161"/>
      <c r="CXZ8" s="161"/>
      <c r="CYA8" s="161"/>
      <c r="CYB8" s="161"/>
      <c r="CYC8" s="161"/>
      <c r="CYD8" s="161"/>
      <c r="CYE8" s="161"/>
      <c r="CYF8" s="161"/>
      <c r="CYG8" s="161"/>
      <c r="CYH8" s="161"/>
      <c r="CYI8" s="161"/>
      <c r="CYJ8" s="161"/>
      <c r="CYK8" s="161"/>
      <c r="CYL8" s="161"/>
      <c r="CYM8" s="161"/>
      <c r="CYN8" s="161"/>
      <c r="CYO8" s="161"/>
      <c r="CYP8" s="161"/>
      <c r="CYQ8" s="161"/>
      <c r="CYR8" s="161"/>
      <c r="CYS8" s="161"/>
      <c r="CYT8" s="161"/>
      <c r="CYU8" s="161"/>
      <c r="CYV8" s="161"/>
      <c r="CYW8" s="161"/>
      <c r="CYX8" s="161"/>
      <c r="CYY8" s="161"/>
      <c r="CYZ8" s="161"/>
      <c r="CZA8" s="161"/>
      <c r="CZB8" s="161"/>
      <c r="CZC8" s="161"/>
      <c r="CZD8" s="161"/>
      <c r="CZE8" s="161"/>
      <c r="CZF8" s="161"/>
      <c r="CZG8" s="161"/>
      <c r="CZH8" s="161"/>
      <c r="CZI8" s="161"/>
      <c r="CZJ8" s="161"/>
      <c r="CZK8" s="161"/>
      <c r="CZL8" s="161"/>
      <c r="CZM8" s="161"/>
      <c r="CZN8" s="161"/>
      <c r="CZO8" s="161"/>
      <c r="CZP8" s="161"/>
      <c r="CZQ8" s="161"/>
      <c r="CZR8" s="161"/>
      <c r="CZS8" s="161"/>
      <c r="CZT8" s="161"/>
      <c r="CZU8" s="161"/>
      <c r="CZV8" s="161"/>
      <c r="CZW8" s="161"/>
      <c r="CZX8" s="161"/>
      <c r="CZY8" s="161"/>
      <c r="CZZ8" s="161"/>
      <c r="DAA8" s="161"/>
      <c r="DAB8" s="161"/>
      <c r="DAC8" s="161"/>
      <c r="DAD8" s="161"/>
      <c r="DAE8" s="161"/>
      <c r="DAF8" s="161"/>
      <c r="DAG8" s="161"/>
      <c r="DAH8" s="161"/>
      <c r="DAI8" s="161"/>
      <c r="DAJ8" s="161"/>
      <c r="DAK8" s="161"/>
      <c r="DAL8" s="161"/>
      <c r="DAM8" s="161"/>
      <c r="DAN8" s="161"/>
      <c r="DAO8" s="161"/>
      <c r="DAP8" s="161"/>
      <c r="DAQ8" s="161"/>
      <c r="DAR8" s="161"/>
      <c r="DAS8" s="161"/>
      <c r="DAT8" s="161"/>
      <c r="DAU8" s="161"/>
      <c r="DAV8" s="161"/>
      <c r="DAW8" s="161"/>
      <c r="DAX8" s="161"/>
      <c r="DAY8" s="161"/>
      <c r="DAZ8" s="161"/>
      <c r="DBA8" s="161"/>
      <c r="DBB8" s="161"/>
      <c r="DBC8" s="161"/>
      <c r="DBD8" s="161"/>
      <c r="DBE8" s="161"/>
      <c r="DBF8" s="161"/>
      <c r="DBG8" s="161"/>
      <c r="DBH8" s="161"/>
      <c r="DBI8" s="161"/>
      <c r="DBJ8" s="161"/>
      <c r="DBK8" s="161"/>
      <c r="DBL8" s="161"/>
      <c r="DBM8" s="161"/>
      <c r="DBN8" s="161"/>
      <c r="DBO8" s="161"/>
      <c r="DBP8" s="161"/>
      <c r="DBQ8" s="161"/>
      <c r="DBR8" s="161"/>
      <c r="DBS8" s="161"/>
      <c r="DBT8" s="161"/>
      <c r="DBU8" s="161"/>
      <c r="DBV8" s="161"/>
      <c r="DBW8" s="161"/>
      <c r="DBX8" s="161"/>
      <c r="DBY8" s="161"/>
      <c r="DBZ8" s="161"/>
      <c r="DCA8" s="161"/>
      <c r="DCB8" s="161"/>
      <c r="DCC8" s="161"/>
      <c r="DCD8" s="161"/>
      <c r="DCE8" s="161"/>
      <c r="DCF8" s="161"/>
      <c r="DCG8" s="161"/>
      <c r="DCH8" s="161"/>
      <c r="DCI8" s="161"/>
      <c r="DCJ8" s="161"/>
      <c r="DCK8" s="161"/>
      <c r="DCL8" s="161"/>
      <c r="DCM8" s="161"/>
      <c r="DCN8" s="161"/>
      <c r="DCO8" s="161"/>
      <c r="DCP8" s="161"/>
      <c r="DCQ8" s="161"/>
      <c r="DCR8" s="161"/>
      <c r="DCS8" s="161"/>
      <c r="DCT8" s="161"/>
      <c r="DCU8" s="161"/>
      <c r="DCV8" s="161"/>
      <c r="DCW8" s="161"/>
      <c r="DCX8" s="161"/>
      <c r="DCY8" s="161"/>
      <c r="DCZ8" s="161"/>
      <c r="DDA8" s="161"/>
      <c r="DDB8" s="161"/>
      <c r="DDC8" s="161"/>
      <c r="DDD8" s="161"/>
      <c r="DDE8" s="161"/>
      <c r="DDF8" s="161"/>
      <c r="DDG8" s="161"/>
      <c r="DDH8" s="161"/>
      <c r="DDI8" s="161"/>
      <c r="DDJ8" s="161"/>
      <c r="DDK8" s="161"/>
      <c r="DDL8" s="161"/>
      <c r="DDM8" s="161"/>
      <c r="DDN8" s="161"/>
      <c r="DDO8" s="161"/>
      <c r="DDP8" s="161"/>
      <c r="DDQ8" s="161"/>
      <c r="DDR8" s="161"/>
      <c r="DDS8" s="161"/>
      <c r="DDT8" s="161"/>
      <c r="DDU8" s="161"/>
      <c r="DDV8" s="161"/>
      <c r="DDW8" s="161"/>
      <c r="DDX8" s="161"/>
      <c r="DDY8" s="161"/>
      <c r="DDZ8" s="161"/>
      <c r="DEA8" s="161"/>
      <c r="DEB8" s="161"/>
      <c r="DEC8" s="161"/>
      <c r="DED8" s="161"/>
      <c r="DEE8" s="161"/>
      <c r="DEF8" s="161"/>
      <c r="DEG8" s="161"/>
      <c r="DEH8" s="161"/>
      <c r="DEI8" s="161"/>
      <c r="DEJ8" s="161"/>
      <c r="DEK8" s="161"/>
      <c r="DEL8" s="161"/>
      <c r="DEM8" s="161"/>
      <c r="DEN8" s="161"/>
      <c r="DEO8" s="161"/>
      <c r="DEP8" s="161"/>
      <c r="DEQ8" s="161"/>
      <c r="DER8" s="161"/>
      <c r="DES8" s="161"/>
      <c r="DET8" s="161"/>
      <c r="DEU8" s="161"/>
      <c r="DEV8" s="161"/>
      <c r="DEW8" s="161"/>
      <c r="DEX8" s="161"/>
      <c r="DEY8" s="161"/>
      <c r="DEZ8" s="161"/>
      <c r="DFA8" s="161"/>
      <c r="DFB8" s="161"/>
      <c r="DFC8" s="161"/>
      <c r="DFD8" s="161"/>
      <c r="DFE8" s="161"/>
      <c r="DFF8" s="161"/>
      <c r="DFG8" s="161"/>
      <c r="DFH8" s="161"/>
      <c r="DFI8" s="161"/>
      <c r="DFJ8" s="161"/>
      <c r="DFK8" s="161"/>
      <c r="DFL8" s="161"/>
      <c r="DFM8" s="161"/>
      <c r="DFN8" s="161"/>
      <c r="DFO8" s="161"/>
      <c r="DFP8" s="161"/>
      <c r="DFQ8" s="161"/>
      <c r="DFR8" s="161"/>
      <c r="DFS8" s="161"/>
      <c r="DFT8" s="161"/>
      <c r="DFU8" s="161"/>
      <c r="DFV8" s="161"/>
      <c r="DFW8" s="161"/>
      <c r="DFX8" s="161"/>
      <c r="DFY8" s="161"/>
      <c r="DFZ8" s="161"/>
      <c r="DGA8" s="161"/>
      <c r="DGB8" s="161"/>
      <c r="DGC8" s="161"/>
      <c r="DGD8" s="161"/>
      <c r="DGE8" s="161"/>
      <c r="DGF8" s="161"/>
      <c r="DGG8" s="161"/>
      <c r="DGH8" s="161"/>
      <c r="DGI8" s="161"/>
      <c r="DGJ8" s="161"/>
      <c r="DGK8" s="161"/>
      <c r="DGL8" s="161"/>
      <c r="DGM8" s="161"/>
      <c r="DGN8" s="161"/>
      <c r="DGO8" s="161"/>
      <c r="DGP8" s="161"/>
      <c r="DGQ8" s="161"/>
      <c r="DGR8" s="161"/>
      <c r="DGS8" s="161"/>
      <c r="DGT8" s="161"/>
      <c r="DGU8" s="161"/>
      <c r="DGV8" s="161"/>
      <c r="DGW8" s="161"/>
      <c r="DGX8" s="161"/>
      <c r="DGY8" s="161"/>
      <c r="DGZ8" s="161"/>
      <c r="DHA8" s="161"/>
      <c r="DHB8" s="161"/>
      <c r="DHC8" s="161"/>
      <c r="DHD8" s="161"/>
      <c r="DHE8" s="161"/>
      <c r="DHF8" s="161"/>
      <c r="DHG8" s="161"/>
      <c r="DHH8" s="161"/>
      <c r="DHI8" s="161"/>
      <c r="DHJ8" s="161"/>
      <c r="DHK8" s="161"/>
      <c r="DHL8" s="161"/>
      <c r="DHM8" s="161"/>
      <c r="DHN8" s="161"/>
      <c r="DHO8" s="161"/>
      <c r="DHP8" s="161"/>
      <c r="DHQ8" s="161"/>
      <c r="DHR8" s="161"/>
      <c r="DHS8" s="161"/>
      <c r="DHT8" s="161"/>
      <c r="DHU8" s="161"/>
      <c r="DHV8" s="161"/>
      <c r="DHW8" s="161"/>
      <c r="DHX8" s="161"/>
      <c r="DHY8" s="161"/>
      <c r="DHZ8" s="161"/>
      <c r="DIA8" s="161"/>
      <c r="DIB8" s="161"/>
      <c r="DIC8" s="161"/>
      <c r="DID8" s="161"/>
      <c r="DIE8" s="161"/>
      <c r="DIF8" s="161"/>
      <c r="DIG8" s="161"/>
      <c r="DIH8" s="161"/>
      <c r="DII8" s="161"/>
      <c r="DIJ8" s="161"/>
      <c r="DIK8" s="161"/>
      <c r="DIL8" s="161"/>
      <c r="DIM8" s="161"/>
      <c r="DIN8" s="161"/>
      <c r="DIO8" s="161"/>
      <c r="DIP8" s="161"/>
      <c r="DIQ8" s="161"/>
      <c r="DIR8" s="161"/>
      <c r="DIS8" s="161"/>
      <c r="DIT8" s="161"/>
      <c r="DIU8" s="161"/>
      <c r="DIV8" s="161"/>
      <c r="DIW8" s="161"/>
      <c r="DIX8" s="161"/>
      <c r="DIY8" s="161"/>
      <c r="DIZ8" s="161"/>
      <c r="DJA8" s="161"/>
      <c r="DJB8" s="161"/>
      <c r="DJC8" s="161"/>
      <c r="DJD8" s="161"/>
      <c r="DJE8" s="161"/>
      <c r="DJF8" s="161"/>
      <c r="DJG8" s="161"/>
      <c r="DJH8" s="161"/>
      <c r="DJI8" s="161"/>
      <c r="DJJ8" s="161"/>
      <c r="DJK8" s="161"/>
      <c r="DJL8" s="161"/>
      <c r="DJM8" s="161"/>
      <c r="DJN8" s="161"/>
      <c r="DJO8" s="161"/>
      <c r="DJP8" s="161"/>
      <c r="DJQ8" s="161"/>
      <c r="DJR8" s="161"/>
      <c r="DJS8" s="161"/>
      <c r="DJT8" s="161"/>
      <c r="DJU8" s="161"/>
      <c r="DJV8" s="161"/>
      <c r="DJW8" s="161"/>
      <c r="DJX8" s="161"/>
      <c r="DJY8" s="161"/>
      <c r="DJZ8" s="161"/>
      <c r="DKA8" s="161"/>
      <c r="DKB8" s="161"/>
      <c r="DKC8" s="161"/>
      <c r="DKD8" s="161"/>
      <c r="DKE8" s="161"/>
      <c r="DKF8" s="161"/>
      <c r="DKG8" s="161"/>
      <c r="DKH8" s="161"/>
      <c r="DKI8" s="161"/>
      <c r="DKJ8" s="161"/>
      <c r="DKK8" s="161"/>
      <c r="DKL8" s="161"/>
      <c r="DKM8" s="161"/>
      <c r="DKN8" s="161"/>
      <c r="DKO8" s="161"/>
      <c r="DKP8" s="161"/>
      <c r="DKQ8" s="161"/>
      <c r="DKR8" s="161"/>
      <c r="DKS8" s="161"/>
      <c r="DKT8" s="161"/>
      <c r="DKU8" s="161"/>
      <c r="DKV8" s="161"/>
      <c r="DKW8" s="161"/>
      <c r="DKX8" s="161"/>
      <c r="DKY8" s="161"/>
      <c r="DKZ8" s="161"/>
      <c r="DLA8" s="161"/>
      <c r="DLB8" s="161"/>
      <c r="DLC8" s="161"/>
      <c r="DLD8" s="161"/>
      <c r="DLE8" s="161"/>
      <c r="DLF8" s="161"/>
      <c r="DLG8" s="161"/>
      <c r="DLH8" s="161"/>
      <c r="DLI8" s="161"/>
      <c r="DLJ8" s="161"/>
      <c r="DLK8" s="161"/>
      <c r="DLL8" s="161"/>
      <c r="DLM8" s="161"/>
      <c r="DLN8" s="161"/>
      <c r="DLO8" s="161"/>
      <c r="DLP8" s="161"/>
      <c r="DLQ8" s="161"/>
      <c r="DLR8" s="161"/>
      <c r="DLS8" s="161"/>
      <c r="DLT8" s="161"/>
      <c r="DLU8" s="161"/>
      <c r="DLV8" s="161"/>
      <c r="DLW8" s="161"/>
      <c r="DLX8" s="161"/>
      <c r="DLY8" s="161"/>
      <c r="DLZ8" s="161"/>
      <c r="DMA8" s="161"/>
      <c r="DMB8" s="161"/>
      <c r="DMC8" s="161"/>
      <c r="DMD8" s="161"/>
      <c r="DME8" s="161"/>
      <c r="DMF8" s="161"/>
      <c r="DMG8" s="161"/>
      <c r="DMH8" s="161"/>
      <c r="DMI8" s="161"/>
      <c r="DMJ8" s="161"/>
      <c r="DMK8" s="161"/>
      <c r="DML8" s="161"/>
      <c r="DMM8" s="161"/>
      <c r="DMN8" s="161"/>
      <c r="DMO8" s="161"/>
      <c r="DMP8" s="161"/>
      <c r="DMQ8" s="161"/>
      <c r="DMR8" s="161"/>
      <c r="DMS8" s="161"/>
      <c r="DMT8" s="161"/>
      <c r="DMU8" s="161"/>
      <c r="DMV8" s="161"/>
      <c r="DMW8" s="161"/>
      <c r="DMX8" s="161"/>
      <c r="DMY8" s="161"/>
      <c r="DMZ8" s="161"/>
      <c r="DNA8" s="161"/>
      <c r="DNB8" s="161"/>
      <c r="DNC8" s="161"/>
      <c r="DND8" s="161"/>
      <c r="DNE8" s="161"/>
      <c r="DNF8" s="161"/>
      <c r="DNG8" s="161"/>
      <c r="DNH8" s="161"/>
      <c r="DNI8" s="161"/>
      <c r="DNJ8" s="161"/>
      <c r="DNK8" s="161"/>
      <c r="DNL8" s="161"/>
      <c r="DNM8" s="161"/>
      <c r="DNN8" s="161"/>
      <c r="DNO8" s="161"/>
      <c r="DNP8" s="161"/>
      <c r="DNQ8" s="161"/>
      <c r="DNR8" s="161"/>
      <c r="DNS8" s="161"/>
      <c r="DNT8" s="161"/>
      <c r="DNU8" s="161"/>
      <c r="DNV8" s="161"/>
      <c r="DNW8" s="161"/>
      <c r="DNX8" s="161"/>
      <c r="DNY8" s="161"/>
      <c r="DNZ8" s="161"/>
      <c r="DOA8" s="161"/>
      <c r="DOB8" s="161"/>
      <c r="DOC8" s="161"/>
      <c r="DOD8" s="161"/>
      <c r="DOE8" s="161"/>
      <c r="DOF8" s="161"/>
      <c r="DOG8" s="161"/>
      <c r="DOH8" s="161"/>
      <c r="DOI8" s="161"/>
      <c r="DOJ8" s="161"/>
      <c r="DOK8" s="161"/>
      <c r="DOL8" s="161"/>
      <c r="DOM8" s="161"/>
      <c r="DON8" s="161"/>
      <c r="DOO8" s="161"/>
      <c r="DOP8" s="161"/>
      <c r="DOQ8" s="161"/>
      <c r="DOR8" s="161"/>
      <c r="DOS8" s="161"/>
      <c r="DOT8" s="161"/>
      <c r="DOU8" s="161"/>
      <c r="DOV8" s="161"/>
      <c r="DOW8" s="161"/>
      <c r="DOX8" s="161"/>
      <c r="DOY8" s="161"/>
      <c r="DOZ8" s="161"/>
      <c r="DPA8" s="161"/>
      <c r="DPB8" s="161"/>
      <c r="DPC8" s="161"/>
      <c r="DPD8" s="161"/>
      <c r="DPE8" s="161"/>
      <c r="DPF8" s="161"/>
      <c r="DPG8" s="161"/>
      <c r="DPH8" s="161"/>
      <c r="DPI8" s="161"/>
      <c r="DPJ8" s="161"/>
      <c r="DPK8" s="161"/>
      <c r="DPL8" s="161"/>
      <c r="DPM8" s="161"/>
      <c r="DPN8" s="161"/>
      <c r="DPO8" s="161"/>
      <c r="DPP8" s="161"/>
      <c r="DPQ8" s="161"/>
      <c r="DPR8" s="161"/>
      <c r="DPS8" s="161"/>
      <c r="DPT8" s="161"/>
      <c r="DPU8" s="161"/>
      <c r="DPV8" s="161"/>
      <c r="DPW8" s="161"/>
      <c r="DPX8" s="161"/>
      <c r="DPY8" s="161"/>
      <c r="DPZ8" s="161"/>
      <c r="DQA8" s="161"/>
      <c r="DQB8" s="161"/>
      <c r="DQC8" s="161"/>
      <c r="DQD8" s="161"/>
      <c r="DQE8" s="161"/>
      <c r="DQF8" s="161"/>
      <c r="DQG8" s="161"/>
      <c r="DQH8" s="161"/>
      <c r="DQI8" s="161"/>
      <c r="DQJ8" s="161"/>
      <c r="DQK8" s="161"/>
      <c r="DQL8" s="161"/>
      <c r="DQM8" s="161"/>
      <c r="DQN8" s="161"/>
      <c r="DQO8" s="161"/>
      <c r="DQP8" s="161"/>
      <c r="DQQ8" s="161"/>
      <c r="DQR8" s="161"/>
      <c r="DQS8" s="161"/>
      <c r="DQT8" s="161"/>
      <c r="DQU8" s="161"/>
      <c r="DQV8" s="161"/>
      <c r="DQW8" s="161"/>
      <c r="DQX8" s="161"/>
      <c r="DQY8" s="161"/>
      <c r="DQZ8" s="161"/>
      <c r="DRA8" s="161"/>
      <c r="DRB8" s="161"/>
      <c r="DRC8" s="161"/>
      <c r="DRD8" s="161"/>
      <c r="DRE8" s="161"/>
      <c r="DRF8" s="161"/>
      <c r="DRG8" s="161"/>
      <c r="DRH8" s="161"/>
      <c r="DRI8" s="161"/>
      <c r="DRJ8" s="161"/>
      <c r="DRK8" s="161"/>
      <c r="DRL8" s="161"/>
      <c r="DRM8" s="161"/>
      <c r="DRN8" s="161"/>
      <c r="DRO8" s="161"/>
      <c r="DRP8" s="161"/>
      <c r="DRQ8" s="161"/>
      <c r="DRR8" s="161"/>
      <c r="DRS8" s="161"/>
      <c r="DRT8" s="161"/>
      <c r="DRU8" s="161"/>
      <c r="DRV8" s="161"/>
      <c r="DRW8" s="161"/>
      <c r="DRX8" s="161"/>
      <c r="DRY8" s="161"/>
      <c r="DRZ8" s="161"/>
      <c r="DSA8" s="161"/>
      <c r="DSB8" s="161"/>
      <c r="DSC8" s="161"/>
      <c r="DSD8" s="161"/>
      <c r="DSE8" s="161"/>
      <c r="DSF8" s="161"/>
      <c r="DSG8" s="161"/>
      <c r="DSH8" s="161"/>
      <c r="DSI8" s="161"/>
      <c r="DSJ8" s="161"/>
      <c r="DSK8" s="161"/>
      <c r="DSL8" s="161"/>
      <c r="DSM8" s="161"/>
      <c r="DSN8" s="161"/>
      <c r="DSO8" s="161"/>
      <c r="DSP8" s="161"/>
      <c r="DSQ8" s="161"/>
      <c r="DSR8" s="161"/>
      <c r="DSS8" s="161"/>
      <c r="DST8" s="161"/>
      <c r="DSU8" s="161"/>
      <c r="DSV8" s="161"/>
      <c r="DSW8" s="161"/>
      <c r="DSX8" s="161"/>
      <c r="DSY8" s="161"/>
      <c r="DSZ8" s="161"/>
      <c r="DTA8" s="161"/>
      <c r="DTB8" s="161"/>
      <c r="DTC8" s="161"/>
      <c r="DTD8" s="161"/>
      <c r="DTE8" s="161"/>
      <c r="DTF8" s="161"/>
      <c r="DTG8" s="161"/>
      <c r="DTH8" s="161"/>
      <c r="DTI8" s="161"/>
      <c r="DTJ8" s="161"/>
      <c r="DTK8" s="161"/>
      <c r="DTL8" s="161"/>
      <c r="DTM8" s="161"/>
      <c r="DTN8" s="161"/>
      <c r="DTO8" s="161"/>
      <c r="DTP8" s="161"/>
      <c r="DTQ8" s="161"/>
      <c r="DTR8" s="161"/>
      <c r="DTS8" s="161"/>
      <c r="DTT8" s="161"/>
      <c r="DTU8" s="161"/>
      <c r="DTV8" s="161"/>
      <c r="DTW8" s="161"/>
      <c r="DTX8" s="161"/>
      <c r="DTY8" s="161"/>
      <c r="DTZ8" s="161"/>
      <c r="DUA8" s="161"/>
      <c r="DUB8" s="161"/>
      <c r="DUC8" s="161"/>
      <c r="DUD8" s="161"/>
      <c r="DUE8" s="161"/>
      <c r="DUF8" s="161"/>
      <c r="DUG8" s="161"/>
      <c r="DUH8" s="161"/>
      <c r="DUI8" s="161"/>
      <c r="DUJ8" s="161"/>
      <c r="DUK8" s="161"/>
      <c r="DUL8" s="161"/>
      <c r="DUM8" s="161"/>
      <c r="DUN8" s="161"/>
      <c r="DUO8" s="161"/>
      <c r="DUP8" s="161"/>
      <c r="DUQ8" s="161"/>
      <c r="DUR8" s="161"/>
      <c r="DUS8" s="161"/>
      <c r="DUT8" s="161"/>
      <c r="DUU8" s="161"/>
      <c r="DUV8" s="161"/>
      <c r="DUW8" s="161"/>
      <c r="DUX8" s="161"/>
      <c r="DUY8" s="161"/>
      <c r="DUZ8" s="161"/>
      <c r="DVA8" s="161"/>
      <c r="DVB8" s="161"/>
      <c r="DVC8" s="161"/>
      <c r="DVD8" s="161"/>
      <c r="DVE8" s="161"/>
      <c r="DVF8" s="161"/>
      <c r="DVG8" s="161"/>
      <c r="DVH8" s="161"/>
      <c r="DVI8" s="161"/>
      <c r="DVJ8" s="161"/>
      <c r="DVK8" s="161"/>
      <c r="DVL8" s="161"/>
      <c r="DVM8" s="161"/>
      <c r="DVN8" s="161"/>
      <c r="DVO8" s="161"/>
      <c r="DVP8" s="161"/>
      <c r="DVQ8" s="161"/>
      <c r="DVR8" s="161"/>
      <c r="DVS8" s="161"/>
      <c r="DVT8" s="161"/>
      <c r="DVU8" s="161"/>
      <c r="DVV8" s="161"/>
      <c r="DVW8" s="161"/>
      <c r="DVX8" s="161"/>
      <c r="DVY8" s="161"/>
      <c r="DVZ8" s="161"/>
      <c r="DWA8" s="161"/>
      <c r="DWB8" s="161"/>
      <c r="DWC8" s="161"/>
      <c r="DWD8" s="161"/>
      <c r="DWE8" s="161"/>
      <c r="DWF8" s="161"/>
      <c r="DWG8" s="161"/>
      <c r="DWH8" s="161"/>
      <c r="DWI8" s="161"/>
      <c r="DWJ8" s="161"/>
      <c r="DWK8" s="161"/>
      <c r="DWL8" s="161"/>
      <c r="DWM8" s="161"/>
      <c r="DWN8" s="161"/>
      <c r="DWO8" s="161"/>
      <c r="DWP8" s="161"/>
      <c r="DWQ8" s="161"/>
      <c r="DWR8" s="161"/>
      <c r="DWS8" s="161"/>
      <c r="DWT8" s="161"/>
      <c r="DWU8" s="161"/>
      <c r="DWV8" s="161"/>
      <c r="DWW8" s="161"/>
      <c r="DWX8" s="161"/>
      <c r="DWY8" s="161"/>
      <c r="DWZ8" s="161"/>
      <c r="DXA8" s="161"/>
      <c r="DXB8" s="161"/>
      <c r="DXC8" s="161"/>
      <c r="DXD8" s="161"/>
      <c r="DXE8" s="161"/>
      <c r="DXF8" s="161"/>
      <c r="DXG8" s="161"/>
      <c r="DXH8" s="161"/>
      <c r="DXI8" s="161"/>
      <c r="DXJ8" s="161"/>
      <c r="DXK8" s="161"/>
      <c r="DXL8" s="161"/>
      <c r="DXM8" s="161"/>
      <c r="DXN8" s="161"/>
      <c r="DXO8" s="161"/>
      <c r="DXP8" s="161"/>
      <c r="DXQ8" s="161"/>
      <c r="DXR8" s="161"/>
      <c r="DXS8" s="161"/>
      <c r="DXT8" s="161"/>
      <c r="DXU8" s="161"/>
      <c r="DXV8" s="161"/>
      <c r="DXW8" s="161"/>
      <c r="DXX8" s="161"/>
      <c r="DXY8" s="161"/>
      <c r="DXZ8" s="161"/>
      <c r="DYA8" s="161"/>
      <c r="DYB8" s="161"/>
      <c r="DYC8" s="161"/>
      <c r="DYD8" s="161"/>
      <c r="DYE8" s="161"/>
      <c r="DYF8" s="161"/>
      <c r="DYG8" s="161"/>
      <c r="DYH8" s="161"/>
      <c r="DYI8" s="161"/>
      <c r="DYJ8" s="161"/>
      <c r="DYK8" s="161"/>
      <c r="DYL8" s="161"/>
      <c r="DYM8" s="161"/>
      <c r="DYN8" s="161"/>
      <c r="DYO8" s="161"/>
      <c r="DYP8" s="161"/>
      <c r="DYQ8" s="161"/>
      <c r="DYR8" s="161"/>
      <c r="DYS8" s="161"/>
      <c r="DYT8" s="161"/>
      <c r="DYU8" s="161"/>
      <c r="DYV8" s="161"/>
      <c r="DYW8" s="161"/>
      <c r="DYX8" s="161"/>
      <c r="DYY8" s="161"/>
      <c r="DYZ8" s="161"/>
      <c r="DZA8" s="161"/>
      <c r="DZB8" s="161"/>
      <c r="DZC8" s="161"/>
      <c r="DZD8" s="161"/>
      <c r="DZE8" s="161"/>
      <c r="DZF8" s="161"/>
      <c r="DZG8" s="161"/>
      <c r="DZH8" s="161"/>
      <c r="DZI8" s="161"/>
      <c r="DZJ8" s="161"/>
      <c r="DZK8" s="161"/>
      <c r="DZL8" s="161"/>
      <c r="DZM8" s="161"/>
      <c r="DZN8" s="161"/>
      <c r="DZO8" s="161"/>
      <c r="DZP8" s="161"/>
      <c r="DZQ8" s="161"/>
      <c r="DZR8" s="161"/>
      <c r="DZS8" s="161"/>
      <c r="DZT8" s="161"/>
      <c r="DZU8" s="161"/>
      <c r="DZV8" s="161"/>
      <c r="DZW8" s="161"/>
      <c r="DZX8" s="161"/>
      <c r="DZY8" s="161"/>
      <c r="DZZ8" s="161"/>
      <c r="EAA8" s="161"/>
      <c r="EAB8" s="161"/>
      <c r="EAC8" s="161"/>
      <c r="EAD8" s="161"/>
      <c r="EAE8" s="161"/>
      <c r="EAF8" s="161"/>
      <c r="EAG8" s="161"/>
      <c r="EAH8" s="161"/>
      <c r="EAI8" s="161"/>
      <c r="EAJ8" s="161"/>
      <c r="EAK8" s="161"/>
      <c r="EAL8" s="161"/>
      <c r="EAM8" s="161"/>
      <c r="EAN8" s="161"/>
      <c r="EAO8" s="161"/>
      <c r="EAP8" s="161"/>
      <c r="EAQ8" s="161"/>
      <c r="EAR8" s="161"/>
      <c r="EAS8" s="161"/>
      <c r="EAT8" s="161"/>
      <c r="EAU8" s="161"/>
      <c r="EAV8" s="161"/>
      <c r="EAW8" s="161"/>
      <c r="EAX8" s="161"/>
      <c r="EAY8" s="161"/>
      <c r="EAZ8" s="161"/>
      <c r="EBA8" s="161"/>
      <c r="EBB8" s="161"/>
      <c r="EBC8" s="161"/>
      <c r="EBD8" s="161"/>
      <c r="EBE8" s="161"/>
      <c r="EBF8" s="161"/>
      <c r="EBG8" s="161"/>
      <c r="EBH8" s="161"/>
      <c r="EBI8" s="161"/>
      <c r="EBJ8" s="161"/>
      <c r="EBK8" s="161"/>
      <c r="EBL8" s="161"/>
      <c r="EBM8" s="161"/>
      <c r="EBN8" s="161"/>
      <c r="EBO8" s="161"/>
      <c r="EBP8" s="161"/>
      <c r="EBQ8" s="161"/>
      <c r="EBR8" s="161"/>
      <c r="EBS8" s="161"/>
      <c r="EBT8" s="161"/>
      <c r="EBU8" s="161"/>
      <c r="EBV8" s="161"/>
      <c r="EBW8" s="161"/>
      <c r="EBX8" s="161"/>
      <c r="EBY8" s="161"/>
      <c r="EBZ8" s="161"/>
      <c r="ECA8" s="161"/>
      <c r="ECB8" s="161"/>
      <c r="ECC8" s="161"/>
      <c r="ECD8" s="161"/>
      <c r="ECE8" s="161"/>
      <c r="ECF8" s="161"/>
      <c r="ECG8" s="161"/>
      <c r="ECH8" s="161"/>
      <c r="ECI8" s="161"/>
      <c r="ECJ8" s="161"/>
      <c r="ECK8" s="161"/>
      <c r="ECL8" s="161"/>
      <c r="ECM8" s="161"/>
      <c r="ECN8" s="161"/>
      <c r="ECO8" s="161"/>
      <c r="ECP8" s="161"/>
      <c r="ECQ8" s="161"/>
      <c r="ECR8" s="161"/>
      <c r="ECS8" s="161"/>
      <c r="ECT8" s="161"/>
      <c r="ECU8" s="161"/>
      <c r="ECV8" s="161"/>
      <c r="ECW8" s="161"/>
      <c r="ECX8" s="161"/>
      <c r="ECY8" s="161"/>
      <c r="ECZ8" s="161"/>
      <c r="EDA8" s="161"/>
      <c r="EDB8" s="161"/>
      <c r="EDC8" s="161"/>
      <c r="EDD8" s="161"/>
      <c r="EDE8" s="161"/>
      <c r="EDF8" s="161"/>
      <c r="EDG8" s="161"/>
      <c r="EDH8" s="161"/>
      <c r="EDI8" s="161"/>
      <c r="EDJ8" s="161"/>
      <c r="EDK8" s="161"/>
      <c r="EDL8" s="161"/>
      <c r="EDM8" s="161"/>
      <c r="EDN8" s="161"/>
      <c r="EDO8" s="161"/>
      <c r="EDP8" s="161"/>
      <c r="EDQ8" s="161"/>
      <c r="EDR8" s="161"/>
      <c r="EDS8" s="161"/>
      <c r="EDT8" s="161"/>
      <c r="EDU8" s="161"/>
      <c r="EDV8" s="161"/>
      <c r="EDW8" s="161"/>
      <c r="EDX8" s="161"/>
      <c r="EDY8" s="161"/>
      <c r="EDZ8" s="161"/>
      <c r="EEA8" s="161"/>
      <c r="EEB8" s="161"/>
      <c r="EEC8" s="161"/>
      <c r="EED8" s="161"/>
      <c r="EEE8" s="161"/>
      <c r="EEF8" s="161"/>
      <c r="EEG8" s="161"/>
      <c r="EEH8" s="161"/>
      <c r="EEI8" s="161"/>
      <c r="EEJ8" s="161"/>
      <c r="EEK8" s="161"/>
      <c r="EEL8" s="161"/>
      <c r="EEM8" s="161"/>
      <c r="EEN8" s="161"/>
      <c r="EEO8" s="161"/>
      <c r="EEP8" s="161"/>
      <c r="EEQ8" s="161"/>
      <c r="EER8" s="161"/>
      <c r="EES8" s="161"/>
      <c r="EET8" s="161"/>
      <c r="EEU8" s="161"/>
      <c r="EEV8" s="161"/>
      <c r="EEW8" s="161"/>
      <c r="EEX8" s="161"/>
      <c r="EEY8" s="161"/>
      <c r="EEZ8" s="161"/>
      <c r="EFA8" s="161"/>
      <c r="EFB8" s="161"/>
      <c r="EFC8" s="161"/>
      <c r="EFD8" s="161"/>
      <c r="EFE8" s="161"/>
      <c r="EFF8" s="161"/>
      <c r="EFG8" s="161"/>
      <c r="EFH8" s="161"/>
      <c r="EFI8" s="161"/>
      <c r="EFJ8" s="161"/>
      <c r="EFK8" s="161"/>
      <c r="EFL8" s="161"/>
      <c r="EFM8" s="161"/>
      <c r="EFN8" s="161"/>
      <c r="EFO8" s="161"/>
      <c r="EFP8" s="161"/>
      <c r="EFQ8" s="161"/>
      <c r="EFR8" s="161"/>
      <c r="EFS8" s="161"/>
      <c r="EFT8" s="161"/>
      <c r="EFU8" s="161"/>
      <c r="EFV8" s="161"/>
      <c r="EFW8" s="161"/>
      <c r="EFX8" s="161"/>
      <c r="EFY8" s="161"/>
      <c r="EFZ8" s="161"/>
      <c r="EGA8" s="161"/>
      <c r="EGB8" s="161"/>
      <c r="EGC8" s="161"/>
      <c r="EGD8" s="161"/>
      <c r="EGE8" s="161"/>
      <c r="EGF8" s="161"/>
      <c r="EGG8" s="161"/>
      <c r="EGH8" s="161"/>
      <c r="EGI8" s="161"/>
      <c r="EGJ8" s="161"/>
      <c r="EGK8" s="161"/>
      <c r="EGL8" s="161"/>
      <c r="EGM8" s="161"/>
      <c r="EGN8" s="161"/>
      <c r="EGO8" s="161"/>
      <c r="EGP8" s="161"/>
      <c r="EGQ8" s="161"/>
      <c r="EGR8" s="161"/>
      <c r="EGS8" s="161"/>
      <c r="EGT8" s="161"/>
      <c r="EGU8" s="161"/>
      <c r="EGV8" s="161"/>
      <c r="EGW8" s="161"/>
      <c r="EGX8" s="161"/>
      <c r="EGY8" s="161"/>
      <c r="EGZ8" s="161"/>
      <c r="EHA8" s="161"/>
      <c r="EHB8" s="161"/>
      <c r="EHC8" s="161"/>
      <c r="EHD8" s="161"/>
      <c r="EHE8" s="161"/>
      <c r="EHF8" s="161"/>
      <c r="EHG8" s="161"/>
      <c r="EHH8" s="161"/>
      <c r="EHI8" s="161"/>
      <c r="EHJ8" s="161"/>
      <c r="EHK8" s="161"/>
      <c r="EHL8" s="161"/>
      <c r="EHM8" s="161"/>
      <c r="EHN8" s="161"/>
      <c r="EHO8" s="161"/>
      <c r="EHP8" s="161"/>
      <c r="EHQ8" s="161"/>
      <c r="EHR8" s="161"/>
      <c r="EHS8" s="161"/>
      <c r="EHT8" s="161"/>
      <c r="EHU8" s="161"/>
      <c r="EHV8" s="161"/>
      <c r="EHW8" s="161"/>
      <c r="EHX8" s="161"/>
      <c r="EHY8" s="161"/>
      <c r="EHZ8" s="161"/>
      <c r="EIA8" s="161"/>
      <c r="EIB8" s="161"/>
      <c r="EIC8" s="161"/>
      <c r="EID8" s="161"/>
      <c r="EIE8" s="161"/>
      <c r="EIF8" s="161"/>
      <c r="EIG8" s="161"/>
      <c r="EIH8" s="161"/>
      <c r="EII8" s="161"/>
      <c r="EIJ8" s="161"/>
      <c r="EIK8" s="161"/>
      <c r="EIL8" s="161"/>
      <c r="EIM8" s="161"/>
      <c r="EIN8" s="161"/>
      <c r="EIO8" s="161"/>
      <c r="EIP8" s="161"/>
      <c r="EIQ8" s="161"/>
      <c r="EIR8" s="161"/>
      <c r="EIS8" s="161"/>
      <c r="EIT8" s="161"/>
      <c r="EIU8" s="161"/>
      <c r="EIV8" s="161"/>
      <c r="EIW8" s="161"/>
      <c r="EIX8" s="161"/>
      <c r="EIY8" s="161"/>
      <c r="EIZ8" s="161"/>
      <c r="EJA8" s="161"/>
      <c r="EJB8" s="161"/>
      <c r="EJC8" s="161"/>
      <c r="EJD8" s="161"/>
      <c r="EJE8" s="161"/>
      <c r="EJF8" s="161"/>
      <c r="EJG8" s="161"/>
      <c r="EJH8" s="161"/>
      <c r="EJI8" s="161"/>
      <c r="EJJ8" s="161"/>
      <c r="EJK8" s="161"/>
      <c r="EJL8" s="161"/>
      <c r="EJM8" s="161"/>
      <c r="EJN8" s="161"/>
      <c r="EJO8" s="161"/>
      <c r="EJP8" s="161"/>
      <c r="EJQ8" s="161"/>
      <c r="EJR8" s="161"/>
      <c r="EJS8" s="161"/>
      <c r="EJT8" s="161"/>
      <c r="EJU8" s="161"/>
      <c r="EJV8" s="161"/>
      <c r="EJW8" s="161"/>
      <c r="EJX8" s="161"/>
      <c r="EJY8" s="161"/>
      <c r="EJZ8" s="161"/>
      <c r="EKA8" s="161"/>
      <c r="EKB8" s="161"/>
      <c r="EKC8" s="161"/>
      <c r="EKD8" s="161"/>
      <c r="EKE8" s="161"/>
      <c r="EKF8" s="161"/>
      <c r="EKG8" s="161"/>
      <c r="EKH8" s="161"/>
      <c r="EKI8" s="161"/>
      <c r="EKJ8" s="161"/>
      <c r="EKK8" s="161"/>
      <c r="EKL8" s="161"/>
      <c r="EKM8" s="161"/>
      <c r="EKN8" s="161"/>
      <c r="EKO8" s="161"/>
      <c r="EKP8" s="161"/>
      <c r="EKQ8" s="161"/>
      <c r="EKR8" s="161"/>
      <c r="EKS8" s="161"/>
      <c r="EKT8" s="161"/>
      <c r="EKU8" s="161"/>
      <c r="EKV8" s="161"/>
      <c r="EKW8" s="161"/>
      <c r="EKX8" s="161"/>
      <c r="EKY8" s="161"/>
      <c r="EKZ8" s="161"/>
      <c r="ELA8" s="161"/>
      <c r="ELB8" s="161"/>
      <c r="ELC8" s="161"/>
      <c r="ELD8" s="161"/>
      <c r="ELE8" s="161"/>
      <c r="ELF8" s="161"/>
      <c r="ELG8" s="161"/>
      <c r="ELH8" s="161"/>
      <c r="ELI8" s="161"/>
      <c r="ELJ8" s="161"/>
      <c r="ELK8" s="161"/>
      <c r="ELL8" s="161"/>
      <c r="ELM8" s="161"/>
      <c r="ELN8" s="161"/>
      <c r="ELO8" s="161"/>
      <c r="ELP8" s="161"/>
      <c r="ELQ8" s="161"/>
      <c r="ELR8" s="161"/>
      <c r="ELS8" s="161"/>
      <c r="ELT8" s="161"/>
      <c r="ELU8" s="161"/>
      <c r="ELV8" s="161"/>
      <c r="ELW8" s="161"/>
      <c r="ELX8" s="161"/>
      <c r="ELY8" s="161"/>
      <c r="ELZ8" s="161"/>
      <c r="EMA8" s="161"/>
      <c r="EMB8" s="161"/>
      <c r="EMC8" s="161"/>
      <c r="EMD8" s="161"/>
      <c r="EME8" s="161"/>
      <c r="EMF8" s="161"/>
      <c r="EMG8" s="161"/>
      <c r="EMH8" s="161"/>
      <c r="EMI8" s="161"/>
      <c r="EMJ8" s="161"/>
      <c r="EMK8" s="161"/>
      <c r="EML8" s="161"/>
      <c r="EMM8" s="161"/>
      <c r="EMN8" s="161"/>
      <c r="EMO8" s="161"/>
      <c r="EMP8" s="161"/>
      <c r="EMQ8" s="161"/>
      <c r="EMR8" s="161"/>
      <c r="EMS8" s="161"/>
      <c r="EMT8" s="161"/>
      <c r="EMU8" s="161"/>
      <c r="EMV8" s="161"/>
      <c r="EMW8" s="161"/>
      <c r="EMX8" s="161"/>
      <c r="EMY8" s="161"/>
      <c r="EMZ8" s="161"/>
      <c r="ENA8" s="161"/>
      <c r="ENB8" s="161"/>
      <c r="ENC8" s="161"/>
      <c r="END8" s="161"/>
      <c r="ENE8" s="161"/>
      <c r="ENF8" s="161"/>
      <c r="ENG8" s="161"/>
      <c r="ENH8" s="161"/>
      <c r="ENI8" s="161"/>
      <c r="ENJ8" s="161"/>
      <c r="ENK8" s="161"/>
      <c r="ENL8" s="161"/>
      <c r="ENM8" s="161"/>
      <c r="ENN8" s="161"/>
      <c r="ENO8" s="161"/>
      <c r="ENP8" s="161"/>
      <c r="ENQ8" s="161"/>
      <c r="ENR8" s="161"/>
      <c r="ENS8" s="161"/>
      <c r="ENT8" s="161"/>
      <c r="ENU8" s="161"/>
      <c r="ENV8" s="161"/>
      <c r="ENW8" s="161"/>
      <c r="ENX8" s="161"/>
      <c r="ENY8" s="161"/>
      <c r="ENZ8" s="161"/>
      <c r="EOA8" s="161"/>
      <c r="EOB8" s="161"/>
      <c r="EOC8" s="161"/>
      <c r="EOD8" s="161"/>
      <c r="EOE8" s="161"/>
      <c r="EOF8" s="161"/>
      <c r="EOG8" s="161"/>
      <c r="EOH8" s="161"/>
      <c r="EOI8" s="161"/>
      <c r="EOJ8" s="161"/>
      <c r="EOK8" s="161"/>
      <c r="EOL8" s="161"/>
      <c r="EOM8" s="161"/>
      <c r="EON8" s="161"/>
      <c r="EOO8" s="161"/>
      <c r="EOP8" s="161"/>
      <c r="EOQ8" s="161"/>
      <c r="EOR8" s="161"/>
      <c r="EOS8" s="161"/>
      <c r="EOT8" s="161"/>
      <c r="EOU8" s="161"/>
      <c r="EOV8" s="161"/>
      <c r="EOW8" s="161"/>
      <c r="EOX8" s="161"/>
      <c r="EOY8" s="161"/>
      <c r="EOZ8" s="161"/>
      <c r="EPA8" s="161"/>
      <c r="EPB8" s="161"/>
      <c r="EPC8" s="161"/>
      <c r="EPD8" s="161"/>
      <c r="EPE8" s="161"/>
      <c r="EPF8" s="161"/>
      <c r="EPG8" s="161"/>
      <c r="EPH8" s="161"/>
      <c r="EPI8" s="161"/>
      <c r="EPJ8" s="161"/>
      <c r="EPK8" s="161"/>
      <c r="EPL8" s="161"/>
      <c r="EPM8" s="161"/>
      <c r="EPN8" s="161"/>
      <c r="EPO8" s="161"/>
      <c r="EPP8" s="161"/>
      <c r="EPQ8" s="161"/>
      <c r="EPR8" s="161"/>
      <c r="EPS8" s="161"/>
      <c r="EPT8" s="161"/>
      <c r="EPU8" s="161"/>
      <c r="EPV8" s="161"/>
      <c r="EPW8" s="161"/>
      <c r="EPX8" s="161"/>
      <c r="EPY8" s="161"/>
      <c r="EPZ8" s="161"/>
      <c r="EQA8" s="161"/>
      <c r="EQB8" s="161"/>
      <c r="EQC8" s="161"/>
      <c r="EQD8" s="161"/>
      <c r="EQE8" s="161"/>
      <c r="EQF8" s="161"/>
      <c r="EQG8" s="161"/>
      <c r="EQH8" s="161"/>
      <c r="EQI8" s="161"/>
      <c r="EQJ8" s="161"/>
      <c r="EQK8" s="161"/>
      <c r="EQL8" s="161"/>
      <c r="EQM8" s="161"/>
      <c r="EQN8" s="161"/>
      <c r="EQO8" s="161"/>
      <c r="EQP8" s="161"/>
      <c r="EQQ8" s="161"/>
      <c r="EQR8" s="161"/>
      <c r="EQS8" s="161"/>
      <c r="EQT8" s="161"/>
      <c r="EQU8" s="161"/>
      <c r="EQV8" s="161"/>
      <c r="EQW8" s="161"/>
      <c r="EQX8" s="161"/>
      <c r="EQY8" s="161"/>
      <c r="EQZ8" s="161"/>
      <c r="ERA8" s="161"/>
      <c r="ERB8" s="161"/>
      <c r="ERC8" s="161"/>
      <c r="ERD8" s="161"/>
      <c r="ERE8" s="161"/>
      <c r="ERF8" s="161"/>
      <c r="ERG8" s="161"/>
      <c r="ERH8" s="161"/>
      <c r="ERI8" s="161"/>
      <c r="ERJ8" s="161"/>
      <c r="ERK8" s="161"/>
      <c r="ERL8" s="161"/>
      <c r="ERM8" s="161"/>
      <c r="ERN8" s="161"/>
      <c r="ERO8" s="161"/>
      <c r="ERP8" s="161"/>
      <c r="ERQ8" s="161"/>
      <c r="ERR8" s="161"/>
      <c r="ERS8" s="161"/>
      <c r="ERT8" s="161"/>
      <c r="ERU8" s="161"/>
      <c r="ERV8" s="161"/>
      <c r="ERW8" s="161"/>
      <c r="ERX8" s="161"/>
      <c r="ERY8" s="161"/>
      <c r="ERZ8" s="161"/>
      <c r="ESA8" s="161"/>
      <c r="ESB8" s="161"/>
      <c r="ESC8" s="161"/>
      <c r="ESD8" s="161"/>
      <c r="ESE8" s="161"/>
      <c r="ESF8" s="161"/>
      <c r="ESG8" s="161"/>
      <c r="ESH8" s="161"/>
      <c r="ESI8" s="161"/>
      <c r="ESJ8" s="161"/>
      <c r="ESK8" s="161"/>
      <c r="ESL8" s="161"/>
      <c r="ESM8" s="161"/>
      <c r="ESN8" s="161"/>
      <c r="ESO8" s="161"/>
      <c r="ESP8" s="161"/>
      <c r="ESQ8" s="161"/>
      <c r="ESR8" s="161"/>
      <c r="ESS8" s="161"/>
      <c r="EST8" s="161"/>
      <c r="ESU8" s="161"/>
      <c r="ESV8" s="161"/>
      <c r="ESW8" s="161"/>
      <c r="ESX8" s="161"/>
      <c r="ESY8" s="161"/>
      <c r="ESZ8" s="161"/>
      <c r="ETA8" s="161"/>
      <c r="ETB8" s="161"/>
      <c r="ETC8" s="161"/>
      <c r="ETD8" s="161"/>
      <c r="ETE8" s="161"/>
      <c r="ETF8" s="161"/>
      <c r="ETG8" s="161"/>
      <c r="ETH8" s="161"/>
      <c r="ETI8" s="161"/>
      <c r="ETJ8" s="161"/>
      <c r="ETK8" s="161"/>
      <c r="ETL8" s="161"/>
      <c r="ETM8" s="161"/>
      <c r="ETN8" s="161"/>
      <c r="ETO8" s="161"/>
      <c r="ETP8" s="161"/>
      <c r="ETQ8" s="161"/>
      <c r="ETR8" s="161"/>
      <c r="ETS8" s="161"/>
      <c r="ETT8" s="161"/>
      <c r="ETU8" s="161"/>
      <c r="ETV8" s="161"/>
      <c r="ETW8" s="161"/>
      <c r="ETX8" s="161"/>
      <c r="ETY8" s="161"/>
      <c r="ETZ8" s="161"/>
      <c r="EUA8" s="161"/>
      <c r="EUB8" s="161"/>
      <c r="EUC8" s="161"/>
      <c r="EUD8" s="161"/>
      <c r="EUE8" s="161"/>
      <c r="EUF8" s="161"/>
      <c r="EUG8" s="161"/>
      <c r="EUH8" s="161"/>
      <c r="EUI8" s="161"/>
      <c r="EUJ8" s="161"/>
      <c r="EUK8" s="161"/>
      <c r="EUL8" s="161"/>
      <c r="EUM8" s="161"/>
      <c r="EUN8" s="161"/>
      <c r="EUO8" s="161"/>
      <c r="EUP8" s="161"/>
      <c r="EUQ8" s="161"/>
      <c r="EUR8" s="161"/>
      <c r="EUS8" s="161"/>
      <c r="EUT8" s="161"/>
      <c r="EUU8" s="161"/>
      <c r="EUV8" s="161"/>
      <c r="EUW8" s="161"/>
      <c r="EUX8" s="161"/>
      <c r="EUY8" s="161"/>
      <c r="EUZ8" s="161"/>
      <c r="EVA8" s="161"/>
      <c r="EVB8" s="161"/>
      <c r="EVC8" s="161"/>
      <c r="EVD8" s="161"/>
      <c r="EVE8" s="161"/>
      <c r="EVF8" s="161"/>
      <c r="EVG8" s="161"/>
      <c r="EVH8" s="161"/>
      <c r="EVI8" s="161"/>
      <c r="EVJ8" s="161"/>
      <c r="EVK8" s="161"/>
      <c r="EVL8" s="161"/>
      <c r="EVM8" s="161"/>
      <c r="EVN8" s="161"/>
      <c r="EVO8" s="161"/>
      <c r="EVP8" s="161"/>
      <c r="EVQ8" s="161"/>
      <c r="EVR8" s="161"/>
      <c r="EVS8" s="161"/>
      <c r="EVT8" s="161"/>
      <c r="EVU8" s="161"/>
      <c r="EVV8" s="161"/>
      <c r="EVW8" s="161"/>
      <c r="EVX8" s="161"/>
      <c r="EVY8" s="161"/>
      <c r="EVZ8" s="161"/>
      <c r="EWA8" s="161"/>
      <c r="EWB8" s="161"/>
      <c r="EWC8" s="161"/>
      <c r="EWD8" s="161"/>
      <c r="EWE8" s="161"/>
      <c r="EWF8" s="161"/>
      <c r="EWG8" s="161"/>
      <c r="EWH8" s="161"/>
      <c r="EWI8" s="161"/>
      <c r="EWJ8" s="161"/>
      <c r="EWK8" s="161"/>
      <c r="EWL8" s="161"/>
      <c r="EWM8" s="161"/>
      <c r="EWN8" s="161"/>
      <c r="EWO8" s="161"/>
      <c r="EWP8" s="161"/>
      <c r="EWQ8" s="161"/>
      <c r="EWR8" s="161"/>
      <c r="EWS8" s="161"/>
      <c r="EWT8" s="161"/>
      <c r="EWU8" s="161"/>
      <c r="EWV8" s="161"/>
      <c r="EWW8" s="161"/>
      <c r="EWX8" s="161"/>
      <c r="EWY8" s="161"/>
      <c r="EWZ8" s="161"/>
      <c r="EXA8" s="161"/>
      <c r="EXB8" s="161"/>
      <c r="EXC8" s="161"/>
      <c r="EXD8" s="161"/>
      <c r="EXE8" s="161"/>
      <c r="EXF8" s="161"/>
      <c r="EXG8" s="161"/>
      <c r="EXH8" s="161"/>
      <c r="EXI8" s="161"/>
      <c r="EXJ8" s="161"/>
      <c r="EXK8" s="161"/>
      <c r="EXL8" s="161"/>
      <c r="EXM8" s="161"/>
      <c r="EXN8" s="161"/>
      <c r="EXO8" s="161"/>
      <c r="EXP8" s="161"/>
      <c r="EXQ8" s="161"/>
      <c r="EXR8" s="161"/>
      <c r="EXS8" s="161"/>
      <c r="EXT8" s="161"/>
      <c r="EXU8" s="161"/>
      <c r="EXV8" s="161"/>
      <c r="EXW8" s="161"/>
      <c r="EXX8" s="161"/>
      <c r="EXY8" s="161"/>
      <c r="EXZ8" s="161"/>
      <c r="EYA8" s="161"/>
      <c r="EYB8" s="161"/>
      <c r="EYC8" s="161"/>
      <c r="EYD8" s="161"/>
      <c r="EYE8" s="161"/>
      <c r="EYF8" s="161"/>
      <c r="EYG8" s="161"/>
      <c r="EYH8" s="161"/>
      <c r="EYI8" s="161"/>
      <c r="EYJ8" s="161"/>
      <c r="EYK8" s="161"/>
      <c r="EYL8" s="161"/>
      <c r="EYM8" s="161"/>
      <c r="EYN8" s="161"/>
      <c r="EYO8" s="161"/>
      <c r="EYP8" s="161"/>
      <c r="EYQ8" s="161"/>
      <c r="EYR8" s="161"/>
      <c r="EYS8" s="161"/>
      <c r="EYT8" s="161"/>
      <c r="EYU8" s="161"/>
      <c r="EYV8" s="161"/>
      <c r="EYW8" s="161"/>
      <c r="EYX8" s="161"/>
      <c r="EYY8" s="161"/>
      <c r="EYZ8" s="161"/>
      <c r="EZA8" s="161"/>
      <c r="EZB8" s="161"/>
      <c r="EZC8" s="161"/>
      <c r="EZD8" s="161"/>
      <c r="EZE8" s="161"/>
      <c r="EZF8" s="161"/>
      <c r="EZG8" s="161"/>
      <c r="EZH8" s="161"/>
      <c r="EZI8" s="161"/>
      <c r="EZJ8" s="161"/>
      <c r="EZK8" s="161"/>
      <c r="EZL8" s="161"/>
      <c r="EZM8" s="161"/>
      <c r="EZN8" s="161"/>
      <c r="EZO8" s="161"/>
      <c r="EZP8" s="161"/>
      <c r="EZQ8" s="161"/>
      <c r="EZR8" s="161"/>
      <c r="EZS8" s="161"/>
      <c r="EZT8" s="161"/>
      <c r="EZU8" s="161"/>
      <c r="EZV8" s="161"/>
      <c r="EZW8" s="161"/>
      <c r="EZX8" s="161"/>
      <c r="EZY8" s="161"/>
      <c r="EZZ8" s="161"/>
      <c r="FAA8" s="161"/>
      <c r="FAB8" s="161"/>
      <c r="FAC8" s="161"/>
      <c r="FAD8" s="161"/>
      <c r="FAE8" s="161"/>
      <c r="FAF8" s="161"/>
      <c r="FAG8" s="161"/>
      <c r="FAH8" s="161"/>
      <c r="FAI8" s="161"/>
      <c r="FAJ8" s="161"/>
      <c r="FAK8" s="161"/>
      <c r="FAL8" s="161"/>
      <c r="FAM8" s="161"/>
      <c r="FAN8" s="161"/>
      <c r="FAO8" s="161"/>
      <c r="FAP8" s="161"/>
      <c r="FAQ8" s="161"/>
      <c r="FAR8" s="161"/>
      <c r="FAS8" s="161"/>
      <c r="FAT8" s="161"/>
      <c r="FAU8" s="161"/>
      <c r="FAV8" s="161"/>
      <c r="FAW8" s="161"/>
      <c r="FAX8" s="161"/>
      <c r="FAY8" s="161"/>
      <c r="FAZ8" s="161"/>
      <c r="FBA8" s="161"/>
      <c r="FBB8" s="161"/>
      <c r="FBC8" s="161"/>
      <c r="FBD8" s="161"/>
      <c r="FBE8" s="161"/>
      <c r="FBF8" s="161"/>
      <c r="FBG8" s="161"/>
      <c r="FBH8" s="161"/>
      <c r="FBI8" s="161"/>
      <c r="FBJ8" s="161"/>
      <c r="FBK8" s="161"/>
      <c r="FBL8" s="161"/>
      <c r="FBM8" s="161"/>
      <c r="FBN8" s="161"/>
      <c r="FBO8" s="161"/>
      <c r="FBP8" s="161"/>
      <c r="FBQ8" s="161"/>
      <c r="FBR8" s="161"/>
      <c r="FBS8" s="161"/>
      <c r="FBT8" s="161"/>
      <c r="FBU8" s="161"/>
      <c r="FBV8" s="161"/>
      <c r="FBW8" s="161"/>
      <c r="FBX8" s="161"/>
      <c r="FBY8" s="161"/>
      <c r="FBZ8" s="161"/>
      <c r="FCA8" s="161"/>
      <c r="FCB8" s="161"/>
      <c r="FCC8" s="161"/>
      <c r="FCD8" s="161"/>
      <c r="FCE8" s="161"/>
      <c r="FCF8" s="161"/>
      <c r="FCG8" s="161"/>
      <c r="FCH8" s="161"/>
      <c r="FCI8" s="161"/>
      <c r="FCJ8" s="161"/>
      <c r="FCK8" s="161"/>
      <c r="FCL8" s="161"/>
      <c r="FCM8" s="161"/>
      <c r="FCN8" s="161"/>
      <c r="FCO8" s="161"/>
      <c r="FCP8" s="161"/>
      <c r="FCQ8" s="161"/>
      <c r="FCR8" s="161"/>
      <c r="FCS8" s="161"/>
      <c r="FCT8" s="161"/>
      <c r="FCU8" s="161"/>
      <c r="FCV8" s="161"/>
      <c r="FCW8" s="161"/>
      <c r="FCX8" s="161"/>
      <c r="FCY8" s="161"/>
      <c r="FCZ8" s="161"/>
      <c r="FDA8" s="161"/>
      <c r="FDB8" s="161"/>
      <c r="FDC8" s="161"/>
      <c r="FDD8" s="161"/>
      <c r="FDE8" s="161"/>
      <c r="FDF8" s="161"/>
      <c r="FDG8" s="161"/>
      <c r="FDH8" s="161"/>
      <c r="FDI8" s="161"/>
      <c r="FDJ8" s="161"/>
      <c r="FDK8" s="161"/>
      <c r="FDL8" s="161"/>
      <c r="FDM8" s="161"/>
      <c r="FDN8" s="161"/>
      <c r="FDO8" s="161"/>
      <c r="FDP8" s="161"/>
      <c r="FDQ8" s="161"/>
      <c r="FDR8" s="161"/>
      <c r="FDS8" s="161"/>
      <c r="FDT8" s="161"/>
      <c r="FDU8" s="161"/>
      <c r="FDV8" s="161"/>
      <c r="FDW8" s="161"/>
      <c r="FDX8" s="161"/>
      <c r="FDY8" s="161"/>
      <c r="FDZ8" s="161"/>
      <c r="FEA8" s="161"/>
      <c r="FEB8" s="161"/>
      <c r="FEC8" s="161"/>
      <c r="FED8" s="161"/>
      <c r="FEE8" s="161"/>
      <c r="FEF8" s="161"/>
      <c r="FEG8" s="161"/>
      <c r="FEH8" s="161"/>
      <c r="FEI8" s="161"/>
      <c r="FEJ8" s="161"/>
      <c r="FEK8" s="161"/>
      <c r="FEL8" s="161"/>
      <c r="FEM8" s="161"/>
      <c r="FEN8" s="161"/>
      <c r="FEO8" s="161"/>
      <c r="FEP8" s="161"/>
      <c r="FEQ8" s="161"/>
      <c r="FER8" s="161"/>
      <c r="FES8" s="161"/>
      <c r="FET8" s="161"/>
      <c r="FEU8" s="161"/>
      <c r="FEV8" s="161"/>
      <c r="FEW8" s="161"/>
      <c r="FEX8" s="161"/>
      <c r="FEY8" s="161"/>
      <c r="FEZ8" s="161"/>
      <c r="FFA8" s="161"/>
      <c r="FFB8" s="161"/>
      <c r="FFC8" s="161"/>
      <c r="FFD8" s="161"/>
      <c r="FFE8" s="161"/>
      <c r="FFF8" s="161"/>
      <c r="FFG8" s="161"/>
      <c r="FFH8" s="161"/>
      <c r="FFI8" s="161"/>
      <c r="FFJ8" s="161"/>
      <c r="FFK8" s="161"/>
      <c r="FFL8" s="161"/>
      <c r="FFM8" s="161"/>
      <c r="FFN8" s="161"/>
      <c r="FFO8" s="161"/>
      <c r="FFP8" s="161"/>
      <c r="FFQ8" s="161"/>
      <c r="FFR8" s="161"/>
      <c r="FFS8" s="161"/>
      <c r="FFT8" s="161"/>
      <c r="FFU8" s="161"/>
      <c r="FFV8" s="161"/>
      <c r="FFW8" s="161"/>
      <c r="FFX8" s="161"/>
      <c r="FFY8" s="161"/>
      <c r="FFZ8" s="161"/>
      <c r="FGA8" s="161"/>
      <c r="FGB8" s="161"/>
      <c r="FGC8" s="161"/>
      <c r="FGD8" s="161"/>
      <c r="FGE8" s="161"/>
      <c r="FGF8" s="161"/>
      <c r="FGG8" s="161"/>
      <c r="FGH8" s="161"/>
      <c r="FGI8" s="161"/>
      <c r="FGJ8" s="161"/>
      <c r="FGK8" s="161"/>
      <c r="FGL8" s="161"/>
      <c r="FGM8" s="161"/>
      <c r="FGN8" s="161"/>
      <c r="FGO8" s="161"/>
      <c r="FGP8" s="161"/>
      <c r="FGQ8" s="161"/>
      <c r="FGR8" s="161"/>
      <c r="FGS8" s="161"/>
      <c r="FGT8" s="161"/>
      <c r="FGU8" s="161"/>
      <c r="FGV8" s="161"/>
      <c r="FGW8" s="161"/>
      <c r="FGX8" s="161"/>
      <c r="FGY8" s="161"/>
      <c r="FGZ8" s="161"/>
      <c r="FHA8" s="161"/>
      <c r="FHB8" s="161"/>
      <c r="FHC8" s="161"/>
      <c r="FHD8" s="161"/>
      <c r="FHE8" s="161"/>
      <c r="FHF8" s="161"/>
      <c r="FHG8" s="161"/>
      <c r="FHH8" s="161"/>
      <c r="FHI8" s="161"/>
      <c r="FHJ8" s="161"/>
      <c r="FHK8" s="161"/>
      <c r="FHL8" s="161"/>
      <c r="FHM8" s="161"/>
      <c r="FHN8" s="161"/>
      <c r="FHO8" s="161"/>
      <c r="FHP8" s="161"/>
      <c r="FHQ8" s="161"/>
      <c r="FHR8" s="161"/>
      <c r="FHS8" s="161"/>
      <c r="FHT8" s="161"/>
      <c r="FHU8" s="161"/>
      <c r="FHV8" s="161"/>
      <c r="FHW8" s="161"/>
      <c r="FHX8" s="161"/>
      <c r="FHY8" s="161"/>
      <c r="FHZ8" s="161"/>
      <c r="FIA8" s="161"/>
      <c r="FIB8" s="161"/>
      <c r="FIC8" s="161"/>
      <c r="FID8" s="161"/>
      <c r="FIE8" s="161"/>
      <c r="FIF8" s="161"/>
      <c r="FIG8" s="161"/>
      <c r="FIH8" s="161"/>
      <c r="FII8" s="161"/>
      <c r="FIJ8" s="161"/>
      <c r="FIK8" s="161"/>
      <c r="FIL8" s="161"/>
      <c r="FIM8" s="161"/>
      <c r="FIN8" s="161"/>
      <c r="FIO8" s="161"/>
      <c r="FIP8" s="161"/>
      <c r="FIQ8" s="161"/>
      <c r="FIR8" s="161"/>
      <c r="FIS8" s="161"/>
      <c r="FIT8" s="161"/>
      <c r="FIU8" s="161"/>
      <c r="FIV8" s="161"/>
      <c r="FIW8" s="161"/>
      <c r="FIX8" s="161"/>
      <c r="FIY8" s="161"/>
      <c r="FIZ8" s="161"/>
      <c r="FJA8" s="161"/>
      <c r="FJB8" s="161"/>
      <c r="FJC8" s="161"/>
      <c r="FJD8" s="161"/>
      <c r="FJE8" s="161"/>
      <c r="FJF8" s="161"/>
      <c r="FJG8" s="161"/>
      <c r="FJH8" s="161"/>
      <c r="FJI8" s="161"/>
      <c r="FJJ8" s="161"/>
      <c r="FJK8" s="161"/>
      <c r="FJL8" s="161"/>
      <c r="FJM8" s="161"/>
      <c r="FJN8" s="161"/>
      <c r="FJO8" s="161"/>
      <c r="FJP8" s="161"/>
      <c r="FJQ8" s="161"/>
      <c r="FJR8" s="161"/>
      <c r="FJS8" s="161"/>
      <c r="FJT8" s="161"/>
      <c r="FJU8" s="161"/>
      <c r="FJV8" s="161"/>
      <c r="FJW8" s="161"/>
      <c r="FJX8" s="161"/>
      <c r="FJY8" s="161"/>
      <c r="FJZ8" s="161"/>
      <c r="FKA8" s="161"/>
      <c r="FKB8" s="161"/>
      <c r="FKC8" s="161"/>
      <c r="FKD8" s="161"/>
      <c r="FKE8" s="161"/>
      <c r="FKF8" s="161"/>
      <c r="FKG8" s="161"/>
      <c r="FKH8" s="161"/>
      <c r="FKI8" s="161"/>
      <c r="FKJ8" s="161"/>
      <c r="FKK8" s="161"/>
      <c r="FKL8" s="161"/>
      <c r="FKM8" s="161"/>
      <c r="FKN8" s="161"/>
      <c r="FKO8" s="161"/>
      <c r="FKP8" s="161"/>
      <c r="FKQ8" s="161"/>
      <c r="FKR8" s="161"/>
      <c r="FKS8" s="161"/>
      <c r="FKT8" s="161"/>
      <c r="FKU8" s="161"/>
      <c r="FKV8" s="161"/>
      <c r="FKW8" s="161"/>
      <c r="FKX8" s="161"/>
      <c r="FKY8" s="161"/>
      <c r="FKZ8" s="161"/>
      <c r="FLA8" s="161"/>
      <c r="FLB8" s="161"/>
      <c r="FLC8" s="161"/>
      <c r="FLD8" s="161"/>
      <c r="FLE8" s="161"/>
      <c r="FLF8" s="161"/>
      <c r="FLG8" s="161"/>
      <c r="FLH8" s="161"/>
      <c r="FLI8" s="161"/>
      <c r="FLJ8" s="161"/>
      <c r="FLK8" s="161"/>
      <c r="FLL8" s="161"/>
      <c r="FLM8" s="161"/>
      <c r="FLN8" s="161"/>
      <c r="FLO8" s="161"/>
      <c r="FLP8" s="161"/>
      <c r="FLQ8" s="161"/>
      <c r="FLR8" s="161"/>
      <c r="FLS8" s="161"/>
      <c r="FLT8" s="161"/>
      <c r="FLU8" s="161"/>
      <c r="FLV8" s="161"/>
      <c r="FLW8" s="161"/>
      <c r="FLX8" s="161"/>
      <c r="FLY8" s="161"/>
      <c r="FLZ8" s="161"/>
      <c r="FMA8" s="161"/>
      <c r="FMB8" s="161"/>
      <c r="FMC8" s="161"/>
      <c r="FMD8" s="161"/>
      <c r="FME8" s="161"/>
      <c r="FMF8" s="161"/>
      <c r="FMG8" s="161"/>
      <c r="FMH8" s="161"/>
      <c r="FMI8" s="161"/>
      <c r="FMJ8" s="161"/>
      <c r="FMK8" s="161"/>
      <c r="FML8" s="161"/>
      <c r="FMM8" s="161"/>
      <c r="FMN8" s="161"/>
      <c r="FMO8" s="161"/>
      <c r="FMP8" s="161"/>
      <c r="FMQ8" s="161"/>
      <c r="FMR8" s="161"/>
      <c r="FMS8" s="161"/>
      <c r="FMT8" s="161"/>
      <c r="FMU8" s="161"/>
      <c r="FMV8" s="161"/>
      <c r="FMW8" s="161"/>
      <c r="FMX8" s="161"/>
      <c r="FMY8" s="161"/>
      <c r="FMZ8" s="161"/>
      <c r="FNA8" s="161"/>
      <c r="FNB8" s="161"/>
      <c r="FNC8" s="161"/>
      <c r="FND8" s="161"/>
      <c r="FNE8" s="161"/>
      <c r="FNF8" s="161"/>
      <c r="FNG8" s="161"/>
      <c r="FNH8" s="161"/>
      <c r="FNI8" s="161"/>
      <c r="FNJ8" s="161"/>
      <c r="FNK8" s="161"/>
      <c r="FNL8" s="161"/>
      <c r="FNM8" s="161"/>
      <c r="FNN8" s="161"/>
      <c r="FNO8" s="161"/>
      <c r="FNP8" s="161"/>
      <c r="FNQ8" s="161"/>
      <c r="FNR8" s="161"/>
      <c r="FNS8" s="161"/>
      <c r="FNT8" s="161"/>
      <c r="FNU8" s="161"/>
      <c r="FNV8" s="161"/>
      <c r="FNW8" s="161"/>
      <c r="FNX8" s="161"/>
      <c r="FNY8" s="161"/>
      <c r="FNZ8" s="161"/>
      <c r="FOA8" s="161"/>
      <c r="FOB8" s="161"/>
      <c r="FOC8" s="161"/>
      <c r="FOD8" s="161"/>
      <c r="FOE8" s="161"/>
      <c r="FOF8" s="161"/>
      <c r="FOG8" s="161"/>
      <c r="FOH8" s="161"/>
      <c r="FOI8" s="161"/>
      <c r="FOJ8" s="161"/>
      <c r="FOK8" s="161"/>
      <c r="FOL8" s="161"/>
      <c r="FOM8" s="161"/>
      <c r="FON8" s="161"/>
      <c r="FOO8" s="161"/>
      <c r="FOP8" s="161"/>
      <c r="FOQ8" s="161"/>
      <c r="FOR8" s="161"/>
      <c r="FOS8" s="161"/>
      <c r="FOT8" s="161"/>
      <c r="FOU8" s="161"/>
      <c r="FOV8" s="161"/>
      <c r="FOW8" s="161"/>
      <c r="FOX8" s="161"/>
      <c r="FOY8" s="161"/>
      <c r="FOZ8" s="161"/>
      <c r="FPA8" s="161"/>
      <c r="FPB8" s="161"/>
      <c r="FPC8" s="161"/>
      <c r="FPD8" s="161"/>
      <c r="FPE8" s="161"/>
      <c r="FPF8" s="161"/>
      <c r="FPG8" s="161"/>
      <c r="FPH8" s="161"/>
      <c r="FPI8" s="161"/>
      <c r="FPJ8" s="161"/>
      <c r="FPK8" s="161"/>
      <c r="FPL8" s="161"/>
      <c r="FPM8" s="161"/>
      <c r="FPN8" s="161"/>
      <c r="FPO8" s="161"/>
      <c r="FPP8" s="161"/>
      <c r="FPQ8" s="161"/>
      <c r="FPR8" s="161"/>
      <c r="FPS8" s="161"/>
      <c r="FPT8" s="161"/>
      <c r="FPU8" s="161"/>
      <c r="FPV8" s="161"/>
      <c r="FPW8" s="161"/>
      <c r="FPX8" s="161"/>
      <c r="FPY8" s="161"/>
      <c r="FPZ8" s="161"/>
      <c r="FQA8" s="161"/>
      <c r="FQB8" s="161"/>
      <c r="FQC8" s="161"/>
      <c r="FQD8" s="161"/>
      <c r="FQE8" s="161"/>
      <c r="FQF8" s="161"/>
      <c r="FQG8" s="161"/>
      <c r="FQH8" s="161"/>
      <c r="FQI8" s="161"/>
      <c r="FQJ8" s="161"/>
      <c r="FQK8" s="161"/>
      <c r="FQL8" s="161"/>
      <c r="FQM8" s="161"/>
      <c r="FQN8" s="161"/>
      <c r="FQO8" s="161"/>
      <c r="FQP8" s="161"/>
      <c r="FQQ8" s="161"/>
      <c r="FQR8" s="161"/>
      <c r="FQS8" s="161"/>
      <c r="FQT8" s="161"/>
      <c r="FQU8" s="161"/>
      <c r="FQV8" s="161"/>
      <c r="FQW8" s="161"/>
      <c r="FQX8" s="161"/>
      <c r="FQY8" s="161"/>
      <c r="FQZ8" s="161"/>
      <c r="FRA8" s="161"/>
      <c r="FRB8" s="161"/>
      <c r="FRC8" s="161"/>
      <c r="FRD8" s="161"/>
      <c r="FRE8" s="161"/>
      <c r="FRF8" s="161"/>
      <c r="FRG8" s="161"/>
      <c r="FRH8" s="161"/>
      <c r="FRI8" s="161"/>
      <c r="FRJ8" s="161"/>
      <c r="FRK8" s="161"/>
      <c r="FRL8" s="161"/>
      <c r="FRM8" s="161"/>
      <c r="FRN8" s="161"/>
      <c r="FRO8" s="161"/>
      <c r="FRP8" s="161"/>
      <c r="FRQ8" s="161"/>
      <c r="FRR8" s="161"/>
      <c r="FRS8" s="161"/>
      <c r="FRT8" s="161"/>
      <c r="FRU8" s="161"/>
      <c r="FRV8" s="161"/>
      <c r="FRW8" s="161"/>
      <c r="FRX8" s="161"/>
      <c r="FRY8" s="161"/>
      <c r="FRZ8" s="161"/>
      <c r="FSA8" s="161"/>
      <c r="FSB8" s="161"/>
      <c r="FSC8" s="161"/>
      <c r="FSD8" s="161"/>
      <c r="FSE8" s="161"/>
      <c r="FSF8" s="161"/>
      <c r="FSG8" s="161"/>
      <c r="FSH8" s="161"/>
      <c r="FSI8" s="161"/>
      <c r="FSJ8" s="161"/>
      <c r="FSK8" s="161"/>
      <c r="FSL8" s="161"/>
      <c r="FSM8" s="161"/>
      <c r="FSN8" s="161"/>
      <c r="FSO8" s="161"/>
      <c r="FSP8" s="161"/>
      <c r="FSQ8" s="161"/>
      <c r="FSR8" s="161"/>
      <c r="FSS8" s="161"/>
      <c r="FST8" s="161"/>
      <c r="FSU8" s="161"/>
      <c r="FSV8" s="161"/>
      <c r="FSW8" s="161"/>
      <c r="FSX8" s="161"/>
      <c r="FSY8" s="161"/>
      <c r="FSZ8" s="161"/>
      <c r="FTA8" s="161"/>
      <c r="FTB8" s="161"/>
      <c r="FTC8" s="161"/>
      <c r="FTD8" s="161"/>
      <c r="FTE8" s="161"/>
      <c r="FTF8" s="161"/>
      <c r="FTG8" s="161"/>
      <c r="FTH8" s="161"/>
      <c r="FTI8" s="161"/>
      <c r="FTJ8" s="161"/>
      <c r="FTK8" s="161"/>
      <c r="FTL8" s="161"/>
      <c r="FTM8" s="161"/>
      <c r="FTN8" s="161"/>
      <c r="FTO8" s="161"/>
      <c r="FTP8" s="161"/>
      <c r="FTQ8" s="161"/>
      <c r="FTR8" s="161"/>
      <c r="FTS8" s="161"/>
      <c r="FTT8" s="161"/>
      <c r="FTU8" s="161"/>
      <c r="FTV8" s="161"/>
      <c r="FTW8" s="161"/>
      <c r="FTX8" s="161"/>
      <c r="FTY8" s="161"/>
      <c r="FTZ8" s="161"/>
      <c r="FUA8" s="161"/>
      <c r="FUB8" s="161"/>
      <c r="FUC8" s="161"/>
      <c r="FUD8" s="161"/>
      <c r="FUE8" s="161"/>
      <c r="FUF8" s="161"/>
      <c r="FUG8" s="161"/>
      <c r="FUH8" s="161"/>
      <c r="FUI8" s="161"/>
      <c r="FUJ8" s="161"/>
      <c r="FUK8" s="161"/>
      <c r="FUL8" s="161"/>
      <c r="FUM8" s="161"/>
      <c r="FUN8" s="161"/>
      <c r="FUO8" s="161"/>
      <c r="FUP8" s="161"/>
      <c r="FUQ8" s="161"/>
      <c r="FUR8" s="161"/>
      <c r="FUS8" s="161"/>
      <c r="FUT8" s="161"/>
      <c r="FUU8" s="161"/>
      <c r="FUV8" s="161"/>
      <c r="FUW8" s="161"/>
      <c r="FUX8" s="161"/>
      <c r="FUY8" s="161"/>
      <c r="FUZ8" s="161"/>
      <c r="FVA8" s="161"/>
      <c r="FVB8" s="161"/>
      <c r="FVC8" s="161"/>
      <c r="FVD8" s="161"/>
      <c r="FVE8" s="161"/>
      <c r="FVF8" s="161"/>
      <c r="FVG8" s="161"/>
      <c r="FVH8" s="161"/>
      <c r="FVI8" s="161"/>
      <c r="FVJ8" s="161"/>
      <c r="FVK8" s="161"/>
      <c r="FVL8" s="161"/>
      <c r="FVM8" s="161"/>
      <c r="FVN8" s="161"/>
      <c r="FVO8" s="161"/>
      <c r="FVP8" s="161"/>
      <c r="FVQ8" s="161"/>
      <c r="FVR8" s="161"/>
      <c r="FVS8" s="161"/>
      <c r="FVT8" s="161"/>
      <c r="FVU8" s="161"/>
      <c r="FVV8" s="161"/>
      <c r="FVW8" s="161"/>
      <c r="FVX8" s="161"/>
      <c r="FVY8" s="161"/>
      <c r="FVZ8" s="161"/>
      <c r="FWA8" s="161"/>
      <c r="FWB8" s="161"/>
      <c r="FWC8" s="161"/>
      <c r="FWD8" s="161"/>
      <c r="FWE8" s="161"/>
      <c r="FWF8" s="161"/>
      <c r="FWG8" s="161"/>
      <c r="FWH8" s="161"/>
      <c r="FWI8" s="161"/>
      <c r="FWJ8" s="161"/>
      <c r="FWK8" s="161"/>
      <c r="FWL8" s="161"/>
      <c r="FWM8" s="161"/>
      <c r="FWN8" s="161"/>
      <c r="FWO8" s="161"/>
      <c r="FWP8" s="161"/>
      <c r="FWQ8" s="161"/>
      <c r="FWR8" s="161"/>
      <c r="FWS8" s="161"/>
      <c r="FWT8" s="161"/>
      <c r="FWU8" s="161"/>
      <c r="FWV8" s="161"/>
      <c r="FWW8" s="161"/>
      <c r="FWX8" s="161"/>
      <c r="FWY8" s="161"/>
      <c r="FWZ8" s="161"/>
      <c r="FXA8" s="161"/>
      <c r="FXB8" s="161"/>
      <c r="FXC8" s="161"/>
      <c r="FXD8" s="161"/>
      <c r="FXE8" s="161"/>
      <c r="FXF8" s="161"/>
      <c r="FXG8" s="161"/>
      <c r="FXH8" s="161"/>
      <c r="FXI8" s="161"/>
      <c r="FXJ8" s="161"/>
      <c r="FXK8" s="161"/>
      <c r="FXL8" s="161"/>
      <c r="FXM8" s="161"/>
      <c r="FXN8" s="161"/>
      <c r="FXO8" s="161"/>
      <c r="FXP8" s="161"/>
      <c r="FXQ8" s="161"/>
      <c r="FXR8" s="161"/>
      <c r="FXS8" s="161"/>
      <c r="FXT8" s="161"/>
      <c r="FXU8" s="161"/>
      <c r="FXV8" s="161"/>
      <c r="FXW8" s="161"/>
      <c r="FXX8" s="161"/>
      <c r="FXY8" s="161"/>
      <c r="FXZ8" s="161"/>
      <c r="FYA8" s="161"/>
      <c r="FYB8" s="161"/>
      <c r="FYC8" s="161"/>
      <c r="FYD8" s="161"/>
      <c r="FYE8" s="161"/>
      <c r="FYF8" s="161"/>
      <c r="FYG8" s="161"/>
      <c r="FYH8" s="161"/>
      <c r="FYI8" s="161"/>
      <c r="FYJ8" s="161"/>
      <c r="FYK8" s="161"/>
      <c r="FYL8" s="161"/>
      <c r="FYM8" s="161"/>
      <c r="FYN8" s="161"/>
      <c r="FYO8" s="161"/>
      <c r="FYP8" s="161"/>
      <c r="FYQ8" s="161"/>
      <c r="FYR8" s="161"/>
      <c r="FYS8" s="161"/>
      <c r="FYT8" s="161"/>
      <c r="FYU8" s="161"/>
      <c r="FYV8" s="161"/>
      <c r="FYW8" s="161"/>
      <c r="FYX8" s="161"/>
      <c r="FYY8" s="161"/>
      <c r="FYZ8" s="161"/>
      <c r="FZA8" s="161"/>
      <c r="FZB8" s="161"/>
      <c r="FZC8" s="161"/>
      <c r="FZD8" s="161"/>
      <c r="FZE8" s="161"/>
      <c r="FZF8" s="161"/>
      <c r="FZG8" s="161"/>
      <c r="FZH8" s="161"/>
      <c r="FZI8" s="161"/>
      <c r="FZJ8" s="161"/>
      <c r="FZK8" s="161"/>
      <c r="FZL8" s="161"/>
      <c r="FZM8" s="161"/>
      <c r="FZN8" s="161"/>
      <c r="FZO8" s="161"/>
      <c r="FZP8" s="161"/>
      <c r="FZQ8" s="161"/>
      <c r="FZR8" s="161"/>
      <c r="FZS8" s="161"/>
      <c r="FZT8" s="161"/>
      <c r="FZU8" s="161"/>
      <c r="FZV8" s="161"/>
      <c r="FZW8" s="161"/>
      <c r="FZX8" s="161"/>
      <c r="FZY8" s="161"/>
      <c r="FZZ8" s="161"/>
      <c r="GAA8" s="161"/>
      <c r="GAB8" s="161"/>
      <c r="GAC8" s="161"/>
      <c r="GAD8" s="161"/>
      <c r="GAE8" s="161"/>
      <c r="GAF8" s="161"/>
      <c r="GAG8" s="161"/>
      <c r="GAH8" s="161"/>
      <c r="GAI8" s="161"/>
      <c r="GAJ8" s="161"/>
      <c r="GAK8" s="161"/>
      <c r="GAL8" s="161"/>
      <c r="GAM8" s="161"/>
      <c r="GAN8" s="161"/>
      <c r="GAO8" s="161"/>
      <c r="GAP8" s="161"/>
      <c r="GAQ8" s="161"/>
      <c r="GAR8" s="161"/>
      <c r="GAS8" s="161"/>
      <c r="GAT8" s="161"/>
      <c r="GAU8" s="161"/>
      <c r="GAV8" s="161"/>
      <c r="GAW8" s="161"/>
      <c r="GAX8" s="161"/>
      <c r="GAY8" s="161"/>
      <c r="GAZ8" s="161"/>
      <c r="GBA8" s="161"/>
      <c r="GBB8" s="161"/>
      <c r="GBC8" s="161"/>
      <c r="GBD8" s="161"/>
      <c r="GBE8" s="161"/>
      <c r="GBF8" s="161"/>
      <c r="GBG8" s="161"/>
      <c r="GBH8" s="161"/>
      <c r="GBI8" s="161"/>
      <c r="GBJ8" s="161"/>
      <c r="GBK8" s="161"/>
      <c r="GBL8" s="161"/>
      <c r="GBM8" s="161"/>
      <c r="GBN8" s="161"/>
      <c r="GBO8" s="161"/>
      <c r="GBP8" s="161"/>
      <c r="GBQ8" s="161"/>
      <c r="GBR8" s="161"/>
      <c r="GBS8" s="161"/>
      <c r="GBT8" s="161"/>
      <c r="GBU8" s="161"/>
      <c r="GBV8" s="161"/>
      <c r="GBW8" s="161"/>
      <c r="GBX8" s="161"/>
      <c r="GBY8" s="161"/>
      <c r="GBZ8" s="161"/>
      <c r="GCA8" s="161"/>
      <c r="GCB8" s="161"/>
      <c r="GCC8" s="161"/>
      <c r="GCD8" s="161"/>
      <c r="GCE8" s="161"/>
      <c r="GCF8" s="161"/>
      <c r="GCG8" s="161"/>
      <c r="GCH8" s="161"/>
      <c r="GCI8" s="161"/>
      <c r="GCJ8" s="161"/>
      <c r="GCK8" s="161"/>
      <c r="GCL8" s="161"/>
      <c r="GCM8" s="161"/>
      <c r="GCN8" s="161"/>
      <c r="GCO8" s="161"/>
      <c r="GCP8" s="161"/>
      <c r="GCQ8" s="161"/>
      <c r="GCR8" s="161"/>
      <c r="GCS8" s="161"/>
      <c r="GCT8" s="161"/>
      <c r="GCU8" s="161"/>
      <c r="GCV8" s="161"/>
      <c r="GCW8" s="161"/>
      <c r="GCX8" s="161"/>
      <c r="GCY8" s="161"/>
      <c r="GCZ8" s="161"/>
      <c r="GDA8" s="161"/>
      <c r="GDB8" s="161"/>
      <c r="GDC8" s="161"/>
      <c r="GDD8" s="161"/>
      <c r="GDE8" s="161"/>
      <c r="GDF8" s="161"/>
      <c r="GDG8" s="161"/>
      <c r="GDH8" s="161"/>
      <c r="GDI8" s="161"/>
      <c r="GDJ8" s="161"/>
      <c r="GDK8" s="161"/>
      <c r="GDL8" s="161"/>
      <c r="GDM8" s="161"/>
      <c r="GDN8" s="161"/>
      <c r="GDO8" s="161"/>
      <c r="GDP8" s="161"/>
      <c r="GDQ8" s="161"/>
      <c r="GDR8" s="161"/>
      <c r="GDS8" s="161"/>
      <c r="GDT8" s="161"/>
      <c r="GDU8" s="161"/>
      <c r="GDV8" s="161"/>
      <c r="GDW8" s="161"/>
      <c r="GDX8" s="161"/>
      <c r="GDY8" s="161"/>
      <c r="GDZ8" s="161"/>
      <c r="GEA8" s="161"/>
      <c r="GEB8" s="161"/>
      <c r="GEC8" s="161"/>
      <c r="GED8" s="161"/>
      <c r="GEE8" s="161"/>
      <c r="GEF8" s="161"/>
      <c r="GEG8" s="161"/>
      <c r="GEH8" s="161"/>
      <c r="GEI8" s="161"/>
      <c r="GEJ8" s="161"/>
      <c r="GEK8" s="161"/>
      <c r="GEL8" s="161"/>
      <c r="GEM8" s="161"/>
      <c r="GEN8" s="161"/>
      <c r="GEO8" s="161"/>
      <c r="GEP8" s="161"/>
      <c r="GEQ8" s="161"/>
      <c r="GER8" s="161"/>
      <c r="GES8" s="161"/>
      <c r="GET8" s="161"/>
      <c r="GEU8" s="161"/>
      <c r="GEV8" s="161"/>
      <c r="GEW8" s="161"/>
      <c r="GEX8" s="161"/>
      <c r="GEY8" s="161"/>
      <c r="GEZ8" s="161"/>
      <c r="GFA8" s="161"/>
      <c r="GFB8" s="161"/>
      <c r="GFC8" s="161"/>
      <c r="GFD8" s="161"/>
      <c r="GFE8" s="161"/>
      <c r="GFF8" s="161"/>
      <c r="GFG8" s="161"/>
      <c r="GFH8" s="161"/>
      <c r="GFI8" s="161"/>
      <c r="GFJ8" s="161"/>
      <c r="GFK8" s="161"/>
      <c r="GFL8" s="161"/>
      <c r="GFM8" s="161"/>
      <c r="GFN8" s="161"/>
      <c r="GFO8" s="161"/>
      <c r="GFP8" s="161"/>
      <c r="GFQ8" s="161"/>
      <c r="GFR8" s="161"/>
      <c r="GFS8" s="161"/>
      <c r="GFT8" s="161"/>
      <c r="GFU8" s="161"/>
      <c r="GFV8" s="161"/>
      <c r="GFW8" s="161"/>
      <c r="GFX8" s="161"/>
      <c r="GFY8" s="161"/>
      <c r="GFZ8" s="161"/>
      <c r="GGA8" s="161"/>
      <c r="GGB8" s="161"/>
      <c r="GGC8" s="161"/>
      <c r="GGD8" s="161"/>
      <c r="GGE8" s="161"/>
      <c r="GGF8" s="161"/>
      <c r="GGG8" s="161"/>
      <c r="GGH8" s="161"/>
      <c r="GGI8" s="161"/>
      <c r="GGJ8" s="161"/>
      <c r="GGK8" s="161"/>
      <c r="GGL8" s="161"/>
      <c r="GGM8" s="161"/>
      <c r="GGN8" s="161"/>
      <c r="GGO8" s="161"/>
      <c r="GGP8" s="161"/>
      <c r="GGQ8" s="161"/>
      <c r="GGR8" s="161"/>
      <c r="GGS8" s="161"/>
      <c r="GGT8" s="161"/>
      <c r="GGU8" s="161"/>
      <c r="GGV8" s="161"/>
      <c r="GGW8" s="161"/>
      <c r="GGX8" s="161"/>
      <c r="GGY8" s="161"/>
      <c r="GGZ8" s="161"/>
      <c r="GHA8" s="161"/>
      <c r="GHB8" s="161"/>
      <c r="GHC8" s="161"/>
      <c r="GHD8" s="161"/>
      <c r="GHE8" s="161"/>
      <c r="GHF8" s="161"/>
      <c r="GHG8" s="161"/>
      <c r="GHH8" s="161"/>
      <c r="GHI8" s="161"/>
      <c r="GHJ8" s="161"/>
      <c r="GHK8" s="161"/>
      <c r="GHL8" s="161"/>
      <c r="GHM8" s="161"/>
      <c r="GHN8" s="161"/>
      <c r="GHO8" s="161"/>
      <c r="GHP8" s="161"/>
      <c r="GHQ8" s="161"/>
      <c r="GHR8" s="161"/>
      <c r="GHS8" s="161"/>
      <c r="GHT8" s="161"/>
      <c r="GHU8" s="161"/>
      <c r="GHV8" s="161"/>
      <c r="GHW8" s="161"/>
      <c r="GHX8" s="161"/>
      <c r="GHY8" s="161"/>
      <c r="GHZ8" s="161"/>
      <c r="GIA8" s="161"/>
      <c r="GIB8" s="161"/>
      <c r="GIC8" s="161"/>
      <c r="GID8" s="161"/>
      <c r="GIE8" s="161"/>
      <c r="GIF8" s="161"/>
      <c r="GIG8" s="161"/>
      <c r="GIH8" s="161"/>
      <c r="GII8" s="161"/>
      <c r="GIJ8" s="161"/>
      <c r="GIK8" s="161"/>
      <c r="GIL8" s="161"/>
      <c r="GIM8" s="161"/>
      <c r="GIN8" s="161"/>
      <c r="GIO8" s="161"/>
      <c r="GIP8" s="161"/>
      <c r="GIQ8" s="161"/>
      <c r="GIR8" s="161"/>
      <c r="GIS8" s="161"/>
      <c r="GIT8" s="161"/>
      <c r="GIU8" s="161"/>
      <c r="GIV8" s="161"/>
      <c r="GIW8" s="161"/>
      <c r="GIX8" s="161"/>
      <c r="GIY8" s="161"/>
      <c r="GIZ8" s="161"/>
      <c r="GJA8" s="161"/>
      <c r="GJB8" s="161"/>
      <c r="GJC8" s="161"/>
      <c r="GJD8" s="161"/>
      <c r="GJE8" s="161"/>
      <c r="GJF8" s="161"/>
      <c r="GJG8" s="161"/>
      <c r="GJH8" s="161"/>
      <c r="GJI8" s="161"/>
      <c r="GJJ8" s="161"/>
      <c r="GJK8" s="161"/>
      <c r="GJL8" s="161"/>
      <c r="GJM8" s="161"/>
      <c r="GJN8" s="161"/>
      <c r="GJO8" s="161"/>
      <c r="GJP8" s="161"/>
      <c r="GJQ8" s="161"/>
      <c r="GJR8" s="161"/>
      <c r="GJS8" s="161"/>
      <c r="GJT8" s="161"/>
      <c r="GJU8" s="161"/>
      <c r="GJV8" s="161"/>
      <c r="GJW8" s="161"/>
      <c r="GJX8" s="161"/>
      <c r="GJY8" s="161"/>
      <c r="GJZ8" s="161"/>
      <c r="GKA8" s="161"/>
      <c r="GKB8" s="161"/>
      <c r="GKC8" s="161"/>
      <c r="GKD8" s="161"/>
      <c r="GKE8" s="161"/>
      <c r="GKF8" s="161"/>
      <c r="GKG8" s="161"/>
      <c r="GKH8" s="161"/>
      <c r="GKI8" s="161"/>
      <c r="GKJ8" s="161"/>
      <c r="GKK8" s="161"/>
      <c r="GKL8" s="161"/>
      <c r="GKM8" s="161"/>
      <c r="GKN8" s="161"/>
      <c r="GKO8" s="161"/>
      <c r="GKP8" s="161"/>
      <c r="GKQ8" s="161"/>
      <c r="GKR8" s="161"/>
      <c r="GKS8" s="161"/>
      <c r="GKT8" s="161"/>
      <c r="GKU8" s="161"/>
      <c r="GKV8" s="161"/>
      <c r="GKW8" s="161"/>
      <c r="GKX8" s="161"/>
      <c r="GKY8" s="161"/>
      <c r="GKZ8" s="161"/>
      <c r="GLA8" s="161"/>
      <c r="GLB8" s="161"/>
      <c r="GLC8" s="161"/>
      <c r="GLD8" s="161"/>
      <c r="GLE8" s="161"/>
      <c r="GLF8" s="161"/>
      <c r="GLG8" s="161"/>
      <c r="GLH8" s="161"/>
      <c r="GLI8" s="161"/>
      <c r="GLJ8" s="161"/>
      <c r="GLK8" s="161"/>
      <c r="GLL8" s="161"/>
      <c r="GLM8" s="161"/>
      <c r="GLN8" s="161"/>
      <c r="GLO8" s="161"/>
      <c r="GLP8" s="161"/>
      <c r="GLQ8" s="161"/>
      <c r="GLR8" s="161"/>
      <c r="GLS8" s="161"/>
      <c r="GLT8" s="161"/>
      <c r="GLU8" s="161"/>
      <c r="GLV8" s="161"/>
      <c r="GLW8" s="161"/>
      <c r="GLX8" s="161"/>
      <c r="GLY8" s="161"/>
      <c r="GLZ8" s="161"/>
      <c r="GMA8" s="161"/>
      <c r="GMB8" s="161"/>
      <c r="GMC8" s="161"/>
      <c r="GMD8" s="161"/>
      <c r="GME8" s="161"/>
      <c r="GMF8" s="161"/>
      <c r="GMG8" s="161"/>
      <c r="GMH8" s="161"/>
      <c r="GMI8" s="161"/>
      <c r="GMJ8" s="161"/>
      <c r="GMK8" s="161"/>
      <c r="GML8" s="161"/>
      <c r="GMM8" s="161"/>
      <c r="GMN8" s="161"/>
      <c r="GMO8" s="161"/>
      <c r="GMP8" s="161"/>
      <c r="GMQ8" s="161"/>
      <c r="GMR8" s="161"/>
      <c r="GMS8" s="161"/>
      <c r="GMT8" s="161"/>
      <c r="GMU8" s="161"/>
      <c r="GMV8" s="161"/>
      <c r="GMW8" s="161"/>
      <c r="GMX8" s="161"/>
      <c r="GMY8" s="161"/>
      <c r="GMZ8" s="161"/>
      <c r="GNA8" s="161"/>
      <c r="GNB8" s="161"/>
      <c r="GNC8" s="161"/>
      <c r="GND8" s="161"/>
      <c r="GNE8" s="161"/>
      <c r="GNF8" s="161"/>
      <c r="GNG8" s="161"/>
      <c r="GNH8" s="161"/>
      <c r="GNI8" s="161"/>
      <c r="GNJ8" s="161"/>
      <c r="GNK8" s="161"/>
      <c r="GNL8" s="161"/>
      <c r="GNM8" s="161"/>
      <c r="GNN8" s="161"/>
      <c r="GNO8" s="161"/>
      <c r="GNP8" s="161"/>
      <c r="GNQ8" s="161"/>
      <c r="GNR8" s="161"/>
      <c r="GNS8" s="161"/>
      <c r="GNT8" s="161"/>
      <c r="GNU8" s="161"/>
      <c r="GNV8" s="161"/>
      <c r="GNW8" s="161"/>
      <c r="GNX8" s="161"/>
      <c r="GNY8" s="161"/>
      <c r="GNZ8" s="161"/>
      <c r="GOA8" s="161"/>
      <c r="GOB8" s="161"/>
      <c r="GOC8" s="161"/>
      <c r="GOD8" s="161"/>
      <c r="GOE8" s="161"/>
      <c r="GOF8" s="161"/>
      <c r="GOG8" s="161"/>
      <c r="GOH8" s="161"/>
      <c r="GOI8" s="161"/>
      <c r="GOJ8" s="161"/>
      <c r="GOK8" s="161"/>
      <c r="GOL8" s="161"/>
      <c r="GOM8" s="161"/>
      <c r="GON8" s="161"/>
      <c r="GOO8" s="161"/>
      <c r="GOP8" s="161"/>
      <c r="GOQ8" s="161"/>
      <c r="GOR8" s="161"/>
      <c r="GOS8" s="161"/>
      <c r="GOT8" s="161"/>
      <c r="GOU8" s="161"/>
      <c r="GOV8" s="161"/>
      <c r="GOW8" s="161"/>
      <c r="GOX8" s="161"/>
      <c r="GOY8" s="161"/>
      <c r="GOZ8" s="161"/>
      <c r="GPA8" s="161"/>
      <c r="GPB8" s="161"/>
      <c r="GPC8" s="161"/>
      <c r="GPD8" s="161"/>
      <c r="GPE8" s="161"/>
      <c r="GPF8" s="161"/>
      <c r="GPG8" s="161"/>
      <c r="GPH8" s="161"/>
      <c r="GPI8" s="161"/>
      <c r="GPJ8" s="161"/>
      <c r="GPK8" s="161"/>
      <c r="GPL8" s="161"/>
      <c r="GPM8" s="161"/>
      <c r="GPN8" s="161"/>
      <c r="GPO8" s="161"/>
      <c r="GPP8" s="161"/>
      <c r="GPQ8" s="161"/>
      <c r="GPR8" s="161"/>
      <c r="GPS8" s="161"/>
      <c r="GPT8" s="161"/>
      <c r="GPU8" s="161"/>
      <c r="GPV8" s="161"/>
      <c r="GPW8" s="161"/>
      <c r="GPX8" s="161"/>
      <c r="GPY8" s="161"/>
      <c r="GPZ8" s="161"/>
      <c r="GQA8" s="161"/>
      <c r="GQB8" s="161"/>
      <c r="GQC8" s="161"/>
      <c r="GQD8" s="161"/>
      <c r="GQE8" s="161"/>
      <c r="GQF8" s="161"/>
      <c r="GQG8" s="161"/>
      <c r="GQH8" s="161"/>
      <c r="GQI8" s="161"/>
      <c r="GQJ8" s="161"/>
      <c r="GQK8" s="161"/>
      <c r="GQL8" s="161"/>
      <c r="GQM8" s="161"/>
      <c r="GQN8" s="161"/>
      <c r="GQO8" s="161"/>
      <c r="GQP8" s="161"/>
      <c r="GQQ8" s="161"/>
      <c r="GQR8" s="161"/>
      <c r="GQS8" s="161"/>
      <c r="GQT8" s="161"/>
      <c r="GQU8" s="161"/>
      <c r="GQV8" s="161"/>
      <c r="GQW8" s="161"/>
      <c r="GQX8" s="161"/>
      <c r="GQY8" s="161"/>
      <c r="GQZ8" s="161"/>
      <c r="GRA8" s="161"/>
      <c r="GRB8" s="161"/>
      <c r="GRC8" s="161"/>
      <c r="GRD8" s="161"/>
      <c r="GRE8" s="161"/>
      <c r="GRF8" s="161"/>
      <c r="GRG8" s="161"/>
      <c r="GRH8" s="161"/>
      <c r="GRI8" s="161"/>
      <c r="GRJ8" s="161"/>
      <c r="GRK8" s="161"/>
      <c r="GRL8" s="161"/>
      <c r="GRM8" s="161"/>
      <c r="GRN8" s="161"/>
      <c r="GRO8" s="161"/>
      <c r="GRP8" s="161"/>
      <c r="GRQ8" s="161"/>
      <c r="GRR8" s="161"/>
      <c r="GRS8" s="161"/>
      <c r="GRT8" s="161"/>
      <c r="GRU8" s="161"/>
      <c r="GRV8" s="161"/>
      <c r="GRW8" s="161"/>
      <c r="GRX8" s="161"/>
      <c r="GRY8" s="161"/>
      <c r="GRZ8" s="161"/>
      <c r="GSA8" s="161"/>
      <c r="GSB8" s="161"/>
      <c r="GSC8" s="161"/>
      <c r="GSD8" s="161"/>
      <c r="GSE8" s="161"/>
      <c r="GSF8" s="161"/>
      <c r="GSG8" s="161"/>
      <c r="GSH8" s="161"/>
      <c r="GSI8" s="161"/>
      <c r="GSJ8" s="161"/>
      <c r="GSK8" s="161"/>
      <c r="GSL8" s="161"/>
      <c r="GSM8" s="161"/>
      <c r="GSN8" s="161"/>
      <c r="GSO8" s="161"/>
      <c r="GSP8" s="161"/>
      <c r="GSQ8" s="161"/>
      <c r="GSR8" s="161"/>
      <c r="GSS8" s="161"/>
      <c r="GST8" s="161"/>
      <c r="GSU8" s="161"/>
      <c r="GSV8" s="161"/>
      <c r="GSW8" s="161"/>
      <c r="GSX8" s="161"/>
      <c r="GSY8" s="161"/>
      <c r="GSZ8" s="161"/>
      <c r="GTA8" s="161"/>
      <c r="GTB8" s="161"/>
      <c r="GTC8" s="161"/>
      <c r="GTD8" s="161"/>
      <c r="GTE8" s="161"/>
      <c r="GTF8" s="161"/>
      <c r="GTG8" s="161"/>
      <c r="GTH8" s="161"/>
      <c r="GTI8" s="161"/>
      <c r="GTJ8" s="161"/>
      <c r="GTK8" s="161"/>
      <c r="GTL8" s="161"/>
      <c r="GTM8" s="161"/>
      <c r="GTN8" s="161"/>
      <c r="GTO8" s="161"/>
      <c r="GTP8" s="161"/>
      <c r="GTQ8" s="161"/>
      <c r="GTR8" s="161"/>
      <c r="GTS8" s="161"/>
      <c r="GTT8" s="161"/>
      <c r="GTU8" s="161"/>
      <c r="GTV8" s="161"/>
      <c r="GTW8" s="161"/>
      <c r="GTX8" s="161"/>
      <c r="GTY8" s="161"/>
      <c r="GTZ8" s="161"/>
      <c r="GUA8" s="161"/>
      <c r="GUB8" s="161"/>
      <c r="GUC8" s="161"/>
      <c r="GUD8" s="161"/>
      <c r="GUE8" s="161"/>
      <c r="GUF8" s="161"/>
      <c r="GUG8" s="161"/>
      <c r="GUH8" s="161"/>
      <c r="GUI8" s="161"/>
      <c r="GUJ8" s="161"/>
      <c r="GUK8" s="161"/>
      <c r="GUL8" s="161"/>
      <c r="GUM8" s="161"/>
      <c r="GUN8" s="161"/>
      <c r="GUO8" s="161"/>
      <c r="GUP8" s="161"/>
      <c r="GUQ8" s="161"/>
      <c r="GUR8" s="161"/>
      <c r="GUS8" s="161"/>
      <c r="GUT8" s="161"/>
      <c r="GUU8" s="161"/>
      <c r="GUV8" s="161"/>
      <c r="GUW8" s="161"/>
      <c r="GUX8" s="161"/>
      <c r="GUY8" s="161"/>
      <c r="GUZ8" s="161"/>
      <c r="GVA8" s="161"/>
      <c r="GVB8" s="161"/>
      <c r="GVC8" s="161"/>
      <c r="GVD8" s="161"/>
      <c r="GVE8" s="161"/>
      <c r="GVF8" s="161"/>
      <c r="GVG8" s="161"/>
      <c r="GVH8" s="161"/>
      <c r="GVI8" s="161"/>
      <c r="GVJ8" s="161"/>
      <c r="GVK8" s="161"/>
      <c r="GVL8" s="161"/>
      <c r="GVM8" s="161"/>
      <c r="GVN8" s="161"/>
      <c r="GVO8" s="161"/>
      <c r="GVP8" s="161"/>
      <c r="GVQ8" s="161"/>
      <c r="GVR8" s="161"/>
      <c r="GVS8" s="161"/>
      <c r="GVT8" s="161"/>
      <c r="GVU8" s="161"/>
      <c r="GVV8" s="161"/>
      <c r="GVW8" s="161"/>
      <c r="GVX8" s="161"/>
      <c r="GVY8" s="161"/>
      <c r="GVZ8" s="161"/>
      <c r="GWA8" s="161"/>
      <c r="GWB8" s="161"/>
      <c r="GWC8" s="161"/>
      <c r="GWD8" s="161"/>
      <c r="GWE8" s="161"/>
      <c r="GWF8" s="161"/>
      <c r="GWG8" s="161"/>
      <c r="GWH8" s="161"/>
      <c r="GWI8" s="161"/>
      <c r="GWJ8" s="161"/>
      <c r="GWK8" s="161"/>
      <c r="GWL8" s="161"/>
      <c r="GWM8" s="161"/>
      <c r="GWN8" s="161"/>
      <c r="GWO8" s="161"/>
      <c r="GWP8" s="161"/>
      <c r="GWQ8" s="161"/>
      <c r="GWR8" s="161"/>
      <c r="GWS8" s="161"/>
      <c r="GWT8" s="161"/>
      <c r="GWU8" s="161"/>
      <c r="GWV8" s="161"/>
      <c r="GWW8" s="161"/>
      <c r="GWX8" s="161"/>
      <c r="GWY8" s="161"/>
      <c r="GWZ8" s="161"/>
      <c r="GXA8" s="161"/>
      <c r="GXB8" s="161"/>
      <c r="GXC8" s="161"/>
      <c r="GXD8" s="161"/>
      <c r="GXE8" s="161"/>
      <c r="GXF8" s="161"/>
      <c r="GXG8" s="161"/>
      <c r="GXH8" s="161"/>
      <c r="GXI8" s="161"/>
      <c r="GXJ8" s="161"/>
      <c r="GXK8" s="161"/>
      <c r="GXL8" s="161"/>
      <c r="GXM8" s="161"/>
      <c r="GXN8" s="161"/>
      <c r="GXO8" s="161"/>
      <c r="GXP8" s="161"/>
      <c r="GXQ8" s="161"/>
      <c r="GXR8" s="161"/>
      <c r="GXS8" s="161"/>
      <c r="GXT8" s="161"/>
      <c r="GXU8" s="161"/>
      <c r="GXV8" s="161"/>
      <c r="GXW8" s="161"/>
      <c r="GXX8" s="161"/>
      <c r="GXY8" s="161"/>
      <c r="GXZ8" s="161"/>
      <c r="GYA8" s="161"/>
      <c r="GYB8" s="161"/>
      <c r="GYC8" s="161"/>
      <c r="GYD8" s="161"/>
      <c r="GYE8" s="161"/>
      <c r="GYF8" s="161"/>
      <c r="GYG8" s="161"/>
      <c r="GYH8" s="161"/>
      <c r="GYI8" s="161"/>
      <c r="GYJ8" s="161"/>
      <c r="GYK8" s="161"/>
      <c r="GYL8" s="161"/>
      <c r="GYM8" s="161"/>
      <c r="GYN8" s="161"/>
      <c r="GYO8" s="161"/>
      <c r="GYP8" s="161"/>
      <c r="GYQ8" s="161"/>
      <c r="GYR8" s="161"/>
      <c r="GYS8" s="161"/>
      <c r="GYT8" s="161"/>
      <c r="GYU8" s="161"/>
      <c r="GYV8" s="161"/>
      <c r="GYW8" s="161"/>
      <c r="GYX8" s="161"/>
      <c r="GYY8" s="161"/>
      <c r="GYZ8" s="161"/>
      <c r="GZA8" s="161"/>
      <c r="GZB8" s="161"/>
      <c r="GZC8" s="161"/>
      <c r="GZD8" s="161"/>
      <c r="GZE8" s="161"/>
      <c r="GZF8" s="161"/>
      <c r="GZG8" s="161"/>
      <c r="GZH8" s="161"/>
      <c r="GZI8" s="161"/>
      <c r="GZJ8" s="161"/>
      <c r="GZK8" s="161"/>
      <c r="GZL8" s="161"/>
      <c r="GZM8" s="161"/>
      <c r="GZN8" s="161"/>
      <c r="GZO8" s="161"/>
      <c r="GZP8" s="161"/>
      <c r="GZQ8" s="161"/>
      <c r="GZR8" s="161"/>
      <c r="GZS8" s="161"/>
      <c r="GZT8" s="161"/>
      <c r="GZU8" s="161"/>
      <c r="GZV8" s="161"/>
      <c r="GZW8" s="161"/>
      <c r="GZX8" s="161"/>
      <c r="GZY8" s="161"/>
      <c r="GZZ8" s="161"/>
      <c r="HAA8" s="161"/>
      <c r="HAB8" s="161"/>
      <c r="HAC8" s="161"/>
      <c r="HAD8" s="161"/>
      <c r="HAE8" s="161"/>
      <c r="HAF8" s="161"/>
      <c r="HAG8" s="161"/>
      <c r="HAH8" s="161"/>
      <c r="HAI8" s="161"/>
      <c r="HAJ8" s="161"/>
      <c r="HAK8" s="161"/>
      <c r="HAL8" s="161"/>
      <c r="HAM8" s="161"/>
      <c r="HAN8" s="161"/>
      <c r="HAO8" s="161"/>
      <c r="HAP8" s="161"/>
      <c r="HAQ8" s="161"/>
      <c r="HAR8" s="161"/>
      <c r="HAS8" s="161"/>
      <c r="HAT8" s="161"/>
      <c r="HAU8" s="161"/>
      <c r="HAV8" s="161"/>
      <c r="HAW8" s="161"/>
      <c r="HAX8" s="161"/>
      <c r="HAY8" s="161"/>
      <c r="HAZ8" s="161"/>
      <c r="HBA8" s="161"/>
      <c r="HBB8" s="161"/>
      <c r="HBC8" s="161"/>
      <c r="HBD8" s="161"/>
      <c r="HBE8" s="161"/>
      <c r="HBF8" s="161"/>
      <c r="HBG8" s="161"/>
      <c r="HBH8" s="161"/>
      <c r="HBI8" s="161"/>
      <c r="HBJ8" s="161"/>
      <c r="HBK8" s="161"/>
      <c r="HBL8" s="161"/>
      <c r="HBM8" s="161"/>
      <c r="HBN8" s="161"/>
      <c r="HBO8" s="161"/>
      <c r="HBP8" s="161"/>
      <c r="HBQ8" s="161"/>
      <c r="HBR8" s="161"/>
      <c r="HBS8" s="161"/>
      <c r="HBT8" s="161"/>
      <c r="HBU8" s="161"/>
      <c r="HBV8" s="161"/>
      <c r="HBW8" s="161"/>
      <c r="HBX8" s="161"/>
      <c r="HBY8" s="161"/>
      <c r="HBZ8" s="161"/>
      <c r="HCA8" s="161"/>
      <c r="HCB8" s="161"/>
      <c r="HCC8" s="161"/>
      <c r="HCD8" s="161"/>
      <c r="HCE8" s="161"/>
      <c r="HCF8" s="161"/>
      <c r="HCG8" s="161"/>
      <c r="HCH8" s="161"/>
      <c r="HCI8" s="161"/>
      <c r="HCJ8" s="161"/>
      <c r="HCK8" s="161"/>
      <c r="HCL8" s="161"/>
      <c r="HCM8" s="161"/>
      <c r="HCN8" s="161"/>
      <c r="HCO8" s="161"/>
      <c r="HCP8" s="161"/>
      <c r="HCQ8" s="161"/>
      <c r="HCR8" s="161"/>
      <c r="HCS8" s="161"/>
      <c r="HCT8" s="161"/>
      <c r="HCU8" s="161"/>
      <c r="HCV8" s="161"/>
      <c r="HCW8" s="161"/>
      <c r="HCX8" s="161"/>
      <c r="HCY8" s="161"/>
      <c r="HCZ8" s="161"/>
      <c r="HDA8" s="161"/>
      <c r="HDB8" s="161"/>
      <c r="HDC8" s="161"/>
      <c r="HDD8" s="161"/>
      <c r="HDE8" s="161"/>
      <c r="HDF8" s="161"/>
      <c r="HDG8" s="161"/>
      <c r="HDH8" s="161"/>
      <c r="HDI8" s="161"/>
      <c r="HDJ8" s="161"/>
      <c r="HDK8" s="161"/>
      <c r="HDL8" s="161"/>
      <c r="HDM8" s="161"/>
      <c r="HDN8" s="161"/>
      <c r="HDO8" s="161"/>
      <c r="HDP8" s="161"/>
      <c r="HDQ8" s="161"/>
      <c r="HDR8" s="161"/>
      <c r="HDS8" s="161"/>
      <c r="HDT8" s="161"/>
      <c r="HDU8" s="161"/>
      <c r="HDV8" s="161"/>
      <c r="HDW8" s="161"/>
      <c r="HDX8" s="161"/>
      <c r="HDY8" s="161"/>
      <c r="HDZ8" s="161"/>
      <c r="HEA8" s="161"/>
      <c r="HEB8" s="161"/>
      <c r="HEC8" s="161"/>
      <c r="HED8" s="161"/>
      <c r="HEE8" s="161"/>
      <c r="HEF8" s="161"/>
      <c r="HEG8" s="161"/>
      <c r="HEH8" s="161"/>
      <c r="HEI8" s="161"/>
      <c r="HEJ8" s="161"/>
      <c r="HEK8" s="161"/>
      <c r="HEL8" s="161"/>
      <c r="HEM8" s="161"/>
      <c r="HEN8" s="161"/>
      <c r="HEO8" s="161"/>
      <c r="HEP8" s="161"/>
      <c r="HEQ8" s="161"/>
      <c r="HER8" s="161"/>
      <c r="HES8" s="161"/>
      <c r="HET8" s="161"/>
      <c r="HEU8" s="161"/>
      <c r="HEV8" s="161"/>
      <c r="HEW8" s="161"/>
      <c r="HEX8" s="161"/>
      <c r="HEY8" s="161"/>
      <c r="HEZ8" s="161"/>
      <c r="HFA8" s="161"/>
      <c r="HFB8" s="161"/>
      <c r="HFC8" s="161"/>
      <c r="HFD8" s="161"/>
      <c r="HFE8" s="161"/>
      <c r="HFF8" s="161"/>
      <c r="HFG8" s="161"/>
      <c r="HFH8" s="161"/>
      <c r="HFI8" s="161"/>
      <c r="HFJ8" s="161"/>
      <c r="HFK8" s="161"/>
      <c r="HFL8" s="161"/>
      <c r="HFM8" s="161"/>
      <c r="HFN8" s="161"/>
      <c r="HFO8" s="161"/>
      <c r="HFP8" s="161"/>
      <c r="HFQ8" s="161"/>
      <c r="HFR8" s="161"/>
      <c r="HFS8" s="161"/>
      <c r="HFT8" s="161"/>
      <c r="HFU8" s="161"/>
      <c r="HFV8" s="161"/>
      <c r="HFW8" s="161"/>
      <c r="HFX8" s="161"/>
      <c r="HFY8" s="161"/>
      <c r="HFZ8" s="161"/>
      <c r="HGA8" s="161"/>
      <c r="HGB8" s="161"/>
      <c r="HGC8" s="161"/>
      <c r="HGD8" s="161"/>
      <c r="HGE8" s="161"/>
      <c r="HGF8" s="161"/>
      <c r="HGG8" s="161"/>
      <c r="HGH8" s="161"/>
      <c r="HGI8" s="161"/>
      <c r="HGJ8" s="161"/>
      <c r="HGK8" s="161"/>
      <c r="HGL8" s="161"/>
      <c r="HGM8" s="161"/>
      <c r="HGN8" s="161"/>
      <c r="HGO8" s="161"/>
      <c r="HGP8" s="161"/>
      <c r="HGQ8" s="161"/>
      <c r="HGR8" s="161"/>
      <c r="HGS8" s="161"/>
      <c r="HGT8" s="161"/>
      <c r="HGU8" s="161"/>
      <c r="HGV8" s="161"/>
      <c r="HGW8" s="161"/>
      <c r="HGX8" s="161"/>
      <c r="HGY8" s="161"/>
      <c r="HGZ8" s="161"/>
      <c r="HHA8" s="161"/>
      <c r="HHB8" s="161"/>
      <c r="HHC8" s="161"/>
      <c r="HHD8" s="161"/>
      <c r="HHE8" s="161"/>
      <c r="HHF8" s="161"/>
      <c r="HHG8" s="161"/>
      <c r="HHH8" s="161"/>
      <c r="HHI8" s="161"/>
      <c r="HHJ8" s="161"/>
      <c r="HHK8" s="161"/>
      <c r="HHL8" s="161"/>
      <c r="HHM8" s="161"/>
      <c r="HHN8" s="161"/>
      <c r="HHO8" s="161"/>
      <c r="HHP8" s="161"/>
      <c r="HHQ8" s="161"/>
      <c r="HHR8" s="161"/>
      <c r="HHS8" s="161"/>
      <c r="HHT8" s="161"/>
      <c r="HHU8" s="161"/>
      <c r="HHV8" s="161"/>
      <c r="HHW8" s="161"/>
      <c r="HHX8" s="161"/>
      <c r="HHY8" s="161"/>
      <c r="HHZ8" s="161"/>
      <c r="HIA8" s="161"/>
      <c r="HIB8" s="161"/>
      <c r="HIC8" s="161"/>
      <c r="HID8" s="161"/>
      <c r="HIE8" s="161"/>
      <c r="HIF8" s="161"/>
      <c r="HIG8" s="161"/>
      <c r="HIH8" s="161"/>
      <c r="HII8" s="161"/>
      <c r="HIJ8" s="161"/>
      <c r="HIK8" s="161"/>
      <c r="HIL8" s="161"/>
      <c r="HIM8" s="161"/>
      <c r="HIN8" s="161"/>
      <c r="HIO8" s="161"/>
      <c r="HIP8" s="161"/>
      <c r="HIQ8" s="161"/>
      <c r="HIR8" s="161"/>
      <c r="HIS8" s="161"/>
      <c r="HIT8" s="161"/>
      <c r="HIU8" s="161"/>
      <c r="HIV8" s="161"/>
      <c r="HIW8" s="161"/>
      <c r="HIX8" s="161"/>
      <c r="HIY8" s="161"/>
      <c r="HIZ8" s="161"/>
      <c r="HJA8" s="161"/>
      <c r="HJB8" s="161"/>
      <c r="HJC8" s="161"/>
      <c r="HJD8" s="161"/>
      <c r="HJE8" s="161"/>
      <c r="HJF8" s="161"/>
      <c r="HJG8" s="161"/>
      <c r="HJH8" s="161"/>
      <c r="HJI8" s="161"/>
      <c r="HJJ8" s="161"/>
      <c r="HJK8" s="161"/>
      <c r="HJL8" s="161"/>
      <c r="HJM8" s="161"/>
      <c r="HJN8" s="161"/>
      <c r="HJO8" s="161"/>
      <c r="HJP8" s="161"/>
      <c r="HJQ8" s="161"/>
      <c r="HJR8" s="161"/>
      <c r="HJS8" s="161"/>
      <c r="HJT8" s="161"/>
      <c r="HJU8" s="161"/>
      <c r="HJV8" s="161"/>
      <c r="HJW8" s="161"/>
      <c r="HJX8" s="161"/>
      <c r="HJY8" s="161"/>
      <c r="HJZ8" s="161"/>
      <c r="HKA8" s="161"/>
      <c r="HKB8" s="161"/>
      <c r="HKC8" s="161"/>
      <c r="HKD8" s="161"/>
      <c r="HKE8" s="161"/>
      <c r="HKF8" s="161"/>
      <c r="HKG8" s="161"/>
      <c r="HKH8" s="161"/>
      <c r="HKI8" s="161"/>
      <c r="HKJ8" s="161"/>
      <c r="HKK8" s="161"/>
      <c r="HKL8" s="161"/>
      <c r="HKM8" s="161"/>
      <c r="HKN8" s="161"/>
      <c r="HKO8" s="161"/>
      <c r="HKP8" s="161"/>
      <c r="HKQ8" s="161"/>
      <c r="HKR8" s="161"/>
      <c r="HKS8" s="161"/>
      <c r="HKT8" s="161"/>
      <c r="HKU8" s="161"/>
      <c r="HKV8" s="161"/>
      <c r="HKW8" s="161"/>
      <c r="HKX8" s="161"/>
      <c r="HKY8" s="161"/>
      <c r="HKZ8" s="161"/>
      <c r="HLA8" s="161"/>
      <c r="HLB8" s="161"/>
      <c r="HLC8" s="161"/>
      <c r="HLD8" s="161"/>
      <c r="HLE8" s="161"/>
      <c r="HLF8" s="161"/>
      <c r="HLG8" s="161"/>
      <c r="HLH8" s="161"/>
      <c r="HLI8" s="161"/>
      <c r="HLJ8" s="161"/>
      <c r="HLK8" s="161"/>
      <c r="HLL8" s="161"/>
      <c r="HLM8" s="161"/>
      <c r="HLN8" s="161"/>
      <c r="HLO8" s="161"/>
      <c r="HLP8" s="161"/>
      <c r="HLQ8" s="161"/>
      <c r="HLR8" s="161"/>
      <c r="HLS8" s="161"/>
      <c r="HLT8" s="161"/>
      <c r="HLU8" s="161"/>
      <c r="HLV8" s="161"/>
      <c r="HLW8" s="161"/>
      <c r="HLX8" s="161"/>
      <c r="HLY8" s="161"/>
      <c r="HLZ8" s="161"/>
      <c r="HMA8" s="161"/>
      <c r="HMB8" s="161"/>
      <c r="HMC8" s="161"/>
      <c r="HMD8" s="161"/>
      <c r="HME8" s="161"/>
      <c r="HMF8" s="161"/>
      <c r="HMG8" s="161"/>
      <c r="HMH8" s="161"/>
      <c r="HMI8" s="161"/>
      <c r="HMJ8" s="161"/>
      <c r="HMK8" s="161"/>
      <c r="HML8" s="161"/>
      <c r="HMM8" s="161"/>
      <c r="HMN8" s="161"/>
      <c r="HMO8" s="161"/>
      <c r="HMP8" s="161"/>
      <c r="HMQ8" s="161"/>
      <c r="HMR8" s="161"/>
      <c r="HMS8" s="161"/>
      <c r="HMT8" s="161"/>
      <c r="HMU8" s="161"/>
      <c r="HMV8" s="161"/>
      <c r="HMW8" s="161"/>
      <c r="HMX8" s="161"/>
      <c r="HMY8" s="161"/>
      <c r="HMZ8" s="161"/>
      <c r="HNA8" s="161"/>
      <c r="HNB8" s="161"/>
      <c r="HNC8" s="161"/>
      <c r="HND8" s="161"/>
      <c r="HNE8" s="161"/>
      <c r="HNF8" s="161"/>
      <c r="HNG8" s="161"/>
      <c r="HNH8" s="161"/>
      <c r="HNI8" s="161"/>
      <c r="HNJ8" s="161"/>
      <c r="HNK8" s="161"/>
      <c r="HNL8" s="161"/>
      <c r="HNM8" s="161"/>
      <c r="HNN8" s="161"/>
      <c r="HNO8" s="161"/>
      <c r="HNP8" s="161"/>
      <c r="HNQ8" s="161"/>
      <c r="HNR8" s="161"/>
      <c r="HNS8" s="161"/>
      <c r="HNT8" s="161"/>
      <c r="HNU8" s="161"/>
      <c r="HNV8" s="161"/>
      <c r="HNW8" s="161"/>
      <c r="HNX8" s="161"/>
      <c r="HNY8" s="161"/>
      <c r="HNZ8" s="161"/>
      <c r="HOA8" s="161"/>
      <c r="HOB8" s="161"/>
      <c r="HOC8" s="161"/>
      <c r="HOD8" s="161"/>
      <c r="HOE8" s="161"/>
      <c r="HOF8" s="161"/>
      <c r="HOG8" s="161"/>
      <c r="HOH8" s="161"/>
      <c r="HOI8" s="161"/>
      <c r="HOJ8" s="161"/>
      <c r="HOK8" s="161"/>
      <c r="HOL8" s="161"/>
      <c r="HOM8" s="161"/>
      <c r="HON8" s="161"/>
      <c r="HOO8" s="161"/>
      <c r="HOP8" s="161"/>
      <c r="HOQ8" s="161"/>
      <c r="HOR8" s="161"/>
      <c r="HOS8" s="161"/>
      <c r="HOT8" s="161"/>
      <c r="HOU8" s="161"/>
      <c r="HOV8" s="161"/>
      <c r="HOW8" s="161"/>
      <c r="HOX8" s="161"/>
      <c r="HOY8" s="161"/>
      <c r="HOZ8" s="161"/>
      <c r="HPA8" s="161"/>
      <c r="HPB8" s="161"/>
      <c r="HPC8" s="161"/>
      <c r="HPD8" s="161"/>
      <c r="HPE8" s="161"/>
      <c r="HPF8" s="161"/>
      <c r="HPG8" s="161"/>
      <c r="HPH8" s="161"/>
      <c r="HPI8" s="161"/>
      <c r="HPJ8" s="161"/>
      <c r="HPK8" s="161"/>
      <c r="HPL8" s="161"/>
      <c r="HPM8" s="161"/>
      <c r="HPN8" s="161"/>
      <c r="HPO8" s="161"/>
      <c r="HPP8" s="161"/>
      <c r="HPQ8" s="161"/>
      <c r="HPR8" s="161"/>
      <c r="HPS8" s="161"/>
      <c r="HPT8" s="161"/>
      <c r="HPU8" s="161"/>
      <c r="HPV8" s="161"/>
      <c r="HPW8" s="161"/>
      <c r="HPX8" s="161"/>
      <c r="HPY8" s="161"/>
      <c r="HPZ8" s="161"/>
      <c r="HQA8" s="161"/>
      <c r="HQB8" s="161"/>
      <c r="HQC8" s="161"/>
      <c r="HQD8" s="161"/>
      <c r="HQE8" s="161"/>
      <c r="HQF8" s="161"/>
      <c r="HQG8" s="161"/>
      <c r="HQH8" s="161"/>
      <c r="HQI8" s="161"/>
      <c r="HQJ8" s="161"/>
      <c r="HQK8" s="161"/>
      <c r="HQL8" s="161"/>
      <c r="HQM8" s="161"/>
      <c r="HQN8" s="161"/>
      <c r="HQO8" s="161"/>
      <c r="HQP8" s="161"/>
      <c r="HQQ8" s="161"/>
      <c r="HQR8" s="161"/>
      <c r="HQS8" s="161"/>
      <c r="HQT8" s="161"/>
      <c r="HQU8" s="161"/>
      <c r="HQV8" s="161"/>
      <c r="HQW8" s="161"/>
      <c r="HQX8" s="161"/>
      <c r="HQY8" s="161"/>
      <c r="HQZ8" s="161"/>
      <c r="HRA8" s="161"/>
      <c r="HRB8" s="161"/>
      <c r="HRC8" s="161"/>
      <c r="HRD8" s="161"/>
      <c r="HRE8" s="161"/>
      <c r="HRF8" s="161"/>
      <c r="HRG8" s="161"/>
      <c r="HRH8" s="161"/>
      <c r="HRI8" s="161"/>
      <c r="HRJ8" s="161"/>
      <c r="HRK8" s="161"/>
      <c r="HRL8" s="161"/>
      <c r="HRM8" s="161"/>
      <c r="HRN8" s="161"/>
      <c r="HRO8" s="161"/>
      <c r="HRP8" s="161"/>
      <c r="HRQ8" s="161"/>
      <c r="HRR8" s="161"/>
      <c r="HRS8" s="161"/>
      <c r="HRT8" s="161"/>
      <c r="HRU8" s="161"/>
      <c r="HRV8" s="161"/>
      <c r="HRW8" s="161"/>
      <c r="HRX8" s="161"/>
      <c r="HRY8" s="161"/>
      <c r="HRZ8" s="161"/>
      <c r="HSA8" s="161"/>
      <c r="HSB8" s="161"/>
      <c r="HSC8" s="161"/>
      <c r="HSD8" s="161"/>
      <c r="HSE8" s="161"/>
      <c r="HSF8" s="161"/>
      <c r="HSG8" s="161"/>
      <c r="HSH8" s="161"/>
      <c r="HSI8" s="161"/>
      <c r="HSJ8" s="161"/>
      <c r="HSK8" s="161"/>
      <c r="HSL8" s="161"/>
      <c r="HSM8" s="161"/>
      <c r="HSN8" s="161"/>
      <c r="HSO8" s="161"/>
      <c r="HSP8" s="161"/>
      <c r="HSQ8" s="161"/>
      <c r="HSR8" s="161"/>
      <c r="HSS8" s="161"/>
      <c r="HST8" s="161"/>
      <c r="HSU8" s="161"/>
      <c r="HSV8" s="161"/>
      <c r="HSW8" s="161"/>
      <c r="HSX8" s="161"/>
      <c r="HSY8" s="161"/>
      <c r="HSZ8" s="161"/>
      <c r="HTA8" s="161"/>
      <c r="HTB8" s="161"/>
      <c r="HTC8" s="161"/>
      <c r="HTD8" s="161"/>
      <c r="HTE8" s="161"/>
      <c r="HTF8" s="161"/>
      <c r="HTG8" s="161"/>
      <c r="HTH8" s="161"/>
      <c r="HTI8" s="161"/>
      <c r="HTJ8" s="161"/>
      <c r="HTK8" s="161"/>
      <c r="HTL8" s="161"/>
      <c r="HTM8" s="161"/>
      <c r="HTN8" s="161"/>
      <c r="HTO8" s="161"/>
      <c r="HTP8" s="161"/>
      <c r="HTQ8" s="161"/>
      <c r="HTR8" s="161"/>
      <c r="HTS8" s="161"/>
      <c r="HTT8" s="161"/>
      <c r="HTU8" s="161"/>
      <c r="HTV8" s="161"/>
      <c r="HTW8" s="161"/>
      <c r="HTX8" s="161"/>
      <c r="HTY8" s="161"/>
      <c r="HTZ8" s="161"/>
      <c r="HUA8" s="161"/>
      <c r="HUB8" s="161"/>
      <c r="HUC8" s="161"/>
      <c r="HUD8" s="161"/>
      <c r="HUE8" s="161"/>
      <c r="HUF8" s="161"/>
      <c r="HUG8" s="161"/>
      <c r="HUH8" s="161"/>
      <c r="HUI8" s="161"/>
      <c r="HUJ8" s="161"/>
      <c r="HUK8" s="161"/>
      <c r="HUL8" s="161"/>
      <c r="HUM8" s="161"/>
      <c r="HUN8" s="161"/>
      <c r="HUO8" s="161"/>
      <c r="HUP8" s="161"/>
      <c r="HUQ8" s="161"/>
      <c r="HUR8" s="161"/>
      <c r="HUS8" s="161"/>
      <c r="HUT8" s="161"/>
      <c r="HUU8" s="161"/>
      <c r="HUV8" s="161"/>
      <c r="HUW8" s="161"/>
      <c r="HUX8" s="161"/>
      <c r="HUY8" s="161"/>
      <c r="HUZ8" s="161"/>
      <c r="HVA8" s="161"/>
      <c r="HVB8" s="161"/>
      <c r="HVC8" s="161"/>
      <c r="HVD8" s="161"/>
      <c r="HVE8" s="161"/>
      <c r="HVF8" s="161"/>
      <c r="HVG8" s="161"/>
      <c r="HVH8" s="161"/>
      <c r="HVI8" s="161"/>
      <c r="HVJ8" s="161"/>
      <c r="HVK8" s="161"/>
      <c r="HVL8" s="161"/>
      <c r="HVM8" s="161"/>
      <c r="HVN8" s="161"/>
      <c r="HVO8" s="161"/>
      <c r="HVP8" s="161"/>
      <c r="HVQ8" s="161"/>
      <c r="HVR8" s="161"/>
      <c r="HVS8" s="161"/>
      <c r="HVT8" s="161"/>
      <c r="HVU8" s="161"/>
      <c r="HVV8" s="161"/>
      <c r="HVW8" s="161"/>
      <c r="HVX8" s="161"/>
      <c r="HVY8" s="161"/>
      <c r="HVZ8" s="161"/>
      <c r="HWA8" s="161"/>
      <c r="HWB8" s="161"/>
      <c r="HWC8" s="161"/>
      <c r="HWD8" s="161"/>
      <c r="HWE8" s="161"/>
      <c r="HWF8" s="161"/>
      <c r="HWG8" s="161"/>
      <c r="HWH8" s="161"/>
      <c r="HWI8" s="161"/>
      <c r="HWJ8" s="161"/>
      <c r="HWK8" s="161"/>
      <c r="HWL8" s="161"/>
      <c r="HWM8" s="161"/>
      <c r="HWN8" s="161"/>
      <c r="HWO8" s="161"/>
      <c r="HWP8" s="161"/>
      <c r="HWQ8" s="161"/>
      <c r="HWR8" s="161"/>
      <c r="HWS8" s="161"/>
      <c r="HWT8" s="161"/>
      <c r="HWU8" s="161"/>
      <c r="HWV8" s="161"/>
      <c r="HWW8" s="161"/>
      <c r="HWX8" s="161"/>
      <c r="HWY8" s="161"/>
      <c r="HWZ8" s="161"/>
      <c r="HXA8" s="161"/>
      <c r="HXB8" s="161"/>
      <c r="HXC8" s="161"/>
      <c r="HXD8" s="161"/>
      <c r="HXE8" s="161"/>
      <c r="HXF8" s="161"/>
      <c r="HXG8" s="161"/>
      <c r="HXH8" s="161"/>
      <c r="HXI8" s="161"/>
      <c r="HXJ8" s="161"/>
      <c r="HXK8" s="161"/>
      <c r="HXL8" s="161"/>
      <c r="HXM8" s="161"/>
      <c r="HXN8" s="161"/>
      <c r="HXO8" s="161"/>
      <c r="HXP8" s="161"/>
      <c r="HXQ8" s="161"/>
      <c r="HXR8" s="161"/>
      <c r="HXS8" s="161"/>
      <c r="HXT8" s="161"/>
      <c r="HXU8" s="161"/>
      <c r="HXV8" s="161"/>
      <c r="HXW8" s="161"/>
      <c r="HXX8" s="161"/>
      <c r="HXY8" s="161"/>
      <c r="HXZ8" s="161"/>
      <c r="HYA8" s="161"/>
      <c r="HYB8" s="161"/>
      <c r="HYC8" s="161"/>
      <c r="HYD8" s="161"/>
      <c r="HYE8" s="161"/>
      <c r="HYF8" s="161"/>
      <c r="HYG8" s="161"/>
      <c r="HYH8" s="161"/>
      <c r="HYI8" s="161"/>
      <c r="HYJ8" s="161"/>
      <c r="HYK8" s="161"/>
      <c r="HYL8" s="161"/>
      <c r="HYM8" s="161"/>
      <c r="HYN8" s="161"/>
      <c r="HYO8" s="161"/>
      <c r="HYP8" s="161"/>
      <c r="HYQ8" s="161"/>
      <c r="HYR8" s="161"/>
      <c r="HYS8" s="161"/>
      <c r="HYT8" s="161"/>
      <c r="HYU8" s="161"/>
      <c r="HYV8" s="161"/>
      <c r="HYW8" s="161"/>
      <c r="HYX8" s="161"/>
      <c r="HYY8" s="161"/>
      <c r="HYZ8" s="161"/>
      <c r="HZA8" s="161"/>
      <c r="HZB8" s="161"/>
      <c r="HZC8" s="161"/>
      <c r="HZD8" s="161"/>
      <c r="HZE8" s="161"/>
      <c r="HZF8" s="161"/>
      <c r="HZG8" s="161"/>
      <c r="HZH8" s="161"/>
      <c r="HZI8" s="161"/>
      <c r="HZJ8" s="161"/>
      <c r="HZK8" s="161"/>
      <c r="HZL8" s="161"/>
      <c r="HZM8" s="161"/>
      <c r="HZN8" s="161"/>
      <c r="HZO8" s="161"/>
      <c r="HZP8" s="161"/>
      <c r="HZQ8" s="161"/>
      <c r="HZR8" s="161"/>
      <c r="HZS8" s="161"/>
      <c r="HZT8" s="161"/>
      <c r="HZU8" s="161"/>
      <c r="HZV8" s="161"/>
      <c r="HZW8" s="161"/>
      <c r="HZX8" s="161"/>
      <c r="HZY8" s="161"/>
      <c r="HZZ8" s="161"/>
      <c r="IAA8" s="161"/>
      <c r="IAB8" s="161"/>
      <c r="IAC8" s="161"/>
      <c r="IAD8" s="161"/>
      <c r="IAE8" s="161"/>
      <c r="IAF8" s="161"/>
      <c r="IAG8" s="161"/>
      <c r="IAH8" s="161"/>
      <c r="IAI8" s="161"/>
      <c r="IAJ8" s="161"/>
      <c r="IAK8" s="161"/>
      <c r="IAL8" s="161"/>
      <c r="IAM8" s="161"/>
      <c r="IAN8" s="161"/>
      <c r="IAO8" s="161"/>
      <c r="IAP8" s="161"/>
      <c r="IAQ8" s="161"/>
      <c r="IAR8" s="161"/>
      <c r="IAS8" s="161"/>
      <c r="IAT8" s="161"/>
      <c r="IAU8" s="161"/>
      <c r="IAV8" s="161"/>
      <c r="IAW8" s="161"/>
      <c r="IAX8" s="161"/>
      <c r="IAY8" s="161"/>
      <c r="IAZ8" s="161"/>
      <c r="IBA8" s="161"/>
      <c r="IBB8" s="161"/>
      <c r="IBC8" s="161"/>
      <c r="IBD8" s="161"/>
      <c r="IBE8" s="161"/>
      <c r="IBF8" s="161"/>
      <c r="IBG8" s="161"/>
      <c r="IBH8" s="161"/>
      <c r="IBI8" s="161"/>
      <c r="IBJ8" s="161"/>
      <c r="IBK8" s="161"/>
      <c r="IBL8" s="161"/>
      <c r="IBM8" s="161"/>
      <c r="IBN8" s="161"/>
      <c r="IBO8" s="161"/>
      <c r="IBP8" s="161"/>
      <c r="IBQ8" s="161"/>
      <c r="IBR8" s="161"/>
      <c r="IBS8" s="161"/>
      <c r="IBT8" s="161"/>
      <c r="IBU8" s="161"/>
      <c r="IBV8" s="161"/>
      <c r="IBW8" s="161"/>
      <c r="IBX8" s="161"/>
      <c r="IBY8" s="161"/>
      <c r="IBZ8" s="161"/>
      <c r="ICA8" s="161"/>
      <c r="ICB8" s="161"/>
      <c r="ICC8" s="161"/>
      <c r="ICD8" s="161"/>
      <c r="ICE8" s="161"/>
      <c r="ICF8" s="161"/>
      <c r="ICG8" s="161"/>
      <c r="ICH8" s="161"/>
      <c r="ICI8" s="161"/>
      <c r="ICJ8" s="161"/>
      <c r="ICK8" s="161"/>
      <c r="ICL8" s="161"/>
      <c r="ICM8" s="161"/>
      <c r="ICN8" s="161"/>
      <c r="ICO8" s="161"/>
      <c r="ICP8" s="161"/>
      <c r="ICQ8" s="161"/>
      <c r="ICR8" s="161"/>
      <c r="ICS8" s="161"/>
      <c r="ICT8" s="161"/>
      <c r="ICU8" s="161"/>
      <c r="ICV8" s="161"/>
      <c r="ICW8" s="161"/>
      <c r="ICX8" s="161"/>
      <c r="ICY8" s="161"/>
      <c r="ICZ8" s="161"/>
      <c r="IDA8" s="161"/>
      <c r="IDB8" s="161"/>
      <c r="IDC8" s="161"/>
      <c r="IDD8" s="161"/>
      <c r="IDE8" s="161"/>
      <c r="IDF8" s="161"/>
      <c r="IDG8" s="161"/>
      <c r="IDH8" s="161"/>
      <c r="IDI8" s="161"/>
      <c r="IDJ8" s="161"/>
      <c r="IDK8" s="161"/>
      <c r="IDL8" s="161"/>
      <c r="IDM8" s="161"/>
      <c r="IDN8" s="161"/>
      <c r="IDO8" s="161"/>
      <c r="IDP8" s="161"/>
      <c r="IDQ8" s="161"/>
      <c r="IDR8" s="161"/>
      <c r="IDS8" s="161"/>
      <c r="IDT8" s="161"/>
      <c r="IDU8" s="161"/>
      <c r="IDV8" s="161"/>
      <c r="IDW8" s="161"/>
      <c r="IDX8" s="161"/>
      <c r="IDY8" s="161"/>
      <c r="IDZ8" s="161"/>
      <c r="IEA8" s="161"/>
      <c r="IEB8" s="161"/>
      <c r="IEC8" s="161"/>
      <c r="IED8" s="161"/>
      <c r="IEE8" s="161"/>
      <c r="IEF8" s="161"/>
      <c r="IEG8" s="161"/>
      <c r="IEH8" s="161"/>
      <c r="IEI8" s="161"/>
      <c r="IEJ8" s="161"/>
      <c r="IEK8" s="161"/>
      <c r="IEL8" s="161"/>
      <c r="IEM8" s="161"/>
      <c r="IEN8" s="161"/>
      <c r="IEO8" s="161"/>
      <c r="IEP8" s="161"/>
      <c r="IEQ8" s="161"/>
      <c r="IER8" s="161"/>
      <c r="IES8" s="161"/>
      <c r="IET8" s="161"/>
      <c r="IEU8" s="161"/>
      <c r="IEV8" s="161"/>
      <c r="IEW8" s="161"/>
      <c r="IEX8" s="161"/>
      <c r="IEY8" s="161"/>
      <c r="IEZ8" s="161"/>
      <c r="IFA8" s="161"/>
      <c r="IFB8" s="161"/>
      <c r="IFC8" s="161"/>
      <c r="IFD8" s="161"/>
      <c r="IFE8" s="161"/>
      <c r="IFF8" s="161"/>
      <c r="IFG8" s="161"/>
      <c r="IFH8" s="161"/>
      <c r="IFI8" s="161"/>
      <c r="IFJ8" s="161"/>
      <c r="IFK8" s="161"/>
      <c r="IFL8" s="161"/>
      <c r="IFM8" s="161"/>
      <c r="IFN8" s="161"/>
      <c r="IFO8" s="161"/>
      <c r="IFP8" s="161"/>
      <c r="IFQ8" s="161"/>
      <c r="IFR8" s="161"/>
      <c r="IFS8" s="161"/>
      <c r="IFT8" s="161"/>
      <c r="IFU8" s="161"/>
      <c r="IFV8" s="161"/>
      <c r="IFW8" s="161"/>
      <c r="IFX8" s="161"/>
      <c r="IFY8" s="161"/>
      <c r="IFZ8" s="161"/>
      <c r="IGA8" s="161"/>
      <c r="IGB8" s="161"/>
      <c r="IGC8" s="161"/>
      <c r="IGD8" s="161"/>
      <c r="IGE8" s="161"/>
      <c r="IGF8" s="161"/>
      <c r="IGG8" s="161"/>
      <c r="IGH8" s="161"/>
      <c r="IGI8" s="161"/>
      <c r="IGJ8" s="161"/>
      <c r="IGK8" s="161"/>
      <c r="IGL8" s="161"/>
      <c r="IGM8" s="161"/>
      <c r="IGN8" s="161"/>
      <c r="IGO8" s="161"/>
      <c r="IGP8" s="161"/>
      <c r="IGQ8" s="161"/>
      <c r="IGR8" s="161"/>
      <c r="IGS8" s="161"/>
      <c r="IGT8" s="161"/>
      <c r="IGU8" s="161"/>
      <c r="IGV8" s="161"/>
      <c r="IGW8" s="161"/>
      <c r="IGX8" s="161"/>
      <c r="IGY8" s="161"/>
      <c r="IGZ8" s="161"/>
      <c r="IHA8" s="161"/>
      <c r="IHB8" s="161"/>
      <c r="IHC8" s="161"/>
      <c r="IHD8" s="161"/>
      <c r="IHE8" s="161"/>
      <c r="IHF8" s="161"/>
      <c r="IHG8" s="161"/>
      <c r="IHH8" s="161"/>
      <c r="IHI8" s="161"/>
      <c r="IHJ8" s="161"/>
      <c r="IHK8" s="161"/>
      <c r="IHL8" s="161"/>
      <c r="IHM8" s="161"/>
      <c r="IHN8" s="161"/>
      <c r="IHO8" s="161"/>
      <c r="IHP8" s="161"/>
      <c r="IHQ8" s="161"/>
      <c r="IHR8" s="161"/>
      <c r="IHS8" s="161"/>
      <c r="IHT8" s="161"/>
      <c r="IHU8" s="161"/>
      <c r="IHV8" s="161"/>
      <c r="IHW8" s="161"/>
      <c r="IHX8" s="161"/>
      <c r="IHY8" s="161"/>
      <c r="IHZ8" s="161"/>
      <c r="IIA8" s="161"/>
      <c r="IIB8" s="161"/>
      <c r="IIC8" s="161"/>
      <c r="IID8" s="161"/>
      <c r="IIE8" s="161"/>
      <c r="IIF8" s="161"/>
      <c r="IIG8" s="161"/>
      <c r="IIH8" s="161"/>
      <c r="III8" s="161"/>
      <c r="IIJ8" s="161"/>
      <c r="IIK8" s="161"/>
      <c r="IIL8" s="161"/>
      <c r="IIM8" s="161"/>
      <c r="IIN8" s="161"/>
      <c r="IIO8" s="161"/>
      <c r="IIP8" s="161"/>
      <c r="IIQ8" s="161"/>
      <c r="IIR8" s="161"/>
      <c r="IIS8" s="161"/>
      <c r="IIT8" s="161"/>
      <c r="IIU8" s="161"/>
      <c r="IIV8" s="161"/>
      <c r="IIW8" s="161"/>
      <c r="IIX8" s="161"/>
      <c r="IIY8" s="161"/>
      <c r="IIZ8" s="161"/>
      <c r="IJA8" s="161"/>
      <c r="IJB8" s="161"/>
      <c r="IJC8" s="161"/>
      <c r="IJD8" s="161"/>
      <c r="IJE8" s="161"/>
      <c r="IJF8" s="161"/>
      <c r="IJG8" s="161"/>
      <c r="IJH8" s="161"/>
      <c r="IJI8" s="161"/>
      <c r="IJJ8" s="161"/>
      <c r="IJK8" s="161"/>
      <c r="IJL8" s="161"/>
      <c r="IJM8" s="161"/>
      <c r="IJN8" s="161"/>
      <c r="IJO8" s="161"/>
      <c r="IJP8" s="161"/>
      <c r="IJQ8" s="161"/>
      <c r="IJR8" s="161"/>
      <c r="IJS8" s="161"/>
      <c r="IJT8" s="161"/>
      <c r="IJU8" s="161"/>
      <c r="IJV8" s="161"/>
      <c r="IJW8" s="161"/>
      <c r="IJX8" s="161"/>
      <c r="IJY8" s="161"/>
      <c r="IJZ8" s="161"/>
      <c r="IKA8" s="161"/>
      <c r="IKB8" s="161"/>
      <c r="IKC8" s="161"/>
      <c r="IKD8" s="161"/>
      <c r="IKE8" s="161"/>
      <c r="IKF8" s="161"/>
      <c r="IKG8" s="161"/>
      <c r="IKH8" s="161"/>
      <c r="IKI8" s="161"/>
      <c r="IKJ8" s="161"/>
      <c r="IKK8" s="161"/>
      <c r="IKL8" s="161"/>
      <c r="IKM8" s="161"/>
      <c r="IKN8" s="161"/>
      <c r="IKO8" s="161"/>
      <c r="IKP8" s="161"/>
      <c r="IKQ8" s="161"/>
      <c r="IKR8" s="161"/>
      <c r="IKS8" s="161"/>
      <c r="IKT8" s="161"/>
      <c r="IKU8" s="161"/>
      <c r="IKV8" s="161"/>
      <c r="IKW8" s="161"/>
      <c r="IKX8" s="161"/>
      <c r="IKY8" s="161"/>
      <c r="IKZ8" s="161"/>
      <c r="ILA8" s="161"/>
      <c r="ILB8" s="161"/>
      <c r="ILC8" s="161"/>
      <c r="ILD8" s="161"/>
      <c r="ILE8" s="161"/>
      <c r="ILF8" s="161"/>
      <c r="ILG8" s="161"/>
      <c r="ILH8" s="161"/>
      <c r="ILI8" s="161"/>
      <c r="ILJ8" s="161"/>
      <c r="ILK8" s="161"/>
      <c r="ILL8" s="161"/>
      <c r="ILM8" s="161"/>
      <c r="ILN8" s="161"/>
      <c r="ILO8" s="161"/>
      <c r="ILP8" s="161"/>
      <c r="ILQ8" s="161"/>
      <c r="ILR8" s="161"/>
      <c r="ILS8" s="161"/>
      <c r="ILT8" s="161"/>
      <c r="ILU8" s="161"/>
      <c r="ILV8" s="161"/>
      <c r="ILW8" s="161"/>
      <c r="ILX8" s="161"/>
      <c r="ILY8" s="161"/>
      <c r="ILZ8" s="161"/>
      <c r="IMA8" s="161"/>
      <c r="IMB8" s="161"/>
      <c r="IMC8" s="161"/>
      <c r="IMD8" s="161"/>
      <c r="IME8" s="161"/>
      <c r="IMF8" s="161"/>
      <c r="IMG8" s="161"/>
      <c r="IMH8" s="161"/>
      <c r="IMI8" s="161"/>
      <c r="IMJ8" s="161"/>
      <c r="IMK8" s="161"/>
      <c r="IML8" s="161"/>
      <c r="IMM8" s="161"/>
      <c r="IMN8" s="161"/>
      <c r="IMO8" s="161"/>
      <c r="IMP8" s="161"/>
      <c r="IMQ8" s="161"/>
      <c r="IMR8" s="161"/>
      <c r="IMS8" s="161"/>
      <c r="IMT8" s="161"/>
      <c r="IMU8" s="161"/>
      <c r="IMV8" s="161"/>
      <c r="IMW8" s="161"/>
      <c r="IMX8" s="161"/>
      <c r="IMY8" s="161"/>
      <c r="IMZ8" s="161"/>
      <c r="INA8" s="161"/>
      <c r="INB8" s="161"/>
      <c r="INC8" s="161"/>
      <c r="IND8" s="161"/>
      <c r="INE8" s="161"/>
      <c r="INF8" s="161"/>
      <c r="ING8" s="161"/>
      <c r="INH8" s="161"/>
      <c r="INI8" s="161"/>
      <c r="INJ8" s="161"/>
      <c r="INK8" s="161"/>
      <c r="INL8" s="161"/>
      <c r="INM8" s="161"/>
      <c r="INN8" s="161"/>
      <c r="INO8" s="161"/>
      <c r="INP8" s="161"/>
      <c r="INQ8" s="161"/>
      <c r="INR8" s="161"/>
      <c r="INS8" s="161"/>
      <c r="INT8" s="161"/>
      <c r="INU8" s="161"/>
      <c r="INV8" s="161"/>
      <c r="INW8" s="161"/>
      <c r="INX8" s="161"/>
      <c r="INY8" s="161"/>
      <c r="INZ8" s="161"/>
      <c r="IOA8" s="161"/>
      <c r="IOB8" s="161"/>
      <c r="IOC8" s="161"/>
      <c r="IOD8" s="161"/>
      <c r="IOE8" s="161"/>
      <c r="IOF8" s="161"/>
      <c r="IOG8" s="161"/>
      <c r="IOH8" s="161"/>
      <c r="IOI8" s="161"/>
      <c r="IOJ8" s="161"/>
      <c r="IOK8" s="161"/>
      <c r="IOL8" s="161"/>
      <c r="IOM8" s="161"/>
      <c r="ION8" s="161"/>
      <c r="IOO8" s="161"/>
      <c r="IOP8" s="161"/>
      <c r="IOQ8" s="161"/>
      <c r="IOR8" s="161"/>
      <c r="IOS8" s="161"/>
      <c r="IOT8" s="161"/>
      <c r="IOU8" s="161"/>
      <c r="IOV8" s="161"/>
      <c r="IOW8" s="161"/>
      <c r="IOX8" s="161"/>
      <c r="IOY8" s="161"/>
      <c r="IOZ8" s="161"/>
      <c r="IPA8" s="161"/>
      <c r="IPB8" s="161"/>
      <c r="IPC8" s="161"/>
      <c r="IPD8" s="161"/>
      <c r="IPE8" s="161"/>
      <c r="IPF8" s="161"/>
      <c r="IPG8" s="161"/>
      <c r="IPH8" s="161"/>
      <c r="IPI8" s="161"/>
      <c r="IPJ8" s="161"/>
      <c r="IPK8" s="161"/>
      <c r="IPL8" s="161"/>
      <c r="IPM8" s="161"/>
      <c r="IPN8" s="161"/>
      <c r="IPO8" s="161"/>
      <c r="IPP8" s="161"/>
      <c r="IPQ8" s="161"/>
      <c r="IPR8" s="161"/>
      <c r="IPS8" s="161"/>
      <c r="IPT8" s="161"/>
      <c r="IPU8" s="161"/>
      <c r="IPV8" s="161"/>
      <c r="IPW8" s="161"/>
      <c r="IPX8" s="161"/>
      <c r="IPY8" s="161"/>
      <c r="IPZ8" s="161"/>
      <c r="IQA8" s="161"/>
      <c r="IQB8" s="161"/>
      <c r="IQC8" s="161"/>
      <c r="IQD8" s="161"/>
      <c r="IQE8" s="161"/>
      <c r="IQF8" s="161"/>
      <c r="IQG8" s="161"/>
      <c r="IQH8" s="161"/>
      <c r="IQI8" s="161"/>
      <c r="IQJ8" s="161"/>
      <c r="IQK8" s="161"/>
      <c r="IQL8" s="161"/>
      <c r="IQM8" s="161"/>
      <c r="IQN8" s="161"/>
      <c r="IQO8" s="161"/>
      <c r="IQP8" s="161"/>
      <c r="IQQ8" s="161"/>
      <c r="IQR8" s="161"/>
      <c r="IQS8" s="161"/>
      <c r="IQT8" s="161"/>
      <c r="IQU8" s="161"/>
      <c r="IQV8" s="161"/>
      <c r="IQW8" s="161"/>
      <c r="IQX8" s="161"/>
      <c r="IQY8" s="161"/>
      <c r="IQZ8" s="161"/>
      <c r="IRA8" s="161"/>
      <c r="IRB8" s="161"/>
      <c r="IRC8" s="161"/>
      <c r="IRD8" s="161"/>
      <c r="IRE8" s="161"/>
      <c r="IRF8" s="161"/>
      <c r="IRG8" s="161"/>
      <c r="IRH8" s="161"/>
      <c r="IRI8" s="161"/>
      <c r="IRJ8" s="161"/>
      <c r="IRK8" s="161"/>
      <c r="IRL8" s="161"/>
      <c r="IRM8" s="161"/>
      <c r="IRN8" s="161"/>
      <c r="IRO8" s="161"/>
      <c r="IRP8" s="161"/>
      <c r="IRQ8" s="161"/>
      <c r="IRR8" s="161"/>
      <c r="IRS8" s="161"/>
      <c r="IRT8" s="161"/>
      <c r="IRU8" s="161"/>
      <c r="IRV8" s="161"/>
      <c r="IRW8" s="161"/>
      <c r="IRX8" s="161"/>
      <c r="IRY8" s="161"/>
      <c r="IRZ8" s="161"/>
      <c r="ISA8" s="161"/>
      <c r="ISB8" s="161"/>
      <c r="ISC8" s="161"/>
      <c r="ISD8" s="161"/>
      <c r="ISE8" s="161"/>
      <c r="ISF8" s="161"/>
      <c r="ISG8" s="161"/>
      <c r="ISH8" s="161"/>
      <c r="ISI8" s="161"/>
      <c r="ISJ8" s="161"/>
      <c r="ISK8" s="161"/>
      <c r="ISL8" s="161"/>
      <c r="ISM8" s="161"/>
      <c r="ISN8" s="161"/>
      <c r="ISO8" s="161"/>
      <c r="ISP8" s="161"/>
      <c r="ISQ8" s="161"/>
      <c r="ISR8" s="161"/>
      <c r="ISS8" s="161"/>
      <c r="IST8" s="161"/>
      <c r="ISU8" s="161"/>
      <c r="ISV8" s="161"/>
      <c r="ISW8" s="161"/>
      <c r="ISX8" s="161"/>
      <c r="ISY8" s="161"/>
      <c r="ISZ8" s="161"/>
      <c r="ITA8" s="161"/>
      <c r="ITB8" s="161"/>
      <c r="ITC8" s="161"/>
      <c r="ITD8" s="161"/>
      <c r="ITE8" s="161"/>
      <c r="ITF8" s="161"/>
      <c r="ITG8" s="161"/>
      <c r="ITH8" s="161"/>
      <c r="ITI8" s="161"/>
      <c r="ITJ8" s="161"/>
      <c r="ITK8" s="161"/>
      <c r="ITL8" s="161"/>
      <c r="ITM8" s="161"/>
      <c r="ITN8" s="161"/>
      <c r="ITO8" s="161"/>
      <c r="ITP8" s="161"/>
      <c r="ITQ8" s="161"/>
      <c r="ITR8" s="161"/>
      <c r="ITS8" s="161"/>
      <c r="ITT8" s="161"/>
      <c r="ITU8" s="161"/>
      <c r="ITV8" s="161"/>
      <c r="ITW8" s="161"/>
      <c r="ITX8" s="161"/>
      <c r="ITY8" s="161"/>
      <c r="ITZ8" s="161"/>
      <c r="IUA8" s="161"/>
      <c r="IUB8" s="161"/>
      <c r="IUC8" s="161"/>
      <c r="IUD8" s="161"/>
      <c r="IUE8" s="161"/>
      <c r="IUF8" s="161"/>
      <c r="IUG8" s="161"/>
      <c r="IUH8" s="161"/>
      <c r="IUI8" s="161"/>
      <c r="IUJ8" s="161"/>
      <c r="IUK8" s="161"/>
      <c r="IUL8" s="161"/>
      <c r="IUM8" s="161"/>
      <c r="IUN8" s="161"/>
      <c r="IUO8" s="161"/>
      <c r="IUP8" s="161"/>
      <c r="IUQ8" s="161"/>
      <c r="IUR8" s="161"/>
      <c r="IUS8" s="161"/>
      <c r="IUT8" s="161"/>
      <c r="IUU8" s="161"/>
      <c r="IUV8" s="161"/>
      <c r="IUW8" s="161"/>
      <c r="IUX8" s="161"/>
      <c r="IUY8" s="161"/>
      <c r="IUZ8" s="161"/>
      <c r="IVA8" s="161"/>
      <c r="IVB8" s="161"/>
      <c r="IVC8" s="161"/>
      <c r="IVD8" s="161"/>
      <c r="IVE8" s="161"/>
      <c r="IVF8" s="161"/>
      <c r="IVG8" s="161"/>
      <c r="IVH8" s="161"/>
      <c r="IVI8" s="161"/>
      <c r="IVJ8" s="161"/>
      <c r="IVK8" s="161"/>
      <c r="IVL8" s="161"/>
      <c r="IVM8" s="161"/>
      <c r="IVN8" s="161"/>
      <c r="IVO8" s="161"/>
      <c r="IVP8" s="161"/>
      <c r="IVQ8" s="161"/>
      <c r="IVR8" s="161"/>
      <c r="IVS8" s="161"/>
      <c r="IVT8" s="161"/>
      <c r="IVU8" s="161"/>
      <c r="IVV8" s="161"/>
      <c r="IVW8" s="161"/>
      <c r="IVX8" s="161"/>
      <c r="IVY8" s="161"/>
      <c r="IVZ8" s="161"/>
      <c r="IWA8" s="161"/>
      <c r="IWB8" s="161"/>
      <c r="IWC8" s="161"/>
      <c r="IWD8" s="161"/>
      <c r="IWE8" s="161"/>
      <c r="IWF8" s="161"/>
      <c r="IWG8" s="161"/>
      <c r="IWH8" s="161"/>
      <c r="IWI8" s="161"/>
      <c r="IWJ8" s="161"/>
      <c r="IWK8" s="161"/>
      <c r="IWL8" s="161"/>
      <c r="IWM8" s="161"/>
      <c r="IWN8" s="161"/>
      <c r="IWO8" s="161"/>
      <c r="IWP8" s="161"/>
      <c r="IWQ8" s="161"/>
      <c r="IWR8" s="161"/>
      <c r="IWS8" s="161"/>
      <c r="IWT8" s="161"/>
      <c r="IWU8" s="161"/>
      <c r="IWV8" s="161"/>
      <c r="IWW8" s="161"/>
      <c r="IWX8" s="161"/>
      <c r="IWY8" s="161"/>
      <c r="IWZ8" s="161"/>
      <c r="IXA8" s="161"/>
      <c r="IXB8" s="161"/>
      <c r="IXC8" s="161"/>
      <c r="IXD8" s="161"/>
      <c r="IXE8" s="161"/>
      <c r="IXF8" s="161"/>
      <c r="IXG8" s="161"/>
      <c r="IXH8" s="161"/>
      <c r="IXI8" s="161"/>
      <c r="IXJ8" s="161"/>
      <c r="IXK8" s="161"/>
      <c r="IXL8" s="161"/>
      <c r="IXM8" s="161"/>
      <c r="IXN8" s="161"/>
      <c r="IXO8" s="161"/>
      <c r="IXP8" s="161"/>
      <c r="IXQ8" s="161"/>
      <c r="IXR8" s="161"/>
      <c r="IXS8" s="161"/>
      <c r="IXT8" s="161"/>
      <c r="IXU8" s="161"/>
      <c r="IXV8" s="161"/>
      <c r="IXW8" s="161"/>
      <c r="IXX8" s="161"/>
      <c r="IXY8" s="161"/>
      <c r="IXZ8" s="161"/>
      <c r="IYA8" s="161"/>
      <c r="IYB8" s="161"/>
      <c r="IYC8" s="161"/>
      <c r="IYD8" s="161"/>
      <c r="IYE8" s="161"/>
      <c r="IYF8" s="161"/>
      <c r="IYG8" s="161"/>
      <c r="IYH8" s="161"/>
      <c r="IYI8" s="161"/>
      <c r="IYJ8" s="161"/>
      <c r="IYK8" s="161"/>
      <c r="IYL8" s="161"/>
      <c r="IYM8" s="161"/>
      <c r="IYN8" s="161"/>
      <c r="IYO8" s="161"/>
      <c r="IYP8" s="161"/>
      <c r="IYQ8" s="161"/>
      <c r="IYR8" s="161"/>
      <c r="IYS8" s="161"/>
      <c r="IYT8" s="161"/>
      <c r="IYU8" s="161"/>
      <c r="IYV8" s="161"/>
      <c r="IYW8" s="161"/>
      <c r="IYX8" s="161"/>
      <c r="IYY8" s="161"/>
      <c r="IYZ8" s="161"/>
      <c r="IZA8" s="161"/>
      <c r="IZB8" s="161"/>
      <c r="IZC8" s="161"/>
      <c r="IZD8" s="161"/>
      <c r="IZE8" s="161"/>
      <c r="IZF8" s="161"/>
      <c r="IZG8" s="161"/>
      <c r="IZH8" s="161"/>
      <c r="IZI8" s="161"/>
      <c r="IZJ8" s="161"/>
      <c r="IZK8" s="161"/>
      <c r="IZL8" s="161"/>
      <c r="IZM8" s="161"/>
      <c r="IZN8" s="161"/>
      <c r="IZO8" s="161"/>
      <c r="IZP8" s="161"/>
      <c r="IZQ8" s="161"/>
      <c r="IZR8" s="161"/>
      <c r="IZS8" s="161"/>
      <c r="IZT8" s="161"/>
      <c r="IZU8" s="161"/>
      <c r="IZV8" s="161"/>
      <c r="IZW8" s="161"/>
      <c r="IZX8" s="161"/>
      <c r="IZY8" s="161"/>
      <c r="IZZ8" s="161"/>
      <c r="JAA8" s="161"/>
      <c r="JAB8" s="161"/>
      <c r="JAC8" s="161"/>
      <c r="JAD8" s="161"/>
      <c r="JAE8" s="161"/>
      <c r="JAF8" s="161"/>
      <c r="JAG8" s="161"/>
      <c r="JAH8" s="161"/>
      <c r="JAI8" s="161"/>
      <c r="JAJ8" s="161"/>
      <c r="JAK8" s="161"/>
      <c r="JAL8" s="161"/>
      <c r="JAM8" s="161"/>
      <c r="JAN8" s="161"/>
      <c r="JAO8" s="161"/>
      <c r="JAP8" s="161"/>
      <c r="JAQ8" s="161"/>
      <c r="JAR8" s="161"/>
      <c r="JAS8" s="161"/>
      <c r="JAT8" s="161"/>
      <c r="JAU8" s="161"/>
      <c r="JAV8" s="161"/>
      <c r="JAW8" s="161"/>
      <c r="JAX8" s="161"/>
      <c r="JAY8" s="161"/>
      <c r="JAZ8" s="161"/>
      <c r="JBA8" s="161"/>
      <c r="JBB8" s="161"/>
      <c r="JBC8" s="161"/>
      <c r="JBD8" s="161"/>
      <c r="JBE8" s="161"/>
      <c r="JBF8" s="161"/>
      <c r="JBG8" s="161"/>
      <c r="JBH8" s="161"/>
      <c r="JBI8" s="161"/>
      <c r="JBJ8" s="161"/>
      <c r="JBK8" s="161"/>
      <c r="JBL8" s="161"/>
      <c r="JBM8" s="161"/>
      <c r="JBN8" s="161"/>
      <c r="JBO8" s="161"/>
      <c r="JBP8" s="161"/>
      <c r="JBQ8" s="161"/>
      <c r="JBR8" s="161"/>
      <c r="JBS8" s="161"/>
      <c r="JBT8" s="161"/>
      <c r="JBU8" s="161"/>
      <c r="JBV8" s="161"/>
      <c r="JBW8" s="161"/>
      <c r="JBX8" s="161"/>
      <c r="JBY8" s="161"/>
      <c r="JBZ8" s="161"/>
      <c r="JCA8" s="161"/>
      <c r="JCB8" s="161"/>
      <c r="JCC8" s="161"/>
      <c r="JCD8" s="161"/>
      <c r="JCE8" s="161"/>
      <c r="JCF8" s="161"/>
      <c r="JCG8" s="161"/>
      <c r="JCH8" s="161"/>
      <c r="JCI8" s="161"/>
      <c r="JCJ8" s="161"/>
      <c r="JCK8" s="161"/>
      <c r="JCL8" s="161"/>
      <c r="JCM8" s="161"/>
      <c r="JCN8" s="161"/>
      <c r="JCO8" s="161"/>
      <c r="JCP8" s="161"/>
      <c r="JCQ8" s="161"/>
      <c r="JCR8" s="161"/>
      <c r="JCS8" s="161"/>
      <c r="JCT8" s="161"/>
      <c r="JCU8" s="161"/>
      <c r="JCV8" s="161"/>
      <c r="JCW8" s="161"/>
      <c r="JCX8" s="161"/>
      <c r="JCY8" s="161"/>
      <c r="JCZ8" s="161"/>
      <c r="JDA8" s="161"/>
      <c r="JDB8" s="161"/>
      <c r="JDC8" s="161"/>
      <c r="JDD8" s="161"/>
      <c r="JDE8" s="161"/>
      <c r="JDF8" s="161"/>
      <c r="JDG8" s="161"/>
      <c r="JDH8" s="161"/>
      <c r="JDI8" s="161"/>
      <c r="JDJ8" s="161"/>
      <c r="JDK8" s="161"/>
      <c r="JDL8" s="161"/>
      <c r="JDM8" s="161"/>
      <c r="JDN8" s="161"/>
      <c r="JDO8" s="161"/>
      <c r="JDP8" s="161"/>
      <c r="JDQ8" s="161"/>
      <c r="JDR8" s="161"/>
      <c r="JDS8" s="161"/>
      <c r="JDT8" s="161"/>
      <c r="JDU8" s="161"/>
      <c r="JDV8" s="161"/>
      <c r="JDW8" s="161"/>
      <c r="JDX8" s="161"/>
      <c r="JDY8" s="161"/>
      <c r="JDZ8" s="161"/>
      <c r="JEA8" s="161"/>
      <c r="JEB8" s="161"/>
      <c r="JEC8" s="161"/>
      <c r="JED8" s="161"/>
      <c r="JEE8" s="161"/>
      <c r="JEF8" s="161"/>
      <c r="JEG8" s="161"/>
      <c r="JEH8" s="161"/>
      <c r="JEI8" s="161"/>
      <c r="JEJ8" s="161"/>
      <c r="JEK8" s="161"/>
      <c r="JEL8" s="161"/>
      <c r="JEM8" s="161"/>
      <c r="JEN8" s="161"/>
      <c r="JEO8" s="161"/>
      <c r="JEP8" s="161"/>
      <c r="JEQ8" s="161"/>
      <c r="JER8" s="161"/>
      <c r="JES8" s="161"/>
      <c r="JET8" s="161"/>
      <c r="JEU8" s="161"/>
      <c r="JEV8" s="161"/>
      <c r="JEW8" s="161"/>
      <c r="JEX8" s="161"/>
      <c r="JEY8" s="161"/>
      <c r="JEZ8" s="161"/>
      <c r="JFA8" s="161"/>
      <c r="JFB8" s="161"/>
      <c r="JFC8" s="161"/>
      <c r="JFD8" s="161"/>
      <c r="JFE8" s="161"/>
      <c r="JFF8" s="161"/>
      <c r="JFG8" s="161"/>
      <c r="JFH8" s="161"/>
      <c r="JFI8" s="161"/>
      <c r="JFJ8" s="161"/>
      <c r="JFK8" s="161"/>
      <c r="JFL8" s="161"/>
      <c r="JFM8" s="161"/>
      <c r="JFN8" s="161"/>
      <c r="JFO8" s="161"/>
      <c r="JFP8" s="161"/>
      <c r="JFQ8" s="161"/>
      <c r="JFR8" s="161"/>
      <c r="JFS8" s="161"/>
      <c r="JFT8" s="161"/>
      <c r="JFU8" s="161"/>
      <c r="JFV8" s="161"/>
      <c r="JFW8" s="161"/>
      <c r="JFX8" s="161"/>
      <c r="JFY8" s="161"/>
      <c r="JFZ8" s="161"/>
      <c r="JGA8" s="161"/>
      <c r="JGB8" s="161"/>
      <c r="JGC8" s="161"/>
      <c r="JGD8" s="161"/>
      <c r="JGE8" s="161"/>
      <c r="JGF8" s="161"/>
      <c r="JGG8" s="161"/>
      <c r="JGH8" s="161"/>
      <c r="JGI8" s="161"/>
      <c r="JGJ8" s="161"/>
      <c r="JGK8" s="161"/>
      <c r="JGL8" s="161"/>
      <c r="JGM8" s="161"/>
      <c r="JGN8" s="161"/>
      <c r="JGO8" s="161"/>
      <c r="JGP8" s="161"/>
      <c r="JGQ8" s="161"/>
      <c r="JGR8" s="161"/>
      <c r="JGS8" s="161"/>
      <c r="JGT8" s="161"/>
      <c r="JGU8" s="161"/>
      <c r="JGV8" s="161"/>
      <c r="JGW8" s="161"/>
      <c r="JGX8" s="161"/>
      <c r="JGY8" s="161"/>
      <c r="JGZ8" s="161"/>
      <c r="JHA8" s="161"/>
      <c r="JHB8" s="161"/>
      <c r="JHC8" s="161"/>
      <c r="JHD8" s="161"/>
      <c r="JHE8" s="161"/>
      <c r="JHF8" s="161"/>
      <c r="JHG8" s="161"/>
      <c r="JHH8" s="161"/>
      <c r="JHI8" s="161"/>
      <c r="JHJ8" s="161"/>
      <c r="JHK8" s="161"/>
      <c r="JHL8" s="161"/>
      <c r="JHM8" s="161"/>
      <c r="JHN8" s="161"/>
      <c r="JHO8" s="161"/>
      <c r="JHP8" s="161"/>
      <c r="JHQ8" s="161"/>
      <c r="JHR8" s="161"/>
      <c r="JHS8" s="161"/>
      <c r="JHT8" s="161"/>
      <c r="JHU8" s="161"/>
      <c r="JHV8" s="161"/>
      <c r="JHW8" s="161"/>
      <c r="JHX8" s="161"/>
      <c r="JHY8" s="161"/>
      <c r="JHZ8" s="161"/>
      <c r="JIA8" s="161"/>
      <c r="JIB8" s="161"/>
      <c r="JIC8" s="161"/>
      <c r="JID8" s="161"/>
      <c r="JIE8" s="161"/>
      <c r="JIF8" s="161"/>
      <c r="JIG8" s="161"/>
      <c r="JIH8" s="161"/>
      <c r="JII8" s="161"/>
      <c r="JIJ8" s="161"/>
      <c r="JIK8" s="161"/>
      <c r="JIL8" s="161"/>
      <c r="JIM8" s="161"/>
      <c r="JIN8" s="161"/>
      <c r="JIO8" s="161"/>
      <c r="JIP8" s="161"/>
      <c r="JIQ8" s="161"/>
      <c r="JIR8" s="161"/>
      <c r="JIS8" s="161"/>
      <c r="JIT8" s="161"/>
      <c r="JIU8" s="161"/>
      <c r="JIV8" s="161"/>
      <c r="JIW8" s="161"/>
      <c r="JIX8" s="161"/>
      <c r="JIY8" s="161"/>
      <c r="JIZ8" s="161"/>
      <c r="JJA8" s="161"/>
      <c r="JJB8" s="161"/>
      <c r="JJC8" s="161"/>
      <c r="JJD8" s="161"/>
      <c r="JJE8" s="161"/>
      <c r="JJF8" s="161"/>
      <c r="JJG8" s="161"/>
      <c r="JJH8" s="161"/>
      <c r="JJI8" s="161"/>
      <c r="JJJ8" s="161"/>
      <c r="JJK8" s="161"/>
      <c r="JJL8" s="161"/>
      <c r="JJM8" s="161"/>
      <c r="JJN8" s="161"/>
      <c r="JJO8" s="161"/>
      <c r="JJP8" s="161"/>
      <c r="JJQ8" s="161"/>
      <c r="JJR8" s="161"/>
      <c r="JJS8" s="161"/>
      <c r="JJT8" s="161"/>
      <c r="JJU8" s="161"/>
      <c r="JJV8" s="161"/>
      <c r="JJW8" s="161"/>
      <c r="JJX8" s="161"/>
      <c r="JJY8" s="161"/>
      <c r="JJZ8" s="161"/>
      <c r="JKA8" s="161"/>
      <c r="JKB8" s="161"/>
      <c r="JKC8" s="161"/>
      <c r="JKD8" s="161"/>
      <c r="JKE8" s="161"/>
      <c r="JKF8" s="161"/>
      <c r="JKG8" s="161"/>
      <c r="JKH8" s="161"/>
      <c r="JKI8" s="161"/>
      <c r="JKJ8" s="161"/>
      <c r="JKK8" s="161"/>
      <c r="JKL8" s="161"/>
      <c r="JKM8" s="161"/>
      <c r="JKN8" s="161"/>
      <c r="JKO8" s="161"/>
      <c r="JKP8" s="161"/>
      <c r="JKQ8" s="161"/>
      <c r="JKR8" s="161"/>
      <c r="JKS8" s="161"/>
      <c r="JKT8" s="161"/>
      <c r="JKU8" s="161"/>
      <c r="JKV8" s="161"/>
      <c r="JKW8" s="161"/>
      <c r="JKX8" s="161"/>
      <c r="JKY8" s="161"/>
      <c r="JKZ8" s="161"/>
      <c r="JLA8" s="161"/>
      <c r="JLB8" s="161"/>
      <c r="JLC8" s="161"/>
      <c r="JLD8" s="161"/>
      <c r="JLE8" s="161"/>
      <c r="JLF8" s="161"/>
      <c r="JLG8" s="161"/>
      <c r="JLH8" s="161"/>
      <c r="JLI8" s="161"/>
      <c r="JLJ8" s="161"/>
      <c r="JLK8" s="161"/>
      <c r="JLL8" s="161"/>
      <c r="JLM8" s="161"/>
      <c r="JLN8" s="161"/>
      <c r="JLO8" s="161"/>
      <c r="JLP8" s="161"/>
      <c r="JLQ8" s="161"/>
      <c r="JLR8" s="161"/>
      <c r="JLS8" s="161"/>
      <c r="JLT8" s="161"/>
      <c r="JLU8" s="161"/>
      <c r="JLV8" s="161"/>
      <c r="JLW8" s="161"/>
      <c r="JLX8" s="161"/>
      <c r="JLY8" s="161"/>
      <c r="JLZ8" s="161"/>
      <c r="JMA8" s="161"/>
      <c r="JMB8" s="161"/>
      <c r="JMC8" s="161"/>
      <c r="JMD8" s="161"/>
      <c r="JME8" s="161"/>
      <c r="JMF8" s="161"/>
      <c r="JMG8" s="161"/>
      <c r="JMH8" s="161"/>
      <c r="JMI8" s="161"/>
      <c r="JMJ8" s="161"/>
      <c r="JMK8" s="161"/>
      <c r="JML8" s="161"/>
      <c r="JMM8" s="161"/>
      <c r="JMN8" s="161"/>
      <c r="JMO8" s="161"/>
      <c r="JMP8" s="161"/>
      <c r="JMQ8" s="161"/>
      <c r="JMR8" s="161"/>
      <c r="JMS8" s="161"/>
      <c r="JMT8" s="161"/>
      <c r="JMU8" s="161"/>
      <c r="JMV8" s="161"/>
      <c r="JMW8" s="161"/>
      <c r="JMX8" s="161"/>
      <c r="JMY8" s="161"/>
      <c r="JMZ8" s="161"/>
      <c r="JNA8" s="161"/>
      <c r="JNB8" s="161"/>
      <c r="JNC8" s="161"/>
      <c r="JND8" s="161"/>
      <c r="JNE8" s="161"/>
      <c r="JNF8" s="161"/>
      <c r="JNG8" s="161"/>
      <c r="JNH8" s="161"/>
      <c r="JNI8" s="161"/>
      <c r="JNJ8" s="161"/>
      <c r="JNK8" s="161"/>
      <c r="JNL8" s="161"/>
      <c r="JNM8" s="161"/>
      <c r="JNN8" s="161"/>
      <c r="JNO8" s="161"/>
      <c r="JNP8" s="161"/>
      <c r="JNQ8" s="161"/>
      <c r="JNR8" s="161"/>
      <c r="JNS8" s="161"/>
      <c r="JNT8" s="161"/>
      <c r="JNU8" s="161"/>
      <c r="JNV8" s="161"/>
      <c r="JNW8" s="161"/>
      <c r="JNX8" s="161"/>
      <c r="JNY8" s="161"/>
      <c r="JNZ8" s="161"/>
      <c r="JOA8" s="161"/>
      <c r="JOB8" s="161"/>
      <c r="JOC8" s="161"/>
      <c r="JOD8" s="161"/>
      <c r="JOE8" s="161"/>
      <c r="JOF8" s="161"/>
      <c r="JOG8" s="161"/>
      <c r="JOH8" s="161"/>
      <c r="JOI8" s="161"/>
      <c r="JOJ8" s="161"/>
      <c r="JOK8" s="161"/>
      <c r="JOL8" s="161"/>
      <c r="JOM8" s="161"/>
      <c r="JON8" s="161"/>
      <c r="JOO8" s="161"/>
      <c r="JOP8" s="161"/>
      <c r="JOQ8" s="161"/>
      <c r="JOR8" s="161"/>
      <c r="JOS8" s="161"/>
      <c r="JOT8" s="161"/>
      <c r="JOU8" s="161"/>
      <c r="JOV8" s="161"/>
      <c r="JOW8" s="161"/>
      <c r="JOX8" s="161"/>
      <c r="JOY8" s="161"/>
      <c r="JOZ8" s="161"/>
      <c r="JPA8" s="161"/>
      <c r="JPB8" s="161"/>
      <c r="JPC8" s="161"/>
      <c r="JPD8" s="161"/>
      <c r="JPE8" s="161"/>
      <c r="JPF8" s="161"/>
      <c r="JPG8" s="161"/>
      <c r="JPH8" s="161"/>
      <c r="JPI8" s="161"/>
      <c r="JPJ8" s="161"/>
      <c r="JPK8" s="161"/>
      <c r="JPL8" s="161"/>
      <c r="JPM8" s="161"/>
      <c r="JPN8" s="161"/>
      <c r="JPO8" s="161"/>
      <c r="JPP8" s="161"/>
      <c r="JPQ8" s="161"/>
      <c r="JPR8" s="161"/>
      <c r="JPS8" s="161"/>
      <c r="JPT8" s="161"/>
      <c r="JPU8" s="161"/>
      <c r="JPV8" s="161"/>
      <c r="JPW8" s="161"/>
      <c r="JPX8" s="161"/>
      <c r="JPY8" s="161"/>
      <c r="JPZ8" s="161"/>
      <c r="JQA8" s="161"/>
      <c r="JQB8" s="161"/>
      <c r="JQC8" s="161"/>
      <c r="JQD8" s="161"/>
      <c r="JQE8" s="161"/>
      <c r="JQF8" s="161"/>
      <c r="JQG8" s="161"/>
      <c r="JQH8" s="161"/>
      <c r="JQI8" s="161"/>
      <c r="JQJ8" s="161"/>
      <c r="JQK8" s="161"/>
      <c r="JQL8" s="161"/>
      <c r="JQM8" s="161"/>
      <c r="JQN8" s="161"/>
      <c r="JQO8" s="161"/>
      <c r="JQP8" s="161"/>
      <c r="JQQ8" s="161"/>
      <c r="JQR8" s="161"/>
      <c r="JQS8" s="161"/>
      <c r="JQT8" s="161"/>
      <c r="JQU8" s="161"/>
      <c r="JQV8" s="161"/>
      <c r="JQW8" s="161"/>
      <c r="JQX8" s="161"/>
      <c r="JQY8" s="161"/>
      <c r="JQZ8" s="161"/>
      <c r="JRA8" s="161"/>
      <c r="JRB8" s="161"/>
      <c r="JRC8" s="161"/>
      <c r="JRD8" s="161"/>
      <c r="JRE8" s="161"/>
      <c r="JRF8" s="161"/>
      <c r="JRG8" s="161"/>
      <c r="JRH8" s="161"/>
      <c r="JRI8" s="161"/>
      <c r="JRJ8" s="161"/>
      <c r="JRK8" s="161"/>
      <c r="JRL8" s="161"/>
      <c r="JRM8" s="161"/>
      <c r="JRN8" s="161"/>
      <c r="JRO8" s="161"/>
      <c r="JRP8" s="161"/>
      <c r="JRQ8" s="161"/>
      <c r="JRR8" s="161"/>
      <c r="JRS8" s="161"/>
      <c r="JRT8" s="161"/>
      <c r="JRU8" s="161"/>
      <c r="JRV8" s="161"/>
      <c r="JRW8" s="161"/>
      <c r="JRX8" s="161"/>
      <c r="JRY8" s="161"/>
      <c r="JRZ8" s="161"/>
      <c r="JSA8" s="161"/>
      <c r="JSB8" s="161"/>
      <c r="JSC8" s="161"/>
      <c r="JSD8" s="161"/>
      <c r="JSE8" s="161"/>
      <c r="JSF8" s="161"/>
      <c r="JSG8" s="161"/>
      <c r="JSH8" s="161"/>
      <c r="JSI8" s="161"/>
      <c r="JSJ8" s="161"/>
      <c r="JSK8" s="161"/>
      <c r="JSL8" s="161"/>
      <c r="JSM8" s="161"/>
      <c r="JSN8" s="161"/>
      <c r="JSO8" s="161"/>
      <c r="JSP8" s="161"/>
      <c r="JSQ8" s="161"/>
      <c r="JSR8" s="161"/>
      <c r="JSS8" s="161"/>
      <c r="JST8" s="161"/>
      <c r="JSU8" s="161"/>
      <c r="JSV8" s="161"/>
      <c r="JSW8" s="161"/>
      <c r="JSX8" s="161"/>
      <c r="JSY8" s="161"/>
      <c r="JSZ8" s="161"/>
      <c r="JTA8" s="161"/>
      <c r="JTB8" s="161"/>
      <c r="JTC8" s="161"/>
      <c r="JTD8" s="161"/>
      <c r="JTE8" s="161"/>
      <c r="JTF8" s="161"/>
      <c r="JTG8" s="161"/>
      <c r="JTH8" s="161"/>
      <c r="JTI8" s="161"/>
      <c r="JTJ8" s="161"/>
      <c r="JTK8" s="161"/>
      <c r="JTL8" s="161"/>
      <c r="JTM8" s="161"/>
      <c r="JTN8" s="161"/>
      <c r="JTO8" s="161"/>
      <c r="JTP8" s="161"/>
      <c r="JTQ8" s="161"/>
      <c r="JTR8" s="161"/>
      <c r="JTS8" s="161"/>
      <c r="JTT8" s="161"/>
      <c r="JTU8" s="161"/>
      <c r="JTV8" s="161"/>
      <c r="JTW8" s="161"/>
      <c r="JTX8" s="161"/>
      <c r="JTY8" s="161"/>
      <c r="JTZ8" s="161"/>
      <c r="JUA8" s="161"/>
      <c r="JUB8" s="161"/>
      <c r="JUC8" s="161"/>
      <c r="JUD8" s="161"/>
      <c r="JUE8" s="161"/>
      <c r="JUF8" s="161"/>
      <c r="JUG8" s="161"/>
      <c r="JUH8" s="161"/>
      <c r="JUI8" s="161"/>
      <c r="JUJ8" s="161"/>
      <c r="JUK8" s="161"/>
      <c r="JUL8" s="161"/>
      <c r="JUM8" s="161"/>
      <c r="JUN8" s="161"/>
      <c r="JUO8" s="161"/>
      <c r="JUP8" s="161"/>
      <c r="JUQ8" s="161"/>
      <c r="JUR8" s="161"/>
      <c r="JUS8" s="161"/>
      <c r="JUT8" s="161"/>
      <c r="JUU8" s="161"/>
      <c r="JUV8" s="161"/>
      <c r="JUW8" s="161"/>
      <c r="JUX8" s="161"/>
      <c r="JUY8" s="161"/>
      <c r="JUZ8" s="161"/>
      <c r="JVA8" s="161"/>
      <c r="JVB8" s="161"/>
      <c r="JVC8" s="161"/>
      <c r="JVD8" s="161"/>
      <c r="JVE8" s="161"/>
      <c r="JVF8" s="161"/>
      <c r="JVG8" s="161"/>
      <c r="JVH8" s="161"/>
      <c r="JVI8" s="161"/>
      <c r="JVJ8" s="161"/>
      <c r="JVK8" s="161"/>
      <c r="JVL8" s="161"/>
      <c r="JVM8" s="161"/>
      <c r="JVN8" s="161"/>
      <c r="JVO8" s="161"/>
      <c r="JVP8" s="161"/>
      <c r="JVQ8" s="161"/>
      <c r="JVR8" s="161"/>
      <c r="JVS8" s="161"/>
      <c r="JVT8" s="161"/>
      <c r="JVU8" s="161"/>
      <c r="JVV8" s="161"/>
      <c r="JVW8" s="161"/>
      <c r="JVX8" s="161"/>
      <c r="JVY8" s="161"/>
      <c r="JVZ8" s="161"/>
      <c r="JWA8" s="161"/>
      <c r="JWB8" s="161"/>
      <c r="JWC8" s="161"/>
      <c r="JWD8" s="161"/>
      <c r="JWE8" s="161"/>
      <c r="JWF8" s="161"/>
      <c r="JWG8" s="161"/>
      <c r="JWH8" s="161"/>
      <c r="JWI8" s="161"/>
      <c r="JWJ8" s="161"/>
      <c r="JWK8" s="161"/>
      <c r="JWL8" s="161"/>
      <c r="JWM8" s="161"/>
      <c r="JWN8" s="161"/>
      <c r="JWO8" s="161"/>
      <c r="JWP8" s="161"/>
      <c r="JWQ8" s="161"/>
      <c r="JWR8" s="161"/>
      <c r="JWS8" s="161"/>
      <c r="JWT8" s="161"/>
      <c r="JWU8" s="161"/>
      <c r="JWV8" s="161"/>
      <c r="JWW8" s="161"/>
      <c r="JWX8" s="161"/>
      <c r="JWY8" s="161"/>
      <c r="JWZ8" s="161"/>
      <c r="JXA8" s="161"/>
      <c r="JXB8" s="161"/>
      <c r="JXC8" s="161"/>
      <c r="JXD8" s="161"/>
      <c r="JXE8" s="161"/>
      <c r="JXF8" s="161"/>
      <c r="JXG8" s="161"/>
      <c r="JXH8" s="161"/>
      <c r="JXI8" s="161"/>
      <c r="JXJ8" s="161"/>
      <c r="JXK8" s="161"/>
      <c r="JXL8" s="161"/>
      <c r="JXM8" s="161"/>
      <c r="JXN8" s="161"/>
      <c r="JXO8" s="161"/>
      <c r="JXP8" s="161"/>
      <c r="JXQ8" s="161"/>
      <c r="JXR8" s="161"/>
      <c r="JXS8" s="161"/>
      <c r="JXT8" s="161"/>
      <c r="JXU8" s="161"/>
      <c r="JXV8" s="161"/>
      <c r="JXW8" s="161"/>
      <c r="JXX8" s="161"/>
      <c r="JXY8" s="161"/>
      <c r="JXZ8" s="161"/>
      <c r="JYA8" s="161"/>
      <c r="JYB8" s="161"/>
      <c r="JYC8" s="161"/>
      <c r="JYD8" s="161"/>
      <c r="JYE8" s="161"/>
      <c r="JYF8" s="161"/>
      <c r="JYG8" s="161"/>
      <c r="JYH8" s="161"/>
      <c r="JYI8" s="161"/>
      <c r="JYJ8" s="161"/>
      <c r="JYK8" s="161"/>
      <c r="JYL8" s="161"/>
      <c r="JYM8" s="161"/>
      <c r="JYN8" s="161"/>
      <c r="JYO8" s="161"/>
      <c r="JYP8" s="161"/>
      <c r="JYQ8" s="161"/>
      <c r="JYR8" s="161"/>
      <c r="JYS8" s="161"/>
      <c r="JYT8" s="161"/>
      <c r="JYU8" s="161"/>
      <c r="JYV8" s="161"/>
      <c r="JYW8" s="161"/>
      <c r="JYX8" s="161"/>
      <c r="JYY8" s="161"/>
      <c r="JYZ8" s="161"/>
      <c r="JZA8" s="161"/>
      <c r="JZB8" s="161"/>
      <c r="JZC8" s="161"/>
      <c r="JZD8" s="161"/>
      <c r="JZE8" s="161"/>
      <c r="JZF8" s="161"/>
      <c r="JZG8" s="161"/>
      <c r="JZH8" s="161"/>
      <c r="JZI8" s="161"/>
      <c r="JZJ8" s="161"/>
      <c r="JZK8" s="161"/>
      <c r="JZL8" s="161"/>
      <c r="JZM8" s="161"/>
      <c r="JZN8" s="161"/>
      <c r="JZO8" s="161"/>
      <c r="JZP8" s="161"/>
      <c r="JZQ8" s="161"/>
      <c r="JZR8" s="161"/>
      <c r="JZS8" s="161"/>
      <c r="JZT8" s="161"/>
      <c r="JZU8" s="161"/>
      <c r="JZV8" s="161"/>
      <c r="JZW8" s="161"/>
      <c r="JZX8" s="161"/>
      <c r="JZY8" s="161"/>
      <c r="JZZ8" s="161"/>
      <c r="KAA8" s="161"/>
      <c r="KAB8" s="161"/>
      <c r="KAC8" s="161"/>
      <c r="KAD8" s="161"/>
      <c r="KAE8" s="161"/>
      <c r="KAF8" s="161"/>
      <c r="KAG8" s="161"/>
      <c r="KAH8" s="161"/>
      <c r="KAI8" s="161"/>
      <c r="KAJ8" s="161"/>
      <c r="KAK8" s="161"/>
      <c r="KAL8" s="161"/>
      <c r="KAM8" s="161"/>
      <c r="KAN8" s="161"/>
      <c r="KAO8" s="161"/>
      <c r="KAP8" s="161"/>
      <c r="KAQ8" s="161"/>
      <c r="KAR8" s="161"/>
      <c r="KAS8" s="161"/>
      <c r="KAT8" s="161"/>
      <c r="KAU8" s="161"/>
      <c r="KAV8" s="161"/>
      <c r="KAW8" s="161"/>
      <c r="KAX8" s="161"/>
      <c r="KAY8" s="161"/>
      <c r="KAZ8" s="161"/>
      <c r="KBA8" s="161"/>
      <c r="KBB8" s="161"/>
      <c r="KBC8" s="161"/>
      <c r="KBD8" s="161"/>
      <c r="KBE8" s="161"/>
      <c r="KBF8" s="161"/>
      <c r="KBG8" s="161"/>
      <c r="KBH8" s="161"/>
      <c r="KBI8" s="161"/>
      <c r="KBJ8" s="161"/>
      <c r="KBK8" s="161"/>
      <c r="KBL8" s="161"/>
      <c r="KBM8" s="161"/>
      <c r="KBN8" s="161"/>
      <c r="KBO8" s="161"/>
      <c r="KBP8" s="161"/>
      <c r="KBQ8" s="161"/>
      <c r="KBR8" s="161"/>
      <c r="KBS8" s="161"/>
      <c r="KBT8" s="161"/>
      <c r="KBU8" s="161"/>
      <c r="KBV8" s="161"/>
      <c r="KBW8" s="161"/>
      <c r="KBX8" s="161"/>
      <c r="KBY8" s="161"/>
      <c r="KBZ8" s="161"/>
      <c r="KCA8" s="161"/>
      <c r="KCB8" s="161"/>
      <c r="KCC8" s="161"/>
      <c r="KCD8" s="161"/>
      <c r="KCE8" s="161"/>
      <c r="KCF8" s="161"/>
      <c r="KCG8" s="161"/>
      <c r="KCH8" s="161"/>
      <c r="KCI8" s="161"/>
      <c r="KCJ8" s="161"/>
      <c r="KCK8" s="161"/>
      <c r="KCL8" s="161"/>
      <c r="KCM8" s="161"/>
      <c r="KCN8" s="161"/>
      <c r="KCO8" s="161"/>
      <c r="KCP8" s="161"/>
      <c r="KCQ8" s="161"/>
      <c r="KCR8" s="161"/>
      <c r="KCS8" s="161"/>
      <c r="KCT8" s="161"/>
      <c r="KCU8" s="161"/>
      <c r="KCV8" s="161"/>
      <c r="KCW8" s="161"/>
      <c r="KCX8" s="161"/>
      <c r="KCY8" s="161"/>
      <c r="KCZ8" s="161"/>
      <c r="KDA8" s="161"/>
      <c r="KDB8" s="161"/>
      <c r="KDC8" s="161"/>
      <c r="KDD8" s="161"/>
      <c r="KDE8" s="161"/>
      <c r="KDF8" s="161"/>
      <c r="KDG8" s="161"/>
      <c r="KDH8" s="161"/>
      <c r="KDI8" s="161"/>
      <c r="KDJ8" s="161"/>
      <c r="KDK8" s="161"/>
      <c r="KDL8" s="161"/>
      <c r="KDM8" s="161"/>
      <c r="KDN8" s="161"/>
      <c r="KDO8" s="161"/>
      <c r="KDP8" s="161"/>
      <c r="KDQ8" s="161"/>
      <c r="KDR8" s="161"/>
      <c r="KDS8" s="161"/>
      <c r="KDT8" s="161"/>
      <c r="KDU8" s="161"/>
      <c r="KDV8" s="161"/>
      <c r="KDW8" s="161"/>
      <c r="KDX8" s="161"/>
      <c r="KDY8" s="161"/>
      <c r="KDZ8" s="161"/>
      <c r="KEA8" s="161"/>
      <c r="KEB8" s="161"/>
      <c r="KEC8" s="161"/>
      <c r="KED8" s="161"/>
      <c r="KEE8" s="161"/>
      <c r="KEF8" s="161"/>
      <c r="KEG8" s="161"/>
      <c r="KEH8" s="161"/>
      <c r="KEI8" s="161"/>
      <c r="KEJ8" s="161"/>
      <c r="KEK8" s="161"/>
      <c r="KEL8" s="161"/>
      <c r="KEM8" s="161"/>
      <c r="KEN8" s="161"/>
      <c r="KEO8" s="161"/>
      <c r="KEP8" s="161"/>
      <c r="KEQ8" s="161"/>
      <c r="KER8" s="161"/>
      <c r="KES8" s="161"/>
      <c r="KET8" s="161"/>
      <c r="KEU8" s="161"/>
      <c r="KEV8" s="161"/>
      <c r="KEW8" s="161"/>
      <c r="KEX8" s="161"/>
      <c r="KEY8" s="161"/>
      <c r="KEZ8" s="161"/>
      <c r="KFA8" s="161"/>
      <c r="KFB8" s="161"/>
      <c r="KFC8" s="161"/>
      <c r="KFD8" s="161"/>
      <c r="KFE8" s="161"/>
      <c r="KFF8" s="161"/>
      <c r="KFG8" s="161"/>
      <c r="KFH8" s="161"/>
      <c r="KFI8" s="161"/>
      <c r="KFJ8" s="161"/>
      <c r="KFK8" s="161"/>
      <c r="KFL8" s="161"/>
      <c r="KFM8" s="161"/>
      <c r="KFN8" s="161"/>
      <c r="KFO8" s="161"/>
      <c r="KFP8" s="161"/>
      <c r="KFQ8" s="161"/>
      <c r="KFR8" s="161"/>
      <c r="KFS8" s="161"/>
      <c r="KFT8" s="161"/>
      <c r="KFU8" s="161"/>
      <c r="KFV8" s="161"/>
      <c r="KFW8" s="161"/>
      <c r="KFX8" s="161"/>
      <c r="KFY8" s="161"/>
      <c r="KFZ8" s="161"/>
      <c r="KGA8" s="161"/>
      <c r="KGB8" s="161"/>
      <c r="KGC8" s="161"/>
      <c r="KGD8" s="161"/>
      <c r="KGE8" s="161"/>
      <c r="KGF8" s="161"/>
      <c r="KGG8" s="161"/>
      <c r="KGH8" s="161"/>
      <c r="KGI8" s="161"/>
      <c r="KGJ8" s="161"/>
      <c r="KGK8" s="161"/>
      <c r="KGL8" s="161"/>
      <c r="KGM8" s="161"/>
      <c r="KGN8" s="161"/>
      <c r="KGO8" s="161"/>
      <c r="KGP8" s="161"/>
      <c r="KGQ8" s="161"/>
      <c r="KGR8" s="161"/>
      <c r="KGS8" s="161"/>
      <c r="KGT8" s="161"/>
      <c r="KGU8" s="161"/>
      <c r="KGV8" s="161"/>
      <c r="KGW8" s="161"/>
      <c r="KGX8" s="161"/>
      <c r="KGY8" s="161"/>
      <c r="KGZ8" s="161"/>
      <c r="KHA8" s="161"/>
      <c r="KHB8" s="161"/>
      <c r="KHC8" s="161"/>
      <c r="KHD8" s="161"/>
      <c r="KHE8" s="161"/>
      <c r="KHF8" s="161"/>
      <c r="KHG8" s="161"/>
      <c r="KHH8" s="161"/>
      <c r="KHI8" s="161"/>
      <c r="KHJ8" s="161"/>
      <c r="KHK8" s="161"/>
      <c r="KHL8" s="161"/>
      <c r="KHM8" s="161"/>
      <c r="KHN8" s="161"/>
      <c r="KHO8" s="161"/>
      <c r="KHP8" s="161"/>
      <c r="KHQ8" s="161"/>
      <c r="KHR8" s="161"/>
      <c r="KHS8" s="161"/>
      <c r="KHT8" s="161"/>
      <c r="KHU8" s="161"/>
      <c r="KHV8" s="161"/>
      <c r="KHW8" s="161"/>
      <c r="KHX8" s="161"/>
      <c r="KHY8" s="161"/>
      <c r="KHZ8" s="161"/>
      <c r="KIA8" s="161"/>
      <c r="KIB8" s="161"/>
      <c r="KIC8" s="161"/>
      <c r="KID8" s="161"/>
      <c r="KIE8" s="161"/>
      <c r="KIF8" s="161"/>
      <c r="KIG8" s="161"/>
      <c r="KIH8" s="161"/>
      <c r="KII8" s="161"/>
      <c r="KIJ8" s="161"/>
      <c r="KIK8" s="161"/>
      <c r="KIL8" s="161"/>
      <c r="KIM8" s="161"/>
      <c r="KIN8" s="161"/>
      <c r="KIO8" s="161"/>
      <c r="KIP8" s="161"/>
      <c r="KIQ8" s="161"/>
      <c r="KIR8" s="161"/>
      <c r="KIS8" s="161"/>
      <c r="KIT8" s="161"/>
      <c r="KIU8" s="161"/>
      <c r="KIV8" s="161"/>
      <c r="KIW8" s="161"/>
      <c r="KIX8" s="161"/>
      <c r="KIY8" s="161"/>
      <c r="KIZ8" s="161"/>
      <c r="KJA8" s="161"/>
      <c r="KJB8" s="161"/>
      <c r="KJC8" s="161"/>
      <c r="KJD8" s="161"/>
      <c r="KJE8" s="161"/>
      <c r="KJF8" s="161"/>
      <c r="KJG8" s="161"/>
      <c r="KJH8" s="161"/>
      <c r="KJI8" s="161"/>
      <c r="KJJ8" s="161"/>
      <c r="KJK8" s="161"/>
      <c r="KJL8" s="161"/>
      <c r="KJM8" s="161"/>
      <c r="KJN8" s="161"/>
      <c r="KJO8" s="161"/>
      <c r="KJP8" s="161"/>
      <c r="KJQ8" s="161"/>
      <c r="KJR8" s="161"/>
      <c r="KJS8" s="161"/>
      <c r="KJT8" s="161"/>
      <c r="KJU8" s="161"/>
      <c r="KJV8" s="161"/>
      <c r="KJW8" s="161"/>
      <c r="KJX8" s="161"/>
      <c r="KJY8" s="161"/>
      <c r="KJZ8" s="161"/>
      <c r="KKA8" s="161"/>
      <c r="KKB8" s="161"/>
      <c r="KKC8" s="161"/>
      <c r="KKD8" s="161"/>
      <c r="KKE8" s="161"/>
      <c r="KKF8" s="161"/>
      <c r="KKG8" s="161"/>
      <c r="KKH8" s="161"/>
      <c r="KKI8" s="161"/>
      <c r="KKJ8" s="161"/>
      <c r="KKK8" s="161"/>
      <c r="KKL8" s="161"/>
      <c r="KKM8" s="161"/>
      <c r="KKN8" s="161"/>
      <c r="KKO8" s="161"/>
      <c r="KKP8" s="161"/>
      <c r="KKQ8" s="161"/>
      <c r="KKR8" s="161"/>
      <c r="KKS8" s="161"/>
      <c r="KKT8" s="161"/>
      <c r="KKU8" s="161"/>
      <c r="KKV8" s="161"/>
      <c r="KKW8" s="161"/>
      <c r="KKX8" s="161"/>
      <c r="KKY8" s="161"/>
      <c r="KKZ8" s="161"/>
      <c r="KLA8" s="161"/>
      <c r="KLB8" s="161"/>
      <c r="KLC8" s="161"/>
      <c r="KLD8" s="161"/>
      <c r="KLE8" s="161"/>
      <c r="KLF8" s="161"/>
      <c r="KLG8" s="161"/>
      <c r="KLH8" s="161"/>
      <c r="KLI8" s="161"/>
      <c r="KLJ8" s="161"/>
      <c r="KLK8" s="161"/>
      <c r="KLL8" s="161"/>
      <c r="KLM8" s="161"/>
      <c r="KLN8" s="161"/>
      <c r="KLO8" s="161"/>
      <c r="KLP8" s="161"/>
      <c r="KLQ8" s="161"/>
      <c r="KLR8" s="161"/>
      <c r="KLS8" s="161"/>
      <c r="KLT8" s="161"/>
      <c r="KLU8" s="161"/>
      <c r="KLV8" s="161"/>
      <c r="KLW8" s="161"/>
      <c r="KLX8" s="161"/>
      <c r="KLY8" s="161"/>
      <c r="KLZ8" s="161"/>
      <c r="KMA8" s="161"/>
      <c r="KMB8" s="161"/>
      <c r="KMC8" s="161"/>
      <c r="KMD8" s="161"/>
      <c r="KME8" s="161"/>
      <c r="KMF8" s="161"/>
      <c r="KMG8" s="161"/>
      <c r="KMH8" s="161"/>
      <c r="KMI8" s="161"/>
      <c r="KMJ8" s="161"/>
      <c r="KMK8" s="161"/>
      <c r="KML8" s="161"/>
      <c r="KMM8" s="161"/>
      <c r="KMN8" s="161"/>
      <c r="KMO8" s="161"/>
      <c r="KMP8" s="161"/>
      <c r="KMQ8" s="161"/>
      <c r="KMR8" s="161"/>
      <c r="KMS8" s="161"/>
      <c r="KMT8" s="161"/>
      <c r="KMU8" s="161"/>
      <c r="KMV8" s="161"/>
      <c r="KMW8" s="161"/>
      <c r="KMX8" s="161"/>
      <c r="KMY8" s="161"/>
      <c r="KMZ8" s="161"/>
      <c r="KNA8" s="161"/>
      <c r="KNB8" s="161"/>
      <c r="KNC8" s="161"/>
      <c r="KND8" s="161"/>
      <c r="KNE8" s="161"/>
      <c r="KNF8" s="161"/>
      <c r="KNG8" s="161"/>
      <c r="KNH8" s="161"/>
      <c r="KNI8" s="161"/>
      <c r="KNJ8" s="161"/>
      <c r="KNK8" s="161"/>
      <c r="KNL8" s="161"/>
      <c r="KNM8" s="161"/>
      <c r="KNN8" s="161"/>
      <c r="KNO8" s="161"/>
      <c r="KNP8" s="161"/>
      <c r="KNQ8" s="161"/>
      <c r="KNR8" s="161"/>
      <c r="KNS8" s="161"/>
      <c r="KNT8" s="161"/>
      <c r="KNU8" s="161"/>
      <c r="KNV8" s="161"/>
      <c r="KNW8" s="161"/>
      <c r="KNX8" s="161"/>
      <c r="KNY8" s="161"/>
      <c r="KNZ8" s="161"/>
      <c r="KOA8" s="161"/>
      <c r="KOB8" s="161"/>
      <c r="KOC8" s="161"/>
      <c r="KOD8" s="161"/>
      <c r="KOE8" s="161"/>
      <c r="KOF8" s="161"/>
      <c r="KOG8" s="161"/>
      <c r="KOH8" s="161"/>
      <c r="KOI8" s="161"/>
      <c r="KOJ8" s="161"/>
      <c r="KOK8" s="161"/>
      <c r="KOL8" s="161"/>
      <c r="KOM8" s="161"/>
      <c r="KON8" s="161"/>
      <c r="KOO8" s="161"/>
      <c r="KOP8" s="161"/>
      <c r="KOQ8" s="161"/>
      <c r="KOR8" s="161"/>
      <c r="KOS8" s="161"/>
      <c r="KOT8" s="161"/>
      <c r="KOU8" s="161"/>
      <c r="KOV8" s="161"/>
      <c r="KOW8" s="161"/>
      <c r="KOX8" s="161"/>
      <c r="KOY8" s="161"/>
      <c r="KOZ8" s="161"/>
      <c r="KPA8" s="161"/>
      <c r="KPB8" s="161"/>
      <c r="KPC8" s="161"/>
      <c r="KPD8" s="161"/>
      <c r="KPE8" s="161"/>
      <c r="KPF8" s="161"/>
      <c r="KPG8" s="161"/>
      <c r="KPH8" s="161"/>
      <c r="KPI8" s="161"/>
      <c r="KPJ8" s="161"/>
      <c r="KPK8" s="161"/>
      <c r="KPL8" s="161"/>
      <c r="KPM8" s="161"/>
      <c r="KPN8" s="161"/>
      <c r="KPO8" s="161"/>
      <c r="KPP8" s="161"/>
      <c r="KPQ8" s="161"/>
      <c r="KPR8" s="161"/>
      <c r="KPS8" s="161"/>
      <c r="KPT8" s="161"/>
      <c r="KPU8" s="161"/>
      <c r="KPV8" s="161"/>
      <c r="KPW8" s="161"/>
      <c r="KPX8" s="161"/>
      <c r="KPY8" s="161"/>
      <c r="KPZ8" s="161"/>
      <c r="KQA8" s="161"/>
      <c r="KQB8" s="161"/>
      <c r="KQC8" s="161"/>
      <c r="KQD8" s="161"/>
      <c r="KQE8" s="161"/>
      <c r="KQF8" s="161"/>
      <c r="KQG8" s="161"/>
      <c r="KQH8" s="161"/>
      <c r="KQI8" s="161"/>
      <c r="KQJ8" s="161"/>
      <c r="KQK8" s="161"/>
      <c r="KQL8" s="161"/>
      <c r="KQM8" s="161"/>
      <c r="KQN8" s="161"/>
      <c r="KQO8" s="161"/>
      <c r="KQP8" s="161"/>
      <c r="KQQ8" s="161"/>
      <c r="KQR8" s="161"/>
      <c r="KQS8" s="161"/>
      <c r="KQT8" s="161"/>
      <c r="KQU8" s="161"/>
      <c r="KQV8" s="161"/>
      <c r="KQW8" s="161"/>
      <c r="KQX8" s="161"/>
      <c r="KQY8" s="161"/>
      <c r="KQZ8" s="161"/>
      <c r="KRA8" s="161"/>
      <c r="KRB8" s="161"/>
      <c r="KRC8" s="161"/>
      <c r="KRD8" s="161"/>
      <c r="KRE8" s="161"/>
      <c r="KRF8" s="161"/>
      <c r="KRG8" s="161"/>
      <c r="KRH8" s="161"/>
      <c r="KRI8" s="161"/>
      <c r="KRJ8" s="161"/>
      <c r="KRK8" s="161"/>
      <c r="KRL8" s="161"/>
      <c r="KRM8" s="161"/>
      <c r="KRN8" s="161"/>
      <c r="KRO8" s="161"/>
      <c r="KRP8" s="161"/>
      <c r="KRQ8" s="161"/>
      <c r="KRR8" s="161"/>
      <c r="KRS8" s="161"/>
      <c r="KRT8" s="161"/>
      <c r="KRU8" s="161"/>
      <c r="KRV8" s="161"/>
      <c r="KRW8" s="161"/>
      <c r="KRX8" s="161"/>
      <c r="KRY8" s="161"/>
      <c r="KRZ8" s="161"/>
      <c r="KSA8" s="161"/>
      <c r="KSB8" s="161"/>
      <c r="KSC8" s="161"/>
      <c r="KSD8" s="161"/>
      <c r="KSE8" s="161"/>
      <c r="KSF8" s="161"/>
      <c r="KSG8" s="161"/>
      <c r="KSH8" s="161"/>
      <c r="KSI8" s="161"/>
      <c r="KSJ8" s="161"/>
      <c r="KSK8" s="161"/>
      <c r="KSL8" s="161"/>
      <c r="KSM8" s="161"/>
      <c r="KSN8" s="161"/>
      <c r="KSO8" s="161"/>
      <c r="KSP8" s="161"/>
      <c r="KSQ8" s="161"/>
      <c r="KSR8" s="161"/>
      <c r="KSS8" s="161"/>
      <c r="KST8" s="161"/>
      <c r="KSU8" s="161"/>
      <c r="KSV8" s="161"/>
      <c r="KSW8" s="161"/>
      <c r="KSX8" s="161"/>
      <c r="KSY8" s="161"/>
      <c r="KSZ8" s="161"/>
      <c r="KTA8" s="161"/>
      <c r="KTB8" s="161"/>
      <c r="KTC8" s="161"/>
      <c r="KTD8" s="161"/>
      <c r="KTE8" s="161"/>
      <c r="KTF8" s="161"/>
      <c r="KTG8" s="161"/>
      <c r="KTH8" s="161"/>
      <c r="KTI8" s="161"/>
      <c r="KTJ8" s="161"/>
      <c r="KTK8" s="161"/>
      <c r="KTL8" s="161"/>
      <c r="KTM8" s="161"/>
      <c r="KTN8" s="161"/>
      <c r="KTO8" s="161"/>
      <c r="KTP8" s="161"/>
      <c r="KTQ8" s="161"/>
      <c r="KTR8" s="161"/>
      <c r="KTS8" s="161"/>
      <c r="KTT8" s="161"/>
      <c r="KTU8" s="161"/>
      <c r="KTV8" s="161"/>
      <c r="KTW8" s="161"/>
      <c r="KTX8" s="161"/>
      <c r="KTY8" s="161"/>
      <c r="KTZ8" s="161"/>
      <c r="KUA8" s="161"/>
      <c r="KUB8" s="161"/>
      <c r="KUC8" s="161"/>
      <c r="KUD8" s="161"/>
      <c r="KUE8" s="161"/>
      <c r="KUF8" s="161"/>
      <c r="KUG8" s="161"/>
      <c r="KUH8" s="161"/>
      <c r="KUI8" s="161"/>
      <c r="KUJ8" s="161"/>
      <c r="KUK8" s="161"/>
      <c r="KUL8" s="161"/>
      <c r="KUM8" s="161"/>
      <c r="KUN8" s="161"/>
      <c r="KUO8" s="161"/>
      <c r="KUP8" s="161"/>
      <c r="KUQ8" s="161"/>
      <c r="KUR8" s="161"/>
      <c r="KUS8" s="161"/>
      <c r="KUT8" s="161"/>
      <c r="KUU8" s="161"/>
      <c r="KUV8" s="161"/>
      <c r="KUW8" s="161"/>
      <c r="KUX8" s="161"/>
      <c r="KUY8" s="161"/>
      <c r="KUZ8" s="161"/>
      <c r="KVA8" s="161"/>
      <c r="KVB8" s="161"/>
      <c r="KVC8" s="161"/>
      <c r="KVD8" s="161"/>
      <c r="KVE8" s="161"/>
      <c r="KVF8" s="161"/>
      <c r="KVG8" s="161"/>
      <c r="KVH8" s="161"/>
      <c r="KVI8" s="161"/>
      <c r="KVJ8" s="161"/>
      <c r="KVK8" s="161"/>
      <c r="KVL8" s="161"/>
      <c r="KVM8" s="161"/>
      <c r="KVN8" s="161"/>
      <c r="KVO8" s="161"/>
      <c r="KVP8" s="161"/>
      <c r="KVQ8" s="161"/>
      <c r="KVR8" s="161"/>
      <c r="KVS8" s="161"/>
      <c r="KVT8" s="161"/>
      <c r="KVU8" s="161"/>
      <c r="KVV8" s="161"/>
      <c r="KVW8" s="161"/>
      <c r="KVX8" s="161"/>
      <c r="KVY8" s="161"/>
      <c r="KVZ8" s="161"/>
      <c r="KWA8" s="161"/>
      <c r="KWB8" s="161"/>
      <c r="KWC8" s="161"/>
      <c r="KWD8" s="161"/>
      <c r="KWE8" s="161"/>
      <c r="KWF8" s="161"/>
      <c r="KWG8" s="161"/>
      <c r="KWH8" s="161"/>
      <c r="KWI8" s="161"/>
      <c r="KWJ8" s="161"/>
      <c r="KWK8" s="161"/>
      <c r="KWL8" s="161"/>
      <c r="KWM8" s="161"/>
      <c r="KWN8" s="161"/>
      <c r="KWO8" s="161"/>
      <c r="KWP8" s="161"/>
      <c r="KWQ8" s="161"/>
      <c r="KWR8" s="161"/>
      <c r="KWS8" s="161"/>
      <c r="KWT8" s="161"/>
      <c r="KWU8" s="161"/>
      <c r="KWV8" s="161"/>
      <c r="KWW8" s="161"/>
      <c r="KWX8" s="161"/>
      <c r="KWY8" s="161"/>
      <c r="KWZ8" s="161"/>
      <c r="KXA8" s="161"/>
      <c r="KXB8" s="161"/>
      <c r="KXC8" s="161"/>
      <c r="KXD8" s="161"/>
      <c r="KXE8" s="161"/>
      <c r="KXF8" s="161"/>
      <c r="KXG8" s="161"/>
      <c r="KXH8" s="161"/>
      <c r="KXI8" s="161"/>
      <c r="KXJ8" s="161"/>
      <c r="KXK8" s="161"/>
      <c r="KXL8" s="161"/>
      <c r="KXM8" s="161"/>
      <c r="KXN8" s="161"/>
      <c r="KXO8" s="161"/>
      <c r="KXP8" s="161"/>
      <c r="KXQ8" s="161"/>
      <c r="KXR8" s="161"/>
      <c r="KXS8" s="161"/>
      <c r="KXT8" s="161"/>
      <c r="KXU8" s="161"/>
      <c r="KXV8" s="161"/>
      <c r="KXW8" s="161"/>
      <c r="KXX8" s="161"/>
      <c r="KXY8" s="161"/>
      <c r="KXZ8" s="161"/>
      <c r="KYA8" s="161"/>
      <c r="KYB8" s="161"/>
      <c r="KYC8" s="161"/>
      <c r="KYD8" s="161"/>
      <c r="KYE8" s="161"/>
      <c r="KYF8" s="161"/>
      <c r="KYG8" s="161"/>
      <c r="KYH8" s="161"/>
      <c r="KYI8" s="161"/>
      <c r="KYJ8" s="161"/>
      <c r="KYK8" s="161"/>
      <c r="KYL8" s="161"/>
      <c r="KYM8" s="161"/>
      <c r="KYN8" s="161"/>
      <c r="KYO8" s="161"/>
      <c r="KYP8" s="161"/>
      <c r="KYQ8" s="161"/>
      <c r="KYR8" s="161"/>
      <c r="KYS8" s="161"/>
      <c r="KYT8" s="161"/>
      <c r="KYU8" s="161"/>
      <c r="KYV8" s="161"/>
      <c r="KYW8" s="161"/>
      <c r="KYX8" s="161"/>
      <c r="KYY8" s="161"/>
      <c r="KYZ8" s="161"/>
      <c r="KZA8" s="161"/>
      <c r="KZB8" s="161"/>
      <c r="KZC8" s="161"/>
      <c r="KZD8" s="161"/>
      <c r="KZE8" s="161"/>
      <c r="KZF8" s="161"/>
      <c r="KZG8" s="161"/>
      <c r="KZH8" s="161"/>
      <c r="KZI8" s="161"/>
      <c r="KZJ8" s="161"/>
      <c r="KZK8" s="161"/>
      <c r="KZL8" s="161"/>
      <c r="KZM8" s="161"/>
      <c r="KZN8" s="161"/>
      <c r="KZO8" s="161"/>
      <c r="KZP8" s="161"/>
      <c r="KZQ8" s="161"/>
      <c r="KZR8" s="161"/>
      <c r="KZS8" s="161"/>
      <c r="KZT8" s="161"/>
      <c r="KZU8" s="161"/>
      <c r="KZV8" s="161"/>
      <c r="KZW8" s="161"/>
      <c r="KZX8" s="161"/>
      <c r="KZY8" s="161"/>
      <c r="KZZ8" s="161"/>
      <c r="LAA8" s="161"/>
      <c r="LAB8" s="161"/>
      <c r="LAC8" s="161"/>
      <c r="LAD8" s="161"/>
      <c r="LAE8" s="161"/>
      <c r="LAF8" s="161"/>
      <c r="LAG8" s="161"/>
      <c r="LAH8" s="161"/>
      <c r="LAI8" s="161"/>
      <c r="LAJ8" s="161"/>
      <c r="LAK8" s="161"/>
      <c r="LAL8" s="161"/>
      <c r="LAM8" s="161"/>
      <c r="LAN8" s="161"/>
      <c r="LAO8" s="161"/>
      <c r="LAP8" s="161"/>
      <c r="LAQ8" s="161"/>
      <c r="LAR8" s="161"/>
      <c r="LAS8" s="161"/>
      <c r="LAT8" s="161"/>
      <c r="LAU8" s="161"/>
      <c r="LAV8" s="161"/>
      <c r="LAW8" s="161"/>
      <c r="LAX8" s="161"/>
      <c r="LAY8" s="161"/>
      <c r="LAZ8" s="161"/>
      <c r="LBA8" s="161"/>
      <c r="LBB8" s="161"/>
      <c r="LBC8" s="161"/>
      <c r="LBD8" s="161"/>
      <c r="LBE8" s="161"/>
      <c r="LBF8" s="161"/>
      <c r="LBG8" s="161"/>
      <c r="LBH8" s="161"/>
      <c r="LBI8" s="161"/>
      <c r="LBJ8" s="161"/>
      <c r="LBK8" s="161"/>
      <c r="LBL8" s="161"/>
      <c r="LBM8" s="161"/>
      <c r="LBN8" s="161"/>
      <c r="LBO8" s="161"/>
      <c r="LBP8" s="161"/>
      <c r="LBQ8" s="161"/>
      <c r="LBR8" s="161"/>
      <c r="LBS8" s="161"/>
      <c r="LBT8" s="161"/>
      <c r="LBU8" s="161"/>
      <c r="LBV8" s="161"/>
      <c r="LBW8" s="161"/>
      <c r="LBX8" s="161"/>
      <c r="LBY8" s="161"/>
      <c r="LBZ8" s="161"/>
      <c r="LCA8" s="161"/>
      <c r="LCB8" s="161"/>
      <c r="LCC8" s="161"/>
      <c r="LCD8" s="161"/>
      <c r="LCE8" s="161"/>
      <c r="LCF8" s="161"/>
      <c r="LCG8" s="161"/>
      <c r="LCH8" s="161"/>
      <c r="LCI8" s="161"/>
      <c r="LCJ8" s="161"/>
      <c r="LCK8" s="161"/>
      <c r="LCL8" s="161"/>
      <c r="LCM8" s="161"/>
      <c r="LCN8" s="161"/>
      <c r="LCO8" s="161"/>
      <c r="LCP8" s="161"/>
      <c r="LCQ8" s="161"/>
      <c r="LCR8" s="161"/>
      <c r="LCS8" s="161"/>
      <c r="LCT8" s="161"/>
      <c r="LCU8" s="161"/>
      <c r="LCV8" s="161"/>
      <c r="LCW8" s="161"/>
      <c r="LCX8" s="161"/>
      <c r="LCY8" s="161"/>
      <c r="LCZ8" s="161"/>
      <c r="LDA8" s="161"/>
      <c r="LDB8" s="161"/>
      <c r="LDC8" s="161"/>
      <c r="LDD8" s="161"/>
      <c r="LDE8" s="161"/>
      <c r="LDF8" s="161"/>
      <c r="LDG8" s="161"/>
      <c r="LDH8" s="161"/>
      <c r="LDI8" s="161"/>
      <c r="LDJ8" s="161"/>
      <c r="LDK8" s="161"/>
      <c r="LDL8" s="161"/>
      <c r="LDM8" s="161"/>
      <c r="LDN8" s="161"/>
      <c r="LDO8" s="161"/>
      <c r="LDP8" s="161"/>
      <c r="LDQ8" s="161"/>
      <c r="LDR8" s="161"/>
      <c r="LDS8" s="161"/>
      <c r="LDT8" s="161"/>
      <c r="LDU8" s="161"/>
      <c r="LDV8" s="161"/>
      <c r="LDW8" s="161"/>
      <c r="LDX8" s="161"/>
      <c r="LDY8" s="161"/>
      <c r="LDZ8" s="161"/>
      <c r="LEA8" s="161"/>
      <c r="LEB8" s="161"/>
      <c r="LEC8" s="161"/>
      <c r="LED8" s="161"/>
      <c r="LEE8" s="161"/>
      <c r="LEF8" s="161"/>
      <c r="LEG8" s="161"/>
      <c r="LEH8" s="161"/>
      <c r="LEI8" s="161"/>
      <c r="LEJ8" s="161"/>
      <c r="LEK8" s="161"/>
      <c r="LEL8" s="161"/>
      <c r="LEM8" s="161"/>
      <c r="LEN8" s="161"/>
      <c r="LEO8" s="161"/>
      <c r="LEP8" s="161"/>
      <c r="LEQ8" s="161"/>
      <c r="LER8" s="161"/>
      <c r="LES8" s="161"/>
      <c r="LET8" s="161"/>
      <c r="LEU8" s="161"/>
      <c r="LEV8" s="161"/>
      <c r="LEW8" s="161"/>
      <c r="LEX8" s="161"/>
      <c r="LEY8" s="161"/>
      <c r="LEZ8" s="161"/>
      <c r="LFA8" s="161"/>
      <c r="LFB8" s="161"/>
      <c r="LFC8" s="161"/>
      <c r="LFD8" s="161"/>
      <c r="LFE8" s="161"/>
      <c r="LFF8" s="161"/>
      <c r="LFG8" s="161"/>
      <c r="LFH8" s="161"/>
      <c r="LFI8" s="161"/>
      <c r="LFJ8" s="161"/>
      <c r="LFK8" s="161"/>
      <c r="LFL8" s="161"/>
      <c r="LFM8" s="161"/>
      <c r="LFN8" s="161"/>
      <c r="LFO8" s="161"/>
      <c r="LFP8" s="161"/>
      <c r="LFQ8" s="161"/>
      <c r="LFR8" s="161"/>
      <c r="LFS8" s="161"/>
      <c r="LFT8" s="161"/>
      <c r="LFU8" s="161"/>
      <c r="LFV8" s="161"/>
      <c r="LFW8" s="161"/>
      <c r="LFX8" s="161"/>
      <c r="LFY8" s="161"/>
      <c r="LFZ8" s="161"/>
      <c r="LGA8" s="161"/>
      <c r="LGB8" s="161"/>
      <c r="LGC8" s="161"/>
      <c r="LGD8" s="161"/>
      <c r="LGE8" s="161"/>
      <c r="LGF8" s="161"/>
      <c r="LGG8" s="161"/>
      <c r="LGH8" s="161"/>
      <c r="LGI8" s="161"/>
      <c r="LGJ8" s="161"/>
      <c r="LGK8" s="161"/>
      <c r="LGL8" s="161"/>
      <c r="LGM8" s="161"/>
      <c r="LGN8" s="161"/>
      <c r="LGO8" s="161"/>
      <c r="LGP8" s="161"/>
      <c r="LGQ8" s="161"/>
      <c r="LGR8" s="161"/>
      <c r="LGS8" s="161"/>
      <c r="LGT8" s="161"/>
      <c r="LGU8" s="161"/>
      <c r="LGV8" s="161"/>
      <c r="LGW8" s="161"/>
      <c r="LGX8" s="161"/>
      <c r="LGY8" s="161"/>
      <c r="LGZ8" s="161"/>
      <c r="LHA8" s="161"/>
      <c r="LHB8" s="161"/>
      <c r="LHC8" s="161"/>
      <c r="LHD8" s="161"/>
      <c r="LHE8" s="161"/>
      <c r="LHF8" s="161"/>
      <c r="LHG8" s="161"/>
      <c r="LHH8" s="161"/>
      <c r="LHI8" s="161"/>
      <c r="LHJ8" s="161"/>
      <c r="LHK8" s="161"/>
      <c r="LHL8" s="161"/>
      <c r="LHM8" s="161"/>
      <c r="LHN8" s="161"/>
      <c r="LHO8" s="161"/>
      <c r="LHP8" s="161"/>
      <c r="LHQ8" s="161"/>
      <c r="LHR8" s="161"/>
      <c r="LHS8" s="161"/>
      <c r="LHT8" s="161"/>
      <c r="LHU8" s="161"/>
      <c r="LHV8" s="161"/>
      <c r="LHW8" s="161"/>
      <c r="LHX8" s="161"/>
      <c r="LHY8" s="161"/>
      <c r="LHZ8" s="161"/>
      <c r="LIA8" s="161"/>
      <c r="LIB8" s="161"/>
      <c r="LIC8" s="161"/>
      <c r="LID8" s="161"/>
      <c r="LIE8" s="161"/>
      <c r="LIF8" s="161"/>
      <c r="LIG8" s="161"/>
      <c r="LIH8" s="161"/>
      <c r="LII8" s="161"/>
      <c r="LIJ8" s="161"/>
      <c r="LIK8" s="161"/>
      <c r="LIL8" s="161"/>
      <c r="LIM8" s="161"/>
      <c r="LIN8" s="161"/>
      <c r="LIO8" s="161"/>
      <c r="LIP8" s="161"/>
      <c r="LIQ8" s="161"/>
      <c r="LIR8" s="161"/>
      <c r="LIS8" s="161"/>
      <c r="LIT8" s="161"/>
      <c r="LIU8" s="161"/>
      <c r="LIV8" s="161"/>
      <c r="LIW8" s="161"/>
      <c r="LIX8" s="161"/>
      <c r="LIY8" s="161"/>
      <c r="LIZ8" s="161"/>
      <c r="LJA8" s="161"/>
      <c r="LJB8" s="161"/>
      <c r="LJC8" s="161"/>
      <c r="LJD8" s="161"/>
      <c r="LJE8" s="161"/>
      <c r="LJF8" s="161"/>
      <c r="LJG8" s="161"/>
      <c r="LJH8" s="161"/>
      <c r="LJI8" s="161"/>
      <c r="LJJ8" s="161"/>
      <c r="LJK8" s="161"/>
      <c r="LJL8" s="161"/>
      <c r="LJM8" s="161"/>
      <c r="LJN8" s="161"/>
      <c r="LJO8" s="161"/>
      <c r="LJP8" s="161"/>
      <c r="LJQ8" s="161"/>
      <c r="LJR8" s="161"/>
      <c r="LJS8" s="161"/>
      <c r="LJT8" s="161"/>
      <c r="LJU8" s="161"/>
      <c r="LJV8" s="161"/>
      <c r="LJW8" s="161"/>
      <c r="LJX8" s="161"/>
      <c r="LJY8" s="161"/>
      <c r="LJZ8" s="161"/>
      <c r="LKA8" s="161"/>
      <c r="LKB8" s="161"/>
      <c r="LKC8" s="161"/>
      <c r="LKD8" s="161"/>
      <c r="LKE8" s="161"/>
      <c r="LKF8" s="161"/>
      <c r="LKG8" s="161"/>
      <c r="LKH8" s="161"/>
      <c r="LKI8" s="161"/>
      <c r="LKJ8" s="161"/>
      <c r="LKK8" s="161"/>
      <c r="LKL8" s="161"/>
      <c r="LKM8" s="161"/>
      <c r="LKN8" s="161"/>
      <c r="LKO8" s="161"/>
      <c r="LKP8" s="161"/>
      <c r="LKQ8" s="161"/>
      <c r="LKR8" s="161"/>
      <c r="LKS8" s="161"/>
      <c r="LKT8" s="161"/>
      <c r="LKU8" s="161"/>
      <c r="LKV8" s="161"/>
      <c r="LKW8" s="161"/>
      <c r="LKX8" s="161"/>
      <c r="LKY8" s="161"/>
      <c r="LKZ8" s="161"/>
      <c r="LLA8" s="161"/>
      <c r="LLB8" s="161"/>
      <c r="LLC8" s="161"/>
      <c r="LLD8" s="161"/>
      <c r="LLE8" s="161"/>
      <c r="LLF8" s="161"/>
      <c r="LLG8" s="161"/>
      <c r="LLH8" s="161"/>
      <c r="LLI8" s="161"/>
      <c r="LLJ8" s="161"/>
      <c r="LLK8" s="161"/>
      <c r="LLL8" s="161"/>
      <c r="LLM8" s="161"/>
      <c r="LLN8" s="161"/>
      <c r="LLO8" s="161"/>
      <c r="LLP8" s="161"/>
      <c r="LLQ8" s="161"/>
      <c r="LLR8" s="161"/>
      <c r="LLS8" s="161"/>
      <c r="LLT8" s="161"/>
      <c r="LLU8" s="161"/>
      <c r="LLV8" s="161"/>
      <c r="LLW8" s="161"/>
      <c r="LLX8" s="161"/>
      <c r="LLY8" s="161"/>
      <c r="LLZ8" s="161"/>
      <c r="LMA8" s="161"/>
      <c r="LMB8" s="161"/>
      <c r="LMC8" s="161"/>
      <c r="LMD8" s="161"/>
      <c r="LME8" s="161"/>
      <c r="LMF8" s="161"/>
      <c r="LMG8" s="161"/>
      <c r="LMH8" s="161"/>
      <c r="LMI8" s="161"/>
      <c r="LMJ8" s="161"/>
      <c r="LMK8" s="161"/>
      <c r="LML8" s="161"/>
      <c r="LMM8" s="161"/>
      <c r="LMN8" s="161"/>
      <c r="LMO8" s="161"/>
      <c r="LMP8" s="161"/>
      <c r="LMQ8" s="161"/>
      <c r="LMR8" s="161"/>
      <c r="LMS8" s="161"/>
      <c r="LMT8" s="161"/>
      <c r="LMU8" s="161"/>
      <c r="LMV8" s="161"/>
      <c r="LMW8" s="161"/>
      <c r="LMX8" s="161"/>
      <c r="LMY8" s="161"/>
      <c r="LMZ8" s="161"/>
      <c r="LNA8" s="161"/>
      <c r="LNB8" s="161"/>
      <c r="LNC8" s="161"/>
      <c r="LND8" s="161"/>
      <c r="LNE8" s="161"/>
      <c r="LNF8" s="161"/>
      <c r="LNG8" s="161"/>
      <c r="LNH8" s="161"/>
      <c r="LNI8" s="161"/>
      <c r="LNJ8" s="161"/>
      <c r="LNK8" s="161"/>
      <c r="LNL8" s="161"/>
      <c r="LNM8" s="161"/>
      <c r="LNN8" s="161"/>
      <c r="LNO8" s="161"/>
      <c r="LNP8" s="161"/>
      <c r="LNQ8" s="161"/>
      <c r="LNR8" s="161"/>
      <c r="LNS8" s="161"/>
      <c r="LNT8" s="161"/>
      <c r="LNU8" s="161"/>
      <c r="LNV8" s="161"/>
      <c r="LNW8" s="161"/>
      <c r="LNX8" s="161"/>
      <c r="LNY8" s="161"/>
      <c r="LNZ8" s="161"/>
      <c r="LOA8" s="161"/>
      <c r="LOB8" s="161"/>
      <c r="LOC8" s="161"/>
      <c r="LOD8" s="161"/>
      <c r="LOE8" s="161"/>
      <c r="LOF8" s="161"/>
      <c r="LOG8" s="161"/>
      <c r="LOH8" s="161"/>
      <c r="LOI8" s="161"/>
      <c r="LOJ8" s="161"/>
      <c r="LOK8" s="161"/>
      <c r="LOL8" s="161"/>
      <c r="LOM8" s="161"/>
      <c r="LON8" s="161"/>
      <c r="LOO8" s="161"/>
      <c r="LOP8" s="161"/>
      <c r="LOQ8" s="161"/>
      <c r="LOR8" s="161"/>
      <c r="LOS8" s="161"/>
      <c r="LOT8" s="161"/>
      <c r="LOU8" s="161"/>
      <c r="LOV8" s="161"/>
      <c r="LOW8" s="161"/>
      <c r="LOX8" s="161"/>
      <c r="LOY8" s="161"/>
      <c r="LOZ8" s="161"/>
      <c r="LPA8" s="161"/>
      <c r="LPB8" s="161"/>
      <c r="LPC8" s="161"/>
      <c r="LPD8" s="161"/>
      <c r="LPE8" s="161"/>
      <c r="LPF8" s="161"/>
      <c r="LPG8" s="161"/>
      <c r="LPH8" s="161"/>
      <c r="LPI8" s="161"/>
      <c r="LPJ8" s="161"/>
      <c r="LPK8" s="161"/>
      <c r="LPL8" s="161"/>
      <c r="LPM8" s="161"/>
      <c r="LPN8" s="161"/>
      <c r="LPO8" s="161"/>
      <c r="LPP8" s="161"/>
      <c r="LPQ8" s="161"/>
      <c r="LPR8" s="161"/>
      <c r="LPS8" s="161"/>
      <c r="LPT8" s="161"/>
      <c r="LPU8" s="161"/>
      <c r="LPV8" s="161"/>
      <c r="LPW8" s="161"/>
      <c r="LPX8" s="161"/>
      <c r="LPY8" s="161"/>
      <c r="LPZ8" s="161"/>
      <c r="LQA8" s="161"/>
      <c r="LQB8" s="161"/>
      <c r="LQC8" s="161"/>
      <c r="LQD8" s="161"/>
      <c r="LQE8" s="161"/>
      <c r="LQF8" s="161"/>
      <c r="LQG8" s="161"/>
      <c r="LQH8" s="161"/>
      <c r="LQI8" s="161"/>
      <c r="LQJ8" s="161"/>
      <c r="LQK8" s="161"/>
      <c r="LQL8" s="161"/>
      <c r="LQM8" s="161"/>
      <c r="LQN8" s="161"/>
      <c r="LQO8" s="161"/>
      <c r="LQP8" s="161"/>
      <c r="LQQ8" s="161"/>
      <c r="LQR8" s="161"/>
      <c r="LQS8" s="161"/>
      <c r="LQT8" s="161"/>
      <c r="LQU8" s="161"/>
      <c r="LQV8" s="161"/>
      <c r="LQW8" s="161"/>
      <c r="LQX8" s="161"/>
      <c r="LQY8" s="161"/>
      <c r="LQZ8" s="161"/>
      <c r="LRA8" s="161"/>
      <c r="LRB8" s="161"/>
      <c r="LRC8" s="161"/>
      <c r="LRD8" s="161"/>
      <c r="LRE8" s="161"/>
      <c r="LRF8" s="161"/>
      <c r="LRG8" s="161"/>
      <c r="LRH8" s="161"/>
      <c r="LRI8" s="161"/>
      <c r="LRJ8" s="161"/>
      <c r="LRK8" s="161"/>
      <c r="LRL8" s="161"/>
      <c r="LRM8" s="161"/>
      <c r="LRN8" s="161"/>
      <c r="LRO8" s="161"/>
      <c r="LRP8" s="161"/>
      <c r="LRQ8" s="161"/>
      <c r="LRR8" s="161"/>
      <c r="LRS8" s="161"/>
      <c r="LRT8" s="161"/>
      <c r="LRU8" s="161"/>
      <c r="LRV8" s="161"/>
      <c r="LRW8" s="161"/>
      <c r="LRX8" s="161"/>
      <c r="LRY8" s="161"/>
      <c r="LRZ8" s="161"/>
      <c r="LSA8" s="161"/>
      <c r="LSB8" s="161"/>
      <c r="LSC8" s="161"/>
      <c r="LSD8" s="161"/>
      <c r="LSE8" s="161"/>
      <c r="LSF8" s="161"/>
      <c r="LSG8" s="161"/>
      <c r="LSH8" s="161"/>
      <c r="LSI8" s="161"/>
      <c r="LSJ8" s="161"/>
      <c r="LSK8" s="161"/>
      <c r="LSL8" s="161"/>
      <c r="LSM8" s="161"/>
      <c r="LSN8" s="161"/>
      <c r="LSO8" s="161"/>
      <c r="LSP8" s="161"/>
      <c r="LSQ8" s="161"/>
      <c r="LSR8" s="161"/>
      <c r="LSS8" s="161"/>
      <c r="LST8" s="161"/>
      <c r="LSU8" s="161"/>
      <c r="LSV8" s="161"/>
      <c r="LSW8" s="161"/>
      <c r="LSX8" s="161"/>
      <c r="LSY8" s="161"/>
      <c r="LSZ8" s="161"/>
      <c r="LTA8" s="161"/>
      <c r="LTB8" s="161"/>
      <c r="LTC8" s="161"/>
      <c r="LTD8" s="161"/>
      <c r="LTE8" s="161"/>
      <c r="LTF8" s="161"/>
      <c r="LTG8" s="161"/>
      <c r="LTH8" s="161"/>
      <c r="LTI8" s="161"/>
      <c r="LTJ8" s="161"/>
      <c r="LTK8" s="161"/>
      <c r="LTL8" s="161"/>
      <c r="LTM8" s="161"/>
      <c r="LTN8" s="161"/>
      <c r="LTO8" s="161"/>
      <c r="LTP8" s="161"/>
      <c r="LTQ8" s="161"/>
      <c r="LTR8" s="161"/>
      <c r="LTS8" s="161"/>
      <c r="LTT8" s="161"/>
      <c r="LTU8" s="161"/>
      <c r="LTV8" s="161"/>
      <c r="LTW8" s="161"/>
      <c r="LTX8" s="161"/>
      <c r="LTY8" s="161"/>
      <c r="LTZ8" s="161"/>
      <c r="LUA8" s="161"/>
      <c r="LUB8" s="161"/>
      <c r="LUC8" s="161"/>
      <c r="LUD8" s="161"/>
      <c r="LUE8" s="161"/>
      <c r="LUF8" s="161"/>
      <c r="LUG8" s="161"/>
      <c r="LUH8" s="161"/>
      <c r="LUI8" s="161"/>
      <c r="LUJ8" s="161"/>
      <c r="LUK8" s="161"/>
      <c r="LUL8" s="161"/>
      <c r="LUM8" s="161"/>
      <c r="LUN8" s="161"/>
      <c r="LUO8" s="161"/>
      <c r="LUP8" s="161"/>
      <c r="LUQ8" s="161"/>
      <c r="LUR8" s="161"/>
      <c r="LUS8" s="161"/>
      <c r="LUT8" s="161"/>
      <c r="LUU8" s="161"/>
      <c r="LUV8" s="161"/>
      <c r="LUW8" s="161"/>
      <c r="LUX8" s="161"/>
      <c r="LUY8" s="161"/>
      <c r="LUZ8" s="161"/>
      <c r="LVA8" s="161"/>
      <c r="LVB8" s="161"/>
      <c r="LVC8" s="161"/>
      <c r="LVD8" s="161"/>
      <c r="LVE8" s="161"/>
      <c r="LVF8" s="161"/>
      <c r="LVG8" s="161"/>
      <c r="LVH8" s="161"/>
      <c r="LVI8" s="161"/>
      <c r="LVJ8" s="161"/>
      <c r="LVK8" s="161"/>
      <c r="LVL8" s="161"/>
      <c r="LVM8" s="161"/>
      <c r="LVN8" s="161"/>
      <c r="LVO8" s="161"/>
      <c r="LVP8" s="161"/>
      <c r="LVQ8" s="161"/>
      <c r="LVR8" s="161"/>
      <c r="LVS8" s="161"/>
      <c r="LVT8" s="161"/>
      <c r="LVU8" s="161"/>
      <c r="LVV8" s="161"/>
      <c r="LVW8" s="161"/>
      <c r="LVX8" s="161"/>
      <c r="LVY8" s="161"/>
      <c r="LVZ8" s="161"/>
      <c r="LWA8" s="161"/>
      <c r="LWB8" s="161"/>
      <c r="LWC8" s="161"/>
      <c r="LWD8" s="161"/>
      <c r="LWE8" s="161"/>
      <c r="LWF8" s="161"/>
      <c r="LWG8" s="161"/>
      <c r="LWH8" s="161"/>
      <c r="LWI8" s="161"/>
      <c r="LWJ8" s="161"/>
      <c r="LWK8" s="161"/>
      <c r="LWL8" s="161"/>
      <c r="LWM8" s="161"/>
      <c r="LWN8" s="161"/>
      <c r="LWO8" s="161"/>
      <c r="LWP8" s="161"/>
      <c r="LWQ8" s="161"/>
      <c r="LWR8" s="161"/>
      <c r="LWS8" s="161"/>
      <c r="LWT8" s="161"/>
      <c r="LWU8" s="161"/>
      <c r="LWV8" s="161"/>
      <c r="LWW8" s="161"/>
      <c r="LWX8" s="161"/>
      <c r="LWY8" s="161"/>
      <c r="LWZ8" s="161"/>
      <c r="LXA8" s="161"/>
      <c r="LXB8" s="161"/>
      <c r="LXC8" s="161"/>
      <c r="LXD8" s="161"/>
      <c r="LXE8" s="161"/>
      <c r="LXF8" s="161"/>
      <c r="LXG8" s="161"/>
      <c r="LXH8" s="161"/>
      <c r="LXI8" s="161"/>
      <c r="LXJ8" s="161"/>
      <c r="LXK8" s="161"/>
      <c r="LXL8" s="161"/>
      <c r="LXM8" s="161"/>
      <c r="LXN8" s="161"/>
      <c r="LXO8" s="161"/>
      <c r="LXP8" s="161"/>
      <c r="LXQ8" s="161"/>
      <c r="LXR8" s="161"/>
      <c r="LXS8" s="161"/>
      <c r="LXT8" s="161"/>
      <c r="LXU8" s="161"/>
      <c r="LXV8" s="161"/>
      <c r="LXW8" s="161"/>
      <c r="LXX8" s="161"/>
      <c r="LXY8" s="161"/>
      <c r="LXZ8" s="161"/>
      <c r="LYA8" s="161"/>
      <c r="LYB8" s="161"/>
      <c r="LYC8" s="161"/>
      <c r="LYD8" s="161"/>
      <c r="LYE8" s="161"/>
      <c r="LYF8" s="161"/>
      <c r="LYG8" s="161"/>
      <c r="LYH8" s="161"/>
      <c r="LYI8" s="161"/>
      <c r="LYJ8" s="161"/>
      <c r="LYK8" s="161"/>
      <c r="LYL8" s="161"/>
      <c r="LYM8" s="161"/>
      <c r="LYN8" s="161"/>
      <c r="LYO8" s="161"/>
      <c r="LYP8" s="161"/>
      <c r="LYQ8" s="161"/>
      <c r="LYR8" s="161"/>
      <c r="LYS8" s="161"/>
      <c r="LYT8" s="161"/>
      <c r="LYU8" s="161"/>
      <c r="LYV8" s="161"/>
      <c r="LYW8" s="161"/>
      <c r="LYX8" s="161"/>
      <c r="LYY8" s="161"/>
      <c r="LYZ8" s="161"/>
      <c r="LZA8" s="161"/>
      <c r="LZB8" s="161"/>
      <c r="LZC8" s="161"/>
      <c r="LZD8" s="161"/>
      <c r="LZE8" s="161"/>
      <c r="LZF8" s="161"/>
      <c r="LZG8" s="161"/>
      <c r="LZH8" s="161"/>
      <c r="LZI8" s="161"/>
      <c r="LZJ8" s="161"/>
      <c r="LZK8" s="161"/>
      <c r="LZL8" s="161"/>
      <c r="LZM8" s="161"/>
      <c r="LZN8" s="161"/>
      <c r="LZO8" s="161"/>
      <c r="LZP8" s="161"/>
      <c r="LZQ8" s="161"/>
      <c r="LZR8" s="161"/>
      <c r="LZS8" s="161"/>
      <c r="LZT8" s="161"/>
      <c r="LZU8" s="161"/>
      <c r="LZV8" s="161"/>
      <c r="LZW8" s="161"/>
      <c r="LZX8" s="161"/>
      <c r="LZY8" s="161"/>
      <c r="LZZ8" s="161"/>
      <c r="MAA8" s="161"/>
      <c r="MAB8" s="161"/>
      <c r="MAC8" s="161"/>
      <c r="MAD8" s="161"/>
      <c r="MAE8" s="161"/>
      <c r="MAF8" s="161"/>
      <c r="MAG8" s="161"/>
      <c r="MAH8" s="161"/>
      <c r="MAI8" s="161"/>
      <c r="MAJ8" s="161"/>
      <c r="MAK8" s="161"/>
      <c r="MAL8" s="161"/>
      <c r="MAM8" s="161"/>
      <c r="MAN8" s="161"/>
      <c r="MAO8" s="161"/>
      <c r="MAP8" s="161"/>
      <c r="MAQ8" s="161"/>
      <c r="MAR8" s="161"/>
      <c r="MAS8" s="161"/>
      <c r="MAT8" s="161"/>
      <c r="MAU8" s="161"/>
      <c r="MAV8" s="161"/>
      <c r="MAW8" s="161"/>
      <c r="MAX8" s="161"/>
      <c r="MAY8" s="161"/>
      <c r="MAZ8" s="161"/>
      <c r="MBA8" s="161"/>
      <c r="MBB8" s="161"/>
      <c r="MBC8" s="161"/>
      <c r="MBD8" s="161"/>
      <c r="MBE8" s="161"/>
      <c r="MBF8" s="161"/>
      <c r="MBG8" s="161"/>
      <c r="MBH8" s="161"/>
      <c r="MBI8" s="161"/>
      <c r="MBJ8" s="161"/>
      <c r="MBK8" s="161"/>
      <c r="MBL8" s="161"/>
      <c r="MBM8" s="161"/>
      <c r="MBN8" s="161"/>
      <c r="MBO8" s="161"/>
      <c r="MBP8" s="161"/>
      <c r="MBQ8" s="161"/>
      <c r="MBR8" s="161"/>
      <c r="MBS8" s="161"/>
      <c r="MBT8" s="161"/>
      <c r="MBU8" s="161"/>
      <c r="MBV8" s="161"/>
      <c r="MBW8" s="161"/>
      <c r="MBX8" s="161"/>
      <c r="MBY8" s="161"/>
      <c r="MBZ8" s="161"/>
      <c r="MCA8" s="161"/>
      <c r="MCB8" s="161"/>
      <c r="MCC8" s="161"/>
      <c r="MCD8" s="161"/>
      <c r="MCE8" s="161"/>
      <c r="MCF8" s="161"/>
      <c r="MCG8" s="161"/>
      <c r="MCH8" s="161"/>
      <c r="MCI8" s="161"/>
      <c r="MCJ8" s="161"/>
      <c r="MCK8" s="161"/>
      <c r="MCL8" s="161"/>
      <c r="MCM8" s="161"/>
      <c r="MCN8" s="161"/>
      <c r="MCO8" s="161"/>
      <c r="MCP8" s="161"/>
      <c r="MCQ8" s="161"/>
      <c r="MCR8" s="161"/>
      <c r="MCS8" s="161"/>
      <c r="MCT8" s="161"/>
      <c r="MCU8" s="161"/>
      <c r="MCV8" s="161"/>
      <c r="MCW8" s="161"/>
      <c r="MCX8" s="161"/>
      <c r="MCY8" s="161"/>
      <c r="MCZ8" s="161"/>
      <c r="MDA8" s="161"/>
      <c r="MDB8" s="161"/>
      <c r="MDC8" s="161"/>
      <c r="MDD8" s="161"/>
      <c r="MDE8" s="161"/>
      <c r="MDF8" s="161"/>
      <c r="MDG8" s="161"/>
      <c r="MDH8" s="161"/>
      <c r="MDI8" s="161"/>
      <c r="MDJ8" s="161"/>
      <c r="MDK8" s="161"/>
      <c r="MDL8" s="161"/>
      <c r="MDM8" s="161"/>
      <c r="MDN8" s="161"/>
      <c r="MDO8" s="161"/>
      <c r="MDP8" s="161"/>
      <c r="MDQ8" s="161"/>
      <c r="MDR8" s="161"/>
      <c r="MDS8" s="161"/>
      <c r="MDT8" s="161"/>
      <c r="MDU8" s="161"/>
      <c r="MDV8" s="161"/>
      <c r="MDW8" s="161"/>
      <c r="MDX8" s="161"/>
      <c r="MDY8" s="161"/>
      <c r="MDZ8" s="161"/>
      <c r="MEA8" s="161"/>
      <c r="MEB8" s="161"/>
      <c r="MEC8" s="161"/>
      <c r="MED8" s="161"/>
      <c r="MEE8" s="161"/>
      <c r="MEF8" s="161"/>
      <c r="MEG8" s="161"/>
      <c r="MEH8" s="161"/>
      <c r="MEI8" s="161"/>
      <c r="MEJ8" s="161"/>
      <c r="MEK8" s="161"/>
      <c r="MEL8" s="161"/>
      <c r="MEM8" s="161"/>
      <c r="MEN8" s="161"/>
      <c r="MEO8" s="161"/>
      <c r="MEP8" s="161"/>
      <c r="MEQ8" s="161"/>
      <c r="MER8" s="161"/>
      <c r="MES8" s="161"/>
      <c r="MET8" s="161"/>
      <c r="MEU8" s="161"/>
      <c r="MEV8" s="161"/>
      <c r="MEW8" s="161"/>
      <c r="MEX8" s="161"/>
      <c r="MEY8" s="161"/>
      <c r="MEZ8" s="161"/>
      <c r="MFA8" s="161"/>
      <c r="MFB8" s="161"/>
      <c r="MFC8" s="161"/>
      <c r="MFD8" s="161"/>
      <c r="MFE8" s="161"/>
      <c r="MFF8" s="161"/>
      <c r="MFG8" s="161"/>
      <c r="MFH8" s="161"/>
      <c r="MFI8" s="161"/>
      <c r="MFJ8" s="161"/>
      <c r="MFK8" s="161"/>
      <c r="MFL8" s="161"/>
      <c r="MFM8" s="161"/>
      <c r="MFN8" s="161"/>
      <c r="MFO8" s="161"/>
      <c r="MFP8" s="161"/>
      <c r="MFQ8" s="161"/>
      <c r="MFR8" s="161"/>
      <c r="MFS8" s="161"/>
      <c r="MFT8" s="161"/>
      <c r="MFU8" s="161"/>
      <c r="MFV8" s="161"/>
      <c r="MFW8" s="161"/>
      <c r="MFX8" s="161"/>
      <c r="MFY8" s="161"/>
      <c r="MFZ8" s="161"/>
      <c r="MGA8" s="161"/>
      <c r="MGB8" s="161"/>
      <c r="MGC8" s="161"/>
      <c r="MGD8" s="161"/>
      <c r="MGE8" s="161"/>
      <c r="MGF8" s="161"/>
      <c r="MGG8" s="161"/>
      <c r="MGH8" s="161"/>
      <c r="MGI8" s="161"/>
      <c r="MGJ8" s="161"/>
      <c r="MGK8" s="161"/>
      <c r="MGL8" s="161"/>
      <c r="MGM8" s="161"/>
      <c r="MGN8" s="161"/>
      <c r="MGO8" s="161"/>
      <c r="MGP8" s="161"/>
      <c r="MGQ8" s="161"/>
      <c r="MGR8" s="161"/>
      <c r="MGS8" s="161"/>
      <c r="MGT8" s="161"/>
      <c r="MGU8" s="161"/>
      <c r="MGV8" s="161"/>
      <c r="MGW8" s="161"/>
      <c r="MGX8" s="161"/>
      <c r="MGY8" s="161"/>
      <c r="MGZ8" s="161"/>
      <c r="MHA8" s="161"/>
      <c r="MHB8" s="161"/>
      <c r="MHC8" s="161"/>
      <c r="MHD8" s="161"/>
      <c r="MHE8" s="161"/>
      <c r="MHF8" s="161"/>
      <c r="MHG8" s="161"/>
      <c r="MHH8" s="161"/>
      <c r="MHI8" s="161"/>
      <c r="MHJ8" s="161"/>
      <c r="MHK8" s="161"/>
      <c r="MHL8" s="161"/>
      <c r="MHM8" s="161"/>
      <c r="MHN8" s="161"/>
      <c r="MHO8" s="161"/>
      <c r="MHP8" s="161"/>
      <c r="MHQ8" s="161"/>
      <c r="MHR8" s="161"/>
      <c r="MHS8" s="161"/>
      <c r="MHT8" s="161"/>
      <c r="MHU8" s="161"/>
      <c r="MHV8" s="161"/>
      <c r="MHW8" s="161"/>
      <c r="MHX8" s="161"/>
      <c r="MHY8" s="161"/>
      <c r="MHZ8" s="161"/>
      <c r="MIA8" s="161"/>
      <c r="MIB8" s="161"/>
      <c r="MIC8" s="161"/>
      <c r="MID8" s="161"/>
      <c r="MIE8" s="161"/>
      <c r="MIF8" s="161"/>
      <c r="MIG8" s="161"/>
      <c r="MIH8" s="161"/>
      <c r="MII8" s="161"/>
      <c r="MIJ8" s="161"/>
      <c r="MIK8" s="161"/>
      <c r="MIL8" s="161"/>
      <c r="MIM8" s="161"/>
      <c r="MIN8" s="161"/>
      <c r="MIO8" s="161"/>
      <c r="MIP8" s="161"/>
      <c r="MIQ8" s="161"/>
      <c r="MIR8" s="161"/>
      <c r="MIS8" s="161"/>
      <c r="MIT8" s="161"/>
      <c r="MIU8" s="161"/>
      <c r="MIV8" s="161"/>
      <c r="MIW8" s="161"/>
      <c r="MIX8" s="161"/>
      <c r="MIY8" s="161"/>
      <c r="MIZ8" s="161"/>
      <c r="MJA8" s="161"/>
      <c r="MJB8" s="161"/>
      <c r="MJC8" s="161"/>
      <c r="MJD8" s="161"/>
      <c r="MJE8" s="161"/>
      <c r="MJF8" s="161"/>
      <c r="MJG8" s="161"/>
      <c r="MJH8" s="161"/>
      <c r="MJI8" s="161"/>
      <c r="MJJ8" s="161"/>
      <c r="MJK8" s="161"/>
      <c r="MJL8" s="161"/>
      <c r="MJM8" s="161"/>
      <c r="MJN8" s="161"/>
      <c r="MJO8" s="161"/>
      <c r="MJP8" s="161"/>
      <c r="MJQ8" s="161"/>
      <c r="MJR8" s="161"/>
      <c r="MJS8" s="161"/>
      <c r="MJT8" s="161"/>
      <c r="MJU8" s="161"/>
      <c r="MJV8" s="161"/>
      <c r="MJW8" s="161"/>
      <c r="MJX8" s="161"/>
      <c r="MJY8" s="161"/>
      <c r="MJZ8" s="161"/>
      <c r="MKA8" s="161"/>
      <c r="MKB8" s="161"/>
      <c r="MKC8" s="161"/>
      <c r="MKD8" s="161"/>
      <c r="MKE8" s="161"/>
      <c r="MKF8" s="161"/>
      <c r="MKG8" s="161"/>
      <c r="MKH8" s="161"/>
      <c r="MKI8" s="161"/>
      <c r="MKJ8" s="161"/>
      <c r="MKK8" s="161"/>
      <c r="MKL8" s="161"/>
      <c r="MKM8" s="161"/>
      <c r="MKN8" s="161"/>
      <c r="MKO8" s="161"/>
      <c r="MKP8" s="161"/>
      <c r="MKQ8" s="161"/>
      <c r="MKR8" s="161"/>
      <c r="MKS8" s="161"/>
      <c r="MKT8" s="161"/>
      <c r="MKU8" s="161"/>
      <c r="MKV8" s="161"/>
      <c r="MKW8" s="161"/>
      <c r="MKX8" s="161"/>
      <c r="MKY8" s="161"/>
      <c r="MKZ8" s="161"/>
      <c r="MLA8" s="161"/>
      <c r="MLB8" s="161"/>
      <c r="MLC8" s="161"/>
      <c r="MLD8" s="161"/>
      <c r="MLE8" s="161"/>
      <c r="MLF8" s="161"/>
      <c r="MLG8" s="161"/>
      <c r="MLH8" s="161"/>
      <c r="MLI8" s="161"/>
      <c r="MLJ8" s="161"/>
      <c r="MLK8" s="161"/>
      <c r="MLL8" s="161"/>
      <c r="MLM8" s="161"/>
      <c r="MLN8" s="161"/>
      <c r="MLO8" s="161"/>
      <c r="MLP8" s="161"/>
      <c r="MLQ8" s="161"/>
      <c r="MLR8" s="161"/>
      <c r="MLS8" s="161"/>
      <c r="MLT8" s="161"/>
      <c r="MLU8" s="161"/>
      <c r="MLV8" s="161"/>
      <c r="MLW8" s="161"/>
      <c r="MLX8" s="161"/>
      <c r="MLY8" s="161"/>
      <c r="MLZ8" s="161"/>
      <c r="MMA8" s="161"/>
      <c r="MMB8" s="161"/>
      <c r="MMC8" s="161"/>
      <c r="MMD8" s="161"/>
      <c r="MME8" s="161"/>
      <c r="MMF8" s="161"/>
      <c r="MMG8" s="161"/>
      <c r="MMH8" s="161"/>
      <c r="MMI8" s="161"/>
      <c r="MMJ8" s="161"/>
      <c r="MMK8" s="161"/>
      <c r="MML8" s="161"/>
      <c r="MMM8" s="161"/>
      <c r="MMN8" s="161"/>
      <c r="MMO8" s="161"/>
      <c r="MMP8" s="161"/>
      <c r="MMQ8" s="161"/>
      <c r="MMR8" s="161"/>
      <c r="MMS8" s="161"/>
      <c r="MMT8" s="161"/>
      <c r="MMU8" s="161"/>
      <c r="MMV8" s="161"/>
      <c r="MMW8" s="161"/>
      <c r="MMX8" s="161"/>
      <c r="MMY8" s="161"/>
      <c r="MMZ8" s="161"/>
      <c r="MNA8" s="161"/>
      <c r="MNB8" s="161"/>
      <c r="MNC8" s="161"/>
      <c r="MND8" s="161"/>
      <c r="MNE8" s="161"/>
      <c r="MNF8" s="161"/>
      <c r="MNG8" s="161"/>
      <c r="MNH8" s="161"/>
      <c r="MNI8" s="161"/>
      <c r="MNJ8" s="161"/>
      <c r="MNK8" s="161"/>
      <c r="MNL8" s="161"/>
      <c r="MNM8" s="161"/>
      <c r="MNN8" s="161"/>
      <c r="MNO8" s="161"/>
      <c r="MNP8" s="161"/>
      <c r="MNQ8" s="161"/>
      <c r="MNR8" s="161"/>
      <c r="MNS8" s="161"/>
      <c r="MNT8" s="161"/>
      <c r="MNU8" s="161"/>
      <c r="MNV8" s="161"/>
      <c r="MNW8" s="161"/>
      <c r="MNX8" s="161"/>
      <c r="MNY8" s="161"/>
      <c r="MNZ8" s="161"/>
      <c r="MOA8" s="161"/>
      <c r="MOB8" s="161"/>
      <c r="MOC8" s="161"/>
      <c r="MOD8" s="161"/>
      <c r="MOE8" s="161"/>
      <c r="MOF8" s="161"/>
      <c r="MOG8" s="161"/>
      <c r="MOH8" s="161"/>
      <c r="MOI8" s="161"/>
      <c r="MOJ8" s="161"/>
      <c r="MOK8" s="161"/>
      <c r="MOL8" s="161"/>
      <c r="MOM8" s="161"/>
      <c r="MON8" s="161"/>
      <c r="MOO8" s="161"/>
      <c r="MOP8" s="161"/>
      <c r="MOQ8" s="161"/>
      <c r="MOR8" s="161"/>
      <c r="MOS8" s="161"/>
      <c r="MOT8" s="161"/>
      <c r="MOU8" s="161"/>
      <c r="MOV8" s="161"/>
      <c r="MOW8" s="161"/>
      <c r="MOX8" s="161"/>
      <c r="MOY8" s="161"/>
      <c r="MOZ8" s="161"/>
      <c r="MPA8" s="161"/>
      <c r="MPB8" s="161"/>
      <c r="MPC8" s="161"/>
      <c r="MPD8" s="161"/>
      <c r="MPE8" s="161"/>
      <c r="MPF8" s="161"/>
      <c r="MPG8" s="161"/>
      <c r="MPH8" s="161"/>
      <c r="MPI8" s="161"/>
      <c r="MPJ8" s="161"/>
      <c r="MPK8" s="161"/>
      <c r="MPL8" s="161"/>
      <c r="MPM8" s="161"/>
      <c r="MPN8" s="161"/>
      <c r="MPO8" s="161"/>
      <c r="MPP8" s="161"/>
      <c r="MPQ8" s="161"/>
      <c r="MPR8" s="161"/>
      <c r="MPS8" s="161"/>
      <c r="MPT8" s="161"/>
      <c r="MPU8" s="161"/>
      <c r="MPV8" s="161"/>
      <c r="MPW8" s="161"/>
      <c r="MPX8" s="161"/>
      <c r="MPY8" s="161"/>
      <c r="MPZ8" s="161"/>
      <c r="MQA8" s="161"/>
      <c r="MQB8" s="161"/>
      <c r="MQC8" s="161"/>
      <c r="MQD8" s="161"/>
      <c r="MQE8" s="161"/>
      <c r="MQF8" s="161"/>
      <c r="MQG8" s="161"/>
      <c r="MQH8" s="161"/>
      <c r="MQI8" s="161"/>
      <c r="MQJ8" s="161"/>
      <c r="MQK8" s="161"/>
      <c r="MQL8" s="161"/>
      <c r="MQM8" s="161"/>
      <c r="MQN8" s="161"/>
      <c r="MQO8" s="161"/>
      <c r="MQP8" s="161"/>
      <c r="MQQ8" s="161"/>
      <c r="MQR8" s="161"/>
      <c r="MQS8" s="161"/>
      <c r="MQT8" s="161"/>
      <c r="MQU8" s="161"/>
      <c r="MQV8" s="161"/>
      <c r="MQW8" s="161"/>
      <c r="MQX8" s="161"/>
      <c r="MQY8" s="161"/>
      <c r="MQZ8" s="161"/>
      <c r="MRA8" s="161"/>
      <c r="MRB8" s="161"/>
      <c r="MRC8" s="161"/>
      <c r="MRD8" s="161"/>
      <c r="MRE8" s="161"/>
      <c r="MRF8" s="161"/>
      <c r="MRG8" s="161"/>
      <c r="MRH8" s="161"/>
      <c r="MRI8" s="161"/>
      <c r="MRJ8" s="161"/>
      <c r="MRK8" s="161"/>
      <c r="MRL8" s="161"/>
      <c r="MRM8" s="161"/>
      <c r="MRN8" s="161"/>
      <c r="MRO8" s="161"/>
      <c r="MRP8" s="161"/>
      <c r="MRQ8" s="161"/>
      <c r="MRR8" s="161"/>
      <c r="MRS8" s="161"/>
      <c r="MRT8" s="161"/>
      <c r="MRU8" s="161"/>
      <c r="MRV8" s="161"/>
      <c r="MRW8" s="161"/>
      <c r="MRX8" s="161"/>
      <c r="MRY8" s="161"/>
      <c r="MRZ8" s="161"/>
      <c r="MSA8" s="161"/>
      <c r="MSB8" s="161"/>
      <c r="MSC8" s="161"/>
      <c r="MSD8" s="161"/>
      <c r="MSE8" s="161"/>
      <c r="MSF8" s="161"/>
      <c r="MSG8" s="161"/>
      <c r="MSH8" s="161"/>
      <c r="MSI8" s="161"/>
      <c r="MSJ8" s="161"/>
      <c r="MSK8" s="161"/>
      <c r="MSL8" s="161"/>
      <c r="MSM8" s="161"/>
      <c r="MSN8" s="161"/>
      <c r="MSO8" s="161"/>
      <c r="MSP8" s="161"/>
      <c r="MSQ8" s="161"/>
      <c r="MSR8" s="161"/>
      <c r="MSS8" s="161"/>
      <c r="MST8" s="161"/>
      <c r="MSU8" s="161"/>
      <c r="MSV8" s="161"/>
      <c r="MSW8" s="161"/>
      <c r="MSX8" s="161"/>
      <c r="MSY8" s="161"/>
      <c r="MSZ8" s="161"/>
      <c r="MTA8" s="161"/>
      <c r="MTB8" s="161"/>
      <c r="MTC8" s="161"/>
      <c r="MTD8" s="161"/>
      <c r="MTE8" s="161"/>
      <c r="MTF8" s="161"/>
      <c r="MTG8" s="161"/>
      <c r="MTH8" s="161"/>
      <c r="MTI8" s="161"/>
      <c r="MTJ8" s="161"/>
      <c r="MTK8" s="161"/>
      <c r="MTL8" s="161"/>
      <c r="MTM8" s="161"/>
      <c r="MTN8" s="161"/>
      <c r="MTO8" s="161"/>
      <c r="MTP8" s="161"/>
      <c r="MTQ8" s="161"/>
      <c r="MTR8" s="161"/>
      <c r="MTS8" s="161"/>
      <c r="MTT8" s="161"/>
      <c r="MTU8" s="161"/>
      <c r="MTV8" s="161"/>
      <c r="MTW8" s="161"/>
      <c r="MTX8" s="161"/>
      <c r="MTY8" s="161"/>
      <c r="MTZ8" s="161"/>
      <c r="MUA8" s="161"/>
      <c r="MUB8" s="161"/>
      <c r="MUC8" s="161"/>
      <c r="MUD8" s="161"/>
      <c r="MUE8" s="161"/>
      <c r="MUF8" s="161"/>
      <c r="MUG8" s="161"/>
      <c r="MUH8" s="161"/>
      <c r="MUI8" s="161"/>
      <c r="MUJ8" s="161"/>
      <c r="MUK8" s="161"/>
      <c r="MUL8" s="161"/>
      <c r="MUM8" s="161"/>
      <c r="MUN8" s="161"/>
      <c r="MUO8" s="161"/>
      <c r="MUP8" s="161"/>
      <c r="MUQ8" s="161"/>
      <c r="MUR8" s="161"/>
      <c r="MUS8" s="161"/>
      <c r="MUT8" s="161"/>
      <c r="MUU8" s="161"/>
      <c r="MUV8" s="161"/>
      <c r="MUW8" s="161"/>
      <c r="MUX8" s="161"/>
      <c r="MUY8" s="161"/>
      <c r="MUZ8" s="161"/>
      <c r="MVA8" s="161"/>
      <c r="MVB8" s="161"/>
      <c r="MVC8" s="161"/>
      <c r="MVD8" s="161"/>
      <c r="MVE8" s="161"/>
      <c r="MVF8" s="161"/>
      <c r="MVG8" s="161"/>
      <c r="MVH8" s="161"/>
      <c r="MVI8" s="161"/>
      <c r="MVJ8" s="161"/>
      <c r="MVK8" s="161"/>
      <c r="MVL8" s="161"/>
      <c r="MVM8" s="161"/>
      <c r="MVN8" s="161"/>
      <c r="MVO8" s="161"/>
      <c r="MVP8" s="161"/>
      <c r="MVQ8" s="161"/>
      <c r="MVR8" s="161"/>
      <c r="MVS8" s="161"/>
      <c r="MVT8" s="161"/>
      <c r="MVU8" s="161"/>
      <c r="MVV8" s="161"/>
      <c r="MVW8" s="161"/>
      <c r="MVX8" s="161"/>
      <c r="MVY8" s="161"/>
      <c r="MVZ8" s="161"/>
      <c r="MWA8" s="161"/>
      <c r="MWB8" s="161"/>
      <c r="MWC8" s="161"/>
      <c r="MWD8" s="161"/>
      <c r="MWE8" s="161"/>
      <c r="MWF8" s="161"/>
      <c r="MWG8" s="161"/>
      <c r="MWH8" s="161"/>
      <c r="MWI8" s="161"/>
      <c r="MWJ8" s="161"/>
      <c r="MWK8" s="161"/>
      <c r="MWL8" s="161"/>
      <c r="MWM8" s="161"/>
      <c r="MWN8" s="161"/>
      <c r="MWO8" s="161"/>
      <c r="MWP8" s="161"/>
      <c r="MWQ8" s="161"/>
      <c r="MWR8" s="161"/>
      <c r="MWS8" s="161"/>
      <c r="MWT8" s="161"/>
      <c r="MWU8" s="161"/>
      <c r="MWV8" s="161"/>
      <c r="MWW8" s="161"/>
      <c r="MWX8" s="161"/>
      <c r="MWY8" s="161"/>
      <c r="MWZ8" s="161"/>
      <c r="MXA8" s="161"/>
      <c r="MXB8" s="161"/>
      <c r="MXC8" s="161"/>
      <c r="MXD8" s="161"/>
      <c r="MXE8" s="161"/>
      <c r="MXF8" s="161"/>
      <c r="MXG8" s="161"/>
      <c r="MXH8" s="161"/>
      <c r="MXI8" s="161"/>
      <c r="MXJ8" s="161"/>
      <c r="MXK8" s="161"/>
      <c r="MXL8" s="161"/>
      <c r="MXM8" s="161"/>
      <c r="MXN8" s="161"/>
      <c r="MXO8" s="161"/>
      <c r="MXP8" s="161"/>
      <c r="MXQ8" s="161"/>
      <c r="MXR8" s="161"/>
      <c r="MXS8" s="161"/>
      <c r="MXT8" s="161"/>
      <c r="MXU8" s="161"/>
      <c r="MXV8" s="161"/>
      <c r="MXW8" s="161"/>
      <c r="MXX8" s="161"/>
      <c r="MXY8" s="161"/>
      <c r="MXZ8" s="161"/>
      <c r="MYA8" s="161"/>
      <c r="MYB8" s="161"/>
      <c r="MYC8" s="161"/>
      <c r="MYD8" s="161"/>
      <c r="MYE8" s="161"/>
      <c r="MYF8" s="161"/>
      <c r="MYG8" s="161"/>
      <c r="MYH8" s="161"/>
      <c r="MYI8" s="161"/>
      <c r="MYJ8" s="161"/>
      <c r="MYK8" s="161"/>
      <c r="MYL8" s="161"/>
      <c r="MYM8" s="161"/>
      <c r="MYN8" s="161"/>
      <c r="MYO8" s="161"/>
      <c r="MYP8" s="161"/>
      <c r="MYQ8" s="161"/>
      <c r="MYR8" s="161"/>
      <c r="MYS8" s="161"/>
      <c r="MYT8" s="161"/>
      <c r="MYU8" s="161"/>
      <c r="MYV8" s="161"/>
      <c r="MYW8" s="161"/>
      <c r="MYX8" s="161"/>
      <c r="MYY8" s="161"/>
      <c r="MYZ8" s="161"/>
      <c r="MZA8" s="161"/>
      <c r="MZB8" s="161"/>
      <c r="MZC8" s="161"/>
      <c r="MZD8" s="161"/>
      <c r="MZE8" s="161"/>
      <c r="MZF8" s="161"/>
      <c r="MZG8" s="161"/>
      <c r="MZH8" s="161"/>
      <c r="MZI8" s="161"/>
      <c r="MZJ8" s="161"/>
      <c r="MZK8" s="161"/>
      <c r="MZL8" s="161"/>
      <c r="MZM8" s="161"/>
      <c r="MZN8" s="161"/>
      <c r="MZO8" s="161"/>
      <c r="MZP8" s="161"/>
      <c r="MZQ8" s="161"/>
      <c r="MZR8" s="161"/>
      <c r="MZS8" s="161"/>
      <c r="MZT8" s="161"/>
      <c r="MZU8" s="161"/>
      <c r="MZV8" s="161"/>
      <c r="MZW8" s="161"/>
      <c r="MZX8" s="161"/>
      <c r="MZY8" s="161"/>
      <c r="MZZ8" s="161"/>
      <c r="NAA8" s="161"/>
      <c r="NAB8" s="161"/>
      <c r="NAC8" s="161"/>
      <c r="NAD8" s="161"/>
      <c r="NAE8" s="161"/>
      <c r="NAF8" s="161"/>
      <c r="NAG8" s="161"/>
      <c r="NAH8" s="161"/>
      <c r="NAI8" s="161"/>
      <c r="NAJ8" s="161"/>
      <c r="NAK8" s="161"/>
      <c r="NAL8" s="161"/>
      <c r="NAM8" s="161"/>
      <c r="NAN8" s="161"/>
      <c r="NAO8" s="161"/>
      <c r="NAP8" s="161"/>
      <c r="NAQ8" s="161"/>
      <c r="NAR8" s="161"/>
      <c r="NAS8" s="161"/>
      <c r="NAT8" s="161"/>
      <c r="NAU8" s="161"/>
      <c r="NAV8" s="161"/>
      <c r="NAW8" s="161"/>
      <c r="NAX8" s="161"/>
      <c r="NAY8" s="161"/>
      <c r="NAZ8" s="161"/>
      <c r="NBA8" s="161"/>
      <c r="NBB8" s="161"/>
      <c r="NBC8" s="161"/>
      <c r="NBD8" s="161"/>
      <c r="NBE8" s="161"/>
      <c r="NBF8" s="161"/>
      <c r="NBG8" s="161"/>
      <c r="NBH8" s="161"/>
      <c r="NBI8" s="161"/>
      <c r="NBJ8" s="161"/>
      <c r="NBK8" s="161"/>
      <c r="NBL8" s="161"/>
      <c r="NBM8" s="161"/>
      <c r="NBN8" s="161"/>
      <c r="NBO8" s="161"/>
      <c r="NBP8" s="161"/>
      <c r="NBQ8" s="161"/>
      <c r="NBR8" s="161"/>
      <c r="NBS8" s="161"/>
      <c r="NBT8" s="161"/>
      <c r="NBU8" s="161"/>
      <c r="NBV8" s="161"/>
      <c r="NBW8" s="161"/>
      <c r="NBX8" s="161"/>
      <c r="NBY8" s="161"/>
      <c r="NBZ8" s="161"/>
      <c r="NCA8" s="161"/>
      <c r="NCB8" s="161"/>
      <c r="NCC8" s="161"/>
      <c r="NCD8" s="161"/>
      <c r="NCE8" s="161"/>
      <c r="NCF8" s="161"/>
      <c r="NCG8" s="161"/>
      <c r="NCH8" s="161"/>
      <c r="NCI8" s="161"/>
      <c r="NCJ8" s="161"/>
      <c r="NCK8" s="161"/>
      <c r="NCL8" s="161"/>
      <c r="NCM8" s="161"/>
      <c r="NCN8" s="161"/>
      <c r="NCO8" s="161"/>
      <c r="NCP8" s="161"/>
      <c r="NCQ8" s="161"/>
      <c r="NCR8" s="161"/>
      <c r="NCS8" s="161"/>
      <c r="NCT8" s="161"/>
      <c r="NCU8" s="161"/>
      <c r="NCV8" s="161"/>
      <c r="NCW8" s="161"/>
      <c r="NCX8" s="161"/>
      <c r="NCY8" s="161"/>
      <c r="NCZ8" s="161"/>
      <c r="NDA8" s="161"/>
      <c r="NDB8" s="161"/>
      <c r="NDC8" s="161"/>
      <c r="NDD8" s="161"/>
      <c r="NDE8" s="161"/>
      <c r="NDF8" s="161"/>
      <c r="NDG8" s="161"/>
      <c r="NDH8" s="161"/>
      <c r="NDI8" s="161"/>
      <c r="NDJ8" s="161"/>
      <c r="NDK8" s="161"/>
      <c r="NDL8" s="161"/>
      <c r="NDM8" s="161"/>
      <c r="NDN8" s="161"/>
      <c r="NDO8" s="161"/>
      <c r="NDP8" s="161"/>
      <c r="NDQ8" s="161"/>
      <c r="NDR8" s="161"/>
      <c r="NDS8" s="161"/>
      <c r="NDT8" s="161"/>
      <c r="NDU8" s="161"/>
      <c r="NDV8" s="161"/>
      <c r="NDW8" s="161"/>
      <c r="NDX8" s="161"/>
      <c r="NDY8" s="161"/>
      <c r="NDZ8" s="161"/>
      <c r="NEA8" s="161"/>
      <c r="NEB8" s="161"/>
      <c r="NEC8" s="161"/>
      <c r="NED8" s="161"/>
      <c r="NEE8" s="161"/>
      <c r="NEF8" s="161"/>
      <c r="NEG8" s="161"/>
      <c r="NEH8" s="161"/>
      <c r="NEI8" s="161"/>
      <c r="NEJ8" s="161"/>
      <c r="NEK8" s="161"/>
      <c r="NEL8" s="161"/>
      <c r="NEM8" s="161"/>
      <c r="NEN8" s="161"/>
      <c r="NEO8" s="161"/>
      <c r="NEP8" s="161"/>
      <c r="NEQ8" s="161"/>
      <c r="NER8" s="161"/>
      <c r="NES8" s="161"/>
      <c r="NET8" s="161"/>
      <c r="NEU8" s="161"/>
      <c r="NEV8" s="161"/>
      <c r="NEW8" s="161"/>
      <c r="NEX8" s="161"/>
      <c r="NEY8" s="161"/>
      <c r="NEZ8" s="161"/>
      <c r="NFA8" s="161"/>
      <c r="NFB8" s="161"/>
      <c r="NFC8" s="161"/>
      <c r="NFD8" s="161"/>
      <c r="NFE8" s="161"/>
      <c r="NFF8" s="161"/>
      <c r="NFG8" s="161"/>
      <c r="NFH8" s="161"/>
      <c r="NFI8" s="161"/>
      <c r="NFJ8" s="161"/>
      <c r="NFK8" s="161"/>
      <c r="NFL8" s="161"/>
      <c r="NFM8" s="161"/>
      <c r="NFN8" s="161"/>
      <c r="NFO8" s="161"/>
      <c r="NFP8" s="161"/>
      <c r="NFQ8" s="161"/>
      <c r="NFR8" s="161"/>
      <c r="NFS8" s="161"/>
      <c r="NFT8" s="161"/>
      <c r="NFU8" s="161"/>
      <c r="NFV8" s="161"/>
      <c r="NFW8" s="161"/>
      <c r="NFX8" s="161"/>
      <c r="NFY8" s="161"/>
      <c r="NFZ8" s="161"/>
      <c r="NGA8" s="161"/>
      <c r="NGB8" s="161"/>
      <c r="NGC8" s="161"/>
      <c r="NGD8" s="161"/>
      <c r="NGE8" s="161"/>
      <c r="NGF8" s="161"/>
      <c r="NGG8" s="161"/>
      <c r="NGH8" s="161"/>
      <c r="NGI8" s="161"/>
      <c r="NGJ8" s="161"/>
      <c r="NGK8" s="161"/>
      <c r="NGL8" s="161"/>
      <c r="NGM8" s="161"/>
      <c r="NGN8" s="161"/>
      <c r="NGO8" s="161"/>
      <c r="NGP8" s="161"/>
      <c r="NGQ8" s="161"/>
      <c r="NGR8" s="161"/>
      <c r="NGS8" s="161"/>
      <c r="NGT8" s="161"/>
      <c r="NGU8" s="161"/>
      <c r="NGV8" s="161"/>
      <c r="NGW8" s="161"/>
      <c r="NGX8" s="161"/>
      <c r="NGY8" s="161"/>
      <c r="NGZ8" s="161"/>
      <c r="NHA8" s="161"/>
      <c r="NHB8" s="161"/>
      <c r="NHC8" s="161"/>
      <c r="NHD8" s="161"/>
      <c r="NHE8" s="161"/>
      <c r="NHF8" s="161"/>
      <c r="NHG8" s="161"/>
      <c r="NHH8" s="161"/>
      <c r="NHI8" s="161"/>
      <c r="NHJ8" s="161"/>
      <c r="NHK8" s="161"/>
      <c r="NHL8" s="161"/>
      <c r="NHM8" s="161"/>
      <c r="NHN8" s="161"/>
      <c r="NHO8" s="161"/>
      <c r="NHP8" s="161"/>
      <c r="NHQ8" s="161"/>
      <c r="NHR8" s="161"/>
      <c r="NHS8" s="161"/>
      <c r="NHT8" s="161"/>
      <c r="NHU8" s="161"/>
      <c r="NHV8" s="161"/>
      <c r="NHW8" s="161"/>
      <c r="NHX8" s="161"/>
      <c r="NHY8" s="161"/>
      <c r="NHZ8" s="161"/>
      <c r="NIA8" s="161"/>
      <c r="NIB8" s="161"/>
      <c r="NIC8" s="161"/>
      <c r="NID8" s="161"/>
      <c r="NIE8" s="161"/>
      <c r="NIF8" s="161"/>
      <c r="NIG8" s="161"/>
      <c r="NIH8" s="161"/>
      <c r="NII8" s="161"/>
      <c r="NIJ8" s="161"/>
      <c r="NIK8" s="161"/>
      <c r="NIL8" s="161"/>
      <c r="NIM8" s="161"/>
      <c r="NIN8" s="161"/>
      <c r="NIO8" s="161"/>
      <c r="NIP8" s="161"/>
      <c r="NIQ8" s="161"/>
      <c r="NIR8" s="161"/>
      <c r="NIS8" s="161"/>
      <c r="NIT8" s="161"/>
      <c r="NIU8" s="161"/>
      <c r="NIV8" s="161"/>
      <c r="NIW8" s="161"/>
      <c r="NIX8" s="161"/>
      <c r="NIY8" s="161"/>
      <c r="NIZ8" s="161"/>
      <c r="NJA8" s="161"/>
      <c r="NJB8" s="161"/>
      <c r="NJC8" s="161"/>
      <c r="NJD8" s="161"/>
      <c r="NJE8" s="161"/>
      <c r="NJF8" s="161"/>
      <c r="NJG8" s="161"/>
      <c r="NJH8" s="161"/>
      <c r="NJI8" s="161"/>
      <c r="NJJ8" s="161"/>
      <c r="NJK8" s="161"/>
      <c r="NJL8" s="161"/>
      <c r="NJM8" s="161"/>
      <c r="NJN8" s="161"/>
      <c r="NJO8" s="161"/>
      <c r="NJP8" s="161"/>
      <c r="NJQ8" s="161"/>
      <c r="NJR8" s="161"/>
      <c r="NJS8" s="161"/>
      <c r="NJT8" s="161"/>
      <c r="NJU8" s="161"/>
      <c r="NJV8" s="161"/>
      <c r="NJW8" s="161"/>
      <c r="NJX8" s="161"/>
      <c r="NJY8" s="161"/>
      <c r="NJZ8" s="161"/>
      <c r="NKA8" s="161"/>
      <c r="NKB8" s="161"/>
      <c r="NKC8" s="161"/>
      <c r="NKD8" s="161"/>
      <c r="NKE8" s="161"/>
      <c r="NKF8" s="161"/>
      <c r="NKG8" s="161"/>
      <c r="NKH8" s="161"/>
      <c r="NKI8" s="161"/>
      <c r="NKJ8" s="161"/>
      <c r="NKK8" s="161"/>
      <c r="NKL8" s="161"/>
      <c r="NKM8" s="161"/>
      <c r="NKN8" s="161"/>
      <c r="NKO8" s="161"/>
      <c r="NKP8" s="161"/>
      <c r="NKQ8" s="161"/>
      <c r="NKR8" s="161"/>
      <c r="NKS8" s="161"/>
      <c r="NKT8" s="161"/>
      <c r="NKU8" s="161"/>
      <c r="NKV8" s="161"/>
      <c r="NKW8" s="161"/>
      <c r="NKX8" s="161"/>
      <c r="NKY8" s="161"/>
      <c r="NKZ8" s="161"/>
      <c r="NLA8" s="161"/>
      <c r="NLB8" s="161"/>
      <c r="NLC8" s="161"/>
      <c r="NLD8" s="161"/>
      <c r="NLE8" s="161"/>
      <c r="NLF8" s="161"/>
      <c r="NLG8" s="161"/>
      <c r="NLH8" s="161"/>
      <c r="NLI8" s="161"/>
      <c r="NLJ8" s="161"/>
      <c r="NLK8" s="161"/>
      <c r="NLL8" s="161"/>
      <c r="NLM8" s="161"/>
      <c r="NLN8" s="161"/>
      <c r="NLO8" s="161"/>
      <c r="NLP8" s="161"/>
      <c r="NLQ8" s="161"/>
      <c r="NLR8" s="161"/>
      <c r="NLS8" s="161"/>
      <c r="NLT8" s="161"/>
      <c r="NLU8" s="161"/>
      <c r="NLV8" s="161"/>
      <c r="NLW8" s="161"/>
      <c r="NLX8" s="161"/>
      <c r="NLY8" s="161"/>
      <c r="NLZ8" s="161"/>
      <c r="NMA8" s="161"/>
      <c r="NMB8" s="161"/>
      <c r="NMC8" s="161"/>
      <c r="NMD8" s="161"/>
      <c r="NME8" s="161"/>
      <c r="NMF8" s="161"/>
      <c r="NMG8" s="161"/>
      <c r="NMH8" s="161"/>
      <c r="NMI8" s="161"/>
      <c r="NMJ8" s="161"/>
      <c r="NMK8" s="161"/>
      <c r="NML8" s="161"/>
      <c r="NMM8" s="161"/>
      <c r="NMN8" s="161"/>
      <c r="NMO8" s="161"/>
      <c r="NMP8" s="161"/>
      <c r="NMQ8" s="161"/>
      <c r="NMR8" s="161"/>
      <c r="NMS8" s="161"/>
      <c r="NMT8" s="161"/>
      <c r="NMU8" s="161"/>
      <c r="NMV8" s="161"/>
      <c r="NMW8" s="161"/>
      <c r="NMX8" s="161"/>
      <c r="NMY8" s="161"/>
      <c r="NMZ8" s="161"/>
      <c r="NNA8" s="161"/>
      <c r="NNB8" s="161"/>
      <c r="NNC8" s="161"/>
      <c r="NND8" s="161"/>
      <c r="NNE8" s="161"/>
      <c r="NNF8" s="161"/>
      <c r="NNG8" s="161"/>
      <c r="NNH8" s="161"/>
      <c r="NNI8" s="161"/>
      <c r="NNJ8" s="161"/>
      <c r="NNK8" s="161"/>
      <c r="NNL8" s="161"/>
      <c r="NNM8" s="161"/>
      <c r="NNN8" s="161"/>
      <c r="NNO8" s="161"/>
      <c r="NNP8" s="161"/>
      <c r="NNQ8" s="161"/>
      <c r="NNR8" s="161"/>
      <c r="NNS8" s="161"/>
      <c r="NNT8" s="161"/>
      <c r="NNU8" s="161"/>
      <c r="NNV8" s="161"/>
      <c r="NNW8" s="161"/>
      <c r="NNX8" s="161"/>
      <c r="NNY8" s="161"/>
      <c r="NNZ8" s="161"/>
      <c r="NOA8" s="161"/>
      <c r="NOB8" s="161"/>
      <c r="NOC8" s="161"/>
      <c r="NOD8" s="161"/>
      <c r="NOE8" s="161"/>
      <c r="NOF8" s="161"/>
      <c r="NOG8" s="161"/>
      <c r="NOH8" s="161"/>
      <c r="NOI8" s="161"/>
      <c r="NOJ8" s="161"/>
      <c r="NOK8" s="161"/>
      <c r="NOL8" s="161"/>
      <c r="NOM8" s="161"/>
      <c r="NON8" s="161"/>
      <c r="NOO8" s="161"/>
      <c r="NOP8" s="161"/>
      <c r="NOQ8" s="161"/>
      <c r="NOR8" s="161"/>
      <c r="NOS8" s="161"/>
      <c r="NOT8" s="161"/>
      <c r="NOU8" s="161"/>
      <c r="NOV8" s="161"/>
      <c r="NOW8" s="161"/>
      <c r="NOX8" s="161"/>
      <c r="NOY8" s="161"/>
      <c r="NOZ8" s="161"/>
      <c r="NPA8" s="161"/>
      <c r="NPB8" s="161"/>
      <c r="NPC8" s="161"/>
      <c r="NPD8" s="161"/>
      <c r="NPE8" s="161"/>
      <c r="NPF8" s="161"/>
      <c r="NPG8" s="161"/>
      <c r="NPH8" s="161"/>
      <c r="NPI8" s="161"/>
      <c r="NPJ8" s="161"/>
      <c r="NPK8" s="161"/>
      <c r="NPL8" s="161"/>
      <c r="NPM8" s="161"/>
      <c r="NPN8" s="161"/>
      <c r="NPO8" s="161"/>
      <c r="NPP8" s="161"/>
      <c r="NPQ8" s="161"/>
      <c r="NPR8" s="161"/>
      <c r="NPS8" s="161"/>
      <c r="NPT8" s="161"/>
      <c r="NPU8" s="161"/>
      <c r="NPV8" s="161"/>
      <c r="NPW8" s="161"/>
      <c r="NPX8" s="161"/>
      <c r="NPY8" s="161"/>
      <c r="NPZ8" s="161"/>
      <c r="NQA8" s="161"/>
      <c r="NQB8" s="161"/>
      <c r="NQC8" s="161"/>
      <c r="NQD8" s="161"/>
      <c r="NQE8" s="161"/>
      <c r="NQF8" s="161"/>
      <c r="NQG8" s="161"/>
      <c r="NQH8" s="161"/>
      <c r="NQI8" s="161"/>
      <c r="NQJ8" s="161"/>
      <c r="NQK8" s="161"/>
      <c r="NQL8" s="161"/>
      <c r="NQM8" s="161"/>
      <c r="NQN8" s="161"/>
      <c r="NQO8" s="161"/>
      <c r="NQP8" s="161"/>
      <c r="NQQ8" s="161"/>
      <c r="NQR8" s="161"/>
      <c r="NQS8" s="161"/>
      <c r="NQT8" s="161"/>
      <c r="NQU8" s="161"/>
      <c r="NQV8" s="161"/>
      <c r="NQW8" s="161"/>
      <c r="NQX8" s="161"/>
      <c r="NQY8" s="161"/>
      <c r="NQZ8" s="161"/>
      <c r="NRA8" s="161"/>
      <c r="NRB8" s="161"/>
      <c r="NRC8" s="161"/>
      <c r="NRD8" s="161"/>
      <c r="NRE8" s="161"/>
      <c r="NRF8" s="161"/>
      <c r="NRG8" s="161"/>
      <c r="NRH8" s="161"/>
      <c r="NRI8" s="161"/>
      <c r="NRJ8" s="161"/>
      <c r="NRK8" s="161"/>
      <c r="NRL8" s="161"/>
      <c r="NRM8" s="161"/>
      <c r="NRN8" s="161"/>
      <c r="NRO8" s="161"/>
      <c r="NRP8" s="161"/>
      <c r="NRQ8" s="161"/>
      <c r="NRR8" s="161"/>
      <c r="NRS8" s="161"/>
      <c r="NRT8" s="161"/>
      <c r="NRU8" s="161"/>
      <c r="NRV8" s="161"/>
      <c r="NRW8" s="161"/>
      <c r="NRX8" s="161"/>
      <c r="NRY8" s="161"/>
      <c r="NRZ8" s="161"/>
      <c r="NSA8" s="161"/>
      <c r="NSB8" s="161"/>
      <c r="NSC8" s="161"/>
      <c r="NSD8" s="161"/>
      <c r="NSE8" s="161"/>
      <c r="NSF8" s="161"/>
      <c r="NSG8" s="161"/>
      <c r="NSH8" s="161"/>
      <c r="NSI8" s="161"/>
      <c r="NSJ8" s="161"/>
      <c r="NSK8" s="161"/>
      <c r="NSL8" s="161"/>
      <c r="NSM8" s="161"/>
      <c r="NSN8" s="161"/>
      <c r="NSO8" s="161"/>
      <c r="NSP8" s="161"/>
      <c r="NSQ8" s="161"/>
      <c r="NSR8" s="161"/>
      <c r="NSS8" s="161"/>
      <c r="NST8" s="161"/>
      <c r="NSU8" s="161"/>
      <c r="NSV8" s="161"/>
      <c r="NSW8" s="161"/>
      <c r="NSX8" s="161"/>
      <c r="NSY8" s="161"/>
      <c r="NSZ8" s="161"/>
      <c r="NTA8" s="161"/>
      <c r="NTB8" s="161"/>
      <c r="NTC8" s="161"/>
      <c r="NTD8" s="161"/>
      <c r="NTE8" s="161"/>
      <c r="NTF8" s="161"/>
      <c r="NTG8" s="161"/>
      <c r="NTH8" s="161"/>
      <c r="NTI8" s="161"/>
      <c r="NTJ8" s="161"/>
      <c r="NTK8" s="161"/>
      <c r="NTL8" s="161"/>
      <c r="NTM8" s="161"/>
      <c r="NTN8" s="161"/>
      <c r="NTO8" s="161"/>
      <c r="NTP8" s="161"/>
      <c r="NTQ8" s="161"/>
      <c r="NTR8" s="161"/>
      <c r="NTS8" s="161"/>
      <c r="NTT8" s="161"/>
      <c r="NTU8" s="161"/>
      <c r="NTV8" s="161"/>
      <c r="NTW8" s="161"/>
      <c r="NTX8" s="161"/>
      <c r="NTY8" s="161"/>
      <c r="NTZ8" s="161"/>
      <c r="NUA8" s="161"/>
      <c r="NUB8" s="161"/>
      <c r="NUC8" s="161"/>
      <c r="NUD8" s="161"/>
      <c r="NUE8" s="161"/>
      <c r="NUF8" s="161"/>
      <c r="NUG8" s="161"/>
      <c r="NUH8" s="161"/>
      <c r="NUI8" s="161"/>
      <c r="NUJ8" s="161"/>
      <c r="NUK8" s="161"/>
      <c r="NUL8" s="161"/>
      <c r="NUM8" s="161"/>
      <c r="NUN8" s="161"/>
      <c r="NUO8" s="161"/>
      <c r="NUP8" s="161"/>
      <c r="NUQ8" s="161"/>
      <c r="NUR8" s="161"/>
      <c r="NUS8" s="161"/>
      <c r="NUT8" s="161"/>
      <c r="NUU8" s="161"/>
      <c r="NUV8" s="161"/>
      <c r="NUW8" s="161"/>
      <c r="NUX8" s="161"/>
      <c r="NUY8" s="161"/>
      <c r="NUZ8" s="161"/>
      <c r="NVA8" s="161"/>
      <c r="NVB8" s="161"/>
      <c r="NVC8" s="161"/>
      <c r="NVD8" s="161"/>
      <c r="NVE8" s="161"/>
      <c r="NVF8" s="161"/>
      <c r="NVG8" s="161"/>
      <c r="NVH8" s="161"/>
      <c r="NVI8" s="161"/>
      <c r="NVJ8" s="161"/>
      <c r="NVK8" s="161"/>
      <c r="NVL8" s="161"/>
      <c r="NVM8" s="161"/>
      <c r="NVN8" s="161"/>
      <c r="NVO8" s="161"/>
      <c r="NVP8" s="161"/>
      <c r="NVQ8" s="161"/>
      <c r="NVR8" s="161"/>
      <c r="NVS8" s="161"/>
      <c r="NVT8" s="161"/>
      <c r="NVU8" s="161"/>
      <c r="NVV8" s="161"/>
      <c r="NVW8" s="161"/>
      <c r="NVX8" s="161"/>
      <c r="NVY8" s="161"/>
      <c r="NVZ8" s="161"/>
      <c r="NWA8" s="161"/>
      <c r="NWB8" s="161"/>
      <c r="NWC8" s="161"/>
      <c r="NWD8" s="161"/>
      <c r="NWE8" s="161"/>
      <c r="NWF8" s="161"/>
      <c r="NWG8" s="161"/>
      <c r="NWH8" s="161"/>
      <c r="NWI8" s="161"/>
      <c r="NWJ8" s="161"/>
      <c r="NWK8" s="161"/>
      <c r="NWL8" s="161"/>
      <c r="NWM8" s="161"/>
      <c r="NWN8" s="161"/>
      <c r="NWO8" s="161"/>
      <c r="NWP8" s="161"/>
      <c r="NWQ8" s="161"/>
      <c r="NWR8" s="161"/>
      <c r="NWS8" s="161"/>
      <c r="NWT8" s="161"/>
      <c r="NWU8" s="161"/>
      <c r="NWV8" s="161"/>
      <c r="NWW8" s="161"/>
      <c r="NWX8" s="161"/>
      <c r="NWY8" s="161"/>
      <c r="NWZ8" s="161"/>
      <c r="NXA8" s="161"/>
      <c r="NXB8" s="161"/>
      <c r="NXC8" s="161"/>
      <c r="NXD8" s="161"/>
      <c r="NXE8" s="161"/>
      <c r="NXF8" s="161"/>
      <c r="NXG8" s="161"/>
      <c r="NXH8" s="161"/>
      <c r="NXI8" s="161"/>
      <c r="NXJ8" s="161"/>
      <c r="NXK8" s="161"/>
      <c r="NXL8" s="161"/>
      <c r="NXM8" s="161"/>
      <c r="NXN8" s="161"/>
      <c r="NXO8" s="161"/>
      <c r="NXP8" s="161"/>
      <c r="NXQ8" s="161"/>
      <c r="NXR8" s="161"/>
      <c r="NXS8" s="161"/>
      <c r="NXT8" s="161"/>
      <c r="NXU8" s="161"/>
      <c r="NXV8" s="161"/>
      <c r="NXW8" s="161"/>
      <c r="NXX8" s="161"/>
      <c r="NXY8" s="161"/>
      <c r="NXZ8" s="161"/>
      <c r="NYA8" s="161"/>
      <c r="NYB8" s="161"/>
      <c r="NYC8" s="161"/>
      <c r="NYD8" s="161"/>
      <c r="NYE8" s="161"/>
      <c r="NYF8" s="161"/>
      <c r="NYG8" s="161"/>
      <c r="NYH8" s="161"/>
      <c r="NYI8" s="161"/>
      <c r="NYJ8" s="161"/>
      <c r="NYK8" s="161"/>
      <c r="NYL8" s="161"/>
      <c r="NYM8" s="161"/>
      <c r="NYN8" s="161"/>
      <c r="NYO8" s="161"/>
      <c r="NYP8" s="161"/>
      <c r="NYQ8" s="161"/>
      <c r="NYR8" s="161"/>
      <c r="NYS8" s="161"/>
      <c r="NYT8" s="161"/>
      <c r="NYU8" s="161"/>
      <c r="NYV8" s="161"/>
      <c r="NYW8" s="161"/>
      <c r="NYX8" s="161"/>
      <c r="NYY8" s="161"/>
      <c r="NYZ8" s="161"/>
      <c r="NZA8" s="161"/>
      <c r="NZB8" s="161"/>
      <c r="NZC8" s="161"/>
      <c r="NZD8" s="161"/>
      <c r="NZE8" s="161"/>
      <c r="NZF8" s="161"/>
      <c r="NZG8" s="161"/>
      <c r="NZH8" s="161"/>
      <c r="NZI8" s="161"/>
      <c r="NZJ8" s="161"/>
      <c r="NZK8" s="161"/>
      <c r="NZL8" s="161"/>
      <c r="NZM8" s="161"/>
      <c r="NZN8" s="161"/>
      <c r="NZO8" s="161"/>
      <c r="NZP8" s="161"/>
      <c r="NZQ8" s="161"/>
      <c r="NZR8" s="161"/>
      <c r="NZS8" s="161"/>
      <c r="NZT8" s="161"/>
      <c r="NZU8" s="161"/>
      <c r="NZV8" s="161"/>
      <c r="NZW8" s="161"/>
      <c r="NZX8" s="161"/>
      <c r="NZY8" s="161"/>
      <c r="NZZ8" s="161"/>
      <c r="OAA8" s="161"/>
      <c r="OAB8" s="161"/>
      <c r="OAC8" s="161"/>
      <c r="OAD8" s="161"/>
      <c r="OAE8" s="161"/>
      <c r="OAF8" s="161"/>
      <c r="OAG8" s="161"/>
      <c r="OAH8" s="161"/>
      <c r="OAI8" s="161"/>
      <c r="OAJ8" s="161"/>
      <c r="OAK8" s="161"/>
      <c r="OAL8" s="161"/>
      <c r="OAM8" s="161"/>
      <c r="OAN8" s="161"/>
      <c r="OAO8" s="161"/>
      <c r="OAP8" s="161"/>
      <c r="OAQ8" s="161"/>
      <c r="OAR8" s="161"/>
      <c r="OAS8" s="161"/>
      <c r="OAT8" s="161"/>
      <c r="OAU8" s="161"/>
      <c r="OAV8" s="161"/>
      <c r="OAW8" s="161"/>
      <c r="OAX8" s="161"/>
      <c r="OAY8" s="161"/>
      <c r="OAZ8" s="161"/>
      <c r="OBA8" s="161"/>
      <c r="OBB8" s="161"/>
      <c r="OBC8" s="161"/>
      <c r="OBD8" s="161"/>
      <c r="OBE8" s="161"/>
      <c r="OBF8" s="161"/>
      <c r="OBG8" s="161"/>
      <c r="OBH8" s="161"/>
      <c r="OBI8" s="161"/>
      <c r="OBJ8" s="161"/>
      <c r="OBK8" s="161"/>
      <c r="OBL8" s="161"/>
      <c r="OBM8" s="161"/>
      <c r="OBN8" s="161"/>
      <c r="OBO8" s="161"/>
      <c r="OBP8" s="161"/>
      <c r="OBQ8" s="161"/>
      <c r="OBR8" s="161"/>
      <c r="OBS8" s="161"/>
      <c r="OBT8" s="161"/>
      <c r="OBU8" s="161"/>
      <c r="OBV8" s="161"/>
      <c r="OBW8" s="161"/>
      <c r="OBX8" s="161"/>
      <c r="OBY8" s="161"/>
      <c r="OBZ8" s="161"/>
      <c r="OCA8" s="161"/>
      <c r="OCB8" s="161"/>
      <c r="OCC8" s="161"/>
      <c r="OCD8" s="161"/>
      <c r="OCE8" s="161"/>
      <c r="OCF8" s="161"/>
      <c r="OCG8" s="161"/>
      <c r="OCH8" s="161"/>
      <c r="OCI8" s="161"/>
      <c r="OCJ8" s="161"/>
      <c r="OCK8" s="161"/>
      <c r="OCL8" s="161"/>
      <c r="OCM8" s="161"/>
      <c r="OCN8" s="161"/>
      <c r="OCO8" s="161"/>
      <c r="OCP8" s="161"/>
      <c r="OCQ8" s="161"/>
      <c r="OCR8" s="161"/>
      <c r="OCS8" s="161"/>
      <c r="OCT8" s="161"/>
      <c r="OCU8" s="161"/>
      <c r="OCV8" s="161"/>
      <c r="OCW8" s="161"/>
      <c r="OCX8" s="161"/>
      <c r="OCY8" s="161"/>
      <c r="OCZ8" s="161"/>
      <c r="ODA8" s="161"/>
      <c r="ODB8" s="161"/>
      <c r="ODC8" s="161"/>
      <c r="ODD8" s="161"/>
      <c r="ODE8" s="161"/>
      <c r="ODF8" s="161"/>
      <c r="ODG8" s="161"/>
      <c r="ODH8" s="161"/>
      <c r="ODI8" s="161"/>
      <c r="ODJ8" s="161"/>
      <c r="ODK8" s="161"/>
      <c r="ODL8" s="161"/>
      <c r="ODM8" s="161"/>
      <c r="ODN8" s="161"/>
      <c r="ODO8" s="161"/>
      <c r="ODP8" s="161"/>
      <c r="ODQ8" s="161"/>
      <c r="ODR8" s="161"/>
      <c r="ODS8" s="161"/>
      <c r="ODT8" s="161"/>
      <c r="ODU8" s="161"/>
      <c r="ODV8" s="161"/>
      <c r="ODW8" s="161"/>
      <c r="ODX8" s="161"/>
      <c r="ODY8" s="161"/>
      <c r="ODZ8" s="161"/>
      <c r="OEA8" s="161"/>
      <c r="OEB8" s="161"/>
      <c r="OEC8" s="161"/>
      <c r="OED8" s="161"/>
      <c r="OEE8" s="161"/>
      <c r="OEF8" s="161"/>
      <c r="OEG8" s="161"/>
      <c r="OEH8" s="161"/>
      <c r="OEI8" s="161"/>
      <c r="OEJ8" s="161"/>
      <c r="OEK8" s="161"/>
      <c r="OEL8" s="161"/>
      <c r="OEM8" s="161"/>
      <c r="OEN8" s="161"/>
      <c r="OEO8" s="161"/>
      <c r="OEP8" s="161"/>
      <c r="OEQ8" s="161"/>
      <c r="OER8" s="161"/>
      <c r="OES8" s="161"/>
      <c r="OET8" s="161"/>
      <c r="OEU8" s="161"/>
      <c r="OEV8" s="161"/>
      <c r="OEW8" s="161"/>
      <c r="OEX8" s="161"/>
      <c r="OEY8" s="161"/>
      <c r="OEZ8" s="161"/>
      <c r="OFA8" s="161"/>
      <c r="OFB8" s="161"/>
      <c r="OFC8" s="161"/>
      <c r="OFD8" s="161"/>
      <c r="OFE8" s="161"/>
      <c r="OFF8" s="161"/>
      <c r="OFG8" s="161"/>
      <c r="OFH8" s="161"/>
      <c r="OFI8" s="161"/>
      <c r="OFJ8" s="161"/>
      <c r="OFK8" s="161"/>
      <c r="OFL8" s="161"/>
      <c r="OFM8" s="161"/>
      <c r="OFN8" s="161"/>
      <c r="OFO8" s="161"/>
      <c r="OFP8" s="161"/>
      <c r="OFQ8" s="161"/>
      <c r="OFR8" s="161"/>
      <c r="OFS8" s="161"/>
      <c r="OFT8" s="161"/>
      <c r="OFU8" s="161"/>
      <c r="OFV8" s="161"/>
      <c r="OFW8" s="161"/>
      <c r="OFX8" s="161"/>
      <c r="OFY8" s="161"/>
      <c r="OFZ8" s="161"/>
      <c r="OGA8" s="161"/>
      <c r="OGB8" s="161"/>
      <c r="OGC8" s="161"/>
      <c r="OGD8" s="161"/>
      <c r="OGE8" s="161"/>
      <c r="OGF8" s="161"/>
      <c r="OGG8" s="161"/>
      <c r="OGH8" s="161"/>
      <c r="OGI8" s="161"/>
      <c r="OGJ8" s="161"/>
      <c r="OGK8" s="161"/>
      <c r="OGL8" s="161"/>
      <c r="OGM8" s="161"/>
      <c r="OGN8" s="161"/>
      <c r="OGO8" s="161"/>
      <c r="OGP8" s="161"/>
      <c r="OGQ8" s="161"/>
      <c r="OGR8" s="161"/>
      <c r="OGS8" s="161"/>
      <c r="OGT8" s="161"/>
      <c r="OGU8" s="161"/>
      <c r="OGV8" s="161"/>
      <c r="OGW8" s="161"/>
      <c r="OGX8" s="161"/>
      <c r="OGY8" s="161"/>
      <c r="OGZ8" s="161"/>
      <c r="OHA8" s="161"/>
      <c r="OHB8" s="161"/>
      <c r="OHC8" s="161"/>
      <c r="OHD8" s="161"/>
      <c r="OHE8" s="161"/>
      <c r="OHF8" s="161"/>
      <c r="OHG8" s="161"/>
      <c r="OHH8" s="161"/>
      <c r="OHI8" s="161"/>
      <c r="OHJ8" s="161"/>
      <c r="OHK8" s="161"/>
      <c r="OHL8" s="161"/>
      <c r="OHM8" s="161"/>
      <c r="OHN8" s="161"/>
      <c r="OHO8" s="161"/>
      <c r="OHP8" s="161"/>
      <c r="OHQ8" s="161"/>
      <c r="OHR8" s="161"/>
      <c r="OHS8" s="161"/>
      <c r="OHT8" s="161"/>
      <c r="OHU8" s="161"/>
      <c r="OHV8" s="161"/>
      <c r="OHW8" s="161"/>
      <c r="OHX8" s="161"/>
      <c r="OHY8" s="161"/>
      <c r="OHZ8" s="161"/>
      <c r="OIA8" s="161"/>
      <c r="OIB8" s="161"/>
      <c r="OIC8" s="161"/>
      <c r="OID8" s="161"/>
      <c r="OIE8" s="161"/>
      <c r="OIF8" s="161"/>
      <c r="OIG8" s="161"/>
      <c r="OIH8" s="161"/>
      <c r="OII8" s="161"/>
      <c r="OIJ8" s="161"/>
      <c r="OIK8" s="161"/>
      <c r="OIL8" s="161"/>
      <c r="OIM8" s="161"/>
      <c r="OIN8" s="161"/>
      <c r="OIO8" s="161"/>
      <c r="OIP8" s="161"/>
      <c r="OIQ8" s="161"/>
      <c r="OIR8" s="161"/>
      <c r="OIS8" s="161"/>
      <c r="OIT8" s="161"/>
      <c r="OIU8" s="161"/>
      <c r="OIV8" s="161"/>
      <c r="OIW8" s="161"/>
      <c r="OIX8" s="161"/>
      <c r="OIY8" s="161"/>
      <c r="OIZ8" s="161"/>
      <c r="OJA8" s="161"/>
      <c r="OJB8" s="161"/>
      <c r="OJC8" s="161"/>
      <c r="OJD8" s="161"/>
      <c r="OJE8" s="161"/>
      <c r="OJF8" s="161"/>
      <c r="OJG8" s="161"/>
      <c r="OJH8" s="161"/>
      <c r="OJI8" s="161"/>
      <c r="OJJ8" s="161"/>
      <c r="OJK8" s="161"/>
      <c r="OJL8" s="161"/>
      <c r="OJM8" s="161"/>
      <c r="OJN8" s="161"/>
      <c r="OJO8" s="161"/>
      <c r="OJP8" s="161"/>
      <c r="OJQ8" s="161"/>
      <c r="OJR8" s="161"/>
      <c r="OJS8" s="161"/>
      <c r="OJT8" s="161"/>
      <c r="OJU8" s="161"/>
      <c r="OJV8" s="161"/>
      <c r="OJW8" s="161"/>
      <c r="OJX8" s="161"/>
      <c r="OJY8" s="161"/>
      <c r="OJZ8" s="161"/>
      <c r="OKA8" s="161"/>
      <c r="OKB8" s="161"/>
      <c r="OKC8" s="161"/>
      <c r="OKD8" s="161"/>
      <c r="OKE8" s="161"/>
      <c r="OKF8" s="161"/>
      <c r="OKG8" s="161"/>
      <c r="OKH8" s="161"/>
      <c r="OKI8" s="161"/>
      <c r="OKJ8" s="161"/>
      <c r="OKK8" s="161"/>
      <c r="OKL8" s="161"/>
      <c r="OKM8" s="161"/>
      <c r="OKN8" s="161"/>
      <c r="OKO8" s="161"/>
      <c r="OKP8" s="161"/>
      <c r="OKQ8" s="161"/>
      <c r="OKR8" s="161"/>
      <c r="OKS8" s="161"/>
      <c r="OKT8" s="161"/>
      <c r="OKU8" s="161"/>
      <c r="OKV8" s="161"/>
      <c r="OKW8" s="161"/>
      <c r="OKX8" s="161"/>
      <c r="OKY8" s="161"/>
      <c r="OKZ8" s="161"/>
      <c r="OLA8" s="161"/>
      <c r="OLB8" s="161"/>
      <c r="OLC8" s="161"/>
      <c r="OLD8" s="161"/>
      <c r="OLE8" s="161"/>
      <c r="OLF8" s="161"/>
      <c r="OLG8" s="161"/>
      <c r="OLH8" s="161"/>
      <c r="OLI8" s="161"/>
      <c r="OLJ8" s="161"/>
      <c r="OLK8" s="161"/>
      <c r="OLL8" s="161"/>
      <c r="OLM8" s="161"/>
      <c r="OLN8" s="161"/>
      <c r="OLO8" s="161"/>
      <c r="OLP8" s="161"/>
      <c r="OLQ8" s="161"/>
      <c r="OLR8" s="161"/>
      <c r="OLS8" s="161"/>
      <c r="OLT8" s="161"/>
      <c r="OLU8" s="161"/>
      <c r="OLV8" s="161"/>
      <c r="OLW8" s="161"/>
      <c r="OLX8" s="161"/>
      <c r="OLY8" s="161"/>
      <c r="OLZ8" s="161"/>
      <c r="OMA8" s="161"/>
      <c r="OMB8" s="161"/>
      <c r="OMC8" s="161"/>
      <c r="OMD8" s="161"/>
      <c r="OME8" s="161"/>
      <c r="OMF8" s="161"/>
      <c r="OMG8" s="161"/>
      <c r="OMH8" s="161"/>
      <c r="OMI8" s="161"/>
      <c r="OMJ8" s="161"/>
      <c r="OMK8" s="161"/>
      <c r="OML8" s="161"/>
      <c r="OMM8" s="161"/>
      <c r="OMN8" s="161"/>
      <c r="OMO8" s="161"/>
      <c r="OMP8" s="161"/>
      <c r="OMQ8" s="161"/>
      <c r="OMR8" s="161"/>
      <c r="OMS8" s="161"/>
      <c r="OMT8" s="161"/>
      <c r="OMU8" s="161"/>
      <c r="OMV8" s="161"/>
      <c r="OMW8" s="161"/>
      <c r="OMX8" s="161"/>
      <c r="OMY8" s="161"/>
      <c r="OMZ8" s="161"/>
      <c r="ONA8" s="161"/>
      <c r="ONB8" s="161"/>
      <c r="ONC8" s="161"/>
      <c r="OND8" s="161"/>
      <c r="ONE8" s="161"/>
      <c r="ONF8" s="161"/>
      <c r="ONG8" s="161"/>
      <c r="ONH8" s="161"/>
      <c r="ONI8" s="161"/>
      <c r="ONJ8" s="161"/>
      <c r="ONK8" s="161"/>
      <c r="ONL8" s="161"/>
      <c r="ONM8" s="161"/>
      <c r="ONN8" s="161"/>
      <c r="ONO8" s="161"/>
      <c r="ONP8" s="161"/>
      <c r="ONQ8" s="161"/>
      <c r="ONR8" s="161"/>
      <c r="ONS8" s="161"/>
      <c r="ONT8" s="161"/>
      <c r="ONU8" s="161"/>
      <c r="ONV8" s="161"/>
      <c r="ONW8" s="161"/>
      <c r="ONX8" s="161"/>
      <c r="ONY8" s="161"/>
      <c r="ONZ8" s="161"/>
      <c r="OOA8" s="161"/>
      <c r="OOB8" s="161"/>
      <c r="OOC8" s="161"/>
      <c r="OOD8" s="161"/>
      <c r="OOE8" s="161"/>
      <c r="OOF8" s="161"/>
      <c r="OOG8" s="161"/>
      <c r="OOH8" s="161"/>
      <c r="OOI8" s="161"/>
      <c r="OOJ8" s="161"/>
      <c r="OOK8" s="161"/>
      <c r="OOL8" s="161"/>
      <c r="OOM8" s="161"/>
      <c r="OON8" s="161"/>
      <c r="OOO8" s="161"/>
      <c r="OOP8" s="161"/>
      <c r="OOQ8" s="161"/>
      <c r="OOR8" s="161"/>
      <c r="OOS8" s="161"/>
      <c r="OOT8" s="161"/>
      <c r="OOU8" s="161"/>
      <c r="OOV8" s="161"/>
      <c r="OOW8" s="161"/>
      <c r="OOX8" s="161"/>
      <c r="OOY8" s="161"/>
      <c r="OOZ8" s="161"/>
      <c r="OPA8" s="161"/>
      <c r="OPB8" s="161"/>
      <c r="OPC8" s="161"/>
      <c r="OPD8" s="161"/>
      <c r="OPE8" s="161"/>
      <c r="OPF8" s="161"/>
      <c r="OPG8" s="161"/>
      <c r="OPH8" s="161"/>
      <c r="OPI8" s="161"/>
      <c r="OPJ8" s="161"/>
      <c r="OPK8" s="161"/>
      <c r="OPL8" s="161"/>
      <c r="OPM8" s="161"/>
      <c r="OPN8" s="161"/>
      <c r="OPO8" s="161"/>
      <c r="OPP8" s="161"/>
      <c r="OPQ8" s="161"/>
      <c r="OPR8" s="161"/>
      <c r="OPS8" s="161"/>
      <c r="OPT8" s="161"/>
      <c r="OPU8" s="161"/>
      <c r="OPV8" s="161"/>
      <c r="OPW8" s="161"/>
      <c r="OPX8" s="161"/>
      <c r="OPY8" s="161"/>
      <c r="OPZ8" s="161"/>
      <c r="OQA8" s="161"/>
      <c r="OQB8" s="161"/>
      <c r="OQC8" s="161"/>
      <c r="OQD8" s="161"/>
      <c r="OQE8" s="161"/>
      <c r="OQF8" s="161"/>
      <c r="OQG8" s="161"/>
      <c r="OQH8" s="161"/>
      <c r="OQI8" s="161"/>
      <c r="OQJ8" s="161"/>
      <c r="OQK8" s="161"/>
      <c r="OQL8" s="161"/>
      <c r="OQM8" s="161"/>
      <c r="OQN8" s="161"/>
      <c r="OQO8" s="161"/>
      <c r="OQP8" s="161"/>
      <c r="OQQ8" s="161"/>
      <c r="OQR8" s="161"/>
      <c r="OQS8" s="161"/>
      <c r="OQT8" s="161"/>
      <c r="OQU8" s="161"/>
      <c r="OQV8" s="161"/>
      <c r="OQW8" s="161"/>
      <c r="OQX8" s="161"/>
      <c r="OQY8" s="161"/>
      <c r="OQZ8" s="161"/>
      <c r="ORA8" s="161"/>
      <c r="ORB8" s="161"/>
      <c r="ORC8" s="161"/>
      <c r="ORD8" s="161"/>
      <c r="ORE8" s="161"/>
      <c r="ORF8" s="161"/>
      <c r="ORG8" s="161"/>
      <c r="ORH8" s="161"/>
      <c r="ORI8" s="161"/>
      <c r="ORJ8" s="161"/>
      <c r="ORK8" s="161"/>
      <c r="ORL8" s="161"/>
      <c r="ORM8" s="161"/>
      <c r="ORN8" s="161"/>
      <c r="ORO8" s="161"/>
      <c r="ORP8" s="161"/>
      <c r="ORQ8" s="161"/>
      <c r="ORR8" s="161"/>
      <c r="ORS8" s="161"/>
      <c r="ORT8" s="161"/>
      <c r="ORU8" s="161"/>
      <c r="ORV8" s="161"/>
      <c r="ORW8" s="161"/>
      <c r="ORX8" s="161"/>
      <c r="ORY8" s="161"/>
      <c r="ORZ8" s="161"/>
      <c r="OSA8" s="161"/>
      <c r="OSB8" s="161"/>
      <c r="OSC8" s="161"/>
      <c r="OSD8" s="161"/>
      <c r="OSE8" s="161"/>
      <c r="OSF8" s="161"/>
      <c r="OSG8" s="161"/>
      <c r="OSH8" s="161"/>
      <c r="OSI8" s="161"/>
      <c r="OSJ8" s="161"/>
      <c r="OSK8" s="161"/>
      <c r="OSL8" s="161"/>
      <c r="OSM8" s="161"/>
      <c r="OSN8" s="161"/>
      <c r="OSO8" s="161"/>
      <c r="OSP8" s="161"/>
      <c r="OSQ8" s="161"/>
      <c r="OSR8" s="161"/>
      <c r="OSS8" s="161"/>
      <c r="OST8" s="161"/>
      <c r="OSU8" s="161"/>
      <c r="OSV8" s="161"/>
      <c r="OSW8" s="161"/>
      <c r="OSX8" s="161"/>
      <c r="OSY8" s="161"/>
      <c r="OSZ8" s="161"/>
      <c r="OTA8" s="161"/>
      <c r="OTB8" s="161"/>
      <c r="OTC8" s="161"/>
      <c r="OTD8" s="161"/>
      <c r="OTE8" s="161"/>
      <c r="OTF8" s="161"/>
      <c r="OTG8" s="161"/>
      <c r="OTH8" s="161"/>
      <c r="OTI8" s="161"/>
      <c r="OTJ8" s="161"/>
      <c r="OTK8" s="161"/>
      <c r="OTL8" s="161"/>
      <c r="OTM8" s="161"/>
      <c r="OTN8" s="161"/>
      <c r="OTO8" s="161"/>
      <c r="OTP8" s="161"/>
      <c r="OTQ8" s="161"/>
      <c r="OTR8" s="161"/>
      <c r="OTS8" s="161"/>
      <c r="OTT8" s="161"/>
      <c r="OTU8" s="161"/>
      <c r="OTV8" s="161"/>
      <c r="OTW8" s="161"/>
      <c r="OTX8" s="161"/>
      <c r="OTY8" s="161"/>
      <c r="OTZ8" s="161"/>
      <c r="OUA8" s="161"/>
      <c r="OUB8" s="161"/>
      <c r="OUC8" s="161"/>
      <c r="OUD8" s="161"/>
      <c r="OUE8" s="161"/>
      <c r="OUF8" s="161"/>
      <c r="OUG8" s="161"/>
      <c r="OUH8" s="161"/>
      <c r="OUI8" s="161"/>
      <c r="OUJ8" s="161"/>
      <c r="OUK8" s="161"/>
      <c r="OUL8" s="161"/>
      <c r="OUM8" s="161"/>
      <c r="OUN8" s="161"/>
      <c r="OUO8" s="161"/>
      <c r="OUP8" s="161"/>
      <c r="OUQ8" s="161"/>
      <c r="OUR8" s="161"/>
      <c r="OUS8" s="161"/>
      <c r="OUT8" s="161"/>
      <c r="OUU8" s="161"/>
      <c r="OUV8" s="161"/>
      <c r="OUW8" s="161"/>
      <c r="OUX8" s="161"/>
      <c r="OUY8" s="161"/>
      <c r="OUZ8" s="161"/>
      <c r="OVA8" s="161"/>
      <c r="OVB8" s="161"/>
      <c r="OVC8" s="161"/>
      <c r="OVD8" s="161"/>
      <c r="OVE8" s="161"/>
      <c r="OVF8" s="161"/>
      <c r="OVG8" s="161"/>
      <c r="OVH8" s="161"/>
      <c r="OVI8" s="161"/>
      <c r="OVJ8" s="161"/>
      <c r="OVK8" s="161"/>
      <c r="OVL8" s="161"/>
      <c r="OVM8" s="161"/>
      <c r="OVN8" s="161"/>
      <c r="OVO8" s="161"/>
      <c r="OVP8" s="161"/>
      <c r="OVQ8" s="161"/>
      <c r="OVR8" s="161"/>
      <c r="OVS8" s="161"/>
      <c r="OVT8" s="161"/>
      <c r="OVU8" s="161"/>
      <c r="OVV8" s="161"/>
      <c r="OVW8" s="161"/>
      <c r="OVX8" s="161"/>
      <c r="OVY8" s="161"/>
      <c r="OVZ8" s="161"/>
      <c r="OWA8" s="161"/>
      <c r="OWB8" s="161"/>
      <c r="OWC8" s="161"/>
      <c r="OWD8" s="161"/>
      <c r="OWE8" s="161"/>
      <c r="OWF8" s="161"/>
      <c r="OWG8" s="161"/>
      <c r="OWH8" s="161"/>
      <c r="OWI8" s="161"/>
      <c r="OWJ8" s="161"/>
      <c r="OWK8" s="161"/>
      <c r="OWL8" s="161"/>
      <c r="OWM8" s="161"/>
      <c r="OWN8" s="161"/>
      <c r="OWO8" s="161"/>
      <c r="OWP8" s="161"/>
      <c r="OWQ8" s="161"/>
      <c r="OWR8" s="161"/>
      <c r="OWS8" s="161"/>
      <c r="OWT8" s="161"/>
      <c r="OWU8" s="161"/>
      <c r="OWV8" s="161"/>
      <c r="OWW8" s="161"/>
      <c r="OWX8" s="161"/>
      <c r="OWY8" s="161"/>
      <c r="OWZ8" s="161"/>
      <c r="OXA8" s="161"/>
      <c r="OXB8" s="161"/>
      <c r="OXC8" s="161"/>
      <c r="OXD8" s="161"/>
      <c r="OXE8" s="161"/>
      <c r="OXF8" s="161"/>
      <c r="OXG8" s="161"/>
      <c r="OXH8" s="161"/>
      <c r="OXI8" s="161"/>
      <c r="OXJ8" s="161"/>
      <c r="OXK8" s="161"/>
      <c r="OXL8" s="161"/>
      <c r="OXM8" s="161"/>
      <c r="OXN8" s="161"/>
      <c r="OXO8" s="161"/>
      <c r="OXP8" s="161"/>
      <c r="OXQ8" s="161"/>
      <c r="OXR8" s="161"/>
      <c r="OXS8" s="161"/>
      <c r="OXT8" s="161"/>
      <c r="OXU8" s="161"/>
      <c r="OXV8" s="161"/>
      <c r="OXW8" s="161"/>
      <c r="OXX8" s="161"/>
      <c r="OXY8" s="161"/>
      <c r="OXZ8" s="161"/>
      <c r="OYA8" s="161"/>
      <c r="OYB8" s="161"/>
      <c r="OYC8" s="161"/>
      <c r="OYD8" s="161"/>
      <c r="OYE8" s="161"/>
      <c r="OYF8" s="161"/>
      <c r="OYG8" s="161"/>
      <c r="OYH8" s="161"/>
      <c r="OYI8" s="161"/>
      <c r="OYJ8" s="161"/>
      <c r="OYK8" s="161"/>
      <c r="OYL8" s="161"/>
      <c r="OYM8" s="161"/>
      <c r="OYN8" s="161"/>
      <c r="OYO8" s="161"/>
      <c r="OYP8" s="161"/>
      <c r="OYQ8" s="161"/>
      <c r="OYR8" s="161"/>
      <c r="OYS8" s="161"/>
      <c r="OYT8" s="161"/>
      <c r="OYU8" s="161"/>
      <c r="OYV8" s="161"/>
      <c r="OYW8" s="161"/>
      <c r="OYX8" s="161"/>
      <c r="OYY8" s="161"/>
      <c r="OYZ8" s="161"/>
      <c r="OZA8" s="161"/>
      <c r="OZB8" s="161"/>
      <c r="OZC8" s="161"/>
      <c r="OZD8" s="161"/>
      <c r="OZE8" s="161"/>
      <c r="OZF8" s="161"/>
      <c r="OZG8" s="161"/>
      <c r="OZH8" s="161"/>
      <c r="OZI8" s="161"/>
      <c r="OZJ8" s="161"/>
      <c r="OZK8" s="161"/>
      <c r="OZL8" s="161"/>
      <c r="OZM8" s="161"/>
      <c r="OZN8" s="161"/>
      <c r="OZO8" s="161"/>
      <c r="OZP8" s="161"/>
      <c r="OZQ8" s="161"/>
      <c r="OZR8" s="161"/>
      <c r="OZS8" s="161"/>
      <c r="OZT8" s="161"/>
      <c r="OZU8" s="161"/>
      <c r="OZV8" s="161"/>
      <c r="OZW8" s="161"/>
      <c r="OZX8" s="161"/>
      <c r="OZY8" s="161"/>
      <c r="OZZ8" s="161"/>
      <c r="PAA8" s="161"/>
      <c r="PAB8" s="161"/>
      <c r="PAC8" s="161"/>
      <c r="PAD8" s="161"/>
      <c r="PAE8" s="161"/>
      <c r="PAF8" s="161"/>
      <c r="PAG8" s="161"/>
      <c r="PAH8" s="161"/>
      <c r="PAI8" s="161"/>
      <c r="PAJ8" s="161"/>
      <c r="PAK8" s="161"/>
      <c r="PAL8" s="161"/>
      <c r="PAM8" s="161"/>
      <c r="PAN8" s="161"/>
      <c r="PAO8" s="161"/>
      <c r="PAP8" s="161"/>
      <c r="PAQ8" s="161"/>
      <c r="PAR8" s="161"/>
      <c r="PAS8" s="161"/>
      <c r="PAT8" s="161"/>
      <c r="PAU8" s="161"/>
      <c r="PAV8" s="161"/>
      <c r="PAW8" s="161"/>
      <c r="PAX8" s="161"/>
      <c r="PAY8" s="161"/>
      <c r="PAZ8" s="161"/>
      <c r="PBA8" s="161"/>
      <c r="PBB8" s="161"/>
      <c r="PBC8" s="161"/>
      <c r="PBD8" s="161"/>
      <c r="PBE8" s="161"/>
      <c r="PBF8" s="161"/>
      <c r="PBG8" s="161"/>
      <c r="PBH8" s="161"/>
      <c r="PBI8" s="161"/>
      <c r="PBJ8" s="161"/>
      <c r="PBK8" s="161"/>
      <c r="PBL8" s="161"/>
      <c r="PBM8" s="161"/>
      <c r="PBN8" s="161"/>
      <c r="PBO8" s="161"/>
      <c r="PBP8" s="161"/>
      <c r="PBQ8" s="161"/>
      <c r="PBR8" s="161"/>
      <c r="PBS8" s="161"/>
      <c r="PBT8" s="161"/>
      <c r="PBU8" s="161"/>
      <c r="PBV8" s="161"/>
      <c r="PBW8" s="161"/>
      <c r="PBX8" s="161"/>
      <c r="PBY8" s="161"/>
      <c r="PBZ8" s="161"/>
      <c r="PCA8" s="161"/>
      <c r="PCB8" s="161"/>
      <c r="PCC8" s="161"/>
      <c r="PCD8" s="161"/>
      <c r="PCE8" s="161"/>
      <c r="PCF8" s="161"/>
      <c r="PCG8" s="161"/>
      <c r="PCH8" s="161"/>
      <c r="PCI8" s="161"/>
      <c r="PCJ8" s="161"/>
      <c r="PCK8" s="161"/>
      <c r="PCL8" s="161"/>
      <c r="PCM8" s="161"/>
      <c r="PCN8" s="161"/>
      <c r="PCO8" s="161"/>
      <c r="PCP8" s="161"/>
      <c r="PCQ8" s="161"/>
      <c r="PCR8" s="161"/>
      <c r="PCS8" s="161"/>
      <c r="PCT8" s="161"/>
      <c r="PCU8" s="161"/>
      <c r="PCV8" s="161"/>
      <c r="PCW8" s="161"/>
      <c r="PCX8" s="161"/>
      <c r="PCY8" s="161"/>
      <c r="PCZ8" s="161"/>
      <c r="PDA8" s="161"/>
      <c r="PDB8" s="161"/>
      <c r="PDC8" s="161"/>
      <c r="PDD8" s="161"/>
      <c r="PDE8" s="161"/>
      <c r="PDF8" s="161"/>
      <c r="PDG8" s="161"/>
      <c r="PDH8" s="161"/>
      <c r="PDI8" s="161"/>
      <c r="PDJ8" s="161"/>
      <c r="PDK8" s="161"/>
      <c r="PDL8" s="161"/>
      <c r="PDM8" s="161"/>
      <c r="PDN8" s="161"/>
      <c r="PDO8" s="161"/>
      <c r="PDP8" s="161"/>
      <c r="PDQ8" s="161"/>
      <c r="PDR8" s="161"/>
      <c r="PDS8" s="161"/>
      <c r="PDT8" s="161"/>
      <c r="PDU8" s="161"/>
      <c r="PDV8" s="161"/>
      <c r="PDW8" s="161"/>
      <c r="PDX8" s="161"/>
      <c r="PDY8" s="161"/>
      <c r="PDZ8" s="161"/>
      <c r="PEA8" s="161"/>
      <c r="PEB8" s="161"/>
      <c r="PEC8" s="161"/>
      <c r="PED8" s="161"/>
      <c r="PEE8" s="161"/>
      <c r="PEF8" s="161"/>
      <c r="PEG8" s="161"/>
      <c r="PEH8" s="161"/>
      <c r="PEI8" s="161"/>
      <c r="PEJ8" s="161"/>
      <c r="PEK8" s="161"/>
      <c r="PEL8" s="161"/>
      <c r="PEM8" s="161"/>
      <c r="PEN8" s="161"/>
      <c r="PEO8" s="161"/>
      <c r="PEP8" s="161"/>
      <c r="PEQ8" s="161"/>
      <c r="PER8" s="161"/>
      <c r="PES8" s="161"/>
      <c r="PET8" s="161"/>
      <c r="PEU8" s="161"/>
      <c r="PEV8" s="161"/>
      <c r="PEW8" s="161"/>
      <c r="PEX8" s="161"/>
      <c r="PEY8" s="161"/>
      <c r="PEZ8" s="161"/>
      <c r="PFA8" s="161"/>
      <c r="PFB8" s="161"/>
      <c r="PFC8" s="161"/>
      <c r="PFD8" s="161"/>
      <c r="PFE8" s="161"/>
      <c r="PFF8" s="161"/>
      <c r="PFG8" s="161"/>
      <c r="PFH8" s="161"/>
      <c r="PFI8" s="161"/>
      <c r="PFJ8" s="161"/>
      <c r="PFK8" s="161"/>
      <c r="PFL8" s="161"/>
      <c r="PFM8" s="161"/>
      <c r="PFN8" s="161"/>
      <c r="PFO8" s="161"/>
      <c r="PFP8" s="161"/>
      <c r="PFQ8" s="161"/>
      <c r="PFR8" s="161"/>
      <c r="PFS8" s="161"/>
      <c r="PFT8" s="161"/>
      <c r="PFU8" s="161"/>
      <c r="PFV8" s="161"/>
      <c r="PFW8" s="161"/>
      <c r="PFX8" s="161"/>
      <c r="PFY8" s="161"/>
      <c r="PFZ8" s="161"/>
      <c r="PGA8" s="161"/>
      <c r="PGB8" s="161"/>
      <c r="PGC8" s="161"/>
      <c r="PGD8" s="161"/>
      <c r="PGE8" s="161"/>
      <c r="PGF8" s="161"/>
      <c r="PGG8" s="161"/>
      <c r="PGH8" s="161"/>
      <c r="PGI8" s="161"/>
      <c r="PGJ8" s="161"/>
      <c r="PGK8" s="161"/>
      <c r="PGL8" s="161"/>
      <c r="PGM8" s="161"/>
      <c r="PGN8" s="161"/>
      <c r="PGO8" s="161"/>
      <c r="PGP8" s="161"/>
      <c r="PGQ8" s="161"/>
      <c r="PGR8" s="161"/>
      <c r="PGS8" s="161"/>
      <c r="PGT8" s="161"/>
      <c r="PGU8" s="161"/>
      <c r="PGV8" s="161"/>
      <c r="PGW8" s="161"/>
      <c r="PGX8" s="161"/>
      <c r="PGY8" s="161"/>
      <c r="PGZ8" s="161"/>
      <c r="PHA8" s="161"/>
      <c r="PHB8" s="161"/>
      <c r="PHC8" s="161"/>
      <c r="PHD8" s="161"/>
      <c r="PHE8" s="161"/>
      <c r="PHF8" s="161"/>
      <c r="PHG8" s="161"/>
      <c r="PHH8" s="161"/>
      <c r="PHI8" s="161"/>
      <c r="PHJ8" s="161"/>
      <c r="PHK8" s="161"/>
      <c r="PHL8" s="161"/>
      <c r="PHM8" s="161"/>
      <c r="PHN8" s="161"/>
      <c r="PHO8" s="161"/>
      <c r="PHP8" s="161"/>
      <c r="PHQ8" s="161"/>
      <c r="PHR8" s="161"/>
      <c r="PHS8" s="161"/>
      <c r="PHT8" s="161"/>
      <c r="PHU8" s="161"/>
      <c r="PHV8" s="161"/>
      <c r="PHW8" s="161"/>
      <c r="PHX8" s="161"/>
      <c r="PHY8" s="161"/>
      <c r="PHZ8" s="161"/>
      <c r="PIA8" s="161"/>
      <c r="PIB8" s="161"/>
      <c r="PIC8" s="161"/>
      <c r="PID8" s="161"/>
      <c r="PIE8" s="161"/>
      <c r="PIF8" s="161"/>
      <c r="PIG8" s="161"/>
      <c r="PIH8" s="161"/>
      <c r="PII8" s="161"/>
      <c r="PIJ8" s="161"/>
      <c r="PIK8" s="161"/>
      <c r="PIL8" s="161"/>
      <c r="PIM8" s="161"/>
      <c r="PIN8" s="161"/>
      <c r="PIO8" s="161"/>
      <c r="PIP8" s="161"/>
      <c r="PIQ8" s="161"/>
      <c r="PIR8" s="161"/>
      <c r="PIS8" s="161"/>
      <c r="PIT8" s="161"/>
      <c r="PIU8" s="161"/>
      <c r="PIV8" s="161"/>
      <c r="PIW8" s="161"/>
      <c r="PIX8" s="161"/>
      <c r="PIY8" s="161"/>
      <c r="PIZ8" s="161"/>
      <c r="PJA8" s="161"/>
      <c r="PJB8" s="161"/>
      <c r="PJC8" s="161"/>
      <c r="PJD8" s="161"/>
      <c r="PJE8" s="161"/>
      <c r="PJF8" s="161"/>
      <c r="PJG8" s="161"/>
      <c r="PJH8" s="161"/>
      <c r="PJI8" s="161"/>
      <c r="PJJ8" s="161"/>
      <c r="PJK8" s="161"/>
      <c r="PJL8" s="161"/>
      <c r="PJM8" s="161"/>
      <c r="PJN8" s="161"/>
      <c r="PJO8" s="161"/>
      <c r="PJP8" s="161"/>
      <c r="PJQ8" s="161"/>
      <c r="PJR8" s="161"/>
      <c r="PJS8" s="161"/>
      <c r="PJT8" s="161"/>
      <c r="PJU8" s="161"/>
      <c r="PJV8" s="161"/>
      <c r="PJW8" s="161"/>
      <c r="PJX8" s="161"/>
      <c r="PJY8" s="161"/>
      <c r="PJZ8" s="161"/>
      <c r="PKA8" s="161"/>
      <c r="PKB8" s="161"/>
      <c r="PKC8" s="161"/>
      <c r="PKD8" s="161"/>
      <c r="PKE8" s="161"/>
      <c r="PKF8" s="161"/>
      <c r="PKG8" s="161"/>
      <c r="PKH8" s="161"/>
      <c r="PKI8" s="161"/>
      <c r="PKJ8" s="161"/>
      <c r="PKK8" s="161"/>
      <c r="PKL8" s="161"/>
      <c r="PKM8" s="161"/>
      <c r="PKN8" s="161"/>
      <c r="PKO8" s="161"/>
      <c r="PKP8" s="161"/>
      <c r="PKQ8" s="161"/>
      <c r="PKR8" s="161"/>
      <c r="PKS8" s="161"/>
      <c r="PKT8" s="161"/>
      <c r="PKU8" s="161"/>
      <c r="PKV8" s="161"/>
      <c r="PKW8" s="161"/>
      <c r="PKX8" s="161"/>
      <c r="PKY8" s="161"/>
      <c r="PKZ8" s="161"/>
      <c r="PLA8" s="161"/>
      <c r="PLB8" s="161"/>
      <c r="PLC8" s="161"/>
      <c r="PLD8" s="161"/>
      <c r="PLE8" s="161"/>
      <c r="PLF8" s="161"/>
      <c r="PLG8" s="161"/>
      <c r="PLH8" s="161"/>
      <c r="PLI8" s="161"/>
      <c r="PLJ8" s="161"/>
      <c r="PLK8" s="161"/>
      <c r="PLL8" s="161"/>
      <c r="PLM8" s="161"/>
      <c r="PLN8" s="161"/>
      <c r="PLO8" s="161"/>
      <c r="PLP8" s="161"/>
      <c r="PLQ8" s="161"/>
      <c r="PLR8" s="161"/>
      <c r="PLS8" s="161"/>
      <c r="PLT8" s="161"/>
      <c r="PLU8" s="161"/>
      <c r="PLV8" s="161"/>
      <c r="PLW8" s="161"/>
      <c r="PLX8" s="161"/>
      <c r="PLY8" s="161"/>
      <c r="PLZ8" s="161"/>
      <c r="PMA8" s="161"/>
      <c r="PMB8" s="161"/>
      <c r="PMC8" s="161"/>
      <c r="PMD8" s="161"/>
      <c r="PME8" s="161"/>
      <c r="PMF8" s="161"/>
      <c r="PMG8" s="161"/>
      <c r="PMH8" s="161"/>
      <c r="PMI8" s="161"/>
      <c r="PMJ8" s="161"/>
      <c r="PMK8" s="161"/>
      <c r="PML8" s="161"/>
      <c r="PMM8" s="161"/>
      <c r="PMN8" s="161"/>
      <c r="PMO8" s="161"/>
      <c r="PMP8" s="161"/>
      <c r="PMQ8" s="161"/>
      <c r="PMR8" s="161"/>
      <c r="PMS8" s="161"/>
      <c r="PMT8" s="161"/>
      <c r="PMU8" s="161"/>
      <c r="PMV8" s="161"/>
      <c r="PMW8" s="161"/>
      <c r="PMX8" s="161"/>
      <c r="PMY8" s="161"/>
      <c r="PMZ8" s="161"/>
      <c r="PNA8" s="161"/>
      <c r="PNB8" s="161"/>
      <c r="PNC8" s="161"/>
      <c r="PND8" s="161"/>
      <c r="PNE8" s="161"/>
      <c r="PNF8" s="161"/>
      <c r="PNG8" s="161"/>
      <c r="PNH8" s="161"/>
      <c r="PNI8" s="161"/>
      <c r="PNJ8" s="161"/>
      <c r="PNK8" s="161"/>
      <c r="PNL8" s="161"/>
      <c r="PNM8" s="161"/>
      <c r="PNN8" s="161"/>
      <c r="PNO8" s="161"/>
      <c r="PNP8" s="161"/>
      <c r="PNQ8" s="161"/>
      <c r="PNR8" s="161"/>
      <c r="PNS8" s="161"/>
      <c r="PNT8" s="161"/>
      <c r="PNU8" s="161"/>
      <c r="PNV8" s="161"/>
      <c r="PNW8" s="161"/>
      <c r="PNX8" s="161"/>
      <c r="PNY8" s="161"/>
      <c r="PNZ8" s="161"/>
      <c r="POA8" s="161"/>
      <c r="POB8" s="161"/>
      <c r="POC8" s="161"/>
      <c r="POD8" s="161"/>
      <c r="POE8" s="161"/>
      <c r="POF8" s="161"/>
      <c r="POG8" s="161"/>
      <c r="POH8" s="161"/>
      <c r="POI8" s="161"/>
      <c r="POJ8" s="161"/>
      <c r="POK8" s="161"/>
      <c r="POL8" s="161"/>
      <c r="POM8" s="161"/>
      <c r="PON8" s="161"/>
      <c r="POO8" s="161"/>
      <c r="POP8" s="161"/>
      <c r="POQ8" s="161"/>
      <c r="POR8" s="161"/>
      <c r="POS8" s="161"/>
      <c r="POT8" s="161"/>
      <c r="POU8" s="161"/>
      <c r="POV8" s="161"/>
      <c r="POW8" s="161"/>
      <c r="POX8" s="161"/>
      <c r="POY8" s="161"/>
      <c r="POZ8" s="161"/>
      <c r="PPA8" s="161"/>
      <c r="PPB8" s="161"/>
      <c r="PPC8" s="161"/>
      <c r="PPD8" s="161"/>
      <c r="PPE8" s="161"/>
      <c r="PPF8" s="161"/>
      <c r="PPG8" s="161"/>
      <c r="PPH8" s="161"/>
      <c r="PPI8" s="161"/>
      <c r="PPJ8" s="161"/>
      <c r="PPK8" s="161"/>
      <c r="PPL8" s="161"/>
      <c r="PPM8" s="161"/>
      <c r="PPN8" s="161"/>
      <c r="PPO8" s="161"/>
      <c r="PPP8" s="161"/>
      <c r="PPQ8" s="161"/>
      <c r="PPR8" s="161"/>
      <c r="PPS8" s="161"/>
      <c r="PPT8" s="161"/>
      <c r="PPU8" s="161"/>
      <c r="PPV8" s="161"/>
      <c r="PPW8" s="161"/>
      <c r="PPX8" s="161"/>
      <c r="PPY8" s="161"/>
      <c r="PPZ8" s="161"/>
      <c r="PQA8" s="161"/>
      <c r="PQB8" s="161"/>
      <c r="PQC8" s="161"/>
      <c r="PQD8" s="161"/>
      <c r="PQE8" s="161"/>
      <c r="PQF8" s="161"/>
      <c r="PQG8" s="161"/>
      <c r="PQH8" s="161"/>
      <c r="PQI8" s="161"/>
      <c r="PQJ8" s="161"/>
      <c r="PQK8" s="161"/>
      <c r="PQL8" s="161"/>
      <c r="PQM8" s="161"/>
      <c r="PQN8" s="161"/>
      <c r="PQO8" s="161"/>
      <c r="PQP8" s="161"/>
      <c r="PQQ8" s="161"/>
      <c r="PQR8" s="161"/>
      <c r="PQS8" s="161"/>
      <c r="PQT8" s="161"/>
      <c r="PQU8" s="161"/>
      <c r="PQV8" s="161"/>
      <c r="PQW8" s="161"/>
      <c r="PQX8" s="161"/>
      <c r="PQY8" s="161"/>
      <c r="PQZ8" s="161"/>
      <c r="PRA8" s="161"/>
      <c r="PRB8" s="161"/>
      <c r="PRC8" s="161"/>
      <c r="PRD8" s="161"/>
      <c r="PRE8" s="161"/>
      <c r="PRF8" s="161"/>
      <c r="PRG8" s="161"/>
      <c r="PRH8" s="161"/>
      <c r="PRI8" s="161"/>
      <c r="PRJ8" s="161"/>
      <c r="PRK8" s="161"/>
      <c r="PRL8" s="161"/>
      <c r="PRM8" s="161"/>
      <c r="PRN8" s="161"/>
      <c r="PRO8" s="161"/>
      <c r="PRP8" s="161"/>
      <c r="PRQ8" s="161"/>
      <c r="PRR8" s="161"/>
      <c r="PRS8" s="161"/>
      <c r="PRT8" s="161"/>
      <c r="PRU8" s="161"/>
      <c r="PRV8" s="161"/>
      <c r="PRW8" s="161"/>
      <c r="PRX8" s="161"/>
      <c r="PRY8" s="161"/>
      <c r="PRZ8" s="161"/>
      <c r="PSA8" s="161"/>
      <c r="PSB8" s="161"/>
      <c r="PSC8" s="161"/>
      <c r="PSD8" s="161"/>
      <c r="PSE8" s="161"/>
      <c r="PSF8" s="161"/>
      <c r="PSG8" s="161"/>
      <c r="PSH8" s="161"/>
      <c r="PSI8" s="161"/>
      <c r="PSJ8" s="161"/>
      <c r="PSK8" s="161"/>
      <c r="PSL8" s="161"/>
      <c r="PSM8" s="161"/>
      <c r="PSN8" s="161"/>
      <c r="PSO8" s="161"/>
      <c r="PSP8" s="161"/>
      <c r="PSQ8" s="161"/>
      <c r="PSR8" s="161"/>
      <c r="PSS8" s="161"/>
      <c r="PST8" s="161"/>
      <c r="PSU8" s="161"/>
      <c r="PSV8" s="161"/>
      <c r="PSW8" s="161"/>
      <c r="PSX8" s="161"/>
      <c r="PSY8" s="161"/>
      <c r="PSZ8" s="161"/>
      <c r="PTA8" s="161"/>
      <c r="PTB8" s="161"/>
      <c r="PTC8" s="161"/>
      <c r="PTD8" s="161"/>
      <c r="PTE8" s="161"/>
      <c r="PTF8" s="161"/>
      <c r="PTG8" s="161"/>
      <c r="PTH8" s="161"/>
      <c r="PTI8" s="161"/>
      <c r="PTJ8" s="161"/>
      <c r="PTK8" s="161"/>
      <c r="PTL8" s="161"/>
      <c r="PTM8" s="161"/>
      <c r="PTN8" s="161"/>
      <c r="PTO8" s="161"/>
      <c r="PTP8" s="161"/>
      <c r="PTQ8" s="161"/>
      <c r="PTR8" s="161"/>
      <c r="PTS8" s="161"/>
      <c r="PTT8" s="161"/>
      <c r="PTU8" s="161"/>
      <c r="PTV8" s="161"/>
      <c r="PTW8" s="161"/>
      <c r="PTX8" s="161"/>
      <c r="PTY8" s="161"/>
      <c r="PTZ8" s="161"/>
      <c r="PUA8" s="161"/>
      <c r="PUB8" s="161"/>
      <c r="PUC8" s="161"/>
      <c r="PUD8" s="161"/>
      <c r="PUE8" s="161"/>
      <c r="PUF8" s="161"/>
      <c r="PUG8" s="161"/>
      <c r="PUH8" s="161"/>
      <c r="PUI8" s="161"/>
      <c r="PUJ8" s="161"/>
      <c r="PUK8" s="161"/>
      <c r="PUL8" s="161"/>
      <c r="PUM8" s="161"/>
      <c r="PUN8" s="161"/>
      <c r="PUO8" s="161"/>
      <c r="PUP8" s="161"/>
      <c r="PUQ8" s="161"/>
      <c r="PUR8" s="161"/>
      <c r="PUS8" s="161"/>
      <c r="PUT8" s="161"/>
      <c r="PUU8" s="161"/>
      <c r="PUV8" s="161"/>
      <c r="PUW8" s="161"/>
      <c r="PUX8" s="161"/>
      <c r="PUY8" s="161"/>
      <c r="PUZ8" s="161"/>
      <c r="PVA8" s="161"/>
      <c r="PVB8" s="161"/>
      <c r="PVC8" s="161"/>
      <c r="PVD8" s="161"/>
      <c r="PVE8" s="161"/>
      <c r="PVF8" s="161"/>
      <c r="PVG8" s="161"/>
      <c r="PVH8" s="161"/>
      <c r="PVI8" s="161"/>
      <c r="PVJ8" s="161"/>
      <c r="PVK8" s="161"/>
      <c r="PVL8" s="161"/>
      <c r="PVM8" s="161"/>
      <c r="PVN8" s="161"/>
      <c r="PVO8" s="161"/>
      <c r="PVP8" s="161"/>
      <c r="PVQ8" s="161"/>
      <c r="PVR8" s="161"/>
      <c r="PVS8" s="161"/>
      <c r="PVT8" s="161"/>
      <c r="PVU8" s="161"/>
      <c r="PVV8" s="161"/>
      <c r="PVW8" s="161"/>
      <c r="PVX8" s="161"/>
      <c r="PVY8" s="161"/>
      <c r="PVZ8" s="161"/>
      <c r="PWA8" s="161"/>
      <c r="PWB8" s="161"/>
      <c r="PWC8" s="161"/>
      <c r="PWD8" s="161"/>
      <c r="PWE8" s="161"/>
      <c r="PWF8" s="161"/>
      <c r="PWG8" s="161"/>
      <c r="PWH8" s="161"/>
      <c r="PWI8" s="161"/>
      <c r="PWJ8" s="161"/>
      <c r="PWK8" s="161"/>
      <c r="PWL8" s="161"/>
      <c r="PWM8" s="161"/>
      <c r="PWN8" s="161"/>
      <c r="PWO8" s="161"/>
      <c r="PWP8" s="161"/>
      <c r="PWQ8" s="161"/>
      <c r="PWR8" s="161"/>
      <c r="PWS8" s="161"/>
      <c r="PWT8" s="161"/>
      <c r="PWU8" s="161"/>
      <c r="PWV8" s="161"/>
      <c r="PWW8" s="161"/>
      <c r="PWX8" s="161"/>
      <c r="PWY8" s="161"/>
      <c r="PWZ8" s="161"/>
      <c r="PXA8" s="161"/>
      <c r="PXB8" s="161"/>
      <c r="PXC8" s="161"/>
      <c r="PXD8" s="161"/>
      <c r="PXE8" s="161"/>
      <c r="PXF8" s="161"/>
      <c r="PXG8" s="161"/>
      <c r="PXH8" s="161"/>
      <c r="PXI8" s="161"/>
      <c r="PXJ8" s="161"/>
      <c r="PXK8" s="161"/>
      <c r="PXL8" s="161"/>
      <c r="PXM8" s="161"/>
      <c r="PXN8" s="161"/>
      <c r="PXO8" s="161"/>
      <c r="PXP8" s="161"/>
      <c r="PXQ8" s="161"/>
      <c r="PXR8" s="161"/>
      <c r="PXS8" s="161"/>
      <c r="PXT8" s="161"/>
      <c r="PXU8" s="161"/>
      <c r="PXV8" s="161"/>
      <c r="PXW8" s="161"/>
      <c r="PXX8" s="161"/>
      <c r="PXY8" s="161"/>
      <c r="PXZ8" s="161"/>
      <c r="PYA8" s="161"/>
      <c r="PYB8" s="161"/>
      <c r="PYC8" s="161"/>
      <c r="PYD8" s="161"/>
      <c r="PYE8" s="161"/>
      <c r="PYF8" s="161"/>
      <c r="PYG8" s="161"/>
      <c r="PYH8" s="161"/>
      <c r="PYI8" s="161"/>
      <c r="PYJ8" s="161"/>
      <c r="PYK8" s="161"/>
      <c r="PYL8" s="161"/>
      <c r="PYM8" s="161"/>
      <c r="PYN8" s="161"/>
      <c r="PYO8" s="161"/>
      <c r="PYP8" s="161"/>
      <c r="PYQ8" s="161"/>
      <c r="PYR8" s="161"/>
      <c r="PYS8" s="161"/>
      <c r="PYT8" s="161"/>
      <c r="PYU8" s="161"/>
      <c r="PYV8" s="161"/>
      <c r="PYW8" s="161"/>
      <c r="PYX8" s="161"/>
      <c r="PYY8" s="161"/>
      <c r="PYZ8" s="161"/>
      <c r="PZA8" s="161"/>
      <c r="PZB8" s="161"/>
      <c r="PZC8" s="161"/>
      <c r="PZD8" s="161"/>
      <c r="PZE8" s="161"/>
      <c r="PZF8" s="161"/>
      <c r="PZG8" s="161"/>
      <c r="PZH8" s="161"/>
      <c r="PZI8" s="161"/>
      <c r="PZJ8" s="161"/>
      <c r="PZK8" s="161"/>
      <c r="PZL8" s="161"/>
      <c r="PZM8" s="161"/>
      <c r="PZN8" s="161"/>
      <c r="PZO8" s="161"/>
      <c r="PZP8" s="161"/>
      <c r="PZQ8" s="161"/>
      <c r="PZR8" s="161"/>
      <c r="PZS8" s="161"/>
      <c r="PZT8" s="161"/>
      <c r="PZU8" s="161"/>
      <c r="PZV8" s="161"/>
      <c r="PZW8" s="161"/>
      <c r="PZX8" s="161"/>
      <c r="PZY8" s="161"/>
      <c r="PZZ8" s="161"/>
      <c r="QAA8" s="161"/>
      <c r="QAB8" s="161"/>
      <c r="QAC8" s="161"/>
      <c r="QAD8" s="161"/>
      <c r="QAE8" s="161"/>
      <c r="QAF8" s="161"/>
      <c r="QAG8" s="161"/>
      <c r="QAH8" s="161"/>
      <c r="QAI8" s="161"/>
      <c r="QAJ8" s="161"/>
      <c r="QAK8" s="161"/>
      <c r="QAL8" s="161"/>
      <c r="QAM8" s="161"/>
      <c r="QAN8" s="161"/>
      <c r="QAO8" s="161"/>
      <c r="QAP8" s="161"/>
      <c r="QAQ8" s="161"/>
      <c r="QAR8" s="161"/>
      <c r="QAS8" s="161"/>
      <c r="QAT8" s="161"/>
      <c r="QAU8" s="161"/>
      <c r="QAV8" s="161"/>
      <c r="QAW8" s="161"/>
      <c r="QAX8" s="161"/>
      <c r="QAY8" s="161"/>
      <c r="QAZ8" s="161"/>
      <c r="QBA8" s="161"/>
      <c r="QBB8" s="161"/>
      <c r="QBC8" s="161"/>
      <c r="QBD8" s="161"/>
      <c r="QBE8" s="161"/>
      <c r="QBF8" s="161"/>
      <c r="QBG8" s="161"/>
      <c r="QBH8" s="161"/>
      <c r="QBI8" s="161"/>
      <c r="QBJ8" s="161"/>
      <c r="QBK8" s="161"/>
      <c r="QBL8" s="161"/>
      <c r="QBM8" s="161"/>
      <c r="QBN8" s="161"/>
      <c r="QBO8" s="161"/>
      <c r="QBP8" s="161"/>
      <c r="QBQ8" s="161"/>
      <c r="QBR8" s="161"/>
      <c r="QBS8" s="161"/>
      <c r="QBT8" s="161"/>
      <c r="QBU8" s="161"/>
      <c r="QBV8" s="161"/>
      <c r="QBW8" s="161"/>
      <c r="QBX8" s="161"/>
      <c r="QBY8" s="161"/>
      <c r="QBZ8" s="161"/>
      <c r="QCA8" s="161"/>
      <c r="QCB8" s="161"/>
      <c r="QCC8" s="161"/>
      <c r="QCD8" s="161"/>
      <c r="QCE8" s="161"/>
      <c r="QCF8" s="161"/>
      <c r="QCG8" s="161"/>
      <c r="QCH8" s="161"/>
      <c r="QCI8" s="161"/>
      <c r="QCJ8" s="161"/>
      <c r="QCK8" s="161"/>
      <c r="QCL8" s="161"/>
      <c r="QCM8" s="161"/>
      <c r="QCN8" s="161"/>
      <c r="QCO8" s="161"/>
      <c r="QCP8" s="161"/>
      <c r="QCQ8" s="161"/>
      <c r="QCR8" s="161"/>
      <c r="QCS8" s="161"/>
      <c r="QCT8" s="161"/>
      <c r="QCU8" s="161"/>
      <c r="QCV8" s="161"/>
      <c r="QCW8" s="161"/>
      <c r="QCX8" s="161"/>
      <c r="QCY8" s="161"/>
      <c r="QCZ8" s="161"/>
      <c r="QDA8" s="161"/>
      <c r="QDB8" s="161"/>
      <c r="QDC8" s="161"/>
      <c r="QDD8" s="161"/>
      <c r="QDE8" s="161"/>
      <c r="QDF8" s="161"/>
      <c r="QDG8" s="161"/>
      <c r="QDH8" s="161"/>
      <c r="QDI8" s="161"/>
      <c r="QDJ8" s="161"/>
      <c r="QDK8" s="161"/>
      <c r="QDL8" s="161"/>
      <c r="QDM8" s="161"/>
      <c r="QDN8" s="161"/>
      <c r="QDO8" s="161"/>
      <c r="QDP8" s="161"/>
      <c r="QDQ8" s="161"/>
      <c r="QDR8" s="161"/>
      <c r="QDS8" s="161"/>
      <c r="QDT8" s="161"/>
      <c r="QDU8" s="161"/>
      <c r="QDV8" s="161"/>
      <c r="QDW8" s="161"/>
      <c r="QDX8" s="161"/>
      <c r="QDY8" s="161"/>
      <c r="QDZ8" s="161"/>
      <c r="QEA8" s="161"/>
      <c r="QEB8" s="161"/>
      <c r="QEC8" s="161"/>
      <c r="QED8" s="161"/>
      <c r="QEE8" s="161"/>
      <c r="QEF8" s="161"/>
      <c r="QEG8" s="161"/>
      <c r="QEH8" s="161"/>
      <c r="QEI8" s="161"/>
      <c r="QEJ8" s="161"/>
      <c r="QEK8" s="161"/>
      <c r="QEL8" s="161"/>
      <c r="QEM8" s="161"/>
      <c r="QEN8" s="161"/>
      <c r="QEO8" s="161"/>
      <c r="QEP8" s="161"/>
      <c r="QEQ8" s="161"/>
      <c r="QER8" s="161"/>
      <c r="QES8" s="161"/>
      <c r="QET8" s="161"/>
      <c r="QEU8" s="161"/>
      <c r="QEV8" s="161"/>
      <c r="QEW8" s="161"/>
      <c r="QEX8" s="161"/>
      <c r="QEY8" s="161"/>
      <c r="QEZ8" s="161"/>
      <c r="QFA8" s="161"/>
      <c r="QFB8" s="161"/>
      <c r="QFC8" s="161"/>
      <c r="QFD8" s="161"/>
      <c r="QFE8" s="161"/>
      <c r="QFF8" s="161"/>
      <c r="QFG8" s="161"/>
      <c r="QFH8" s="161"/>
      <c r="QFI8" s="161"/>
      <c r="QFJ8" s="161"/>
      <c r="QFK8" s="161"/>
      <c r="QFL8" s="161"/>
      <c r="QFM8" s="161"/>
      <c r="QFN8" s="161"/>
      <c r="QFO8" s="161"/>
      <c r="QFP8" s="161"/>
      <c r="QFQ8" s="161"/>
      <c r="QFR8" s="161"/>
      <c r="QFS8" s="161"/>
      <c r="QFT8" s="161"/>
      <c r="QFU8" s="161"/>
      <c r="QFV8" s="161"/>
      <c r="QFW8" s="161"/>
      <c r="QFX8" s="161"/>
      <c r="QFY8" s="161"/>
      <c r="QFZ8" s="161"/>
      <c r="QGA8" s="161"/>
      <c r="QGB8" s="161"/>
      <c r="QGC8" s="161"/>
      <c r="QGD8" s="161"/>
      <c r="QGE8" s="161"/>
      <c r="QGF8" s="161"/>
      <c r="QGG8" s="161"/>
      <c r="QGH8" s="161"/>
      <c r="QGI8" s="161"/>
      <c r="QGJ8" s="161"/>
      <c r="QGK8" s="161"/>
      <c r="QGL8" s="161"/>
      <c r="QGM8" s="161"/>
      <c r="QGN8" s="161"/>
      <c r="QGO8" s="161"/>
      <c r="QGP8" s="161"/>
      <c r="QGQ8" s="161"/>
      <c r="QGR8" s="161"/>
      <c r="QGS8" s="161"/>
      <c r="QGT8" s="161"/>
      <c r="QGU8" s="161"/>
      <c r="QGV8" s="161"/>
      <c r="QGW8" s="161"/>
      <c r="QGX8" s="161"/>
      <c r="QGY8" s="161"/>
      <c r="QGZ8" s="161"/>
      <c r="QHA8" s="161"/>
      <c r="QHB8" s="161"/>
      <c r="QHC8" s="161"/>
      <c r="QHD8" s="161"/>
      <c r="QHE8" s="161"/>
      <c r="QHF8" s="161"/>
      <c r="QHG8" s="161"/>
      <c r="QHH8" s="161"/>
      <c r="QHI8" s="161"/>
      <c r="QHJ8" s="161"/>
      <c r="QHK8" s="161"/>
      <c r="QHL8" s="161"/>
      <c r="QHM8" s="161"/>
      <c r="QHN8" s="161"/>
      <c r="QHO8" s="161"/>
      <c r="QHP8" s="161"/>
      <c r="QHQ8" s="161"/>
      <c r="QHR8" s="161"/>
      <c r="QHS8" s="161"/>
      <c r="QHT8" s="161"/>
      <c r="QHU8" s="161"/>
      <c r="QHV8" s="161"/>
      <c r="QHW8" s="161"/>
      <c r="QHX8" s="161"/>
      <c r="QHY8" s="161"/>
      <c r="QHZ8" s="161"/>
      <c r="QIA8" s="161"/>
      <c r="QIB8" s="161"/>
      <c r="QIC8" s="161"/>
      <c r="QID8" s="161"/>
      <c r="QIE8" s="161"/>
      <c r="QIF8" s="161"/>
      <c r="QIG8" s="161"/>
      <c r="QIH8" s="161"/>
      <c r="QII8" s="161"/>
      <c r="QIJ8" s="161"/>
      <c r="QIK8" s="161"/>
      <c r="QIL8" s="161"/>
      <c r="QIM8" s="161"/>
      <c r="QIN8" s="161"/>
      <c r="QIO8" s="161"/>
      <c r="QIP8" s="161"/>
      <c r="QIQ8" s="161"/>
      <c r="QIR8" s="161"/>
      <c r="QIS8" s="161"/>
      <c r="QIT8" s="161"/>
      <c r="QIU8" s="161"/>
      <c r="QIV8" s="161"/>
      <c r="QIW8" s="161"/>
      <c r="QIX8" s="161"/>
      <c r="QIY8" s="161"/>
      <c r="QIZ8" s="161"/>
      <c r="QJA8" s="161"/>
      <c r="QJB8" s="161"/>
      <c r="QJC8" s="161"/>
      <c r="QJD8" s="161"/>
      <c r="QJE8" s="161"/>
      <c r="QJF8" s="161"/>
      <c r="QJG8" s="161"/>
      <c r="QJH8" s="161"/>
      <c r="QJI8" s="161"/>
      <c r="QJJ8" s="161"/>
      <c r="QJK8" s="161"/>
      <c r="QJL8" s="161"/>
      <c r="QJM8" s="161"/>
      <c r="QJN8" s="161"/>
      <c r="QJO8" s="161"/>
      <c r="QJP8" s="161"/>
      <c r="QJQ8" s="161"/>
      <c r="QJR8" s="161"/>
      <c r="QJS8" s="161"/>
      <c r="QJT8" s="161"/>
      <c r="QJU8" s="161"/>
      <c r="QJV8" s="161"/>
      <c r="QJW8" s="161"/>
      <c r="QJX8" s="161"/>
      <c r="QJY8" s="161"/>
      <c r="QJZ8" s="161"/>
      <c r="QKA8" s="161"/>
      <c r="QKB8" s="161"/>
      <c r="QKC8" s="161"/>
      <c r="QKD8" s="161"/>
      <c r="QKE8" s="161"/>
      <c r="QKF8" s="161"/>
      <c r="QKG8" s="161"/>
      <c r="QKH8" s="161"/>
      <c r="QKI8" s="161"/>
      <c r="QKJ8" s="161"/>
      <c r="QKK8" s="161"/>
      <c r="QKL8" s="161"/>
      <c r="QKM8" s="161"/>
      <c r="QKN8" s="161"/>
      <c r="QKO8" s="161"/>
      <c r="QKP8" s="161"/>
      <c r="QKQ8" s="161"/>
      <c r="QKR8" s="161"/>
      <c r="QKS8" s="161"/>
      <c r="QKT8" s="161"/>
      <c r="QKU8" s="161"/>
      <c r="QKV8" s="161"/>
      <c r="QKW8" s="161"/>
      <c r="QKX8" s="161"/>
      <c r="QKY8" s="161"/>
      <c r="QKZ8" s="161"/>
      <c r="QLA8" s="161"/>
      <c r="QLB8" s="161"/>
      <c r="QLC8" s="161"/>
      <c r="QLD8" s="161"/>
      <c r="QLE8" s="161"/>
      <c r="QLF8" s="161"/>
      <c r="QLG8" s="161"/>
      <c r="QLH8" s="161"/>
      <c r="QLI8" s="161"/>
      <c r="QLJ8" s="161"/>
      <c r="QLK8" s="161"/>
      <c r="QLL8" s="161"/>
      <c r="QLM8" s="161"/>
      <c r="QLN8" s="161"/>
      <c r="QLO8" s="161"/>
      <c r="QLP8" s="161"/>
      <c r="QLQ8" s="161"/>
      <c r="QLR8" s="161"/>
      <c r="QLS8" s="161"/>
      <c r="QLT8" s="161"/>
      <c r="QLU8" s="161"/>
      <c r="QLV8" s="161"/>
      <c r="QLW8" s="161"/>
      <c r="QLX8" s="161"/>
      <c r="QLY8" s="161"/>
      <c r="QLZ8" s="161"/>
      <c r="QMA8" s="161"/>
      <c r="QMB8" s="161"/>
      <c r="QMC8" s="161"/>
      <c r="QMD8" s="161"/>
      <c r="QME8" s="161"/>
      <c r="QMF8" s="161"/>
      <c r="QMG8" s="161"/>
      <c r="QMH8" s="161"/>
      <c r="QMI8" s="161"/>
      <c r="QMJ8" s="161"/>
      <c r="QMK8" s="161"/>
      <c r="QML8" s="161"/>
      <c r="QMM8" s="161"/>
      <c r="QMN8" s="161"/>
      <c r="QMO8" s="161"/>
      <c r="QMP8" s="161"/>
      <c r="QMQ8" s="161"/>
      <c r="QMR8" s="161"/>
      <c r="QMS8" s="161"/>
      <c r="QMT8" s="161"/>
      <c r="QMU8" s="161"/>
      <c r="QMV8" s="161"/>
      <c r="QMW8" s="161"/>
      <c r="QMX8" s="161"/>
      <c r="QMY8" s="161"/>
      <c r="QMZ8" s="161"/>
      <c r="QNA8" s="161"/>
      <c r="QNB8" s="161"/>
      <c r="QNC8" s="161"/>
      <c r="QND8" s="161"/>
      <c r="QNE8" s="161"/>
      <c r="QNF8" s="161"/>
      <c r="QNG8" s="161"/>
      <c r="QNH8" s="161"/>
      <c r="QNI8" s="161"/>
      <c r="QNJ8" s="161"/>
      <c r="QNK8" s="161"/>
      <c r="QNL8" s="161"/>
      <c r="QNM8" s="161"/>
      <c r="QNN8" s="161"/>
      <c r="QNO8" s="161"/>
      <c r="QNP8" s="161"/>
      <c r="QNQ8" s="161"/>
      <c r="QNR8" s="161"/>
      <c r="QNS8" s="161"/>
      <c r="QNT8" s="161"/>
      <c r="QNU8" s="161"/>
      <c r="QNV8" s="161"/>
      <c r="QNW8" s="161"/>
      <c r="QNX8" s="161"/>
      <c r="QNY8" s="161"/>
      <c r="QNZ8" s="161"/>
      <c r="QOA8" s="161"/>
      <c r="QOB8" s="161"/>
      <c r="QOC8" s="161"/>
      <c r="QOD8" s="161"/>
      <c r="QOE8" s="161"/>
      <c r="QOF8" s="161"/>
      <c r="QOG8" s="161"/>
      <c r="QOH8" s="161"/>
      <c r="QOI8" s="161"/>
      <c r="QOJ8" s="161"/>
      <c r="QOK8" s="161"/>
      <c r="QOL8" s="161"/>
      <c r="QOM8" s="161"/>
      <c r="QON8" s="161"/>
      <c r="QOO8" s="161"/>
      <c r="QOP8" s="161"/>
      <c r="QOQ8" s="161"/>
      <c r="QOR8" s="161"/>
      <c r="QOS8" s="161"/>
      <c r="QOT8" s="161"/>
      <c r="QOU8" s="161"/>
      <c r="QOV8" s="161"/>
      <c r="QOW8" s="161"/>
      <c r="QOX8" s="161"/>
      <c r="QOY8" s="161"/>
      <c r="QOZ8" s="161"/>
      <c r="QPA8" s="161"/>
      <c r="QPB8" s="161"/>
      <c r="QPC8" s="161"/>
      <c r="QPD8" s="161"/>
      <c r="QPE8" s="161"/>
      <c r="QPF8" s="161"/>
      <c r="QPG8" s="161"/>
      <c r="QPH8" s="161"/>
      <c r="QPI8" s="161"/>
      <c r="QPJ8" s="161"/>
      <c r="QPK8" s="161"/>
      <c r="QPL8" s="161"/>
      <c r="QPM8" s="161"/>
      <c r="QPN8" s="161"/>
      <c r="QPO8" s="161"/>
      <c r="QPP8" s="161"/>
      <c r="QPQ8" s="161"/>
      <c r="QPR8" s="161"/>
      <c r="QPS8" s="161"/>
      <c r="QPT8" s="161"/>
      <c r="QPU8" s="161"/>
      <c r="QPV8" s="161"/>
      <c r="QPW8" s="161"/>
      <c r="QPX8" s="161"/>
      <c r="QPY8" s="161"/>
      <c r="QPZ8" s="161"/>
      <c r="QQA8" s="161"/>
      <c r="QQB8" s="161"/>
      <c r="QQC8" s="161"/>
      <c r="QQD8" s="161"/>
      <c r="QQE8" s="161"/>
      <c r="QQF8" s="161"/>
      <c r="QQG8" s="161"/>
      <c r="QQH8" s="161"/>
      <c r="QQI8" s="161"/>
      <c r="QQJ8" s="161"/>
      <c r="QQK8" s="161"/>
      <c r="QQL8" s="161"/>
      <c r="QQM8" s="161"/>
      <c r="QQN8" s="161"/>
      <c r="QQO8" s="161"/>
      <c r="QQP8" s="161"/>
      <c r="QQQ8" s="161"/>
      <c r="QQR8" s="161"/>
      <c r="QQS8" s="161"/>
      <c r="QQT8" s="161"/>
      <c r="QQU8" s="161"/>
      <c r="QQV8" s="161"/>
      <c r="QQW8" s="161"/>
      <c r="QQX8" s="161"/>
      <c r="QQY8" s="161"/>
      <c r="QQZ8" s="161"/>
      <c r="QRA8" s="161"/>
      <c r="QRB8" s="161"/>
      <c r="QRC8" s="161"/>
      <c r="QRD8" s="161"/>
      <c r="QRE8" s="161"/>
      <c r="QRF8" s="161"/>
      <c r="QRG8" s="161"/>
      <c r="QRH8" s="161"/>
      <c r="QRI8" s="161"/>
      <c r="QRJ8" s="161"/>
      <c r="QRK8" s="161"/>
      <c r="QRL8" s="161"/>
      <c r="QRM8" s="161"/>
      <c r="QRN8" s="161"/>
      <c r="QRO8" s="161"/>
      <c r="QRP8" s="161"/>
      <c r="QRQ8" s="161"/>
      <c r="QRR8" s="161"/>
      <c r="QRS8" s="161"/>
      <c r="QRT8" s="161"/>
      <c r="QRU8" s="161"/>
      <c r="QRV8" s="161"/>
      <c r="QRW8" s="161"/>
      <c r="QRX8" s="161"/>
      <c r="QRY8" s="161"/>
      <c r="QRZ8" s="161"/>
      <c r="QSA8" s="161"/>
      <c r="QSB8" s="161"/>
      <c r="QSC8" s="161"/>
      <c r="QSD8" s="161"/>
      <c r="QSE8" s="161"/>
      <c r="QSF8" s="161"/>
      <c r="QSG8" s="161"/>
      <c r="QSH8" s="161"/>
      <c r="QSI8" s="161"/>
      <c r="QSJ8" s="161"/>
      <c r="QSK8" s="161"/>
      <c r="QSL8" s="161"/>
      <c r="QSM8" s="161"/>
      <c r="QSN8" s="161"/>
      <c r="QSO8" s="161"/>
      <c r="QSP8" s="161"/>
      <c r="QSQ8" s="161"/>
      <c r="QSR8" s="161"/>
      <c r="QSS8" s="161"/>
      <c r="QST8" s="161"/>
      <c r="QSU8" s="161"/>
      <c r="QSV8" s="161"/>
      <c r="QSW8" s="161"/>
      <c r="QSX8" s="161"/>
      <c r="QSY8" s="161"/>
      <c r="QSZ8" s="161"/>
      <c r="QTA8" s="161"/>
      <c r="QTB8" s="161"/>
      <c r="QTC8" s="161"/>
      <c r="QTD8" s="161"/>
      <c r="QTE8" s="161"/>
      <c r="QTF8" s="161"/>
      <c r="QTG8" s="161"/>
      <c r="QTH8" s="161"/>
      <c r="QTI8" s="161"/>
      <c r="QTJ8" s="161"/>
      <c r="QTK8" s="161"/>
      <c r="QTL8" s="161"/>
      <c r="QTM8" s="161"/>
      <c r="QTN8" s="161"/>
      <c r="QTO8" s="161"/>
      <c r="QTP8" s="161"/>
      <c r="QTQ8" s="161"/>
      <c r="QTR8" s="161"/>
      <c r="QTS8" s="161"/>
      <c r="QTT8" s="161"/>
      <c r="QTU8" s="161"/>
      <c r="QTV8" s="161"/>
      <c r="QTW8" s="161"/>
      <c r="QTX8" s="161"/>
      <c r="QTY8" s="161"/>
      <c r="QTZ8" s="161"/>
      <c r="QUA8" s="161"/>
      <c r="QUB8" s="161"/>
      <c r="QUC8" s="161"/>
      <c r="QUD8" s="161"/>
      <c r="QUE8" s="161"/>
      <c r="QUF8" s="161"/>
      <c r="QUG8" s="161"/>
      <c r="QUH8" s="161"/>
      <c r="QUI8" s="161"/>
      <c r="QUJ8" s="161"/>
      <c r="QUK8" s="161"/>
      <c r="QUL8" s="161"/>
      <c r="QUM8" s="161"/>
      <c r="QUN8" s="161"/>
      <c r="QUO8" s="161"/>
      <c r="QUP8" s="161"/>
      <c r="QUQ8" s="161"/>
      <c r="QUR8" s="161"/>
      <c r="QUS8" s="161"/>
      <c r="QUT8" s="161"/>
      <c r="QUU8" s="161"/>
      <c r="QUV8" s="161"/>
      <c r="QUW8" s="161"/>
      <c r="QUX8" s="161"/>
      <c r="QUY8" s="161"/>
      <c r="QUZ8" s="161"/>
      <c r="QVA8" s="161"/>
      <c r="QVB8" s="161"/>
      <c r="QVC8" s="161"/>
      <c r="QVD8" s="161"/>
      <c r="QVE8" s="161"/>
      <c r="QVF8" s="161"/>
      <c r="QVG8" s="161"/>
      <c r="QVH8" s="161"/>
      <c r="QVI8" s="161"/>
      <c r="QVJ8" s="161"/>
      <c r="QVK8" s="161"/>
      <c r="QVL8" s="161"/>
      <c r="QVM8" s="161"/>
      <c r="QVN8" s="161"/>
      <c r="QVO8" s="161"/>
      <c r="QVP8" s="161"/>
      <c r="QVQ8" s="161"/>
      <c r="QVR8" s="161"/>
      <c r="QVS8" s="161"/>
      <c r="QVT8" s="161"/>
      <c r="QVU8" s="161"/>
      <c r="QVV8" s="161"/>
      <c r="QVW8" s="161"/>
      <c r="QVX8" s="161"/>
      <c r="QVY8" s="161"/>
      <c r="QVZ8" s="161"/>
      <c r="QWA8" s="161"/>
      <c r="QWB8" s="161"/>
      <c r="QWC8" s="161"/>
      <c r="QWD8" s="161"/>
      <c r="QWE8" s="161"/>
      <c r="QWF8" s="161"/>
      <c r="QWG8" s="161"/>
      <c r="QWH8" s="161"/>
      <c r="QWI8" s="161"/>
      <c r="QWJ8" s="161"/>
      <c r="QWK8" s="161"/>
      <c r="QWL8" s="161"/>
      <c r="QWM8" s="161"/>
      <c r="QWN8" s="161"/>
      <c r="QWO8" s="161"/>
      <c r="QWP8" s="161"/>
      <c r="QWQ8" s="161"/>
      <c r="QWR8" s="161"/>
      <c r="QWS8" s="161"/>
      <c r="QWT8" s="161"/>
      <c r="QWU8" s="161"/>
      <c r="QWV8" s="161"/>
      <c r="QWW8" s="161"/>
      <c r="QWX8" s="161"/>
      <c r="QWY8" s="161"/>
      <c r="QWZ8" s="161"/>
      <c r="QXA8" s="161"/>
      <c r="QXB8" s="161"/>
      <c r="QXC8" s="161"/>
      <c r="QXD8" s="161"/>
      <c r="QXE8" s="161"/>
      <c r="QXF8" s="161"/>
      <c r="QXG8" s="161"/>
      <c r="QXH8" s="161"/>
      <c r="QXI8" s="161"/>
      <c r="QXJ8" s="161"/>
      <c r="QXK8" s="161"/>
      <c r="QXL8" s="161"/>
      <c r="QXM8" s="161"/>
      <c r="QXN8" s="161"/>
      <c r="QXO8" s="161"/>
      <c r="QXP8" s="161"/>
      <c r="QXQ8" s="161"/>
      <c r="QXR8" s="161"/>
      <c r="QXS8" s="161"/>
      <c r="QXT8" s="161"/>
      <c r="QXU8" s="161"/>
      <c r="QXV8" s="161"/>
      <c r="QXW8" s="161"/>
      <c r="QXX8" s="161"/>
      <c r="QXY8" s="161"/>
      <c r="QXZ8" s="161"/>
      <c r="QYA8" s="161"/>
      <c r="QYB8" s="161"/>
      <c r="QYC8" s="161"/>
      <c r="QYD8" s="161"/>
      <c r="QYE8" s="161"/>
      <c r="QYF8" s="161"/>
      <c r="QYG8" s="161"/>
      <c r="QYH8" s="161"/>
      <c r="QYI8" s="161"/>
      <c r="QYJ8" s="161"/>
      <c r="QYK8" s="161"/>
      <c r="QYL8" s="161"/>
      <c r="QYM8" s="161"/>
      <c r="QYN8" s="161"/>
      <c r="QYO8" s="161"/>
      <c r="QYP8" s="161"/>
      <c r="QYQ8" s="161"/>
      <c r="QYR8" s="161"/>
      <c r="QYS8" s="161"/>
      <c r="QYT8" s="161"/>
      <c r="QYU8" s="161"/>
      <c r="QYV8" s="161"/>
      <c r="QYW8" s="161"/>
      <c r="QYX8" s="161"/>
      <c r="QYY8" s="161"/>
      <c r="QYZ8" s="161"/>
      <c r="QZA8" s="161"/>
      <c r="QZB8" s="161"/>
      <c r="QZC8" s="161"/>
      <c r="QZD8" s="161"/>
      <c r="QZE8" s="161"/>
      <c r="QZF8" s="161"/>
      <c r="QZG8" s="161"/>
      <c r="QZH8" s="161"/>
      <c r="QZI8" s="161"/>
      <c r="QZJ8" s="161"/>
      <c r="QZK8" s="161"/>
      <c r="QZL8" s="161"/>
      <c r="QZM8" s="161"/>
      <c r="QZN8" s="161"/>
      <c r="QZO8" s="161"/>
      <c r="QZP8" s="161"/>
      <c r="QZQ8" s="161"/>
      <c r="QZR8" s="161"/>
      <c r="QZS8" s="161"/>
      <c r="QZT8" s="161"/>
      <c r="QZU8" s="161"/>
      <c r="QZV8" s="161"/>
      <c r="QZW8" s="161"/>
      <c r="QZX8" s="161"/>
      <c r="QZY8" s="161"/>
      <c r="QZZ8" s="161"/>
      <c r="RAA8" s="161"/>
      <c r="RAB8" s="161"/>
      <c r="RAC8" s="161"/>
      <c r="RAD8" s="161"/>
      <c r="RAE8" s="161"/>
      <c r="RAF8" s="161"/>
      <c r="RAG8" s="161"/>
      <c r="RAH8" s="161"/>
      <c r="RAI8" s="161"/>
      <c r="RAJ8" s="161"/>
      <c r="RAK8" s="161"/>
      <c r="RAL8" s="161"/>
      <c r="RAM8" s="161"/>
      <c r="RAN8" s="161"/>
      <c r="RAO8" s="161"/>
      <c r="RAP8" s="161"/>
      <c r="RAQ8" s="161"/>
      <c r="RAR8" s="161"/>
      <c r="RAS8" s="161"/>
      <c r="RAT8" s="161"/>
      <c r="RAU8" s="161"/>
      <c r="RAV8" s="161"/>
      <c r="RAW8" s="161"/>
      <c r="RAX8" s="161"/>
      <c r="RAY8" s="161"/>
      <c r="RAZ8" s="161"/>
      <c r="RBA8" s="161"/>
      <c r="RBB8" s="161"/>
      <c r="RBC8" s="161"/>
      <c r="RBD8" s="161"/>
      <c r="RBE8" s="161"/>
      <c r="RBF8" s="161"/>
      <c r="RBG8" s="161"/>
      <c r="RBH8" s="161"/>
      <c r="RBI8" s="161"/>
      <c r="RBJ8" s="161"/>
      <c r="RBK8" s="161"/>
      <c r="RBL8" s="161"/>
      <c r="RBM8" s="161"/>
      <c r="RBN8" s="161"/>
      <c r="RBO8" s="161"/>
      <c r="RBP8" s="161"/>
      <c r="RBQ8" s="161"/>
      <c r="RBR8" s="161"/>
      <c r="RBS8" s="161"/>
      <c r="RBT8" s="161"/>
      <c r="RBU8" s="161"/>
      <c r="RBV8" s="161"/>
      <c r="RBW8" s="161"/>
      <c r="RBX8" s="161"/>
      <c r="RBY8" s="161"/>
      <c r="RBZ8" s="161"/>
      <c r="RCA8" s="161"/>
      <c r="RCB8" s="161"/>
      <c r="RCC8" s="161"/>
      <c r="RCD8" s="161"/>
      <c r="RCE8" s="161"/>
      <c r="RCF8" s="161"/>
      <c r="RCG8" s="161"/>
      <c r="RCH8" s="161"/>
      <c r="RCI8" s="161"/>
      <c r="RCJ8" s="161"/>
      <c r="RCK8" s="161"/>
      <c r="RCL8" s="161"/>
      <c r="RCM8" s="161"/>
      <c r="RCN8" s="161"/>
      <c r="RCO8" s="161"/>
      <c r="RCP8" s="161"/>
      <c r="RCQ8" s="161"/>
      <c r="RCR8" s="161"/>
      <c r="RCS8" s="161"/>
      <c r="RCT8" s="161"/>
      <c r="RCU8" s="161"/>
      <c r="RCV8" s="161"/>
      <c r="RCW8" s="161"/>
      <c r="RCX8" s="161"/>
      <c r="RCY8" s="161"/>
      <c r="RCZ8" s="161"/>
      <c r="RDA8" s="161"/>
      <c r="RDB8" s="161"/>
      <c r="RDC8" s="161"/>
      <c r="RDD8" s="161"/>
      <c r="RDE8" s="161"/>
      <c r="RDF8" s="161"/>
      <c r="RDG8" s="161"/>
      <c r="RDH8" s="161"/>
      <c r="RDI8" s="161"/>
      <c r="RDJ8" s="161"/>
      <c r="RDK8" s="161"/>
      <c r="RDL8" s="161"/>
      <c r="RDM8" s="161"/>
      <c r="RDN8" s="161"/>
      <c r="RDO8" s="161"/>
      <c r="RDP8" s="161"/>
      <c r="RDQ8" s="161"/>
      <c r="RDR8" s="161"/>
      <c r="RDS8" s="161"/>
      <c r="RDT8" s="161"/>
      <c r="RDU8" s="161"/>
      <c r="RDV8" s="161"/>
      <c r="RDW8" s="161"/>
      <c r="RDX8" s="161"/>
      <c r="RDY8" s="161"/>
      <c r="RDZ8" s="161"/>
      <c r="REA8" s="161"/>
      <c r="REB8" s="161"/>
      <c r="REC8" s="161"/>
      <c r="RED8" s="161"/>
      <c r="REE8" s="161"/>
      <c r="REF8" s="161"/>
      <c r="REG8" s="161"/>
      <c r="REH8" s="161"/>
      <c r="REI8" s="161"/>
      <c r="REJ8" s="161"/>
      <c r="REK8" s="161"/>
      <c r="REL8" s="161"/>
      <c r="REM8" s="161"/>
      <c r="REN8" s="161"/>
      <c r="REO8" s="161"/>
      <c r="REP8" s="161"/>
      <c r="REQ8" s="161"/>
      <c r="RER8" s="161"/>
      <c r="RES8" s="161"/>
      <c r="RET8" s="161"/>
      <c r="REU8" s="161"/>
      <c r="REV8" s="161"/>
      <c r="REW8" s="161"/>
      <c r="REX8" s="161"/>
      <c r="REY8" s="161"/>
      <c r="REZ8" s="161"/>
      <c r="RFA8" s="161"/>
      <c r="RFB8" s="161"/>
      <c r="RFC8" s="161"/>
      <c r="RFD8" s="161"/>
      <c r="RFE8" s="161"/>
      <c r="RFF8" s="161"/>
      <c r="RFG8" s="161"/>
      <c r="RFH8" s="161"/>
      <c r="RFI8" s="161"/>
      <c r="RFJ8" s="161"/>
      <c r="RFK8" s="161"/>
      <c r="RFL8" s="161"/>
      <c r="RFM8" s="161"/>
      <c r="RFN8" s="161"/>
      <c r="RFO8" s="161"/>
      <c r="RFP8" s="161"/>
      <c r="RFQ8" s="161"/>
      <c r="RFR8" s="161"/>
      <c r="RFS8" s="161"/>
      <c r="RFT8" s="161"/>
      <c r="RFU8" s="161"/>
      <c r="RFV8" s="161"/>
      <c r="RFW8" s="161"/>
      <c r="RFX8" s="161"/>
      <c r="RFY8" s="161"/>
      <c r="RFZ8" s="161"/>
      <c r="RGA8" s="161"/>
      <c r="RGB8" s="161"/>
      <c r="RGC8" s="161"/>
      <c r="RGD8" s="161"/>
      <c r="RGE8" s="161"/>
      <c r="RGF8" s="161"/>
      <c r="RGG8" s="161"/>
      <c r="RGH8" s="161"/>
      <c r="RGI8" s="161"/>
      <c r="RGJ8" s="161"/>
      <c r="RGK8" s="161"/>
      <c r="RGL8" s="161"/>
      <c r="RGM8" s="161"/>
      <c r="RGN8" s="161"/>
      <c r="RGO8" s="161"/>
      <c r="RGP8" s="161"/>
      <c r="RGQ8" s="161"/>
      <c r="RGR8" s="161"/>
      <c r="RGS8" s="161"/>
      <c r="RGT8" s="161"/>
      <c r="RGU8" s="161"/>
      <c r="RGV8" s="161"/>
      <c r="RGW8" s="161"/>
      <c r="RGX8" s="161"/>
      <c r="RGY8" s="161"/>
      <c r="RGZ8" s="161"/>
      <c r="RHA8" s="161"/>
      <c r="RHB8" s="161"/>
      <c r="RHC8" s="161"/>
      <c r="RHD8" s="161"/>
      <c r="RHE8" s="161"/>
      <c r="RHF8" s="161"/>
      <c r="RHG8" s="161"/>
      <c r="RHH8" s="161"/>
      <c r="RHI8" s="161"/>
      <c r="RHJ8" s="161"/>
      <c r="RHK8" s="161"/>
      <c r="RHL8" s="161"/>
      <c r="RHM8" s="161"/>
      <c r="RHN8" s="161"/>
      <c r="RHO8" s="161"/>
      <c r="RHP8" s="161"/>
      <c r="RHQ8" s="161"/>
      <c r="RHR8" s="161"/>
      <c r="RHS8" s="161"/>
      <c r="RHT8" s="161"/>
      <c r="RHU8" s="161"/>
      <c r="RHV8" s="161"/>
      <c r="RHW8" s="161"/>
      <c r="RHX8" s="161"/>
      <c r="RHY8" s="161"/>
      <c r="RHZ8" s="161"/>
      <c r="RIA8" s="161"/>
      <c r="RIB8" s="161"/>
      <c r="RIC8" s="161"/>
      <c r="RID8" s="161"/>
      <c r="RIE8" s="161"/>
      <c r="RIF8" s="161"/>
      <c r="RIG8" s="161"/>
      <c r="RIH8" s="161"/>
      <c r="RII8" s="161"/>
      <c r="RIJ8" s="161"/>
      <c r="RIK8" s="161"/>
      <c r="RIL8" s="161"/>
      <c r="RIM8" s="161"/>
      <c r="RIN8" s="161"/>
      <c r="RIO8" s="161"/>
      <c r="RIP8" s="161"/>
      <c r="RIQ8" s="161"/>
      <c r="RIR8" s="161"/>
      <c r="RIS8" s="161"/>
      <c r="RIT8" s="161"/>
      <c r="RIU8" s="161"/>
      <c r="RIV8" s="161"/>
      <c r="RIW8" s="161"/>
      <c r="RIX8" s="161"/>
      <c r="RIY8" s="161"/>
      <c r="RIZ8" s="161"/>
      <c r="RJA8" s="161"/>
      <c r="RJB8" s="161"/>
      <c r="RJC8" s="161"/>
      <c r="RJD8" s="161"/>
      <c r="RJE8" s="161"/>
      <c r="RJF8" s="161"/>
      <c r="RJG8" s="161"/>
      <c r="RJH8" s="161"/>
      <c r="RJI8" s="161"/>
      <c r="RJJ8" s="161"/>
      <c r="RJK8" s="161"/>
      <c r="RJL8" s="161"/>
      <c r="RJM8" s="161"/>
      <c r="RJN8" s="161"/>
      <c r="RJO8" s="161"/>
      <c r="RJP8" s="161"/>
      <c r="RJQ8" s="161"/>
      <c r="RJR8" s="161"/>
      <c r="RJS8" s="161"/>
      <c r="RJT8" s="161"/>
      <c r="RJU8" s="161"/>
      <c r="RJV8" s="161"/>
      <c r="RJW8" s="161"/>
      <c r="RJX8" s="161"/>
      <c r="RJY8" s="161"/>
      <c r="RJZ8" s="161"/>
      <c r="RKA8" s="161"/>
      <c r="RKB8" s="161"/>
      <c r="RKC8" s="161"/>
      <c r="RKD8" s="161"/>
      <c r="RKE8" s="161"/>
      <c r="RKF8" s="161"/>
      <c r="RKG8" s="161"/>
      <c r="RKH8" s="161"/>
      <c r="RKI8" s="161"/>
      <c r="RKJ8" s="161"/>
      <c r="RKK8" s="161"/>
      <c r="RKL8" s="161"/>
      <c r="RKM8" s="161"/>
      <c r="RKN8" s="161"/>
      <c r="RKO8" s="161"/>
      <c r="RKP8" s="161"/>
      <c r="RKQ8" s="161"/>
      <c r="RKR8" s="161"/>
      <c r="RKS8" s="161"/>
      <c r="RKT8" s="161"/>
      <c r="RKU8" s="161"/>
      <c r="RKV8" s="161"/>
      <c r="RKW8" s="161"/>
      <c r="RKX8" s="161"/>
      <c r="RKY8" s="161"/>
      <c r="RKZ8" s="161"/>
      <c r="RLA8" s="161"/>
      <c r="RLB8" s="161"/>
      <c r="RLC8" s="161"/>
      <c r="RLD8" s="161"/>
      <c r="RLE8" s="161"/>
      <c r="RLF8" s="161"/>
      <c r="RLG8" s="161"/>
      <c r="RLH8" s="161"/>
      <c r="RLI8" s="161"/>
      <c r="RLJ8" s="161"/>
      <c r="RLK8" s="161"/>
      <c r="RLL8" s="161"/>
      <c r="RLM8" s="161"/>
      <c r="RLN8" s="161"/>
      <c r="RLO8" s="161"/>
      <c r="RLP8" s="161"/>
      <c r="RLQ8" s="161"/>
      <c r="RLR8" s="161"/>
      <c r="RLS8" s="161"/>
      <c r="RLT8" s="161"/>
      <c r="RLU8" s="161"/>
      <c r="RLV8" s="161"/>
      <c r="RLW8" s="161"/>
      <c r="RLX8" s="161"/>
      <c r="RLY8" s="161"/>
      <c r="RLZ8" s="161"/>
      <c r="RMA8" s="161"/>
      <c r="RMB8" s="161"/>
      <c r="RMC8" s="161"/>
      <c r="RMD8" s="161"/>
      <c r="RME8" s="161"/>
      <c r="RMF8" s="161"/>
      <c r="RMG8" s="161"/>
      <c r="RMH8" s="161"/>
      <c r="RMI8" s="161"/>
      <c r="RMJ8" s="161"/>
      <c r="RMK8" s="161"/>
      <c r="RML8" s="161"/>
      <c r="RMM8" s="161"/>
      <c r="RMN8" s="161"/>
      <c r="RMO8" s="161"/>
      <c r="RMP8" s="161"/>
      <c r="RMQ8" s="161"/>
      <c r="RMR8" s="161"/>
      <c r="RMS8" s="161"/>
      <c r="RMT8" s="161"/>
      <c r="RMU8" s="161"/>
      <c r="RMV8" s="161"/>
      <c r="RMW8" s="161"/>
      <c r="RMX8" s="161"/>
      <c r="RMY8" s="161"/>
      <c r="RMZ8" s="161"/>
      <c r="RNA8" s="161"/>
      <c r="RNB8" s="161"/>
      <c r="RNC8" s="161"/>
      <c r="RND8" s="161"/>
      <c r="RNE8" s="161"/>
      <c r="RNF8" s="161"/>
      <c r="RNG8" s="161"/>
      <c r="RNH8" s="161"/>
      <c r="RNI8" s="161"/>
      <c r="RNJ8" s="161"/>
      <c r="RNK8" s="161"/>
      <c r="RNL8" s="161"/>
      <c r="RNM8" s="161"/>
      <c r="RNN8" s="161"/>
      <c r="RNO8" s="161"/>
      <c r="RNP8" s="161"/>
      <c r="RNQ8" s="161"/>
      <c r="RNR8" s="161"/>
      <c r="RNS8" s="161"/>
      <c r="RNT8" s="161"/>
      <c r="RNU8" s="161"/>
      <c r="RNV8" s="161"/>
      <c r="RNW8" s="161"/>
      <c r="RNX8" s="161"/>
      <c r="RNY8" s="161"/>
      <c r="RNZ8" s="161"/>
      <c r="ROA8" s="161"/>
      <c r="ROB8" s="161"/>
      <c r="ROC8" s="161"/>
      <c r="ROD8" s="161"/>
      <c r="ROE8" s="161"/>
      <c r="ROF8" s="161"/>
      <c r="ROG8" s="161"/>
      <c r="ROH8" s="161"/>
      <c r="ROI8" s="161"/>
      <c r="ROJ8" s="161"/>
      <c r="ROK8" s="161"/>
      <c r="ROL8" s="161"/>
      <c r="ROM8" s="161"/>
      <c r="RON8" s="161"/>
      <c r="ROO8" s="161"/>
      <c r="ROP8" s="161"/>
      <c r="ROQ8" s="161"/>
      <c r="ROR8" s="161"/>
      <c r="ROS8" s="161"/>
      <c r="ROT8" s="161"/>
      <c r="ROU8" s="161"/>
      <c r="ROV8" s="161"/>
      <c r="ROW8" s="161"/>
      <c r="ROX8" s="161"/>
      <c r="ROY8" s="161"/>
      <c r="ROZ8" s="161"/>
      <c r="RPA8" s="161"/>
      <c r="RPB8" s="161"/>
      <c r="RPC8" s="161"/>
      <c r="RPD8" s="161"/>
      <c r="RPE8" s="161"/>
      <c r="RPF8" s="161"/>
      <c r="RPG8" s="161"/>
      <c r="RPH8" s="161"/>
      <c r="RPI8" s="161"/>
      <c r="RPJ8" s="161"/>
      <c r="RPK8" s="161"/>
      <c r="RPL8" s="161"/>
      <c r="RPM8" s="161"/>
      <c r="RPN8" s="161"/>
      <c r="RPO8" s="161"/>
      <c r="RPP8" s="161"/>
      <c r="RPQ8" s="161"/>
      <c r="RPR8" s="161"/>
      <c r="RPS8" s="161"/>
      <c r="RPT8" s="161"/>
      <c r="RPU8" s="161"/>
      <c r="RPV8" s="161"/>
      <c r="RPW8" s="161"/>
      <c r="RPX8" s="161"/>
      <c r="RPY8" s="161"/>
      <c r="RPZ8" s="161"/>
      <c r="RQA8" s="161"/>
      <c r="RQB8" s="161"/>
      <c r="RQC8" s="161"/>
      <c r="RQD8" s="161"/>
      <c r="RQE8" s="161"/>
      <c r="RQF8" s="161"/>
      <c r="RQG8" s="161"/>
      <c r="RQH8" s="161"/>
      <c r="RQI8" s="161"/>
      <c r="RQJ8" s="161"/>
      <c r="RQK8" s="161"/>
      <c r="RQL8" s="161"/>
      <c r="RQM8" s="161"/>
      <c r="RQN8" s="161"/>
      <c r="RQO8" s="161"/>
      <c r="RQP8" s="161"/>
      <c r="RQQ8" s="161"/>
      <c r="RQR8" s="161"/>
      <c r="RQS8" s="161"/>
      <c r="RQT8" s="161"/>
      <c r="RQU8" s="161"/>
      <c r="RQV8" s="161"/>
      <c r="RQW8" s="161"/>
      <c r="RQX8" s="161"/>
      <c r="RQY8" s="161"/>
      <c r="RQZ8" s="161"/>
      <c r="RRA8" s="161"/>
      <c r="RRB8" s="161"/>
      <c r="RRC8" s="161"/>
      <c r="RRD8" s="161"/>
      <c r="RRE8" s="161"/>
      <c r="RRF8" s="161"/>
      <c r="RRG8" s="161"/>
      <c r="RRH8" s="161"/>
      <c r="RRI8" s="161"/>
      <c r="RRJ8" s="161"/>
      <c r="RRK8" s="161"/>
      <c r="RRL8" s="161"/>
      <c r="RRM8" s="161"/>
      <c r="RRN8" s="161"/>
      <c r="RRO8" s="161"/>
      <c r="RRP8" s="161"/>
      <c r="RRQ8" s="161"/>
      <c r="RRR8" s="161"/>
      <c r="RRS8" s="161"/>
      <c r="RRT8" s="161"/>
      <c r="RRU8" s="161"/>
      <c r="RRV8" s="161"/>
      <c r="RRW8" s="161"/>
      <c r="RRX8" s="161"/>
      <c r="RRY8" s="161"/>
      <c r="RRZ8" s="161"/>
      <c r="RSA8" s="161"/>
      <c r="RSB8" s="161"/>
      <c r="RSC8" s="161"/>
      <c r="RSD8" s="161"/>
      <c r="RSE8" s="161"/>
      <c r="RSF8" s="161"/>
      <c r="RSG8" s="161"/>
      <c r="RSH8" s="161"/>
      <c r="RSI8" s="161"/>
      <c r="RSJ8" s="161"/>
      <c r="RSK8" s="161"/>
      <c r="RSL8" s="161"/>
      <c r="RSM8" s="161"/>
      <c r="RSN8" s="161"/>
      <c r="RSO8" s="161"/>
      <c r="RSP8" s="161"/>
      <c r="RSQ8" s="161"/>
      <c r="RSR8" s="161"/>
      <c r="RSS8" s="161"/>
      <c r="RST8" s="161"/>
      <c r="RSU8" s="161"/>
      <c r="RSV8" s="161"/>
      <c r="RSW8" s="161"/>
      <c r="RSX8" s="161"/>
      <c r="RSY8" s="161"/>
      <c r="RSZ8" s="161"/>
      <c r="RTA8" s="161"/>
      <c r="RTB8" s="161"/>
      <c r="RTC8" s="161"/>
      <c r="RTD8" s="161"/>
      <c r="RTE8" s="161"/>
      <c r="RTF8" s="161"/>
      <c r="RTG8" s="161"/>
      <c r="RTH8" s="161"/>
      <c r="RTI8" s="161"/>
      <c r="RTJ8" s="161"/>
      <c r="RTK8" s="161"/>
      <c r="RTL8" s="161"/>
      <c r="RTM8" s="161"/>
      <c r="RTN8" s="161"/>
      <c r="RTO8" s="161"/>
      <c r="RTP8" s="161"/>
      <c r="RTQ8" s="161"/>
      <c r="RTR8" s="161"/>
      <c r="RTS8" s="161"/>
      <c r="RTT8" s="161"/>
      <c r="RTU8" s="161"/>
      <c r="RTV8" s="161"/>
      <c r="RTW8" s="161"/>
      <c r="RTX8" s="161"/>
      <c r="RTY8" s="161"/>
      <c r="RTZ8" s="161"/>
      <c r="RUA8" s="161"/>
      <c r="RUB8" s="161"/>
      <c r="RUC8" s="161"/>
      <c r="RUD8" s="161"/>
      <c r="RUE8" s="161"/>
      <c r="RUF8" s="161"/>
      <c r="RUG8" s="161"/>
      <c r="RUH8" s="161"/>
      <c r="RUI8" s="161"/>
      <c r="RUJ8" s="161"/>
      <c r="RUK8" s="161"/>
      <c r="RUL8" s="161"/>
      <c r="RUM8" s="161"/>
      <c r="RUN8" s="161"/>
      <c r="RUO8" s="161"/>
      <c r="RUP8" s="161"/>
      <c r="RUQ8" s="161"/>
      <c r="RUR8" s="161"/>
      <c r="RUS8" s="161"/>
      <c r="RUT8" s="161"/>
      <c r="RUU8" s="161"/>
      <c r="RUV8" s="161"/>
      <c r="RUW8" s="161"/>
      <c r="RUX8" s="161"/>
      <c r="RUY8" s="161"/>
      <c r="RUZ8" s="161"/>
      <c r="RVA8" s="161"/>
      <c r="RVB8" s="161"/>
      <c r="RVC8" s="161"/>
      <c r="RVD8" s="161"/>
      <c r="RVE8" s="161"/>
      <c r="RVF8" s="161"/>
      <c r="RVG8" s="161"/>
      <c r="RVH8" s="161"/>
      <c r="RVI8" s="161"/>
      <c r="RVJ8" s="161"/>
      <c r="RVK8" s="161"/>
      <c r="RVL8" s="161"/>
      <c r="RVM8" s="161"/>
      <c r="RVN8" s="161"/>
      <c r="RVO8" s="161"/>
      <c r="RVP8" s="161"/>
      <c r="RVQ8" s="161"/>
      <c r="RVR8" s="161"/>
      <c r="RVS8" s="161"/>
      <c r="RVT8" s="161"/>
      <c r="RVU8" s="161"/>
      <c r="RVV8" s="161"/>
      <c r="RVW8" s="161"/>
      <c r="RVX8" s="161"/>
      <c r="RVY8" s="161"/>
      <c r="RVZ8" s="161"/>
      <c r="RWA8" s="161"/>
      <c r="RWB8" s="161"/>
      <c r="RWC8" s="161"/>
      <c r="RWD8" s="161"/>
      <c r="RWE8" s="161"/>
      <c r="RWF8" s="161"/>
      <c r="RWG8" s="161"/>
      <c r="RWH8" s="161"/>
      <c r="RWI8" s="161"/>
      <c r="RWJ8" s="161"/>
      <c r="RWK8" s="161"/>
      <c r="RWL8" s="161"/>
      <c r="RWM8" s="161"/>
      <c r="RWN8" s="161"/>
      <c r="RWO8" s="161"/>
      <c r="RWP8" s="161"/>
      <c r="RWQ8" s="161"/>
      <c r="RWR8" s="161"/>
      <c r="RWS8" s="161"/>
      <c r="RWT8" s="161"/>
      <c r="RWU8" s="161"/>
      <c r="RWV8" s="161"/>
      <c r="RWW8" s="161"/>
      <c r="RWX8" s="161"/>
      <c r="RWY8" s="161"/>
      <c r="RWZ8" s="161"/>
      <c r="RXA8" s="161"/>
      <c r="RXB8" s="161"/>
      <c r="RXC8" s="161"/>
      <c r="RXD8" s="161"/>
      <c r="RXE8" s="161"/>
      <c r="RXF8" s="161"/>
      <c r="RXG8" s="161"/>
      <c r="RXH8" s="161"/>
      <c r="RXI8" s="161"/>
      <c r="RXJ8" s="161"/>
      <c r="RXK8" s="161"/>
      <c r="RXL8" s="161"/>
      <c r="RXM8" s="161"/>
      <c r="RXN8" s="161"/>
      <c r="RXO8" s="161"/>
      <c r="RXP8" s="161"/>
      <c r="RXQ8" s="161"/>
      <c r="RXR8" s="161"/>
      <c r="RXS8" s="161"/>
      <c r="RXT8" s="161"/>
      <c r="RXU8" s="161"/>
      <c r="RXV8" s="161"/>
      <c r="RXW8" s="161"/>
      <c r="RXX8" s="161"/>
      <c r="RXY8" s="161"/>
      <c r="RXZ8" s="161"/>
      <c r="RYA8" s="161"/>
      <c r="RYB8" s="161"/>
      <c r="RYC8" s="161"/>
      <c r="RYD8" s="161"/>
      <c r="RYE8" s="161"/>
      <c r="RYF8" s="161"/>
      <c r="RYG8" s="161"/>
      <c r="RYH8" s="161"/>
      <c r="RYI8" s="161"/>
      <c r="RYJ8" s="161"/>
      <c r="RYK8" s="161"/>
      <c r="RYL8" s="161"/>
      <c r="RYM8" s="161"/>
      <c r="RYN8" s="161"/>
      <c r="RYO8" s="161"/>
      <c r="RYP8" s="161"/>
      <c r="RYQ8" s="161"/>
      <c r="RYR8" s="161"/>
      <c r="RYS8" s="161"/>
      <c r="RYT8" s="161"/>
      <c r="RYU8" s="161"/>
      <c r="RYV8" s="161"/>
      <c r="RYW8" s="161"/>
      <c r="RYX8" s="161"/>
      <c r="RYY8" s="161"/>
      <c r="RYZ8" s="161"/>
      <c r="RZA8" s="161"/>
      <c r="RZB8" s="161"/>
      <c r="RZC8" s="161"/>
      <c r="RZD8" s="161"/>
      <c r="RZE8" s="161"/>
      <c r="RZF8" s="161"/>
      <c r="RZG8" s="161"/>
      <c r="RZH8" s="161"/>
      <c r="RZI8" s="161"/>
      <c r="RZJ8" s="161"/>
      <c r="RZK8" s="161"/>
      <c r="RZL8" s="161"/>
      <c r="RZM8" s="161"/>
      <c r="RZN8" s="161"/>
      <c r="RZO8" s="161"/>
      <c r="RZP8" s="161"/>
      <c r="RZQ8" s="161"/>
      <c r="RZR8" s="161"/>
      <c r="RZS8" s="161"/>
      <c r="RZT8" s="161"/>
      <c r="RZU8" s="161"/>
      <c r="RZV8" s="161"/>
      <c r="RZW8" s="161"/>
      <c r="RZX8" s="161"/>
      <c r="RZY8" s="161"/>
      <c r="RZZ8" s="161"/>
      <c r="SAA8" s="161"/>
      <c r="SAB8" s="161"/>
      <c r="SAC8" s="161"/>
      <c r="SAD8" s="161"/>
      <c r="SAE8" s="161"/>
      <c r="SAF8" s="161"/>
      <c r="SAG8" s="161"/>
      <c r="SAH8" s="161"/>
      <c r="SAI8" s="161"/>
      <c r="SAJ8" s="161"/>
      <c r="SAK8" s="161"/>
      <c r="SAL8" s="161"/>
      <c r="SAM8" s="161"/>
      <c r="SAN8" s="161"/>
      <c r="SAO8" s="161"/>
      <c r="SAP8" s="161"/>
      <c r="SAQ8" s="161"/>
      <c r="SAR8" s="161"/>
      <c r="SAS8" s="161"/>
      <c r="SAT8" s="161"/>
      <c r="SAU8" s="161"/>
      <c r="SAV8" s="161"/>
      <c r="SAW8" s="161"/>
      <c r="SAX8" s="161"/>
      <c r="SAY8" s="161"/>
      <c r="SAZ8" s="161"/>
      <c r="SBA8" s="161"/>
      <c r="SBB8" s="161"/>
      <c r="SBC8" s="161"/>
      <c r="SBD8" s="161"/>
      <c r="SBE8" s="161"/>
      <c r="SBF8" s="161"/>
      <c r="SBG8" s="161"/>
      <c r="SBH8" s="161"/>
      <c r="SBI8" s="161"/>
      <c r="SBJ8" s="161"/>
      <c r="SBK8" s="161"/>
      <c r="SBL8" s="161"/>
      <c r="SBM8" s="161"/>
      <c r="SBN8" s="161"/>
      <c r="SBO8" s="161"/>
      <c r="SBP8" s="161"/>
      <c r="SBQ8" s="161"/>
      <c r="SBR8" s="161"/>
      <c r="SBS8" s="161"/>
      <c r="SBT8" s="161"/>
      <c r="SBU8" s="161"/>
      <c r="SBV8" s="161"/>
      <c r="SBW8" s="161"/>
      <c r="SBX8" s="161"/>
      <c r="SBY8" s="161"/>
      <c r="SBZ8" s="161"/>
      <c r="SCA8" s="161"/>
      <c r="SCB8" s="161"/>
      <c r="SCC8" s="161"/>
      <c r="SCD8" s="161"/>
      <c r="SCE8" s="161"/>
      <c r="SCF8" s="161"/>
      <c r="SCG8" s="161"/>
      <c r="SCH8" s="161"/>
      <c r="SCI8" s="161"/>
      <c r="SCJ8" s="161"/>
      <c r="SCK8" s="161"/>
      <c r="SCL8" s="161"/>
      <c r="SCM8" s="161"/>
      <c r="SCN8" s="161"/>
      <c r="SCO8" s="161"/>
      <c r="SCP8" s="161"/>
      <c r="SCQ8" s="161"/>
      <c r="SCR8" s="161"/>
      <c r="SCS8" s="161"/>
      <c r="SCT8" s="161"/>
      <c r="SCU8" s="161"/>
      <c r="SCV8" s="161"/>
      <c r="SCW8" s="161"/>
      <c r="SCX8" s="161"/>
      <c r="SCY8" s="161"/>
      <c r="SCZ8" s="161"/>
      <c r="SDA8" s="161"/>
      <c r="SDB8" s="161"/>
      <c r="SDC8" s="161"/>
      <c r="SDD8" s="161"/>
      <c r="SDE8" s="161"/>
      <c r="SDF8" s="161"/>
      <c r="SDG8" s="161"/>
      <c r="SDH8" s="161"/>
      <c r="SDI8" s="161"/>
      <c r="SDJ8" s="161"/>
      <c r="SDK8" s="161"/>
      <c r="SDL8" s="161"/>
      <c r="SDM8" s="161"/>
      <c r="SDN8" s="161"/>
      <c r="SDO8" s="161"/>
      <c r="SDP8" s="161"/>
      <c r="SDQ8" s="161"/>
      <c r="SDR8" s="161"/>
      <c r="SDS8" s="161"/>
      <c r="SDT8" s="161"/>
      <c r="SDU8" s="161"/>
      <c r="SDV8" s="161"/>
      <c r="SDW8" s="161"/>
      <c r="SDX8" s="161"/>
      <c r="SDY8" s="161"/>
      <c r="SDZ8" s="161"/>
      <c r="SEA8" s="161"/>
      <c r="SEB8" s="161"/>
      <c r="SEC8" s="161"/>
      <c r="SED8" s="161"/>
      <c r="SEE8" s="161"/>
      <c r="SEF8" s="161"/>
      <c r="SEG8" s="161"/>
      <c r="SEH8" s="161"/>
      <c r="SEI8" s="161"/>
      <c r="SEJ8" s="161"/>
      <c r="SEK8" s="161"/>
      <c r="SEL8" s="161"/>
      <c r="SEM8" s="161"/>
      <c r="SEN8" s="161"/>
      <c r="SEO8" s="161"/>
      <c r="SEP8" s="161"/>
      <c r="SEQ8" s="161"/>
      <c r="SER8" s="161"/>
      <c r="SES8" s="161"/>
      <c r="SET8" s="161"/>
      <c r="SEU8" s="161"/>
      <c r="SEV8" s="161"/>
      <c r="SEW8" s="161"/>
      <c r="SEX8" s="161"/>
      <c r="SEY8" s="161"/>
      <c r="SEZ8" s="161"/>
      <c r="SFA8" s="161"/>
      <c r="SFB8" s="161"/>
      <c r="SFC8" s="161"/>
      <c r="SFD8" s="161"/>
      <c r="SFE8" s="161"/>
      <c r="SFF8" s="161"/>
      <c r="SFG8" s="161"/>
      <c r="SFH8" s="161"/>
      <c r="SFI8" s="161"/>
      <c r="SFJ8" s="161"/>
      <c r="SFK8" s="161"/>
      <c r="SFL8" s="161"/>
      <c r="SFM8" s="161"/>
      <c r="SFN8" s="161"/>
      <c r="SFO8" s="161"/>
      <c r="SFP8" s="161"/>
      <c r="SFQ8" s="161"/>
      <c r="SFR8" s="161"/>
      <c r="SFS8" s="161"/>
      <c r="SFT8" s="161"/>
      <c r="SFU8" s="161"/>
      <c r="SFV8" s="161"/>
      <c r="SFW8" s="161"/>
      <c r="SFX8" s="161"/>
      <c r="SFY8" s="161"/>
      <c r="SFZ8" s="161"/>
      <c r="SGA8" s="161"/>
      <c r="SGB8" s="161"/>
      <c r="SGC8" s="161"/>
      <c r="SGD8" s="161"/>
      <c r="SGE8" s="161"/>
      <c r="SGF8" s="161"/>
      <c r="SGG8" s="161"/>
      <c r="SGH8" s="161"/>
      <c r="SGI8" s="161"/>
      <c r="SGJ8" s="161"/>
      <c r="SGK8" s="161"/>
      <c r="SGL8" s="161"/>
      <c r="SGM8" s="161"/>
      <c r="SGN8" s="161"/>
      <c r="SGO8" s="161"/>
      <c r="SGP8" s="161"/>
      <c r="SGQ8" s="161"/>
      <c r="SGR8" s="161"/>
      <c r="SGS8" s="161"/>
      <c r="SGT8" s="161"/>
      <c r="SGU8" s="161"/>
      <c r="SGV8" s="161"/>
      <c r="SGW8" s="161"/>
      <c r="SGX8" s="161"/>
      <c r="SGY8" s="161"/>
      <c r="SGZ8" s="161"/>
      <c r="SHA8" s="161"/>
      <c r="SHB8" s="161"/>
      <c r="SHC8" s="161"/>
      <c r="SHD8" s="161"/>
      <c r="SHE8" s="161"/>
      <c r="SHF8" s="161"/>
      <c r="SHG8" s="161"/>
      <c r="SHH8" s="161"/>
      <c r="SHI8" s="161"/>
      <c r="SHJ8" s="161"/>
      <c r="SHK8" s="161"/>
      <c r="SHL8" s="161"/>
      <c r="SHM8" s="161"/>
      <c r="SHN8" s="161"/>
      <c r="SHO8" s="161"/>
      <c r="SHP8" s="161"/>
      <c r="SHQ8" s="161"/>
      <c r="SHR8" s="161"/>
      <c r="SHS8" s="161"/>
      <c r="SHT8" s="161"/>
      <c r="SHU8" s="161"/>
      <c r="SHV8" s="161"/>
      <c r="SHW8" s="161"/>
      <c r="SHX8" s="161"/>
      <c r="SHY8" s="161"/>
      <c r="SHZ8" s="161"/>
      <c r="SIA8" s="161"/>
      <c r="SIB8" s="161"/>
      <c r="SIC8" s="161"/>
      <c r="SID8" s="161"/>
      <c r="SIE8" s="161"/>
      <c r="SIF8" s="161"/>
      <c r="SIG8" s="161"/>
      <c r="SIH8" s="161"/>
      <c r="SII8" s="161"/>
      <c r="SIJ8" s="161"/>
      <c r="SIK8" s="161"/>
      <c r="SIL8" s="161"/>
      <c r="SIM8" s="161"/>
      <c r="SIN8" s="161"/>
      <c r="SIO8" s="161"/>
      <c r="SIP8" s="161"/>
      <c r="SIQ8" s="161"/>
      <c r="SIR8" s="161"/>
      <c r="SIS8" s="161"/>
      <c r="SIT8" s="161"/>
      <c r="SIU8" s="161"/>
      <c r="SIV8" s="161"/>
      <c r="SIW8" s="161"/>
      <c r="SIX8" s="161"/>
      <c r="SIY8" s="161"/>
      <c r="SIZ8" s="161"/>
      <c r="SJA8" s="161"/>
      <c r="SJB8" s="161"/>
      <c r="SJC8" s="161"/>
      <c r="SJD8" s="161"/>
      <c r="SJE8" s="161"/>
      <c r="SJF8" s="161"/>
      <c r="SJG8" s="161"/>
      <c r="SJH8" s="161"/>
      <c r="SJI8" s="161"/>
      <c r="SJJ8" s="161"/>
      <c r="SJK8" s="161"/>
      <c r="SJL8" s="161"/>
      <c r="SJM8" s="161"/>
      <c r="SJN8" s="161"/>
      <c r="SJO8" s="161"/>
      <c r="SJP8" s="161"/>
      <c r="SJQ8" s="161"/>
      <c r="SJR8" s="161"/>
      <c r="SJS8" s="161"/>
      <c r="SJT8" s="161"/>
      <c r="SJU8" s="161"/>
      <c r="SJV8" s="161"/>
      <c r="SJW8" s="161"/>
      <c r="SJX8" s="161"/>
      <c r="SJY8" s="161"/>
      <c r="SJZ8" s="161"/>
      <c r="SKA8" s="161"/>
      <c r="SKB8" s="161"/>
      <c r="SKC8" s="161"/>
      <c r="SKD8" s="161"/>
      <c r="SKE8" s="161"/>
      <c r="SKF8" s="161"/>
      <c r="SKG8" s="161"/>
      <c r="SKH8" s="161"/>
      <c r="SKI8" s="161"/>
      <c r="SKJ8" s="161"/>
      <c r="SKK8" s="161"/>
      <c r="SKL8" s="161"/>
      <c r="SKM8" s="161"/>
      <c r="SKN8" s="161"/>
      <c r="SKO8" s="161"/>
      <c r="SKP8" s="161"/>
      <c r="SKQ8" s="161"/>
      <c r="SKR8" s="161"/>
      <c r="SKS8" s="161"/>
      <c r="SKT8" s="161"/>
      <c r="SKU8" s="161"/>
      <c r="SKV8" s="161"/>
      <c r="SKW8" s="161"/>
      <c r="SKX8" s="161"/>
      <c r="SKY8" s="161"/>
      <c r="SKZ8" s="161"/>
      <c r="SLA8" s="161"/>
      <c r="SLB8" s="161"/>
      <c r="SLC8" s="161"/>
      <c r="SLD8" s="161"/>
      <c r="SLE8" s="161"/>
      <c r="SLF8" s="161"/>
      <c r="SLG8" s="161"/>
      <c r="SLH8" s="161"/>
      <c r="SLI8" s="161"/>
      <c r="SLJ8" s="161"/>
      <c r="SLK8" s="161"/>
      <c r="SLL8" s="161"/>
      <c r="SLM8" s="161"/>
      <c r="SLN8" s="161"/>
      <c r="SLO8" s="161"/>
      <c r="SLP8" s="161"/>
      <c r="SLQ8" s="161"/>
      <c r="SLR8" s="161"/>
      <c r="SLS8" s="161"/>
      <c r="SLT8" s="161"/>
      <c r="SLU8" s="161"/>
      <c r="SLV8" s="161"/>
      <c r="SLW8" s="161"/>
      <c r="SLX8" s="161"/>
      <c r="SLY8" s="161"/>
      <c r="SLZ8" s="161"/>
      <c r="SMA8" s="161"/>
      <c r="SMB8" s="161"/>
      <c r="SMC8" s="161"/>
      <c r="SMD8" s="161"/>
      <c r="SME8" s="161"/>
      <c r="SMF8" s="161"/>
      <c r="SMG8" s="161"/>
      <c r="SMH8" s="161"/>
      <c r="SMI8" s="161"/>
      <c r="SMJ8" s="161"/>
      <c r="SMK8" s="161"/>
      <c r="SML8" s="161"/>
      <c r="SMM8" s="161"/>
      <c r="SMN8" s="161"/>
      <c r="SMO8" s="161"/>
      <c r="SMP8" s="161"/>
      <c r="SMQ8" s="161"/>
      <c r="SMR8" s="161"/>
      <c r="SMS8" s="161"/>
      <c r="SMT8" s="161"/>
      <c r="SMU8" s="161"/>
      <c r="SMV8" s="161"/>
      <c r="SMW8" s="161"/>
      <c r="SMX8" s="161"/>
      <c r="SMY8" s="161"/>
      <c r="SMZ8" s="161"/>
      <c r="SNA8" s="161"/>
      <c r="SNB8" s="161"/>
      <c r="SNC8" s="161"/>
      <c r="SND8" s="161"/>
      <c r="SNE8" s="161"/>
      <c r="SNF8" s="161"/>
      <c r="SNG8" s="161"/>
      <c r="SNH8" s="161"/>
      <c r="SNI8" s="161"/>
      <c r="SNJ8" s="161"/>
      <c r="SNK8" s="161"/>
      <c r="SNL8" s="161"/>
      <c r="SNM8" s="161"/>
      <c r="SNN8" s="161"/>
      <c r="SNO8" s="161"/>
      <c r="SNP8" s="161"/>
      <c r="SNQ8" s="161"/>
      <c r="SNR8" s="161"/>
      <c r="SNS8" s="161"/>
      <c r="SNT8" s="161"/>
      <c r="SNU8" s="161"/>
      <c r="SNV8" s="161"/>
      <c r="SNW8" s="161"/>
      <c r="SNX8" s="161"/>
      <c r="SNY8" s="161"/>
      <c r="SNZ8" s="161"/>
      <c r="SOA8" s="161"/>
      <c r="SOB8" s="161"/>
      <c r="SOC8" s="161"/>
      <c r="SOD8" s="161"/>
      <c r="SOE8" s="161"/>
      <c r="SOF8" s="161"/>
      <c r="SOG8" s="161"/>
      <c r="SOH8" s="161"/>
      <c r="SOI8" s="161"/>
      <c r="SOJ8" s="161"/>
      <c r="SOK8" s="161"/>
      <c r="SOL8" s="161"/>
      <c r="SOM8" s="161"/>
      <c r="SON8" s="161"/>
      <c r="SOO8" s="161"/>
      <c r="SOP8" s="161"/>
      <c r="SOQ8" s="161"/>
      <c r="SOR8" s="161"/>
      <c r="SOS8" s="161"/>
      <c r="SOT8" s="161"/>
      <c r="SOU8" s="161"/>
      <c r="SOV8" s="161"/>
      <c r="SOW8" s="161"/>
      <c r="SOX8" s="161"/>
      <c r="SOY8" s="161"/>
      <c r="SOZ8" s="161"/>
      <c r="SPA8" s="161"/>
      <c r="SPB8" s="161"/>
      <c r="SPC8" s="161"/>
      <c r="SPD8" s="161"/>
      <c r="SPE8" s="161"/>
      <c r="SPF8" s="161"/>
      <c r="SPG8" s="161"/>
      <c r="SPH8" s="161"/>
      <c r="SPI8" s="161"/>
      <c r="SPJ8" s="161"/>
      <c r="SPK8" s="161"/>
      <c r="SPL8" s="161"/>
      <c r="SPM8" s="161"/>
      <c r="SPN8" s="161"/>
      <c r="SPO8" s="161"/>
      <c r="SPP8" s="161"/>
      <c r="SPQ8" s="161"/>
      <c r="SPR8" s="161"/>
      <c r="SPS8" s="161"/>
      <c r="SPT8" s="161"/>
      <c r="SPU8" s="161"/>
      <c r="SPV8" s="161"/>
      <c r="SPW8" s="161"/>
      <c r="SPX8" s="161"/>
      <c r="SPY8" s="161"/>
      <c r="SPZ8" s="161"/>
      <c r="SQA8" s="161"/>
      <c r="SQB8" s="161"/>
      <c r="SQC8" s="161"/>
      <c r="SQD8" s="161"/>
      <c r="SQE8" s="161"/>
      <c r="SQF8" s="161"/>
      <c r="SQG8" s="161"/>
      <c r="SQH8" s="161"/>
      <c r="SQI8" s="161"/>
      <c r="SQJ8" s="161"/>
      <c r="SQK8" s="161"/>
      <c r="SQL8" s="161"/>
      <c r="SQM8" s="161"/>
      <c r="SQN8" s="161"/>
      <c r="SQO8" s="161"/>
      <c r="SQP8" s="161"/>
      <c r="SQQ8" s="161"/>
      <c r="SQR8" s="161"/>
      <c r="SQS8" s="161"/>
      <c r="SQT8" s="161"/>
      <c r="SQU8" s="161"/>
      <c r="SQV8" s="161"/>
      <c r="SQW8" s="161"/>
      <c r="SQX8" s="161"/>
      <c r="SQY8" s="161"/>
      <c r="SQZ8" s="161"/>
      <c r="SRA8" s="161"/>
      <c r="SRB8" s="161"/>
      <c r="SRC8" s="161"/>
      <c r="SRD8" s="161"/>
      <c r="SRE8" s="161"/>
      <c r="SRF8" s="161"/>
      <c r="SRG8" s="161"/>
      <c r="SRH8" s="161"/>
      <c r="SRI8" s="161"/>
      <c r="SRJ8" s="161"/>
      <c r="SRK8" s="161"/>
      <c r="SRL8" s="161"/>
      <c r="SRM8" s="161"/>
      <c r="SRN8" s="161"/>
      <c r="SRO8" s="161"/>
      <c r="SRP8" s="161"/>
      <c r="SRQ8" s="161"/>
      <c r="SRR8" s="161"/>
      <c r="SRS8" s="161"/>
      <c r="SRT8" s="161"/>
      <c r="SRU8" s="161"/>
      <c r="SRV8" s="161"/>
      <c r="SRW8" s="161"/>
      <c r="SRX8" s="161"/>
      <c r="SRY8" s="161"/>
      <c r="SRZ8" s="161"/>
      <c r="SSA8" s="161"/>
      <c r="SSB8" s="161"/>
      <c r="SSC8" s="161"/>
      <c r="SSD8" s="161"/>
      <c r="SSE8" s="161"/>
      <c r="SSF8" s="161"/>
      <c r="SSG8" s="161"/>
      <c r="SSH8" s="161"/>
      <c r="SSI8" s="161"/>
      <c r="SSJ8" s="161"/>
      <c r="SSK8" s="161"/>
      <c r="SSL8" s="161"/>
      <c r="SSM8" s="161"/>
      <c r="SSN8" s="161"/>
      <c r="SSO8" s="161"/>
      <c r="SSP8" s="161"/>
      <c r="SSQ8" s="161"/>
      <c r="SSR8" s="161"/>
      <c r="SSS8" s="161"/>
      <c r="SST8" s="161"/>
      <c r="SSU8" s="161"/>
      <c r="SSV8" s="161"/>
      <c r="SSW8" s="161"/>
      <c r="SSX8" s="161"/>
      <c r="SSY8" s="161"/>
      <c r="SSZ8" s="161"/>
      <c r="STA8" s="161"/>
      <c r="STB8" s="161"/>
      <c r="STC8" s="161"/>
      <c r="STD8" s="161"/>
      <c r="STE8" s="161"/>
      <c r="STF8" s="161"/>
      <c r="STG8" s="161"/>
      <c r="STH8" s="161"/>
      <c r="STI8" s="161"/>
      <c r="STJ8" s="161"/>
      <c r="STK8" s="161"/>
      <c r="STL8" s="161"/>
      <c r="STM8" s="161"/>
      <c r="STN8" s="161"/>
      <c r="STO8" s="161"/>
      <c r="STP8" s="161"/>
      <c r="STQ8" s="161"/>
      <c r="STR8" s="161"/>
      <c r="STS8" s="161"/>
      <c r="STT8" s="161"/>
      <c r="STU8" s="161"/>
      <c r="STV8" s="161"/>
      <c r="STW8" s="161"/>
      <c r="STX8" s="161"/>
      <c r="STY8" s="161"/>
      <c r="STZ8" s="161"/>
      <c r="SUA8" s="161"/>
      <c r="SUB8" s="161"/>
      <c r="SUC8" s="161"/>
      <c r="SUD8" s="161"/>
      <c r="SUE8" s="161"/>
      <c r="SUF8" s="161"/>
      <c r="SUG8" s="161"/>
      <c r="SUH8" s="161"/>
      <c r="SUI8" s="161"/>
      <c r="SUJ8" s="161"/>
      <c r="SUK8" s="161"/>
      <c r="SUL8" s="161"/>
      <c r="SUM8" s="161"/>
      <c r="SUN8" s="161"/>
      <c r="SUO8" s="161"/>
      <c r="SUP8" s="161"/>
      <c r="SUQ8" s="161"/>
      <c r="SUR8" s="161"/>
      <c r="SUS8" s="161"/>
      <c r="SUT8" s="161"/>
      <c r="SUU8" s="161"/>
      <c r="SUV8" s="161"/>
      <c r="SUW8" s="161"/>
      <c r="SUX8" s="161"/>
      <c r="SUY8" s="161"/>
      <c r="SUZ8" s="161"/>
      <c r="SVA8" s="161"/>
      <c r="SVB8" s="161"/>
      <c r="SVC8" s="161"/>
      <c r="SVD8" s="161"/>
      <c r="SVE8" s="161"/>
      <c r="SVF8" s="161"/>
      <c r="SVG8" s="161"/>
      <c r="SVH8" s="161"/>
      <c r="SVI8" s="161"/>
      <c r="SVJ8" s="161"/>
      <c r="SVK8" s="161"/>
      <c r="SVL8" s="161"/>
      <c r="SVM8" s="161"/>
      <c r="SVN8" s="161"/>
      <c r="SVO8" s="161"/>
      <c r="SVP8" s="161"/>
      <c r="SVQ8" s="161"/>
      <c r="SVR8" s="161"/>
      <c r="SVS8" s="161"/>
      <c r="SVT8" s="161"/>
      <c r="SVU8" s="161"/>
      <c r="SVV8" s="161"/>
      <c r="SVW8" s="161"/>
      <c r="SVX8" s="161"/>
      <c r="SVY8" s="161"/>
      <c r="SVZ8" s="161"/>
      <c r="SWA8" s="161"/>
      <c r="SWB8" s="161"/>
      <c r="SWC8" s="161"/>
      <c r="SWD8" s="161"/>
      <c r="SWE8" s="161"/>
      <c r="SWF8" s="161"/>
      <c r="SWG8" s="161"/>
      <c r="SWH8" s="161"/>
      <c r="SWI8" s="161"/>
      <c r="SWJ8" s="161"/>
      <c r="SWK8" s="161"/>
      <c r="SWL8" s="161"/>
      <c r="SWM8" s="161"/>
      <c r="SWN8" s="161"/>
      <c r="SWO8" s="161"/>
      <c r="SWP8" s="161"/>
      <c r="SWQ8" s="161"/>
      <c r="SWR8" s="161"/>
      <c r="SWS8" s="161"/>
      <c r="SWT8" s="161"/>
      <c r="SWU8" s="161"/>
      <c r="SWV8" s="161"/>
      <c r="SWW8" s="161"/>
      <c r="SWX8" s="161"/>
      <c r="SWY8" s="161"/>
      <c r="SWZ8" s="161"/>
      <c r="SXA8" s="161"/>
      <c r="SXB8" s="161"/>
      <c r="SXC8" s="161"/>
      <c r="SXD8" s="161"/>
      <c r="SXE8" s="161"/>
      <c r="SXF8" s="161"/>
      <c r="SXG8" s="161"/>
      <c r="SXH8" s="161"/>
      <c r="SXI8" s="161"/>
      <c r="SXJ8" s="161"/>
      <c r="SXK8" s="161"/>
      <c r="SXL8" s="161"/>
      <c r="SXM8" s="161"/>
      <c r="SXN8" s="161"/>
      <c r="SXO8" s="161"/>
      <c r="SXP8" s="161"/>
      <c r="SXQ8" s="161"/>
      <c r="SXR8" s="161"/>
      <c r="SXS8" s="161"/>
      <c r="SXT8" s="161"/>
      <c r="SXU8" s="161"/>
      <c r="SXV8" s="161"/>
      <c r="SXW8" s="161"/>
      <c r="SXX8" s="161"/>
      <c r="SXY8" s="161"/>
      <c r="SXZ8" s="161"/>
      <c r="SYA8" s="161"/>
      <c r="SYB8" s="161"/>
      <c r="SYC8" s="161"/>
      <c r="SYD8" s="161"/>
      <c r="SYE8" s="161"/>
      <c r="SYF8" s="161"/>
      <c r="SYG8" s="161"/>
      <c r="SYH8" s="161"/>
      <c r="SYI8" s="161"/>
      <c r="SYJ8" s="161"/>
      <c r="SYK8" s="161"/>
      <c r="SYL8" s="161"/>
      <c r="SYM8" s="161"/>
      <c r="SYN8" s="161"/>
      <c r="SYO8" s="161"/>
      <c r="SYP8" s="161"/>
      <c r="SYQ8" s="161"/>
      <c r="SYR8" s="161"/>
      <c r="SYS8" s="161"/>
      <c r="SYT8" s="161"/>
      <c r="SYU8" s="161"/>
      <c r="SYV8" s="161"/>
      <c r="SYW8" s="161"/>
      <c r="SYX8" s="161"/>
      <c r="SYY8" s="161"/>
      <c r="SYZ8" s="161"/>
      <c r="SZA8" s="161"/>
      <c r="SZB8" s="161"/>
      <c r="SZC8" s="161"/>
      <c r="SZD8" s="161"/>
      <c r="SZE8" s="161"/>
      <c r="SZF8" s="161"/>
      <c r="SZG8" s="161"/>
      <c r="SZH8" s="161"/>
      <c r="SZI8" s="161"/>
      <c r="SZJ8" s="161"/>
      <c r="SZK8" s="161"/>
      <c r="SZL8" s="161"/>
      <c r="SZM8" s="161"/>
      <c r="SZN8" s="161"/>
      <c r="SZO8" s="161"/>
      <c r="SZP8" s="161"/>
      <c r="SZQ8" s="161"/>
      <c r="SZR8" s="161"/>
      <c r="SZS8" s="161"/>
      <c r="SZT8" s="161"/>
      <c r="SZU8" s="161"/>
      <c r="SZV8" s="161"/>
      <c r="SZW8" s="161"/>
      <c r="SZX8" s="161"/>
      <c r="SZY8" s="161"/>
      <c r="SZZ8" s="161"/>
      <c r="TAA8" s="161"/>
      <c r="TAB8" s="161"/>
      <c r="TAC8" s="161"/>
      <c r="TAD8" s="161"/>
      <c r="TAE8" s="161"/>
      <c r="TAF8" s="161"/>
      <c r="TAG8" s="161"/>
      <c r="TAH8" s="161"/>
      <c r="TAI8" s="161"/>
      <c r="TAJ8" s="161"/>
      <c r="TAK8" s="161"/>
      <c r="TAL8" s="161"/>
      <c r="TAM8" s="161"/>
      <c r="TAN8" s="161"/>
      <c r="TAO8" s="161"/>
      <c r="TAP8" s="161"/>
      <c r="TAQ8" s="161"/>
      <c r="TAR8" s="161"/>
      <c r="TAS8" s="161"/>
      <c r="TAT8" s="161"/>
      <c r="TAU8" s="161"/>
      <c r="TAV8" s="161"/>
      <c r="TAW8" s="161"/>
      <c r="TAX8" s="161"/>
      <c r="TAY8" s="161"/>
      <c r="TAZ8" s="161"/>
      <c r="TBA8" s="161"/>
      <c r="TBB8" s="161"/>
      <c r="TBC8" s="161"/>
      <c r="TBD8" s="161"/>
      <c r="TBE8" s="161"/>
      <c r="TBF8" s="161"/>
      <c r="TBG8" s="161"/>
      <c r="TBH8" s="161"/>
      <c r="TBI8" s="161"/>
      <c r="TBJ8" s="161"/>
      <c r="TBK8" s="161"/>
      <c r="TBL8" s="161"/>
      <c r="TBM8" s="161"/>
      <c r="TBN8" s="161"/>
      <c r="TBO8" s="161"/>
      <c r="TBP8" s="161"/>
      <c r="TBQ8" s="161"/>
      <c r="TBR8" s="161"/>
      <c r="TBS8" s="161"/>
      <c r="TBT8" s="161"/>
      <c r="TBU8" s="161"/>
      <c r="TBV8" s="161"/>
      <c r="TBW8" s="161"/>
      <c r="TBX8" s="161"/>
      <c r="TBY8" s="161"/>
      <c r="TBZ8" s="161"/>
      <c r="TCA8" s="161"/>
      <c r="TCB8" s="161"/>
      <c r="TCC8" s="161"/>
      <c r="TCD8" s="161"/>
      <c r="TCE8" s="161"/>
      <c r="TCF8" s="161"/>
      <c r="TCG8" s="161"/>
      <c r="TCH8" s="161"/>
      <c r="TCI8" s="161"/>
      <c r="TCJ8" s="161"/>
      <c r="TCK8" s="161"/>
      <c r="TCL8" s="161"/>
      <c r="TCM8" s="161"/>
      <c r="TCN8" s="161"/>
      <c r="TCO8" s="161"/>
      <c r="TCP8" s="161"/>
      <c r="TCQ8" s="161"/>
      <c r="TCR8" s="161"/>
      <c r="TCS8" s="161"/>
      <c r="TCT8" s="161"/>
      <c r="TCU8" s="161"/>
      <c r="TCV8" s="161"/>
      <c r="TCW8" s="161"/>
      <c r="TCX8" s="161"/>
      <c r="TCY8" s="161"/>
      <c r="TCZ8" s="161"/>
      <c r="TDA8" s="161"/>
      <c r="TDB8" s="161"/>
      <c r="TDC8" s="161"/>
      <c r="TDD8" s="161"/>
      <c r="TDE8" s="161"/>
      <c r="TDF8" s="161"/>
      <c r="TDG8" s="161"/>
      <c r="TDH8" s="161"/>
      <c r="TDI8" s="161"/>
      <c r="TDJ8" s="161"/>
      <c r="TDK8" s="161"/>
      <c r="TDL8" s="161"/>
      <c r="TDM8" s="161"/>
      <c r="TDN8" s="161"/>
      <c r="TDO8" s="161"/>
      <c r="TDP8" s="161"/>
      <c r="TDQ8" s="161"/>
      <c r="TDR8" s="161"/>
      <c r="TDS8" s="161"/>
      <c r="TDT8" s="161"/>
      <c r="TDU8" s="161"/>
      <c r="TDV8" s="161"/>
      <c r="TDW8" s="161"/>
      <c r="TDX8" s="161"/>
      <c r="TDY8" s="161"/>
      <c r="TDZ8" s="161"/>
      <c r="TEA8" s="161"/>
      <c r="TEB8" s="161"/>
      <c r="TEC8" s="161"/>
      <c r="TED8" s="161"/>
      <c r="TEE8" s="161"/>
      <c r="TEF8" s="161"/>
      <c r="TEG8" s="161"/>
      <c r="TEH8" s="161"/>
      <c r="TEI8" s="161"/>
      <c r="TEJ8" s="161"/>
      <c r="TEK8" s="161"/>
      <c r="TEL8" s="161"/>
      <c r="TEM8" s="161"/>
      <c r="TEN8" s="161"/>
      <c r="TEO8" s="161"/>
      <c r="TEP8" s="161"/>
      <c r="TEQ8" s="161"/>
      <c r="TER8" s="161"/>
      <c r="TES8" s="161"/>
      <c r="TET8" s="161"/>
      <c r="TEU8" s="161"/>
      <c r="TEV8" s="161"/>
      <c r="TEW8" s="161"/>
      <c r="TEX8" s="161"/>
      <c r="TEY8" s="161"/>
      <c r="TEZ8" s="161"/>
      <c r="TFA8" s="161"/>
      <c r="TFB8" s="161"/>
      <c r="TFC8" s="161"/>
      <c r="TFD8" s="161"/>
      <c r="TFE8" s="161"/>
      <c r="TFF8" s="161"/>
      <c r="TFG8" s="161"/>
      <c r="TFH8" s="161"/>
      <c r="TFI8" s="161"/>
      <c r="TFJ8" s="161"/>
      <c r="TFK8" s="161"/>
      <c r="TFL8" s="161"/>
      <c r="TFM8" s="161"/>
      <c r="TFN8" s="161"/>
      <c r="TFO8" s="161"/>
      <c r="TFP8" s="161"/>
      <c r="TFQ8" s="161"/>
      <c r="TFR8" s="161"/>
      <c r="TFS8" s="161"/>
      <c r="TFT8" s="161"/>
      <c r="TFU8" s="161"/>
      <c r="TFV8" s="161"/>
      <c r="TFW8" s="161"/>
      <c r="TFX8" s="161"/>
      <c r="TFY8" s="161"/>
      <c r="TFZ8" s="161"/>
      <c r="TGA8" s="161"/>
      <c r="TGB8" s="161"/>
      <c r="TGC8" s="161"/>
      <c r="TGD8" s="161"/>
      <c r="TGE8" s="161"/>
      <c r="TGF8" s="161"/>
      <c r="TGG8" s="161"/>
      <c r="TGH8" s="161"/>
      <c r="TGI8" s="161"/>
      <c r="TGJ8" s="161"/>
      <c r="TGK8" s="161"/>
      <c r="TGL8" s="161"/>
      <c r="TGM8" s="161"/>
      <c r="TGN8" s="161"/>
      <c r="TGO8" s="161"/>
      <c r="TGP8" s="161"/>
      <c r="TGQ8" s="161"/>
      <c r="TGR8" s="161"/>
      <c r="TGS8" s="161"/>
      <c r="TGT8" s="161"/>
      <c r="TGU8" s="161"/>
      <c r="TGV8" s="161"/>
      <c r="TGW8" s="161"/>
      <c r="TGX8" s="161"/>
      <c r="TGY8" s="161"/>
      <c r="TGZ8" s="161"/>
      <c r="THA8" s="161"/>
      <c r="THB8" s="161"/>
      <c r="THC8" s="161"/>
      <c r="THD8" s="161"/>
      <c r="THE8" s="161"/>
      <c r="THF8" s="161"/>
      <c r="THG8" s="161"/>
      <c r="THH8" s="161"/>
      <c r="THI8" s="161"/>
      <c r="THJ8" s="161"/>
      <c r="THK8" s="161"/>
      <c r="THL8" s="161"/>
      <c r="THM8" s="161"/>
      <c r="THN8" s="161"/>
      <c r="THO8" s="161"/>
      <c r="THP8" s="161"/>
      <c r="THQ8" s="161"/>
      <c r="THR8" s="161"/>
      <c r="THS8" s="161"/>
      <c r="THT8" s="161"/>
      <c r="THU8" s="161"/>
      <c r="THV8" s="161"/>
      <c r="THW8" s="161"/>
      <c r="THX8" s="161"/>
      <c r="THY8" s="161"/>
      <c r="THZ8" s="161"/>
      <c r="TIA8" s="161"/>
      <c r="TIB8" s="161"/>
      <c r="TIC8" s="161"/>
      <c r="TID8" s="161"/>
      <c r="TIE8" s="161"/>
      <c r="TIF8" s="161"/>
      <c r="TIG8" s="161"/>
      <c r="TIH8" s="161"/>
      <c r="TII8" s="161"/>
      <c r="TIJ8" s="161"/>
      <c r="TIK8" s="161"/>
      <c r="TIL8" s="161"/>
      <c r="TIM8" s="161"/>
      <c r="TIN8" s="161"/>
      <c r="TIO8" s="161"/>
      <c r="TIP8" s="161"/>
      <c r="TIQ8" s="161"/>
      <c r="TIR8" s="161"/>
      <c r="TIS8" s="161"/>
      <c r="TIT8" s="161"/>
      <c r="TIU8" s="161"/>
      <c r="TIV8" s="161"/>
      <c r="TIW8" s="161"/>
      <c r="TIX8" s="161"/>
      <c r="TIY8" s="161"/>
      <c r="TIZ8" s="161"/>
      <c r="TJA8" s="161"/>
      <c r="TJB8" s="161"/>
      <c r="TJC8" s="161"/>
      <c r="TJD8" s="161"/>
      <c r="TJE8" s="161"/>
      <c r="TJF8" s="161"/>
      <c r="TJG8" s="161"/>
      <c r="TJH8" s="161"/>
      <c r="TJI8" s="161"/>
      <c r="TJJ8" s="161"/>
      <c r="TJK8" s="161"/>
      <c r="TJL8" s="161"/>
      <c r="TJM8" s="161"/>
      <c r="TJN8" s="161"/>
      <c r="TJO8" s="161"/>
      <c r="TJP8" s="161"/>
      <c r="TJQ8" s="161"/>
      <c r="TJR8" s="161"/>
      <c r="TJS8" s="161"/>
      <c r="TJT8" s="161"/>
      <c r="TJU8" s="161"/>
      <c r="TJV8" s="161"/>
      <c r="TJW8" s="161"/>
      <c r="TJX8" s="161"/>
      <c r="TJY8" s="161"/>
      <c r="TJZ8" s="161"/>
      <c r="TKA8" s="161"/>
      <c r="TKB8" s="161"/>
      <c r="TKC8" s="161"/>
      <c r="TKD8" s="161"/>
      <c r="TKE8" s="161"/>
      <c r="TKF8" s="161"/>
      <c r="TKG8" s="161"/>
      <c r="TKH8" s="161"/>
      <c r="TKI8" s="161"/>
      <c r="TKJ8" s="161"/>
      <c r="TKK8" s="161"/>
      <c r="TKL8" s="161"/>
      <c r="TKM8" s="161"/>
      <c r="TKN8" s="161"/>
      <c r="TKO8" s="161"/>
      <c r="TKP8" s="161"/>
      <c r="TKQ8" s="161"/>
      <c r="TKR8" s="161"/>
      <c r="TKS8" s="161"/>
      <c r="TKT8" s="161"/>
      <c r="TKU8" s="161"/>
      <c r="TKV8" s="161"/>
      <c r="TKW8" s="161"/>
      <c r="TKX8" s="161"/>
      <c r="TKY8" s="161"/>
      <c r="TKZ8" s="161"/>
      <c r="TLA8" s="161"/>
      <c r="TLB8" s="161"/>
      <c r="TLC8" s="161"/>
      <c r="TLD8" s="161"/>
      <c r="TLE8" s="161"/>
      <c r="TLF8" s="161"/>
      <c r="TLG8" s="161"/>
      <c r="TLH8" s="161"/>
      <c r="TLI8" s="161"/>
      <c r="TLJ8" s="161"/>
      <c r="TLK8" s="161"/>
      <c r="TLL8" s="161"/>
      <c r="TLM8" s="161"/>
      <c r="TLN8" s="161"/>
      <c r="TLO8" s="161"/>
      <c r="TLP8" s="161"/>
      <c r="TLQ8" s="161"/>
      <c r="TLR8" s="161"/>
      <c r="TLS8" s="161"/>
      <c r="TLT8" s="161"/>
      <c r="TLU8" s="161"/>
      <c r="TLV8" s="161"/>
      <c r="TLW8" s="161"/>
      <c r="TLX8" s="161"/>
      <c r="TLY8" s="161"/>
      <c r="TLZ8" s="161"/>
      <c r="TMA8" s="161"/>
      <c r="TMB8" s="161"/>
      <c r="TMC8" s="161"/>
      <c r="TMD8" s="161"/>
      <c r="TME8" s="161"/>
      <c r="TMF8" s="161"/>
      <c r="TMG8" s="161"/>
      <c r="TMH8" s="161"/>
      <c r="TMI8" s="161"/>
      <c r="TMJ8" s="161"/>
      <c r="TMK8" s="161"/>
      <c r="TML8" s="161"/>
      <c r="TMM8" s="161"/>
      <c r="TMN8" s="161"/>
      <c r="TMO8" s="161"/>
      <c r="TMP8" s="161"/>
      <c r="TMQ8" s="161"/>
      <c r="TMR8" s="161"/>
      <c r="TMS8" s="161"/>
      <c r="TMT8" s="161"/>
      <c r="TMU8" s="161"/>
      <c r="TMV8" s="161"/>
      <c r="TMW8" s="161"/>
      <c r="TMX8" s="161"/>
      <c r="TMY8" s="161"/>
      <c r="TMZ8" s="161"/>
      <c r="TNA8" s="161"/>
      <c r="TNB8" s="161"/>
      <c r="TNC8" s="161"/>
      <c r="TND8" s="161"/>
      <c r="TNE8" s="161"/>
      <c r="TNF8" s="161"/>
      <c r="TNG8" s="161"/>
      <c r="TNH8" s="161"/>
      <c r="TNI8" s="161"/>
      <c r="TNJ8" s="161"/>
      <c r="TNK8" s="161"/>
      <c r="TNL8" s="161"/>
      <c r="TNM8" s="161"/>
      <c r="TNN8" s="161"/>
      <c r="TNO8" s="161"/>
      <c r="TNP8" s="161"/>
      <c r="TNQ8" s="161"/>
      <c r="TNR8" s="161"/>
      <c r="TNS8" s="161"/>
      <c r="TNT8" s="161"/>
      <c r="TNU8" s="161"/>
      <c r="TNV8" s="161"/>
      <c r="TNW8" s="161"/>
      <c r="TNX8" s="161"/>
      <c r="TNY8" s="161"/>
      <c r="TNZ8" s="161"/>
      <c r="TOA8" s="161"/>
      <c r="TOB8" s="161"/>
      <c r="TOC8" s="161"/>
      <c r="TOD8" s="161"/>
      <c r="TOE8" s="161"/>
      <c r="TOF8" s="161"/>
      <c r="TOG8" s="161"/>
      <c r="TOH8" s="161"/>
      <c r="TOI8" s="161"/>
      <c r="TOJ8" s="161"/>
      <c r="TOK8" s="161"/>
      <c r="TOL8" s="161"/>
      <c r="TOM8" s="161"/>
      <c r="TON8" s="161"/>
      <c r="TOO8" s="161"/>
      <c r="TOP8" s="161"/>
      <c r="TOQ8" s="161"/>
      <c r="TOR8" s="161"/>
      <c r="TOS8" s="161"/>
      <c r="TOT8" s="161"/>
      <c r="TOU8" s="161"/>
      <c r="TOV8" s="161"/>
      <c r="TOW8" s="161"/>
      <c r="TOX8" s="161"/>
      <c r="TOY8" s="161"/>
      <c r="TOZ8" s="161"/>
      <c r="TPA8" s="161"/>
      <c r="TPB8" s="161"/>
      <c r="TPC8" s="161"/>
      <c r="TPD8" s="161"/>
      <c r="TPE8" s="161"/>
      <c r="TPF8" s="161"/>
      <c r="TPG8" s="161"/>
      <c r="TPH8" s="161"/>
      <c r="TPI8" s="161"/>
      <c r="TPJ8" s="161"/>
      <c r="TPK8" s="161"/>
      <c r="TPL8" s="161"/>
      <c r="TPM8" s="161"/>
      <c r="TPN8" s="161"/>
      <c r="TPO8" s="161"/>
      <c r="TPP8" s="161"/>
      <c r="TPQ8" s="161"/>
      <c r="TPR8" s="161"/>
      <c r="TPS8" s="161"/>
      <c r="TPT8" s="161"/>
      <c r="TPU8" s="161"/>
      <c r="TPV8" s="161"/>
      <c r="TPW8" s="161"/>
      <c r="TPX8" s="161"/>
      <c r="TPY8" s="161"/>
      <c r="TPZ8" s="161"/>
      <c r="TQA8" s="161"/>
      <c r="TQB8" s="161"/>
      <c r="TQC8" s="161"/>
      <c r="TQD8" s="161"/>
      <c r="TQE8" s="161"/>
      <c r="TQF8" s="161"/>
      <c r="TQG8" s="161"/>
      <c r="TQH8" s="161"/>
      <c r="TQI8" s="161"/>
      <c r="TQJ8" s="161"/>
      <c r="TQK8" s="161"/>
      <c r="TQL8" s="161"/>
      <c r="TQM8" s="161"/>
      <c r="TQN8" s="161"/>
      <c r="TQO8" s="161"/>
      <c r="TQP8" s="161"/>
      <c r="TQQ8" s="161"/>
      <c r="TQR8" s="161"/>
      <c r="TQS8" s="161"/>
      <c r="TQT8" s="161"/>
      <c r="TQU8" s="161"/>
      <c r="TQV8" s="161"/>
      <c r="TQW8" s="161"/>
      <c r="TQX8" s="161"/>
      <c r="TQY8" s="161"/>
      <c r="TQZ8" s="161"/>
      <c r="TRA8" s="161"/>
      <c r="TRB8" s="161"/>
      <c r="TRC8" s="161"/>
      <c r="TRD8" s="161"/>
      <c r="TRE8" s="161"/>
      <c r="TRF8" s="161"/>
      <c r="TRG8" s="161"/>
      <c r="TRH8" s="161"/>
      <c r="TRI8" s="161"/>
      <c r="TRJ8" s="161"/>
      <c r="TRK8" s="161"/>
      <c r="TRL8" s="161"/>
      <c r="TRM8" s="161"/>
      <c r="TRN8" s="161"/>
      <c r="TRO8" s="161"/>
      <c r="TRP8" s="161"/>
      <c r="TRQ8" s="161"/>
      <c r="TRR8" s="161"/>
      <c r="TRS8" s="161"/>
      <c r="TRT8" s="161"/>
      <c r="TRU8" s="161"/>
      <c r="TRV8" s="161"/>
      <c r="TRW8" s="161"/>
      <c r="TRX8" s="161"/>
      <c r="TRY8" s="161"/>
      <c r="TRZ8" s="161"/>
      <c r="TSA8" s="161"/>
      <c r="TSB8" s="161"/>
      <c r="TSC8" s="161"/>
      <c r="TSD8" s="161"/>
      <c r="TSE8" s="161"/>
      <c r="TSF8" s="161"/>
      <c r="TSG8" s="161"/>
      <c r="TSH8" s="161"/>
      <c r="TSI8" s="161"/>
      <c r="TSJ8" s="161"/>
      <c r="TSK8" s="161"/>
      <c r="TSL8" s="161"/>
      <c r="TSM8" s="161"/>
      <c r="TSN8" s="161"/>
      <c r="TSO8" s="161"/>
      <c r="TSP8" s="161"/>
      <c r="TSQ8" s="161"/>
      <c r="TSR8" s="161"/>
      <c r="TSS8" s="161"/>
      <c r="TST8" s="161"/>
      <c r="TSU8" s="161"/>
      <c r="TSV8" s="161"/>
      <c r="TSW8" s="161"/>
      <c r="TSX8" s="161"/>
      <c r="TSY8" s="161"/>
      <c r="TSZ8" s="161"/>
      <c r="TTA8" s="161"/>
      <c r="TTB8" s="161"/>
      <c r="TTC8" s="161"/>
      <c r="TTD8" s="161"/>
      <c r="TTE8" s="161"/>
      <c r="TTF8" s="161"/>
      <c r="TTG8" s="161"/>
      <c r="TTH8" s="161"/>
      <c r="TTI8" s="161"/>
      <c r="TTJ8" s="161"/>
      <c r="TTK8" s="161"/>
      <c r="TTL8" s="161"/>
      <c r="TTM8" s="161"/>
      <c r="TTN8" s="161"/>
      <c r="TTO8" s="161"/>
      <c r="TTP8" s="161"/>
      <c r="TTQ8" s="161"/>
      <c r="TTR8" s="161"/>
      <c r="TTS8" s="161"/>
      <c r="TTT8" s="161"/>
      <c r="TTU8" s="161"/>
      <c r="TTV8" s="161"/>
      <c r="TTW8" s="161"/>
      <c r="TTX8" s="161"/>
      <c r="TTY8" s="161"/>
      <c r="TTZ8" s="161"/>
      <c r="TUA8" s="161"/>
      <c r="TUB8" s="161"/>
      <c r="TUC8" s="161"/>
      <c r="TUD8" s="161"/>
      <c r="TUE8" s="161"/>
      <c r="TUF8" s="161"/>
      <c r="TUG8" s="161"/>
      <c r="TUH8" s="161"/>
      <c r="TUI8" s="161"/>
      <c r="TUJ8" s="161"/>
      <c r="TUK8" s="161"/>
      <c r="TUL8" s="161"/>
      <c r="TUM8" s="161"/>
      <c r="TUN8" s="161"/>
      <c r="TUO8" s="161"/>
      <c r="TUP8" s="161"/>
      <c r="TUQ8" s="161"/>
      <c r="TUR8" s="161"/>
      <c r="TUS8" s="161"/>
      <c r="TUT8" s="161"/>
      <c r="TUU8" s="161"/>
      <c r="TUV8" s="161"/>
      <c r="TUW8" s="161"/>
      <c r="TUX8" s="161"/>
      <c r="TUY8" s="161"/>
      <c r="TUZ8" s="161"/>
      <c r="TVA8" s="161"/>
      <c r="TVB8" s="161"/>
      <c r="TVC8" s="161"/>
      <c r="TVD8" s="161"/>
      <c r="TVE8" s="161"/>
      <c r="TVF8" s="161"/>
      <c r="TVG8" s="161"/>
      <c r="TVH8" s="161"/>
      <c r="TVI8" s="161"/>
      <c r="TVJ8" s="161"/>
      <c r="TVK8" s="161"/>
      <c r="TVL8" s="161"/>
      <c r="TVM8" s="161"/>
      <c r="TVN8" s="161"/>
      <c r="TVO8" s="161"/>
      <c r="TVP8" s="161"/>
      <c r="TVQ8" s="161"/>
      <c r="TVR8" s="161"/>
      <c r="TVS8" s="161"/>
      <c r="TVT8" s="161"/>
      <c r="TVU8" s="161"/>
      <c r="TVV8" s="161"/>
      <c r="TVW8" s="161"/>
      <c r="TVX8" s="161"/>
      <c r="TVY8" s="161"/>
      <c r="TVZ8" s="161"/>
      <c r="TWA8" s="161"/>
      <c r="TWB8" s="161"/>
      <c r="TWC8" s="161"/>
      <c r="TWD8" s="161"/>
      <c r="TWE8" s="161"/>
      <c r="TWF8" s="161"/>
      <c r="TWG8" s="161"/>
      <c r="TWH8" s="161"/>
      <c r="TWI8" s="161"/>
      <c r="TWJ8" s="161"/>
      <c r="TWK8" s="161"/>
      <c r="TWL8" s="161"/>
      <c r="TWM8" s="161"/>
      <c r="TWN8" s="161"/>
      <c r="TWO8" s="161"/>
      <c r="TWP8" s="161"/>
      <c r="TWQ8" s="161"/>
      <c r="TWR8" s="161"/>
      <c r="TWS8" s="161"/>
      <c r="TWT8" s="161"/>
      <c r="TWU8" s="161"/>
      <c r="TWV8" s="161"/>
      <c r="TWW8" s="161"/>
      <c r="TWX8" s="161"/>
      <c r="TWY8" s="161"/>
      <c r="TWZ8" s="161"/>
      <c r="TXA8" s="161"/>
      <c r="TXB8" s="161"/>
      <c r="TXC8" s="161"/>
      <c r="TXD8" s="161"/>
      <c r="TXE8" s="161"/>
      <c r="TXF8" s="161"/>
      <c r="TXG8" s="161"/>
      <c r="TXH8" s="161"/>
      <c r="TXI8" s="161"/>
      <c r="TXJ8" s="161"/>
      <c r="TXK8" s="161"/>
      <c r="TXL8" s="161"/>
      <c r="TXM8" s="161"/>
      <c r="TXN8" s="161"/>
      <c r="TXO8" s="161"/>
      <c r="TXP8" s="161"/>
      <c r="TXQ8" s="161"/>
      <c r="TXR8" s="161"/>
      <c r="TXS8" s="161"/>
      <c r="TXT8" s="161"/>
      <c r="TXU8" s="161"/>
      <c r="TXV8" s="161"/>
      <c r="TXW8" s="161"/>
      <c r="TXX8" s="161"/>
      <c r="TXY8" s="161"/>
      <c r="TXZ8" s="161"/>
      <c r="TYA8" s="161"/>
      <c r="TYB8" s="161"/>
      <c r="TYC8" s="161"/>
      <c r="TYD8" s="161"/>
      <c r="TYE8" s="161"/>
      <c r="TYF8" s="161"/>
      <c r="TYG8" s="161"/>
      <c r="TYH8" s="161"/>
      <c r="TYI8" s="161"/>
      <c r="TYJ8" s="161"/>
      <c r="TYK8" s="161"/>
      <c r="TYL8" s="161"/>
      <c r="TYM8" s="161"/>
      <c r="TYN8" s="161"/>
      <c r="TYO8" s="161"/>
      <c r="TYP8" s="161"/>
      <c r="TYQ8" s="161"/>
      <c r="TYR8" s="161"/>
      <c r="TYS8" s="161"/>
      <c r="TYT8" s="161"/>
      <c r="TYU8" s="161"/>
      <c r="TYV8" s="161"/>
      <c r="TYW8" s="161"/>
      <c r="TYX8" s="161"/>
      <c r="TYY8" s="161"/>
      <c r="TYZ8" s="161"/>
      <c r="TZA8" s="161"/>
      <c r="TZB8" s="161"/>
      <c r="TZC8" s="161"/>
      <c r="TZD8" s="161"/>
      <c r="TZE8" s="161"/>
      <c r="TZF8" s="161"/>
      <c r="TZG8" s="161"/>
      <c r="TZH8" s="161"/>
      <c r="TZI8" s="161"/>
      <c r="TZJ8" s="161"/>
      <c r="TZK8" s="161"/>
      <c r="TZL8" s="161"/>
      <c r="TZM8" s="161"/>
      <c r="TZN8" s="161"/>
      <c r="TZO8" s="161"/>
      <c r="TZP8" s="161"/>
      <c r="TZQ8" s="161"/>
      <c r="TZR8" s="161"/>
      <c r="TZS8" s="161"/>
      <c r="TZT8" s="161"/>
      <c r="TZU8" s="161"/>
      <c r="TZV8" s="161"/>
      <c r="TZW8" s="161"/>
      <c r="TZX8" s="161"/>
      <c r="TZY8" s="161"/>
      <c r="TZZ8" s="161"/>
      <c r="UAA8" s="161"/>
      <c r="UAB8" s="161"/>
      <c r="UAC8" s="161"/>
      <c r="UAD8" s="161"/>
      <c r="UAE8" s="161"/>
      <c r="UAF8" s="161"/>
      <c r="UAG8" s="161"/>
      <c r="UAH8" s="161"/>
      <c r="UAI8" s="161"/>
      <c r="UAJ8" s="161"/>
      <c r="UAK8" s="161"/>
      <c r="UAL8" s="161"/>
      <c r="UAM8" s="161"/>
      <c r="UAN8" s="161"/>
      <c r="UAO8" s="161"/>
      <c r="UAP8" s="161"/>
      <c r="UAQ8" s="161"/>
      <c r="UAR8" s="161"/>
      <c r="UAS8" s="161"/>
      <c r="UAT8" s="161"/>
      <c r="UAU8" s="161"/>
      <c r="UAV8" s="161"/>
      <c r="UAW8" s="161"/>
      <c r="UAX8" s="161"/>
      <c r="UAY8" s="161"/>
      <c r="UAZ8" s="161"/>
      <c r="UBA8" s="161"/>
      <c r="UBB8" s="161"/>
      <c r="UBC8" s="161"/>
      <c r="UBD8" s="161"/>
      <c r="UBE8" s="161"/>
      <c r="UBF8" s="161"/>
      <c r="UBG8" s="161"/>
      <c r="UBH8" s="161"/>
      <c r="UBI8" s="161"/>
      <c r="UBJ8" s="161"/>
      <c r="UBK8" s="161"/>
      <c r="UBL8" s="161"/>
      <c r="UBM8" s="161"/>
      <c r="UBN8" s="161"/>
      <c r="UBO8" s="161"/>
      <c r="UBP8" s="161"/>
      <c r="UBQ8" s="161"/>
      <c r="UBR8" s="161"/>
      <c r="UBS8" s="161"/>
      <c r="UBT8" s="161"/>
      <c r="UBU8" s="161"/>
      <c r="UBV8" s="161"/>
      <c r="UBW8" s="161"/>
      <c r="UBX8" s="161"/>
      <c r="UBY8" s="161"/>
      <c r="UBZ8" s="161"/>
      <c r="UCA8" s="161"/>
      <c r="UCB8" s="161"/>
      <c r="UCC8" s="161"/>
      <c r="UCD8" s="161"/>
      <c r="UCE8" s="161"/>
      <c r="UCF8" s="161"/>
      <c r="UCG8" s="161"/>
      <c r="UCH8" s="161"/>
      <c r="UCI8" s="161"/>
      <c r="UCJ8" s="161"/>
      <c r="UCK8" s="161"/>
      <c r="UCL8" s="161"/>
      <c r="UCM8" s="161"/>
      <c r="UCN8" s="161"/>
      <c r="UCO8" s="161"/>
      <c r="UCP8" s="161"/>
      <c r="UCQ8" s="161"/>
      <c r="UCR8" s="161"/>
      <c r="UCS8" s="161"/>
      <c r="UCT8" s="161"/>
      <c r="UCU8" s="161"/>
      <c r="UCV8" s="161"/>
      <c r="UCW8" s="161"/>
      <c r="UCX8" s="161"/>
      <c r="UCY8" s="161"/>
      <c r="UCZ8" s="161"/>
      <c r="UDA8" s="161"/>
      <c r="UDB8" s="161"/>
      <c r="UDC8" s="161"/>
      <c r="UDD8" s="161"/>
      <c r="UDE8" s="161"/>
      <c r="UDF8" s="161"/>
      <c r="UDG8" s="161"/>
      <c r="UDH8" s="161"/>
      <c r="UDI8" s="161"/>
      <c r="UDJ8" s="161"/>
      <c r="UDK8" s="161"/>
      <c r="UDL8" s="161"/>
      <c r="UDM8" s="161"/>
      <c r="UDN8" s="161"/>
      <c r="UDO8" s="161"/>
      <c r="UDP8" s="161"/>
      <c r="UDQ8" s="161"/>
      <c r="UDR8" s="161"/>
      <c r="UDS8" s="161"/>
      <c r="UDT8" s="161"/>
      <c r="UDU8" s="161"/>
      <c r="UDV8" s="161"/>
      <c r="UDW8" s="161"/>
      <c r="UDX8" s="161"/>
      <c r="UDY8" s="161"/>
      <c r="UDZ8" s="161"/>
      <c r="UEA8" s="161"/>
      <c r="UEB8" s="161"/>
      <c r="UEC8" s="161"/>
      <c r="UED8" s="161"/>
      <c r="UEE8" s="161"/>
      <c r="UEF8" s="161"/>
      <c r="UEG8" s="161"/>
      <c r="UEH8" s="161"/>
      <c r="UEI8" s="161"/>
      <c r="UEJ8" s="161"/>
      <c r="UEK8" s="161"/>
      <c r="UEL8" s="161"/>
      <c r="UEM8" s="161"/>
      <c r="UEN8" s="161"/>
      <c r="UEO8" s="161"/>
      <c r="UEP8" s="161"/>
      <c r="UEQ8" s="161"/>
      <c r="UER8" s="161"/>
      <c r="UES8" s="161"/>
      <c r="UET8" s="161"/>
      <c r="UEU8" s="161"/>
      <c r="UEV8" s="161"/>
      <c r="UEW8" s="161"/>
      <c r="UEX8" s="161"/>
      <c r="UEY8" s="161"/>
      <c r="UEZ8" s="161"/>
      <c r="UFA8" s="161"/>
      <c r="UFB8" s="161"/>
      <c r="UFC8" s="161"/>
      <c r="UFD8" s="161"/>
      <c r="UFE8" s="161"/>
      <c r="UFF8" s="161"/>
      <c r="UFG8" s="161"/>
      <c r="UFH8" s="161"/>
      <c r="UFI8" s="161"/>
      <c r="UFJ8" s="161"/>
      <c r="UFK8" s="161"/>
      <c r="UFL8" s="161"/>
      <c r="UFM8" s="161"/>
      <c r="UFN8" s="161"/>
      <c r="UFO8" s="161"/>
      <c r="UFP8" s="161"/>
      <c r="UFQ8" s="161"/>
      <c r="UFR8" s="161"/>
      <c r="UFS8" s="161"/>
      <c r="UFT8" s="161"/>
      <c r="UFU8" s="161"/>
      <c r="UFV8" s="161"/>
      <c r="UFW8" s="161"/>
      <c r="UFX8" s="161"/>
      <c r="UFY8" s="161"/>
      <c r="UFZ8" s="161"/>
      <c r="UGA8" s="161"/>
      <c r="UGB8" s="161"/>
      <c r="UGC8" s="161"/>
      <c r="UGD8" s="161"/>
      <c r="UGE8" s="161"/>
      <c r="UGF8" s="161"/>
      <c r="UGG8" s="161"/>
      <c r="UGH8" s="161"/>
      <c r="UGI8" s="161"/>
      <c r="UGJ8" s="161"/>
      <c r="UGK8" s="161"/>
      <c r="UGL8" s="161"/>
      <c r="UGM8" s="161"/>
      <c r="UGN8" s="161"/>
      <c r="UGO8" s="161"/>
      <c r="UGP8" s="161"/>
      <c r="UGQ8" s="161"/>
      <c r="UGR8" s="161"/>
      <c r="UGS8" s="161"/>
      <c r="UGT8" s="161"/>
      <c r="UGU8" s="161"/>
      <c r="UGV8" s="161"/>
      <c r="UGW8" s="161"/>
      <c r="UGX8" s="161"/>
      <c r="UGY8" s="161"/>
      <c r="UGZ8" s="161"/>
      <c r="UHA8" s="161"/>
      <c r="UHB8" s="161"/>
      <c r="UHC8" s="161"/>
      <c r="UHD8" s="161"/>
      <c r="UHE8" s="161"/>
      <c r="UHF8" s="161"/>
      <c r="UHG8" s="161"/>
      <c r="UHH8" s="161"/>
      <c r="UHI8" s="161"/>
      <c r="UHJ8" s="161"/>
      <c r="UHK8" s="161"/>
      <c r="UHL8" s="161"/>
      <c r="UHM8" s="161"/>
      <c r="UHN8" s="161"/>
      <c r="UHO8" s="161"/>
      <c r="UHP8" s="161"/>
      <c r="UHQ8" s="161"/>
      <c r="UHR8" s="161"/>
      <c r="UHS8" s="161"/>
      <c r="UHT8" s="161"/>
      <c r="UHU8" s="161"/>
      <c r="UHV8" s="161"/>
      <c r="UHW8" s="161"/>
      <c r="UHX8" s="161"/>
      <c r="UHY8" s="161"/>
      <c r="UHZ8" s="161"/>
      <c r="UIA8" s="161"/>
      <c r="UIB8" s="161"/>
      <c r="UIC8" s="161"/>
      <c r="UID8" s="161"/>
      <c r="UIE8" s="161"/>
      <c r="UIF8" s="161"/>
      <c r="UIG8" s="161"/>
      <c r="UIH8" s="161"/>
      <c r="UII8" s="161"/>
      <c r="UIJ8" s="161"/>
      <c r="UIK8" s="161"/>
      <c r="UIL8" s="161"/>
      <c r="UIM8" s="161"/>
      <c r="UIN8" s="161"/>
      <c r="UIO8" s="161"/>
      <c r="UIP8" s="161"/>
      <c r="UIQ8" s="161"/>
      <c r="UIR8" s="161"/>
      <c r="UIS8" s="161"/>
      <c r="UIT8" s="161"/>
      <c r="UIU8" s="161"/>
      <c r="UIV8" s="161"/>
      <c r="UIW8" s="161"/>
      <c r="UIX8" s="161"/>
      <c r="UIY8" s="161"/>
      <c r="UIZ8" s="161"/>
      <c r="UJA8" s="161"/>
      <c r="UJB8" s="161"/>
      <c r="UJC8" s="161"/>
      <c r="UJD8" s="161"/>
      <c r="UJE8" s="161"/>
      <c r="UJF8" s="161"/>
      <c r="UJG8" s="161"/>
      <c r="UJH8" s="161"/>
      <c r="UJI8" s="161"/>
      <c r="UJJ8" s="161"/>
      <c r="UJK8" s="161"/>
      <c r="UJL8" s="161"/>
      <c r="UJM8" s="161"/>
      <c r="UJN8" s="161"/>
      <c r="UJO8" s="161"/>
      <c r="UJP8" s="161"/>
      <c r="UJQ8" s="161"/>
      <c r="UJR8" s="161"/>
      <c r="UJS8" s="161"/>
      <c r="UJT8" s="161"/>
      <c r="UJU8" s="161"/>
      <c r="UJV8" s="161"/>
      <c r="UJW8" s="161"/>
      <c r="UJX8" s="161"/>
      <c r="UJY8" s="161"/>
      <c r="UJZ8" s="161"/>
      <c r="UKA8" s="161"/>
      <c r="UKB8" s="161"/>
      <c r="UKC8" s="161"/>
      <c r="UKD8" s="161"/>
      <c r="UKE8" s="161"/>
      <c r="UKF8" s="161"/>
      <c r="UKG8" s="161"/>
      <c r="UKH8" s="161"/>
      <c r="UKI8" s="161"/>
      <c r="UKJ8" s="161"/>
      <c r="UKK8" s="161"/>
      <c r="UKL8" s="161"/>
      <c r="UKM8" s="161"/>
      <c r="UKN8" s="161"/>
      <c r="UKO8" s="161"/>
      <c r="UKP8" s="161"/>
      <c r="UKQ8" s="161"/>
      <c r="UKR8" s="161"/>
      <c r="UKS8" s="161"/>
      <c r="UKT8" s="161"/>
      <c r="UKU8" s="161"/>
      <c r="UKV8" s="161"/>
      <c r="UKW8" s="161"/>
      <c r="UKX8" s="161"/>
      <c r="UKY8" s="161"/>
      <c r="UKZ8" s="161"/>
      <c r="ULA8" s="161"/>
      <c r="ULB8" s="161"/>
      <c r="ULC8" s="161"/>
      <c r="ULD8" s="161"/>
      <c r="ULE8" s="161"/>
      <c r="ULF8" s="161"/>
      <c r="ULG8" s="161"/>
      <c r="ULH8" s="161"/>
      <c r="ULI8" s="161"/>
      <c r="ULJ8" s="161"/>
      <c r="ULK8" s="161"/>
      <c r="ULL8" s="161"/>
      <c r="ULM8" s="161"/>
      <c r="ULN8" s="161"/>
      <c r="ULO8" s="161"/>
      <c r="ULP8" s="161"/>
      <c r="ULQ8" s="161"/>
      <c r="ULR8" s="161"/>
      <c r="ULS8" s="161"/>
      <c r="ULT8" s="161"/>
      <c r="ULU8" s="161"/>
      <c r="ULV8" s="161"/>
      <c r="ULW8" s="161"/>
      <c r="ULX8" s="161"/>
      <c r="ULY8" s="161"/>
      <c r="ULZ8" s="161"/>
      <c r="UMA8" s="161"/>
      <c r="UMB8" s="161"/>
      <c r="UMC8" s="161"/>
      <c r="UMD8" s="161"/>
      <c r="UME8" s="161"/>
      <c r="UMF8" s="161"/>
      <c r="UMG8" s="161"/>
      <c r="UMH8" s="161"/>
      <c r="UMI8" s="161"/>
      <c r="UMJ8" s="161"/>
      <c r="UMK8" s="161"/>
      <c r="UML8" s="161"/>
      <c r="UMM8" s="161"/>
      <c r="UMN8" s="161"/>
      <c r="UMO8" s="161"/>
      <c r="UMP8" s="161"/>
      <c r="UMQ8" s="161"/>
      <c r="UMR8" s="161"/>
      <c r="UMS8" s="161"/>
      <c r="UMT8" s="161"/>
      <c r="UMU8" s="161"/>
      <c r="UMV8" s="161"/>
      <c r="UMW8" s="161"/>
      <c r="UMX8" s="161"/>
      <c r="UMY8" s="161"/>
      <c r="UMZ8" s="161"/>
      <c r="UNA8" s="161"/>
      <c r="UNB8" s="161"/>
      <c r="UNC8" s="161"/>
      <c r="UND8" s="161"/>
      <c r="UNE8" s="161"/>
      <c r="UNF8" s="161"/>
      <c r="UNG8" s="161"/>
      <c r="UNH8" s="161"/>
      <c r="UNI8" s="161"/>
      <c r="UNJ8" s="161"/>
      <c r="UNK8" s="161"/>
      <c r="UNL8" s="161"/>
      <c r="UNM8" s="161"/>
      <c r="UNN8" s="161"/>
      <c r="UNO8" s="161"/>
      <c r="UNP8" s="161"/>
      <c r="UNQ8" s="161"/>
      <c r="UNR8" s="161"/>
      <c r="UNS8" s="161"/>
      <c r="UNT8" s="161"/>
      <c r="UNU8" s="161"/>
      <c r="UNV8" s="161"/>
      <c r="UNW8" s="161"/>
      <c r="UNX8" s="161"/>
      <c r="UNY8" s="161"/>
      <c r="UNZ8" s="161"/>
      <c r="UOA8" s="161"/>
      <c r="UOB8" s="161"/>
      <c r="UOC8" s="161"/>
      <c r="UOD8" s="161"/>
      <c r="UOE8" s="161"/>
      <c r="UOF8" s="161"/>
      <c r="UOG8" s="161"/>
      <c r="UOH8" s="161"/>
      <c r="UOI8" s="161"/>
      <c r="UOJ8" s="161"/>
      <c r="UOK8" s="161"/>
      <c r="UOL8" s="161"/>
      <c r="UOM8" s="161"/>
      <c r="UON8" s="161"/>
      <c r="UOO8" s="161"/>
      <c r="UOP8" s="161"/>
      <c r="UOQ8" s="161"/>
      <c r="UOR8" s="161"/>
      <c r="UOS8" s="161"/>
      <c r="UOT8" s="161"/>
      <c r="UOU8" s="161"/>
      <c r="UOV8" s="161"/>
      <c r="UOW8" s="161"/>
      <c r="UOX8" s="161"/>
      <c r="UOY8" s="161"/>
      <c r="UOZ8" s="161"/>
      <c r="UPA8" s="161"/>
      <c r="UPB8" s="161"/>
      <c r="UPC8" s="161"/>
      <c r="UPD8" s="161"/>
      <c r="UPE8" s="161"/>
      <c r="UPF8" s="161"/>
      <c r="UPG8" s="161"/>
      <c r="UPH8" s="161"/>
      <c r="UPI8" s="161"/>
      <c r="UPJ8" s="161"/>
      <c r="UPK8" s="161"/>
      <c r="UPL8" s="161"/>
      <c r="UPM8" s="161"/>
      <c r="UPN8" s="161"/>
      <c r="UPO8" s="161"/>
      <c r="UPP8" s="161"/>
      <c r="UPQ8" s="161"/>
      <c r="UPR8" s="161"/>
      <c r="UPS8" s="161"/>
      <c r="UPT8" s="161"/>
      <c r="UPU8" s="161"/>
      <c r="UPV8" s="161"/>
      <c r="UPW8" s="161"/>
      <c r="UPX8" s="161"/>
      <c r="UPY8" s="161"/>
      <c r="UPZ8" s="161"/>
      <c r="UQA8" s="161"/>
      <c r="UQB8" s="161"/>
      <c r="UQC8" s="161"/>
      <c r="UQD8" s="161"/>
      <c r="UQE8" s="161"/>
      <c r="UQF8" s="161"/>
      <c r="UQG8" s="161"/>
      <c r="UQH8" s="161"/>
      <c r="UQI8" s="161"/>
      <c r="UQJ8" s="161"/>
      <c r="UQK8" s="161"/>
      <c r="UQL8" s="161"/>
      <c r="UQM8" s="161"/>
      <c r="UQN8" s="161"/>
      <c r="UQO8" s="161"/>
      <c r="UQP8" s="161"/>
      <c r="UQQ8" s="161"/>
      <c r="UQR8" s="161"/>
      <c r="UQS8" s="161"/>
      <c r="UQT8" s="161"/>
      <c r="UQU8" s="161"/>
      <c r="UQV8" s="161"/>
      <c r="UQW8" s="161"/>
      <c r="UQX8" s="161"/>
      <c r="UQY8" s="161"/>
      <c r="UQZ8" s="161"/>
      <c r="URA8" s="161"/>
      <c r="URB8" s="161"/>
      <c r="URC8" s="161"/>
      <c r="URD8" s="161"/>
      <c r="URE8" s="161"/>
      <c r="URF8" s="161"/>
      <c r="URG8" s="161"/>
      <c r="URH8" s="161"/>
      <c r="URI8" s="161"/>
      <c r="URJ8" s="161"/>
      <c r="URK8" s="161"/>
      <c r="URL8" s="161"/>
      <c r="URM8" s="161"/>
      <c r="URN8" s="161"/>
      <c r="URO8" s="161"/>
      <c r="URP8" s="161"/>
      <c r="URQ8" s="161"/>
      <c r="URR8" s="161"/>
      <c r="URS8" s="161"/>
      <c r="URT8" s="161"/>
      <c r="URU8" s="161"/>
      <c r="URV8" s="161"/>
      <c r="URW8" s="161"/>
      <c r="URX8" s="161"/>
      <c r="URY8" s="161"/>
      <c r="URZ8" s="161"/>
      <c r="USA8" s="161"/>
      <c r="USB8" s="161"/>
      <c r="USC8" s="161"/>
      <c r="USD8" s="161"/>
      <c r="USE8" s="161"/>
      <c r="USF8" s="161"/>
      <c r="USG8" s="161"/>
      <c r="USH8" s="161"/>
      <c r="USI8" s="161"/>
      <c r="USJ8" s="161"/>
      <c r="USK8" s="161"/>
      <c r="USL8" s="161"/>
      <c r="USM8" s="161"/>
      <c r="USN8" s="161"/>
      <c r="USO8" s="161"/>
      <c r="USP8" s="161"/>
      <c r="USQ8" s="161"/>
      <c r="USR8" s="161"/>
      <c r="USS8" s="161"/>
      <c r="UST8" s="161"/>
      <c r="USU8" s="161"/>
      <c r="USV8" s="161"/>
      <c r="USW8" s="161"/>
      <c r="USX8" s="161"/>
      <c r="USY8" s="161"/>
      <c r="USZ8" s="161"/>
      <c r="UTA8" s="161"/>
      <c r="UTB8" s="161"/>
      <c r="UTC8" s="161"/>
      <c r="UTD8" s="161"/>
      <c r="UTE8" s="161"/>
      <c r="UTF8" s="161"/>
      <c r="UTG8" s="161"/>
      <c r="UTH8" s="161"/>
      <c r="UTI8" s="161"/>
      <c r="UTJ8" s="161"/>
      <c r="UTK8" s="161"/>
      <c r="UTL8" s="161"/>
      <c r="UTM8" s="161"/>
      <c r="UTN8" s="161"/>
      <c r="UTO8" s="161"/>
      <c r="UTP8" s="161"/>
      <c r="UTQ8" s="161"/>
      <c r="UTR8" s="161"/>
      <c r="UTS8" s="161"/>
      <c r="UTT8" s="161"/>
      <c r="UTU8" s="161"/>
      <c r="UTV8" s="161"/>
      <c r="UTW8" s="161"/>
      <c r="UTX8" s="161"/>
      <c r="UTY8" s="161"/>
      <c r="UTZ8" s="161"/>
      <c r="UUA8" s="161"/>
      <c r="UUB8" s="161"/>
      <c r="UUC8" s="161"/>
      <c r="UUD8" s="161"/>
      <c r="UUE8" s="161"/>
      <c r="UUF8" s="161"/>
      <c r="UUG8" s="161"/>
      <c r="UUH8" s="161"/>
      <c r="UUI8" s="161"/>
      <c r="UUJ8" s="161"/>
      <c r="UUK8" s="161"/>
      <c r="UUL8" s="161"/>
      <c r="UUM8" s="161"/>
      <c r="UUN8" s="161"/>
      <c r="UUO8" s="161"/>
      <c r="UUP8" s="161"/>
      <c r="UUQ8" s="161"/>
      <c r="UUR8" s="161"/>
      <c r="UUS8" s="161"/>
      <c r="UUT8" s="161"/>
      <c r="UUU8" s="161"/>
      <c r="UUV8" s="161"/>
      <c r="UUW8" s="161"/>
      <c r="UUX8" s="161"/>
      <c r="UUY8" s="161"/>
      <c r="UUZ8" s="161"/>
      <c r="UVA8" s="161"/>
      <c r="UVB8" s="161"/>
      <c r="UVC8" s="161"/>
      <c r="UVD8" s="161"/>
      <c r="UVE8" s="161"/>
      <c r="UVF8" s="161"/>
      <c r="UVG8" s="161"/>
      <c r="UVH8" s="161"/>
      <c r="UVI8" s="161"/>
      <c r="UVJ8" s="161"/>
      <c r="UVK8" s="161"/>
      <c r="UVL8" s="161"/>
      <c r="UVM8" s="161"/>
      <c r="UVN8" s="161"/>
      <c r="UVO8" s="161"/>
      <c r="UVP8" s="161"/>
      <c r="UVQ8" s="161"/>
      <c r="UVR8" s="161"/>
      <c r="UVS8" s="161"/>
      <c r="UVT8" s="161"/>
      <c r="UVU8" s="161"/>
      <c r="UVV8" s="161"/>
      <c r="UVW8" s="161"/>
      <c r="UVX8" s="161"/>
      <c r="UVY8" s="161"/>
      <c r="UVZ8" s="161"/>
      <c r="UWA8" s="161"/>
      <c r="UWB8" s="161"/>
      <c r="UWC8" s="161"/>
      <c r="UWD8" s="161"/>
      <c r="UWE8" s="161"/>
      <c r="UWF8" s="161"/>
      <c r="UWG8" s="161"/>
      <c r="UWH8" s="161"/>
      <c r="UWI8" s="161"/>
      <c r="UWJ8" s="161"/>
      <c r="UWK8" s="161"/>
      <c r="UWL8" s="161"/>
      <c r="UWM8" s="161"/>
      <c r="UWN8" s="161"/>
      <c r="UWO8" s="161"/>
      <c r="UWP8" s="161"/>
      <c r="UWQ8" s="161"/>
      <c r="UWR8" s="161"/>
      <c r="UWS8" s="161"/>
      <c r="UWT8" s="161"/>
      <c r="UWU8" s="161"/>
      <c r="UWV8" s="161"/>
      <c r="UWW8" s="161"/>
      <c r="UWX8" s="161"/>
      <c r="UWY8" s="161"/>
      <c r="UWZ8" s="161"/>
      <c r="UXA8" s="161"/>
      <c r="UXB8" s="161"/>
      <c r="UXC8" s="161"/>
      <c r="UXD8" s="161"/>
      <c r="UXE8" s="161"/>
      <c r="UXF8" s="161"/>
      <c r="UXG8" s="161"/>
      <c r="UXH8" s="161"/>
      <c r="UXI8" s="161"/>
      <c r="UXJ8" s="161"/>
      <c r="UXK8" s="161"/>
      <c r="UXL8" s="161"/>
      <c r="UXM8" s="161"/>
      <c r="UXN8" s="161"/>
      <c r="UXO8" s="161"/>
      <c r="UXP8" s="161"/>
      <c r="UXQ8" s="161"/>
      <c r="UXR8" s="161"/>
      <c r="UXS8" s="161"/>
      <c r="UXT8" s="161"/>
      <c r="UXU8" s="161"/>
      <c r="UXV8" s="161"/>
      <c r="UXW8" s="161"/>
      <c r="UXX8" s="161"/>
      <c r="UXY8" s="161"/>
      <c r="UXZ8" s="161"/>
      <c r="UYA8" s="161"/>
      <c r="UYB8" s="161"/>
      <c r="UYC8" s="161"/>
      <c r="UYD8" s="161"/>
      <c r="UYE8" s="161"/>
      <c r="UYF8" s="161"/>
      <c r="UYG8" s="161"/>
      <c r="UYH8" s="161"/>
      <c r="UYI8" s="161"/>
      <c r="UYJ8" s="161"/>
      <c r="UYK8" s="161"/>
      <c r="UYL8" s="161"/>
      <c r="UYM8" s="161"/>
      <c r="UYN8" s="161"/>
      <c r="UYO8" s="161"/>
      <c r="UYP8" s="161"/>
      <c r="UYQ8" s="161"/>
      <c r="UYR8" s="161"/>
      <c r="UYS8" s="161"/>
      <c r="UYT8" s="161"/>
      <c r="UYU8" s="161"/>
      <c r="UYV8" s="161"/>
      <c r="UYW8" s="161"/>
      <c r="UYX8" s="161"/>
      <c r="UYY8" s="161"/>
      <c r="UYZ8" s="161"/>
      <c r="UZA8" s="161"/>
      <c r="UZB8" s="161"/>
      <c r="UZC8" s="161"/>
      <c r="UZD8" s="161"/>
      <c r="UZE8" s="161"/>
      <c r="UZF8" s="161"/>
      <c r="UZG8" s="161"/>
      <c r="UZH8" s="161"/>
      <c r="UZI8" s="161"/>
      <c r="UZJ8" s="161"/>
      <c r="UZK8" s="161"/>
      <c r="UZL8" s="161"/>
      <c r="UZM8" s="161"/>
      <c r="UZN8" s="161"/>
      <c r="UZO8" s="161"/>
      <c r="UZP8" s="161"/>
      <c r="UZQ8" s="161"/>
      <c r="UZR8" s="161"/>
      <c r="UZS8" s="161"/>
      <c r="UZT8" s="161"/>
      <c r="UZU8" s="161"/>
      <c r="UZV8" s="161"/>
      <c r="UZW8" s="161"/>
      <c r="UZX8" s="161"/>
      <c r="UZY8" s="161"/>
      <c r="UZZ8" s="161"/>
      <c r="VAA8" s="161"/>
      <c r="VAB8" s="161"/>
      <c r="VAC8" s="161"/>
      <c r="VAD8" s="161"/>
      <c r="VAE8" s="161"/>
      <c r="VAF8" s="161"/>
      <c r="VAG8" s="161"/>
      <c r="VAH8" s="161"/>
      <c r="VAI8" s="161"/>
      <c r="VAJ8" s="161"/>
      <c r="VAK8" s="161"/>
      <c r="VAL8" s="161"/>
      <c r="VAM8" s="161"/>
      <c r="VAN8" s="161"/>
      <c r="VAO8" s="161"/>
      <c r="VAP8" s="161"/>
      <c r="VAQ8" s="161"/>
      <c r="VAR8" s="161"/>
      <c r="VAS8" s="161"/>
      <c r="VAT8" s="161"/>
      <c r="VAU8" s="161"/>
      <c r="VAV8" s="161"/>
      <c r="VAW8" s="161"/>
      <c r="VAX8" s="161"/>
      <c r="VAY8" s="161"/>
      <c r="VAZ8" s="161"/>
      <c r="VBA8" s="161"/>
      <c r="VBB8" s="161"/>
      <c r="VBC8" s="161"/>
      <c r="VBD8" s="161"/>
      <c r="VBE8" s="161"/>
      <c r="VBF8" s="161"/>
      <c r="VBG8" s="161"/>
      <c r="VBH8" s="161"/>
      <c r="VBI8" s="161"/>
      <c r="VBJ8" s="161"/>
      <c r="VBK8" s="161"/>
      <c r="VBL8" s="161"/>
      <c r="VBM8" s="161"/>
      <c r="VBN8" s="161"/>
      <c r="VBO8" s="161"/>
      <c r="VBP8" s="161"/>
      <c r="VBQ8" s="161"/>
      <c r="VBR8" s="161"/>
      <c r="VBS8" s="161"/>
      <c r="VBT8" s="161"/>
      <c r="VBU8" s="161"/>
      <c r="VBV8" s="161"/>
      <c r="VBW8" s="161"/>
      <c r="VBX8" s="161"/>
      <c r="VBY8" s="161"/>
      <c r="VBZ8" s="161"/>
      <c r="VCA8" s="161"/>
      <c r="VCB8" s="161"/>
      <c r="VCC8" s="161"/>
      <c r="VCD8" s="161"/>
      <c r="VCE8" s="161"/>
      <c r="VCF8" s="161"/>
      <c r="VCG8" s="161"/>
      <c r="VCH8" s="161"/>
      <c r="VCI8" s="161"/>
      <c r="VCJ8" s="161"/>
      <c r="VCK8" s="161"/>
      <c r="VCL8" s="161"/>
      <c r="VCM8" s="161"/>
      <c r="VCN8" s="161"/>
      <c r="VCO8" s="161"/>
      <c r="VCP8" s="161"/>
      <c r="VCQ8" s="161"/>
      <c r="VCR8" s="161"/>
      <c r="VCS8" s="161"/>
      <c r="VCT8" s="161"/>
      <c r="VCU8" s="161"/>
      <c r="VCV8" s="161"/>
      <c r="VCW8" s="161"/>
      <c r="VCX8" s="161"/>
      <c r="VCY8" s="161"/>
      <c r="VCZ8" s="161"/>
      <c r="VDA8" s="161"/>
      <c r="VDB8" s="161"/>
      <c r="VDC8" s="161"/>
      <c r="VDD8" s="161"/>
      <c r="VDE8" s="161"/>
      <c r="VDF8" s="161"/>
      <c r="VDG8" s="161"/>
      <c r="VDH8" s="161"/>
      <c r="VDI8" s="161"/>
      <c r="VDJ8" s="161"/>
      <c r="VDK8" s="161"/>
      <c r="VDL8" s="161"/>
      <c r="VDM8" s="161"/>
      <c r="VDN8" s="161"/>
      <c r="VDO8" s="161"/>
      <c r="VDP8" s="161"/>
      <c r="VDQ8" s="161"/>
      <c r="VDR8" s="161"/>
      <c r="VDS8" s="161"/>
      <c r="VDT8" s="161"/>
      <c r="VDU8" s="161"/>
      <c r="VDV8" s="161"/>
      <c r="VDW8" s="161"/>
      <c r="VDX8" s="161"/>
      <c r="VDY8" s="161"/>
      <c r="VDZ8" s="161"/>
      <c r="VEA8" s="161"/>
      <c r="VEB8" s="161"/>
      <c r="VEC8" s="161"/>
      <c r="VED8" s="161"/>
      <c r="VEE8" s="161"/>
      <c r="VEF8" s="161"/>
      <c r="VEG8" s="161"/>
      <c r="VEH8" s="161"/>
      <c r="VEI8" s="161"/>
      <c r="VEJ8" s="161"/>
      <c r="VEK8" s="161"/>
      <c r="VEL8" s="161"/>
      <c r="VEM8" s="161"/>
      <c r="VEN8" s="161"/>
      <c r="VEO8" s="161"/>
      <c r="VEP8" s="161"/>
      <c r="VEQ8" s="161"/>
      <c r="VER8" s="161"/>
      <c r="VES8" s="161"/>
      <c r="VET8" s="161"/>
      <c r="VEU8" s="161"/>
      <c r="VEV8" s="161"/>
      <c r="VEW8" s="161"/>
      <c r="VEX8" s="161"/>
      <c r="VEY8" s="161"/>
      <c r="VEZ8" s="161"/>
      <c r="VFA8" s="161"/>
      <c r="VFB8" s="161"/>
      <c r="VFC8" s="161"/>
      <c r="VFD8" s="161"/>
      <c r="VFE8" s="161"/>
      <c r="VFF8" s="161"/>
      <c r="VFG8" s="161"/>
      <c r="VFH8" s="161"/>
      <c r="VFI8" s="161"/>
      <c r="VFJ8" s="161"/>
      <c r="VFK8" s="161"/>
      <c r="VFL8" s="161"/>
      <c r="VFM8" s="161"/>
      <c r="VFN8" s="161"/>
      <c r="VFO8" s="161"/>
      <c r="VFP8" s="161"/>
      <c r="VFQ8" s="161"/>
      <c r="VFR8" s="161"/>
      <c r="VFS8" s="161"/>
      <c r="VFT8" s="161"/>
      <c r="VFU8" s="161"/>
      <c r="VFV8" s="161"/>
      <c r="VFW8" s="161"/>
      <c r="VFX8" s="161"/>
      <c r="VFY8" s="161"/>
      <c r="VFZ8" s="161"/>
      <c r="VGA8" s="161"/>
      <c r="VGB8" s="161"/>
      <c r="VGC8" s="161"/>
      <c r="VGD8" s="161"/>
      <c r="VGE8" s="161"/>
      <c r="VGF8" s="161"/>
      <c r="VGG8" s="161"/>
      <c r="VGH8" s="161"/>
      <c r="VGI8" s="161"/>
      <c r="VGJ8" s="161"/>
      <c r="VGK8" s="161"/>
      <c r="VGL8" s="161"/>
      <c r="VGM8" s="161"/>
      <c r="VGN8" s="161"/>
      <c r="VGO8" s="161"/>
      <c r="VGP8" s="161"/>
      <c r="VGQ8" s="161"/>
      <c r="VGR8" s="161"/>
      <c r="VGS8" s="161"/>
      <c r="VGT8" s="161"/>
      <c r="VGU8" s="161"/>
      <c r="VGV8" s="161"/>
      <c r="VGW8" s="161"/>
      <c r="VGX8" s="161"/>
      <c r="VGY8" s="161"/>
      <c r="VGZ8" s="161"/>
      <c r="VHA8" s="161"/>
      <c r="VHB8" s="161"/>
      <c r="VHC8" s="161"/>
      <c r="VHD8" s="161"/>
      <c r="VHE8" s="161"/>
      <c r="VHF8" s="161"/>
      <c r="VHG8" s="161"/>
      <c r="VHH8" s="161"/>
      <c r="VHI8" s="161"/>
      <c r="VHJ8" s="161"/>
      <c r="VHK8" s="161"/>
      <c r="VHL8" s="161"/>
      <c r="VHM8" s="161"/>
      <c r="VHN8" s="161"/>
      <c r="VHO8" s="161"/>
      <c r="VHP8" s="161"/>
      <c r="VHQ8" s="161"/>
      <c r="VHR8" s="161"/>
      <c r="VHS8" s="161"/>
      <c r="VHT8" s="161"/>
      <c r="VHU8" s="161"/>
      <c r="VHV8" s="161"/>
      <c r="VHW8" s="161"/>
      <c r="VHX8" s="161"/>
      <c r="VHY8" s="161"/>
      <c r="VHZ8" s="161"/>
      <c r="VIA8" s="161"/>
      <c r="VIB8" s="161"/>
      <c r="VIC8" s="161"/>
      <c r="VID8" s="161"/>
      <c r="VIE8" s="161"/>
      <c r="VIF8" s="161"/>
      <c r="VIG8" s="161"/>
      <c r="VIH8" s="161"/>
      <c r="VII8" s="161"/>
      <c r="VIJ8" s="161"/>
      <c r="VIK8" s="161"/>
      <c r="VIL8" s="161"/>
      <c r="VIM8" s="161"/>
      <c r="VIN8" s="161"/>
      <c r="VIO8" s="161"/>
      <c r="VIP8" s="161"/>
      <c r="VIQ8" s="161"/>
      <c r="VIR8" s="161"/>
      <c r="VIS8" s="161"/>
      <c r="VIT8" s="161"/>
      <c r="VIU8" s="161"/>
      <c r="VIV8" s="161"/>
      <c r="VIW8" s="161"/>
      <c r="VIX8" s="161"/>
      <c r="VIY8" s="161"/>
      <c r="VIZ8" s="161"/>
      <c r="VJA8" s="161"/>
      <c r="VJB8" s="161"/>
      <c r="VJC8" s="161"/>
      <c r="VJD8" s="161"/>
      <c r="VJE8" s="161"/>
      <c r="VJF8" s="161"/>
      <c r="VJG8" s="161"/>
      <c r="VJH8" s="161"/>
      <c r="VJI8" s="161"/>
      <c r="VJJ8" s="161"/>
      <c r="VJK8" s="161"/>
      <c r="VJL8" s="161"/>
      <c r="VJM8" s="161"/>
      <c r="VJN8" s="161"/>
      <c r="VJO8" s="161"/>
      <c r="VJP8" s="161"/>
      <c r="VJQ8" s="161"/>
      <c r="VJR8" s="161"/>
      <c r="VJS8" s="161"/>
      <c r="VJT8" s="161"/>
      <c r="VJU8" s="161"/>
      <c r="VJV8" s="161"/>
      <c r="VJW8" s="161"/>
      <c r="VJX8" s="161"/>
      <c r="VJY8" s="161"/>
      <c r="VJZ8" s="161"/>
      <c r="VKA8" s="161"/>
      <c r="VKB8" s="161"/>
      <c r="VKC8" s="161"/>
      <c r="VKD8" s="161"/>
      <c r="VKE8" s="161"/>
      <c r="VKF8" s="161"/>
      <c r="VKG8" s="161"/>
      <c r="VKH8" s="161"/>
      <c r="VKI8" s="161"/>
      <c r="VKJ8" s="161"/>
      <c r="VKK8" s="161"/>
      <c r="VKL8" s="161"/>
      <c r="VKM8" s="161"/>
      <c r="VKN8" s="161"/>
      <c r="VKO8" s="161"/>
      <c r="VKP8" s="161"/>
      <c r="VKQ8" s="161"/>
      <c r="VKR8" s="161"/>
      <c r="VKS8" s="161"/>
      <c r="VKT8" s="161"/>
      <c r="VKU8" s="161"/>
      <c r="VKV8" s="161"/>
      <c r="VKW8" s="161"/>
      <c r="VKX8" s="161"/>
      <c r="VKY8" s="161"/>
      <c r="VKZ8" s="161"/>
      <c r="VLA8" s="161"/>
      <c r="VLB8" s="161"/>
      <c r="VLC8" s="161"/>
      <c r="VLD8" s="161"/>
      <c r="VLE8" s="161"/>
      <c r="VLF8" s="161"/>
      <c r="VLG8" s="161"/>
      <c r="VLH8" s="161"/>
      <c r="VLI8" s="161"/>
      <c r="VLJ8" s="161"/>
      <c r="VLK8" s="161"/>
      <c r="VLL8" s="161"/>
      <c r="VLM8" s="161"/>
      <c r="VLN8" s="161"/>
      <c r="VLO8" s="161"/>
      <c r="VLP8" s="161"/>
      <c r="VLQ8" s="161"/>
      <c r="VLR8" s="161"/>
      <c r="VLS8" s="161"/>
      <c r="VLT8" s="161"/>
      <c r="VLU8" s="161"/>
      <c r="VLV8" s="161"/>
      <c r="VLW8" s="161"/>
      <c r="VLX8" s="161"/>
      <c r="VLY8" s="161"/>
      <c r="VLZ8" s="161"/>
      <c r="VMA8" s="161"/>
      <c r="VMB8" s="161"/>
      <c r="VMC8" s="161"/>
      <c r="VMD8" s="161"/>
      <c r="VME8" s="161"/>
      <c r="VMF8" s="161"/>
      <c r="VMG8" s="161"/>
      <c r="VMH8" s="161"/>
      <c r="VMI8" s="161"/>
      <c r="VMJ8" s="161"/>
      <c r="VMK8" s="161"/>
      <c r="VML8" s="161"/>
      <c r="VMM8" s="161"/>
      <c r="VMN8" s="161"/>
      <c r="VMO8" s="161"/>
      <c r="VMP8" s="161"/>
      <c r="VMQ8" s="161"/>
      <c r="VMR8" s="161"/>
      <c r="VMS8" s="161"/>
      <c r="VMT8" s="161"/>
      <c r="VMU8" s="161"/>
      <c r="VMV8" s="161"/>
      <c r="VMW8" s="161"/>
      <c r="VMX8" s="161"/>
      <c r="VMY8" s="161"/>
      <c r="VMZ8" s="161"/>
      <c r="VNA8" s="161"/>
      <c r="VNB8" s="161"/>
      <c r="VNC8" s="161"/>
      <c r="VND8" s="161"/>
      <c r="VNE8" s="161"/>
      <c r="VNF8" s="161"/>
      <c r="VNG8" s="161"/>
      <c r="VNH8" s="161"/>
      <c r="VNI8" s="161"/>
      <c r="VNJ8" s="161"/>
      <c r="VNK8" s="161"/>
      <c r="VNL8" s="161"/>
      <c r="VNM8" s="161"/>
      <c r="VNN8" s="161"/>
      <c r="VNO8" s="161"/>
      <c r="VNP8" s="161"/>
      <c r="VNQ8" s="161"/>
      <c r="VNR8" s="161"/>
      <c r="VNS8" s="161"/>
      <c r="VNT8" s="161"/>
      <c r="VNU8" s="161"/>
      <c r="VNV8" s="161"/>
      <c r="VNW8" s="161"/>
      <c r="VNX8" s="161"/>
      <c r="VNY8" s="161"/>
      <c r="VNZ8" s="161"/>
      <c r="VOA8" s="161"/>
      <c r="VOB8" s="161"/>
      <c r="VOC8" s="161"/>
      <c r="VOD8" s="161"/>
      <c r="VOE8" s="161"/>
      <c r="VOF8" s="161"/>
      <c r="VOG8" s="161"/>
      <c r="VOH8" s="161"/>
      <c r="VOI8" s="161"/>
      <c r="VOJ8" s="161"/>
      <c r="VOK8" s="161"/>
      <c r="VOL8" s="161"/>
      <c r="VOM8" s="161"/>
      <c r="VON8" s="161"/>
      <c r="VOO8" s="161"/>
      <c r="VOP8" s="161"/>
      <c r="VOQ8" s="161"/>
      <c r="VOR8" s="161"/>
      <c r="VOS8" s="161"/>
      <c r="VOT8" s="161"/>
      <c r="VOU8" s="161"/>
      <c r="VOV8" s="161"/>
      <c r="VOW8" s="161"/>
      <c r="VOX8" s="161"/>
      <c r="VOY8" s="161"/>
      <c r="VOZ8" s="161"/>
      <c r="VPA8" s="161"/>
      <c r="VPB8" s="161"/>
      <c r="VPC8" s="161"/>
      <c r="VPD8" s="161"/>
      <c r="VPE8" s="161"/>
      <c r="VPF8" s="161"/>
      <c r="VPG8" s="161"/>
      <c r="VPH8" s="161"/>
      <c r="VPI8" s="161"/>
      <c r="VPJ8" s="161"/>
      <c r="VPK8" s="161"/>
      <c r="VPL8" s="161"/>
      <c r="VPM8" s="161"/>
      <c r="VPN8" s="161"/>
      <c r="VPO8" s="161"/>
      <c r="VPP8" s="161"/>
      <c r="VPQ8" s="161"/>
      <c r="VPR8" s="161"/>
      <c r="VPS8" s="161"/>
      <c r="VPT8" s="161"/>
      <c r="VPU8" s="161"/>
      <c r="VPV8" s="161"/>
      <c r="VPW8" s="161"/>
      <c r="VPX8" s="161"/>
      <c r="VPY8" s="161"/>
      <c r="VPZ8" s="161"/>
      <c r="VQA8" s="161"/>
      <c r="VQB8" s="161"/>
      <c r="VQC8" s="161"/>
      <c r="VQD8" s="161"/>
      <c r="VQE8" s="161"/>
      <c r="VQF8" s="161"/>
      <c r="VQG8" s="161"/>
      <c r="VQH8" s="161"/>
      <c r="VQI8" s="161"/>
      <c r="VQJ8" s="161"/>
      <c r="VQK8" s="161"/>
      <c r="VQL8" s="161"/>
      <c r="VQM8" s="161"/>
      <c r="VQN8" s="161"/>
      <c r="VQO8" s="161"/>
      <c r="VQP8" s="161"/>
      <c r="VQQ8" s="161"/>
      <c r="VQR8" s="161"/>
      <c r="VQS8" s="161"/>
      <c r="VQT8" s="161"/>
      <c r="VQU8" s="161"/>
      <c r="VQV8" s="161"/>
      <c r="VQW8" s="161"/>
      <c r="VQX8" s="161"/>
      <c r="VQY8" s="161"/>
      <c r="VQZ8" s="161"/>
      <c r="VRA8" s="161"/>
      <c r="VRB8" s="161"/>
      <c r="VRC8" s="161"/>
      <c r="VRD8" s="161"/>
      <c r="VRE8" s="161"/>
      <c r="VRF8" s="161"/>
      <c r="VRG8" s="161"/>
      <c r="VRH8" s="161"/>
      <c r="VRI8" s="161"/>
      <c r="VRJ8" s="161"/>
      <c r="VRK8" s="161"/>
      <c r="VRL8" s="161"/>
      <c r="VRM8" s="161"/>
      <c r="VRN8" s="161"/>
      <c r="VRO8" s="161"/>
      <c r="VRP8" s="161"/>
      <c r="VRQ8" s="161"/>
      <c r="VRR8" s="161"/>
      <c r="VRS8" s="161"/>
      <c r="VRT8" s="161"/>
      <c r="VRU8" s="161"/>
      <c r="VRV8" s="161"/>
      <c r="VRW8" s="161"/>
      <c r="VRX8" s="161"/>
      <c r="VRY8" s="161"/>
      <c r="VRZ8" s="161"/>
      <c r="VSA8" s="161"/>
      <c r="VSB8" s="161"/>
      <c r="VSC8" s="161"/>
      <c r="VSD8" s="161"/>
      <c r="VSE8" s="161"/>
      <c r="VSF8" s="161"/>
      <c r="VSG8" s="161"/>
      <c r="VSH8" s="161"/>
      <c r="VSI8" s="161"/>
      <c r="VSJ8" s="161"/>
      <c r="VSK8" s="161"/>
      <c r="VSL8" s="161"/>
      <c r="VSM8" s="161"/>
      <c r="VSN8" s="161"/>
      <c r="VSO8" s="161"/>
      <c r="VSP8" s="161"/>
      <c r="VSQ8" s="161"/>
      <c r="VSR8" s="161"/>
      <c r="VSS8" s="161"/>
      <c r="VST8" s="161"/>
      <c r="VSU8" s="161"/>
      <c r="VSV8" s="161"/>
      <c r="VSW8" s="161"/>
      <c r="VSX8" s="161"/>
      <c r="VSY8" s="161"/>
      <c r="VSZ8" s="161"/>
      <c r="VTA8" s="161"/>
      <c r="VTB8" s="161"/>
      <c r="VTC8" s="161"/>
      <c r="VTD8" s="161"/>
      <c r="VTE8" s="161"/>
      <c r="VTF8" s="161"/>
      <c r="VTG8" s="161"/>
      <c r="VTH8" s="161"/>
      <c r="VTI8" s="161"/>
      <c r="VTJ8" s="161"/>
      <c r="VTK8" s="161"/>
      <c r="VTL8" s="161"/>
      <c r="VTM8" s="161"/>
      <c r="VTN8" s="161"/>
      <c r="VTO8" s="161"/>
      <c r="VTP8" s="161"/>
      <c r="VTQ8" s="161"/>
      <c r="VTR8" s="161"/>
      <c r="VTS8" s="161"/>
      <c r="VTT8" s="161"/>
      <c r="VTU8" s="161"/>
      <c r="VTV8" s="161"/>
      <c r="VTW8" s="161"/>
      <c r="VTX8" s="161"/>
      <c r="VTY8" s="161"/>
      <c r="VTZ8" s="161"/>
      <c r="VUA8" s="161"/>
      <c r="VUB8" s="161"/>
      <c r="VUC8" s="161"/>
      <c r="VUD8" s="161"/>
      <c r="VUE8" s="161"/>
      <c r="VUF8" s="161"/>
      <c r="VUG8" s="161"/>
      <c r="VUH8" s="161"/>
      <c r="VUI8" s="161"/>
      <c r="VUJ8" s="161"/>
      <c r="VUK8" s="161"/>
      <c r="VUL8" s="161"/>
      <c r="VUM8" s="161"/>
      <c r="VUN8" s="161"/>
      <c r="VUO8" s="161"/>
      <c r="VUP8" s="161"/>
      <c r="VUQ8" s="161"/>
      <c r="VUR8" s="161"/>
      <c r="VUS8" s="161"/>
      <c r="VUT8" s="161"/>
      <c r="VUU8" s="161"/>
      <c r="VUV8" s="161"/>
      <c r="VUW8" s="161"/>
      <c r="VUX8" s="161"/>
      <c r="VUY8" s="161"/>
      <c r="VUZ8" s="161"/>
      <c r="VVA8" s="161"/>
      <c r="VVB8" s="161"/>
      <c r="VVC8" s="161"/>
      <c r="VVD8" s="161"/>
      <c r="VVE8" s="161"/>
      <c r="VVF8" s="161"/>
      <c r="VVG8" s="161"/>
      <c r="VVH8" s="161"/>
      <c r="VVI8" s="161"/>
      <c r="VVJ8" s="161"/>
      <c r="VVK8" s="161"/>
      <c r="VVL8" s="161"/>
      <c r="VVM8" s="161"/>
      <c r="VVN8" s="161"/>
      <c r="VVO8" s="161"/>
      <c r="VVP8" s="161"/>
      <c r="VVQ8" s="161"/>
      <c r="VVR8" s="161"/>
      <c r="VVS8" s="161"/>
      <c r="VVT8" s="161"/>
      <c r="VVU8" s="161"/>
      <c r="VVV8" s="161"/>
      <c r="VVW8" s="161"/>
      <c r="VVX8" s="161"/>
      <c r="VVY8" s="161"/>
      <c r="VVZ8" s="161"/>
      <c r="VWA8" s="161"/>
      <c r="VWB8" s="161"/>
      <c r="VWC8" s="161"/>
      <c r="VWD8" s="161"/>
      <c r="VWE8" s="161"/>
      <c r="VWF8" s="161"/>
      <c r="VWG8" s="161"/>
      <c r="VWH8" s="161"/>
      <c r="VWI8" s="161"/>
      <c r="VWJ8" s="161"/>
      <c r="VWK8" s="161"/>
      <c r="VWL8" s="161"/>
      <c r="VWM8" s="161"/>
      <c r="VWN8" s="161"/>
      <c r="VWO8" s="161"/>
      <c r="VWP8" s="161"/>
      <c r="VWQ8" s="161"/>
      <c r="VWR8" s="161"/>
      <c r="VWS8" s="161"/>
      <c r="VWT8" s="161"/>
      <c r="VWU8" s="161"/>
      <c r="VWV8" s="161"/>
      <c r="VWW8" s="161"/>
      <c r="VWX8" s="161"/>
      <c r="VWY8" s="161"/>
      <c r="VWZ8" s="161"/>
      <c r="VXA8" s="161"/>
      <c r="VXB8" s="161"/>
      <c r="VXC8" s="161"/>
      <c r="VXD8" s="161"/>
      <c r="VXE8" s="161"/>
      <c r="VXF8" s="161"/>
      <c r="VXG8" s="161"/>
      <c r="VXH8" s="161"/>
      <c r="VXI8" s="161"/>
      <c r="VXJ8" s="161"/>
      <c r="VXK8" s="161"/>
      <c r="VXL8" s="161"/>
      <c r="VXM8" s="161"/>
      <c r="VXN8" s="161"/>
      <c r="VXO8" s="161"/>
      <c r="VXP8" s="161"/>
      <c r="VXQ8" s="161"/>
      <c r="VXR8" s="161"/>
      <c r="VXS8" s="161"/>
      <c r="VXT8" s="161"/>
      <c r="VXU8" s="161"/>
      <c r="VXV8" s="161"/>
      <c r="VXW8" s="161"/>
      <c r="VXX8" s="161"/>
      <c r="VXY8" s="161"/>
      <c r="VXZ8" s="161"/>
      <c r="VYA8" s="161"/>
      <c r="VYB8" s="161"/>
      <c r="VYC8" s="161"/>
      <c r="VYD8" s="161"/>
      <c r="VYE8" s="161"/>
      <c r="VYF8" s="161"/>
      <c r="VYG8" s="161"/>
      <c r="VYH8" s="161"/>
      <c r="VYI8" s="161"/>
      <c r="VYJ8" s="161"/>
      <c r="VYK8" s="161"/>
      <c r="VYL8" s="161"/>
      <c r="VYM8" s="161"/>
      <c r="VYN8" s="161"/>
      <c r="VYO8" s="161"/>
      <c r="VYP8" s="161"/>
      <c r="VYQ8" s="161"/>
      <c r="VYR8" s="161"/>
      <c r="VYS8" s="161"/>
      <c r="VYT8" s="161"/>
      <c r="VYU8" s="161"/>
      <c r="VYV8" s="161"/>
      <c r="VYW8" s="161"/>
      <c r="VYX8" s="161"/>
      <c r="VYY8" s="161"/>
      <c r="VYZ8" s="161"/>
      <c r="VZA8" s="161"/>
      <c r="VZB8" s="161"/>
      <c r="VZC8" s="161"/>
      <c r="VZD8" s="161"/>
      <c r="VZE8" s="161"/>
      <c r="VZF8" s="161"/>
      <c r="VZG8" s="161"/>
      <c r="VZH8" s="161"/>
      <c r="VZI8" s="161"/>
      <c r="VZJ8" s="161"/>
      <c r="VZK8" s="161"/>
      <c r="VZL8" s="161"/>
      <c r="VZM8" s="161"/>
      <c r="VZN8" s="161"/>
      <c r="VZO8" s="161"/>
      <c r="VZP8" s="161"/>
      <c r="VZQ8" s="161"/>
      <c r="VZR8" s="161"/>
      <c r="VZS8" s="161"/>
      <c r="VZT8" s="161"/>
      <c r="VZU8" s="161"/>
      <c r="VZV8" s="161"/>
      <c r="VZW8" s="161"/>
      <c r="VZX8" s="161"/>
      <c r="VZY8" s="161"/>
      <c r="VZZ8" s="161"/>
      <c r="WAA8" s="161"/>
      <c r="WAB8" s="161"/>
      <c r="WAC8" s="161"/>
      <c r="WAD8" s="161"/>
      <c r="WAE8" s="161"/>
      <c r="WAF8" s="161"/>
      <c r="WAG8" s="161"/>
      <c r="WAH8" s="161"/>
      <c r="WAI8" s="161"/>
      <c r="WAJ8" s="161"/>
      <c r="WAK8" s="161"/>
      <c r="WAL8" s="161"/>
      <c r="WAM8" s="161"/>
      <c r="WAN8" s="161"/>
      <c r="WAO8" s="161"/>
      <c r="WAP8" s="161"/>
      <c r="WAQ8" s="161"/>
      <c r="WAR8" s="161"/>
      <c r="WAS8" s="161"/>
      <c r="WAT8" s="161"/>
      <c r="WAU8" s="161"/>
      <c r="WAV8" s="161"/>
      <c r="WAW8" s="161"/>
      <c r="WAX8" s="161"/>
      <c r="WAY8" s="161"/>
      <c r="WAZ8" s="161"/>
      <c r="WBA8" s="161"/>
      <c r="WBB8" s="161"/>
      <c r="WBC8" s="161"/>
      <c r="WBD8" s="161"/>
      <c r="WBE8" s="161"/>
      <c r="WBF8" s="161"/>
      <c r="WBG8" s="161"/>
      <c r="WBH8" s="161"/>
      <c r="WBI8" s="161"/>
      <c r="WBJ8" s="161"/>
      <c r="WBK8" s="161"/>
      <c r="WBL8" s="161"/>
      <c r="WBM8" s="161"/>
      <c r="WBN8" s="161"/>
      <c r="WBO8" s="161"/>
      <c r="WBP8" s="161"/>
      <c r="WBQ8" s="161"/>
      <c r="WBR8" s="161"/>
      <c r="WBS8" s="161"/>
      <c r="WBT8" s="161"/>
      <c r="WBU8" s="161"/>
      <c r="WBV8" s="161"/>
      <c r="WBW8" s="161"/>
      <c r="WBX8" s="161"/>
      <c r="WBY8" s="161"/>
      <c r="WBZ8" s="161"/>
      <c r="WCA8" s="161"/>
      <c r="WCB8" s="161"/>
      <c r="WCC8" s="161"/>
      <c r="WCD8" s="161"/>
      <c r="WCE8" s="161"/>
      <c r="WCF8" s="161"/>
      <c r="WCG8" s="161"/>
      <c r="WCH8" s="161"/>
      <c r="WCI8" s="161"/>
      <c r="WCJ8" s="161"/>
      <c r="WCK8" s="161"/>
      <c r="WCL8" s="161"/>
      <c r="WCM8" s="161"/>
      <c r="WCN8" s="161"/>
      <c r="WCO8" s="161"/>
      <c r="WCP8" s="161"/>
      <c r="WCQ8" s="161"/>
      <c r="WCR8" s="161"/>
      <c r="WCS8" s="161"/>
      <c r="WCT8" s="161"/>
      <c r="WCU8" s="161"/>
      <c r="WCV8" s="161"/>
      <c r="WCW8" s="161"/>
      <c r="WCX8" s="161"/>
      <c r="WCY8" s="161"/>
      <c r="WCZ8" s="161"/>
      <c r="WDA8" s="161"/>
      <c r="WDB8" s="161"/>
      <c r="WDC8" s="161"/>
      <c r="WDD8" s="161"/>
      <c r="WDE8" s="161"/>
      <c r="WDF8" s="161"/>
      <c r="WDG8" s="161"/>
      <c r="WDH8" s="161"/>
      <c r="WDI8" s="161"/>
      <c r="WDJ8" s="161"/>
      <c r="WDK8" s="161"/>
      <c r="WDL8" s="161"/>
      <c r="WDM8" s="161"/>
      <c r="WDN8" s="161"/>
      <c r="WDO8" s="161"/>
      <c r="WDP8" s="161"/>
      <c r="WDQ8" s="161"/>
      <c r="WDR8" s="161"/>
      <c r="WDS8" s="161"/>
      <c r="WDT8" s="161"/>
      <c r="WDU8" s="161"/>
      <c r="WDV8" s="161"/>
      <c r="WDW8" s="161"/>
      <c r="WDX8" s="161"/>
      <c r="WDY8" s="161"/>
      <c r="WDZ8" s="161"/>
      <c r="WEA8" s="161"/>
      <c r="WEB8" s="161"/>
      <c r="WEC8" s="161"/>
      <c r="WED8" s="161"/>
      <c r="WEE8" s="161"/>
      <c r="WEF8" s="161"/>
      <c r="WEG8" s="161"/>
      <c r="WEH8" s="161"/>
      <c r="WEI8" s="161"/>
      <c r="WEJ8" s="161"/>
      <c r="WEK8" s="161"/>
      <c r="WEL8" s="161"/>
      <c r="WEM8" s="161"/>
      <c r="WEN8" s="161"/>
      <c r="WEO8" s="161"/>
      <c r="WEP8" s="161"/>
      <c r="WEQ8" s="161"/>
      <c r="WER8" s="161"/>
      <c r="WES8" s="161"/>
      <c r="WET8" s="161"/>
      <c r="WEU8" s="161"/>
      <c r="WEV8" s="161"/>
      <c r="WEW8" s="161"/>
      <c r="WEX8" s="161"/>
      <c r="WEY8" s="161"/>
      <c r="WEZ8" s="161"/>
      <c r="WFA8" s="161"/>
      <c r="WFB8" s="161"/>
      <c r="WFC8" s="161"/>
      <c r="WFD8" s="161"/>
      <c r="WFE8" s="161"/>
      <c r="WFF8" s="161"/>
      <c r="WFG8" s="161"/>
      <c r="WFH8" s="161"/>
      <c r="WFI8" s="161"/>
      <c r="WFJ8" s="161"/>
      <c r="WFK8" s="161"/>
      <c r="WFL8" s="161"/>
      <c r="WFM8" s="161"/>
      <c r="WFN8" s="161"/>
      <c r="WFO8" s="161"/>
      <c r="WFP8" s="161"/>
      <c r="WFQ8" s="161"/>
      <c r="WFR8" s="161"/>
      <c r="WFS8" s="161"/>
      <c r="WFT8" s="161"/>
      <c r="WFU8" s="161"/>
      <c r="WFV8" s="161"/>
      <c r="WFW8" s="161"/>
      <c r="WFX8" s="161"/>
      <c r="WFY8" s="161"/>
      <c r="WFZ8" s="161"/>
      <c r="WGA8" s="161"/>
      <c r="WGB8" s="161"/>
      <c r="WGC8" s="161"/>
      <c r="WGD8" s="161"/>
      <c r="WGE8" s="161"/>
      <c r="WGF8" s="161"/>
      <c r="WGG8" s="161"/>
      <c r="WGH8" s="161"/>
      <c r="WGI8" s="161"/>
      <c r="WGJ8" s="161"/>
      <c r="WGK8" s="161"/>
      <c r="WGL8" s="161"/>
      <c r="WGM8" s="161"/>
      <c r="WGN8" s="161"/>
      <c r="WGO8" s="161"/>
      <c r="WGP8" s="161"/>
      <c r="WGQ8" s="161"/>
      <c r="WGR8" s="161"/>
      <c r="WGS8" s="161"/>
      <c r="WGT8" s="161"/>
      <c r="WGU8" s="161"/>
      <c r="WGV8" s="161"/>
      <c r="WGW8" s="161"/>
      <c r="WGX8" s="161"/>
      <c r="WGY8" s="161"/>
      <c r="WGZ8" s="161"/>
      <c r="WHA8" s="161"/>
      <c r="WHB8" s="161"/>
      <c r="WHC8" s="161"/>
      <c r="WHD8" s="161"/>
      <c r="WHE8" s="161"/>
      <c r="WHF8" s="161"/>
      <c r="WHG8" s="161"/>
      <c r="WHH8" s="161"/>
      <c r="WHI8" s="161"/>
      <c r="WHJ8" s="161"/>
      <c r="WHK8" s="161"/>
      <c r="WHL8" s="161"/>
      <c r="WHM8" s="161"/>
      <c r="WHN8" s="161"/>
      <c r="WHO8" s="161"/>
      <c r="WHP8" s="161"/>
      <c r="WHQ8" s="161"/>
      <c r="WHR8" s="161"/>
      <c r="WHS8" s="161"/>
      <c r="WHT8" s="161"/>
      <c r="WHU8" s="161"/>
      <c r="WHV8" s="161"/>
      <c r="WHW8" s="161"/>
      <c r="WHX8" s="161"/>
      <c r="WHY8" s="161"/>
      <c r="WHZ8" s="161"/>
      <c r="WIA8" s="161"/>
      <c r="WIB8" s="161"/>
      <c r="WIC8" s="161"/>
      <c r="WID8" s="161"/>
      <c r="WIE8" s="161"/>
      <c r="WIF8" s="161"/>
      <c r="WIG8" s="161"/>
      <c r="WIH8" s="161"/>
      <c r="WII8" s="161"/>
      <c r="WIJ8" s="161"/>
      <c r="WIK8" s="161"/>
      <c r="WIL8" s="161"/>
      <c r="WIM8" s="161"/>
      <c r="WIN8" s="161"/>
      <c r="WIO8" s="161"/>
      <c r="WIP8" s="161"/>
      <c r="WIQ8" s="161"/>
      <c r="WIR8" s="161"/>
      <c r="WIS8" s="161"/>
      <c r="WIT8" s="161"/>
      <c r="WIU8" s="161"/>
      <c r="WIV8" s="161"/>
      <c r="WIW8" s="161"/>
      <c r="WIX8" s="161"/>
      <c r="WIY8" s="161"/>
      <c r="WIZ8" s="161"/>
      <c r="WJA8" s="161"/>
      <c r="WJB8" s="161"/>
      <c r="WJC8" s="161"/>
      <c r="WJD8" s="161"/>
      <c r="WJE8" s="161"/>
      <c r="WJF8" s="161"/>
      <c r="WJG8" s="161"/>
      <c r="WJH8" s="161"/>
      <c r="WJI8" s="161"/>
      <c r="WJJ8" s="161"/>
      <c r="WJK8" s="161"/>
      <c r="WJL8" s="161"/>
      <c r="WJM8" s="161"/>
      <c r="WJN8" s="161"/>
      <c r="WJO8" s="161"/>
      <c r="WJP8" s="161"/>
      <c r="WJQ8" s="161"/>
      <c r="WJR8" s="161"/>
      <c r="WJS8" s="161"/>
      <c r="WJT8" s="161"/>
      <c r="WJU8" s="161"/>
      <c r="WJV8" s="161"/>
      <c r="WJW8" s="161"/>
      <c r="WJX8" s="161"/>
      <c r="WJY8" s="161"/>
      <c r="WJZ8" s="161"/>
      <c r="WKA8" s="161"/>
      <c r="WKB8" s="161"/>
      <c r="WKC8" s="161"/>
      <c r="WKD8" s="161"/>
      <c r="WKE8" s="161"/>
      <c r="WKF8" s="161"/>
      <c r="WKG8" s="161"/>
      <c r="WKH8" s="161"/>
      <c r="WKI8" s="161"/>
      <c r="WKJ8" s="161"/>
      <c r="WKK8" s="161"/>
      <c r="WKL8" s="161"/>
      <c r="WKM8" s="161"/>
      <c r="WKN8" s="161"/>
      <c r="WKO8" s="161"/>
      <c r="WKP8" s="161"/>
      <c r="WKQ8" s="161"/>
      <c r="WKR8" s="161"/>
      <c r="WKS8" s="161"/>
      <c r="WKT8" s="161"/>
      <c r="WKU8" s="161"/>
      <c r="WKV8" s="161"/>
      <c r="WKW8" s="161"/>
      <c r="WKX8" s="161"/>
      <c r="WKY8" s="161"/>
      <c r="WKZ8" s="161"/>
      <c r="WLA8" s="161"/>
      <c r="WLB8" s="161"/>
      <c r="WLC8" s="161"/>
      <c r="WLD8" s="161"/>
      <c r="WLE8" s="161"/>
      <c r="WLF8" s="161"/>
      <c r="WLG8" s="161"/>
      <c r="WLH8" s="161"/>
      <c r="WLI8" s="161"/>
      <c r="WLJ8" s="161"/>
      <c r="WLK8" s="161"/>
      <c r="WLL8" s="161"/>
      <c r="WLM8" s="161"/>
      <c r="WLN8" s="161"/>
      <c r="WLO8" s="161"/>
      <c r="WLP8" s="161"/>
      <c r="WLQ8" s="161"/>
      <c r="WLR8" s="161"/>
      <c r="WLS8" s="161"/>
      <c r="WLT8" s="161"/>
      <c r="WLU8" s="161"/>
      <c r="WLV8" s="161"/>
      <c r="WLW8" s="161"/>
      <c r="WLX8" s="161"/>
      <c r="WLY8" s="161"/>
      <c r="WLZ8" s="161"/>
      <c r="WMA8" s="161"/>
      <c r="WMB8" s="161"/>
      <c r="WMC8" s="161"/>
      <c r="WMD8" s="161"/>
      <c r="WME8" s="161"/>
      <c r="WMF8" s="161"/>
      <c r="WMG8" s="161"/>
      <c r="WMH8" s="161"/>
      <c r="WMI8" s="161"/>
      <c r="WMJ8" s="161"/>
      <c r="WMK8" s="161"/>
      <c r="WML8" s="161"/>
      <c r="WMM8" s="161"/>
      <c r="WMN8" s="161"/>
      <c r="WMO8" s="161"/>
      <c r="WMP8" s="161"/>
      <c r="WMQ8" s="161"/>
      <c r="WMR8" s="161"/>
      <c r="WMS8" s="161"/>
      <c r="WMT8" s="161"/>
      <c r="WMU8" s="161"/>
      <c r="WMV8" s="161"/>
      <c r="WMW8" s="161"/>
      <c r="WMX8" s="161"/>
      <c r="WMY8" s="161"/>
      <c r="WMZ8" s="161"/>
      <c r="WNA8" s="161"/>
      <c r="WNB8" s="161"/>
      <c r="WNC8" s="161"/>
      <c r="WND8" s="161"/>
      <c r="WNE8" s="161"/>
      <c r="WNF8" s="161"/>
      <c r="WNG8" s="161"/>
      <c r="WNH8" s="161"/>
      <c r="WNI8" s="161"/>
      <c r="WNJ8" s="161"/>
      <c r="WNK8" s="161"/>
      <c r="WNL8" s="161"/>
      <c r="WNM8" s="161"/>
      <c r="WNN8" s="161"/>
      <c r="WNO8" s="161"/>
      <c r="WNP8" s="161"/>
      <c r="WNQ8" s="161"/>
      <c r="WNR8" s="161"/>
      <c r="WNS8" s="161"/>
      <c r="WNT8" s="161"/>
      <c r="WNU8" s="161"/>
      <c r="WNV8" s="161"/>
      <c r="WNW8" s="161"/>
      <c r="WNX8" s="161"/>
      <c r="WNY8" s="161"/>
      <c r="WNZ8" s="161"/>
      <c r="WOA8" s="161"/>
      <c r="WOB8" s="161"/>
      <c r="WOC8" s="161"/>
      <c r="WOD8" s="161"/>
      <c r="WOE8" s="161"/>
      <c r="WOF8" s="161"/>
      <c r="WOG8" s="161"/>
      <c r="WOH8" s="161"/>
      <c r="WOI8" s="161"/>
      <c r="WOJ8" s="161"/>
      <c r="WOK8" s="161"/>
      <c r="WOL8" s="161"/>
      <c r="WOM8" s="161"/>
      <c r="WON8" s="161"/>
      <c r="WOO8" s="161"/>
      <c r="WOP8" s="161"/>
      <c r="WOQ8" s="161"/>
      <c r="WOR8" s="161"/>
      <c r="WOS8" s="161"/>
      <c r="WOT8" s="161"/>
      <c r="WOU8" s="161"/>
      <c r="WOV8" s="161"/>
      <c r="WOW8" s="161"/>
      <c r="WOX8" s="161"/>
      <c r="WOY8" s="161"/>
      <c r="WOZ8" s="161"/>
      <c r="WPA8" s="161"/>
      <c r="WPB8" s="161"/>
      <c r="WPC8" s="161"/>
      <c r="WPD8" s="161"/>
      <c r="WPE8" s="161"/>
      <c r="WPF8" s="161"/>
      <c r="WPG8" s="161"/>
      <c r="WPH8" s="161"/>
      <c r="WPI8" s="161"/>
      <c r="WPJ8" s="161"/>
      <c r="WPK8" s="161"/>
      <c r="WPL8" s="161"/>
      <c r="WPM8" s="161"/>
      <c r="WPN8" s="161"/>
      <c r="WPO8" s="161"/>
      <c r="WPP8" s="161"/>
      <c r="WPQ8" s="161"/>
      <c r="WPR8" s="161"/>
      <c r="WPS8" s="161"/>
      <c r="WPT8" s="161"/>
      <c r="WPU8" s="161"/>
      <c r="WPV8" s="161"/>
      <c r="WPW8" s="161"/>
      <c r="WPX8" s="161"/>
      <c r="WPY8" s="161"/>
      <c r="WPZ8" s="161"/>
      <c r="WQA8" s="161"/>
      <c r="WQB8" s="161"/>
      <c r="WQC8" s="161"/>
      <c r="WQD8" s="161"/>
      <c r="WQE8" s="161"/>
      <c r="WQF8" s="161"/>
      <c r="WQG8" s="161"/>
      <c r="WQH8" s="161"/>
      <c r="WQI8" s="161"/>
      <c r="WQJ8" s="161"/>
      <c r="WQK8" s="161"/>
      <c r="WQL8" s="161"/>
      <c r="WQM8" s="161"/>
      <c r="WQN8" s="161"/>
      <c r="WQO8" s="161"/>
      <c r="WQP8" s="161"/>
      <c r="WQQ8" s="161"/>
      <c r="WQR8" s="161"/>
      <c r="WQS8" s="161"/>
      <c r="WQT8" s="161"/>
      <c r="WQU8" s="161"/>
      <c r="WQV8" s="161"/>
      <c r="WQW8" s="161"/>
      <c r="WQX8" s="161"/>
      <c r="WQY8" s="161"/>
      <c r="WQZ8" s="161"/>
      <c r="WRA8" s="161"/>
      <c r="WRB8" s="161"/>
      <c r="WRC8" s="161"/>
      <c r="WRD8" s="161"/>
      <c r="WRE8" s="161"/>
      <c r="WRF8" s="161"/>
      <c r="WRG8" s="161"/>
      <c r="WRH8" s="161"/>
      <c r="WRI8" s="161"/>
      <c r="WRJ8" s="161"/>
      <c r="WRK8" s="161"/>
      <c r="WRL8" s="161"/>
      <c r="WRM8" s="161"/>
      <c r="WRN8" s="161"/>
      <c r="WRO8" s="161"/>
      <c r="WRP8" s="161"/>
      <c r="WRQ8" s="161"/>
      <c r="WRR8" s="161"/>
      <c r="WRS8" s="161"/>
      <c r="WRT8" s="161"/>
      <c r="WRU8" s="161"/>
      <c r="WRV8" s="161"/>
      <c r="WRW8" s="161"/>
      <c r="WRX8" s="161"/>
      <c r="WRY8" s="161"/>
      <c r="WRZ8" s="161"/>
      <c r="WSA8" s="161"/>
      <c r="WSB8" s="161"/>
      <c r="WSC8" s="161"/>
      <c r="WSD8" s="161"/>
      <c r="WSE8" s="161"/>
      <c r="WSF8" s="161"/>
      <c r="WSG8" s="161"/>
      <c r="WSH8" s="161"/>
      <c r="WSI8" s="161"/>
      <c r="WSJ8" s="161"/>
      <c r="WSK8" s="161"/>
      <c r="WSL8" s="161"/>
      <c r="WSM8" s="161"/>
      <c r="WSN8" s="161"/>
      <c r="WSO8" s="161"/>
      <c r="WSP8" s="161"/>
      <c r="WSQ8" s="161"/>
      <c r="WSR8" s="161"/>
      <c r="WSS8" s="161"/>
      <c r="WST8" s="161"/>
      <c r="WSU8" s="161"/>
      <c r="WSV8" s="161"/>
      <c r="WSW8" s="161"/>
      <c r="WSX8" s="161"/>
      <c r="WSY8" s="161"/>
      <c r="WSZ8" s="161"/>
      <c r="WTA8" s="161"/>
      <c r="WTB8" s="161"/>
      <c r="WTC8" s="161"/>
      <c r="WTD8" s="161"/>
      <c r="WTE8" s="161"/>
      <c r="WTF8" s="161"/>
      <c r="WTG8" s="161"/>
      <c r="WTH8" s="161"/>
      <c r="WTI8" s="161"/>
      <c r="WTJ8" s="161"/>
      <c r="WTK8" s="161"/>
      <c r="WTL8" s="161"/>
      <c r="WTM8" s="161"/>
      <c r="WTN8" s="161"/>
      <c r="WTO8" s="161"/>
      <c r="WTP8" s="161"/>
      <c r="WTQ8" s="161"/>
      <c r="WTR8" s="161"/>
      <c r="WTS8" s="161"/>
      <c r="WTT8" s="161"/>
      <c r="WTU8" s="161"/>
      <c r="WTV8" s="161"/>
      <c r="WTW8" s="161"/>
      <c r="WTX8" s="161"/>
      <c r="WTY8" s="161"/>
      <c r="WTZ8" s="161"/>
      <c r="WUA8" s="161"/>
      <c r="WUB8" s="161"/>
      <c r="WUC8" s="161"/>
      <c r="WUD8" s="161"/>
      <c r="WUE8" s="161"/>
      <c r="WUF8" s="161"/>
      <c r="WUG8" s="161"/>
      <c r="WUH8" s="161"/>
      <c r="WUI8" s="161"/>
      <c r="WUJ8" s="161"/>
      <c r="WUK8" s="161"/>
      <c r="WUL8" s="161"/>
      <c r="WUM8" s="161"/>
      <c r="WUN8" s="161"/>
      <c r="WUO8" s="161"/>
      <c r="WUP8" s="161"/>
      <c r="WUQ8" s="161"/>
      <c r="WUR8" s="161"/>
      <c r="WUS8" s="161"/>
      <c r="WUT8" s="161"/>
      <c r="WUU8" s="161"/>
      <c r="WUV8" s="161"/>
      <c r="WUW8" s="161"/>
      <c r="WUX8" s="161"/>
      <c r="WUY8" s="161"/>
      <c r="WUZ8" s="161"/>
      <c r="WVA8" s="161"/>
      <c r="WVB8" s="161"/>
      <c r="WVC8" s="161"/>
      <c r="WVD8" s="161"/>
      <c r="WVE8" s="161"/>
      <c r="WVF8" s="161"/>
      <c r="WVG8" s="161"/>
      <c r="WVH8" s="161"/>
      <c r="WVI8" s="161"/>
      <c r="WVJ8" s="161"/>
      <c r="WVK8" s="161"/>
      <c r="WVL8" s="161"/>
      <c r="WVM8" s="161"/>
      <c r="WVN8" s="161"/>
      <c r="WVO8" s="161"/>
      <c r="WVP8" s="161"/>
      <c r="WVQ8" s="161"/>
      <c r="WVR8" s="161"/>
      <c r="WVS8" s="161"/>
      <c r="WVT8" s="161"/>
      <c r="WVU8" s="161"/>
      <c r="WVV8" s="161"/>
      <c r="WVW8" s="161"/>
      <c r="WVX8" s="161"/>
      <c r="WVY8" s="161"/>
      <c r="WVZ8" s="161"/>
      <c r="WWA8" s="161"/>
      <c r="WWB8" s="161"/>
      <c r="WWC8" s="161"/>
      <c r="WWD8" s="161"/>
      <c r="WWE8" s="161"/>
      <c r="WWF8" s="161"/>
      <c r="WWG8" s="161"/>
      <c r="WWH8" s="161"/>
      <c r="WWI8" s="161"/>
      <c r="WWJ8" s="161"/>
      <c r="WWK8" s="161"/>
      <c r="WWL8" s="161"/>
      <c r="WWM8" s="161"/>
      <c r="WWN8" s="161"/>
      <c r="WWO8" s="161"/>
      <c r="WWP8" s="161"/>
      <c r="WWQ8" s="161"/>
      <c r="WWR8" s="161"/>
      <c r="WWS8" s="161"/>
      <c r="WWT8" s="161"/>
      <c r="WWU8" s="161"/>
      <c r="WWV8" s="161"/>
      <c r="WWW8" s="161"/>
      <c r="WWX8" s="161"/>
      <c r="WWY8" s="161"/>
      <c r="WWZ8" s="161"/>
      <c r="WXA8" s="161"/>
      <c r="WXB8" s="161"/>
      <c r="WXC8" s="161"/>
      <c r="WXD8" s="161"/>
      <c r="WXE8" s="161"/>
      <c r="WXF8" s="161"/>
      <c r="WXG8" s="161"/>
      <c r="WXH8" s="161"/>
      <c r="WXI8" s="161"/>
      <c r="WXJ8" s="161"/>
      <c r="WXK8" s="161"/>
      <c r="WXL8" s="161"/>
      <c r="WXM8" s="161"/>
      <c r="WXN8" s="161"/>
      <c r="WXO8" s="161"/>
      <c r="WXP8" s="161"/>
      <c r="WXQ8" s="161"/>
      <c r="WXR8" s="161"/>
      <c r="WXS8" s="161"/>
      <c r="WXT8" s="161"/>
      <c r="WXU8" s="161"/>
      <c r="WXV8" s="161"/>
      <c r="WXW8" s="161"/>
      <c r="WXX8" s="161"/>
      <c r="WXY8" s="161"/>
      <c r="WXZ8" s="161"/>
      <c r="WYA8" s="161"/>
      <c r="WYB8" s="161"/>
      <c r="WYC8" s="161"/>
      <c r="WYD8" s="161"/>
      <c r="WYE8" s="161"/>
      <c r="WYF8" s="161"/>
      <c r="WYG8" s="161"/>
      <c r="WYH8" s="161"/>
      <c r="WYI8" s="161"/>
      <c r="WYJ8" s="161"/>
      <c r="WYK8" s="161"/>
      <c r="WYL8" s="161"/>
      <c r="WYM8" s="161"/>
      <c r="WYN8" s="161"/>
      <c r="WYO8" s="161"/>
      <c r="WYP8" s="161"/>
      <c r="WYQ8" s="161"/>
      <c r="WYR8" s="161"/>
      <c r="WYS8" s="161"/>
      <c r="WYT8" s="161"/>
      <c r="WYU8" s="161"/>
      <c r="WYV8" s="161"/>
      <c r="WYW8" s="161"/>
      <c r="WYX8" s="161"/>
      <c r="WYY8" s="161"/>
      <c r="WYZ8" s="161"/>
      <c r="WZA8" s="161"/>
      <c r="WZB8" s="161"/>
      <c r="WZC8" s="161"/>
      <c r="WZD8" s="161"/>
      <c r="WZE8" s="161"/>
      <c r="WZF8" s="161"/>
      <c r="WZG8" s="161"/>
      <c r="WZH8" s="161"/>
      <c r="WZI8" s="161"/>
      <c r="WZJ8" s="161"/>
      <c r="WZK8" s="161"/>
      <c r="WZL8" s="161"/>
      <c r="WZM8" s="161"/>
      <c r="WZN8" s="161"/>
      <c r="WZO8" s="161"/>
      <c r="WZP8" s="161"/>
      <c r="WZQ8" s="161"/>
      <c r="WZR8" s="161"/>
      <c r="WZS8" s="161"/>
      <c r="WZT8" s="161"/>
      <c r="WZU8" s="161"/>
      <c r="WZV8" s="161"/>
      <c r="WZW8" s="161"/>
      <c r="WZX8" s="161"/>
      <c r="WZY8" s="161"/>
      <c r="WZZ8" s="161"/>
      <c r="XAA8" s="161"/>
      <c r="XAB8" s="161"/>
      <c r="XAC8" s="161"/>
      <c r="XAD8" s="161"/>
      <c r="XAE8" s="161"/>
      <c r="XAF8" s="161"/>
      <c r="XAG8" s="161"/>
      <c r="XAH8" s="161"/>
      <c r="XAI8" s="161"/>
      <c r="XAJ8" s="161"/>
      <c r="XAK8" s="161"/>
      <c r="XAL8" s="161"/>
      <c r="XAM8" s="161"/>
      <c r="XAN8" s="161"/>
      <c r="XAO8" s="161"/>
      <c r="XAP8" s="161"/>
      <c r="XAQ8" s="161"/>
      <c r="XAR8" s="161"/>
      <c r="XAS8" s="161"/>
      <c r="XAT8" s="161"/>
      <c r="XAU8" s="161"/>
      <c r="XAV8" s="161"/>
      <c r="XAW8" s="161"/>
      <c r="XAX8" s="161"/>
      <c r="XAY8" s="161"/>
      <c r="XAZ8" s="161"/>
      <c r="XBA8" s="161"/>
      <c r="XBB8" s="161"/>
      <c r="XBC8" s="161"/>
      <c r="XBD8" s="161"/>
      <c r="XBE8" s="161"/>
      <c r="XBF8" s="161"/>
      <c r="XBG8" s="161"/>
      <c r="XBH8" s="161"/>
      <c r="XBI8" s="161"/>
      <c r="XBJ8" s="161"/>
      <c r="XBK8" s="161"/>
      <c r="XBL8" s="161"/>
      <c r="XBM8" s="161"/>
      <c r="XBN8" s="161"/>
      <c r="XBO8" s="161"/>
      <c r="XBP8" s="161"/>
      <c r="XBQ8" s="161"/>
      <c r="XBR8" s="161"/>
      <c r="XBS8" s="161"/>
      <c r="XBT8" s="161"/>
      <c r="XBU8" s="161"/>
      <c r="XBV8" s="161"/>
      <c r="XBW8" s="161"/>
      <c r="XBX8" s="161"/>
      <c r="XBY8" s="161"/>
      <c r="XBZ8" s="161"/>
      <c r="XCA8" s="161"/>
      <c r="XCB8" s="161"/>
      <c r="XCC8" s="161"/>
      <c r="XCD8" s="161"/>
      <c r="XCE8" s="161"/>
      <c r="XCF8" s="161"/>
      <c r="XCG8" s="161"/>
      <c r="XCH8" s="161"/>
      <c r="XCI8" s="161"/>
      <c r="XCJ8" s="161"/>
      <c r="XCK8" s="161"/>
      <c r="XCL8" s="161"/>
      <c r="XCM8" s="161"/>
      <c r="XCN8" s="161"/>
      <c r="XCO8" s="161"/>
      <c r="XCP8" s="161"/>
      <c r="XCQ8" s="161"/>
      <c r="XCR8" s="161"/>
      <c r="XCS8" s="161"/>
      <c r="XCT8" s="161"/>
      <c r="XCU8" s="161"/>
      <c r="XCV8" s="161"/>
      <c r="XCW8" s="161"/>
      <c r="XCX8" s="161"/>
      <c r="XCY8" s="161"/>
      <c r="XCZ8" s="161"/>
      <c r="XDA8" s="161"/>
      <c r="XDB8" s="161"/>
      <c r="XDC8" s="161"/>
      <c r="XDD8" s="161"/>
      <c r="XDE8" s="161"/>
      <c r="XDF8" s="161"/>
      <c r="XDG8" s="161"/>
      <c r="XDH8" s="161"/>
      <c r="XDI8" s="161"/>
      <c r="XDJ8" s="161"/>
      <c r="XDK8" s="161"/>
      <c r="XDL8" s="161"/>
      <c r="XDM8" s="161"/>
      <c r="XDN8" s="161"/>
      <c r="XDO8" s="161"/>
      <c r="XDP8" s="161"/>
      <c r="XDQ8" s="161"/>
      <c r="XDR8" s="161"/>
      <c r="XDS8" s="161"/>
      <c r="XDT8" s="161"/>
      <c r="XDU8" s="161"/>
      <c r="XDV8" s="161"/>
      <c r="XDW8" s="161"/>
      <c r="XDX8" s="161"/>
      <c r="XDY8" s="161"/>
      <c r="XDZ8" s="161"/>
      <c r="XEA8" s="161"/>
      <c r="XEB8" s="161"/>
      <c r="XEC8" s="161"/>
      <c r="XED8" s="161"/>
      <c r="XEE8" s="161"/>
      <c r="XEF8" s="161"/>
      <c r="XEG8" s="161"/>
      <c r="XEH8" s="161"/>
      <c r="XEI8" s="161"/>
      <c r="XEJ8" s="161"/>
      <c r="XEK8" s="161"/>
      <c r="XEL8" s="161"/>
      <c r="XEM8" s="161"/>
      <c r="XEN8" s="161"/>
      <c r="XEO8" s="161"/>
      <c r="XEP8" s="161"/>
      <c r="XEQ8" s="161"/>
      <c r="XER8" s="161"/>
      <c r="XES8" s="161"/>
      <c r="XET8" s="161"/>
      <c r="XEU8" s="161"/>
      <c r="XEV8" s="161"/>
      <c r="XEW8" s="161"/>
      <c r="XEX8" s="161"/>
      <c r="XEY8" s="161"/>
      <c r="XEZ8" s="161"/>
      <c r="XFA8" s="161"/>
    </row>
    <row r="9" spans="1:16381" x14ac:dyDescent="0.25">
      <c r="A9" s="957"/>
      <c r="C9" s="226"/>
      <c r="D9" s="186" t="s">
        <v>293</v>
      </c>
      <c r="E9" s="227">
        <v>13000</v>
      </c>
      <c r="F9" s="227">
        <v>10400</v>
      </c>
      <c r="G9" s="227">
        <v>15600</v>
      </c>
      <c r="H9" s="227">
        <v>21000</v>
      </c>
      <c r="I9" s="227">
        <v>0</v>
      </c>
      <c r="J9" s="227">
        <v>0</v>
      </c>
      <c r="K9" s="227">
        <v>0</v>
      </c>
      <c r="L9" s="227">
        <v>0</v>
      </c>
      <c r="M9" s="228">
        <f>SUM(E9:L9)</f>
        <v>60000</v>
      </c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  <c r="AIG9" s="161"/>
      <c r="AIH9" s="161"/>
      <c r="AII9" s="161"/>
      <c r="AIJ9" s="161"/>
      <c r="AIK9" s="161"/>
      <c r="AIL9" s="161"/>
      <c r="AIM9" s="161"/>
      <c r="AIN9" s="161"/>
      <c r="AIO9" s="161"/>
      <c r="AIP9" s="161"/>
      <c r="AIQ9" s="161"/>
      <c r="AIR9" s="161"/>
      <c r="AIS9" s="161"/>
      <c r="AIT9" s="161"/>
      <c r="AIU9" s="161"/>
      <c r="AIV9" s="161"/>
      <c r="AIW9" s="161"/>
      <c r="AIX9" s="161"/>
      <c r="AIY9" s="161"/>
      <c r="AIZ9" s="161"/>
      <c r="AJA9" s="161"/>
      <c r="AJB9" s="161"/>
      <c r="AJC9" s="161"/>
      <c r="AJD9" s="161"/>
      <c r="AJE9" s="161"/>
      <c r="AJF9" s="161"/>
      <c r="AJG9" s="161"/>
      <c r="AJH9" s="161"/>
      <c r="AJI9" s="161"/>
      <c r="AJJ9" s="161"/>
      <c r="AJK9" s="161"/>
      <c r="AJL9" s="161"/>
      <c r="AJM9" s="161"/>
      <c r="AJN9" s="161"/>
      <c r="AJO9" s="161"/>
      <c r="AJP9" s="161"/>
      <c r="AJQ9" s="161"/>
      <c r="AJR9" s="161"/>
      <c r="AJS9" s="161"/>
      <c r="AJT9" s="161"/>
      <c r="AJU9" s="161"/>
      <c r="AJV9" s="161"/>
      <c r="AJW9" s="161"/>
      <c r="AJX9" s="161"/>
      <c r="AJY9" s="161"/>
      <c r="AJZ9" s="161"/>
      <c r="AKA9" s="161"/>
      <c r="AKB9" s="161"/>
      <c r="AKC9" s="161"/>
      <c r="AKD9" s="161"/>
      <c r="AKE9" s="161"/>
      <c r="AKF9" s="161"/>
      <c r="AKG9" s="161"/>
      <c r="AKH9" s="161"/>
      <c r="AKI9" s="161"/>
      <c r="AKJ9" s="161"/>
      <c r="AKK9" s="161"/>
      <c r="AKL9" s="161"/>
      <c r="AKM9" s="161"/>
      <c r="AKN9" s="161"/>
      <c r="AKO9" s="161"/>
      <c r="AKP9" s="161"/>
      <c r="AKQ9" s="161"/>
      <c r="AKR9" s="161"/>
      <c r="AKS9" s="161"/>
      <c r="AKT9" s="161"/>
      <c r="AKU9" s="161"/>
      <c r="AKV9" s="161"/>
      <c r="AKW9" s="161"/>
      <c r="AKX9" s="161"/>
      <c r="AKY9" s="161"/>
      <c r="AKZ9" s="161"/>
      <c r="ALA9" s="161"/>
      <c r="ALB9" s="161"/>
      <c r="ALC9" s="161"/>
      <c r="ALD9" s="161"/>
      <c r="ALE9" s="161"/>
      <c r="ALF9" s="161"/>
      <c r="ALG9" s="161"/>
      <c r="ALH9" s="161"/>
      <c r="ALI9" s="161"/>
      <c r="ALJ9" s="161"/>
      <c r="ALK9" s="161"/>
      <c r="ALL9" s="161"/>
      <c r="ALM9" s="161"/>
      <c r="ALN9" s="161"/>
      <c r="ALO9" s="161"/>
      <c r="ALP9" s="161"/>
      <c r="ALQ9" s="161"/>
      <c r="ALR9" s="161"/>
      <c r="ALS9" s="161"/>
      <c r="ALT9" s="161"/>
      <c r="ALU9" s="161"/>
      <c r="ALV9" s="161"/>
      <c r="ALW9" s="161"/>
      <c r="ALX9" s="161"/>
      <c r="ALY9" s="161"/>
      <c r="ALZ9" s="161"/>
      <c r="AMA9" s="161"/>
      <c r="AMB9" s="161"/>
      <c r="AMC9" s="161"/>
      <c r="AMD9" s="161"/>
      <c r="AME9" s="161"/>
      <c r="AMF9" s="161"/>
      <c r="AMG9" s="161"/>
      <c r="AMH9" s="161"/>
      <c r="AMI9" s="161"/>
      <c r="AMJ9" s="161"/>
      <c r="AMK9" s="161"/>
      <c r="AML9" s="161"/>
      <c r="AMM9" s="161"/>
      <c r="AMN9" s="161"/>
      <c r="AMO9" s="161"/>
      <c r="AMP9" s="161"/>
      <c r="AMQ9" s="161"/>
      <c r="AMR9" s="161"/>
      <c r="AMS9" s="161"/>
      <c r="AMT9" s="161"/>
      <c r="AMU9" s="161"/>
      <c r="AMV9" s="161"/>
      <c r="AMW9" s="161"/>
      <c r="AMX9" s="161"/>
      <c r="AMY9" s="161"/>
      <c r="AMZ9" s="161"/>
      <c r="ANA9" s="161"/>
      <c r="ANB9" s="161"/>
      <c r="ANC9" s="161"/>
      <c r="AND9" s="161"/>
      <c r="ANE9" s="161"/>
      <c r="ANF9" s="161"/>
      <c r="ANG9" s="161"/>
      <c r="ANH9" s="161"/>
      <c r="ANI9" s="161"/>
      <c r="ANJ9" s="161"/>
      <c r="ANK9" s="161"/>
      <c r="ANL9" s="161"/>
      <c r="ANM9" s="161"/>
      <c r="ANN9" s="161"/>
      <c r="ANO9" s="161"/>
      <c r="ANP9" s="161"/>
      <c r="ANQ9" s="161"/>
      <c r="ANR9" s="161"/>
      <c r="ANS9" s="161"/>
      <c r="ANT9" s="161"/>
      <c r="ANU9" s="161"/>
      <c r="ANV9" s="161"/>
      <c r="ANW9" s="161"/>
      <c r="ANX9" s="161"/>
      <c r="ANY9" s="161"/>
      <c r="ANZ9" s="161"/>
      <c r="AOA9" s="161"/>
      <c r="AOB9" s="161"/>
      <c r="AOC9" s="161"/>
      <c r="AOD9" s="161"/>
      <c r="AOE9" s="161"/>
      <c r="AOF9" s="161"/>
      <c r="AOG9" s="161"/>
      <c r="AOH9" s="161"/>
      <c r="AOI9" s="161"/>
      <c r="AOJ9" s="161"/>
      <c r="AOK9" s="161"/>
      <c r="AOL9" s="161"/>
      <c r="AOM9" s="161"/>
      <c r="AON9" s="161"/>
      <c r="AOO9" s="161"/>
      <c r="AOP9" s="161"/>
      <c r="AOQ9" s="161"/>
      <c r="AOR9" s="161"/>
      <c r="AOS9" s="161"/>
      <c r="AOT9" s="161"/>
      <c r="AOU9" s="161"/>
      <c r="AOV9" s="161"/>
      <c r="AOW9" s="161"/>
      <c r="AOX9" s="161"/>
      <c r="AOY9" s="161"/>
      <c r="AOZ9" s="161"/>
      <c r="APA9" s="161"/>
      <c r="APB9" s="161"/>
      <c r="APC9" s="161"/>
      <c r="APD9" s="161"/>
      <c r="APE9" s="161"/>
      <c r="APF9" s="161"/>
      <c r="APG9" s="161"/>
      <c r="APH9" s="161"/>
      <c r="API9" s="161"/>
      <c r="APJ9" s="161"/>
      <c r="APK9" s="161"/>
      <c r="APL9" s="161"/>
      <c r="APM9" s="161"/>
      <c r="APN9" s="161"/>
      <c r="APO9" s="161"/>
      <c r="APP9" s="161"/>
      <c r="APQ9" s="161"/>
      <c r="APR9" s="161"/>
      <c r="APS9" s="161"/>
      <c r="APT9" s="161"/>
      <c r="APU9" s="161"/>
      <c r="APV9" s="161"/>
      <c r="APW9" s="161"/>
      <c r="APX9" s="161"/>
      <c r="APY9" s="161"/>
      <c r="APZ9" s="161"/>
      <c r="AQA9" s="161"/>
      <c r="AQB9" s="161"/>
      <c r="AQC9" s="161"/>
      <c r="AQD9" s="161"/>
      <c r="AQE9" s="161"/>
      <c r="AQF9" s="161"/>
      <c r="AQG9" s="161"/>
      <c r="AQH9" s="161"/>
      <c r="AQI9" s="161"/>
      <c r="AQJ9" s="161"/>
      <c r="AQK9" s="161"/>
      <c r="AQL9" s="161"/>
      <c r="AQM9" s="161"/>
      <c r="AQN9" s="161"/>
      <c r="AQO9" s="161"/>
      <c r="AQP9" s="161"/>
      <c r="AQQ9" s="161"/>
      <c r="AQR9" s="161"/>
      <c r="AQS9" s="161"/>
      <c r="AQT9" s="161"/>
      <c r="AQU9" s="161"/>
      <c r="AQV9" s="161"/>
      <c r="AQW9" s="161"/>
      <c r="AQX9" s="161"/>
      <c r="AQY9" s="161"/>
      <c r="AQZ9" s="161"/>
      <c r="ARA9" s="161"/>
      <c r="ARB9" s="161"/>
      <c r="ARC9" s="161"/>
      <c r="ARD9" s="161"/>
      <c r="ARE9" s="161"/>
      <c r="ARF9" s="161"/>
      <c r="ARG9" s="161"/>
      <c r="ARH9" s="161"/>
      <c r="ARI9" s="161"/>
      <c r="ARJ9" s="161"/>
      <c r="ARK9" s="161"/>
      <c r="ARL9" s="161"/>
      <c r="ARM9" s="161"/>
      <c r="ARN9" s="161"/>
      <c r="ARO9" s="161"/>
      <c r="ARP9" s="161"/>
      <c r="ARQ9" s="161"/>
      <c r="ARR9" s="161"/>
      <c r="ARS9" s="161"/>
      <c r="ART9" s="161"/>
      <c r="ARU9" s="161"/>
      <c r="ARV9" s="161"/>
      <c r="ARW9" s="161"/>
      <c r="ARX9" s="161"/>
      <c r="ARY9" s="161"/>
      <c r="ARZ9" s="161"/>
      <c r="ASA9" s="161"/>
      <c r="ASB9" s="161"/>
      <c r="ASC9" s="161"/>
      <c r="ASD9" s="161"/>
      <c r="ASE9" s="161"/>
      <c r="ASF9" s="161"/>
      <c r="ASG9" s="161"/>
      <c r="ASH9" s="161"/>
      <c r="ASI9" s="161"/>
      <c r="ASJ9" s="161"/>
      <c r="ASK9" s="161"/>
      <c r="ASL9" s="161"/>
      <c r="ASM9" s="161"/>
      <c r="ASN9" s="161"/>
      <c r="ASO9" s="161"/>
      <c r="ASP9" s="161"/>
      <c r="ASQ9" s="161"/>
      <c r="ASR9" s="161"/>
      <c r="ASS9" s="161"/>
      <c r="AST9" s="161"/>
      <c r="ASU9" s="161"/>
      <c r="ASV9" s="161"/>
      <c r="ASW9" s="161"/>
      <c r="ASX9" s="161"/>
      <c r="ASY9" s="161"/>
      <c r="ASZ9" s="161"/>
      <c r="ATA9" s="161"/>
      <c r="ATB9" s="161"/>
      <c r="ATC9" s="161"/>
      <c r="ATD9" s="161"/>
      <c r="ATE9" s="161"/>
      <c r="ATF9" s="161"/>
      <c r="ATG9" s="161"/>
      <c r="ATH9" s="161"/>
      <c r="ATI9" s="161"/>
      <c r="ATJ9" s="161"/>
      <c r="ATK9" s="161"/>
      <c r="ATL9" s="161"/>
      <c r="ATM9" s="161"/>
      <c r="ATN9" s="161"/>
      <c r="ATO9" s="161"/>
      <c r="ATP9" s="161"/>
      <c r="ATQ9" s="161"/>
      <c r="ATR9" s="161"/>
      <c r="ATS9" s="161"/>
      <c r="ATT9" s="161"/>
      <c r="ATU9" s="161"/>
      <c r="ATV9" s="161"/>
      <c r="ATW9" s="161"/>
      <c r="ATX9" s="161"/>
      <c r="ATY9" s="161"/>
      <c r="ATZ9" s="161"/>
      <c r="AUA9" s="161"/>
      <c r="AUB9" s="161"/>
      <c r="AUC9" s="161"/>
      <c r="AUD9" s="161"/>
      <c r="AUE9" s="161"/>
      <c r="AUF9" s="161"/>
      <c r="AUG9" s="161"/>
      <c r="AUH9" s="161"/>
      <c r="AUI9" s="161"/>
      <c r="AUJ9" s="161"/>
      <c r="AUK9" s="161"/>
      <c r="AUL9" s="161"/>
      <c r="AUM9" s="161"/>
      <c r="AUN9" s="161"/>
      <c r="AUO9" s="161"/>
      <c r="AUP9" s="161"/>
      <c r="AUQ9" s="161"/>
      <c r="AUR9" s="161"/>
      <c r="AUS9" s="161"/>
      <c r="AUT9" s="161"/>
      <c r="AUU9" s="161"/>
      <c r="AUV9" s="161"/>
      <c r="AUW9" s="161"/>
      <c r="AUX9" s="161"/>
      <c r="AUY9" s="161"/>
      <c r="AUZ9" s="161"/>
      <c r="AVA9" s="161"/>
      <c r="AVB9" s="161"/>
      <c r="AVC9" s="161"/>
      <c r="AVD9" s="161"/>
      <c r="AVE9" s="161"/>
      <c r="AVF9" s="161"/>
      <c r="AVG9" s="161"/>
      <c r="AVH9" s="161"/>
      <c r="AVI9" s="161"/>
      <c r="AVJ9" s="161"/>
      <c r="AVK9" s="161"/>
      <c r="AVL9" s="161"/>
      <c r="AVM9" s="161"/>
      <c r="AVN9" s="161"/>
      <c r="AVO9" s="161"/>
      <c r="AVP9" s="161"/>
      <c r="AVQ9" s="161"/>
      <c r="AVR9" s="161"/>
      <c r="AVS9" s="161"/>
      <c r="AVT9" s="161"/>
      <c r="AVU9" s="161"/>
      <c r="AVV9" s="161"/>
      <c r="AVW9" s="161"/>
      <c r="AVX9" s="161"/>
      <c r="AVY9" s="161"/>
      <c r="AVZ9" s="161"/>
      <c r="AWA9" s="161"/>
      <c r="AWB9" s="161"/>
      <c r="AWC9" s="161"/>
      <c r="AWD9" s="161"/>
      <c r="AWE9" s="161"/>
      <c r="AWF9" s="161"/>
      <c r="AWG9" s="161"/>
      <c r="AWH9" s="161"/>
      <c r="AWI9" s="161"/>
      <c r="AWJ9" s="161"/>
      <c r="AWK9" s="161"/>
      <c r="AWL9" s="161"/>
      <c r="AWM9" s="161"/>
      <c r="AWN9" s="161"/>
      <c r="AWO9" s="161"/>
      <c r="AWP9" s="161"/>
      <c r="AWQ9" s="161"/>
      <c r="AWR9" s="161"/>
      <c r="AWS9" s="161"/>
      <c r="AWT9" s="161"/>
      <c r="AWU9" s="161"/>
      <c r="AWV9" s="161"/>
      <c r="AWW9" s="161"/>
      <c r="AWX9" s="161"/>
      <c r="AWY9" s="161"/>
      <c r="AWZ9" s="161"/>
      <c r="AXA9" s="161"/>
      <c r="AXB9" s="161"/>
      <c r="AXC9" s="161"/>
      <c r="AXD9" s="161"/>
      <c r="AXE9" s="161"/>
      <c r="AXF9" s="161"/>
      <c r="AXG9" s="161"/>
      <c r="AXH9" s="161"/>
      <c r="AXI9" s="161"/>
      <c r="AXJ9" s="161"/>
      <c r="AXK9" s="161"/>
      <c r="AXL9" s="161"/>
      <c r="AXM9" s="161"/>
      <c r="AXN9" s="161"/>
      <c r="AXO9" s="161"/>
      <c r="AXP9" s="161"/>
      <c r="AXQ9" s="161"/>
      <c r="AXR9" s="161"/>
      <c r="AXS9" s="161"/>
      <c r="AXT9" s="161"/>
      <c r="AXU9" s="161"/>
      <c r="AXV9" s="161"/>
      <c r="AXW9" s="161"/>
      <c r="AXX9" s="161"/>
      <c r="AXY9" s="161"/>
      <c r="AXZ9" s="161"/>
      <c r="AYA9" s="161"/>
      <c r="AYB9" s="161"/>
      <c r="AYC9" s="161"/>
      <c r="AYD9" s="161"/>
      <c r="AYE9" s="161"/>
      <c r="AYF9" s="161"/>
      <c r="AYG9" s="161"/>
      <c r="AYH9" s="161"/>
      <c r="AYI9" s="161"/>
      <c r="AYJ9" s="161"/>
      <c r="AYK9" s="161"/>
      <c r="AYL9" s="161"/>
      <c r="AYM9" s="161"/>
      <c r="AYN9" s="161"/>
      <c r="AYO9" s="161"/>
      <c r="AYP9" s="161"/>
      <c r="AYQ9" s="161"/>
      <c r="AYR9" s="161"/>
      <c r="AYS9" s="161"/>
      <c r="AYT9" s="161"/>
      <c r="AYU9" s="161"/>
      <c r="AYV9" s="161"/>
      <c r="AYW9" s="161"/>
      <c r="AYX9" s="161"/>
      <c r="AYY9" s="161"/>
      <c r="AYZ9" s="161"/>
      <c r="AZA9" s="161"/>
      <c r="AZB9" s="161"/>
      <c r="AZC9" s="161"/>
      <c r="AZD9" s="161"/>
      <c r="AZE9" s="161"/>
      <c r="AZF9" s="161"/>
      <c r="AZG9" s="161"/>
      <c r="AZH9" s="161"/>
      <c r="AZI9" s="161"/>
      <c r="AZJ9" s="161"/>
      <c r="AZK9" s="161"/>
      <c r="AZL9" s="161"/>
      <c r="AZM9" s="161"/>
      <c r="AZN9" s="161"/>
      <c r="AZO9" s="161"/>
      <c r="AZP9" s="161"/>
      <c r="AZQ9" s="161"/>
      <c r="AZR9" s="161"/>
      <c r="AZS9" s="161"/>
      <c r="AZT9" s="161"/>
      <c r="AZU9" s="161"/>
      <c r="AZV9" s="161"/>
      <c r="AZW9" s="161"/>
      <c r="AZX9" s="161"/>
      <c r="AZY9" s="161"/>
      <c r="AZZ9" s="161"/>
      <c r="BAA9" s="161"/>
      <c r="BAB9" s="161"/>
      <c r="BAC9" s="161"/>
      <c r="BAD9" s="161"/>
      <c r="BAE9" s="161"/>
      <c r="BAF9" s="161"/>
      <c r="BAG9" s="161"/>
      <c r="BAH9" s="161"/>
      <c r="BAI9" s="161"/>
      <c r="BAJ9" s="161"/>
      <c r="BAK9" s="161"/>
      <c r="BAL9" s="161"/>
      <c r="BAM9" s="161"/>
      <c r="BAN9" s="161"/>
      <c r="BAO9" s="161"/>
      <c r="BAP9" s="161"/>
      <c r="BAQ9" s="161"/>
      <c r="BAR9" s="161"/>
      <c r="BAS9" s="161"/>
      <c r="BAT9" s="161"/>
      <c r="BAU9" s="161"/>
      <c r="BAV9" s="161"/>
      <c r="BAW9" s="161"/>
      <c r="BAX9" s="161"/>
      <c r="BAY9" s="161"/>
      <c r="BAZ9" s="161"/>
      <c r="BBA9" s="161"/>
      <c r="BBB9" s="161"/>
      <c r="BBC9" s="161"/>
      <c r="BBD9" s="161"/>
      <c r="BBE9" s="161"/>
      <c r="BBF9" s="161"/>
      <c r="BBG9" s="161"/>
      <c r="BBH9" s="161"/>
      <c r="BBI9" s="161"/>
      <c r="BBJ9" s="161"/>
      <c r="BBK9" s="161"/>
      <c r="BBL9" s="161"/>
      <c r="BBM9" s="161"/>
      <c r="BBN9" s="161"/>
      <c r="BBO9" s="161"/>
      <c r="BBP9" s="161"/>
      <c r="BBQ9" s="161"/>
      <c r="BBR9" s="161"/>
      <c r="BBS9" s="161"/>
      <c r="BBT9" s="161"/>
      <c r="BBU9" s="161"/>
      <c r="BBV9" s="161"/>
      <c r="BBW9" s="161"/>
      <c r="BBX9" s="161"/>
      <c r="BBY9" s="161"/>
      <c r="BBZ9" s="161"/>
      <c r="BCA9" s="161"/>
      <c r="BCB9" s="161"/>
      <c r="BCC9" s="161"/>
      <c r="BCD9" s="161"/>
      <c r="BCE9" s="161"/>
      <c r="BCF9" s="161"/>
      <c r="BCG9" s="161"/>
      <c r="BCH9" s="161"/>
      <c r="BCI9" s="161"/>
      <c r="BCJ9" s="161"/>
      <c r="BCK9" s="161"/>
      <c r="BCL9" s="161"/>
      <c r="BCM9" s="161"/>
      <c r="BCN9" s="161"/>
      <c r="BCO9" s="161"/>
      <c r="BCP9" s="161"/>
      <c r="BCQ9" s="161"/>
      <c r="BCR9" s="161"/>
      <c r="BCS9" s="161"/>
      <c r="BCT9" s="161"/>
      <c r="BCU9" s="161"/>
      <c r="BCV9" s="161"/>
      <c r="BCW9" s="161"/>
      <c r="BCX9" s="161"/>
      <c r="BCY9" s="161"/>
      <c r="BCZ9" s="161"/>
      <c r="BDA9" s="161"/>
      <c r="BDB9" s="161"/>
      <c r="BDC9" s="161"/>
      <c r="BDD9" s="161"/>
      <c r="BDE9" s="161"/>
      <c r="BDF9" s="161"/>
      <c r="BDG9" s="161"/>
      <c r="BDH9" s="161"/>
      <c r="BDI9" s="161"/>
      <c r="BDJ9" s="161"/>
      <c r="BDK9" s="161"/>
      <c r="BDL9" s="161"/>
      <c r="BDM9" s="161"/>
      <c r="BDN9" s="161"/>
      <c r="BDO9" s="161"/>
      <c r="BDP9" s="161"/>
      <c r="BDQ9" s="161"/>
      <c r="BDR9" s="161"/>
      <c r="BDS9" s="161"/>
      <c r="BDT9" s="161"/>
      <c r="BDU9" s="161"/>
      <c r="BDV9" s="161"/>
      <c r="BDW9" s="161"/>
      <c r="BDX9" s="161"/>
      <c r="BDY9" s="161"/>
      <c r="BDZ9" s="161"/>
      <c r="BEA9" s="161"/>
      <c r="BEB9" s="161"/>
      <c r="BEC9" s="161"/>
      <c r="BED9" s="161"/>
      <c r="BEE9" s="161"/>
      <c r="BEF9" s="161"/>
      <c r="BEG9" s="161"/>
      <c r="BEH9" s="161"/>
      <c r="BEI9" s="161"/>
      <c r="BEJ9" s="161"/>
      <c r="BEK9" s="161"/>
      <c r="BEL9" s="161"/>
      <c r="BEM9" s="161"/>
      <c r="BEN9" s="161"/>
      <c r="BEO9" s="161"/>
      <c r="BEP9" s="161"/>
      <c r="BEQ9" s="161"/>
      <c r="BER9" s="161"/>
      <c r="BES9" s="161"/>
      <c r="BET9" s="161"/>
      <c r="BEU9" s="161"/>
      <c r="BEV9" s="161"/>
      <c r="BEW9" s="161"/>
      <c r="BEX9" s="161"/>
      <c r="BEY9" s="161"/>
      <c r="BEZ9" s="161"/>
      <c r="BFA9" s="161"/>
      <c r="BFB9" s="161"/>
      <c r="BFC9" s="161"/>
      <c r="BFD9" s="161"/>
      <c r="BFE9" s="161"/>
      <c r="BFF9" s="161"/>
      <c r="BFG9" s="161"/>
      <c r="BFH9" s="161"/>
      <c r="BFI9" s="161"/>
      <c r="BFJ9" s="161"/>
      <c r="BFK9" s="161"/>
      <c r="BFL9" s="161"/>
      <c r="BFM9" s="161"/>
      <c r="BFN9" s="161"/>
      <c r="BFO9" s="161"/>
      <c r="BFP9" s="161"/>
      <c r="BFQ9" s="161"/>
      <c r="BFR9" s="161"/>
      <c r="BFS9" s="161"/>
      <c r="BFT9" s="161"/>
      <c r="BFU9" s="161"/>
      <c r="BFV9" s="161"/>
      <c r="BFW9" s="161"/>
      <c r="BFX9" s="161"/>
      <c r="BFY9" s="161"/>
      <c r="BFZ9" s="161"/>
      <c r="BGA9" s="161"/>
      <c r="BGB9" s="161"/>
      <c r="BGC9" s="161"/>
      <c r="BGD9" s="161"/>
      <c r="BGE9" s="161"/>
      <c r="BGF9" s="161"/>
      <c r="BGG9" s="161"/>
      <c r="BGH9" s="161"/>
      <c r="BGI9" s="161"/>
      <c r="BGJ9" s="161"/>
      <c r="BGK9" s="161"/>
      <c r="BGL9" s="161"/>
      <c r="BGM9" s="161"/>
      <c r="BGN9" s="161"/>
      <c r="BGO9" s="161"/>
      <c r="BGP9" s="161"/>
      <c r="BGQ9" s="161"/>
      <c r="BGR9" s="161"/>
      <c r="BGS9" s="161"/>
      <c r="BGT9" s="161"/>
      <c r="BGU9" s="161"/>
      <c r="BGV9" s="161"/>
      <c r="BGW9" s="161"/>
      <c r="BGX9" s="161"/>
      <c r="BGY9" s="161"/>
      <c r="BGZ9" s="161"/>
      <c r="BHA9" s="161"/>
      <c r="BHB9" s="161"/>
      <c r="BHC9" s="161"/>
      <c r="BHD9" s="161"/>
      <c r="BHE9" s="161"/>
      <c r="BHF9" s="161"/>
      <c r="BHG9" s="161"/>
      <c r="BHH9" s="161"/>
      <c r="BHI9" s="161"/>
      <c r="BHJ9" s="161"/>
      <c r="BHK9" s="161"/>
      <c r="BHL9" s="161"/>
      <c r="BHM9" s="161"/>
      <c r="BHN9" s="161"/>
      <c r="BHO9" s="161"/>
      <c r="BHP9" s="161"/>
      <c r="BHQ9" s="161"/>
      <c r="BHR9" s="161"/>
      <c r="BHS9" s="161"/>
      <c r="BHT9" s="161"/>
      <c r="BHU9" s="161"/>
      <c r="BHV9" s="161"/>
      <c r="BHW9" s="161"/>
      <c r="BHX9" s="161"/>
      <c r="BHY9" s="161"/>
      <c r="BHZ9" s="161"/>
      <c r="BIA9" s="161"/>
      <c r="BIB9" s="161"/>
      <c r="BIC9" s="161"/>
      <c r="BID9" s="161"/>
      <c r="BIE9" s="161"/>
      <c r="BIF9" s="161"/>
      <c r="BIG9" s="161"/>
      <c r="BIH9" s="161"/>
      <c r="BII9" s="161"/>
      <c r="BIJ9" s="161"/>
      <c r="BIK9" s="161"/>
      <c r="BIL9" s="161"/>
      <c r="BIM9" s="161"/>
      <c r="BIN9" s="161"/>
      <c r="BIO9" s="161"/>
      <c r="BIP9" s="161"/>
      <c r="BIQ9" s="161"/>
      <c r="BIR9" s="161"/>
      <c r="BIS9" s="161"/>
      <c r="BIT9" s="161"/>
      <c r="BIU9" s="161"/>
      <c r="BIV9" s="161"/>
      <c r="BIW9" s="161"/>
      <c r="BIX9" s="161"/>
      <c r="BIY9" s="161"/>
      <c r="BIZ9" s="161"/>
      <c r="BJA9" s="161"/>
      <c r="BJB9" s="161"/>
      <c r="BJC9" s="161"/>
      <c r="BJD9" s="161"/>
      <c r="BJE9" s="161"/>
      <c r="BJF9" s="161"/>
      <c r="BJG9" s="161"/>
      <c r="BJH9" s="161"/>
      <c r="BJI9" s="161"/>
      <c r="BJJ9" s="161"/>
      <c r="BJK9" s="161"/>
      <c r="BJL9" s="161"/>
      <c r="BJM9" s="161"/>
      <c r="BJN9" s="161"/>
      <c r="BJO9" s="161"/>
      <c r="BJP9" s="161"/>
      <c r="BJQ9" s="161"/>
      <c r="BJR9" s="161"/>
      <c r="BJS9" s="161"/>
      <c r="BJT9" s="161"/>
      <c r="BJU9" s="161"/>
      <c r="BJV9" s="161"/>
      <c r="BJW9" s="161"/>
      <c r="BJX9" s="161"/>
      <c r="BJY9" s="161"/>
      <c r="BJZ9" s="161"/>
      <c r="BKA9" s="161"/>
      <c r="BKB9" s="161"/>
      <c r="BKC9" s="161"/>
      <c r="BKD9" s="161"/>
      <c r="BKE9" s="161"/>
      <c r="BKF9" s="161"/>
      <c r="BKG9" s="161"/>
      <c r="BKH9" s="161"/>
      <c r="BKI9" s="161"/>
      <c r="BKJ9" s="161"/>
      <c r="BKK9" s="161"/>
      <c r="BKL9" s="161"/>
      <c r="BKM9" s="161"/>
      <c r="BKN9" s="161"/>
      <c r="BKO9" s="161"/>
      <c r="BKP9" s="161"/>
      <c r="BKQ9" s="161"/>
      <c r="BKR9" s="161"/>
      <c r="BKS9" s="161"/>
      <c r="BKT9" s="161"/>
      <c r="BKU9" s="161"/>
      <c r="BKV9" s="161"/>
      <c r="BKW9" s="161"/>
      <c r="BKX9" s="161"/>
      <c r="BKY9" s="161"/>
      <c r="BKZ9" s="161"/>
      <c r="BLA9" s="161"/>
      <c r="BLB9" s="161"/>
      <c r="BLC9" s="161"/>
      <c r="BLD9" s="161"/>
      <c r="BLE9" s="161"/>
      <c r="BLF9" s="161"/>
      <c r="BLG9" s="161"/>
      <c r="BLH9" s="161"/>
      <c r="BLI9" s="161"/>
      <c r="BLJ9" s="161"/>
      <c r="BLK9" s="161"/>
      <c r="BLL9" s="161"/>
      <c r="BLM9" s="161"/>
      <c r="BLN9" s="161"/>
      <c r="BLO9" s="161"/>
      <c r="BLP9" s="161"/>
      <c r="BLQ9" s="161"/>
      <c r="BLR9" s="161"/>
      <c r="BLS9" s="161"/>
      <c r="BLT9" s="161"/>
      <c r="BLU9" s="161"/>
      <c r="BLV9" s="161"/>
      <c r="BLW9" s="161"/>
      <c r="BLX9" s="161"/>
      <c r="BLY9" s="161"/>
      <c r="BLZ9" s="161"/>
      <c r="BMA9" s="161"/>
      <c r="BMB9" s="161"/>
      <c r="BMC9" s="161"/>
      <c r="BMD9" s="161"/>
      <c r="BME9" s="161"/>
      <c r="BMF9" s="161"/>
      <c r="BMG9" s="161"/>
      <c r="BMH9" s="161"/>
      <c r="BMI9" s="161"/>
      <c r="BMJ9" s="161"/>
      <c r="BMK9" s="161"/>
      <c r="BML9" s="161"/>
      <c r="BMM9" s="161"/>
      <c r="BMN9" s="161"/>
      <c r="BMO9" s="161"/>
      <c r="BMP9" s="161"/>
      <c r="BMQ9" s="161"/>
      <c r="BMR9" s="161"/>
      <c r="BMS9" s="161"/>
      <c r="BMT9" s="161"/>
      <c r="BMU9" s="161"/>
      <c r="BMV9" s="161"/>
      <c r="BMW9" s="161"/>
      <c r="BMX9" s="161"/>
      <c r="BMY9" s="161"/>
      <c r="BMZ9" s="161"/>
      <c r="BNA9" s="161"/>
      <c r="BNB9" s="161"/>
      <c r="BNC9" s="161"/>
      <c r="BND9" s="161"/>
      <c r="BNE9" s="161"/>
      <c r="BNF9" s="161"/>
      <c r="BNG9" s="161"/>
      <c r="BNH9" s="161"/>
      <c r="BNI9" s="161"/>
      <c r="BNJ9" s="161"/>
      <c r="BNK9" s="161"/>
      <c r="BNL9" s="161"/>
      <c r="BNM9" s="161"/>
      <c r="BNN9" s="161"/>
      <c r="BNO9" s="161"/>
      <c r="BNP9" s="161"/>
      <c r="BNQ9" s="161"/>
      <c r="BNR9" s="161"/>
      <c r="BNS9" s="161"/>
      <c r="BNT9" s="161"/>
      <c r="BNU9" s="161"/>
      <c r="BNV9" s="161"/>
      <c r="BNW9" s="161"/>
      <c r="BNX9" s="161"/>
      <c r="BNY9" s="161"/>
      <c r="BNZ9" s="161"/>
      <c r="BOA9" s="161"/>
      <c r="BOB9" s="161"/>
      <c r="BOC9" s="161"/>
      <c r="BOD9" s="161"/>
      <c r="BOE9" s="161"/>
      <c r="BOF9" s="161"/>
      <c r="BOG9" s="161"/>
      <c r="BOH9" s="161"/>
      <c r="BOI9" s="161"/>
      <c r="BOJ9" s="161"/>
      <c r="BOK9" s="161"/>
      <c r="BOL9" s="161"/>
      <c r="BOM9" s="161"/>
      <c r="BON9" s="161"/>
      <c r="BOO9" s="161"/>
      <c r="BOP9" s="161"/>
      <c r="BOQ9" s="161"/>
      <c r="BOR9" s="161"/>
      <c r="BOS9" s="161"/>
      <c r="BOT9" s="161"/>
      <c r="BOU9" s="161"/>
      <c r="BOV9" s="161"/>
      <c r="BOW9" s="161"/>
      <c r="BOX9" s="161"/>
      <c r="BOY9" s="161"/>
      <c r="BOZ9" s="161"/>
      <c r="BPA9" s="161"/>
      <c r="BPB9" s="161"/>
      <c r="BPC9" s="161"/>
      <c r="BPD9" s="161"/>
      <c r="BPE9" s="161"/>
      <c r="BPF9" s="161"/>
      <c r="BPG9" s="161"/>
      <c r="BPH9" s="161"/>
      <c r="BPI9" s="161"/>
      <c r="BPJ9" s="161"/>
      <c r="BPK9" s="161"/>
      <c r="BPL9" s="161"/>
      <c r="BPM9" s="161"/>
      <c r="BPN9" s="161"/>
      <c r="BPO9" s="161"/>
      <c r="BPP9" s="161"/>
      <c r="BPQ9" s="161"/>
      <c r="BPR9" s="161"/>
      <c r="BPS9" s="161"/>
      <c r="BPT9" s="161"/>
      <c r="BPU9" s="161"/>
      <c r="BPV9" s="161"/>
      <c r="BPW9" s="161"/>
      <c r="BPX9" s="161"/>
      <c r="BPY9" s="161"/>
      <c r="BPZ9" s="161"/>
      <c r="BQA9" s="161"/>
      <c r="BQB9" s="161"/>
      <c r="BQC9" s="161"/>
      <c r="BQD9" s="161"/>
      <c r="BQE9" s="161"/>
      <c r="BQF9" s="161"/>
      <c r="BQG9" s="161"/>
      <c r="BQH9" s="161"/>
      <c r="BQI9" s="161"/>
      <c r="BQJ9" s="161"/>
      <c r="BQK9" s="161"/>
      <c r="BQL9" s="161"/>
      <c r="BQM9" s="161"/>
      <c r="BQN9" s="161"/>
      <c r="BQO9" s="161"/>
      <c r="BQP9" s="161"/>
      <c r="BQQ9" s="161"/>
      <c r="BQR9" s="161"/>
      <c r="BQS9" s="161"/>
      <c r="BQT9" s="161"/>
      <c r="BQU9" s="161"/>
      <c r="BQV9" s="161"/>
      <c r="BQW9" s="161"/>
      <c r="BQX9" s="161"/>
      <c r="BQY9" s="161"/>
      <c r="BQZ9" s="161"/>
      <c r="BRA9" s="161"/>
      <c r="BRB9" s="161"/>
      <c r="BRC9" s="161"/>
      <c r="BRD9" s="161"/>
      <c r="BRE9" s="161"/>
      <c r="BRF9" s="161"/>
      <c r="BRG9" s="161"/>
      <c r="BRH9" s="161"/>
      <c r="BRI9" s="161"/>
      <c r="BRJ9" s="161"/>
      <c r="BRK9" s="161"/>
      <c r="BRL9" s="161"/>
      <c r="BRM9" s="161"/>
      <c r="BRN9" s="161"/>
      <c r="BRO9" s="161"/>
      <c r="BRP9" s="161"/>
      <c r="BRQ9" s="161"/>
      <c r="BRR9" s="161"/>
      <c r="BRS9" s="161"/>
      <c r="BRT9" s="161"/>
      <c r="BRU9" s="161"/>
      <c r="BRV9" s="161"/>
      <c r="BRW9" s="161"/>
      <c r="BRX9" s="161"/>
      <c r="BRY9" s="161"/>
      <c r="BRZ9" s="161"/>
      <c r="BSA9" s="161"/>
      <c r="BSB9" s="161"/>
      <c r="BSC9" s="161"/>
      <c r="BSD9" s="161"/>
      <c r="BSE9" s="161"/>
      <c r="BSF9" s="161"/>
      <c r="BSG9" s="161"/>
      <c r="BSH9" s="161"/>
      <c r="BSI9" s="161"/>
      <c r="BSJ9" s="161"/>
      <c r="BSK9" s="161"/>
      <c r="BSL9" s="161"/>
      <c r="BSM9" s="161"/>
      <c r="BSN9" s="161"/>
      <c r="BSO9" s="161"/>
      <c r="BSP9" s="161"/>
      <c r="BSQ9" s="161"/>
      <c r="BSR9" s="161"/>
      <c r="BSS9" s="161"/>
      <c r="BST9" s="161"/>
      <c r="BSU9" s="161"/>
      <c r="BSV9" s="161"/>
      <c r="BSW9" s="161"/>
      <c r="BSX9" s="161"/>
      <c r="BSY9" s="161"/>
      <c r="BSZ9" s="161"/>
      <c r="BTA9" s="161"/>
      <c r="BTB9" s="161"/>
      <c r="BTC9" s="161"/>
      <c r="BTD9" s="161"/>
      <c r="BTE9" s="161"/>
      <c r="BTF9" s="161"/>
      <c r="BTG9" s="161"/>
      <c r="BTH9" s="161"/>
      <c r="BTI9" s="161"/>
      <c r="BTJ9" s="161"/>
      <c r="BTK9" s="161"/>
      <c r="BTL9" s="161"/>
      <c r="BTM9" s="161"/>
      <c r="BTN9" s="161"/>
      <c r="BTO9" s="161"/>
      <c r="BTP9" s="161"/>
      <c r="BTQ9" s="161"/>
      <c r="BTR9" s="161"/>
      <c r="BTS9" s="161"/>
      <c r="BTT9" s="161"/>
      <c r="BTU9" s="161"/>
      <c r="BTV9" s="161"/>
      <c r="BTW9" s="161"/>
      <c r="BTX9" s="161"/>
      <c r="BTY9" s="161"/>
      <c r="BTZ9" s="161"/>
      <c r="BUA9" s="161"/>
      <c r="BUB9" s="161"/>
      <c r="BUC9" s="161"/>
      <c r="BUD9" s="161"/>
      <c r="BUE9" s="161"/>
      <c r="BUF9" s="161"/>
      <c r="BUG9" s="161"/>
      <c r="BUH9" s="161"/>
      <c r="BUI9" s="161"/>
      <c r="BUJ9" s="161"/>
      <c r="BUK9" s="161"/>
      <c r="BUL9" s="161"/>
      <c r="BUM9" s="161"/>
      <c r="BUN9" s="161"/>
      <c r="BUO9" s="161"/>
      <c r="BUP9" s="161"/>
      <c r="BUQ9" s="161"/>
      <c r="BUR9" s="161"/>
      <c r="BUS9" s="161"/>
      <c r="BUT9" s="161"/>
      <c r="BUU9" s="161"/>
      <c r="BUV9" s="161"/>
      <c r="BUW9" s="161"/>
      <c r="BUX9" s="161"/>
      <c r="BUY9" s="161"/>
      <c r="BUZ9" s="161"/>
      <c r="BVA9" s="161"/>
      <c r="BVB9" s="161"/>
      <c r="BVC9" s="161"/>
      <c r="BVD9" s="161"/>
      <c r="BVE9" s="161"/>
      <c r="BVF9" s="161"/>
      <c r="BVG9" s="161"/>
      <c r="BVH9" s="161"/>
      <c r="BVI9" s="161"/>
      <c r="BVJ9" s="161"/>
      <c r="BVK9" s="161"/>
      <c r="BVL9" s="161"/>
      <c r="BVM9" s="161"/>
      <c r="BVN9" s="161"/>
      <c r="BVO9" s="161"/>
      <c r="BVP9" s="161"/>
      <c r="BVQ9" s="161"/>
      <c r="BVR9" s="161"/>
      <c r="BVS9" s="161"/>
      <c r="BVT9" s="161"/>
      <c r="BVU9" s="161"/>
      <c r="BVV9" s="161"/>
      <c r="BVW9" s="161"/>
      <c r="BVX9" s="161"/>
      <c r="BVY9" s="161"/>
      <c r="BVZ9" s="161"/>
      <c r="BWA9" s="161"/>
      <c r="BWB9" s="161"/>
      <c r="BWC9" s="161"/>
      <c r="BWD9" s="161"/>
      <c r="BWE9" s="161"/>
      <c r="BWF9" s="161"/>
      <c r="BWG9" s="161"/>
      <c r="BWH9" s="161"/>
      <c r="BWI9" s="161"/>
      <c r="BWJ9" s="161"/>
      <c r="BWK9" s="161"/>
      <c r="BWL9" s="161"/>
      <c r="BWM9" s="161"/>
      <c r="BWN9" s="161"/>
      <c r="BWO9" s="161"/>
      <c r="BWP9" s="161"/>
      <c r="BWQ9" s="161"/>
      <c r="BWR9" s="161"/>
      <c r="BWS9" s="161"/>
      <c r="BWT9" s="161"/>
      <c r="BWU9" s="161"/>
      <c r="BWV9" s="161"/>
      <c r="BWW9" s="161"/>
      <c r="BWX9" s="161"/>
      <c r="BWY9" s="161"/>
      <c r="BWZ9" s="161"/>
      <c r="BXA9" s="161"/>
      <c r="BXB9" s="161"/>
      <c r="BXC9" s="161"/>
      <c r="BXD9" s="161"/>
      <c r="BXE9" s="161"/>
      <c r="BXF9" s="161"/>
      <c r="BXG9" s="161"/>
      <c r="BXH9" s="161"/>
      <c r="BXI9" s="161"/>
      <c r="BXJ9" s="161"/>
      <c r="BXK9" s="161"/>
      <c r="BXL9" s="161"/>
      <c r="BXM9" s="161"/>
      <c r="BXN9" s="161"/>
      <c r="BXO9" s="161"/>
      <c r="BXP9" s="161"/>
      <c r="BXQ9" s="161"/>
      <c r="BXR9" s="161"/>
      <c r="BXS9" s="161"/>
      <c r="BXT9" s="161"/>
      <c r="BXU9" s="161"/>
      <c r="BXV9" s="161"/>
      <c r="BXW9" s="161"/>
      <c r="BXX9" s="161"/>
      <c r="BXY9" s="161"/>
      <c r="BXZ9" s="161"/>
      <c r="BYA9" s="161"/>
      <c r="BYB9" s="161"/>
      <c r="BYC9" s="161"/>
      <c r="BYD9" s="161"/>
      <c r="BYE9" s="161"/>
      <c r="BYF9" s="161"/>
      <c r="BYG9" s="161"/>
      <c r="BYH9" s="161"/>
      <c r="BYI9" s="161"/>
      <c r="BYJ9" s="161"/>
      <c r="BYK9" s="161"/>
      <c r="BYL9" s="161"/>
      <c r="BYM9" s="161"/>
      <c r="BYN9" s="161"/>
      <c r="BYO9" s="161"/>
      <c r="BYP9" s="161"/>
      <c r="BYQ9" s="161"/>
      <c r="BYR9" s="161"/>
      <c r="BYS9" s="161"/>
      <c r="BYT9" s="161"/>
      <c r="BYU9" s="161"/>
      <c r="BYV9" s="161"/>
      <c r="BYW9" s="161"/>
      <c r="BYX9" s="161"/>
      <c r="BYY9" s="161"/>
      <c r="BYZ9" s="161"/>
      <c r="BZA9" s="161"/>
      <c r="BZB9" s="161"/>
      <c r="BZC9" s="161"/>
      <c r="BZD9" s="161"/>
      <c r="BZE9" s="161"/>
      <c r="BZF9" s="161"/>
      <c r="BZG9" s="161"/>
      <c r="BZH9" s="161"/>
      <c r="BZI9" s="161"/>
      <c r="BZJ9" s="161"/>
      <c r="BZK9" s="161"/>
      <c r="BZL9" s="161"/>
      <c r="BZM9" s="161"/>
      <c r="BZN9" s="161"/>
      <c r="BZO9" s="161"/>
      <c r="BZP9" s="161"/>
      <c r="BZQ9" s="161"/>
      <c r="BZR9" s="161"/>
      <c r="BZS9" s="161"/>
      <c r="BZT9" s="161"/>
      <c r="BZU9" s="161"/>
      <c r="BZV9" s="161"/>
      <c r="BZW9" s="161"/>
      <c r="BZX9" s="161"/>
      <c r="BZY9" s="161"/>
      <c r="BZZ9" s="161"/>
      <c r="CAA9" s="161"/>
      <c r="CAB9" s="161"/>
      <c r="CAC9" s="161"/>
      <c r="CAD9" s="161"/>
      <c r="CAE9" s="161"/>
      <c r="CAF9" s="161"/>
      <c r="CAG9" s="161"/>
      <c r="CAH9" s="161"/>
      <c r="CAI9" s="161"/>
      <c r="CAJ9" s="161"/>
      <c r="CAK9" s="161"/>
      <c r="CAL9" s="161"/>
      <c r="CAM9" s="161"/>
      <c r="CAN9" s="161"/>
      <c r="CAO9" s="161"/>
      <c r="CAP9" s="161"/>
      <c r="CAQ9" s="161"/>
      <c r="CAR9" s="161"/>
      <c r="CAS9" s="161"/>
      <c r="CAT9" s="161"/>
      <c r="CAU9" s="161"/>
      <c r="CAV9" s="161"/>
      <c r="CAW9" s="161"/>
      <c r="CAX9" s="161"/>
      <c r="CAY9" s="161"/>
      <c r="CAZ9" s="161"/>
      <c r="CBA9" s="161"/>
      <c r="CBB9" s="161"/>
      <c r="CBC9" s="161"/>
      <c r="CBD9" s="161"/>
      <c r="CBE9" s="161"/>
      <c r="CBF9" s="161"/>
      <c r="CBG9" s="161"/>
      <c r="CBH9" s="161"/>
      <c r="CBI9" s="161"/>
      <c r="CBJ9" s="161"/>
      <c r="CBK9" s="161"/>
      <c r="CBL9" s="161"/>
      <c r="CBM9" s="161"/>
      <c r="CBN9" s="161"/>
      <c r="CBO9" s="161"/>
      <c r="CBP9" s="161"/>
      <c r="CBQ9" s="161"/>
      <c r="CBR9" s="161"/>
      <c r="CBS9" s="161"/>
      <c r="CBT9" s="161"/>
      <c r="CBU9" s="161"/>
      <c r="CBV9" s="161"/>
      <c r="CBW9" s="161"/>
      <c r="CBX9" s="161"/>
      <c r="CBY9" s="161"/>
      <c r="CBZ9" s="161"/>
      <c r="CCA9" s="161"/>
      <c r="CCB9" s="161"/>
      <c r="CCC9" s="161"/>
      <c r="CCD9" s="161"/>
      <c r="CCE9" s="161"/>
      <c r="CCF9" s="161"/>
      <c r="CCG9" s="161"/>
      <c r="CCH9" s="161"/>
      <c r="CCI9" s="161"/>
      <c r="CCJ9" s="161"/>
      <c r="CCK9" s="161"/>
      <c r="CCL9" s="161"/>
      <c r="CCM9" s="161"/>
      <c r="CCN9" s="161"/>
      <c r="CCO9" s="161"/>
      <c r="CCP9" s="161"/>
      <c r="CCQ9" s="161"/>
      <c r="CCR9" s="161"/>
      <c r="CCS9" s="161"/>
      <c r="CCT9" s="161"/>
      <c r="CCU9" s="161"/>
      <c r="CCV9" s="161"/>
      <c r="CCW9" s="161"/>
      <c r="CCX9" s="161"/>
      <c r="CCY9" s="161"/>
      <c r="CCZ9" s="161"/>
      <c r="CDA9" s="161"/>
      <c r="CDB9" s="161"/>
      <c r="CDC9" s="161"/>
      <c r="CDD9" s="161"/>
      <c r="CDE9" s="161"/>
      <c r="CDF9" s="161"/>
      <c r="CDG9" s="161"/>
      <c r="CDH9" s="161"/>
      <c r="CDI9" s="161"/>
      <c r="CDJ9" s="161"/>
      <c r="CDK9" s="161"/>
      <c r="CDL9" s="161"/>
      <c r="CDM9" s="161"/>
      <c r="CDN9" s="161"/>
      <c r="CDO9" s="161"/>
      <c r="CDP9" s="161"/>
      <c r="CDQ9" s="161"/>
      <c r="CDR9" s="161"/>
      <c r="CDS9" s="161"/>
      <c r="CDT9" s="161"/>
      <c r="CDU9" s="161"/>
      <c r="CDV9" s="161"/>
      <c r="CDW9" s="161"/>
      <c r="CDX9" s="161"/>
      <c r="CDY9" s="161"/>
      <c r="CDZ9" s="161"/>
      <c r="CEA9" s="161"/>
      <c r="CEB9" s="161"/>
      <c r="CEC9" s="161"/>
      <c r="CED9" s="161"/>
      <c r="CEE9" s="161"/>
      <c r="CEF9" s="161"/>
      <c r="CEG9" s="161"/>
      <c r="CEH9" s="161"/>
      <c r="CEI9" s="161"/>
      <c r="CEJ9" s="161"/>
      <c r="CEK9" s="161"/>
      <c r="CEL9" s="161"/>
      <c r="CEM9" s="161"/>
      <c r="CEN9" s="161"/>
      <c r="CEO9" s="161"/>
      <c r="CEP9" s="161"/>
      <c r="CEQ9" s="161"/>
      <c r="CER9" s="161"/>
      <c r="CES9" s="161"/>
      <c r="CET9" s="161"/>
      <c r="CEU9" s="161"/>
      <c r="CEV9" s="161"/>
      <c r="CEW9" s="161"/>
      <c r="CEX9" s="161"/>
      <c r="CEY9" s="161"/>
      <c r="CEZ9" s="161"/>
      <c r="CFA9" s="161"/>
      <c r="CFB9" s="161"/>
      <c r="CFC9" s="161"/>
      <c r="CFD9" s="161"/>
      <c r="CFE9" s="161"/>
      <c r="CFF9" s="161"/>
      <c r="CFG9" s="161"/>
      <c r="CFH9" s="161"/>
      <c r="CFI9" s="161"/>
      <c r="CFJ9" s="161"/>
      <c r="CFK9" s="161"/>
      <c r="CFL9" s="161"/>
      <c r="CFM9" s="161"/>
      <c r="CFN9" s="161"/>
      <c r="CFO9" s="161"/>
      <c r="CFP9" s="161"/>
      <c r="CFQ9" s="161"/>
      <c r="CFR9" s="161"/>
      <c r="CFS9" s="161"/>
      <c r="CFT9" s="161"/>
      <c r="CFU9" s="161"/>
      <c r="CFV9" s="161"/>
      <c r="CFW9" s="161"/>
      <c r="CFX9" s="161"/>
      <c r="CFY9" s="161"/>
      <c r="CFZ9" s="161"/>
      <c r="CGA9" s="161"/>
      <c r="CGB9" s="161"/>
      <c r="CGC9" s="161"/>
      <c r="CGD9" s="161"/>
      <c r="CGE9" s="161"/>
      <c r="CGF9" s="161"/>
      <c r="CGG9" s="161"/>
      <c r="CGH9" s="161"/>
      <c r="CGI9" s="161"/>
      <c r="CGJ9" s="161"/>
      <c r="CGK9" s="161"/>
      <c r="CGL9" s="161"/>
      <c r="CGM9" s="161"/>
      <c r="CGN9" s="161"/>
      <c r="CGO9" s="161"/>
      <c r="CGP9" s="161"/>
      <c r="CGQ9" s="161"/>
      <c r="CGR9" s="161"/>
      <c r="CGS9" s="161"/>
      <c r="CGT9" s="161"/>
      <c r="CGU9" s="161"/>
      <c r="CGV9" s="161"/>
      <c r="CGW9" s="161"/>
      <c r="CGX9" s="161"/>
      <c r="CGY9" s="161"/>
      <c r="CGZ9" s="161"/>
      <c r="CHA9" s="161"/>
      <c r="CHB9" s="161"/>
      <c r="CHC9" s="161"/>
      <c r="CHD9" s="161"/>
      <c r="CHE9" s="161"/>
      <c r="CHF9" s="161"/>
      <c r="CHG9" s="161"/>
      <c r="CHH9" s="161"/>
      <c r="CHI9" s="161"/>
      <c r="CHJ9" s="161"/>
      <c r="CHK9" s="161"/>
      <c r="CHL9" s="161"/>
      <c r="CHM9" s="161"/>
      <c r="CHN9" s="161"/>
      <c r="CHO9" s="161"/>
      <c r="CHP9" s="161"/>
      <c r="CHQ9" s="161"/>
      <c r="CHR9" s="161"/>
      <c r="CHS9" s="161"/>
      <c r="CHT9" s="161"/>
      <c r="CHU9" s="161"/>
      <c r="CHV9" s="161"/>
      <c r="CHW9" s="161"/>
      <c r="CHX9" s="161"/>
      <c r="CHY9" s="161"/>
      <c r="CHZ9" s="161"/>
      <c r="CIA9" s="161"/>
      <c r="CIB9" s="161"/>
      <c r="CIC9" s="161"/>
      <c r="CID9" s="161"/>
      <c r="CIE9" s="161"/>
      <c r="CIF9" s="161"/>
      <c r="CIG9" s="161"/>
      <c r="CIH9" s="161"/>
      <c r="CII9" s="161"/>
      <c r="CIJ9" s="161"/>
      <c r="CIK9" s="161"/>
      <c r="CIL9" s="161"/>
      <c r="CIM9" s="161"/>
      <c r="CIN9" s="161"/>
      <c r="CIO9" s="161"/>
      <c r="CIP9" s="161"/>
      <c r="CIQ9" s="161"/>
      <c r="CIR9" s="161"/>
      <c r="CIS9" s="161"/>
      <c r="CIT9" s="161"/>
      <c r="CIU9" s="161"/>
      <c r="CIV9" s="161"/>
      <c r="CIW9" s="161"/>
      <c r="CIX9" s="161"/>
      <c r="CIY9" s="161"/>
      <c r="CIZ9" s="161"/>
      <c r="CJA9" s="161"/>
      <c r="CJB9" s="161"/>
      <c r="CJC9" s="161"/>
      <c r="CJD9" s="161"/>
      <c r="CJE9" s="161"/>
      <c r="CJF9" s="161"/>
      <c r="CJG9" s="161"/>
      <c r="CJH9" s="161"/>
      <c r="CJI9" s="161"/>
      <c r="CJJ9" s="161"/>
      <c r="CJK9" s="161"/>
      <c r="CJL9" s="161"/>
      <c r="CJM9" s="161"/>
      <c r="CJN9" s="161"/>
      <c r="CJO9" s="161"/>
      <c r="CJP9" s="161"/>
      <c r="CJQ9" s="161"/>
      <c r="CJR9" s="161"/>
      <c r="CJS9" s="161"/>
      <c r="CJT9" s="161"/>
      <c r="CJU9" s="161"/>
      <c r="CJV9" s="161"/>
      <c r="CJW9" s="161"/>
      <c r="CJX9" s="161"/>
      <c r="CJY9" s="161"/>
      <c r="CJZ9" s="161"/>
      <c r="CKA9" s="161"/>
      <c r="CKB9" s="161"/>
      <c r="CKC9" s="161"/>
      <c r="CKD9" s="161"/>
      <c r="CKE9" s="161"/>
      <c r="CKF9" s="161"/>
      <c r="CKG9" s="161"/>
      <c r="CKH9" s="161"/>
      <c r="CKI9" s="161"/>
      <c r="CKJ9" s="161"/>
      <c r="CKK9" s="161"/>
      <c r="CKL9" s="161"/>
      <c r="CKM9" s="161"/>
      <c r="CKN9" s="161"/>
      <c r="CKO9" s="161"/>
      <c r="CKP9" s="161"/>
      <c r="CKQ9" s="161"/>
      <c r="CKR9" s="161"/>
      <c r="CKS9" s="161"/>
      <c r="CKT9" s="161"/>
      <c r="CKU9" s="161"/>
      <c r="CKV9" s="161"/>
      <c r="CKW9" s="161"/>
      <c r="CKX9" s="161"/>
      <c r="CKY9" s="161"/>
      <c r="CKZ9" s="161"/>
      <c r="CLA9" s="161"/>
      <c r="CLB9" s="161"/>
      <c r="CLC9" s="161"/>
      <c r="CLD9" s="161"/>
      <c r="CLE9" s="161"/>
      <c r="CLF9" s="161"/>
      <c r="CLG9" s="161"/>
      <c r="CLH9" s="161"/>
      <c r="CLI9" s="161"/>
      <c r="CLJ9" s="161"/>
      <c r="CLK9" s="161"/>
      <c r="CLL9" s="161"/>
      <c r="CLM9" s="161"/>
      <c r="CLN9" s="161"/>
      <c r="CLO9" s="161"/>
      <c r="CLP9" s="161"/>
      <c r="CLQ9" s="161"/>
      <c r="CLR9" s="161"/>
      <c r="CLS9" s="161"/>
      <c r="CLT9" s="161"/>
      <c r="CLU9" s="161"/>
      <c r="CLV9" s="161"/>
      <c r="CLW9" s="161"/>
      <c r="CLX9" s="161"/>
      <c r="CLY9" s="161"/>
      <c r="CLZ9" s="161"/>
      <c r="CMA9" s="161"/>
      <c r="CMB9" s="161"/>
      <c r="CMC9" s="161"/>
      <c r="CMD9" s="161"/>
      <c r="CME9" s="161"/>
      <c r="CMF9" s="161"/>
      <c r="CMG9" s="161"/>
      <c r="CMH9" s="161"/>
      <c r="CMI9" s="161"/>
      <c r="CMJ9" s="161"/>
      <c r="CMK9" s="161"/>
      <c r="CML9" s="161"/>
      <c r="CMM9" s="161"/>
      <c r="CMN9" s="161"/>
      <c r="CMO9" s="161"/>
      <c r="CMP9" s="161"/>
      <c r="CMQ9" s="161"/>
      <c r="CMR9" s="161"/>
      <c r="CMS9" s="161"/>
      <c r="CMT9" s="161"/>
      <c r="CMU9" s="161"/>
      <c r="CMV9" s="161"/>
      <c r="CMW9" s="161"/>
      <c r="CMX9" s="161"/>
      <c r="CMY9" s="161"/>
      <c r="CMZ9" s="161"/>
      <c r="CNA9" s="161"/>
      <c r="CNB9" s="161"/>
      <c r="CNC9" s="161"/>
      <c r="CND9" s="161"/>
      <c r="CNE9" s="161"/>
      <c r="CNF9" s="161"/>
      <c r="CNG9" s="161"/>
      <c r="CNH9" s="161"/>
      <c r="CNI9" s="161"/>
      <c r="CNJ9" s="161"/>
      <c r="CNK9" s="161"/>
      <c r="CNL9" s="161"/>
      <c r="CNM9" s="161"/>
      <c r="CNN9" s="161"/>
      <c r="CNO9" s="161"/>
      <c r="CNP9" s="161"/>
      <c r="CNQ9" s="161"/>
      <c r="CNR9" s="161"/>
      <c r="CNS9" s="161"/>
      <c r="CNT9" s="161"/>
      <c r="CNU9" s="161"/>
      <c r="CNV9" s="161"/>
      <c r="CNW9" s="161"/>
      <c r="CNX9" s="161"/>
      <c r="CNY9" s="161"/>
      <c r="CNZ9" s="161"/>
      <c r="COA9" s="161"/>
      <c r="COB9" s="161"/>
      <c r="COC9" s="161"/>
      <c r="COD9" s="161"/>
      <c r="COE9" s="161"/>
      <c r="COF9" s="161"/>
      <c r="COG9" s="161"/>
      <c r="COH9" s="161"/>
      <c r="COI9" s="161"/>
      <c r="COJ9" s="161"/>
      <c r="COK9" s="161"/>
      <c r="COL9" s="161"/>
      <c r="COM9" s="161"/>
      <c r="CON9" s="161"/>
      <c r="COO9" s="161"/>
      <c r="COP9" s="161"/>
      <c r="COQ9" s="161"/>
      <c r="COR9" s="161"/>
      <c r="COS9" s="161"/>
      <c r="COT9" s="161"/>
      <c r="COU9" s="161"/>
      <c r="COV9" s="161"/>
      <c r="COW9" s="161"/>
      <c r="COX9" s="161"/>
      <c r="COY9" s="161"/>
      <c r="COZ9" s="161"/>
      <c r="CPA9" s="161"/>
      <c r="CPB9" s="161"/>
      <c r="CPC9" s="161"/>
      <c r="CPD9" s="161"/>
      <c r="CPE9" s="161"/>
      <c r="CPF9" s="161"/>
      <c r="CPG9" s="161"/>
      <c r="CPH9" s="161"/>
      <c r="CPI9" s="161"/>
      <c r="CPJ9" s="161"/>
      <c r="CPK9" s="161"/>
      <c r="CPL9" s="161"/>
      <c r="CPM9" s="161"/>
      <c r="CPN9" s="161"/>
      <c r="CPO9" s="161"/>
      <c r="CPP9" s="161"/>
      <c r="CPQ9" s="161"/>
      <c r="CPR9" s="161"/>
      <c r="CPS9" s="161"/>
      <c r="CPT9" s="161"/>
      <c r="CPU9" s="161"/>
      <c r="CPV9" s="161"/>
      <c r="CPW9" s="161"/>
      <c r="CPX9" s="161"/>
      <c r="CPY9" s="161"/>
      <c r="CPZ9" s="161"/>
      <c r="CQA9" s="161"/>
      <c r="CQB9" s="161"/>
      <c r="CQC9" s="161"/>
      <c r="CQD9" s="161"/>
      <c r="CQE9" s="161"/>
      <c r="CQF9" s="161"/>
      <c r="CQG9" s="161"/>
      <c r="CQH9" s="161"/>
      <c r="CQI9" s="161"/>
      <c r="CQJ9" s="161"/>
      <c r="CQK9" s="161"/>
      <c r="CQL9" s="161"/>
      <c r="CQM9" s="161"/>
      <c r="CQN9" s="161"/>
      <c r="CQO9" s="161"/>
      <c r="CQP9" s="161"/>
      <c r="CQQ9" s="161"/>
      <c r="CQR9" s="161"/>
      <c r="CQS9" s="161"/>
      <c r="CQT9" s="161"/>
      <c r="CQU9" s="161"/>
      <c r="CQV9" s="161"/>
      <c r="CQW9" s="161"/>
      <c r="CQX9" s="161"/>
      <c r="CQY9" s="161"/>
      <c r="CQZ9" s="161"/>
      <c r="CRA9" s="161"/>
      <c r="CRB9" s="161"/>
      <c r="CRC9" s="161"/>
      <c r="CRD9" s="161"/>
      <c r="CRE9" s="161"/>
      <c r="CRF9" s="161"/>
      <c r="CRG9" s="161"/>
      <c r="CRH9" s="161"/>
      <c r="CRI9" s="161"/>
      <c r="CRJ9" s="161"/>
      <c r="CRK9" s="161"/>
      <c r="CRL9" s="161"/>
      <c r="CRM9" s="161"/>
      <c r="CRN9" s="161"/>
      <c r="CRO9" s="161"/>
      <c r="CRP9" s="161"/>
      <c r="CRQ9" s="161"/>
      <c r="CRR9" s="161"/>
      <c r="CRS9" s="161"/>
      <c r="CRT9" s="161"/>
      <c r="CRU9" s="161"/>
      <c r="CRV9" s="161"/>
      <c r="CRW9" s="161"/>
      <c r="CRX9" s="161"/>
      <c r="CRY9" s="161"/>
      <c r="CRZ9" s="161"/>
      <c r="CSA9" s="161"/>
      <c r="CSB9" s="161"/>
      <c r="CSC9" s="161"/>
      <c r="CSD9" s="161"/>
      <c r="CSE9" s="161"/>
      <c r="CSF9" s="161"/>
      <c r="CSG9" s="161"/>
      <c r="CSH9" s="161"/>
      <c r="CSI9" s="161"/>
      <c r="CSJ9" s="161"/>
      <c r="CSK9" s="161"/>
      <c r="CSL9" s="161"/>
      <c r="CSM9" s="161"/>
      <c r="CSN9" s="161"/>
      <c r="CSO9" s="161"/>
      <c r="CSP9" s="161"/>
      <c r="CSQ9" s="161"/>
      <c r="CSR9" s="161"/>
      <c r="CSS9" s="161"/>
      <c r="CST9" s="161"/>
      <c r="CSU9" s="161"/>
      <c r="CSV9" s="161"/>
      <c r="CSW9" s="161"/>
      <c r="CSX9" s="161"/>
      <c r="CSY9" s="161"/>
      <c r="CSZ9" s="161"/>
      <c r="CTA9" s="161"/>
      <c r="CTB9" s="161"/>
      <c r="CTC9" s="161"/>
      <c r="CTD9" s="161"/>
      <c r="CTE9" s="161"/>
      <c r="CTF9" s="161"/>
      <c r="CTG9" s="161"/>
      <c r="CTH9" s="161"/>
      <c r="CTI9" s="161"/>
      <c r="CTJ9" s="161"/>
      <c r="CTK9" s="161"/>
      <c r="CTL9" s="161"/>
      <c r="CTM9" s="161"/>
      <c r="CTN9" s="161"/>
      <c r="CTO9" s="161"/>
      <c r="CTP9" s="161"/>
      <c r="CTQ9" s="161"/>
      <c r="CTR9" s="161"/>
      <c r="CTS9" s="161"/>
      <c r="CTT9" s="161"/>
      <c r="CTU9" s="161"/>
      <c r="CTV9" s="161"/>
      <c r="CTW9" s="161"/>
      <c r="CTX9" s="161"/>
      <c r="CTY9" s="161"/>
      <c r="CTZ9" s="161"/>
      <c r="CUA9" s="161"/>
      <c r="CUB9" s="161"/>
      <c r="CUC9" s="161"/>
      <c r="CUD9" s="161"/>
      <c r="CUE9" s="161"/>
      <c r="CUF9" s="161"/>
      <c r="CUG9" s="161"/>
      <c r="CUH9" s="161"/>
      <c r="CUI9" s="161"/>
      <c r="CUJ9" s="161"/>
      <c r="CUK9" s="161"/>
      <c r="CUL9" s="161"/>
      <c r="CUM9" s="161"/>
      <c r="CUN9" s="161"/>
      <c r="CUO9" s="161"/>
      <c r="CUP9" s="161"/>
      <c r="CUQ9" s="161"/>
      <c r="CUR9" s="161"/>
      <c r="CUS9" s="161"/>
      <c r="CUT9" s="161"/>
      <c r="CUU9" s="161"/>
      <c r="CUV9" s="161"/>
      <c r="CUW9" s="161"/>
      <c r="CUX9" s="161"/>
      <c r="CUY9" s="161"/>
      <c r="CUZ9" s="161"/>
      <c r="CVA9" s="161"/>
      <c r="CVB9" s="161"/>
      <c r="CVC9" s="161"/>
      <c r="CVD9" s="161"/>
      <c r="CVE9" s="161"/>
      <c r="CVF9" s="161"/>
      <c r="CVG9" s="161"/>
      <c r="CVH9" s="161"/>
      <c r="CVI9" s="161"/>
      <c r="CVJ9" s="161"/>
      <c r="CVK9" s="161"/>
      <c r="CVL9" s="161"/>
      <c r="CVM9" s="161"/>
      <c r="CVN9" s="161"/>
      <c r="CVO9" s="161"/>
      <c r="CVP9" s="161"/>
      <c r="CVQ9" s="161"/>
      <c r="CVR9" s="161"/>
      <c r="CVS9" s="161"/>
      <c r="CVT9" s="161"/>
      <c r="CVU9" s="161"/>
      <c r="CVV9" s="161"/>
      <c r="CVW9" s="161"/>
      <c r="CVX9" s="161"/>
      <c r="CVY9" s="161"/>
      <c r="CVZ9" s="161"/>
      <c r="CWA9" s="161"/>
      <c r="CWB9" s="161"/>
      <c r="CWC9" s="161"/>
      <c r="CWD9" s="161"/>
      <c r="CWE9" s="161"/>
      <c r="CWF9" s="161"/>
      <c r="CWG9" s="161"/>
      <c r="CWH9" s="161"/>
      <c r="CWI9" s="161"/>
      <c r="CWJ9" s="161"/>
      <c r="CWK9" s="161"/>
      <c r="CWL9" s="161"/>
      <c r="CWM9" s="161"/>
      <c r="CWN9" s="161"/>
      <c r="CWO9" s="161"/>
      <c r="CWP9" s="161"/>
      <c r="CWQ9" s="161"/>
      <c r="CWR9" s="161"/>
      <c r="CWS9" s="161"/>
      <c r="CWT9" s="161"/>
      <c r="CWU9" s="161"/>
      <c r="CWV9" s="161"/>
      <c r="CWW9" s="161"/>
      <c r="CWX9" s="161"/>
      <c r="CWY9" s="161"/>
      <c r="CWZ9" s="161"/>
      <c r="CXA9" s="161"/>
      <c r="CXB9" s="161"/>
      <c r="CXC9" s="161"/>
      <c r="CXD9" s="161"/>
      <c r="CXE9" s="161"/>
      <c r="CXF9" s="161"/>
      <c r="CXG9" s="161"/>
      <c r="CXH9" s="161"/>
      <c r="CXI9" s="161"/>
      <c r="CXJ9" s="161"/>
      <c r="CXK9" s="161"/>
      <c r="CXL9" s="161"/>
      <c r="CXM9" s="161"/>
      <c r="CXN9" s="161"/>
      <c r="CXO9" s="161"/>
      <c r="CXP9" s="161"/>
      <c r="CXQ9" s="161"/>
      <c r="CXR9" s="161"/>
      <c r="CXS9" s="161"/>
      <c r="CXT9" s="161"/>
      <c r="CXU9" s="161"/>
      <c r="CXV9" s="161"/>
      <c r="CXW9" s="161"/>
      <c r="CXX9" s="161"/>
      <c r="CXY9" s="161"/>
      <c r="CXZ9" s="161"/>
      <c r="CYA9" s="161"/>
      <c r="CYB9" s="161"/>
      <c r="CYC9" s="161"/>
      <c r="CYD9" s="161"/>
      <c r="CYE9" s="161"/>
      <c r="CYF9" s="161"/>
      <c r="CYG9" s="161"/>
      <c r="CYH9" s="161"/>
      <c r="CYI9" s="161"/>
      <c r="CYJ9" s="161"/>
      <c r="CYK9" s="161"/>
      <c r="CYL9" s="161"/>
      <c r="CYM9" s="161"/>
      <c r="CYN9" s="161"/>
      <c r="CYO9" s="161"/>
      <c r="CYP9" s="161"/>
      <c r="CYQ9" s="161"/>
      <c r="CYR9" s="161"/>
      <c r="CYS9" s="161"/>
      <c r="CYT9" s="161"/>
      <c r="CYU9" s="161"/>
      <c r="CYV9" s="161"/>
      <c r="CYW9" s="161"/>
      <c r="CYX9" s="161"/>
      <c r="CYY9" s="161"/>
      <c r="CYZ9" s="161"/>
      <c r="CZA9" s="161"/>
      <c r="CZB9" s="161"/>
      <c r="CZC9" s="161"/>
      <c r="CZD9" s="161"/>
      <c r="CZE9" s="161"/>
      <c r="CZF9" s="161"/>
      <c r="CZG9" s="161"/>
      <c r="CZH9" s="161"/>
      <c r="CZI9" s="161"/>
      <c r="CZJ9" s="161"/>
      <c r="CZK9" s="161"/>
      <c r="CZL9" s="161"/>
      <c r="CZM9" s="161"/>
      <c r="CZN9" s="161"/>
      <c r="CZO9" s="161"/>
      <c r="CZP9" s="161"/>
      <c r="CZQ9" s="161"/>
      <c r="CZR9" s="161"/>
      <c r="CZS9" s="161"/>
      <c r="CZT9" s="161"/>
      <c r="CZU9" s="161"/>
      <c r="CZV9" s="161"/>
      <c r="CZW9" s="161"/>
      <c r="CZX9" s="161"/>
      <c r="CZY9" s="161"/>
      <c r="CZZ9" s="161"/>
      <c r="DAA9" s="161"/>
      <c r="DAB9" s="161"/>
      <c r="DAC9" s="161"/>
      <c r="DAD9" s="161"/>
      <c r="DAE9" s="161"/>
      <c r="DAF9" s="161"/>
      <c r="DAG9" s="161"/>
      <c r="DAH9" s="161"/>
      <c r="DAI9" s="161"/>
      <c r="DAJ9" s="161"/>
      <c r="DAK9" s="161"/>
      <c r="DAL9" s="161"/>
      <c r="DAM9" s="161"/>
      <c r="DAN9" s="161"/>
      <c r="DAO9" s="161"/>
      <c r="DAP9" s="161"/>
      <c r="DAQ9" s="161"/>
      <c r="DAR9" s="161"/>
      <c r="DAS9" s="161"/>
      <c r="DAT9" s="161"/>
      <c r="DAU9" s="161"/>
      <c r="DAV9" s="161"/>
      <c r="DAW9" s="161"/>
      <c r="DAX9" s="161"/>
      <c r="DAY9" s="161"/>
      <c r="DAZ9" s="161"/>
      <c r="DBA9" s="161"/>
      <c r="DBB9" s="161"/>
      <c r="DBC9" s="161"/>
      <c r="DBD9" s="161"/>
      <c r="DBE9" s="161"/>
      <c r="DBF9" s="161"/>
      <c r="DBG9" s="161"/>
      <c r="DBH9" s="161"/>
      <c r="DBI9" s="161"/>
      <c r="DBJ9" s="161"/>
      <c r="DBK9" s="161"/>
      <c r="DBL9" s="161"/>
      <c r="DBM9" s="161"/>
      <c r="DBN9" s="161"/>
      <c r="DBO9" s="161"/>
      <c r="DBP9" s="161"/>
      <c r="DBQ9" s="161"/>
      <c r="DBR9" s="161"/>
      <c r="DBS9" s="161"/>
      <c r="DBT9" s="161"/>
      <c r="DBU9" s="161"/>
      <c r="DBV9" s="161"/>
      <c r="DBW9" s="161"/>
      <c r="DBX9" s="161"/>
      <c r="DBY9" s="161"/>
      <c r="DBZ9" s="161"/>
      <c r="DCA9" s="161"/>
      <c r="DCB9" s="161"/>
      <c r="DCC9" s="161"/>
      <c r="DCD9" s="161"/>
      <c r="DCE9" s="161"/>
      <c r="DCF9" s="161"/>
      <c r="DCG9" s="161"/>
      <c r="DCH9" s="161"/>
      <c r="DCI9" s="161"/>
      <c r="DCJ9" s="161"/>
      <c r="DCK9" s="161"/>
      <c r="DCL9" s="161"/>
      <c r="DCM9" s="161"/>
      <c r="DCN9" s="161"/>
      <c r="DCO9" s="161"/>
      <c r="DCP9" s="161"/>
      <c r="DCQ9" s="161"/>
      <c r="DCR9" s="161"/>
      <c r="DCS9" s="161"/>
      <c r="DCT9" s="161"/>
      <c r="DCU9" s="161"/>
      <c r="DCV9" s="161"/>
      <c r="DCW9" s="161"/>
      <c r="DCX9" s="161"/>
      <c r="DCY9" s="161"/>
      <c r="DCZ9" s="161"/>
      <c r="DDA9" s="161"/>
      <c r="DDB9" s="161"/>
      <c r="DDC9" s="161"/>
      <c r="DDD9" s="161"/>
      <c r="DDE9" s="161"/>
      <c r="DDF9" s="161"/>
      <c r="DDG9" s="161"/>
      <c r="DDH9" s="161"/>
      <c r="DDI9" s="161"/>
      <c r="DDJ9" s="161"/>
      <c r="DDK9" s="161"/>
      <c r="DDL9" s="161"/>
      <c r="DDM9" s="161"/>
      <c r="DDN9" s="161"/>
      <c r="DDO9" s="161"/>
      <c r="DDP9" s="161"/>
      <c r="DDQ9" s="161"/>
      <c r="DDR9" s="161"/>
      <c r="DDS9" s="161"/>
      <c r="DDT9" s="161"/>
      <c r="DDU9" s="161"/>
      <c r="DDV9" s="161"/>
      <c r="DDW9" s="161"/>
      <c r="DDX9" s="161"/>
      <c r="DDY9" s="161"/>
      <c r="DDZ9" s="161"/>
      <c r="DEA9" s="161"/>
      <c r="DEB9" s="161"/>
      <c r="DEC9" s="161"/>
      <c r="DED9" s="161"/>
      <c r="DEE9" s="161"/>
      <c r="DEF9" s="161"/>
      <c r="DEG9" s="161"/>
      <c r="DEH9" s="161"/>
      <c r="DEI9" s="161"/>
      <c r="DEJ9" s="161"/>
      <c r="DEK9" s="161"/>
      <c r="DEL9" s="161"/>
      <c r="DEM9" s="161"/>
      <c r="DEN9" s="161"/>
      <c r="DEO9" s="161"/>
      <c r="DEP9" s="161"/>
      <c r="DEQ9" s="161"/>
      <c r="DER9" s="161"/>
      <c r="DES9" s="161"/>
      <c r="DET9" s="161"/>
      <c r="DEU9" s="161"/>
      <c r="DEV9" s="161"/>
      <c r="DEW9" s="161"/>
      <c r="DEX9" s="161"/>
      <c r="DEY9" s="161"/>
      <c r="DEZ9" s="161"/>
      <c r="DFA9" s="161"/>
      <c r="DFB9" s="161"/>
      <c r="DFC9" s="161"/>
      <c r="DFD9" s="161"/>
      <c r="DFE9" s="161"/>
      <c r="DFF9" s="161"/>
      <c r="DFG9" s="161"/>
      <c r="DFH9" s="161"/>
      <c r="DFI9" s="161"/>
      <c r="DFJ9" s="161"/>
      <c r="DFK9" s="161"/>
      <c r="DFL9" s="161"/>
      <c r="DFM9" s="161"/>
      <c r="DFN9" s="161"/>
      <c r="DFO9" s="161"/>
      <c r="DFP9" s="161"/>
      <c r="DFQ9" s="161"/>
      <c r="DFR9" s="161"/>
      <c r="DFS9" s="161"/>
      <c r="DFT9" s="161"/>
      <c r="DFU9" s="161"/>
      <c r="DFV9" s="161"/>
      <c r="DFW9" s="161"/>
      <c r="DFX9" s="161"/>
      <c r="DFY9" s="161"/>
      <c r="DFZ9" s="161"/>
      <c r="DGA9" s="161"/>
      <c r="DGB9" s="161"/>
      <c r="DGC9" s="161"/>
      <c r="DGD9" s="161"/>
      <c r="DGE9" s="161"/>
      <c r="DGF9" s="161"/>
      <c r="DGG9" s="161"/>
      <c r="DGH9" s="161"/>
      <c r="DGI9" s="161"/>
      <c r="DGJ9" s="161"/>
      <c r="DGK9" s="161"/>
      <c r="DGL9" s="161"/>
      <c r="DGM9" s="161"/>
      <c r="DGN9" s="161"/>
      <c r="DGO9" s="161"/>
      <c r="DGP9" s="161"/>
      <c r="DGQ9" s="161"/>
      <c r="DGR9" s="161"/>
      <c r="DGS9" s="161"/>
      <c r="DGT9" s="161"/>
      <c r="DGU9" s="161"/>
      <c r="DGV9" s="161"/>
      <c r="DGW9" s="161"/>
      <c r="DGX9" s="161"/>
      <c r="DGY9" s="161"/>
      <c r="DGZ9" s="161"/>
      <c r="DHA9" s="161"/>
      <c r="DHB9" s="161"/>
      <c r="DHC9" s="161"/>
      <c r="DHD9" s="161"/>
      <c r="DHE9" s="161"/>
      <c r="DHF9" s="161"/>
      <c r="DHG9" s="161"/>
      <c r="DHH9" s="161"/>
      <c r="DHI9" s="161"/>
      <c r="DHJ9" s="161"/>
      <c r="DHK9" s="161"/>
      <c r="DHL9" s="161"/>
      <c r="DHM9" s="161"/>
      <c r="DHN9" s="161"/>
      <c r="DHO9" s="161"/>
      <c r="DHP9" s="161"/>
      <c r="DHQ9" s="161"/>
      <c r="DHR9" s="161"/>
      <c r="DHS9" s="161"/>
      <c r="DHT9" s="161"/>
      <c r="DHU9" s="161"/>
      <c r="DHV9" s="161"/>
      <c r="DHW9" s="161"/>
      <c r="DHX9" s="161"/>
      <c r="DHY9" s="161"/>
      <c r="DHZ9" s="161"/>
      <c r="DIA9" s="161"/>
      <c r="DIB9" s="161"/>
      <c r="DIC9" s="161"/>
      <c r="DID9" s="161"/>
      <c r="DIE9" s="161"/>
      <c r="DIF9" s="161"/>
      <c r="DIG9" s="161"/>
      <c r="DIH9" s="161"/>
      <c r="DII9" s="161"/>
      <c r="DIJ9" s="161"/>
      <c r="DIK9" s="161"/>
      <c r="DIL9" s="161"/>
      <c r="DIM9" s="161"/>
      <c r="DIN9" s="161"/>
      <c r="DIO9" s="161"/>
      <c r="DIP9" s="161"/>
      <c r="DIQ9" s="161"/>
      <c r="DIR9" s="161"/>
      <c r="DIS9" s="161"/>
      <c r="DIT9" s="161"/>
      <c r="DIU9" s="161"/>
      <c r="DIV9" s="161"/>
      <c r="DIW9" s="161"/>
      <c r="DIX9" s="161"/>
      <c r="DIY9" s="161"/>
      <c r="DIZ9" s="161"/>
      <c r="DJA9" s="161"/>
      <c r="DJB9" s="161"/>
      <c r="DJC9" s="161"/>
      <c r="DJD9" s="161"/>
      <c r="DJE9" s="161"/>
      <c r="DJF9" s="161"/>
      <c r="DJG9" s="161"/>
      <c r="DJH9" s="161"/>
      <c r="DJI9" s="161"/>
      <c r="DJJ9" s="161"/>
      <c r="DJK9" s="161"/>
      <c r="DJL9" s="161"/>
      <c r="DJM9" s="161"/>
      <c r="DJN9" s="161"/>
      <c r="DJO9" s="161"/>
      <c r="DJP9" s="161"/>
      <c r="DJQ9" s="161"/>
      <c r="DJR9" s="161"/>
      <c r="DJS9" s="161"/>
      <c r="DJT9" s="161"/>
      <c r="DJU9" s="161"/>
      <c r="DJV9" s="161"/>
      <c r="DJW9" s="161"/>
      <c r="DJX9" s="161"/>
      <c r="DJY9" s="161"/>
      <c r="DJZ9" s="161"/>
      <c r="DKA9" s="161"/>
      <c r="DKB9" s="161"/>
      <c r="DKC9" s="161"/>
      <c r="DKD9" s="161"/>
      <c r="DKE9" s="161"/>
      <c r="DKF9" s="161"/>
      <c r="DKG9" s="161"/>
      <c r="DKH9" s="161"/>
      <c r="DKI9" s="161"/>
      <c r="DKJ9" s="161"/>
      <c r="DKK9" s="161"/>
      <c r="DKL9" s="161"/>
      <c r="DKM9" s="161"/>
      <c r="DKN9" s="161"/>
      <c r="DKO9" s="161"/>
      <c r="DKP9" s="161"/>
      <c r="DKQ9" s="161"/>
      <c r="DKR9" s="161"/>
      <c r="DKS9" s="161"/>
      <c r="DKT9" s="161"/>
      <c r="DKU9" s="161"/>
      <c r="DKV9" s="161"/>
      <c r="DKW9" s="161"/>
      <c r="DKX9" s="161"/>
      <c r="DKY9" s="161"/>
      <c r="DKZ9" s="161"/>
      <c r="DLA9" s="161"/>
      <c r="DLB9" s="161"/>
      <c r="DLC9" s="161"/>
      <c r="DLD9" s="161"/>
      <c r="DLE9" s="161"/>
      <c r="DLF9" s="161"/>
      <c r="DLG9" s="161"/>
      <c r="DLH9" s="161"/>
      <c r="DLI9" s="161"/>
      <c r="DLJ9" s="161"/>
      <c r="DLK9" s="161"/>
      <c r="DLL9" s="161"/>
      <c r="DLM9" s="161"/>
      <c r="DLN9" s="161"/>
      <c r="DLO9" s="161"/>
      <c r="DLP9" s="161"/>
      <c r="DLQ9" s="161"/>
      <c r="DLR9" s="161"/>
      <c r="DLS9" s="161"/>
      <c r="DLT9" s="161"/>
      <c r="DLU9" s="161"/>
      <c r="DLV9" s="161"/>
      <c r="DLW9" s="161"/>
      <c r="DLX9" s="161"/>
      <c r="DLY9" s="161"/>
      <c r="DLZ9" s="161"/>
      <c r="DMA9" s="161"/>
      <c r="DMB9" s="161"/>
      <c r="DMC9" s="161"/>
      <c r="DMD9" s="161"/>
      <c r="DME9" s="161"/>
      <c r="DMF9" s="161"/>
      <c r="DMG9" s="161"/>
      <c r="DMH9" s="161"/>
      <c r="DMI9" s="161"/>
      <c r="DMJ9" s="161"/>
      <c r="DMK9" s="161"/>
      <c r="DML9" s="161"/>
      <c r="DMM9" s="161"/>
      <c r="DMN9" s="161"/>
      <c r="DMO9" s="161"/>
      <c r="DMP9" s="161"/>
      <c r="DMQ9" s="161"/>
      <c r="DMR9" s="161"/>
      <c r="DMS9" s="161"/>
      <c r="DMT9" s="161"/>
      <c r="DMU9" s="161"/>
      <c r="DMV9" s="161"/>
      <c r="DMW9" s="161"/>
      <c r="DMX9" s="161"/>
      <c r="DMY9" s="161"/>
      <c r="DMZ9" s="161"/>
      <c r="DNA9" s="161"/>
      <c r="DNB9" s="161"/>
      <c r="DNC9" s="161"/>
      <c r="DND9" s="161"/>
      <c r="DNE9" s="161"/>
      <c r="DNF9" s="161"/>
      <c r="DNG9" s="161"/>
      <c r="DNH9" s="161"/>
      <c r="DNI9" s="161"/>
      <c r="DNJ9" s="161"/>
      <c r="DNK9" s="161"/>
      <c r="DNL9" s="161"/>
      <c r="DNM9" s="161"/>
      <c r="DNN9" s="161"/>
      <c r="DNO9" s="161"/>
      <c r="DNP9" s="161"/>
      <c r="DNQ9" s="161"/>
      <c r="DNR9" s="161"/>
      <c r="DNS9" s="161"/>
      <c r="DNT9" s="161"/>
      <c r="DNU9" s="161"/>
      <c r="DNV9" s="161"/>
      <c r="DNW9" s="161"/>
      <c r="DNX9" s="161"/>
      <c r="DNY9" s="161"/>
      <c r="DNZ9" s="161"/>
      <c r="DOA9" s="161"/>
      <c r="DOB9" s="161"/>
      <c r="DOC9" s="161"/>
      <c r="DOD9" s="161"/>
      <c r="DOE9" s="161"/>
      <c r="DOF9" s="161"/>
      <c r="DOG9" s="161"/>
      <c r="DOH9" s="161"/>
      <c r="DOI9" s="161"/>
      <c r="DOJ9" s="161"/>
      <c r="DOK9" s="161"/>
      <c r="DOL9" s="161"/>
      <c r="DOM9" s="161"/>
      <c r="DON9" s="161"/>
      <c r="DOO9" s="161"/>
      <c r="DOP9" s="161"/>
      <c r="DOQ9" s="161"/>
      <c r="DOR9" s="161"/>
      <c r="DOS9" s="161"/>
      <c r="DOT9" s="161"/>
      <c r="DOU9" s="161"/>
      <c r="DOV9" s="161"/>
      <c r="DOW9" s="161"/>
      <c r="DOX9" s="161"/>
      <c r="DOY9" s="161"/>
      <c r="DOZ9" s="161"/>
      <c r="DPA9" s="161"/>
      <c r="DPB9" s="161"/>
      <c r="DPC9" s="161"/>
      <c r="DPD9" s="161"/>
      <c r="DPE9" s="161"/>
      <c r="DPF9" s="161"/>
      <c r="DPG9" s="161"/>
      <c r="DPH9" s="161"/>
      <c r="DPI9" s="161"/>
      <c r="DPJ9" s="161"/>
      <c r="DPK9" s="161"/>
      <c r="DPL9" s="161"/>
      <c r="DPM9" s="161"/>
      <c r="DPN9" s="161"/>
      <c r="DPO9" s="161"/>
      <c r="DPP9" s="161"/>
      <c r="DPQ9" s="161"/>
      <c r="DPR9" s="161"/>
      <c r="DPS9" s="161"/>
      <c r="DPT9" s="161"/>
      <c r="DPU9" s="161"/>
      <c r="DPV9" s="161"/>
      <c r="DPW9" s="161"/>
      <c r="DPX9" s="161"/>
      <c r="DPY9" s="161"/>
      <c r="DPZ9" s="161"/>
      <c r="DQA9" s="161"/>
      <c r="DQB9" s="161"/>
      <c r="DQC9" s="161"/>
      <c r="DQD9" s="161"/>
      <c r="DQE9" s="161"/>
      <c r="DQF9" s="161"/>
      <c r="DQG9" s="161"/>
      <c r="DQH9" s="161"/>
      <c r="DQI9" s="161"/>
      <c r="DQJ9" s="161"/>
      <c r="DQK9" s="161"/>
      <c r="DQL9" s="161"/>
      <c r="DQM9" s="161"/>
      <c r="DQN9" s="161"/>
      <c r="DQO9" s="161"/>
      <c r="DQP9" s="161"/>
      <c r="DQQ9" s="161"/>
      <c r="DQR9" s="161"/>
      <c r="DQS9" s="161"/>
      <c r="DQT9" s="161"/>
      <c r="DQU9" s="161"/>
      <c r="DQV9" s="161"/>
      <c r="DQW9" s="161"/>
      <c r="DQX9" s="161"/>
      <c r="DQY9" s="161"/>
      <c r="DQZ9" s="161"/>
      <c r="DRA9" s="161"/>
      <c r="DRB9" s="161"/>
      <c r="DRC9" s="161"/>
      <c r="DRD9" s="161"/>
      <c r="DRE9" s="161"/>
      <c r="DRF9" s="161"/>
      <c r="DRG9" s="161"/>
      <c r="DRH9" s="161"/>
      <c r="DRI9" s="161"/>
      <c r="DRJ9" s="161"/>
      <c r="DRK9" s="161"/>
      <c r="DRL9" s="161"/>
      <c r="DRM9" s="161"/>
      <c r="DRN9" s="161"/>
      <c r="DRO9" s="161"/>
      <c r="DRP9" s="161"/>
      <c r="DRQ9" s="161"/>
      <c r="DRR9" s="161"/>
      <c r="DRS9" s="161"/>
      <c r="DRT9" s="161"/>
      <c r="DRU9" s="161"/>
      <c r="DRV9" s="161"/>
      <c r="DRW9" s="161"/>
      <c r="DRX9" s="161"/>
      <c r="DRY9" s="161"/>
      <c r="DRZ9" s="161"/>
      <c r="DSA9" s="161"/>
      <c r="DSB9" s="161"/>
      <c r="DSC9" s="161"/>
      <c r="DSD9" s="161"/>
      <c r="DSE9" s="161"/>
      <c r="DSF9" s="161"/>
      <c r="DSG9" s="161"/>
      <c r="DSH9" s="161"/>
      <c r="DSI9" s="161"/>
      <c r="DSJ9" s="161"/>
      <c r="DSK9" s="161"/>
      <c r="DSL9" s="161"/>
      <c r="DSM9" s="161"/>
      <c r="DSN9" s="161"/>
      <c r="DSO9" s="161"/>
      <c r="DSP9" s="161"/>
      <c r="DSQ9" s="161"/>
      <c r="DSR9" s="161"/>
      <c r="DSS9" s="161"/>
      <c r="DST9" s="161"/>
      <c r="DSU9" s="161"/>
      <c r="DSV9" s="161"/>
      <c r="DSW9" s="161"/>
      <c r="DSX9" s="161"/>
      <c r="DSY9" s="161"/>
      <c r="DSZ9" s="161"/>
      <c r="DTA9" s="161"/>
      <c r="DTB9" s="161"/>
      <c r="DTC9" s="161"/>
      <c r="DTD9" s="161"/>
      <c r="DTE9" s="161"/>
      <c r="DTF9" s="161"/>
      <c r="DTG9" s="161"/>
      <c r="DTH9" s="161"/>
      <c r="DTI9" s="161"/>
      <c r="DTJ9" s="161"/>
      <c r="DTK9" s="161"/>
      <c r="DTL9" s="161"/>
      <c r="DTM9" s="161"/>
      <c r="DTN9" s="161"/>
      <c r="DTO9" s="161"/>
      <c r="DTP9" s="161"/>
      <c r="DTQ9" s="161"/>
      <c r="DTR9" s="161"/>
      <c r="DTS9" s="161"/>
      <c r="DTT9" s="161"/>
      <c r="DTU9" s="161"/>
      <c r="DTV9" s="161"/>
      <c r="DTW9" s="161"/>
      <c r="DTX9" s="161"/>
      <c r="DTY9" s="161"/>
      <c r="DTZ9" s="161"/>
      <c r="DUA9" s="161"/>
      <c r="DUB9" s="161"/>
      <c r="DUC9" s="161"/>
      <c r="DUD9" s="161"/>
      <c r="DUE9" s="161"/>
      <c r="DUF9" s="161"/>
      <c r="DUG9" s="161"/>
      <c r="DUH9" s="161"/>
      <c r="DUI9" s="161"/>
      <c r="DUJ9" s="161"/>
      <c r="DUK9" s="161"/>
      <c r="DUL9" s="161"/>
      <c r="DUM9" s="161"/>
      <c r="DUN9" s="161"/>
      <c r="DUO9" s="161"/>
      <c r="DUP9" s="161"/>
      <c r="DUQ9" s="161"/>
      <c r="DUR9" s="161"/>
      <c r="DUS9" s="161"/>
      <c r="DUT9" s="161"/>
      <c r="DUU9" s="161"/>
      <c r="DUV9" s="161"/>
      <c r="DUW9" s="161"/>
      <c r="DUX9" s="161"/>
      <c r="DUY9" s="161"/>
      <c r="DUZ9" s="161"/>
      <c r="DVA9" s="161"/>
      <c r="DVB9" s="161"/>
      <c r="DVC9" s="161"/>
      <c r="DVD9" s="161"/>
      <c r="DVE9" s="161"/>
      <c r="DVF9" s="161"/>
      <c r="DVG9" s="161"/>
      <c r="DVH9" s="161"/>
      <c r="DVI9" s="161"/>
      <c r="DVJ9" s="161"/>
      <c r="DVK9" s="161"/>
      <c r="DVL9" s="161"/>
      <c r="DVM9" s="161"/>
      <c r="DVN9" s="161"/>
      <c r="DVO9" s="161"/>
      <c r="DVP9" s="161"/>
      <c r="DVQ9" s="161"/>
      <c r="DVR9" s="161"/>
      <c r="DVS9" s="161"/>
      <c r="DVT9" s="161"/>
      <c r="DVU9" s="161"/>
      <c r="DVV9" s="161"/>
      <c r="DVW9" s="161"/>
      <c r="DVX9" s="161"/>
      <c r="DVY9" s="161"/>
      <c r="DVZ9" s="161"/>
      <c r="DWA9" s="161"/>
      <c r="DWB9" s="161"/>
      <c r="DWC9" s="161"/>
      <c r="DWD9" s="161"/>
      <c r="DWE9" s="161"/>
      <c r="DWF9" s="161"/>
      <c r="DWG9" s="161"/>
      <c r="DWH9" s="161"/>
      <c r="DWI9" s="161"/>
      <c r="DWJ9" s="161"/>
      <c r="DWK9" s="161"/>
      <c r="DWL9" s="161"/>
      <c r="DWM9" s="161"/>
      <c r="DWN9" s="161"/>
      <c r="DWO9" s="161"/>
      <c r="DWP9" s="161"/>
      <c r="DWQ9" s="161"/>
      <c r="DWR9" s="161"/>
      <c r="DWS9" s="161"/>
      <c r="DWT9" s="161"/>
      <c r="DWU9" s="161"/>
      <c r="DWV9" s="161"/>
      <c r="DWW9" s="161"/>
      <c r="DWX9" s="161"/>
      <c r="DWY9" s="161"/>
      <c r="DWZ9" s="161"/>
      <c r="DXA9" s="161"/>
      <c r="DXB9" s="161"/>
      <c r="DXC9" s="161"/>
      <c r="DXD9" s="161"/>
      <c r="DXE9" s="161"/>
      <c r="DXF9" s="161"/>
      <c r="DXG9" s="161"/>
      <c r="DXH9" s="161"/>
      <c r="DXI9" s="161"/>
      <c r="DXJ9" s="161"/>
      <c r="DXK9" s="161"/>
      <c r="DXL9" s="161"/>
      <c r="DXM9" s="161"/>
      <c r="DXN9" s="161"/>
      <c r="DXO9" s="161"/>
      <c r="DXP9" s="161"/>
      <c r="DXQ9" s="161"/>
      <c r="DXR9" s="161"/>
      <c r="DXS9" s="161"/>
      <c r="DXT9" s="161"/>
      <c r="DXU9" s="161"/>
      <c r="DXV9" s="161"/>
      <c r="DXW9" s="161"/>
      <c r="DXX9" s="161"/>
      <c r="DXY9" s="161"/>
      <c r="DXZ9" s="161"/>
      <c r="DYA9" s="161"/>
      <c r="DYB9" s="161"/>
      <c r="DYC9" s="161"/>
      <c r="DYD9" s="161"/>
      <c r="DYE9" s="161"/>
      <c r="DYF9" s="161"/>
      <c r="DYG9" s="161"/>
      <c r="DYH9" s="161"/>
      <c r="DYI9" s="161"/>
      <c r="DYJ9" s="161"/>
      <c r="DYK9" s="161"/>
      <c r="DYL9" s="161"/>
      <c r="DYM9" s="161"/>
      <c r="DYN9" s="161"/>
      <c r="DYO9" s="161"/>
      <c r="DYP9" s="161"/>
      <c r="DYQ9" s="161"/>
      <c r="DYR9" s="161"/>
      <c r="DYS9" s="161"/>
      <c r="DYT9" s="161"/>
      <c r="DYU9" s="161"/>
      <c r="DYV9" s="161"/>
      <c r="DYW9" s="161"/>
      <c r="DYX9" s="161"/>
      <c r="DYY9" s="161"/>
      <c r="DYZ9" s="161"/>
      <c r="DZA9" s="161"/>
      <c r="DZB9" s="161"/>
      <c r="DZC9" s="161"/>
      <c r="DZD9" s="161"/>
      <c r="DZE9" s="161"/>
      <c r="DZF9" s="161"/>
      <c r="DZG9" s="161"/>
      <c r="DZH9" s="161"/>
      <c r="DZI9" s="161"/>
      <c r="DZJ9" s="161"/>
      <c r="DZK9" s="161"/>
      <c r="DZL9" s="161"/>
      <c r="DZM9" s="161"/>
      <c r="DZN9" s="161"/>
      <c r="DZO9" s="161"/>
      <c r="DZP9" s="161"/>
      <c r="DZQ9" s="161"/>
      <c r="DZR9" s="161"/>
      <c r="DZS9" s="161"/>
      <c r="DZT9" s="161"/>
      <c r="DZU9" s="161"/>
      <c r="DZV9" s="161"/>
      <c r="DZW9" s="161"/>
      <c r="DZX9" s="161"/>
      <c r="DZY9" s="161"/>
      <c r="DZZ9" s="161"/>
      <c r="EAA9" s="161"/>
      <c r="EAB9" s="161"/>
      <c r="EAC9" s="161"/>
      <c r="EAD9" s="161"/>
      <c r="EAE9" s="161"/>
      <c r="EAF9" s="161"/>
      <c r="EAG9" s="161"/>
      <c r="EAH9" s="161"/>
      <c r="EAI9" s="161"/>
      <c r="EAJ9" s="161"/>
      <c r="EAK9" s="161"/>
      <c r="EAL9" s="161"/>
      <c r="EAM9" s="161"/>
      <c r="EAN9" s="161"/>
      <c r="EAO9" s="161"/>
      <c r="EAP9" s="161"/>
      <c r="EAQ9" s="161"/>
      <c r="EAR9" s="161"/>
      <c r="EAS9" s="161"/>
      <c r="EAT9" s="161"/>
      <c r="EAU9" s="161"/>
      <c r="EAV9" s="161"/>
      <c r="EAW9" s="161"/>
      <c r="EAX9" s="161"/>
      <c r="EAY9" s="161"/>
      <c r="EAZ9" s="161"/>
      <c r="EBA9" s="161"/>
      <c r="EBB9" s="161"/>
      <c r="EBC9" s="161"/>
      <c r="EBD9" s="161"/>
      <c r="EBE9" s="161"/>
      <c r="EBF9" s="161"/>
      <c r="EBG9" s="161"/>
      <c r="EBH9" s="161"/>
      <c r="EBI9" s="161"/>
      <c r="EBJ9" s="161"/>
      <c r="EBK9" s="161"/>
      <c r="EBL9" s="161"/>
      <c r="EBM9" s="161"/>
      <c r="EBN9" s="161"/>
      <c r="EBO9" s="161"/>
      <c r="EBP9" s="161"/>
      <c r="EBQ9" s="161"/>
      <c r="EBR9" s="161"/>
      <c r="EBS9" s="161"/>
      <c r="EBT9" s="161"/>
      <c r="EBU9" s="161"/>
      <c r="EBV9" s="161"/>
      <c r="EBW9" s="161"/>
      <c r="EBX9" s="161"/>
      <c r="EBY9" s="161"/>
      <c r="EBZ9" s="161"/>
      <c r="ECA9" s="161"/>
      <c r="ECB9" s="161"/>
      <c r="ECC9" s="161"/>
      <c r="ECD9" s="161"/>
      <c r="ECE9" s="161"/>
      <c r="ECF9" s="161"/>
      <c r="ECG9" s="161"/>
      <c r="ECH9" s="161"/>
      <c r="ECI9" s="161"/>
      <c r="ECJ9" s="161"/>
      <c r="ECK9" s="161"/>
      <c r="ECL9" s="161"/>
      <c r="ECM9" s="161"/>
      <c r="ECN9" s="161"/>
      <c r="ECO9" s="161"/>
      <c r="ECP9" s="161"/>
      <c r="ECQ9" s="161"/>
      <c r="ECR9" s="161"/>
      <c r="ECS9" s="161"/>
      <c r="ECT9" s="161"/>
      <c r="ECU9" s="161"/>
      <c r="ECV9" s="161"/>
      <c r="ECW9" s="161"/>
      <c r="ECX9" s="161"/>
      <c r="ECY9" s="161"/>
      <c r="ECZ9" s="161"/>
      <c r="EDA9" s="161"/>
      <c r="EDB9" s="161"/>
      <c r="EDC9" s="161"/>
      <c r="EDD9" s="161"/>
      <c r="EDE9" s="161"/>
      <c r="EDF9" s="161"/>
      <c r="EDG9" s="161"/>
      <c r="EDH9" s="161"/>
      <c r="EDI9" s="161"/>
      <c r="EDJ9" s="161"/>
      <c r="EDK9" s="161"/>
      <c r="EDL9" s="161"/>
      <c r="EDM9" s="161"/>
      <c r="EDN9" s="161"/>
      <c r="EDO9" s="161"/>
      <c r="EDP9" s="161"/>
      <c r="EDQ9" s="161"/>
      <c r="EDR9" s="161"/>
      <c r="EDS9" s="161"/>
      <c r="EDT9" s="161"/>
      <c r="EDU9" s="161"/>
      <c r="EDV9" s="161"/>
      <c r="EDW9" s="161"/>
      <c r="EDX9" s="161"/>
      <c r="EDY9" s="161"/>
      <c r="EDZ9" s="161"/>
      <c r="EEA9" s="161"/>
      <c r="EEB9" s="161"/>
      <c r="EEC9" s="161"/>
      <c r="EED9" s="161"/>
      <c r="EEE9" s="161"/>
      <c r="EEF9" s="161"/>
      <c r="EEG9" s="161"/>
      <c r="EEH9" s="161"/>
      <c r="EEI9" s="161"/>
      <c r="EEJ9" s="161"/>
      <c r="EEK9" s="161"/>
      <c r="EEL9" s="161"/>
      <c r="EEM9" s="161"/>
      <c r="EEN9" s="161"/>
      <c r="EEO9" s="161"/>
      <c r="EEP9" s="161"/>
      <c r="EEQ9" s="161"/>
      <c r="EER9" s="161"/>
      <c r="EES9" s="161"/>
      <c r="EET9" s="161"/>
      <c r="EEU9" s="161"/>
      <c r="EEV9" s="161"/>
      <c r="EEW9" s="161"/>
      <c r="EEX9" s="161"/>
      <c r="EEY9" s="161"/>
      <c r="EEZ9" s="161"/>
      <c r="EFA9" s="161"/>
      <c r="EFB9" s="161"/>
      <c r="EFC9" s="161"/>
      <c r="EFD9" s="161"/>
      <c r="EFE9" s="161"/>
      <c r="EFF9" s="161"/>
      <c r="EFG9" s="161"/>
      <c r="EFH9" s="161"/>
      <c r="EFI9" s="161"/>
      <c r="EFJ9" s="161"/>
      <c r="EFK9" s="161"/>
      <c r="EFL9" s="161"/>
      <c r="EFM9" s="161"/>
      <c r="EFN9" s="161"/>
      <c r="EFO9" s="161"/>
      <c r="EFP9" s="161"/>
      <c r="EFQ9" s="161"/>
      <c r="EFR9" s="161"/>
      <c r="EFS9" s="161"/>
      <c r="EFT9" s="161"/>
      <c r="EFU9" s="161"/>
      <c r="EFV9" s="161"/>
      <c r="EFW9" s="161"/>
      <c r="EFX9" s="161"/>
      <c r="EFY9" s="161"/>
      <c r="EFZ9" s="161"/>
      <c r="EGA9" s="161"/>
      <c r="EGB9" s="161"/>
      <c r="EGC9" s="161"/>
      <c r="EGD9" s="161"/>
      <c r="EGE9" s="161"/>
      <c r="EGF9" s="161"/>
      <c r="EGG9" s="161"/>
      <c r="EGH9" s="161"/>
      <c r="EGI9" s="161"/>
      <c r="EGJ9" s="161"/>
      <c r="EGK9" s="161"/>
      <c r="EGL9" s="161"/>
      <c r="EGM9" s="161"/>
      <c r="EGN9" s="161"/>
      <c r="EGO9" s="161"/>
      <c r="EGP9" s="161"/>
      <c r="EGQ9" s="161"/>
      <c r="EGR9" s="161"/>
      <c r="EGS9" s="161"/>
      <c r="EGT9" s="161"/>
      <c r="EGU9" s="161"/>
      <c r="EGV9" s="161"/>
      <c r="EGW9" s="161"/>
      <c r="EGX9" s="161"/>
      <c r="EGY9" s="161"/>
      <c r="EGZ9" s="161"/>
      <c r="EHA9" s="161"/>
      <c r="EHB9" s="161"/>
      <c r="EHC9" s="161"/>
      <c r="EHD9" s="161"/>
      <c r="EHE9" s="161"/>
      <c r="EHF9" s="161"/>
      <c r="EHG9" s="161"/>
      <c r="EHH9" s="161"/>
      <c r="EHI9" s="161"/>
      <c r="EHJ9" s="161"/>
      <c r="EHK9" s="161"/>
      <c r="EHL9" s="161"/>
      <c r="EHM9" s="161"/>
      <c r="EHN9" s="161"/>
      <c r="EHO9" s="161"/>
      <c r="EHP9" s="161"/>
      <c r="EHQ9" s="161"/>
      <c r="EHR9" s="161"/>
      <c r="EHS9" s="161"/>
      <c r="EHT9" s="161"/>
      <c r="EHU9" s="161"/>
      <c r="EHV9" s="161"/>
      <c r="EHW9" s="161"/>
      <c r="EHX9" s="161"/>
      <c r="EHY9" s="161"/>
      <c r="EHZ9" s="161"/>
      <c r="EIA9" s="161"/>
      <c r="EIB9" s="161"/>
      <c r="EIC9" s="161"/>
      <c r="EID9" s="161"/>
      <c r="EIE9" s="161"/>
      <c r="EIF9" s="161"/>
      <c r="EIG9" s="161"/>
      <c r="EIH9" s="161"/>
      <c r="EII9" s="161"/>
      <c r="EIJ9" s="161"/>
      <c r="EIK9" s="161"/>
      <c r="EIL9" s="161"/>
      <c r="EIM9" s="161"/>
      <c r="EIN9" s="161"/>
      <c r="EIO9" s="161"/>
      <c r="EIP9" s="161"/>
      <c r="EIQ9" s="161"/>
      <c r="EIR9" s="161"/>
      <c r="EIS9" s="161"/>
      <c r="EIT9" s="161"/>
      <c r="EIU9" s="161"/>
      <c r="EIV9" s="161"/>
      <c r="EIW9" s="161"/>
      <c r="EIX9" s="161"/>
      <c r="EIY9" s="161"/>
      <c r="EIZ9" s="161"/>
      <c r="EJA9" s="161"/>
      <c r="EJB9" s="161"/>
      <c r="EJC9" s="161"/>
      <c r="EJD9" s="161"/>
      <c r="EJE9" s="161"/>
      <c r="EJF9" s="161"/>
      <c r="EJG9" s="161"/>
      <c r="EJH9" s="161"/>
      <c r="EJI9" s="161"/>
      <c r="EJJ9" s="161"/>
      <c r="EJK9" s="161"/>
      <c r="EJL9" s="161"/>
      <c r="EJM9" s="161"/>
      <c r="EJN9" s="161"/>
      <c r="EJO9" s="161"/>
      <c r="EJP9" s="161"/>
      <c r="EJQ9" s="161"/>
      <c r="EJR9" s="161"/>
      <c r="EJS9" s="161"/>
      <c r="EJT9" s="161"/>
      <c r="EJU9" s="161"/>
      <c r="EJV9" s="161"/>
      <c r="EJW9" s="161"/>
      <c r="EJX9" s="161"/>
      <c r="EJY9" s="161"/>
      <c r="EJZ9" s="161"/>
      <c r="EKA9" s="161"/>
      <c r="EKB9" s="161"/>
      <c r="EKC9" s="161"/>
      <c r="EKD9" s="161"/>
      <c r="EKE9" s="161"/>
      <c r="EKF9" s="161"/>
      <c r="EKG9" s="161"/>
      <c r="EKH9" s="161"/>
      <c r="EKI9" s="161"/>
      <c r="EKJ9" s="161"/>
      <c r="EKK9" s="161"/>
      <c r="EKL9" s="161"/>
      <c r="EKM9" s="161"/>
      <c r="EKN9" s="161"/>
      <c r="EKO9" s="161"/>
      <c r="EKP9" s="161"/>
      <c r="EKQ9" s="161"/>
      <c r="EKR9" s="161"/>
      <c r="EKS9" s="161"/>
      <c r="EKT9" s="161"/>
      <c r="EKU9" s="161"/>
      <c r="EKV9" s="161"/>
      <c r="EKW9" s="161"/>
      <c r="EKX9" s="161"/>
      <c r="EKY9" s="161"/>
      <c r="EKZ9" s="161"/>
      <c r="ELA9" s="161"/>
      <c r="ELB9" s="161"/>
      <c r="ELC9" s="161"/>
      <c r="ELD9" s="161"/>
      <c r="ELE9" s="161"/>
      <c r="ELF9" s="161"/>
      <c r="ELG9" s="161"/>
      <c r="ELH9" s="161"/>
      <c r="ELI9" s="161"/>
      <c r="ELJ9" s="161"/>
      <c r="ELK9" s="161"/>
      <c r="ELL9" s="161"/>
      <c r="ELM9" s="161"/>
      <c r="ELN9" s="161"/>
      <c r="ELO9" s="161"/>
      <c r="ELP9" s="161"/>
      <c r="ELQ9" s="161"/>
      <c r="ELR9" s="161"/>
      <c r="ELS9" s="161"/>
      <c r="ELT9" s="161"/>
      <c r="ELU9" s="161"/>
      <c r="ELV9" s="161"/>
      <c r="ELW9" s="161"/>
      <c r="ELX9" s="161"/>
      <c r="ELY9" s="161"/>
      <c r="ELZ9" s="161"/>
      <c r="EMA9" s="161"/>
      <c r="EMB9" s="161"/>
      <c r="EMC9" s="161"/>
      <c r="EMD9" s="161"/>
      <c r="EME9" s="161"/>
      <c r="EMF9" s="161"/>
      <c r="EMG9" s="161"/>
      <c r="EMH9" s="161"/>
      <c r="EMI9" s="161"/>
      <c r="EMJ9" s="161"/>
      <c r="EMK9" s="161"/>
      <c r="EML9" s="161"/>
      <c r="EMM9" s="161"/>
      <c r="EMN9" s="161"/>
      <c r="EMO9" s="161"/>
      <c r="EMP9" s="161"/>
      <c r="EMQ9" s="161"/>
      <c r="EMR9" s="161"/>
      <c r="EMS9" s="161"/>
      <c r="EMT9" s="161"/>
      <c r="EMU9" s="161"/>
      <c r="EMV9" s="161"/>
      <c r="EMW9" s="161"/>
      <c r="EMX9" s="161"/>
      <c r="EMY9" s="161"/>
      <c r="EMZ9" s="161"/>
      <c r="ENA9" s="161"/>
      <c r="ENB9" s="161"/>
      <c r="ENC9" s="161"/>
      <c r="END9" s="161"/>
      <c r="ENE9" s="161"/>
      <c r="ENF9" s="161"/>
      <c r="ENG9" s="161"/>
      <c r="ENH9" s="161"/>
      <c r="ENI9" s="161"/>
      <c r="ENJ9" s="161"/>
      <c r="ENK9" s="161"/>
      <c r="ENL9" s="161"/>
      <c r="ENM9" s="161"/>
      <c r="ENN9" s="161"/>
      <c r="ENO9" s="161"/>
      <c r="ENP9" s="161"/>
      <c r="ENQ9" s="161"/>
      <c r="ENR9" s="161"/>
      <c r="ENS9" s="161"/>
      <c r="ENT9" s="161"/>
      <c r="ENU9" s="161"/>
      <c r="ENV9" s="161"/>
      <c r="ENW9" s="161"/>
      <c r="ENX9" s="161"/>
      <c r="ENY9" s="161"/>
      <c r="ENZ9" s="161"/>
      <c r="EOA9" s="161"/>
      <c r="EOB9" s="161"/>
      <c r="EOC9" s="161"/>
      <c r="EOD9" s="161"/>
      <c r="EOE9" s="161"/>
      <c r="EOF9" s="161"/>
      <c r="EOG9" s="161"/>
      <c r="EOH9" s="161"/>
      <c r="EOI9" s="161"/>
      <c r="EOJ9" s="161"/>
      <c r="EOK9" s="161"/>
      <c r="EOL9" s="161"/>
      <c r="EOM9" s="161"/>
      <c r="EON9" s="161"/>
      <c r="EOO9" s="161"/>
      <c r="EOP9" s="161"/>
      <c r="EOQ9" s="161"/>
      <c r="EOR9" s="161"/>
      <c r="EOS9" s="161"/>
      <c r="EOT9" s="161"/>
      <c r="EOU9" s="161"/>
      <c r="EOV9" s="161"/>
      <c r="EOW9" s="161"/>
      <c r="EOX9" s="161"/>
      <c r="EOY9" s="161"/>
      <c r="EOZ9" s="161"/>
      <c r="EPA9" s="161"/>
      <c r="EPB9" s="161"/>
      <c r="EPC9" s="161"/>
      <c r="EPD9" s="161"/>
      <c r="EPE9" s="161"/>
      <c r="EPF9" s="161"/>
      <c r="EPG9" s="161"/>
      <c r="EPH9" s="161"/>
      <c r="EPI9" s="161"/>
      <c r="EPJ9" s="161"/>
      <c r="EPK9" s="161"/>
      <c r="EPL9" s="161"/>
      <c r="EPM9" s="161"/>
      <c r="EPN9" s="161"/>
      <c r="EPO9" s="161"/>
      <c r="EPP9" s="161"/>
      <c r="EPQ9" s="161"/>
      <c r="EPR9" s="161"/>
      <c r="EPS9" s="161"/>
      <c r="EPT9" s="161"/>
      <c r="EPU9" s="161"/>
      <c r="EPV9" s="161"/>
      <c r="EPW9" s="161"/>
      <c r="EPX9" s="161"/>
      <c r="EPY9" s="161"/>
      <c r="EPZ9" s="161"/>
      <c r="EQA9" s="161"/>
      <c r="EQB9" s="161"/>
      <c r="EQC9" s="161"/>
      <c r="EQD9" s="161"/>
      <c r="EQE9" s="161"/>
      <c r="EQF9" s="161"/>
      <c r="EQG9" s="161"/>
      <c r="EQH9" s="161"/>
      <c r="EQI9" s="161"/>
      <c r="EQJ9" s="161"/>
      <c r="EQK9" s="161"/>
      <c r="EQL9" s="161"/>
      <c r="EQM9" s="161"/>
      <c r="EQN9" s="161"/>
      <c r="EQO9" s="161"/>
      <c r="EQP9" s="161"/>
      <c r="EQQ9" s="161"/>
      <c r="EQR9" s="161"/>
      <c r="EQS9" s="161"/>
      <c r="EQT9" s="161"/>
      <c r="EQU9" s="161"/>
      <c r="EQV9" s="161"/>
      <c r="EQW9" s="161"/>
      <c r="EQX9" s="161"/>
      <c r="EQY9" s="161"/>
      <c r="EQZ9" s="161"/>
      <c r="ERA9" s="161"/>
      <c r="ERB9" s="161"/>
      <c r="ERC9" s="161"/>
      <c r="ERD9" s="161"/>
      <c r="ERE9" s="161"/>
      <c r="ERF9" s="161"/>
      <c r="ERG9" s="161"/>
      <c r="ERH9" s="161"/>
      <c r="ERI9" s="161"/>
      <c r="ERJ9" s="161"/>
      <c r="ERK9" s="161"/>
      <c r="ERL9" s="161"/>
      <c r="ERM9" s="161"/>
      <c r="ERN9" s="161"/>
      <c r="ERO9" s="161"/>
      <c r="ERP9" s="161"/>
      <c r="ERQ9" s="161"/>
      <c r="ERR9" s="161"/>
      <c r="ERS9" s="161"/>
      <c r="ERT9" s="161"/>
      <c r="ERU9" s="161"/>
      <c r="ERV9" s="161"/>
      <c r="ERW9" s="161"/>
      <c r="ERX9" s="161"/>
      <c r="ERY9" s="161"/>
      <c r="ERZ9" s="161"/>
      <c r="ESA9" s="161"/>
      <c r="ESB9" s="161"/>
      <c r="ESC9" s="161"/>
      <c r="ESD9" s="161"/>
      <c r="ESE9" s="161"/>
      <c r="ESF9" s="161"/>
      <c r="ESG9" s="161"/>
      <c r="ESH9" s="161"/>
      <c r="ESI9" s="161"/>
      <c r="ESJ9" s="161"/>
      <c r="ESK9" s="161"/>
      <c r="ESL9" s="161"/>
      <c r="ESM9" s="161"/>
      <c r="ESN9" s="161"/>
      <c r="ESO9" s="161"/>
      <c r="ESP9" s="161"/>
      <c r="ESQ9" s="161"/>
      <c r="ESR9" s="161"/>
      <c r="ESS9" s="161"/>
      <c r="EST9" s="161"/>
      <c r="ESU9" s="161"/>
      <c r="ESV9" s="161"/>
      <c r="ESW9" s="161"/>
      <c r="ESX9" s="161"/>
      <c r="ESY9" s="161"/>
      <c r="ESZ9" s="161"/>
      <c r="ETA9" s="161"/>
      <c r="ETB9" s="161"/>
      <c r="ETC9" s="161"/>
      <c r="ETD9" s="161"/>
      <c r="ETE9" s="161"/>
      <c r="ETF9" s="161"/>
      <c r="ETG9" s="161"/>
      <c r="ETH9" s="161"/>
      <c r="ETI9" s="161"/>
      <c r="ETJ9" s="161"/>
      <c r="ETK9" s="161"/>
      <c r="ETL9" s="161"/>
      <c r="ETM9" s="161"/>
      <c r="ETN9" s="161"/>
      <c r="ETO9" s="161"/>
      <c r="ETP9" s="161"/>
      <c r="ETQ9" s="161"/>
      <c r="ETR9" s="161"/>
      <c r="ETS9" s="161"/>
      <c r="ETT9" s="161"/>
      <c r="ETU9" s="161"/>
      <c r="ETV9" s="161"/>
      <c r="ETW9" s="161"/>
      <c r="ETX9" s="161"/>
      <c r="ETY9" s="161"/>
      <c r="ETZ9" s="161"/>
      <c r="EUA9" s="161"/>
      <c r="EUB9" s="161"/>
      <c r="EUC9" s="161"/>
      <c r="EUD9" s="161"/>
      <c r="EUE9" s="161"/>
      <c r="EUF9" s="161"/>
      <c r="EUG9" s="161"/>
      <c r="EUH9" s="161"/>
      <c r="EUI9" s="161"/>
      <c r="EUJ9" s="161"/>
      <c r="EUK9" s="161"/>
      <c r="EUL9" s="161"/>
      <c r="EUM9" s="161"/>
      <c r="EUN9" s="161"/>
      <c r="EUO9" s="161"/>
      <c r="EUP9" s="161"/>
      <c r="EUQ9" s="161"/>
      <c r="EUR9" s="161"/>
      <c r="EUS9" s="161"/>
      <c r="EUT9" s="161"/>
      <c r="EUU9" s="161"/>
      <c r="EUV9" s="161"/>
      <c r="EUW9" s="161"/>
      <c r="EUX9" s="161"/>
      <c r="EUY9" s="161"/>
      <c r="EUZ9" s="161"/>
      <c r="EVA9" s="161"/>
      <c r="EVB9" s="161"/>
      <c r="EVC9" s="161"/>
      <c r="EVD9" s="161"/>
      <c r="EVE9" s="161"/>
      <c r="EVF9" s="161"/>
      <c r="EVG9" s="161"/>
      <c r="EVH9" s="161"/>
      <c r="EVI9" s="161"/>
      <c r="EVJ9" s="161"/>
      <c r="EVK9" s="161"/>
      <c r="EVL9" s="161"/>
      <c r="EVM9" s="161"/>
      <c r="EVN9" s="161"/>
      <c r="EVO9" s="161"/>
      <c r="EVP9" s="161"/>
      <c r="EVQ9" s="161"/>
      <c r="EVR9" s="161"/>
      <c r="EVS9" s="161"/>
      <c r="EVT9" s="161"/>
      <c r="EVU9" s="161"/>
      <c r="EVV9" s="161"/>
      <c r="EVW9" s="161"/>
      <c r="EVX9" s="161"/>
      <c r="EVY9" s="161"/>
      <c r="EVZ9" s="161"/>
      <c r="EWA9" s="161"/>
      <c r="EWB9" s="161"/>
      <c r="EWC9" s="161"/>
      <c r="EWD9" s="161"/>
      <c r="EWE9" s="161"/>
      <c r="EWF9" s="161"/>
      <c r="EWG9" s="161"/>
      <c r="EWH9" s="161"/>
      <c r="EWI9" s="161"/>
      <c r="EWJ9" s="161"/>
      <c r="EWK9" s="161"/>
      <c r="EWL9" s="161"/>
      <c r="EWM9" s="161"/>
      <c r="EWN9" s="161"/>
      <c r="EWO9" s="161"/>
      <c r="EWP9" s="161"/>
      <c r="EWQ9" s="161"/>
      <c r="EWR9" s="161"/>
      <c r="EWS9" s="161"/>
      <c r="EWT9" s="161"/>
      <c r="EWU9" s="161"/>
      <c r="EWV9" s="161"/>
      <c r="EWW9" s="161"/>
      <c r="EWX9" s="161"/>
      <c r="EWY9" s="161"/>
      <c r="EWZ9" s="161"/>
      <c r="EXA9" s="161"/>
      <c r="EXB9" s="161"/>
      <c r="EXC9" s="161"/>
      <c r="EXD9" s="161"/>
      <c r="EXE9" s="161"/>
      <c r="EXF9" s="161"/>
      <c r="EXG9" s="161"/>
      <c r="EXH9" s="161"/>
      <c r="EXI9" s="161"/>
      <c r="EXJ9" s="161"/>
      <c r="EXK9" s="161"/>
      <c r="EXL9" s="161"/>
      <c r="EXM9" s="161"/>
      <c r="EXN9" s="161"/>
      <c r="EXO9" s="161"/>
      <c r="EXP9" s="161"/>
      <c r="EXQ9" s="161"/>
      <c r="EXR9" s="161"/>
      <c r="EXS9" s="161"/>
      <c r="EXT9" s="161"/>
      <c r="EXU9" s="161"/>
      <c r="EXV9" s="161"/>
      <c r="EXW9" s="161"/>
      <c r="EXX9" s="161"/>
      <c r="EXY9" s="161"/>
      <c r="EXZ9" s="161"/>
      <c r="EYA9" s="161"/>
      <c r="EYB9" s="161"/>
      <c r="EYC9" s="161"/>
      <c r="EYD9" s="161"/>
      <c r="EYE9" s="161"/>
      <c r="EYF9" s="161"/>
      <c r="EYG9" s="161"/>
      <c r="EYH9" s="161"/>
      <c r="EYI9" s="161"/>
      <c r="EYJ9" s="161"/>
      <c r="EYK9" s="161"/>
      <c r="EYL9" s="161"/>
      <c r="EYM9" s="161"/>
      <c r="EYN9" s="161"/>
      <c r="EYO9" s="161"/>
      <c r="EYP9" s="161"/>
      <c r="EYQ9" s="161"/>
      <c r="EYR9" s="161"/>
      <c r="EYS9" s="161"/>
      <c r="EYT9" s="161"/>
      <c r="EYU9" s="161"/>
      <c r="EYV9" s="161"/>
      <c r="EYW9" s="161"/>
      <c r="EYX9" s="161"/>
      <c r="EYY9" s="161"/>
      <c r="EYZ9" s="161"/>
      <c r="EZA9" s="161"/>
      <c r="EZB9" s="161"/>
      <c r="EZC9" s="161"/>
      <c r="EZD9" s="161"/>
      <c r="EZE9" s="161"/>
      <c r="EZF9" s="161"/>
      <c r="EZG9" s="161"/>
      <c r="EZH9" s="161"/>
      <c r="EZI9" s="161"/>
      <c r="EZJ9" s="161"/>
      <c r="EZK9" s="161"/>
      <c r="EZL9" s="161"/>
      <c r="EZM9" s="161"/>
      <c r="EZN9" s="161"/>
      <c r="EZO9" s="161"/>
      <c r="EZP9" s="161"/>
      <c r="EZQ9" s="161"/>
      <c r="EZR9" s="161"/>
      <c r="EZS9" s="161"/>
      <c r="EZT9" s="161"/>
      <c r="EZU9" s="161"/>
      <c r="EZV9" s="161"/>
      <c r="EZW9" s="161"/>
      <c r="EZX9" s="161"/>
      <c r="EZY9" s="161"/>
      <c r="EZZ9" s="161"/>
      <c r="FAA9" s="161"/>
      <c r="FAB9" s="161"/>
      <c r="FAC9" s="161"/>
      <c r="FAD9" s="161"/>
      <c r="FAE9" s="161"/>
      <c r="FAF9" s="161"/>
      <c r="FAG9" s="161"/>
      <c r="FAH9" s="161"/>
      <c r="FAI9" s="161"/>
      <c r="FAJ9" s="161"/>
      <c r="FAK9" s="161"/>
      <c r="FAL9" s="161"/>
      <c r="FAM9" s="161"/>
      <c r="FAN9" s="161"/>
      <c r="FAO9" s="161"/>
      <c r="FAP9" s="161"/>
      <c r="FAQ9" s="161"/>
      <c r="FAR9" s="161"/>
      <c r="FAS9" s="161"/>
      <c r="FAT9" s="161"/>
      <c r="FAU9" s="161"/>
      <c r="FAV9" s="161"/>
      <c r="FAW9" s="161"/>
      <c r="FAX9" s="161"/>
      <c r="FAY9" s="161"/>
      <c r="FAZ9" s="161"/>
      <c r="FBA9" s="161"/>
      <c r="FBB9" s="161"/>
      <c r="FBC9" s="161"/>
      <c r="FBD9" s="161"/>
      <c r="FBE9" s="161"/>
      <c r="FBF9" s="161"/>
      <c r="FBG9" s="161"/>
      <c r="FBH9" s="161"/>
      <c r="FBI9" s="161"/>
      <c r="FBJ9" s="161"/>
      <c r="FBK9" s="161"/>
      <c r="FBL9" s="161"/>
      <c r="FBM9" s="161"/>
      <c r="FBN9" s="161"/>
      <c r="FBO9" s="161"/>
      <c r="FBP9" s="161"/>
      <c r="FBQ9" s="161"/>
      <c r="FBR9" s="161"/>
      <c r="FBS9" s="161"/>
      <c r="FBT9" s="161"/>
      <c r="FBU9" s="161"/>
      <c r="FBV9" s="161"/>
      <c r="FBW9" s="161"/>
      <c r="FBX9" s="161"/>
      <c r="FBY9" s="161"/>
      <c r="FBZ9" s="161"/>
      <c r="FCA9" s="161"/>
      <c r="FCB9" s="161"/>
      <c r="FCC9" s="161"/>
      <c r="FCD9" s="161"/>
      <c r="FCE9" s="161"/>
      <c r="FCF9" s="161"/>
      <c r="FCG9" s="161"/>
      <c r="FCH9" s="161"/>
      <c r="FCI9" s="161"/>
      <c r="FCJ9" s="161"/>
      <c r="FCK9" s="161"/>
      <c r="FCL9" s="161"/>
      <c r="FCM9" s="161"/>
      <c r="FCN9" s="161"/>
      <c r="FCO9" s="161"/>
      <c r="FCP9" s="161"/>
      <c r="FCQ9" s="161"/>
      <c r="FCR9" s="161"/>
      <c r="FCS9" s="161"/>
      <c r="FCT9" s="161"/>
      <c r="FCU9" s="161"/>
      <c r="FCV9" s="161"/>
      <c r="FCW9" s="161"/>
      <c r="FCX9" s="161"/>
      <c r="FCY9" s="161"/>
      <c r="FCZ9" s="161"/>
      <c r="FDA9" s="161"/>
      <c r="FDB9" s="161"/>
      <c r="FDC9" s="161"/>
      <c r="FDD9" s="161"/>
      <c r="FDE9" s="161"/>
      <c r="FDF9" s="161"/>
      <c r="FDG9" s="161"/>
      <c r="FDH9" s="161"/>
      <c r="FDI9" s="161"/>
      <c r="FDJ9" s="161"/>
      <c r="FDK9" s="161"/>
      <c r="FDL9" s="161"/>
      <c r="FDM9" s="161"/>
      <c r="FDN9" s="161"/>
      <c r="FDO9" s="161"/>
      <c r="FDP9" s="161"/>
      <c r="FDQ9" s="161"/>
      <c r="FDR9" s="161"/>
      <c r="FDS9" s="161"/>
      <c r="FDT9" s="161"/>
      <c r="FDU9" s="161"/>
      <c r="FDV9" s="161"/>
      <c r="FDW9" s="161"/>
      <c r="FDX9" s="161"/>
      <c r="FDY9" s="161"/>
      <c r="FDZ9" s="161"/>
      <c r="FEA9" s="161"/>
      <c r="FEB9" s="161"/>
      <c r="FEC9" s="161"/>
      <c r="FED9" s="161"/>
      <c r="FEE9" s="161"/>
      <c r="FEF9" s="161"/>
      <c r="FEG9" s="161"/>
      <c r="FEH9" s="161"/>
      <c r="FEI9" s="161"/>
      <c r="FEJ9" s="161"/>
      <c r="FEK9" s="161"/>
      <c r="FEL9" s="161"/>
      <c r="FEM9" s="161"/>
      <c r="FEN9" s="161"/>
      <c r="FEO9" s="161"/>
      <c r="FEP9" s="161"/>
      <c r="FEQ9" s="161"/>
      <c r="FER9" s="161"/>
      <c r="FES9" s="161"/>
      <c r="FET9" s="161"/>
      <c r="FEU9" s="161"/>
      <c r="FEV9" s="161"/>
      <c r="FEW9" s="161"/>
      <c r="FEX9" s="161"/>
      <c r="FEY9" s="161"/>
      <c r="FEZ9" s="161"/>
      <c r="FFA9" s="161"/>
      <c r="FFB9" s="161"/>
      <c r="FFC9" s="161"/>
      <c r="FFD9" s="161"/>
      <c r="FFE9" s="161"/>
      <c r="FFF9" s="161"/>
      <c r="FFG9" s="161"/>
      <c r="FFH9" s="161"/>
      <c r="FFI9" s="161"/>
      <c r="FFJ9" s="161"/>
      <c r="FFK9" s="161"/>
      <c r="FFL9" s="161"/>
      <c r="FFM9" s="161"/>
      <c r="FFN9" s="161"/>
      <c r="FFO9" s="161"/>
      <c r="FFP9" s="161"/>
      <c r="FFQ9" s="161"/>
      <c r="FFR9" s="161"/>
      <c r="FFS9" s="161"/>
      <c r="FFT9" s="161"/>
      <c r="FFU9" s="161"/>
      <c r="FFV9" s="161"/>
      <c r="FFW9" s="161"/>
      <c r="FFX9" s="161"/>
      <c r="FFY9" s="161"/>
      <c r="FFZ9" s="161"/>
      <c r="FGA9" s="161"/>
      <c r="FGB9" s="161"/>
      <c r="FGC9" s="161"/>
      <c r="FGD9" s="161"/>
      <c r="FGE9" s="161"/>
      <c r="FGF9" s="161"/>
      <c r="FGG9" s="161"/>
      <c r="FGH9" s="161"/>
      <c r="FGI9" s="161"/>
      <c r="FGJ9" s="161"/>
      <c r="FGK9" s="161"/>
      <c r="FGL9" s="161"/>
      <c r="FGM9" s="161"/>
      <c r="FGN9" s="161"/>
      <c r="FGO9" s="161"/>
      <c r="FGP9" s="161"/>
      <c r="FGQ9" s="161"/>
      <c r="FGR9" s="161"/>
      <c r="FGS9" s="161"/>
      <c r="FGT9" s="161"/>
      <c r="FGU9" s="161"/>
      <c r="FGV9" s="161"/>
      <c r="FGW9" s="161"/>
      <c r="FGX9" s="161"/>
      <c r="FGY9" s="161"/>
      <c r="FGZ9" s="161"/>
      <c r="FHA9" s="161"/>
      <c r="FHB9" s="161"/>
      <c r="FHC9" s="161"/>
      <c r="FHD9" s="161"/>
      <c r="FHE9" s="161"/>
      <c r="FHF9" s="161"/>
      <c r="FHG9" s="161"/>
      <c r="FHH9" s="161"/>
      <c r="FHI9" s="161"/>
      <c r="FHJ9" s="161"/>
      <c r="FHK9" s="161"/>
      <c r="FHL9" s="161"/>
      <c r="FHM9" s="161"/>
      <c r="FHN9" s="161"/>
      <c r="FHO9" s="161"/>
      <c r="FHP9" s="161"/>
      <c r="FHQ9" s="161"/>
      <c r="FHR9" s="161"/>
      <c r="FHS9" s="161"/>
      <c r="FHT9" s="161"/>
      <c r="FHU9" s="161"/>
      <c r="FHV9" s="161"/>
      <c r="FHW9" s="161"/>
      <c r="FHX9" s="161"/>
      <c r="FHY9" s="161"/>
      <c r="FHZ9" s="161"/>
      <c r="FIA9" s="161"/>
      <c r="FIB9" s="161"/>
      <c r="FIC9" s="161"/>
      <c r="FID9" s="161"/>
      <c r="FIE9" s="161"/>
      <c r="FIF9" s="161"/>
      <c r="FIG9" s="161"/>
      <c r="FIH9" s="161"/>
      <c r="FII9" s="161"/>
      <c r="FIJ9" s="161"/>
      <c r="FIK9" s="161"/>
      <c r="FIL9" s="161"/>
      <c r="FIM9" s="161"/>
      <c r="FIN9" s="161"/>
      <c r="FIO9" s="161"/>
      <c r="FIP9" s="161"/>
      <c r="FIQ9" s="161"/>
      <c r="FIR9" s="161"/>
      <c r="FIS9" s="161"/>
      <c r="FIT9" s="161"/>
      <c r="FIU9" s="161"/>
      <c r="FIV9" s="161"/>
      <c r="FIW9" s="161"/>
      <c r="FIX9" s="161"/>
      <c r="FIY9" s="161"/>
      <c r="FIZ9" s="161"/>
      <c r="FJA9" s="161"/>
      <c r="FJB9" s="161"/>
      <c r="FJC9" s="161"/>
      <c r="FJD9" s="161"/>
      <c r="FJE9" s="161"/>
      <c r="FJF9" s="161"/>
      <c r="FJG9" s="161"/>
      <c r="FJH9" s="161"/>
      <c r="FJI9" s="161"/>
      <c r="FJJ9" s="161"/>
      <c r="FJK9" s="161"/>
      <c r="FJL9" s="161"/>
      <c r="FJM9" s="161"/>
      <c r="FJN9" s="161"/>
      <c r="FJO9" s="161"/>
      <c r="FJP9" s="161"/>
      <c r="FJQ9" s="161"/>
      <c r="FJR9" s="161"/>
      <c r="FJS9" s="161"/>
      <c r="FJT9" s="161"/>
      <c r="FJU9" s="161"/>
      <c r="FJV9" s="161"/>
      <c r="FJW9" s="161"/>
      <c r="FJX9" s="161"/>
      <c r="FJY9" s="161"/>
      <c r="FJZ9" s="161"/>
      <c r="FKA9" s="161"/>
      <c r="FKB9" s="161"/>
      <c r="FKC9" s="161"/>
      <c r="FKD9" s="161"/>
      <c r="FKE9" s="161"/>
      <c r="FKF9" s="161"/>
      <c r="FKG9" s="161"/>
      <c r="FKH9" s="161"/>
      <c r="FKI9" s="161"/>
      <c r="FKJ9" s="161"/>
      <c r="FKK9" s="161"/>
      <c r="FKL9" s="161"/>
      <c r="FKM9" s="161"/>
      <c r="FKN9" s="161"/>
      <c r="FKO9" s="161"/>
      <c r="FKP9" s="161"/>
      <c r="FKQ9" s="161"/>
      <c r="FKR9" s="161"/>
      <c r="FKS9" s="161"/>
      <c r="FKT9" s="161"/>
      <c r="FKU9" s="161"/>
      <c r="FKV9" s="161"/>
      <c r="FKW9" s="161"/>
      <c r="FKX9" s="161"/>
      <c r="FKY9" s="161"/>
      <c r="FKZ9" s="161"/>
      <c r="FLA9" s="161"/>
      <c r="FLB9" s="161"/>
      <c r="FLC9" s="161"/>
      <c r="FLD9" s="161"/>
      <c r="FLE9" s="161"/>
      <c r="FLF9" s="161"/>
      <c r="FLG9" s="161"/>
      <c r="FLH9" s="161"/>
      <c r="FLI9" s="161"/>
      <c r="FLJ9" s="161"/>
      <c r="FLK9" s="161"/>
      <c r="FLL9" s="161"/>
      <c r="FLM9" s="161"/>
      <c r="FLN9" s="161"/>
      <c r="FLO9" s="161"/>
      <c r="FLP9" s="161"/>
      <c r="FLQ9" s="161"/>
      <c r="FLR9" s="161"/>
      <c r="FLS9" s="161"/>
      <c r="FLT9" s="161"/>
      <c r="FLU9" s="161"/>
      <c r="FLV9" s="161"/>
      <c r="FLW9" s="161"/>
      <c r="FLX9" s="161"/>
      <c r="FLY9" s="161"/>
      <c r="FLZ9" s="161"/>
      <c r="FMA9" s="161"/>
      <c r="FMB9" s="161"/>
      <c r="FMC9" s="161"/>
      <c r="FMD9" s="161"/>
      <c r="FME9" s="161"/>
      <c r="FMF9" s="161"/>
      <c r="FMG9" s="161"/>
      <c r="FMH9" s="161"/>
      <c r="FMI9" s="161"/>
      <c r="FMJ9" s="161"/>
      <c r="FMK9" s="161"/>
      <c r="FML9" s="161"/>
      <c r="FMM9" s="161"/>
      <c r="FMN9" s="161"/>
      <c r="FMO9" s="161"/>
      <c r="FMP9" s="161"/>
      <c r="FMQ9" s="161"/>
      <c r="FMR9" s="161"/>
      <c r="FMS9" s="161"/>
      <c r="FMT9" s="161"/>
      <c r="FMU9" s="161"/>
      <c r="FMV9" s="161"/>
      <c r="FMW9" s="161"/>
      <c r="FMX9" s="161"/>
      <c r="FMY9" s="161"/>
      <c r="FMZ9" s="161"/>
      <c r="FNA9" s="161"/>
      <c r="FNB9" s="161"/>
      <c r="FNC9" s="161"/>
      <c r="FND9" s="161"/>
      <c r="FNE9" s="161"/>
      <c r="FNF9" s="161"/>
      <c r="FNG9" s="161"/>
      <c r="FNH9" s="161"/>
      <c r="FNI9" s="161"/>
      <c r="FNJ9" s="161"/>
      <c r="FNK9" s="161"/>
      <c r="FNL9" s="161"/>
      <c r="FNM9" s="161"/>
      <c r="FNN9" s="161"/>
      <c r="FNO9" s="161"/>
      <c r="FNP9" s="161"/>
      <c r="FNQ9" s="161"/>
      <c r="FNR9" s="161"/>
      <c r="FNS9" s="161"/>
      <c r="FNT9" s="161"/>
      <c r="FNU9" s="161"/>
      <c r="FNV9" s="161"/>
      <c r="FNW9" s="161"/>
      <c r="FNX9" s="161"/>
      <c r="FNY9" s="161"/>
      <c r="FNZ9" s="161"/>
      <c r="FOA9" s="161"/>
      <c r="FOB9" s="161"/>
      <c r="FOC9" s="161"/>
      <c r="FOD9" s="161"/>
      <c r="FOE9" s="161"/>
      <c r="FOF9" s="161"/>
      <c r="FOG9" s="161"/>
      <c r="FOH9" s="161"/>
      <c r="FOI9" s="161"/>
      <c r="FOJ9" s="161"/>
      <c r="FOK9" s="161"/>
      <c r="FOL9" s="161"/>
      <c r="FOM9" s="161"/>
      <c r="FON9" s="161"/>
      <c r="FOO9" s="161"/>
      <c r="FOP9" s="161"/>
      <c r="FOQ9" s="161"/>
      <c r="FOR9" s="161"/>
      <c r="FOS9" s="161"/>
      <c r="FOT9" s="161"/>
      <c r="FOU9" s="161"/>
      <c r="FOV9" s="161"/>
      <c r="FOW9" s="161"/>
      <c r="FOX9" s="161"/>
      <c r="FOY9" s="161"/>
      <c r="FOZ9" s="161"/>
      <c r="FPA9" s="161"/>
      <c r="FPB9" s="161"/>
      <c r="FPC9" s="161"/>
      <c r="FPD9" s="161"/>
      <c r="FPE9" s="161"/>
      <c r="FPF9" s="161"/>
      <c r="FPG9" s="161"/>
      <c r="FPH9" s="161"/>
      <c r="FPI9" s="161"/>
      <c r="FPJ9" s="161"/>
      <c r="FPK9" s="161"/>
      <c r="FPL9" s="161"/>
      <c r="FPM9" s="161"/>
      <c r="FPN9" s="161"/>
      <c r="FPO9" s="161"/>
      <c r="FPP9" s="161"/>
      <c r="FPQ9" s="161"/>
      <c r="FPR9" s="161"/>
      <c r="FPS9" s="161"/>
      <c r="FPT9" s="161"/>
      <c r="FPU9" s="161"/>
      <c r="FPV9" s="161"/>
      <c r="FPW9" s="161"/>
      <c r="FPX9" s="161"/>
      <c r="FPY9" s="161"/>
      <c r="FPZ9" s="161"/>
      <c r="FQA9" s="161"/>
      <c r="FQB9" s="161"/>
      <c r="FQC9" s="161"/>
      <c r="FQD9" s="161"/>
      <c r="FQE9" s="161"/>
      <c r="FQF9" s="161"/>
      <c r="FQG9" s="161"/>
      <c r="FQH9" s="161"/>
      <c r="FQI9" s="161"/>
      <c r="FQJ9" s="161"/>
      <c r="FQK9" s="161"/>
      <c r="FQL9" s="161"/>
      <c r="FQM9" s="161"/>
      <c r="FQN9" s="161"/>
      <c r="FQO9" s="161"/>
      <c r="FQP9" s="161"/>
      <c r="FQQ9" s="161"/>
      <c r="FQR9" s="161"/>
      <c r="FQS9" s="161"/>
      <c r="FQT9" s="161"/>
      <c r="FQU9" s="161"/>
      <c r="FQV9" s="161"/>
      <c r="FQW9" s="161"/>
      <c r="FQX9" s="161"/>
      <c r="FQY9" s="161"/>
      <c r="FQZ9" s="161"/>
      <c r="FRA9" s="161"/>
      <c r="FRB9" s="161"/>
      <c r="FRC9" s="161"/>
      <c r="FRD9" s="161"/>
      <c r="FRE9" s="161"/>
      <c r="FRF9" s="161"/>
      <c r="FRG9" s="161"/>
      <c r="FRH9" s="161"/>
      <c r="FRI9" s="161"/>
      <c r="FRJ9" s="161"/>
      <c r="FRK9" s="161"/>
      <c r="FRL9" s="161"/>
      <c r="FRM9" s="161"/>
      <c r="FRN9" s="161"/>
      <c r="FRO9" s="161"/>
      <c r="FRP9" s="161"/>
      <c r="FRQ9" s="161"/>
      <c r="FRR9" s="161"/>
      <c r="FRS9" s="161"/>
      <c r="FRT9" s="161"/>
      <c r="FRU9" s="161"/>
      <c r="FRV9" s="161"/>
      <c r="FRW9" s="161"/>
      <c r="FRX9" s="161"/>
      <c r="FRY9" s="161"/>
      <c r="FRZ9" s="161"/>
      <c r="FSA9" s="161"/>
      <c r="FSB9" s="161"/>
      <c r="FSC9" s="161"/>
      <c r="FSD9" s="161"/>
      <c r="FSE9" s="161"/>
      <c r="FSF9" s="161"/>
      <c r="FSG9" s="161"/>
      <c r="FSH9" s="161"/>
      <c r="FSI9" s="161"/>
      <c r="FSJ9" s="161"/>
      <c r="FSK9" s="161"/>
      <c r="FSL9" s="161"/>
      <c r="FSM9" s="161"/>
      <c r="FSN9" s="161"/>
      <c r="FSO9" s="161"/>
      <c r="FSP9" s="161"/>
      <c r="FSQ9" s="161"/>
      <c r="FSR9" s="161"/>
      <c r="FSS9" s="161"/>
      <c r="FST9" s="161"/>
      <c r="FSU9" s="161"/>
      <c r="FSV9" s="161"/>
      <c r="FSW9" s="161"/>
      <c r="FSX9" s="161"/>
      <c r="FSY9" s="161"/>
      <c r="FSZ9" s="161"/>
      <c r="FTA9" s="161"/>
      <c r="FTB9" s="161"/>
      <c r="FTC9" s="161"/>
      <c r="FTD9" s="161"/>
      <c r="FTE9" s="161"/>
      <c r="FTF9" s="161"/>
      <c r="FTG9" s="161"/>
      <c r="FTH9" s="161"/>
      <c r="FTI9" s="161"/>
      <c r="FTJ9" s="161"/>
      <c r="FTK9" s="161"/>
      <c r="FTL9" s="161"/>
      <c r="FTM9" s="161"/>
      <c r="FTN9" s="161"/>
      <c r="FTO9" s="161"/>
      <c r="FTP9" s="161"/>
      <c r="FTQ9" s="161"/>
      <c r="FTR9" s="161"/>
      <c r="FTS9" s="161"/>
      <c r="FTT9" s="161"/>
      <c r="FTU9" s="161"/>
      <c r="FTV9" s="161"/>
      <c r="FTW9" s="161"/>
      <c r="FTX9" s="161"/>
      <c r="FTY9" s="161"/>
      <c r="FTZ9" s="161"/>
      <c r="FUA9" s="161"/>
      <c r="FUB9" s="161"/>
      <c r="FUC9" s="161"/>
      <c r="FUD9" s="161"/>
      <c r="FUE9" s="161"/>
      <c r="FUF9" s="161"/>
      <c r="FUG9" s="161"/>
      <c r="FUH9" s="161"/>
      <c r="FUI9" s="161"/>
      <c r="FUJ9" s="161"/>
      <c r="FUK9" s="161"/>
      <c r="FUL9" s="161"/>
      <c r="FUM9" s="161"/>
      <c r="FUN9" s="161"/>
      <c r="FUO9" s="161"/>
      <c r="FUP9" s="161"/>
      <c r="FUQ9" s="161"/>
      <c r="FUR9" s="161"/>
      <c r="FUS9" s="161"/>
      <c r="FUT9" s="161"/>
      <c r="FUU9" s="161"/>
      <c r="FUV9" s="161"/>
      <c r="FUW9" s="161"/>
      <c r="FUX9" s="161"/>
      <c r="FUY9" s="161"/>
      <c r="FUZ9" s="161"/>
      <c r="FVA9" s="161"/>
      <c r="FVB9" s="161"/>
      <c r="FVC9" s="161"/>
      <c r="FVD9" s="161"/>
      <c r="FVE9" s="161"/>
      <c r="FVF9" s="161"/>
      <c r="FVG9" s="161"/>
      <c r="FVH9" s="161"/>
      <c r="FVI9" s="161"/>
      <c r="FVJ9" s="161"/>
      <c r="FVK9" s="161"/>
      <c r="FVL9" s="161"/>
      <c r="FVM9" s="161"/>
      <c r="FVN9" s="161"/>
      <c r="FVO9" s="161"/>
      <c r="FVP9" s="161"/>
      <c r="FVQ9" s="161"/>
      <c r="FVR9" s="161"/>
      <c r="FVS9" s="161"/>
      <c r="FVT9" s="161"/>
      <c r="FVU9" s="161"/>
      <c r="FVV9" s="161"/>
      <c r="FVW9" s="161"/>
      <c r="FVX9" s="161"/>
      <c r="FVY9" s="161"/>
      <c r="FVZ9" s="161"/>
      <c r="FWA9" s="161"/>
      <c r="FWB9" s="161"/>
      <c r="FWC9" s="161"/>
      <c r="FWD9" s="161"/>
      <c r="FWE9" s="161"/>
      <c r="FWF9" s="161"/>
      <c r="FWG9" s="161"/>
      <c r="FWH9" s="161"/>
      <c r="FWI9" s="161"/>
      <c r="FWJ9" s="161"/>
      <c r="FWK9" s="161"/>
      <c r="FWL9" s="161"/>
      <c r="FWM9" s="161"/>
      <c r="FWN9" s="161"/>
      <c r="FWO9" s="161"/>
      <c r="FWP9" s="161"/>
      <c r="FWQ9" s="161"/>
      <c r="FWR9" s="161"/>
      <c r="FWS9" s="161"/>
      <c r="FWT9" s="161"/>
      <c r="FWU9" s="161"/>
      <c r="FWV9" s="161"/>
      <c r="FWW9" s="161"/>
      <c r="FWX9" s="161"/>
      <c r="FWY9" s="161"/>
      <c r="FWZ9" s="161"/>
      <c r="FXA9" s="161"/>
      <c r="FXB9" s="161"/>
      <c r="FXC9" s="161"/>
      <c r="FXD9" s="161"/>
      <c r="FXE9" s="161"/>
      <c r="FXF9" s="161"/>
      <c r="FXG9" s="161"/>
      <c r="FXH9" s="161"/>
      <c r="FXI9" s="161"/>
      <c r="FXJ9" s="161"/>
      <c r="FXK9" s="161"/>
      <c r="FXL9" s="161"/>
      <c r="FXM9" s="161"/>
      <c r="FXN9" s="161"/>
      <c r="FXO9" s="161"/>
      <c r="FXP9" s="161"/>
      <c r="FXQ9" s="161"/>
      <c r="FXR9" s="161"/>
      <c r="FXS9" s="161"/>
      <c r="FXT9" s="161"/>
      <c r="FXU9" s="161"/>
      <c r="FXV9" s="161"/>
      <c r="FXW9" s="161"/>
      <c r="FXX9" s="161"/>
      <c r="FXY9" s="161"/>
      <c r="FXZ9" s="161"/>
      <c r="FYA9" s="161"/>
      <c r="FYB9" s="161"/>
      <c r="FYC9" s="161"/>
      <c r="FYD9" s="161"/>
      <c r="FYE9" s="161"/>
      <c r="FYF9" s="161"/>
      <c r="FYG9" s="161"/>
      <c r="FYH9" s="161"/>
      <c r="FYI9" s="161"/>
      <c r="FYJ9" s="161"/>
      <c r="FYK9" s="161"/>
      <c r="FYL9" s="161"/>
      <c r="FYM9" s="161"/>
      <c r="FYN9" s="161"/>
      <c r="FYO9" s="161"/>
      <c r="FYP9" s="161"/>
      <c r="FYQ9" s="161"/>
      <c r="FYR9" s="161"/>
      <c r="FYS9" s="161"/>
      <c r="FYT9" s="161"/>
      <c r="FYU9" s="161"/>
      <c r="FYV9" s="161"/>
      <c r="FYW9" s="161"/>
      <c r="FYX9" s="161"/>
      <c r="FYY9" s="161"/>
      <c r="FYZ9" s="161"/>
      <c r="FZA9" s="161"/>
      <c r="FZB9" s="161"/>
      <c r="FZC9" s="161"/>
      <c r="FZD9" s="161"/>
      <c r="FZE9" s="161"/>
      <c r="FZF9" s="161"/>
      <c r="FZG9" s="161"/>
      <c r="FZH9" s="161"/>
      <c r="FZI9" s="161"/>
      <c r="FZJ9" s="161"/>
      <c r="FZK9" s="161"/>
      <c r="FZL9" s="161"/>
      <c r="FZM9" s="161"/>
      <c r="FZN9" s="161"/>
      <c r="FZO9" s="161"/>
      <c r="FZP9" s="161"/>
      <c r="FZQ9" s="161"/>
      <c r="FZR9" s="161"/>
      <c r="FZS9" s="161"/>
      <c r="FZT9" s="161"/>
      <c r="FZU9" s="161"/>
      <c r="FZV9" s="161"/>
      <c r="FZW9" s="161"/>
      <c r="FZX9" s="161"/>
      <c r="FZY9" s="161"/>
      <c r="FZZ9" s="161"/>
      <c r="GAA9" s="161"/>
      <c r="GAB9" s="161"/>
      <c r="GAC9" s="161"/>
      <c r="GAD9" s="161"/>
      <c r="GAE9" s="161"/>
      <c r="GAF9" s="161"/>
      <c r="GAG9" s="161"/>
      <c r="GAH9" s="161"/>
      <c r="GAI9" s="161"/>
      <c r="GAJ9" s="161"/>
      <c r="GAK9" s="161"/>
      <c r="GAL9" s="161"/>
      <c r="GAM9" s="161"/>
      <c r="GAN9" s="161"/>
      <c r="GAO9" s="161"/>
      <c r="GAP9" s="161"/>
      <c r="GAQ9" s="161"/>
      <c r="GAR9" s="161"/>
      <c r="GAS9" s="161"/>
      <c r="GAT9" s="161"/>
      <c r="GAU9" s="161"/>
      <c r="GAV9" s="161"/>
      <c r="GAW9" s="161"/>
      <c r="GAX9" s="161"/>
      <c r="GAY9" s="161"/>
      <c r="GAZ9" s="161"/>
      <c r="GBA9" s="161"/>
      <c r="GBB9" s="161"/>
      <c r="GBC9" s="161"/>
      <c r="GBD9" s="161"/>
      <c r="GBE9" s="161"/>
      <c r="GBF9" s="161"/>
      <c r="GBG9" s="161"/>
      <c r="GBH9" s="161"/>
      <c r="GBI9" s="161"/>
      <c r="GBJ9" s="161"/>
      <c r="GBK9" s="161"/>
      <c r="GBL9" s="161"/>
      <c r="GBM9" s="161"/>
      <c r="GBN9" s="161"/>
      <c r="GBO9" s="161"/>
      <c r="GBP9" s="161"/>
      <c r="GBQ9" s="161"/>
      <c r="GBR9" s="161"/>
      <c r="GBS9" s="161"/>
      <c r="GBT9" s="161"/>
      <c r="GBU9" s="161"/>
      <c r="GBV9" s="161"/>
      <c r="GBW9" s="161"/>
      <c r="GBX9" s="161"/>
      <c r="GBY9" s="161"/>
      <c r="GBZ9" s="161"/>
      <c r="GCA9" s="161"/>
      <c r="GCB9" s="161"/>
      <c r="GCC9" s="161"/>
      <c r="GCD9" s="161"/>
      <c r="GCE9" s="161"/>
      <c r="GCF9" s="161"/>
      <c r="GCG9" s="161"/>
      <c r="GCH9" s="161"/>
      <c r="GCI9" s="161"/>
      <c r="GCJ9" s="161"/>
      <c r="GCK9" s="161"/>
      <c r="GCL9" s="161"/>
      <c r="GCM9" s="161"/>
      <c r="GCN9" s="161"/>
      <c r="GCO9" s="161"/>
      <c r="GCP9" s="161"/>
      <c r="GCQ9" s="161"/>
      <c r="GCR9" s="161"/>
      <c r="GCS9" s="161"/>
      <c r="GCT9" s="161"/>
      <c r="GCU9" s="161"/>
      <c r="GCV9" s="161"/>
      <c r="GCW9" s="161"/>
      <c r="GCX9" s="161"/>
      <c r="GCY9" s="161"/>
      <c r="GCZ9" s="161"/>
      <c r="GDA9" s="161"/>
      <c r="GDB9" s="161"/>
      <c r="GDC9" s="161"/>
      <c r="GDD9" s="161"/>
      <c r="GDE9" s="161"/>
      <c r="GDF9" s="161"/>
      <c r="GDG9" s="161"/>
      <c r="GDH9" s="161"/>
      <c r="GDI9" s="161"/>
      <c r="GDJ9" s="161"/>
      <c r="GDK9" s="161"/>
      <c r="GDL9" s="161"/>
      <c r="GDM9" s="161"/>
      <c r="GDN9" s="161"/>
      <c r="GDO9" s="161"/>
      <c r="GDP9" s="161"/>
      <c r="GDQ9" s="161"/>
      <c r="GDR9" s="161"/>
      <c r="GDS9" s="161"/>
      <c r="GDT9" s="161"/>
      <c r="GDU9" s="161"/>
      <c r="GDV9" s="161"/>
      <c r="GDW9" s="161"/>
      <c r="GDX9" s="161"/>
      <c r="GDY9" s="161"/>
      <c r="GDZ9" s="161"/>
      <c r="GEA9" s="161"/>
      <c r="GEB9" s="161"/>
      <c r="GEC9" s="161"/>
      <c r="GED9" s="161"/>
      <c r="GEE9" s="161"/>
      <c r="GEF9" s="161"/>
      <c r="GEG9" s="161"/>
      <c r="GEH9" s="161"/>
      <c r="GEI9" s="161"/>
      <c r="GEJ9" s="161"/>
      <c r="GEK9" s="161"/>
      <c r="GEL9" s="161"/>
      <c r="GEM9" s="161"/>
      <c r="GEN9" s="161"/>
      <c r="GEO9" s="161"/>
      <c r="GEP9" s="161"/>
      <c r="GEQ9" s="161"/>
      <c r="GER9" s="161"/>
      <c r="GES9" s="161"/>
      <c r="GET9" s="161"/>
      <c r="GEU9" s="161"/>
      <c r="GEV9" s="161"/>
      <c r="GEW9" s="161"/>
      <c r="GEX9" s="161"/>
      <c r="GEY9" s="161"/>
      <c r="GEZ9" s="161"/>
      <c r="GFA9" s="161"/>
      <c r="GFB9" s="161"/>
      <c r="GFC9" s="161"/>
      <c r="GFD9" s="161"/>
      <c r="GFE9" s="161"/>
      <c r="GFF9" s="161"/>
      <c r="GFG9" s="161"/>
      <c r="GFH9" s="161"/>
      <c r="GFI9" s="161"/>
      <c r="GFJ9" s="161"/>
      <c r="GFK9" s="161"/>
      <c r="GFL9" s="161"/>
      <c r="GFM9" s="161"/>
      <c r="GFN9" s="161"/>
      <c r="GFO9" s="161"/>
      <c r="GFP9" s="161"/>
      <c r="GFQ9" s="161"/>
      <c r="GFR9" s="161"/>
      <c r="GFS9" s="161"/>
      <c r="GFT9" s="161"/>
      <c r="GFU9" s="161"/>
      <c r="GFV9" s="161"/>
      <c r="GFW9" s="161"/>
      <c r="GFX9" s="161"/>
      <c r="GFY9" s="161"/>
      <c r="GFZ9" s="161"/>
      <c r="GGA9" s="161"/>
      <c r="GGB9" s="161"/>
      <c r="GGC9" s="161"/>
      <c r="GGD9" s="161"/>
      <c r="GGE9" s="161"/>
      <c r="GGF9" s="161"/>
      <c r="GGG9" s="161"/>
      <c r="GGH9" s="161"/>
      <c r="GGI9" s="161"/>
      <c r="GGJ9" s="161"/>
      <c r="GGK9" s="161"/>
      <c r="GGL9" s="161"/>
      <c r="GGM9" s="161"/>
      <c r="GGN9" s="161"/>
      <c r="GGO9" s="161"/>
      <c r="GGP9" s="161"/>
      <c r="GGQ9" s="161"/>
      <c r="GGR9" s="161"/>
      <c r="GGS9" s="161"/>
      <c r="GGT9" s="161"/>
      <c r="GGU9" s="161"/>
      <c r="GGV9" s="161"/>
      <c r="GGW9" s="161"/>
      <c r="GGX9" s="161"/>
      <c r="GGY9" s="161"/>
      <c r="GGZ9" s="161"/>
      <c r="GHA9" s="161"/>
      <c r="GHB9" s="161"/>
      <c r="GHC9" s="161"/>
      <c r="GHD9" s="161"/>
      <c r="GHE9" s="161"/>
      <c r="GHF9" s="161"/>
      <c r="GHG9" s="161"/>
      <c r="GHH9" s="161"/>
      <c r="GHI9" s="161"/>
      <c r="GHJ9" s="161"/>
      <c r="GHK9" s="161"/>
      <c r="GHL9" s="161"/>
      <c r="GHM9" s="161"/>
      <c r="GHN9" s="161"/>
      <c r="GHO9" s="161"/>
      <c r="GHP9" s="161"/>
      <c r="GHQ9" s="161"/>
      <c r="GHR9" s="161"/>
      <c r="GHS9" s="161"/>
      <c r="GHT9" s="161"/>
      <c r="GHU9" s="161"/>
      <c r="GHV9" s="161"/>
      <c r="GHW9" s="161"/>
      <c r="GHX9" s="161"/>
      <c r="GHY9" s="161"/>
      <c r="GHZ9" s="161"/>
      <c r="GIA9" s="161"/>
      <c r="GIB9" s="161"/>
      <c r="GIC9" s="161"/>
      <c r="GID9" s="161"/>
      <c r="GIE9" s="161"/>
      <c r="GIF9" s="161"/>
      <c r="GIG9" s="161"/>
      <c r="GIH9" s="161"/>
      <c r="GII9" s="161"/>
      <c r="GIJ9" s="161"/>
      <c r="GIK9" s="161"/>
      <c r="GIL9" s="161"/>
      <c r="GIM9" s="161"/>
      <c r="GIN9" s="161"/>
      <c r="GIO9" s="161"/>
      <c r="GIP9" s="161"/>
      <c r="GIQ9" s="161"/>
      <c r="GIR9" s="161"/>
      <c r="GIS9" s="161"/>
      <c r="GIT9" s="161"/>
      <c r="GIU9" s="161"/>
      <c r="GIV9" s="161"/>
      <c r="GIW9" s="161"/>
      <c r="GIX9" s="161"/>
      <c r="GIY9" s="161"/>
      <c r="GIZ9" s="161"/>
      <c r="GJA9" s="161"/>
      <c r="GJB9" s="161"/>
      <c r="GJC9" s="161"/>
      <c r="GJD9" s="161"/>
      <c r="GJE9" s="161"/>
      <c r="GJF9" s="161"/>
      <c r="GJG9" s="161"/>
      <c r="GJH9" s="161"/>
      <c r="GJI9" s="161"/>
      <c r="GJJ9" s="161"/>
      <c r="GJK9" s="161"/>
      <c r="GJL9" s="161"/>
      <c r="GJM9" s="161"/>
      <c r="GJN9" s="161"/>
      <c r="GJO9" s="161"/>
      <c r="GJP9" s="161"/>
      <c r="GJQ9" s="161"/>
      <c r="GJR9" s="161"/>
      <c r="GJS9" s="161"/>
      <c r="GJT9" s="161"/>
      <c r="GJU9" s="161"/>
      <c r="GJV9" s="161"/>
      <c r="GJW9" s="161"/>
      <c r="GJX9" s="161"/>
      <c r="GJY9" s="161"/>
      <c r="GJZ9" s="161"/>
      <c r="GKA9" s="161"/>
      <c r="GKB9" s="161"/>
      <c r="GKC9" s="161"/>
      <c r="GKD9" s="161"/>
      <c r="GKE9" s="161"/>
      <c r="GKF9" s="161"/>
      <c r="GKG9" s="161"/>
      <c r="GKH9" s="161"/>
      <c r="GKI9" s="161"/>
      <c r="GKJ9" s="161"/>
      <c r="GKK9" s="161"/>
      <c r="GKL9" s="161"/>
      <c r="GKM9" s="161"/>
      <c r="GKN9" s="161"/>
      <c r="GKO9" s="161"/>
      <c r="GKP9" s="161"/>
      <c r="GKQ9" s="161"/>
      <c r="GKR9" s="161"/>
      <c r="GKS9" s="161"/>
      <c r="GKT9" s="161"/>
      <c r="GKU9" s="161"/>
      <c r="GKV9" s="161"/>
      <c r="GKW9" s="161"/>
      <c r="GKX9" s="161"/>
      <c r="GKY9" s="161"/>
      <c r="GKZ9" s="161"/>
      <c r="GLA9" s="161"/>
      <c r="GLB9" s="161"/>
      <c r="GLC9" s="161"/>
      <c r="GLD9" s="161"/>
      <c r="GLE9" s="161"/>
      <c r="GLF9" s="161"/>
      <c r="GLG9" s="161"/>
      <c r="GLH9" s="161"/>
      <c r="GLI9" s="161"/>
      <c r="GLJ9" s="161"/>
      <c r="GLK9" s="161"/>
      <c r="GLL9" s="161"/>
      <c r="GLM9" s="161"/>
      <c r="GLN9" s="161"/>
      <c r="GLO9" s="161"/>
      <c r="GLP9" s="161"/>
      <c r="GLQ9" s="161"/>
      <c r="GLR9" s="161"/>
      <c r="GLS9" s="161"/>
      <c r="GLT9" s="161"/>
      <c r="GLU9" s="161"/>
      <c r="GLV9" s="161"/>
      <c r="GLW9" s="161"/>
      <c r="GLX9" s="161"/>
      <c r="GLY9" s="161"/>
      <c r="GLZ9" s="161"/>
      <c r="GMA9" s="161"/>
      <c r="GMB9" s="161"/>
      <c r="GMC9" s="161"/>
      <c r="GMD9" s="161"/>
      <c r="GME9" s="161"/>
      <c r="GMF9" s="161"/>
      <c r="GMG9" s="161"/>
      <c r="GMH9" s="161"/>
      <c r="GMI9" s="161"/>
      <c r="GMJ9" s="161"/>
      <c r="GMK9" s="161"/>
      <c r="GML9" s="161"/>
      <c r="GMM9" s="161"/>
      <c r="GMN9" s="161"/>
      <c r="GMO9" s="161"/>
      <c r="GMP9" s="161"/>
      <c r="GMQ9" s="161"/>
      <c r="GMR9" s="161"/>
      <c r="GMS9" s="161"/>
      <c r="GMT9" s="161"/>
      <c r="GMU9" s="161"/>
      <c r="GMV9" s="161"/>
      <c r="GMW9" s="161"/>
      <c r="GMX9" s="161"/>
      <c r="GMY9" s="161"/>
      <c r="GMZ9" s="161"/>
      <c r="GNA9" s="161"/>
      <c r="GNB9" s="161"/>
      <c r="GNC9" s="161"/>
      <c r="GND9" s="161"/>
      <c r="GNE9" s="161"/>
      <c r="GNF9" s="161"/>
      <c r="GNG9" s="161"/>
      <c r="GNH9" s="161"/>
      <c r="GNI9" s="161"/>
      <c r="GNJ9" s="161"/>
      <c r="GNK9" s="161"/>
      <c r="GNL9" s="161"/>
      <c r="GNM9" s="161"/>
      <c r="GNN9" s="161"/>
      <c r="GNO9" s="161"/>
      <c r="GNP9" s="161"/>
      <c r="GNQ9" s="161"/>
      <c r="GNR9" s="161"/>
      <c r="GNS9" s="161"/>
      <c r="GNT9" s="161"/>
      <c r="GNU9" s="161"/>
      <c r="GNV9" s="161"/>
      <c r="GNW9" s="161"/>
      <c r="GNX9" s="161"/>
      <c r="GNY9" s="161"/>
      <c r="GNZ9" s="161"/>
      <c r="GOA9" s="161"/>
      <c r="GOB9" s="161"/>
      <c r="GOC9" s="161"/>
      <c r="GOD9" s="161"/>
      <c r="GOE9" s="161"/>
      <c r="GOF9" s="161"/>
      <c r="GOG9" s="161"/>
      <c r="GOH9" s="161"/>
      <c r="GOI9" s="161"/>
      <c r="GOJ9" s="161"/>
      <c r="GOK9" s="161"/>
      <c r="GOL9" s="161"/>
      <c r="GOM9" s="161"/>
      <c r="GON9" s="161"/>
      <c r="GOO9" s="161"/>
      <c r="GOP9" s="161"/>
      <c r="GOQ9" s="161"/>
      <c r="GOR9" s="161"/>
      <c r="GOS9" s="161"/>
      <c r="GOT9" s="161"/>
      <c r="GOU9" s="161"/>
      <c r="GOV9" s="161"/>
      <c r="GOW9" s="161"/>
      <c r="GOX9" s="161"/>
      <c r="GOY9" s="161"/>
      <c r="GOZ9" s="161"/>
      <c r="GPA9" s="161"/>
      <c r="GPB9" s="161"/>
      <c r="GPC9" s="161"/>
      <c r="GPD9" s="161"/>
      <c r="GPE9" s="161"/>
      <c r="GPF9" s="161"/>
      <c r="GPG9" s="161"/>
      <c r="GPH9" s="161"/>
      <c r="GPI9" s="161"/>
      <c r="GPJ9" s="161"/>
      <c r="GPK9" s="161"/>
      <c r="GPL9" s="161"/>
      <c r="GPM9" s="161"/>
      <c r="GPN9" s="161"/>
      <c r="GPO9" s="161"/>
      <c r="GPP9" s="161"/>
      <c r="GPQ9" s="161"/>
      <c r="GPR9" s="161"/>
      <c r="GPS9" s="161"/>
      <c r="GPT9" s="161"/>
      <c r="GPU9" s="161"/>
      <c r="GPV9" s="161"/>
      <c r="GPW9" s="161"/>
      <c r="GPX9" s="161"/>
      <c r="GPY9" s="161"/>
      <c r="GPZ9" s="161"/>
      <c r="GQA9" s="161"/>
      <c r="GQB9" s="161"/>
      <c r="GQC9" s="161"/>
      <c r="GQD9" s="161"/>
      <c r="GQE9" s="161"/>
      <c r="GQF9" s="161"/>
      <c r="GQG9" s="161"/>
      <c r="GQH9" s="161"/>
      <c r="GQI9" s="161"/>
      <c r="GQJ9" s="161"/>
      <c r="GQK9" s="161"/>
      <c r="GQL9" s="161"/>
      <c r="GQM9" s="161"/>
      <c r="GQN9" s="161"/>
      <c r="GQO9" s="161"/>
      <c r="GQP9" s="161"/>
      <c r="GQQ9" s="161"/>
      <c r="GQR9" s="161"/>
      <c r="GQS9" s="161"/>
      <c r="GQT9" s="161"/>
      <c r="GQU9" s="161"/>
      <c r="GQV9" s="161"/>
      <c r="GQW9" s="161"/>
      <c r="GQX9" s="161"/>
      <c r="GQY9" s="161"/>
      <c r="GQZ9" s="161"/>
      <c r="GRA9" s="161"/>
      <c r="GRB9" s="161"/>
      <c r="GRC9" s="161"/>
      <c r="GRD9" s="161"/>
      <c r="GRE9" s="161"/>
      <c r="GRF9" s="161"/>
      <c r="GRG9" s="161"/>
      <c r="GRH9" s="161"/>
      <c r="GRI9" s="161"/>
      <c r="GRJ9" s="161"/>
      <c r="GRK9" s="161"/>
      <c r="GRL9" s="161"/>
      <c r="GRM9" s="161"/>
      <c r="GRN9" s="161"/>
      <c r="GRO9" s="161"/>
      <c r="GRP9" s="161"/>
      <c r="GRQ9" s="161"/>
      <c r="GRR9" s="161"/>
      <c r="GRS9" s="161"/>
      <c r="GRT9" s="161"/>
      <c r="GRU9" s="161"/>
      <c r="GRV9" s="161"/>
      <c r="GRW9" s="161"/>
      <c r="GRX9" s="161"/>
      <c r="GRY9" s="161"/>
      <c r="GRZ9" s="161"/>
      <c r="GSA9" s="161"/>
      <c r="GSB9" s="161"/>
      <c r="GSC9" s="161"/>
      <c r="GSD9" s="161"/>
      <c r="GSE9" s="161"/>
      <c r="GSF9" s="161"/>
      <c r="GSG9" s="161"/>
      <c r="GSH9" s="161"/>
      <c r="GSI9" s="161"/>
      <c r="GSJ9" s="161"/>
      <c r="GSK9" s="161"/>
      <c r="GSL9" s="161"/>
      <c r="GSM9" s="161"/>
      <c r="GSN9" s="161"/>
      <c r="GSO9" s="161"/>
      <c r="GSP9" s="161"/>
      <c r="GSQ9" s="161"/>
      <c r="GSR9" s="161"/>
      <c r="GSS9" s="161"/>
      <c r="GST9" s="161"/>
      <c r="GSU9" s="161"/>
      <c r="GSV9" s="161"/>
      <c r="GSW9" s="161"/>
      <c r="GSX9" s="161"/>
      <c r="GSY9" s="161"/>
      <c r="GSZ9" s="161"/>
      <c r="GTA9" s="161"/>
      <c r="GTB9" s="161"/>
      <c r="GTC9" s="161"/>
      <c r="GTD9" s="161"/>
      <c r="GTE9" s="161"/>
      <c r="GTF9" s="161"/>
      <c r="GTG9" s="161"/>
      <c r="GTH9" s="161"/>
      <c r="GTI9" s="161"/>
      <c r="GTJ9" s="161"/>
      <c r="GTK9" s="161"/>
      <c r="GTL9" s="161"/>
      <c r="GTM9" s="161"/>
      <c r="GTN9" s="161"/>
      <c r="GTO9" s="161"/>
      <c r="GTP9" s="161"/>
      <c r="GTQ9" s="161"/>
      <c r="GTR9" s="161"/>
      <c r="GTS9" s="161"/>
      <c r="GTT9" s="161"/>
      <c r="GTU9" s="161"/>
      <c r="GTV9" s="161"/>
      <c r="GTW9" s="161"/>
      <c r="GTX9" s="161"/>
      <c r="GTY9" s="161"/>
      <c r="GTZ9" s="161"/>
      <c r="GUA9" s="161"/>
      <c r="GUB9" s="161"/>
      <c r="GUC9" s="161"/>
      <c r="GUD9" s="161"/>
      <c r="GUE9" s="161"/>
      <c r="GUF9" s="161"/>
      <c r="GUG9" s="161"/>
      <c r="GUH9" s="161"/>
      <c r="GUI9" s="161"/>
      <c r="GUJ9" s="161"/>
      <c r="GUK9" s="161"/>
      <c r="GUL9" s="161"/>
      <c r="GUM9" s="161"/>
      <c r="GUN9" s="161"/>
      <c r="GUO9" s="161"/>
      <c r="GUP9" s="161"/>
      <c r="GUQ9" s="161"/>
      <c r="GUR9" s="161"/>
      <c r="GUS9" s="161"/>
      <c r="GUT9" s="161"/>
      <c r="GUU9" s="161"/>
      <c r="GUV9" s="161"/>
      <c r="GUW9" s="161"/>
      <c r="GUX9" s="161"/>
      <c r="GUY9" s="161"/>
      <c r="GUZ9" s="161"/>
      <c r="GVA9" s="161"/>
      <c r="GVB9" s="161"/>
      <c r="GVC9" s="161"/>
      <c r="GVD9" s="161"/>
      <c r="GVE9" s="161"/>
      <c r="GVF9" s="161"/>
      <c r="GVG9" s="161"/>
      <c r="GVH9" s="161"/>
      <c r="GVI9" s="161"/>
      <c r="GVJ9" s="161"/>
      <c r="GVK9" s="161"/>
      <c r="GVL9" s="161"/>
      <c r="GVM9" s="161"/>
      <c r="GVN9" s="161"/>
      <c r="GVO9" s="161"/>
      <c r="GVP9" s="161"/>
      <c r="GVQ9" s="161"/>
      <c r="GVR9" s="161"/>
      <c r="GVS9" s="161"/>
      <c r="GVT9" s="161"/>
      <c r="GVU9" s="161"/>
      <c r="GVV9" s="161"/>
      <c r="GVW9" s="161"/>
      <c r="GVX9" s="161"/>
      <c r="GVY9" s="161"/>
      <c r="GVZ9" s="161"/>
      <c r="GWA9" s="161"/>
      <c r="GWB9" s="161"/>
      <c r="GWC9" s="161"/>
      <c r="GWD9" s="161"/>
      <c r="GWE9" s="161"/>
      <c r="GWF9" s="161"/>
      <c r="GWG9" s="161"/>
      <c r="GWH9" s="161"/>
      <c r="GWI9" s="161"/>
      <c r="GWJ9" s="161"/>
      <c r="GWK9" s="161"/>
      <c r="GWL9" s="161"/>
      <c r="GWM9" s="161"/>
      <c r="GWN9" s="161"/>
      <c r="GWO9" s="161"/>
      <c r="GWP9" s="161"/>
      <c r="GWQ9" s="161"/>
      <c r="GWR9" s="161"/>
      <c r="GWS9" s="161"/>
      <c r="GWT9" s="161"/>
      <c r="GWU9" s="161"/>
      <c r="GWV9" s="161"/>
      <c r="GWW9" s="161"/>
      <c r="GWX9" s="161"/>
      <c r="GWY9" s="161"/>
      <c r="GWZ9" s="161"/>
      <c r="GXA9" s="161"/>
      <c r="GXB9" s="161"/>
      <c r="GXC9" s="161"/>
      <c r="GXD9" s="161"/>
      <c r="GXE9" s="161"/>
      <c r="GXF9" s="161"/>
      <c r="GXG9" s="161"/>
      <c r="GXH9" s="161"/>
      <c r="GXI9" s="161"/>
      <c r="GXJ9" s="161"/>
      <c r="GXK9" s="161"/>
      <c r="GXL9" s="161"/>
      <c r="GXM9" s="161"/>
      <c r="GXN9" s="161"/>
      <c r="GXO9" s="161"/>
      <c r="GXP9" s="161"/>
      <c r="GXQ9" s="161"/>
      <c r="GXR9" s="161"/>
      <c r="GXS9" s="161"/>
      <c r="GXT9" s="161"/>
      <c r="GXU9" s="161"/>
      <c r="GXV9" s="161"/>
      <c r="GXW9" s="161"/>
      <c r="GXX9" s="161"/>
      <c r="GXY9" s="161"/>
      <c r="GXZ9" s="161"/>
      <c r="GYA9" s="161"/>
      <c r="GYB9" s="161"/>
      <c r="GYC9" s="161"/>
      <c r="GYD9" s="161"/>
      <c r="GYE9" s="161"/>
      <c r="GYF9" s="161"/>
      <c r="GYG9" s="161"/>
      <c r="GYH9" s="161"/>
      <c r="GYI9" s="161"/>
      <c r="GYJ9" s="161"/>
      <c r="GYK9" s="161"/>
      <c r="GYL9" s="161"/>
      <c r="GYM9" s="161"/>
      <c r="GYN9" s="161"/>
      <c r="GYO9" s="161"/>
      <c r="GYP9" s="161"/>
      <c r="GYQ9" s="161"/>
      <c r="GYR9" s="161"/>
      <c r="GYS9" s="161"/>
      <c r="GYT9" s="161"/>
      <c r="GYU9" s="161"/>
      <c r="GYV9" s="161"/>
      <c r="GYW9" s="161"/>
      <c r="GYX9" s="161"/>
      <c r="GYY9" s="161"/>
      <c r="GYZ9" s="161"/>
      <c r="GZA9" s="161"/>
      <c r="GZB9" s="161"/>
      <c r="GZC9" s="161"/>
      <c r="GZD9" s="161"/>
      <c r="GZE9" s="161"/>
      <c r="GZF9" s="161"/>
      <c r="GZG9" s="161"/>
      <c r="GZH9" s="161"/>
      <c r="GZI9" s="161"/>
      <c r="GZJ9" s="161"/>
      <c r="GZK9" s="161"/>
      <c r="GZL9" s="161"/>
      <c r="GZM9" s="161"/>
      <c r="GZN9" s="161"/>
      <c r="GZO9" s="161"/>
      <c r="GZP9" s="161"/>
      <c r="GZQ9" s="161"/>
      <c r="GZR9" s="161"/>
      <c r="GZS9" s="161"/>
      <c r="GZT9" s="161"/>
      <c r="GZU9" s="161"/>
      <c r="GZV9" s="161"/>
      <c r="GZW9" s="161"/>
      <c r="GZX9" s="161"/>
      <c r="GZY9" s="161"/>
      <c r="GZZ9" s="161"/>
      <c r="HAA9" s="161"/>
      <c r="HAB9" s="161"/>
      <c r="HAC9" s="161"/>
      <c r="HAD9" s="161"/>
      <c r="HAE9" s="161"/>
      <c r="HAF9" s="161"/>
      <c r="HAG9" s="161"/>
      <c r="HAH9" s="161"/>
      <c r="HAI9" s="161"/>
      <c r="HAJ9" s="161"/>
      <c r="HAK9" s="161"/>
      <c r="HAL9" s="161"/>
      <c r="HAM9" s="161"/>
      <c r="HAN9" s="161"/>
      <c r="HAO9" s="161"/>
      <c r="HAP9" s="161"/>
      <c r="HAQ9" s="161"/>
      <c r="HAR9" s="161"/>
      <c r="HAS9" s="161"/>
      <c r="HAT9" s="161"/>
      <c r="HAU9" s="161"/>
      <c r="HAV9" s="161"/>
      <c r="HAW9" s="161"/>
      <c r="HAX9" s="161"/>
      <c r="HAY9" s="161"/>
      <c r="HAZ9" s="161"/>
      <c r="HBA9" s="161"/>
      <c r="HBB9" s="161"/>
      <c r="HBC9" s="161"/>
      <c r="HBD9" s="161"/>
      <c r="HBE9" s="161"/>
      <c r="HBF9" s="161"/>
      <c r="HBG9" s="161"/>
      <c r="HBH9" s="161"/>
      <c r="HBI9" s="161"/>
      <c r="HBJ9" s="161"/>
      <c r="HBK9" s="161"/>
      <c r="HBL9" s="161"/>
      <c r="HBM9" s="161"/>
      <c r="HBN9" s="161"/>
      <c r="HBO9" s="161"/>
      <c r="HBP9" s="161"/>
      <c r="HBQ9" s="161"/>
      <c r="HBR9" s="161"/>
      <c r="HBS9" s="161"/>
      <c r="HBT9" s="161"/>
      <c r="HBU9" s="161"/>
      <c r="HBV9" s="161"/>
      <c r="HBW9" s="161"/>
      <c r="HBX9" s="161"/>
      <c r="HBY9" s="161"/>
      <c r="HBZ9" s="161"/>
      <c r="HCA9" s="161"/>
      <c r="HCB9" s="161"/>
      <c r="HCC9" s="161"/>
      <c r="HCD9" s="161"/>
      <c r="HCE9" s="161"/>
      <c r="HCF9" s="161"/>
      <c r="HCG9" s="161"/>
      <c r="HCH9" s="161"/>
      <c r="HCI9" s="161"/>
      <c r="HCJ9" s="161"/>
      <c r="HCK9" s="161"/>
      <c r="HCL9" s="161"/>
      <c r="HCM9" s="161"/>
      <c r="HCN9" s="161"/>
      <c r="HCO9" s="161"/>
      <c r="HCP9" s="161"/>
      <c r="HCQ9" s="161"/>
      <c r="HCR9" s="161"/>
      <c r="HCS9" s="161"/>
      <c r="HCT9" s="161"/>
      <c r="HCU9" s="161"/>
      <c r="HCV9" s="161"/>
      <c r="HCW9" s="161"/>
      <c r="HCX9" s="161"/>
      <c r="HCY9" s="161"/>
      <c r="HCZ9" s="161"/>
      <c r="HDA9" s="161"/>
      <c r="HDB9" s="161"/>
      <c r="HDC9" s="161"/>
      <c r="HDD9" s="161"/>
      <c r="HDE9" s="161"/>
      <c r="HDF9" s="161"/>
      <c r="HDG9" s="161"/>
      <c r="HDH9" s="161"/>
      <c r="HDI9" s="161"/>
      <c r="HDJ9" s="161"/>
      <c r="HDK9" s="161"/>
      <c r="HDL9" s="161"/>
      <c r="HDM9" s="161"/>
      <c r="HDN9" s="161"/>
      <c r="HDO9" s="161"/>
      <c r="HDP9" s="161"/>
      <c r="HDQ9" s="161"/>
      <c r="HDR9" s="161"/>
      <c r="HDS9" s="161"/>
      <c r="HDT9" s="161"/>
      <c r="HDU9" s="161"/>
      <c r="HDV9" s="161"/>
      <c r="HDW9" s="161"/>
      <c r="HDX9" s="161"/>
      <c r="HDY9" s="161"/>
      <c r="HDZ9" s="161"/>
      <c r="HEA9" s="161"/>
      <c r="HEB9" s="161"/>
      <c r="HEC9" s="161"/>
      <c r="HED9" s="161"/>
      <c r="HEE9" s="161"/>
      <c r="HEF9" s="161"/>
      <c r="HEG9" s="161"/>
      <c r="HEH9" s="161"/>
      <c r="HEI9" s="161"/>
      <c r="HEJ9" s="161"/>
      <c r="HEK9" s="161"/>
      <c r="HEL9" s="161"/>
      <c r="HEM9" s="161"/>
      <c r="HEN9" s="161"/>
      <c r="HEO9" s="161"/>
      <c r="HEP9" s="161"/>
      <c r="HEQ9" s="161"/>
      <c r="HER9" s="161"/>
      <c r="HES9" s="161"/>
      <c r="HET9" s="161"/>
      <c r="HEU9" s="161"/>
      <c r="HEV9" s="161"/>
      <c r="HEW9" s="161"/>
      <c r="HEX9" s="161"/>
      <c r="HEY9" s="161"/>
      <c r="HEZ9" s="161"/>
      <c r="HFA9" s="161"/>
      <c r="HFB9" s="161"/>
      <c r="HFC9" s="161"/>
      <c r="HFD9" s="161"/>
      <c r="HFE9" s="161"/>
      <c r="HFF9" s="161"/>
      <c r="HFG9" s="161"/>
      <c r="HFH9" s="161"/>
      <c r="HFI9" s="161"/>
      <c r="HFJ9" s="161"/>
      <c r="HFK9" s="161"/>
      <c r="HFL9" s="161"/>
      <c r="HFM9" s="161"/>
      <c r="HFN9" s="161"/>
      <c r="HFO9" s="161"/>
      <c r="HFP9" s="161"/>
      <c r="HFQ9" s="161"/>
      <c r="HFR9" s="161"/>
      <c r="HFS9" s="161"/>
      <c r="HFT9" s="161"/>
      <c r="HFU9" s="161"/>
      <c r="HFV9" s="161"/>
      <c r="HFW9" s="161"/>
      <c r="HFX9" s="161"/>
      <c r="HFY9" s="161"/>
      <c r="HFZ9" s="161"/>
      <c r="HGA9" s="161"/>
      <c r="HGB9" s="161"/>
      <c r="HGC9" s="161"/>
      <c r="HGD9" s="161"/>
      <c r="HGE9" s="161"/>
      <c r="HGF9" s="161"/>
      <c r="HGG9" s="161"/>
      <c r="HGH9" s="161"/>
      <c r="HGI9" s="161"/>
      <c r="HGJ9" s="161"/>
      <c r="HGK9" s="161"/>
      <c r="HGL9" s="161"/>
      <c r="HGM9" s="161"/>
      <c r="HGN9" s="161"/>
      <c r="HGO9" s="161"/>
      <c r="HGP9" s="161"/>
      <c r="HGQ9" s="161"/>
      <c r="HGR9" s="161"/>
      <c r="HGS9" s="161"/>
      <c r="HGT9" s="161"/>
      <c r="HGU9" s="161"/>
      <c r="HGV9" s="161"/>
      <c r="HGW9" s="161"/>
      <c r="HGX9" s="161"/>
      <c r="HGY9" s="161"/>
      <c r="HGZ9" s="161"/>
      <c r="HHA9" s="161"/>
      <c r="HHB9" s="161"/>
      <c r="HHC9" s="161"/>
      <c r="HHD9" s="161"/>
      <c r="HHE9" s="161"/>
      <c r="HHF9" s="161"/>
      <c r="HHG9" s="161"/>
      <c r="HHH9" s="161"/>
      <c r="HHI9" s="161"/>
      <c r="HHJ9" s="161"/>
      <c r="HHK9" s="161"/>
      <c r="HHL9" s="161"/>
      <c r="HHM9" s="161"/>
      <c r="HHN9" s="161"/>
      <c r="HHO9" s="161"/>
      <c r="HHP9" s="161"/>
      <c r="HHQ9" s="161"/>
      <c r="HHR9" s="161"/>
      <c r="HHS9" s="161"/>
      <c r="HHT9" s="161"/>
      <c r="HHU9" s="161"/>
      <c r="HHV9" s="161"/>
      <c r="HHW9" s="161"/>
      <c r="HHX9" s="161"/>
      <c r="HHY9" s="161"/>
      <c r="HHZ9" s="161"/>
      <c r="HIA9" s="161"/>
      <c r="HIB9" s="161"/>
      <c r="HIC9" s="161"/>
      <c r="HID9" s="161"/>
      <c r="HIE9" s="161"/>
      <c r="HIF9" s="161"/>
      <c r="HIG9" s="161"/>
      <c r="HIH9" s="161"/>
      <c r="HII9" s="161"/>
      <c r="HIJ9" s="161"/>
      <c r="HIK9" s="161"/>
      <c r="HIL9" s="161"/>
      <c r="HIM9" s="161"/>
      <c r="HIN9" s="161"/>
      <c r="HIO9" s="161"/>
      <c r="HIP9" s="161"/>
      <c r="HIQ9" s="161"/>
      <c r="HIR9" s="161"/>
      <c r="HIS9" s="161"/>
      <c r="HIT9" s="161"/>
      <c r="HIU9" s="161"/>
      <c r="HIV9" s="161"/>
      <c r="HIW9" s="161"/>
      <c r="HIX9" s="161"/>
      <c r="HIY9" s="161"/>
      <c r="HIZ9" s="161"/>
      <c r="HJA9" s="161"/>
      <c r="HJB9" s="161"/>
      <c r="HJC9" s="161"/>
      <c r="HJD9" s="161"/>
      <c r="HJE9" s="161"/>
      <c r="HJF9" s="161"/>
      <c r="HJG9" s="161"/>
      <c r="HJH9" s="161"/>
      <c r="HJI9" s="161"/>
      <c r="HJJ9" s="161"/>
      <c r="HJK9" s="161"/>
      <c r="HJL9" s="161"/>
      <c r="HJM9" s="161"/>
      <c r="HJN9" s="161"/>
      <c r="HJO9" s="161"/>
      <c r="HJP9" s="161"/>
      <c r="HJQ9" s="161"/>
      <c r="HJR9" s="161"/>
      <c r="HJS9" s="161"/>
      <c r="HJT9" s="161"/>
      <c r="HJU9" s="161"/>
      <c r="HJV9" s="161"/>
      <c r="HJW9" s="161"/>
      <c r="HJX9" s="161"/>
      <c r="HJY9" s="161"/>
      <c r="HJZ9" s="161"/>
      <c r="HKA9" s="161"/>
      <c r="HKB9" s="161"/>
      <c r="HKC9" s="161"/>
      <c r="HKD9" s="161"/>
      <c r="HKE9" s="161"/>
      <c r="HKF9" s="161"/>
      <c r="HKG9" s="161"/>
      <c r="HKH9" s="161"/>
      <c r="HKI9" s="161"/>
      <c r="HKJ9" s="161"/>
      <c r="HKK9" s="161"/>
      <c r="HKL9" s="161"/>
      <c r="HKM9" s="161"/>
      <c r="HKN9" s="161"/>
      <c r="HKO9" s="161"/>
      <c r="HKP9" s="161"/>
      <c r="HKQ9" s="161"/>
      <c r="HKR9" s="161"/>
      <c r="HKS9" s="161"/>
      <c r="HKT9" s="161"/>
      <c r="HKU9" s="161"/>
      <c r="HKV9" s="161"/>
      <c r="HKW9" s="161"/>
      <c r="HKX9" s="161"/>
      <c r="HKY9" s="161"/>
      <c r="HKZ9" s="161"/>
      <c r="HLA9" s="161"/>
      <c r="HLB9" s="161"/>
      <c r="HLC9" s="161"/>
      <c r="HLD9" s="161"/>
      <c r="HLE9" s="161"/>
      <c r="HLF9" s="161"/>
      <c r="HLG9" s="161"/>
      <c r="HLH9" s="161"/>
      <c r="HLI9" s="161"/>
      <c r="HLJ9" s="161"/>
      <c r="HLK9" s="161"/>
      <c r="HLL9" s="161"/>
      <c r="HLM9" s="161"/>
      <c r="HLN9" s="161"/>
      <c r="HLO9" s="161"/>
      <c r="HLP9" s="161"/>
      <c r="HLQ9" s="161"/>
      <c r="HLR9" s="161"/>
      <c r="HLS9" s="161"/>
      <c r="HLT9" s="161"/>
      <c r="HLU9" s="161"/>
      <c r="HLV9" s="161"/>
      <c r="HLW9" s="161"/>
      <c r="HLX9" s="161"/>
      <c r="HLY9" s="161"/>
      <c r="HLZ9" s="161"/>
      <c r="HMA9" s="161"/>
      <c r="HMB9" s="161"/>
      <c r="HMC9" s="161"/>
      <c r="HMD9" s="161"/>
      <c r="HME9" s="161"/>
      <c r="HMF9" s="161"/>
      <c r="HMG9" s="161"/>
      <c r="HMH9" s="161"/>
      <c r="HMI9" s="161"/>
      <c r="HMJ9" s="161"/>
      <c r="HMK9" s="161"/>
      <c r="HML9" s="161"/>
      <c r="HMM9" s="161"/>
      <c r="HMN9" s="161"/>
      <c r="HMO9" s="161"/>
      <c r="HMP9" s="161"/>
      <c r="HMQ9" s="161"/>
      <c r="HMR9" s="161"/>
      <c r="HMS9" s="161"/>
      <c r="HMT9" s="161"/>
      <c r="HMU9" s="161"/>
      <c r="HMV9" s="161"/>
      <c r="HMW9" s="161"/>
      <c r="HMX9" s="161"/>
      <c r="HMY9" s="161"/>
      <c r="HMZ9" s="161"/>
      <c r="HNA9" s="161"/>
      <c r="HNB9" s="161"/>
      <c r="HNC9" s="161"/>
      <c r="HND9" s="161"/>
      <c r="HNE9" s="161"/>
      <c r="HNF9" s="161"/>
      <c r="HNG9" s="161"/>
      <c r="HNH9" s="161"/>
      <c r="HNI9" s="161"/>
      <c r="HNJ9" s="161"/>
      <c r="HNK9" s="161"/>
      <c r="HNL9" s="161"/>
      <c r="HNM9" s="161"/>
      <c r="HNN9" s="161"/>
      <c r="HNO9" s="161"/>
      <c r="HNP9" s="161"/>
      <c r="HNQ9" s="161"/>
      <c r="HNR9" s="161"/>
      <c r="HNS9" s="161"/>
      <c r="HNT9" s="161"/>
      <c r="HNU9" s="161"/>
      <c r="HNV9" s="161"/>
      <c r="HNW9" s="161"/>
      <c r="HNX9" s="161"/>
      <c r="HNY9" s="161"/>
      <c r="HNZ9" s="161"/>
      <c r="HOA9" s="161"/>
      <c r="HOB9" s="161"/>
      <c r="HOC9" s="161"/>
      <c r="HOD9" s="161"/>
      <c r="HOE9" s="161"/>
      <c r="HOF9" s="161"/>
      <c r="HOG9" s="161"/>
      <c r="HOH9" s="161"/>
      <c r="HOI9" s="161"/>
      <c r="HOJ9" s="161"/>
      <c r="HOK9" s="161"/>
      <c r="HOL9" s="161"/>
      <c r="HOM9" s="161"/>
      <c r="HON9" s="161"/>
      <c r="HOO9" s="161"/>
      <c r="HOP9" s="161"/>
      <c r="HOQ9" s="161"/>
      <c r="HOR9" s="161"/>
      <c r="HOS9" s="161"/>
      <c r="HOT9" s="161"/>
      <c r="HOU9" s="161"/>
      <c r="HOV9" s="161"/>
      <c r="HOW9" s="161"/>
      <c r="HOX9" s="161"/>
      <c r="HOY9" s="161"/>
      <c r="HOZ9" s="161"/>
      <c r="HPA9" s="161"/>
      <c r="HPB9" s="161"/>
      <c r="HPC9" s="161"/>
      <c r="HPD9" s="161"/>
      <c r="HPE9" s="161"/>
      <c r="HPF9" s="161"/>
      <c r="HPG9" s="161"/>
      <c r="HPH9" s="161"/>
      <c r="HPI9" s="161"/>
      <c r="HPJ9" s="161"/>
      <c r="HPK9" s="161"/>
      <c r="HPL9" s="161"/>
      <c r="HPM9" s="161"/>
      <c r="HPN9" s="161"/>
      <c r="HPO9" s="161"/>
      <c r="HPP9" s="161"/>
      <c r="HPQ9" s="161"/>
      <c r="HPR9" s="161"/>
      <c r="HPS9" s="161"/>
      <c r="HPT9" s="161"/>
      <c r="HPU9" s="161"/>
      <c r="HPV9" s="161"/>
      <c r="HPW9" s="161"/>
      <c r="HPX9" s="161"/>
      <c r="HPY9" s="161"/>
      <c r="HPZ9" s="161"/>
      <c r="HQA9" s="161"/>
      <c r="HQB9" s="161"/>
      <c r="HQC9" s="161"/>
      <c r="HQD9" s="161"/>
      <c r="HQE9" s="161"/>
      <c r="HQF9" s="161"/>
      <c r="HQG9" s="161"/>
      <c r="HQH9" s="161"/>
      <c r="HQI9" s="161"/>
      <c r="HQJ9" s="161"/>
      <c r="HQK9" s="161"/>
      <c r="HQL9" s="161"/>
      <c r="HQM9" s="161"/>
      <c r="HQN9" s="161"/>
      <c r="HQO9" s="161"/>
      <c r="HQP9" s="161"/>
      <c r="HQQ9" s="161"/>
      <c r="HQR9" s="161"/>
      <c r="HQS9" s="161"/>
      <c r="HQT9" s="161"/>
      <c r="HQU9" s="161"/>
      <c r="HQV9" s="161"/>
      <c r="HQW9" s="161"/>
      <c r="HQX9" s="161"/>
      <c r="HQY9" s="161"/>
      <c r="HQZ9" s="161"/>
      <c r="HRA9" s="161"/>
      <c r="HRB9" s="161"/>
      <c r="HRC9" s="161"/>
      <c r="HRD9" s="161"/>
      <c r="HRE9" s="161"/>
      <c r="HRF9" s="161"/>
      <c r="HRG9" s="161"/>
      <c r="HRH9" s="161"/>
      <c r="HRI9" s="161"/>
      <c r="HRJ9" s="161"/>
      <c r="HRK9" s="161"/>
      <c r="HRL9" s="161"/>
      <c r="HRM9" s="161"/>
      <c r="HRN9" s="161"/>
      <c r="HRO9" s="161"/>
      <c r="HRP9" s="161"/>
      <c r="HRQ9" s="161"/>
      <c r="HRR9" s="161"/>
      <c r="HRS9" s="161"/>
      <c r="HRT9" s="161"/>
      <c r="HRU9" s="161"/>
      <c r="HRV9" s="161"/>
      <c r="HRW9" s="161"/>
      <c r="HRX9" s="161"/>
      <c r="HRY9" s="161"/>
      <c r="HRZ9" s="161"/>
      <c r="HSA9" s="161"/>
      <c r="HSB9" s="161"/>
      <c r="HSC9" s="161"/>
      <c r="HSD9" s="161"/>
      <c r="HSE9" s="161"/>
      <c r="HSF9" s="161"/>
      <c r="HSG9" s="161"/>
      <c r="HSH9" s="161"/>
      <c r="HSI9" s="161"/>
      <c r="HSJ9" s="161"/>
      <c r="HSK9" s="161"/>
      <c r="HSL9" s="161"/>
      <c r="HSM9" s="161"/>
      <c r="HSN9" s="161"/>
      <c r="HSO9" s="161"/>
      <c r="HSP9" s="161"/>
      <c r="HSQ9" s="161"/>
      <c r="HSR9" s="161"/>
      <c r="HSS9" s="161"/>
      <c r="HST9" s="161"/>
      <c r="HSU9" s="161"/>
      <c r="HSV9" s="161"/>
      <c r="HSW9" s="161"/>
      <c r="HSX9" s="161"/>
      <c r="HSY9" s="161"/>
      <c r="HSZ9" s="161"/>
      <c r="HTA9" s="161"/>
      <c r="HTB9" s="161"/>
      <c r="HTC9" s="161"/>
      <c r="HTD9" s="161"/>
      <c r="HTE9" s="161"/>
      <c r="HTF9" s="161"/>
      <c r="HTG9" s="161"/>
      <c r="HTH9" s="161"/>
      <c r="HTI9" s="161"/>
      <c r="HTJ9" s="161"/>
      <c r="HTK9" s="161"/>
      <c r="HTL9" s="161"/>
      <c r="HTM9" s="161"/>
      <c r="HTN9" s="161"/>
      <c r="HTO9" s="161"/>
      <c r="HTP9" s="161"/>
      <c r="HTQ9" s="161"/>
      <c r="HTR9" s="161"/>
      <c r="HTS9" s="161"/>
      <c r="HTT9" s="161"/>
      <c r="HTU9" s="161"/>
      <c r="HTV9" s="161"/>
      <c r="HTW9" s="161"/>
      <c r="HTX9" s="161"/>
      <c r="HTY9" s="161"/>
      <c r="HTZ9" s="161"/>
      <c r="HUA9" s="161"/>
      <c r="HUB9" s="161"/>
      <c r="HUC9" s="161"/>
      <c r="HUD9" s="161"/>
      <c r="HUE9" s="161"/>
      <c r="HUF9" s="161"/>
      <c r="HUG9" s="161"/>
      <c r="HUH9" s="161"/>
      <c r="HUI9" s="161"/>
      <c r="HUJ9" s="161"/>
      <c r="HUK9" s="161"/>
      <c r="HUL9" s="161"/>
      <c r="HUM9" s="161"/>
      <c r="HUN9" s="161"/>
      <c r="HUO9" s="161"/>
      <c r="HUP9" s="161"/>
      <c r="HUQ9" s="161"/>
      <c r="HUR9" s="161"/>
      <c r="HUS9" s="161"/>
      <c r="HUT9" s="161"/>
      <c r="HUU9" s="161"/>
      <c r="HUV9" s="161"/>
      <c r="HUW9" s="161"/>
      <c r="HUX9" s="161"/>
      <c r="HUY9" s="161"/>
      <c r="HUZ9" s="161"/>
      <c r="HVA9" s="161"/>
      <c r="HVB9" s="161"/>
      <c r="HVC9" s="161"/>
      <c r="HVD9" s="161"/>
      <c r="HVE9" s="161"/>
      <c r="HVF9" s="161"/>
      <c r="HVG9" s="161"/>
      <c r="HVH9" s="161"/>
      <c r="HVI9" s="161"/>
      <c r="HVJ9" s="161"/>
      <c r="HVK9" s="161"/>
      <c r="HVL9" s="161"/>
      <c r="HVM9" s="161"/>
      <c r="HVN9" s="161"/>
      <c r="HVO9" s="161"/>
      <c r="HVP9" s="161"/>
      <c r="HVQ9" s="161"/>
      <c r="HVR9" s="161"/>
      <c r="HVS9" s="161"/>
      <c r="HVT9" s="161"/>
      <c r="HVU9" s="161"/>
      <c r="HVV9" s="161"/>
      <c r="HVW9" s="161"/>
      <c r="HVX9" s="161"/>
      <c r="HVY9" s="161"/>
      <c r="HVZ9" s="161"/>
      <c r="HWA9" s="161"/>
      <c r="HWB9" s="161"/>
      <c r="HWC9" s="161"/>
      <c r="HWD9" s="161"/>
      <c r="HWE9" s="161"/>
      <c r="HWF9" s="161"/>
      <c r="HWG9" s="161"/>
      <c r="HWH9" s="161"/>
      <c r="HWI9" s="161"/>
      <c r="HWJ9" s="161"/>
      <c r="HWK9" s="161"/>
      <c r="HWL9" s="161"/>
      <c r="HWM9" s="161"/>
      <c r="HWN9" s="161"/>
      <c r="HWO9" s="161"/>
      <c r="HWP9" s="161"/>
      <c r="HWQ9" s="161"/>
      <c r="HWR9" s="161"/>
      <c r="HWS9" s="161"/>
      <c r="HWT9" s="161"/>
      <c r="HWU9" s="161"/>
      <c r="HWV9" s="161"/>
      <c r="HWW9" s="161"/>
      <c r="HWX9" s="161"/>
      <c r="HWY9" s="161"/>
      <c r="HWZ9" s="161"/>
      <c r="HXA9" s="161"/>
      <c r="HXB9" s="161"/>
      <c r="HXC9" s="161"/>
      <c r="HXD9" s="161"/>
      <c r="HXE9" s="161"/>
      <c r="HXF9" s="161"/>
      <c r="HXG9" s="161"/>
      <c r="HXH9" s="161"/>
      <c r="HXI9" s="161"/>
      <c r="HXJ9" s="161"/>
      <c r="HXK9" s="161"/>
      <c r="HXL9" s="161"/>
      <c r="HXM9" s="161"/>
      <c r="HXN9" s="161"/>
      <c r="HXO9" s="161"/>
      <c r="HXP9" s="161"/>
      <c r="HXQ9" s="161"/>
      <c r="HXR9" s="161"/>
      <c r="HXS9" s="161"/>
      <c r="HXT9" s="161"/>
      <c r="HXU9" s="161"/>
      <c r="HXV9" s="161"/>
      <c r="HXW9" s="161"/>
      <c r="HXX9" s="161"/>
      <c r="HXY9" s="161"/>
      <c r="HXZ9" s="161"/>
      <c r="HYA9" s="161"/>
      <c r="HYB9" s="161"/>
      <c r="HYC9" s="161"/>
      <c r="HYD9" s="161"/>
      <c r="HYE9" s="161"/>
      <c r="HYF9" s="161"/>
      <c r="HYG9" s="161"/>
      <c r="HYH9" s="161"/>
      <c r="HYI9" s="161"/>
      <c r="HYJ9" s="161"/>
      <c r="HYK9" s="161"/>
      <c r="HYL9" s="161"/>
      <c r="HYM9" s="161"/>
      <c r="HYN9" s="161"/>
      <c r="HYO9" s="161"/>
      <c r="HYP9" s="161"/>
      <c r="HYQ9" s="161"/>
      <c r="HYR9" s="161"/>
      <c r="HYS9" s="161"/>
      <c r="HYT9" s="161"/>
      <c r="HYU9" s="161"/>
      <c r="HYV9" s="161"/>
      <c r="HYW9" s="161"/>
      <c r="HYX9" s="161"/>
      <c r="HYY9" s="161"/>
      <c r="HYZ9" s="161"/>
      <c r="HZA9" s="161"/>
      <c r="HZB9" s="161"/>
      <c r="HZC9" s="161"/>
      <c r="HZD9" s="161"/>
      <c r="HZE9" s="161"/>
      <c r="HZF9" s="161"/>
      <c r="HZG9" s="161"/>
      <c r="HZH9" s="161"/>
      <c r="HZI9" s="161"/>
      <c r="HZJ9" s="161"/>
      <c r="HZK9" s="161"/>
      <c r="HZL9" s="161"/>
      <c r="HZM9" s="161"/>
      <c r="HZN9" s="161"/>
      <c r="HZO9" s="161"/>
      <c r="HZP9" s="161"/>
      <c r="HZQ9" s="161"/>
      <c r="HZR9" s="161"/>
      <c r="HZS9" s="161"/>
      <c r="HZT9" s="161"/>
      <c r="HZU9" s="161"/>
      <c r="HZV9" s="161"/>
      <c r="HZW9" s="161"/>
      <c r="HZX9" s="161"/>
      <c r="HZY9" s="161"/>
      <c r="HZZ9" s="161"/>
      <c r="IAA9" s="161"/>
      <c r="IAB9" s="161"/>
      <c r="IAC9" s="161"/>
      <c r="IAD9" s="161"/>
      <c r="IAE9" s="161"/>
      <c r="IAF9" s="161"/>
      <c r="IAG9" s="161"/>
      <c r="IAH9" s="161"/>
      <c r="IAI9" s="161"/>
      <c r="IAJ9" s="161"/>
      <c r="IAK9" s="161"/>
      <c r="IAL9" s="161"/>
      <c r="IAM9" s="161"/>
      <c r="IAN9" s="161"/>
      <c r="IAO9" s="161"/>
      <c r="IAP9" s="161"/>
      <c r="IAQ9" s="161"/>
      <c r="IAR9" s="161"/>
      <c r="IAS9" s="161"/>
      <c r="IAT9" s="161"/>
      <c r="IAU9" s="161"/>
      <c r="IAV9" s="161"/>
      <c r="IAW9" s="161"/>
      <c r="IAX9" s="161"/>
      <c r="IAY9" s="161"/>
      <c r="IAZ9" s="161"/>
      <c r="IBA9" s="161"/>
      <c r="IBB9" s="161"/>
      <c r="IBC9" s="161"/>
      <c r="IBD9" s="161"/>
      <c r="IBE9" s="161"/>
      <c r="IBF9" s="161"/>
      <c r="IBG9" s="161"/>
      <c r="IBH9" s="161"/>
      <c r="IBI9" s="161"/>
      <c r="IBJ9" s="161"/>
      <c r="IBK9" s="161"/>
      <c r="IBL9" s="161"/>
      <c r="IBM9" s="161"/>
      <c r="IBN9" s="161"/>
      <c r="IBO9" s="161"/>
      <c r="IBP9" s="161"/>
      <c r="IBQ9" s="161"/>
      <c r="IBR9" s="161"/>
      <c r="IBS9" s="161"/>
      <c r="IBT9" s="161"/>
      <c r="IBU9" s="161"/>
      <c r="IBV9" s="161"/>
      <c r="IBW9" s="161"/>
      <c r="IBX9" s="161"/>
      <c r="IBY9" s="161"/>
      <c r="IBZ9" s="161"/>
      <c r="ICA9" s="161"/>
      <c r="ICB9" s="161"/>
      <c r="ICC9" s="161"/>
      <c r="ICD9" s="161"/>
      <c r="ICE9" s="161"/>
      <c r="ICF9" s="161"/>
      <c r="ICG9" s="161"/>
      <c r="ICH9" s="161"/>
      <c r="ICI9" s="161"/>
      <c r="ICJ9" s="161"/>
      <c r="ICK9" s="161"/>
      <c r="ICL9" s="161"/>
      <c r="ICM9" s="161"/>
      <c r="ICN9" s="161"/>
      <c r="ICO9" s="161"/>
      <c r="ICP9" s="161"/>
      <c r="ICQ9" s="161"/>
      <c r="ICR9" s="161"/>
      <c r="ICS9" s="161"/>
      <c r="ICT9" s="161"/>
      <c r="ICU9" s="161"/>
      <c r="ICV9" s="161"/>
      <c r="ICW9" s="161"/>
      <c r="ICX9" s="161"/>
      <c r="ICY9" s="161"/>
      <c r="ICZ9" s="161"/>
      <c r="IDA9" s="161"/>
      <c r="IDB9" s="161"/>
      <c r="IDC9" s="161"/>
      <c r="IDD9" s="161"/>
      <c r="IDE9" s="161"/>
      <c r="IDF9" s="161"/>
      <c r="IDG9" s="161"/>
      <c r="IDH9" s="161"/>
      <c r="IDI9" s="161"/>
      <c r="IDJ9" s="161"/>
      <c r="IDK9" s="161"/>
      <c r="IDL9" s="161"/>
      <c r="IDM9" s="161"/>
      <c r="IDN9" s="161"/>
      <c r="IDO9" s="161"/>
      <c r="IDP9" s="161"/>
      <c r="IDQ9" s="161"/>
      <c r="IDR9" s="161"/>
      <c r="IDS9" s="161"/>
      <c r="IDT9" s="161"/>
      <c r="IDU9" s="161"/>
      <c r="IDV9" s="161"/>
      <c r="IDW9" s="161"/>
      <c r="IDX9" s="161"/>
      <c r="IDY9" s="161"/>
      <c r="IDZ9" s="161"/>
      <c r="IEA9" s="161"/>
      <c r="IEB9" s="161"/>
      <c r="IEC9" s="161"/>
      <c r="IED9" s="161"/>
      <c r="IEE9" s="161"/>
      <c r="IEF9" s="161"/>
      <c r="IEG9" s="161"/>
      <c r="IEH9" s="161"/>
      <c r="IEI9" s="161"/>
      <c r="IEJ9" s="161"/>
      <c r="IEK9" s="161"/>
      <c r="IEL9" s="161"/>
      <c r="IEM9" s="161"/>
      <c r="IEN9" s="161"/>
      <c r="IEO9" s="161"/>
      <c r="IEP9" s="161"/>
      <c r="IEQ9" s="161"/>
      <c r="IER9" s="161"/>
      <c r="IES9" s="161"/>
      <c r="IET9" s="161"/>
      <c r="IEU9" s="161"/>
      <c r="IEV9" s="161"/>
      <c r="IEW9" s="161"/>
      <c r="IEX9" s="161"/>
      <c r="IEY9" s="161"/>
      <c r="IEZ9" s="161"/>
      <c r="IFA9" s="161"/>
      <c r="IFB9" s="161"/>
      <c r="IFC9" s="161"/>
      <c r="IFD9" s="161"/>
      <c r="IFE9" s="161"/>
      <c r="IFF9" s="161"/>
      <c r="IFG9" s="161"/>
      <c r="IFH9" s="161"/>
      <c r="IFI9" s="161"/>
      <c r="IFJ9" s="161"/>
      <c r="IFK9" s="161"/>
      <c r="IFL9" s="161"/>
      <c r="IFM9" s="161"/>
      <c r="IFN9" s="161"/>
      <c r="IFO9" s="161"/>
      <c r="IFP9" s="161"/>
      <c r="IFQ9" s="161"/>
      <c r="IFR9" s="161"/>
      <c r="IFS9" s="161"/>
      <c r="IFT9" s="161"/>
      <c r="IFU9" s="161"/>
      <c r="IFV9" s="161"/>
      <c r="IFW9" s="161"/>
      <c r="IFX9" s="161"/>
      <c r="IFY9" s="161"/>
      <c r="IFZ9" s="161"/>
      <c r="IGA9" s="161"/>
      <c r="IGB9" s="161"/>
      <c r="IGC9" s="161"/>
      <c r="IGD9" s="161"/>
      <c r="IGE9" s="161"/>
      <c r="IGF9" s="161"/>
      <c r="IGG9" s="161"/>
      <c r="IGH9" s="161"/>
      <c r="IGI9" s="161"/>
      <c r="IGJ9" s="161"/>
      <c r="IGK9" s="161"/>
      <c r="IGL9" s="161"/>
      <c r="IGM9" s="161"/>
      <c r="IGN9" s="161"/>
      <c r="IGO9" s="161"/>
      <c r="IGP9" s="161"/>
      <c r="IGQ9" s="161"/>
      <c r="IGR9" s="161"/>
      <c r="IGS9" s="161"/>
      <c r="IGT9" s="161"/>
      <c r="IGU9" s="161"/>
      <c r="IGV9" s="161"/>
      <c r="IGW9" s="161"/>
      <c r="IGX9" s="161"/>
      <c r="IGY9" s="161"/>
      <c r="IGZ9" s="161"/>
      <c r="IHA9" s="161"/>
      <c r="IHB9" s="161"/>
      <c r="IHC9" s="161"/>
      <c r="IHD9" s="161"/>
      <c r="IHE9" s="161"/>
      <c r="IHF9" s="161"/>
      <c r="IHG9" s="161"/>
      <c r="IHH9" s="161"/>
      <c r="IHI9" s="161"/>
      <c r="IHJ9" s="161"/>
      <c r="IHK9" s="161"/>
      <c r="IHL9" s="161"/>
      <c r="IHM9" s="161"/>
      <c r="IHN9" s="161"/>
      <c r="IHO9" s="161"/>
      <c r="IHP9" s="161"/>
      <c r="IHQ9" s="161"/>
      <c r="IHR9" s="161"/>
      <c r="IHS9" s="161"/>
      <c r="IHT9" s="161"/>
      <c r="IHU9" s="161"/>
      <c r="IHV9" s="161"/>
      <c r="IHW9" s="161"/>
      <c r="IHX9" s="161"/>
      <c r="IHY9" s="161"/>
      <c r="IHZ9" s="161"/>
      <c r="IIA9" s="161"/>
      <c r="IIB9" s="161"/>
      <c r="IIC9" s="161"/>
      <c r="IID9" s="161"/>
      <c r="IIE9" s="161"/>
      <c r="IIF9" s="161"/>
      <c r="IIG9" s="161"/>
      <c r="IIH9" s="161"/>
      <c r="III9" s="161"/>
      <c r="IIJ9" s="161"/>
      <c r="IIK9" s="161"/>
      <c r="IIL9" s="161"/>
      <c r="IIM9" s="161"/>
      <c r="IIN9" s="161"/>
      <c r="IIO9" s="161"/>
      <c r="IIP9" s="161"/>
      <c r="IIQ9" s="161"/>
      <c r="IIR9" s="161"/>
      <c r="IIS9" s="161"/>
      <c r="IIT9" s="161"/>
      <c r="IIU9" s="161"/>
      <c r="IIV9" s="161"/>
      <c r="IIW9" s="161"/>
      <c r="IIX9" s="161"/>
      <c r="IIY9" s="161"/>
      <c r="IIZ9" s="161"/>
      <c r="IJA9" s="161"/>
      <c r="IJB9" s="161"/>
      <c r="IJC9" s="161"/>
      <c r="IJD9" s="161"/>
      <c r="IJE9" s="161"/>
      <c r="IJF9" s="161"/>
      <c r="IJG9" s="161"/>
      <c r="IJH9" s="161"/>
      <c r="IJI9" s="161"/>
      <c r="IJJ9" s="161"/>
      <c r="IJK9" s="161"/>
      <c r="IJL9" s="161"/>
      <c r="IJM9" s="161"/>
      <c r="IJN9" s="161"/>
      <c r="IJO9" s="161"/>
      <c r="IJP9" s="161"/>
      <c r="IJQ9" s="161"/>
      <c r="IJR9" s="161"/>
      <c r="IJS9" s="161"/>
      <c r="IJT9" s="161"/>
      <c r="IJU9" s="161"/>
      <c r="IJV9" s="161"/>
      <c r="IJW9" s="161"/>
      <c r="IJX9" s="161"/>
      <c r="IJY9" s="161"/>
      <c r="IJZ9" s="161"/>
      <c r="IKA9" s="161"/>
      <c r="IKB9" s="161"/>
      <c r="IKC9" s="161"/>
      <c r="IKD9" s="161"/>
      <c r="IKE9" s="161"/>
      <c r="IKF9" s="161"/>
      <c r="IKG9" s="161"/>
      <c r="IKH9" s="161"/>
      <c r="IKI9" s="161"/>
      <c r="IKJ9" s="161"/>
      <c r="IKK9" s="161"/>
      <c r="IKL9" s="161"/>
      <c r="IKM9" s="161"/>
      <c r="IKN9" s="161"/>
      <c r="IKO9" s="161"/>
      <c r="IKP9" s="161"/>
      <c r="IKQ9" s="161"/>
      <c r="IKR9" s="161"/>
      <c r="IKS9" s="161"/>
      <c r="IKT9" s="161"/>
      <c r="IKU9" s="161"/>
      <c r="IKV9" s="161"/>
      <c r="IKW9" s="161"/>
      <c r="IKX9" s="161"/>
      <c r="IKY9" s="161"/>
      <c r="IKZ9" s="161"/>
      <c r="ILA9" s="161"/>
      <c r="ILB9" s="161"/>
      <c r="ILC9" s="161"/>
      <c r="ILD9" s="161"/>
      <c r="ILE9" s="161"/>
      <c r="ILF9" s="161"/>
      <c r="ILG9" s="161"/>
      <c r="ILH9" s="161"/>
      <c r="ILI9" s="161"/>
      <c r="ILJ9" s="161"/>
      <c r="ILK9" s="161"/>
      <c r="ILL9" s="161"/>
      <c r="ILM9" s="161"/>
      <c r="ILN9" s="161"/>
      <c r="ILO9" s="161"/>
      <c r="ILP9" s="161"/>
      <c r="ILQ9" s="161"/>
      <c r="ILR9" s="161"/>
      <c r="ILS9" s="161"/>
      <c r="ILT9" s="161"/>
      <c r="ILU9" s="161"/>
      <c r="ILV9" s="161"/>
      <c r="ILW9" s="161"/>
      <c r="ILX9" s="161"/>
      <c r="ILY9" s="161"/>
      <c r="ILZ9" s="161"/>
      <c r="IMA9" s="161"/>
      <c r="IMB9" s="161"/>
      <c r="IMC9" s="161"/>
      <c r="IMD9" s="161"/>
      <c r="IME9" s="161"/>
      <c r="IMF9" s="161"/>
      <c r="IMG9" s="161"/>
      <c r="IMH9" s="161"/>
      <c r="IMI9" s="161"/>
      <c r="IMJ9" s="161"/>
      <c r="IMK9" s="161"/>
      <c r="IML9" s="161"/>
      <c r="IMM9" s="161"/>
      <c r="IMN9" s="161"/>
      <c r="IMO9" s="161"/>
      <c r="IMP9" s="161"/>
      <c r="IMQ9" s="161"/>
      <c r="IMR9" s="161"/>
      <c r="IMS9" s="161"/>
      <c r="IMT9" s="161"/>
      <c r="IMU9" s="161"/>
      <c r="IMV9" s="161"/>
      <c r="IMW9" s="161"/>
      <c r="IMX9" s="161"/>
      <c r="IMY9" s="161"/>
      <c r="IMZ9" s="161"/>
      <c r="INA9" s="161"/>
      <c r="INB9" s="161"/>
      <c r="INC9" s="161"/>
      <c r="IND9" s="161"/>
      <c r="INE9" s="161"/>
      <c r="INF9" s="161"/>
      <c r="ING9" s="161"/>
      <c r="INH9" s="161"/>
      <c r="INI9" s="161"/>
      <c r="INJ9" s="161"/>
      <c r="INK9" s="161"/>
      <c r="INL9" s="161"/>
      <c r="INM9" s="161"/>
      <c r="INN9" s="161"/>
      <c r="INO9" s="161"/>
      <c r="INP9" s="161"/>
      <c r="INQ9" s="161"/>
      <c r="INR9" s="161"/>
      <c r="INS9" s="161"/>
      <c r="INT9" s="161"/>
      <c r="INU9" s="161"/>
      <c r="INV9" s="161"/>
      <c r="INW9" s="161"/>
      <c r="INX9" s="161"/>
      <c r="INY9" s="161"/>
      <c r="INZ9" s="161"/>
      <c r="IOA9" s="161"/>
      <c r="IOB9" s="161"/>
      <c r="IOC9" s="161"/>
      <c r="IOD9" s="161"/>
      <c r="IOE9" s="161"/>
      <c r="IOF9" s="161"/>
      <c r="IOG9" s="161"/>
      <c r="IOH9" s="161"/>
      <c r="IOI9" s="161"/>
      <c r="IOJ9" s="161"/>
      <c r="IOK9" s="161"/>
      <c r="IOL9" s="161"/>
      <c r="IOM9" s="161"/>
      <c r="ION9" s="161"/>
      <c r="IOO9" s="161"/>
      <c r="IOP9" s="161"/>
      <c r="IOQ9" s="161"/>
      <c r="IOR9" s="161"/>
      <c r="IOS9" s="161"/>
      <c r="IOT9" s="161"/>
      <c r="IOU9" s="161"/>
      <c r="IOV9" s="161"/>
      <c r="IOW9" s="161"/>
      <c r="IOX9" s="161"/>
      <c r="IOY9" s="161"/>
      <c r="IOZ9" s="161"/>
      <c r="IPA9" s="161"/>
      <c r="IPB9" s="161"/>
      <c r="IPC9" s="161"/>
      <c r="IPD9" s="161"/>
      <c r="IPE9" s="161"/>
      <c r="IPF9" s="161"/>
      <c r="IPG9" s="161"/>
      <c r="IPH9" s="161"/>
      <c r="IPI9" s="161"/>
      <c r="IPJ9" s="161"/>
      <c r="IPK9" s="161"/>
      <c r="IPL9" s="161"/>
      <c r="IPM9" s="161"/>
      <c r="IPN9" s="161"/>
      <c r="IPO9" s="161"/>
      <c r="IPP9" s="161"/>
      <c r="IPQ9" s="161"/>
      <c r="IPR9" s="161"/>
      <c r="IPS9" s="161"/>
      <c r="IPT9" s="161"/>
      <c r="IPU9" s="161"/>
      <c r="IPV9" s="161"/>
      <c r="IPW9" s="161"/>
      <c r="IPX9" s="161"/>
      <c r="IPY9" s="161"/>
      <c r="IPZ9" s="161"/>
      <c r="IQA9" s="161"/>
      <c r="IQB9" s="161"/>
      <c r="IQC9" s="161"/>
      <c r="IQD9" s="161"/>
      <c r="IQE9" s="161"/>
      <c r="IQF9" s="161"/>
      <c r="IQG9" s="161"/>
      <c r="IQH9" s="161"/>
      <c r="IQI9" s="161"/>
      <c r="IQJ9" s="161"/>
      <c r="IQK9" s="161"/>
      <c r="IQL9" s="161"/>
      <c r="IQM9" s="161"/>
      <c r="IQN9" s="161"/>
      <c r="IQO9" s="161"/>
      <c r="IQP9" s="161"/>
      <c r="IQQ9" s="161"/>
      <c r="IQR9" s="161"/>
      <c r="IQS9" s="161"/>
      <c r="IQT9" s="161"/>
      <c r="IQU9" s="161"/>
      <c r="IQV9" s="161"/>
      <c r="IQW9" s="161"/>
      <c r="IQX9" s="161"/>
      <c r="IQY9" s="161"/>
      <c r="IQZ9" s="161"/>
      <c r="IRA9" s="161"/>
      <c r="IRB9" s="161"/>
      <c r="IRC9" s="161"/>
      <c r="IRD9" s="161"/>
      <c r="IRE9" s="161"/>
      <c r="IRF9" s="161"/>
      <c r="IRG9" s="161"/>
      <c r="IRH9" s="161"/>
      <c r="IRI9" s="161"/>
      <c r="IRJ9" s="161"/>
      <c r="IRK9" s="161"/>
      <c r="IRL9" s="161"/>
      <c r="IRM9" s="161"/>
      <c r="IRN9" s="161"/>
      <c r="IRO9" s="161"/>
      <c r="IRP9" s="161"/>
      <c r="IRQ9" s="161"/>
      <c r="IRR9" s="161"/>
      <c r="IRS9" s="161"/>
      <c r="IRT9" s="161"/>
      <c r="IRU9" s="161"/>
      <c r="IRV9" s="161"/>
      <c r="IRW9" s="161"/>
      <c r="IRX9" s="161"/>
      <c r="IRY9" s="161"/>
      <c r="IRZ9" s="161"/>
      <c r="ISA9" s="161"/>
      <c r="ISB9" s="161"/>
      <c r="ISC9" s="161"/>
      <c r="ISD9" s="161"/>
      <c r="ISE9" s="161"/>
      <c r="ISF9" s="161"/>
      <c r="ISG9" s="161"/>
      <c r="ISH9" s="161"/>
      <c r="ISI9" s="161"/>
      <c r="ISJ9" s="161"/>
      <c r="ISK9" s="161"/>
      <c r="ISL9" s="161"/>
      <c r="ISM9" s="161"/>
      <c r="ISN9" s="161"/>
      <c r="ISO9" s="161"/>
      <c r="ISP9" s="161"/>
      <c r="ISQ9" s="161"/>
      <c r="ISR9" s="161"/>
      <c r="ISS9" s="161"/>
      <c r="IST9" s="161"/>
      <c r="ISU9" s="161"/>
      <c r="ISV9" s="161"/>
      <c r="ISW9" s="161"/>
      <c r="ISX9" s="161"/>
      <c r="ISY9" s="161"/>
      <c r="ISZ9" s="161"/>
      <c r="ITA9" s="161"/>
      <c r="ITB9" s="161"/>
      <c r="ITC9" s="161"/>
      <c r="ITD9" s="161"/>
      <c r="ITE9" s="161"/>
      <c r="ITF9" s="161"/>
      <c r="ITG9" s="161"/>
      <c r="ITH9" s="161"/>
      <c r="ITI9" s="161"/>
      <c r="ITJ9" s="161"/>
      <c r="ITK9" s="161"/>
      <c r="ITL9" s="161"/>
      <c r="ITM9" s="161"/>
      <c r="ITN9" s="161"/>
      <c r="ITO9" s="161"/>
      <c r="ITP9" s="161"/>
      <c r="ITQ9" s="161"/>
      <c r="ITR9" s="161"/>
      <c r="ITS9" s="161"/>
      <c r="ITT9" s="161"/>
      <c r="ITU9" s="161"/>
      <c r="ITV9" s="161"/>
      <c r="ITW9" s="161"/>
      <c r="ITX9" s="161"/>
      <c r="ITY9" s="161"/>
      <c r="ITZ9" s="161"/>
      <c r="IUA9" s="161"/>
      <c r="IUB9" s="161"/>
      <c r="IUC9" s="161"/>
      <c r="IUD9" s="161"/>
      <c r="IUE9" s="161"/>
      <c r="IUF9" s="161"/>
      <c r="IUG9" s="161"/>
      <c r="IUH9" s="161"/>
      <c r="IUI9" s="161"/>
      <c r="IUJ9" s="161"/>
      <c r="IUK9" s="161"/>
      <c r="IUL9" s="161"/>
      <c r="IUM9" s="161"/>
      <c r="IUN9" s="161"/>
      <c r="IUO9" s="161"/>
      <c r="IUP9" s="161"/>
      <c r="IUQ9" s="161"/>
      <c r="IUR9" s="161"/>
      <c r="IUS9" s="161"/>
      <c r="IUT9" s="161"/>
      <c r="IUU9" s="161"/>
      <c r="IUV9" s="161"/>
      <c r="IUW9" s="161"/>
      <c r="IUX9" s="161"/>
      <c r="IUY9" s="161"/>
      <c r="IUZ9" s="161"/>
      <c r="IVA9" s="161"/>
      <c r="IVB9" s="161"/>
      <c r="IVC9" s="161"/>
      <c r="IVD9" s="161"/>
      <c r="IVE9" s="161"/>
      <c r="IVF9" s="161"/>
      <c r="IVG9" s="161"/>
      <c r="IVH9" s="161"/>
      <c r="IVI9" s="161"/>
      <c r="IVJ9" s="161"/>
      <c r="IVK9" s="161"/>
      <c r="IVL9" s="161"/>
      <c r="IVM9" s="161"/>
      <c r="IVN9" s="161"/>
      <c r="IVO9" s="161"/>
      <c r="IVP9" s="161"/>
      <c r="IVQ9" s="161"/>
      <c r="IVR9" s="161"/>
      <c r="IVS9" s="161"/>
      <c r="IVT9" s="161"/>
      <c r="IVU9" s="161"/>
      <c r="IVV9" s="161"/>
      <c r="IVW9" s="161"/>
      <c r="IVX9" s="161"/>
      <c r="IVY9" s="161"/>
      <c r="IVZ9" s="161"/>
      <c r="IWA9" s="161"/>
      <c r="IWB9" s="161"/>
      <c r="IWC9" s="161"/>
      <c r="IWD9" s="161"/>
      <c r="IWE9" s="161"/>
      <c r="IWF9" s="161"/>
      <c r="IWG9" s="161"/>
      <c r="IWH9" s="161"/>
      <c r="IWI9" s="161"/>
      <c r="IWJ9" s="161"/>
      <c r="IWK9" s="161"/>
      <c r="IWL9" s="161"/>
      <c r="IWM9" s="161"/>
      <c r="IWN9" s="161"/>
      <c r="IWO9" s="161"/>
      <c r="IWP9" s="161"/>
      <c r="IWQ9" s="161"/>
      <c r="IWR9" s="161"/>
      <c r="IWS9" s="161"/>
      <c r="IWT9" s="161"/>
      <c r="IWU9" s="161"/>
      <c r="IWV9" s="161"/>
      <c r="IWW9" s="161"/>
      <c r="IWX9" s="161"/>
      <c r="IWY9" s="161"/>
      <c r="IWZ9" s="161"/>
      <c r="IXA9" s="161"/>
      <c r="IXB9" s="161"/>
      <c r="IXC9" s="161"/>
      <c r="IXD9" s="161"/>
      <c r="IXE9" s="161"/>
      <c r="IXF9" s="161"/>
      <c r="IXG9" s="161"/>
      <c r="IXH9" s="161"/>
      <c r="IXI9" s="161"/>
      <c r="IXJ9" s="161"/>
      <c r="IXK9" s="161"/>
      <c r="IXL9" s="161"/>
      <c r="IXM9" s="161"/>
      <c r="IXN9" s="161"/>
      <c r="IXO9" s="161"/>
      <c r="IXP9" s="161"/>
      <c r="IXQ9" s="161"/>
      <c r="IXR9" s="161"/>
      <c r="IXS9" s="161"/>
      <c r="IXT9" s="161"/>
      <c r="IXU9" s="161"/>
      <c r="IXV9" s="161"/>
      <c r="IXW9" s="161"/>
      <c r="IXX9" s="161"/>
      <c r="IXY9" s="161"/>
      <c r="IXZ9" s="161"/>
      <c r="IYA9" s="161"/>
      <c r="IYB9" s="161"/>
      <c r="IYC9" s="161"/>
      <c r="IYD9" s="161"/>
      <c r="IYE9" s="161"/>
      <c r="IYF9" s="161"/>
      <c r="IYG9" s="161"/>
      <c r="IYH9" s="161"/>
      <c r="IYI9" s="161"/>
      <c r="IYJ9" s="161"/>
      <c r="IYK9" s="161"/>
      <c r="IYL9" s="161"/>
      <c r="IYM9" s="161"/>
      <c r="IYN9" s="161"/>
      <c r="IYO9" s="161"/>
      <c r="IYP9" s="161"/>
      <c r="IYQ9" s="161"/>
      <c r="IYR9" s="161"/>
      <c r="IYS9" s="161"/>
      <c r="IYT9" s="161"/>
      <c r="IYU9" s="161"/>
      <c r="IYV9" s="161"/>
      <c r="IYW9" s="161"/>
      <c r="IYX9" s="161"/>
      <c r="IYY9" s="161"/>
      <c r="IYZ9" s="161"/>
      <c r="IZA9" s="161"/>
      <c r="IZB9" s="161"/>
      <c r="IZC9" s="161"/>
      <c r="IZD9" s="161"/>
      <c r="IZE9" s="161"/>
      <c r="IZF9" s="161"/>
      <c r="IZG9" s="161"/>
      <c r="IZH9" s="161"/>
      <c r="IZI9" s="161"/>
      <c r="IZJ9" s="161"/>
      <c r="IZK9" s="161"/>
      <c r="IZL9" s="161"/>
      <c r="IZM9" s="161"/>
      <c r="IZN9" s="161"/>
      <c r="IZO9" s="161"/>
      <c r="IZP9" s="161"/>
      <c r="IZQ9" s="161"/>
      <c r="IZR9" s="161"/>
      <c r="IZS9" s="161"/>
      <c r="IZT9" s="161"/>
      <c r="IZU9" s="161"/>
      <c r="IZV9" s="161"/>
      <c r="IZW9" s="161"/>
      <c r="IZX9" s="161"/>
      <c r="IZY9" s="161"/>
      <c r="IZZ9" s="161"/>
      <c r="JAA9" s="161"/>
      <c r="JAB9" s="161"/>
      <c r="JAC9" s="161"/>
      <c r="JAD9" s="161"/>
      <c r="JAE9" s="161"/>
      <c r="JAF9" s="161"/>
      <c r="JAG9" s="161"/>
      <c r="JAH9" s="161"/>
      <c r="JAI9" s="161"/>
      <c r="JAJ9" s="161"/>
      <c r="JAK9" s="161"/>
      <c r="JAL9" s="161"/>
      <c r="JAM9" s="161"/>
      <c r="JAN9" s="161"/>
      <c r="JAO9" s="161"/>
      <c r="JAP9" s="161"/>
      <c r="JAQ9" s="161"/>
      <c r="JAR9" s="161"/>
      <c r="JAS9" s="161"/>
      <c r="JAT9" s="161"/>
      <c r="JAU9" s="161"/>
      <c r="JAV9" s="161"/>
      <c r="JAW9" s="161"/>
      <c r="JAX9" s="161"/>
      <c r="JAY9" s="161"/>
      <c r="JAZ9" s="161"/>
      <c r="JBA9" s="161"/>
      <c r="JBB9" s="161"/>
      <c r="JBC9" s="161"/>
      <c r="JBD9" s="161"/>
      <c r="JBE9" s="161"/>
      <c r="JBF9" s="161"/>
      <c r="JBG9" s="161"/>
      <c r="JBH9" s="161"/>
      <c r="JBI9" s="161"/>
      <c r="JBJ9" s="161"/>
      <c r="JBK9" s="161"/>
      <c r="JBL9" s="161"/>
      <c r="JBM9" s="161"/>
      <c r="JBN9" s="161"/>
      <c r="JBO9" s="161"/>
      <c r="JBP9" s="161"/>
      <c r="JBQ9" s="161"/>
      <c r="JBR9" s="161"/>
      <c r="JBS9" s="161"/>
      <c r="JBT9" s="161"/>
      <c r="JBU9" s="161"/>
      <c r="JBV9" s="161"/>
      <c r="JBW9" s="161"/>
      <c r="JBX9" s="161"/>
      <c r="JBY9" s="161"/>
      <c r="JBZ9" s="161"/>
      <c r="JCA9" s="161"/>
      <c r="JCB9" s="161"/>
      <c r="JCC9" s="161"/>
      <c r="JCD9" s="161"/>
      <c r="JCE9" s="161"/>
      <c r="JCF9" s="161"/>
      <c r="JCG9" s="161"/>
      <c r="JCH9" s="161"/>
      <c r="JCI9" s="161"/>
      <c r="JCJ9" s="161"/>
      <c r="JCK9" s="161"/>
      <c r="JCL9" s="161"/>
      <c r="JCM9" s="161"/>
      <c r="JCN9" s="161"/>
      <c r="JCO9" s="161"/>
      <c r="JCP9" s="161"/>
      <c r="JCQ9" s="161"/>
      <c r="JCR9" s="161"/>
      <c r="JCS9" s="161"/>
      <c r="JCT9" s="161"/>
      <c r="JCU9" s="161"/>
      <c r="JCV9" s="161"/>
      <c r="JCW9" s="161"/>
      <c r="JCX9" s="161"/>
      <c r="JCY9" s="161"/>
      <c r="JCZ9" s="161"/>
      <c r="JDA9" s="161"/>
      <c r="JDB9" s="161"/>
      <c r="JDC9" s="161"/>
      <c r="JDD9" s="161"/>
      <c r="JDE9" s="161"/>
      <c r="JDF9" s="161"/>
      <c r="JDG9" s="161"/>
      <c r="JDH9" s="161"/>
      <c r="JDI9" s="161"/>
      <c r="JDJ9" s="161"/>
      <c r="JDK9" s="161"/>
      <c r="JDL9" s="161"/>
      <c r="JDM9" s="161"/>
      <c r="JDN9" s="161"/>
      <c r="JDO9" s="161"/>
      <c r="JDP9" s="161"/>
      <c r="JDQ9" s="161"/>
      <c r="JDR9" s="161"/>
      <c r="JDS9" s="161"/>
      <c r="JDT9" s="161"/>
      <c r="JDU9" s="161"/>
      <c r="JDV9" s="161"/>
      <c r="JDW9" s="161"/>
      <c r="JDX9" s="161"/>
      <c r="JDY9" s="161"/>
      <c r="JDZ9" s="161"/>
      <c r="JEA9" s="161"/>
      <c r="JEB9" s="161"/>
      <c r="JEC9" s="161"/>
      <c r="JED9" s="161"/>
      <c r="JEE9" s="161"/>
      <c r="JEF9" s="161"/>
      <c r="JEG9" s="161"/>
      <c r="JEH9" s="161"/>
      <c r="JEI9" s="161"/>
      <c r="JEJ9" s="161"/>
      <c r="JEK9" s="161"/>
      <c r="JEL9" s="161"/>
      <c r="JEM9" s="161"/>
      <c r="JEN9" s="161"/>
      <c r="JEO9" s="161"/>
      <c r="JEP9" s="161"/>
      <c r="JEQ9" s="161"/>
      <c r="JER9" s="161"/>
      <c r="JES9" s="161"/>
      <c r="JET9" s="161"/>
      <c r="JEU9" s="161"/>
      <c r="JEV9" s="161"/>
      <c r="JEW9" s="161"/>
      <c r="JEX9" s="161"/>
      <c r="JEY9" s="161"/>
      <c r="JEZ9" s="161"/>
      <c r="JFA9" s="161"/>
      <c r="JFB9" s="161"/>
      <c r="JFC9" s="161"/>
      <c r="JFD9" s="161"/>
      <c r="JFE9" s="161"/>
      <c r="JFF9" s="161"/>
      <c r="JFG9" s="161"/>
      <c r="JFH9" s="161"/>
      <c r="JFI9" s="161"/>
      <c r="JFJ9" s="161"/>
      <c r="JFK9" s="161"/>
      <c r="JFL9" s="161"/>
      <c r="JFM9" s="161"/>
      <c r="JFN9" s="161"/>
      <c r="JFO9" s="161"/>
      <c r="JFP9" s="161"/>
      <c r="JFQ9" s="161"/>
      <c r="JFR9" s="161"/>
      <c r="JFS9" s="161"/>
      <c r="JFT9" s="161"/>
      <c r="JFU9" s="161"/>
      <c r="JFV9" s="161"/>
      <c r="JFW9" s="161"/>
      <c r="JFX9" s="161"/>
      <c r="JFY9" s="161"/>
      <c r="JFZ9" s="161"/>
      <c r="JGA9" s="161"/>
      <c r="JGB9" s="161"/>
      <c r="JGC9" s="161"/>
      <c r="JGD9" s="161"/>
      <c r="JGE9" s="161"/>
      <c r="JGF9" s="161"/>
      <c r="JGG9" s="161"/>
      <c r="JGH9" s="161"/>
      <c r="JGI9" s="161"/>
      <c r="JGJ9" s="161"/>
      <c r="JGK9" s="161"/>
      <c r="JGL9" s="161"/>
      <c r="JGM9" s="161"/>
      <c r="JGN9" s="161"/>
      <c r="JGO9" s="161"/>
      <c r="JGP9" s="161"/>
      <c r="JGQ9" s="161"/>
      <c r="JGR9" s="161"/>
      <c r="JGS9" s="161"/>
      <c r="JGT9" s="161"/>
      <c r="JGU9" s="161"/>
      <c r="JGV9" s="161"/>
      <c r="JGW9" s="161"/>
      <c r="JGX9" s="161"/>
      <c r="JGY9" s="161"/>
      <c r="JGZ9" s="161"/>
      <c r="JHA9" s="161"/>
      <c r="JHB9" s="161"/>
      <c r="JHC9" s="161"/>
      <c r="JHD9" s="161"/>
      <c r="JHE9" s="161"/>
      <c r="JHF9" s="161"/>
      <c r="JHG9" s="161"/>
      <c r="JHH9" s="161"/>
      <c r="JHI9" s="161"/>
      <c r="JHJ9" s="161"/>
      <c r="JHK9" s="161"/>
      <c r="JHL9" s="161"/>
      <c r="JHM9" s="161"/>
      <c r="JHN9" s="161"/>
      <c r="JHO9" s="161"/>
      <c r="JHP9" s="161"/>
      <c r="JHQ9" s="161"/>
      <c r="JHR9" s="161"/>
      <c r="JHS9" s="161"/>
      <c r="JHT9" s="161"/>
      <c r="JHU9" s="161"/>
      <c r="JHV9" s="161"/>
      <c r="JHW9" s="161"/>
      <c r="JHX9" s="161"/>
      <c r="JHY9" s="161"/>
      <c r="JHZ9" s="161"/>
      <c r="JIA9" s="161"/>
      <c r="JIB9" s="161"/>
      <c r="JIC9" s="161"/>
      <c r="JID9" s="161"/>
      <c r="JIE9" s="161"/>
      <c r="JIF9" s="161"/>
      <c r="JIG9" s="161"/>
      <c r="JIH9" s="161"/>
      <c r="JII9" s="161"/>
      <c r="JIJ9" s="161"/>
      <c r="JIK9" s="161"/>
      <c r="JIL9" s="161"/>
      <c r="JIM9" s="161"/>
      <c r="JIN9" s="161"/>
      <c r="JIO9" s="161"/>
      <c r="JIP9" s="161"/>
      <c r="JIQ9" s="161"/>
      <c r="JIR9" s="161"/>
      <c r="JIS9" s="161"/>
      <c r="JIT9" s="161"/>
      <c r="JIU9" s="161"/>
      <c r="JIV9" s="161"/>
      <c r="JIW9" s="161"/>
      <c r="JIX9" s="161"/>
      <c r="JIY9" s="161"/>
      <c r="JIZ9" s="161"/>
      <c r="JJA9" s="161"/>
      <c r="JJB9" s="161"/>
      <c r="JJC9" s="161"/>
      <c r="JJD9" s="161"/>
      <c r="JJE9" s="161"/>
      <c r="JJF9" s="161"/>
      <c r="JJG9" s="161"/>
      <c r="JJH9" s="161"/>
      <c r="JJI9" s="161"/>
      <c r="JJJ9" s="161"/>
      <c r="JJK9" s="161"/>
      <c r="JJL9" s="161"/>
      <c r="JJM9" s="161"/>
      <c r="JJN9" s="161"/>
      <c r="JJO9" s="161"/>
      <c r="JJP9" s="161"/>
      <c r="JJQ9" s="161"/>
      <c r="JJR9" s="161"/>
      <c r="JJS9" s="161"/>
      <c r="JJT9" s="161"/>
      <c r="JJU9" s="161"/>
      <c r="JJV9" s="161"/>
      <c r="JJW9" s="161"/>
      <c r="JJX9" s="161"/>
      <c r="JJY9" s="161"/>
      <c r="JJZ9" s="161"/>
      <c r="JKA9" s="161"/>
      <c r="JKB9" s="161"/>
      <c r="JKC9" s="161"/>
      <c r="JKD9" s="161"/>
      <c r="JKE9" s="161"/>
      <c r="JKF9" s="161"/>
      <c r="JKG9" s="161"/>
      <c r="JKH9" s="161"/>
      <c r="JKI9" s="161"/>
      <c r="JKJ9" s="161"/>
      <c r="JKK9" s="161"/>
      <c r="JKL9" s="161"/>
      <c r="JKM9" s="161"/>
      <c r="JKN9" s="161"/>
      <c r="JKO9" s="161"/>
      <c r="JKP9" s="161"/>
      <c r="JKQ9" s="161"/>
      <c r="JKR9" s="161"/>
      <c r="JKS9" s="161"/>
      <c r="JKT9" s="161"/>
      <c r="JKU9" s="161"/>
      <c r="JKV9" s="161"/>
      <c r="JKW9" s="161"/>
      <c r="JKX9" s="161"/>
      <c r="JKY9" s="161"/>
      <c r="JKZ9" s="161"/>
      <c r="JLA9" s="161"/>
      <c r="JLB9" s="161"/>
      <c r="JLC9" s="161"/>
      <c r="JLD9" s="161"/>
      <c r="JLE9" s="161"/>
      <c r="JLF9" s="161"/>
      <c r="JLG9" s="161"/>
      <c r="JLH9" s="161"/>
      <c r="JLI9" s="161"/>
      <c r="JLJ9" s="161"/>
      <c r="JLK9" s="161"/>
      <c r="JLL9" s="161"/>
      <c r="JLM9" s="161"/>
      <c r="JLN9" s="161"/>
      <c r="JLO9" s="161"/>
      <c r="JLP9" s="161"/>
      <c r="JLQ9" s="161"/>
      <c r="JLR9" s="161"/>
      <c r="JLS9" s="161"/>
      <c r="JLT9" s="161"/>
      <c r="JLU9" s="161"/>
      <c r="JLV9" s="161"/>
      <c r="JLW9" s="161"/>
      <c r="JLX9" s="161"/>
      <c r="JLY9" s="161"/>
      <c r="JLZ9" s="161"/>
      <c r="JMA9" s="161"/>
      <c r="JMB9" s="161"/>
      <c r="JMC9" s="161"/>
      <c r="JMD9" s="161"/>
      <c r="JME9" s="161"/>
      <c r="JMF9" s="161"/>
      <c r="JMG9" s="161"/>
      <c r="JMH9" s="161"/>
      <c r="JMI9" s="161"/>
      <c r="JMJ9" s="161"/>
      <c r="JMK9" s="161"/>
      <c r="JML9" s="161"/>
      <c r="JMM9" s="161"/>
      <c r="JMN9" s="161"/>
      <c r="JMO9" s="161"/>
      <c r="JMP9" s="161"/>
      <c r="JMQ9" s="161"/>
      <c r="JMR9" s="161"/>
      <c r="JMS9" s="161"/>
      <c r="JMT9" s="161"/>
      <c r="JMU9" s="161"/>
      <c r="JMV9" s="161"/>
      <c r="JMW9" s="161"/>
      <c r="JMX9" s="161"/>
      <c r="JMY9" s="161"/>
      <c r="JMZ9" s="161"/>
      <c r="JNA9" s="161"/>
      <c r="JNB9" s="161"/>
      <c r="JNC9" s="161"/>
      <c r="JND9" s="161"/>
      <c r="JNE9" s="161"/>
      <c r="JNF9" s="161"/>
      <c r="JNG9" s="161"/>
      <c r="JNH9" s="161"/>
      <c r="JNI9" s="161"/>
      <c r="JNJ9" s="161"/>
      <c r="JNK9" s="161"/>
      <c r="JNL9" s="161"/>
      <c r="JNM9" s="161"/>
      <c r="JNN9" s="161"/>
      <c r="JNO9" s="161"/>
      <c r="JNP9" s="161"/>
      <c r="JNQ9" s="161"/>
      <c r="JNR9" s="161"/>
      <c r="JNS9" s="161"/>
      <c r="JNT9" s="161"/>
      <c r="JNU9" s="161"/>
      <c r="JNV9" s="161"/>
      <c r="JNW9" s="161"/>
      <c r="JNX9" s="161"/>
      <c r="JNY9" s="161"/>
      <c r="JNZ9" s="161"/>
      <c r="JOA9" s="161"/>
      <c r="JOB9" s="161"/>
      <c r="JOC9" s="161"/>
      <c r="JOD9" s="161"/>
      <c r="JOE9" s="161"/>
      <c r="JOF9" s="161"/>
      <c r="JOG9" s="161"/>
      <c r="JOH9" s="161"/>
      <c r="JOI9" s="161"/>
      <c r="JOJ9" s="161"/>
      <c r="JOK9" s="161"/>
      <c r="JOL9" s="161"/>
      <c r="JOM9" s="161"/>
      <c r="JON9" s="161"/>
      <c r="JOO9" s="161"/>
      <c r="JOP9" s="161"/>
      <c r="JOQ9" s="161"/>
      <c r="JOR9" s="161"/>
      <c r="JOS9" s="161"/>
      <c r="JOT9" s="161"/>
      <c r="JOU9" s="161"/>
      <c r="JOV9" s="161"/>
      <c r="JOW9" s="161"/>
      <c r="JOX9" s="161"/>
      <c r="JOY9" s="161"/>
      <c r="JOZ9" s="161"/>
      <c r="JPA9" s="161"/>
      <c r="JPB9" s="161"/>
      <c r="JPC9" s="161"/>
      <c r="JPD9" s="161"/>
      <c r="JPE9" s="161"/>
      <c r="JPF9" s="161"/>
      <c r="JPG9" s="161"/>
      <c r="JPH9" s="161"/>
      <c r="JPI9" s="161"/>
      <c r="JPJ9" s="161"/>
      <c r="JPK9" s="161"/>
      <c r="JPL9" s="161"/>
      <c r="JPM9" s="161"/>
      <c r="JPN9" s="161"/>
      <c r="JPO9" s="161"/>
      <c r="JPP9" s="161"/>
      <c r="JPQ9" s="161"/>
      <c r="JPR9" s="161"/>
      <c r="JPS9" s="161"/>
      <c r="JPT9" s="161"/>
      <c r="JPU9" s="161"/>
      <c r="JPV9" s="161"/>
      <c r="JPW9" s="161"/>
      <c r="JPX9" s="161"/>
      <c r="JPY9" s="161"/>
      <c r="JPZ9" s="161"/>
      <c r="JQA9" s="161"/>
      <c r="JQB9" s="161"/>
      <c r="JQC9" s="161"/>
      <c r="JQD9" s="161"/>
      <c r="JQE9" s="161"/>
      <c r="JQF9" s="161"/>
      <c r="JQG9" s="161"/>
      <c r="JQH9" s="161"/>
      <c r="JQI9" s="161"/>
      <c r="JQJ9" s="161"/>
      <c r="JQK9" s="161"/>
      <c r="JQL9" s="161"/>
      <c r="JQM9" s="161"/>
      <c r="JQN9" s="161"/>
      <c r="JQO9" s="161"/>
      <c r="JQP9" s="161"/>
      <c r="JQQ9" s="161"/>
      <c r="JQR9" s="161"/>
      <c r="JQS9" s="161"/>
      <c r="JQT9" s="161"/>
      <c r="JQU9" s="161"/>
      <c r="JQV9" s="161"/>
      <c r="JQW9" s="161"/>
      <c r="JQX9" s="161"/>
      <c r="JQY9" s="161"/>
      <c r="JQZ9" s="161"/>
      <c r="JRA9" s="161"/>
      <c r="JRB9" s="161"/>
      <c r="JRC9" s="161"/>
      <c r="JRD9" s="161"/>
      <c r="JRE9" s="161"/>
      <c r="JRF9" s="161"/>
      <c r="JRG9" s="161"/>
      <c r="JRH9" s="161"/>
      <c r="JRI9" s="161"/>
      <c r="JRJ9" s="161"/>
      <c r="JRK9" s="161"/>
      <c r="JRL9" s="161"/>
      <c r="JRM9" s="161"/>
      <c r="JRN9" s="161"/>
      <c r="JRO9" s="161"/>
      <c r="JRP9" s="161"/>
      <c r="JRQ9" s="161"/>
      <c r="JRR9" s="161"/>
      <c r="JRS9" s="161"/>
      <c r="JRT9" s="161"/>
      <c r="JRU9" s="161"/>
      <c r="JRV9" s="161"/>
      <c r="JRW9" s="161"/>
      <c r="JRX9" s="161"/>
      <c r="JRY9" s="161"/>
      <c r="JRZ9" s="161"/>
      <c r="JSA9" s="161"/>
      <c r="JSB9" s="161"/>
      <c r="JSC9" s="161"/>
      <c r="JSD9" s="161"/>
      <c r="JSE9" s="161"/>
      <c r="JSF9" s="161"/>
      <c r="JSG9" s="161"/>
      <c r="JSH9" s="161"/>
      <c r="JSI9" s="161"/>
      <c r="JSJ9" s="161"/>
      <c r="JSK9" s="161"/>
      <c r="JSL9" s="161"/>
      <c r="JSM9" s="161"/>
      <c r="JSN9" s="161"/>
      <c r="JSO9" s="161"/>
      <c r="JSP9" s="161"/>
      <c r="JSQ9" s="161"/>
      <c r="JSR9" s="161"/>
      <c r="JSS9" s="161"/>
      <c r="JST9" s="161"/>
      <c r="JSU9" s="161"/>
      <c r="JSV9" s="161"/>
      <c r="JSW9" s="161"/>
      <c r="JSX9" s="161"/>
      <c r="JSY9" s="161"/>
      <c r="JSZ9" s="161"/>
      <c r="JTA9" s="161"/>
      <c r="JTB9" s="161"/>
      <c r="JTC9" s="161"/>
      <c r="JTD9" s="161"/>
      <c r="JTE9" s="161"/>
      <c r="JTF9" s="161"/>
      <c r="JTG9" s="161"/>
      <c r="JTH9" s="161"/>
      <c r="JTI9" s="161"/>
      <c r="JTJ9" s="161"/>
      <c r="JTK9" s="161"/>
      <c r="JTL9" s="161"/>
      <c r="JTM9" s="161"/>
      <c r="JTN9" s="161"/>
      <c r="JTO9" s="161"/>
      <c r="JTP9" s="161"/>
      <c r="JTQ9" s="161"/>
      <c r="JTR9" s="161"/>
      <c r="JTS9" s="161"/>
      <c r="JTT9" s="161"/>
      <c r="JTU9" s="161"/>
      <c r="JTV9" s="161"/>
      <c r="JTW9" s="161"/>
      <c r="JTX9" s="161"/>
      <c r="JTY9" s="161"/>
      <c r="JTZ9" s="161"/>
      <c r="JUA9" s="161"/>
      <c r="JUB9" s="161"/>
      <c r="JUC9" s="161"/>
      <c r="JUD9" s="161"/>
      <c r="JUE9" s="161"/>
      <c r="JUF9" s="161"/>
      <c r="JUG9" s="161"/>
      <c r="JUH9" s="161"/>
      <c r="JUI9" s="161"/>
      <c r="JUJ9" s="161"/>
      <c r="JUK9" s="161"/>
      <c r="JUL9" s="161"/>
      <c r="JUM9" s="161"/>
      <c r="JUN9" s="161"/>
      <c r="JUO9" s="161"/>
      <c r="JUP9" s="161"/>
      <c r="JUQ9" s="161"/>
      <c r="JUR9" s="161"/>
      <c r="JUS9" s="161"/>
      <c r="JUT9" s="161"/>
      <c r="JUU9" s="161"/>
      <c r="JUV9" s="161"/>
      <c r="JUW9" s="161"/>
      <c r="JUX9" s="161"/>
      <c r="JUY9" s="161"/>
      <c r="JUZ9" s="161"/>
      <c r="JVA9" s="161"/>
      <c r="JVB9" s="161"/>
      <c r="JVC9" s="161"/>
      <c r="JVD9" s="161"/>
      <c r="JVE9" s="161"/>
      <c r="JVF9" s="161"/>
      <c r="JVG9" s="161"/>
      <c r="JVH9" s="161"/>
      <c r="JVI9" s="161"/>
      <c r="JVJ9" s="161"/>
      <c r="JVK9" s="161"/>
      <c r="JVL9" s="161"/>
      <c r="JVM9" s="161"/>
      <c r="JVN9" s="161"/>
      <c r="JVO9" s="161"/>
      <c r="JVP9" s="161"/>
      <c r="JVQ9" s="161"/>
      <c r="JVR9" s="161"/>
      <c r="JVS9" s="161"/>
      <c r="JVT9" s="161"/>
      <c r="JVU9" s="161"/>
      <c r="JVV9" s="161"/>
      <c r="JVW9" s="161"/>
      <c r="JVX9" s="161"/>
      <c r="JVY9" s="161"/>
      <c r="JVZ9" s="161"/>
      <c r="JWA9" s="161"/>
      <c r="JWB9" s="161"/>
      <c r="JWC9" s="161"/>
      <c r="JWD9" s="161"/>
      <c r="JWE9" s="161"/>
      <c r="JWF9" s="161"/>
      <c r="JWG9" s="161"/>
      <c r="JWH9" s="161"/>
      <c r="JWI9" s="161"/>
      <c r="JWJ9" s="161"/>
      <c r="JWK9" s="161"/>
      <c r="JWL9" s="161"/>
      <c r="JWM9" s="161"/>
      <c r="JWN9" s="161"/>
      <c r="JWO9" s="161"/>
      <c r="JWP9" s="161"/>
      <c r="JWQ9" s="161"/>
      <c r="JWR9" s="161"/>
      <c r="JWS9" s="161"/>
      <c r="JWT9" s="161"/>
      <c r="JWU9" s="161"/>
      <c r="JWV9" s="161"/>
      <c r="JWW9" s="161"/>
      <c r="JWX9" s="161"/>
      <c r="JWY9" s="161"/>
      <c r="JWZ9" s="161"/>
      <c r="JXA9" s="161"/>
      <c r="JXB9" s="161"/>
      <c r="JXC9" s="161"/>
      <c r="JXD9" s="161"/>
      <c r="JXE9" s="161"/>
      <c r="JXF9" s="161"/>
      <c r="JXG9" s="161"/>
      <c r="JXH9" s="161"/>
      <c r="JXI9" s="161"/>
      <c r="JXJ9" s="161"/>
      <c r="JXK9" s="161"/>
      <c r="JXL9" s="161"/>
      <c r="JXM9" s="161"/>
      <c r="JXN9" s="161"/>
      <c r="JXO9" s="161"/>
      <c r="JXP9" s="161"/>
      <c r="JXQ9" s="161"/>
      <c r="JXR9" s="161"/>
      <c r="JXS9" s="161"/>
      <c r="JXT9" s="161"/>
      <c r="JXU9" s="161"/>
      <c r="JXV9" s="161"/>
      <c r="JXW9" s="161"/>
      <c r="JXX9" s="161"/>
      <c r="JXY9" s="161"/>
      <c r="JXZ9" s="161"/>
      <c r="JYA9" s="161"/>
      <c r="JYB9" s="161"/>
      <c r="JYC9" s="161"/>
      <c r="JYD9" s="161"/>
      <c r="JYE9" s="161"/>
      <c r="JYF9" s="161"/>
      <c r="JYG9" s="161"/>
      <c r="JYH9" s="161"/>
      <c r="JYI9" s="161"/>
      <c r="JYJ9" s="161"/>
      <c r="JYK9" s="161"/>
      <c r="JYL9" s="161"/>
      <c r="JYM9" s="161"/>
      <c r="JYN9" s="161"/>
      <c r="JYO9" s="161"/>
      <c r="JYP9" s="161"/>
      <c r="JYQ9" s="161"/>
      <c r="JYR9" s="161"/>
      <c r="JYS9" s="161"/>
      <c r="JYT9" s="161"/>
      <c r="JYU9" s="161"/>
      <c r="JYV9" s="161"/>
      <c r="JYW9" s="161"/>
      <c r="JYX9" s="161"/>
      <c r="JYY9" s="161"/>
      <c r="JYZ9" s="161"/>
      <c r="JZA9" s="161"/>
      <c r="JZB9" s="161"/>
      <c r="JZC9" s="161"/>
      <c r="JZD9" s="161"/>
      <c r="JZE9" s="161"/>
      <c r="JZF9" s="161"/>
      <c r="JZG9" s="161"/>
      <c r="JZH9" s="161"/>
      <c r="JZI9" s="161"/>
      <c r="JZJ9" s="161"/>
      <c r="JZK9" s="161"/>
      <c r="JZL9" s="161"/>
      <c r="JZM9" s="161"/>
      <c r="JZN9" s="161"/>
      <c r="JZO9" s="161"/>
      <c r="JZP9" s="161"/>
      <c r="JZQ9" s="161"/>
      <c r="JZR9" s="161"/>
      <c r="JZS9" s="161"/>
      <c r="JZT9" s="161"/>
      <c r="JZU9" s="161"/>
      <c r="JZV9" s="161"/>
      <c r="JZW9" s="161"/>
      <c r="JZX9" s="161"/>
      <c r="JZY9" s="161"/>
      <c r="JZZ9" s="161"/>
      <c r="KAA9" s="161"/>
      <c r="KAB9" s="161"/>
      <c r="KAC9" s="161"/>
      <c r="KAD9" s="161"/>
      <c r="KAE9" s="161"/>
      <c r="KAF9" s="161"/>
      <c r="KAG9" s="161"/>
      <c r="KAH9" s="161"/>
      <c r="KAI9" s="161"/>
      <c r="KAJ9" s="161"/>
      <c r="KAK9" s="161"/>
      <c r="KAL9" s="161"/>
      <c r="KAM9" s="161"/>
      <c r="KAN9" s="161"/>
      <c r="KAO9" s="161"/>
      <c r="KAP9" s="161"/>
      <c r="KAQ9" s="161"/>
      <c r="KAR9" s="161"/>
      <c r="KAS9" s="161"/>
      <c r="KAT9" s="161"/>
      <c r="KAU9" s="161"/>
      <c r="KAV9" s="161"/>
      <c r="KAW9" s="161"/>
      <c r="KAX9" s="161"/>
      <c r="KAY9" s="161"/>
      <c r="KAZ9" s="161"/>
      <c r="KBA9" s="161"/>
      <c r="KBB9" s="161"/>
      <c r="KBC9" s="161"/>
      <c r="KBD9" s="161"/>
      <c r="KBE9" s="161"/>
      <c r="KBF9" s="161"/>
      <c r="KBG9" s="161"/>
      <c r="KBH9" s="161"/>
      <c r="KBI9" s="161"/>
      <c r="KBJ9" s="161"/>
      <c r="KBK9" s="161"/>
      <c r="KBL9" s="161"/>
      <c r="KBM9" s="161"/>
      <c r="KBN9" s="161"/>
      <c r="KBO9" s="161"/>
      <c r="KBP9" s="161"/>
      <c r="KBQ9" s="161"/>
      <c r="KBR9" s="161"/>
      <c r="KBS9" s="161"/>
      <c r="KBT9" s="161"/>
      <c r="KBU9" s="161"/>
      <c r="KBV9" s="161"/>
      <c r="KBW9" s="161"/>
      <c r="KBX9" s="161"/>
      <c r="KBY9" s="161"/>
      <c r="KBZ9" s="161"/>
      <c r="KCA9" s="161"/>
      <c r="KCB9" s="161"/>
      <c r="KCC9" s="161"/>
      <c r="KCD9" s="161"/>
      <c r="KCE9" s="161"/>
      <c r="KCF9" s="161"/>
      <c r="KCG9" s="161"/>
      <c r="KCH9" s="161"/>
      <c r="KCI9" s="161"/>
      <c r="KCJ9" s="161"/>
      <c r="KCK9" s="161"/>
      <c r="KCL9" s="161"/>
      <c r="KCM9" s="161"/>
      <c r="KCN9" s="161"/>
      <c r="KCO9" s="161"/>
      <c r="KCP9" s="161"/>
      <c r="KCQ9" s="161"/>
      <c r="KCR9" s="161"/>
      <c r="KCS9" s="161"/>
      <c r="KCT9" s="161"/>
      <c r="KCU9" s="161"/>
      <c r="KCV9" s="161"/>
      <c r="KCW9" s="161"/>
      <c r="KCX9" s="161"/>
      <c r="KCY9" s="161"/>
      <c r="KCZ9" s="161"/>
      <c r="KDA9" s="161"/>
      <c r="KDB9" s="161"/>
      <c r="KDC9" s="161"/>
      <c r="KDD9" s="161"/>
      <c r="KDE9" s="161"/>
      <c r="KDF9" s="161"/>
      <c r="KDG9" s="161"/>
      <c r="KDH9" s="161"/>
      <c r="KDI9" s="161"/>
      <c r="KDJ9" s="161"/>
      <c r="KDK9" s="161"/>
      <c r="KDL9" s="161"/>
      <c r="KDM9" s="161"/>
      <c r="KDN9" s="161"/>
      <c r="KDO9" s="161"/>
      <c r="KDP9" s="161"/>
      <c r="KDQ9" s="161"/>
      <c r="KDR9" s="161"/>
      <c r="KDS9" s="161"/>
      <c r="KDT9" s="161"/>
      <c r="KDU9" s="161"/>
      <c r="KDV9" s="161"/>
      <c r="KDW9" s="161"/>
      <c r="KDX9" s="161"/>
      <c r="KDY9" s="161"/>
      <c r="KDZ9" s="161"/>
      <c r="KEA9" s="161"/>
      <c r="KEB9" s="161"/>
      <c r="KEC9" s="161"/>
      <c r="KED9" s="161"/>
      <c r="KEE9" s="161"/>
      <c r="KEF9" s="161"/>
      <c r="KEG9" s="161"/>
      <c r="KEH9" s="161"/>
      <c r="KEI9" s="161"/>
      <c r="KEJ9" s="161"/>
      <c r="KEK9" s="161"/>
      <c r="KEL9" s="161"/>
      <c r="KEM9" s="161"/>
      <c r="KEN9" s="161"/>
      <c r="KEO9" s="161"/>
      <c r="KEP9" s="161"/>
      <c r="KEQ9" s="161"/>
      <c r="KER9" s="161"/>
      <c r="KES9" s="161"/>
      <c r="KET9" s="161"/>
      <c r="KEU9" s="161"/>
      <c r="KEV9" s="161"/>
      <c r="KEW9" s="161"/>
      <c r="KEX9" s="161"/>
      <c r="KEY9" s="161"/>
      <c r="KEZ9" s="161"/>
      <c r="KFA9" s="161"/>
      <c r="KFB9" s="161"/>
      <c r="KFC9" s="161"/>
      <c r="KFD9" s="161"/>
      <c r="KFE9" s="161"/>
      <c r="KFF9" s="161"/>
      <c r="KFG9" s="161"/>
      <c r="KFH9" s="161"/>
      <c r="KFI9" s="161"/>
      <c r="KFJ9" s="161"/>
      <c r="KFK9" s="161"/>
      <c r="KFL9" s="161"/>
      <c r="KFM9" s="161"/>
      <c r="KFN9" s="161"/>
      <c r="KFO9" s="161"/>
      <c r="KFP9" s="161"/>
      <c r="KFQ9" s="161"/>
      <c r="KFR9" s="161"/>
      <c r="KFS9" s="161"/>
      <c r="KFT9" s="161"/>
      <c r="KFU9" s="161"/>
      <c r="KFV9" s="161"/>
      <c r="KFW9" s="161"/>
      <c r="KFX9" s="161"/>
      <c r="KFY9" s="161"/>
      <c r="KFZ9" s="161"/>
      <c r="KGA9" s="161"/>
      <c r="KGB9" s="161"/>
      <c r="KGC9" s="161"/>
      <c r="KGD9" s="161"/>
      <c r="KGE9" s="161"/>
      <c r="KGF9" s="161"/>
      <c r="KGG9" s="161"/>
      <c r="KGH9" s="161"/>
      <c r="KGI9" s="161"/>
      <c r="KGJ9" s="161"/>
      <c r="KGK9" s="161"/>
      <c r="KGL9" s="161"/>
      <c r="KGM9" s="161"/>
      <c r="KGN9" s="161"/>
      <c r="KGO9" s="161"/>
      <c r="KGP9" s="161"/>
      <c r="KGQ9" s="161"/>
      <c r="KGR9" s="161"/>
      <c r="KGS9" s="161"/>
      <c r="KGT9" s="161"/>
      <c r="KGU9" s="161"/>
      <c r="KGV9" s="161"/>
      <c r="KGW9" s="161"/>
      <c r="KGX9" s="161"/>
      <c r="KGY9" s="161"/>
      <c r="KGZ9" s="161"/>
      <c r="KHA9" s="161"/>
      <c r="KHB9" s="161"/>
      <c r="KHC9" s="161"/>
      <c r="KHD9" s="161"/>
      <c r="KHE9" s="161"/>
      <c r="KHF9" s="161"/>
      <c r="KHG9" s="161"/>
      <c r="KHH9" s="161"/>
      <c r="KHI9" s="161"/>
      <c r="KHJ9" s="161"/>
      <c r="KHK9" s="161"/>
      <c r="KHL9" s="161"/>
      <c r="KHM9" s="161"/>
      <c r="KHN9" s="161"/>
      <c r="KHO9" s="161"/>
      <c r="KHP9" s="161"/>
      <c r="KHQ9" s="161"/>
      <c r="KHR9" s="161"/>
      <c r="KHS9" s="161"/>
      <c r="KHT9" s="161"/>
      <c r="KHU9" s="161"/>
      <c r="KHV9" s="161"/>
      <c r="KHW9" s="161"/>
      <c r="KHX9" s="161"/>
      <c r="KHY9" s="161"/>
      <c r="KHZ9" s="161"/>
      <c r="KIA9" s="161"/>
      <c r="KIB9" s="161"/>
      <c r="KIC9" s="161"/>
      <c r="KID9" s="161"/>
      <c r="KIE9" s="161"/>
      <c r="KIF9" s="161"/>
      <c r="KIG9" s="161"/>
      <c r="KIH9" s="161"/>
      <c r="KII9" s="161"/>
      <c r="KIJ9" s="161"/>
      <c r="KIK9" s="161"/>
      <c r="KIL9" s="161"/>
      <c r="KIM9" s="161"/>
      <c r="KIN9" s="161"/>
      <c r="KIO9" s="161"/>
      <c r="KIP9" s="161"/>
      <c r="KIQ9" s="161"/>
      <c r="KIR9" s="161"/>
      <c r="KIS9" s="161"/>
      <c r="KIT9" s="161"/>
      <c r="KIU9" s="161"/>
      <c r="KIV9" s="161"/>
      <c r="KIW9" s="161"/>
      <c r="KIX9" s="161"/>
      <c r="KIY9" s="161"/>
      <c r="KIZ9" s="161"/>
      <c r="KJA9" s="161"/>
      <c r="KJB9" s="161"/>
      <c r="KJC9" s="161"/>
      <c r="KJD9" s="161"/>
      <c r="KJE9" s="161"/>
      <c r="KJF9" s="161"/>
      <c r="KJG9" s="161"/>
      <c r="KJH9" s="161"/>
      <c r="KJI9" s="161"/>
      <c r="KJJ9" s="161"/>
      <c r="KJK9" s="161"/>
      <c r="KJL9" s="161"/>
      <c r="KJM9" s="161"/>
      <c r="KJN9" s="161"/>
      <c r="KJO9" s="161"/>
      <c r="KJP9" s="161"/>
      <c r="KJQ9" s="161"/>
      <c r="KJR9" s="161"/>
      <c r="KJS9" s="161"/>
      <c r="KJT9" s="161"/>
      <c r="KJU9" s="161"/>
      <c r="KJV9" s="161"/>
      <c r="KJW9" s="161"/>
      <c r="KJX9" s="161"/>
      <c r="KJY9" s="161"/>
      <c r="KJZ9" s="161"/>
      <c r="KKA9" s="161"/>
      <c r="KKB9" s="161"/>
      <c r="KKC9" s="161"/>
      <c r="KKD9" s="161"/>
      <c r="KKE9" s="161"/>
      <c r="KKF9" s="161"/>
      <c r="KKG9" s="161"/>
      <c r="KKH9" s="161"/>
      <c r="KKI9" s="161"/>
      <c r="KKJ9" s="161"/>
      <c r="KKK9" s="161"/>
      <c r="KKL9" s="161"/>
      <c r="KKM9" s="161"/>
      <c r="KKN9" s="161"/>
      <c r="KKO9" s="161"/>
      <c r="KKP9" s="161"/>
      <c r="KKQ9" s="161"/>
      <c r="KKR9" s="161"/>
      <c r="KKS9" s="161"/>
      <c r="KKT9" s="161"/>
      <c r="KKU9" s="161"/>
      <c r="KKV9" s="161"/>
      <c r="KKW9" s="161"/>
      <c r="KKX9" s="161"/>
      <c r="KKY9" s="161"/>
      <c r="KKZ9" s="161"/>
      <c r="KLA9" s="161"/>
      <c r="KLB9" s="161"/>
      <c r="KLC9" s="161"/>
      <c r="KLD9" s="161"/>
      <c r="KLE9" s="161"/>
      <c r="KLF9" s="161"/>
      <c r="KLG9" s="161"/>
      <c r="KLH9" s="161"/>
      <c r="KLI9" s="161"/>
      <c r="KLJ9" s="161"/>
      <c r="KLK9" s="161"/>
      <c r="KLL9" s="161"/>
      <c r="KLM9" s="161"/>
      <c r="KLN9" s="161"/>
      <c r="KLO9" s="161"/>
      <c r="KLP9" s="161"/>
      <c r="KLQ9" s="161"/>
      <c r="KLR9" s="161"/>
      <c r="KLS9" s="161"/>
      <c r="KLT9" s="161"/>
      <c r="KLU9" s="161"/>
      <c r="KLV9" s="161"/>
      <c r="KLW9" s="161"/>
      <c r="KLX9" s="161"/>
      <c r="KLY9" s="161"/>
      <c r="KLZ9" s="161"/>
      <c r="KMA9" s="161"/>
      <c r="KMB9" s="161"/>
      <c r="KMC9" s="161"/>
      <c r="KMD9" s="161"/>
      <c r="KME9" s="161"/>
      <c r="KMF9" s="161"/>
      <c r="KMG9" s="161"/>
      <c r="KMH9" s="161"/>
      <c r="KMI9" s="161"/>
      <c r="KMJ9" s="161"/>
      <c r="KMK9" s="161"/>
      <c r="KML9" s="161"/>
      <c r="KMM9" s="161"/>
      <c r="KMN9" s="161"/>
      <c r="KMO9" s="161"/>
      <c r="KMP9" s="161"/>
      <c r="KMQ9" s="161"/>
      <c r="KMR9" s="161"/>
      <c r="KMS9" s="161"/>
      <c r="KMT9" s="161"/>
      <c r="KMU9" s="161"/>
      <c r="KMV9" s="161"/>
      <c r="KMW9" s="161"/>
      <c r="KMX9" s="161"/>
      <c r="KMY9" s="161"/>
      <c r="KMZ9" s="161"/>
      <c r="KNA9" s="161"/>
      <c r="KNB9" s="161"/>
      <c r="KNC9" s="161"/>
      <c r="KND9" s="161"/>
      <c r="KNE9" s="161"/>
      <c r="KNF9" s="161"/>
      <c r="KNG9" s="161"/>
      <c r="KNH9" s="161"/>
      <c r="KNI9" s="161"/>
      <c r="KNJ9" s="161"/>
      <c r="KNK9" s="161"/>
      <c r="KNL9" s="161"/>
      <c r="KNM9" s="161"/>
      <c r="KNN9" s="161"/>
      <c r="KNO9" s="161"/>
      <c r="KNP9" s="161"/>
      <c r="KNQ9" s="161"/>
      <c r="KNR9" s="161"/>
      <c r="KNS9" s="161"/>
      <c r="KNT9" s="161"/>
      <c r="KNU9" s="161"/>
      <c r="KNV9" s="161"/>
      <c r="KNW9" s="161"/>
      <c r="KNX9" s="161"/>
      <c r="KNY9" s="161"/>
      <c r="KNZ9" s="161"/>
      <c r="KOA9" s="161"/>
      <c r="KOB9" s="161"/>
      <c r="KOC9" s="161"/>
      <c r="KOD9" s="161"/>
      <c r="KOE9" s="161"/>
      <c r="KOF9" s="161"/>
      <c r="KOG9" s="161"/>
      <c r="KOH9" s="161"/>
      <c r="KOI9" s="161"/>
      <c r="KOJ9" s="161"/>
      <c r="KOK9" s="161"/>
      <c r="KOL9" s="161"/>
      <c r="KOM9" s="161"/>
      <c r="KON9" s="161"/>
      <c r="KOO9" s="161"/>
      <c r="KOP9" s="161"/>
      <c r="KOQ9" s="161"/>
      <c r="KOR9" s="161"/>
      <c r="KOS9" s="161"/>
      <c r="KOT9" s="161"/>
      <c r="KOU9" s="161"/>
      <c r="KOV9" s="161"/>
      <c r="KOW9" s="161"/>
      <c r="KOX9" s="161"/>
      <c r="KOY9" s="161"/>
      <c r="KOZ9" s="161"/>
      <c r="KPA9" s="161"/>
      <c r="KPB9" s="161"/>
      <c r="KPC9" s="161"/>
      <c r="KPD9" s="161"/>
      <c r="KPE9" s="161"/>
      <c r="KPF9" s="161"/>
      <c r="KPG9" s="161"/>
      <c r="KPH9" s="161"/>
      <c r="KPI9" s="161"/>
      <c r="KPJ9" s="161"/>
      <c r="KPK9" s="161"/>
      <c r="KPL9" s="161"/>
      <c r="KPM9" s="161"/>
      <c r="KPN9" s="161"/>
      <c r="KPO9" s="161"/>
      <c r="KPP9" s="161"/>
      <c r="KPQ9" s="161"/>
      <c r="KPR9" s="161"/>
      <c r="KPS9" s="161"/>
      <c r="KPT9" s="161"/>
      <c r="KPU9" s="161"/>
      <c r="KPV9" s="161"/>
      <c r="KPW9" s="161"/>
      <c r="KPX9" s="161"/>
      <c r="KPY9" s="161"/>
      <c r="KPZ9" s="161"/>
      <c r="KQA9" s="161"/>
      <c r="KQB9" s="161"/>
      <c r="KQC9" s="161"/>
      <c r="KQD9" s="161"/>
      <c r="KQE9" s="161"/>
      <c r="KQF9" s="161"/>
      <c r="KQG9" s="161"/>
      <c r="KQH9" s="161"/>
      <c r="KQI9" s="161"/>
      <c r="KQJ9" s="161"/>
      <c r="KQK9" s="161"/>
      <c r="KQL9" s="161"/>
      <c r="KQM9" s="161"/>
      <c r="KQN9" s="161"/>
      <c r="KQO9" s="161"/>
      <c r="KQP9" s="161"/>
      <c r="KQQ9" s="161"/>
      <c r="KQR9" s="161"/>
      <c r="KQS9" s="161"/>
      <c r="KQT9" s="161"/>
      <c r="KQU9" s="161"/>
      <c r="KQV9" s="161"/>
      <c r="KQW9" s="161"/>
      <c r="KQX9" s="161"/>
      <c r="KQY9" s="161"/>
      <c r="KQZ9" s="161"/>
      <c r="KRA9" s="161"/>
      <c r="KRB9" s="161"/>
      <c r="KRC9" s="161"/>
      <c r="KRD9" s="161"/>
      <c r="KRE9" s="161"/>
      <c r="KRF9" s="161"/>
      <c r="KRG9" s="161"/>
      <c r="KRH9" s="161"/>
      <c r="KRI9" s="161"/>
      <c r="KRJ9" s="161"/>
      <c r="KRK9" s="161"/>
      <c r="KRL9" s="161"/>
      <c r="KRM9" s="161"/>
      <c r="KRN9" s="161"/>
      <c r="KRO9" s="161"/>
      <c r="KRP9" s="161"/>
      <c r="KRQ9" s="161"/>
      <c r="KRR9" s="161"/>
      <c r="KRS9" s="161"/>
      <c r="KRT9" s="161"/>
      <c r="KRU9" s="161"/>
      <c r="KRV9" s="161"/>
      <c r="KRW9" s="161"/>
      <c r="KRX9" s="161"/>
      <c r="KRY9" s="161"/>
      <c r="KRZ9" s="161"/>
      <c r="KSA9" s="161"/>
      <c r="KSB9" s="161"/>
      <c r="KSC9" s="161"/>
      <c r="KSD9" s="161"/>
      <c r="KSE9" s="161"/>
      <c r="KSF9" s="161"/>
      <c r="KSG9" s="161"/>
      <c r="KSH9" s="161"/>
      <c r="KSI9" s="161"/>
      <c r="KSJ9" s="161"/>
      <c r="KSK9" s="161"/>
      <c r="KSL9" s="161"/>
      <c r="KSM9" s="161"/>
      <c r="KSN9" s="161"/>
      <c r="KSO9" s="161"/>
      <c r="KSP9" s="161"/>
      <c r="KSQ9" s="161"/>
      <c r="KSR9" s="161"/>
      <c r="KSS9" s="161"/>
      <c r="KST9" s="161"/>
      <c r="KSU9" s="161"/>
      <c r="KSV9" s="161"/>
      <c r="KSW9" s="161"/>
      <c r="KSX9" s="161"/>
      <c r="KSY9" s="161"/>
      <c r="KSZ9" s="161"/>
      <c r="KTA9" s="161"/>
      <c r="KTB9" s="161"/>
      <c r="KTC9" s="161"/>
      <c r="KTD9" s="161"/>
      <c r="KTE9" s="161"/>
      <c r="KTF9" s="161"/>
      <c r="KTG9" s="161"/>
      <c r="KTH9" s="161"/>
      <c r="KTI9" s="161"/>
      <c r="KTJ9" s="161"/>
      <c r="KTK9" s="161"/>
      <c r="KTL9" s="161"/>
      <c r="KTM9" s="161"/>
      <c r="KTN9" s="161"/>
      <c r="KTO9" s="161"/>
      <c r="KTP9" s="161"/>
      <c r="KTQ9" s="161"/>
      <c r="KTR9" s="161"/>
      <c r="KTS9" s="161"/>
      <c r="KTT9" s="161"/>
      <c r="KTU9" s="161"/>
      <c r="KTV9" s="161"/>
      <c r="KTW9" s="161"/>
      <c r="KTX9" s="161"/>
      <c r="KTY9" s="161"/>
      <c r="KTZ9" s="161"/>
      <c r="KUA9" s="161"/>
      <c r="KUB9" s="161"/>
      <c r="KUC9" s="161"/>
      <c r="KUD9" s="161"/>
      <c r="KUE9" s="161"/>
      <c r="KUF9" s="161"/>
      <c r="KUG9" s="161"/>
      <c r="KUH9" s="161"/>
      <c r="KUI9" s="161"/>
      <c r="KUJ9" s="161"/>
      <c r="KUK9" s="161"/>
      <c r="KUL9" s="161"/>
      <c r="KUM9" s="161"/>
      <c r="KUN9" s="161"/>
      <c r="KUO9" s="161"/>
      <c r="KUP9" s="161"/>
      <c r="KUQ9" s="161"/>
      <c r="KUR9" s="161"/>
      <c r="KUS9" s="161"/>
      <c r="KUT9" s="161"/>
      <c r="KUU9" s="161"/>
      <c r="KUV9" s="161"/>
      <c r="KUW9" s="161"/>
      <c r="KUX9" s="161"/>
      <c r="KUY9" s="161"/>
      <c r="KUZ9" s="161"/>
      <c r="KVA9" s="161"/>
      <c r="KVB9" s="161"/>
      <c r="KVC9" s="161"/>
      <c r="KVD9" s="161"/>
      <c r="KVE9" s="161"/>
      <c r="KVF9" s="161"/>
      <c r="KVG9" s="161"/>
      <c r="KVH9" s="161"/>
      <c r="KVI9" s="161"/>
      <c r="KVJ9" s="161"/>
      <c r="KVK9" s="161"/>
      <c r="KVL9" s="161"/>
      <c r="KVM9" s="161"/>
      <c r="KVN9" s="161"/>
      <c r="KVO9" s="161"/>
      <c r="KVP9" s="161"/>
      <c r="KVQ9" s="161"/>
      <c r="KVR9" s="161"/>
      <c r="KVS9" s="161"/>
      <c r="KVT9" s="161"/>
      <c r="KVU9" s="161"/>
      <c r="KVV9" s="161"/>
      <c r="KVW9" s="161"/>
      <c r="KVX9" s="161"/>
      <c r="KVY9" s="161"/>
      <c r="KVZ9" s="161"/>
      <c r="KWA9" s="161"/>
      <c r="KWB9" s="161"/>
      <c r="KWC9" s="161"/>
      <c r="KWD9" s="161"/>
      <c r="KWE9" s="161"/>
      <c r="KWF9" s="161"/>
      <c r="KWG9" s="161"/>
      <c r="KWH9" s="161"/>
      <c r="KWI9" s="161"/>
      <c r="KWJ9" s="161"/>
      <c r="KWK9" s="161"/>
      <c r="KWL9" s="161"/>
      <c r="KWM9" s="161"/>
      <c r="KWN9" s="161"/>
      <c r="KWO9" s="161"/>
      <c r="KWP9" s="161"/>
      <c r="KWQ9" s="161"/>
      <c r="KWR9" s="161"/>
      <c r="KWS9" s="161"/>
      <c r="KWT9" s="161"/>
      <c r="KWU9" s="161"/>
      <c r="KWV9" s="161"/>
      <c r="KWW9" s="161"/>
      <c r="KWX9" s="161"/>
      <c r="KWY9" s="161"/>
      <c r="KWZ9" s="161"/>
      <c r="KXA9" s="161"/>
      <c r="KXB9" s="161"/>
      <c r="KXC9" s="161"/>
      <c r="KXD9" s="161"/>
      <c r="KXE9" s="161"/>
      <c r="KXF9" s="161"/>
      <c r="KXG9" s="161"/>
      <c r="KXH9" s="161"/>
      <c r="KXI9" s="161"/>
      <c r="KXJ9" s="161"/>
      <c r="KXK9" s="161"/>
      <c r="KXL9" s="161"/>
      <c r="KXM9" s="161"/>
      <c r="KXN9" s="161"/>
      <c r="KXO9" s="161"/>
      <c r="KXP9" s="161"/>
      <c r="KXQ9" s="161"/>
      <c r="KXR9" s="161"/>
      <c r="KXS9" s="161"/>
      <c r="KXT9" s="161"/>
      <c r="KXU9" s="161"/>
      <c r="KXV9" s="161"/>
      <c r="KXW9" s="161"/>
      <c r="KXX9" s="161"/>
      <c r="KXY9" s="161"/>
      <c r="KXZ9" s="161"/>
      <c r="KYA9" s="161"/>
      <c r="KYB9" s="161"/>
      <c r="KYC9" s="161"/>
      <c r="KYD9" s="161"/>
      <c r="KYE9" s="161"/>
      <c r="KYF9" s="161"/>
      <c r="KYG9" s="161"/>
      <c r="KYH9" s="161"/>
      <c r="KYI9" s="161"/>
      <c r="KYJ9" s="161"/>
      <c r="KYK9" s="161"/>
      <c r="KYL9" s="161"/>
      <c r="KYM9" s="161"/>
      <c r="KYN9" s="161"/>
      <c r="KYO9" s="161"/>
      <c r="KYP9" s="161"/>
      <c r="KYQ9" s="161"/>
      <c r="KYR9" s="161"/>
      <c r="KYS9" s="161"/>
      <c r="KYT9" s="161"/>
      <c r="KYU9" s="161"/>
      <c r="KYV9" s="161"/>
      <c r="KYW9" s="161"/>
      <c r="KYX9" s="161"/>
      <c r="KYY9" s="161"/>
      <c r="KYZ9" s="161"/>
      <c r="KZA9" s="161"/>
      <c r="KZB9" s="161"/>
      <c r="KZC9" s="161"/>
      <c r="KZD9" s="161"/>
      <c r="KZE9" s="161"/>
      <c r="KZF9" s="161"/>
      <c r="KZG9" s="161"/>
      <c r="KZH9" s="161"/>
      <c r="KZI9" s="161"/>
      <c r="KZJ9" s="161"/>
      <c r="KZK9" s="161"/>
      <c r="KZL9" s="161"/>
      <c r="KZM9" s="161"/>
      <c r="KZN9" s="161"/>
      <c r="KZO9" s="161"/>
      <c r="KZP9" s="161"/>
      <c r="KZQ9" s="161"/>
      <c r="KZR9" s="161"/>
      <c r="KZS9" s="161"/>
      <c r="KZT9" s="161"/>
      <c r="KZU9" s="161"/>
      <c r="KZV9" s="161"/>
      <c r="KZW9" s="161"/>
      <c r="KZX9" s="161"/>
      <c r="KZY9" s="161"/>
      <c r="KZZ9" s="161"/>
      <c r="LAA9" s="161"/>
      <c r="LAB9" s="161"/>
      <c r="LAC9" s="161"/>
      <c r="LAD9" s="161"/>
      <c r="LAE9" s="161"/>
      <c r="LAF9" s="161"/>
      <c r="LAG9" s="161"/>
      <c r="LAH9" s="161"/>
      <c r="LAI9" s="161"/>
      <c r="LAJ9" s="161"/>
      <c r="LAK9" s="161"/>
      <c r="LAL9" s="161"/>
      <c r="LAM9" s="161"/>
      <c r="LAN9" s="161"/>
      <c r="LAO9" s="161"/>
      <c r="LAP9" s="161"/>
      <c r="LAQ9" s="161"/>
      <c r="LAR9" s="161"/>
      <c r="LAS9" s="161"/>
      <c r="LAT9" s="161"/>
      <c r="LAU9" s="161"/>
      <c r="LAV9" s="161"/>
      <c r="LAW9" s="161"/>
      <c r="LAX9" s="161"/>
      <c r="LAY9" s="161"/>
      <c r="LAZ9" s="161"/>
      <c r="LBA9" s="161"/>
      <c r="LBB9" s="161"/>
      <c r="LBC9" s="161"/>
      <c r="LBD9" s="161"/>
      <c r="LBE9" s="161"/>
      <c r="LBF9" s="161"/>
      <c r="LBG9" s="161"/>
      <c r="LBH9" s="161"/>
      <c r="LBI9" s="161"/>
      <c r="LBJ9" s="161"/>
      <c r="LBK9" s="161"/>
      <c r="LBL9" s="161"/>
      <c r="LBM9" s="161"/>
      <c r="LBN9" s="161"/>
      <c r="LBO9" s="161"/>
      <c r="LBP9" s="161"/>
      <c r="LBQ9" s="161"/>
      <c r="LBR9" s="161"/>
      <c r="LBS9" s="161"/>
      <c r="LBT9" s="161"/>
      <c r="LBU9" s="161"/>
      <c r="LBV9" s="161"/>
      <c r="LBW9" s="161"/>
      <c r="LBX9" s="161"/>
      <c r="LBY9" s="161"/>
      <c r="LBZ9" s="161"/>
      <c r="LCA9" s="161"/>
      <c r="LCB9" s="161"/>
      <c r="LCC9" s="161"/>
      <c r="LCD9" s="161"/>
      <c r="LCE9" s="161"/>
      <c r="LCF9" s="161"/>
      <c r="LCG9" s="161"/>
      <c r="LCH9" s="161"/>
      <c r="LCI9" s="161"/>
      <c r="LCJ9" s="161"/>
      <c r="LCK9" s="161"/>
      <c r="LCL9" s="161"/>
      <c r="LCM9" s="161"/>
      <c r="LCN9" s="161"/>
      <c r="LCO9" s="161"/>
      <c r="LCP9" s="161"/>
      <c r="LCQ9" s="161"/>
      <c r="LCR9" s="161"/>
      <c r="LCS9" s="161"/>
      <c r="LCT9" s="161"/>
      <c r="LCU9" s="161"/>
      <c r="LCV9" s="161"/>
      <c r="LCW9" s="161"/>
      <c r="LCX9" s="161"/>
      <c r="LCY9" s="161"/>
      <c r="LCZ9" s="161"/>
      <c r="LDA9" s="161"/>
      <c r="LDB9" s="161"/>
      <c r="LDC9" s="161"/>
      <c r="LDD9" s="161"/>
      <c r="LDE9" s="161"/>
      <c r="LDF9" s="161"/>
      <c r="LDG9" s="161"/>
      <c r="LDH9" s="161"/>
      <c r="LDI9" s="161"/>
      <c r="LDJ9" s="161"/>
      <c r="LDK9" s="161"/>
      <c r="LDL9" s="161"/>
      <c r="LDM9" s="161"/>
      <c r="LDN9" s="161"/>
      <c r="LDO9" s="161"/>
      <c r="LDP9" s="161"/>
      <c r="LDQ9" s="161"/>
      <c r="LDR9" s="161"/>
      <c r="LDS9" s="161"/>
      <c r="LDT9" s="161"/>
      <c r="LDU9" s="161"/>
      <c r="LDV9" s="161"/>
      <c r="LDW9" s="161"/>
      <c r="LDX9" s="161"/>
      <c r="LDY9" s="161"/>
      <c r="LDZ9" s="161"/>
      <c r="LEA9" s="161"/>
      <c r="LEB9" s="161"/>
      <c r="LEC9" s="161"/>
      <c r="LED9" s="161"/>
      <c r="LEE9" s="161"/>
      <c r="LEF9" s="161"/>
      <c r="LEG9" s="161"/>
      <c r="LEH9" s="161"/>
      <c r="LEI9" s="161"/>
      <c r="LEJ9" s="161"/>
      <c r="LEK9" s="161"/>
      <c r="LEL9" s="161"/>
      <c r="LEM9" s="161"/>
      <c r="LEN9" s="161"/>
      <c r="LEO9" s="161"/>
      <c r="LEP9" s="161"/>
      <c r="LEQ9" s="161"/>
      <c r="LER9" s="161"/>
      <c r="LES9" s="161"/>
      <c r="LET9" s="161"/>
      <c r="LEU9" s="161"/>
      <c r="LEV9" s="161"/>
      <c r="LEW9" s="161"/>
      <c r="LEX9" s="161"/>
      <c r="LEY9" s="161"/>
      <c r="LEZ9" s="161"/>
      <c r="LFA9" s="161"/>
      <c r="LFB9" s="161"/>
      <c r="LFC9" s="161"/>
      <c r="LFD9" s="161"/>
      <c r="LFE9" s="161"/>
      <c r="LFF9" s="161"/>
      <c r="LFG9" s="161"/>
      <c r="LFH9" s="161"/>
      <c r="LFI9" s="161"/>
      <c r="LFJ9" s="161"/>
      <c r="LFK9" s="161"/>
      <c r="LFL9" s="161"/>
      <c r="LFM9" s="161"/>
      <c r="LFN9" s="161"/>
      <c r="LFO9" s="161"/>
      <c r="LFP9" s="161"/>
      <c r="LFQ9" s="161"/>
      <c r="LFR9" s="161"/>
      <c r="LFS9" s="161"/>
      <c r="LFT9" s="161"/>
      <c r="LFU9" s="161"/>
      <c r="LFV9" s="161"/>
      <c r="LFW9" s="161"/>
      <c r="LFX9" s="161"/>
      <c r="LFY9" s="161"/>
      <c r="LFZ9" s="161"/>
      <c r="LGA9" s="161"/>
      <c r="LGB9" s="161"/>
      <c r="LGC9" s="161"/>
      <c r="LGD9" s="161"/>
      <c r="LGE9" s="161"/>
      <c r="LGF9" s="161"/>
      <c r="LGG9" s="161"/>
      <c r="LGH9" s="161"/>
      <c r="LGI9" s="161"/>
      <c r="LGJ9" s="161"/>
      <c r="LGK9" s="161"/>
      <c r="LGL9" s="161"/>
      <c r="LGM9" s="161"/>
      <c r="LGN9" s="161"/>
      <c r="LGO9" s="161"/>
      <c r="LGP9" s="161"/>
      <c r="LGQ9" s="161"/>
      <c r="LGR9" s="161"/>
      <c r="LGS9" s="161"/>
      <c r="LGT9" s="161"/>
      <c r="LGU9" s="161"/>
      <c r="LGV9" s="161"/>
      <c r="LGW9" s="161"/>
      <c r="LGX9" s="161"/>
      <c r="LGY9" s="161"/>
      <c r="LGZ9" s="161"/>
      <c r="LHA9" s="161"/>
      <c r="LHB9" s="161"/>
      <c r="LHC9" s="161"/>
      <c r="LHD9" s="161"/>
      <c r="LHE9" s="161"/>
      <c r="LHF9" s="161"/>
      <c r="LHG9" s="161"/>
      <c r="LHH9" s="161"/>
      <c r="LHI9" s="161"/>
      <c r="LHJ9" s="161"/>
      <c r="LHK9" s="161"/>
      <c r="LHL9" s="161"/>
      <c r="LHM9" s="161"/>
      <c r="LHN9" s="161"/>
      <c r="LHO9" s="161"/>
      <c r="LHP9" s="161"/>
      <c r="LHQ9" s="161"/>
      <c r="LHR9" s="161"/>
      <c r="LHS9" s="161"/>
      <c r="LHT9" s="161"/>
      <c r="LHU9" s="161"/>
      <c r="LHV9" s="161"/>
      <c r="LHW9" s="161"/>
      <c r="LHX9" s="161"/>
      <c r="LHY9" s="161"/>
      <c r="LHZ9" s="161"/>
      <c r="LIA9" s="161"/>
      <c r="LIB9" s="161"/>
      <c r="LIC9" s="161"/>
      <c r="LID9" s="161"/>
      <c r="LIE9" s="161"/>
      <c r="LIF9" s="161"/>
      <c r="LIG9" s="161"/>
      <c r="LIH9" s="161"/>
      <c r="LII9" s="161"/>
      <c r="LIJ9" s="161"/>
      <c r="LIK9" s="161"/>
      <c r="LIL9" s="161"/>
      <c r="LIM9" s="161"/>
      <c r="LIN9" s="161"/>
      <c r="LIO9" s="161"/>
      <c r="LIP9" s="161"/>
      <c r="LIQ9" s="161"/>
      <c r="LIR9" s="161"/>
      <c r="LIS9" s="161"/>
      <c r="LIT9" s="161"/>
      <c r="LIU9" s="161"/>
      <c r="LIV9" s="161"/>
      <c r="LIW9" s="161"/>
      <c r="LIX9" s="161"/>
      <c r="LIY9" s="161"/>
      <c r="LIZ9" s="161"/>
      <c r="LJA9" s="161"/>
      <c r="LJB9" s="161"/>
      <c r="LJC9" s="161"/>
      <c r="LJD9" s="161"/>
      <c r="LJE9" s="161"/>
      <c r="LJF9" s="161"/>
      <c r="LJG9" s="161"/>
      <c r="LJH9" s="161"/>
      <c r="LJI9" s="161"/>
      <c r="LJJ9" s="161"/>
      <c r="LJK9" s="161"/>
      <c r="LJL9" s="161"/>
      <c r="LJM9" s="161"/>
      <c r="LJN9" s="161"/>
      <c r="LJO9" s="161"/>
      <c r="LJP9" s="161"/>
      <c r="LJQ9" s="161"/>
      <c r="LJR9" s="161"/>
      <c r="LJS9" s="161"/>
      <c r="LJT9" s="161"/>
      <c r="LJU9" s="161"/>
      <c r="LJV9" s="161"/>
      <c r="LJW9" s="161"/>
      <c r="LJX9" s="161"/>
      <c r="LJY9" s="161"/>
      <c r="LJZ9" s="161"/>
      <c r="LKA9" s="161"/>
      <c r="LKB9" s="161"/>
      <c r="LKC9" s="161"/>
      <c r="LKD9" s="161"/>
      <c r="LKE9" s="161"/>
      <c r="LKF9" s="161"/>
      <c r="LKG9" s="161"/>
      <c r="LKH9" s="161"/>
      <c r="LKI9" s="161"/>
      <c r="LKJ9" s="161"/>
      <c r="LKK9" s="161"/>
      <c r="LKL9" s="161"/>
      <c r="LKM9" s="161"/>
      <c r="LKN9" s="161"/>
      <c r="LKO9" s="161"/>
      <c r="LKP9" s="161"/>
      <c r="LKQ9" s="161"/>
      <c r="LKR9" s="161"/>
      <c r="LKS9" s="161"/>
      <c r="LKT9" s="161"/>
      <c r="LKU9" s="161"/>
      <c r="LKV9" s="161"/>
      <c r="LKW9" s="161"/>
      <c r="LKX9" s="161"/>
      <c r="LKY9" s="161"/>
      <c r="LKZ9" s="161"/>
      <c r="LLA9" s="161"/>
      <c r="LLB9" s="161"/>
      <c r="LLC9" s="161"/>
      <c r="LLD9" s="161"/>
      <c r="LLE9" s="161"/>
      <c r="LLF9" s="161"/>
      <c r="LLG9" s="161"/>
      <c r="LLH9" s="161"/>
      <c r="LLI9" s="161"/>
      <c r="LLJ9" s="161"/>
      <c r="LLK9" s="161"/>
      <c r="LLL9" s="161"/>
      <c r="LLM9" s="161"/>
      <c r="LLN9" s="161"/>
      <c r="LLO9" s="161"/>
      <c r="LLP9" s="161"/>
      <c r="LLQ9" s="161"/>
      <c r="LLR9" s="161"/>
      <c r="LLS9" s="161"/>
      <c r="LLT9" s="161"/>
      <c r="LLU9" s="161"/>
      <c r="LLV9" s="161"/>
      <c r="LLW9" s="161"/>
      <c r="LLX9" s="161"/>
      <c r="LLY9" s="161"/>
      <c r="LLZ9" s="161"/>
      <c r="LMA9" s="161"/>
      <c r="LMB9" s="161"/>
      <c r="LMC9" s="161"/>
      <c r="LMD9" s="161"/>
      <c r="LME9" s="161"/>
      <c r="LMF9" s="161"/>
      <c r="LMG9" s="161"/>
      <c r="LMH9" s="161"/>
      <c r="LMI9" s="161"/>
      <c r="LMJ9" s="161"/>
      <c r="LMK9" s="161"/>
      <c r="LML9" s="161"/>
      <c r="LMM9" s="161"/>
      <c r="LMN9" s="161"/>
      <c r="LMO9" s="161"/>
      <c r="LMP9" s="161"/>
      <c r="LMQ9" s="161"/>
      <c r="LMR9" s="161"/>
      <c r="LMS9" s="161"/>
      <c r="LMT9" s="161"/>
      <c r="LMU9" s="161"/>
      <c r="LMV9" s="161"/>
      <c r="LMW9" s="161"/>
      <c r="LMX9" s="161"/>
      <c r="LMY9" s="161"/>
      <c r="LMZ9" s="161"/>
      <c r="LNA9" s="161"/>
      <c r="LNB9" s="161"/>
      <c r="LNC9" s="161"/>
      <c r="LND9" s="161"/>
      <c r="LNE9" s="161"/>
      <c r="LNF9" s="161"/>
      <c r="LNG9" s="161"/>
      <c r="LNH9" s="161"/>
      <c r="LNI9" s="161"/>
      <c r="LNJ9" s="161"/>
      <c r="LNK9" s="161"/>
      <c r="LNL9" s="161"/>
      <c r="LNM9" s="161"/>
      <c r="LNN9" s="161"/>
      <c r="LNO9" s="161"/>
      <c r="LNP9" s="161"/>
      <c r="LNQ9" s="161"/>
      <c r="LNR9" s="161"/>
      <c r="LNS9" s="161"/>
      <c r="LNT9" s="161"/>
      <c r="LNU9" s="161"/>
      <c r="LNV9" s="161"/>
      <c r="LNW9" s="161"/>
      <c r="LNX9" s="161"/>
      <c r="LNY9" s="161"/>
      <c r="LNZ9" s="161"/>
      <c r="LOA9" s="161"/>
      <c r="LOB9" s="161"/>
      <c r="LOC9" s="161"/>
      <c r="LOD9" s="161"/>
      <c r="LOE9" s="161"/>
      <c r="LOF9" s="161"/>
      <c r="LOG9" s="161"/>
      <c r="LOH9" s="161"/>
      <c r="LOI9" s="161"/>
      <c r="LOJ9" s="161"/>
      <c r="LOK9" s="161"/>
      <c r="LOL9" s="161"/>
      <c r="LOM9" s="161"/>
      <c r="LON9" s="161"/>
      <c r="LOO9" s="161"/>
      <c r="LOP9" s="161"/>
      <c r="LOQ9" s="161"/>
      <c r="LOR9" s="161"/>
      <c r="LOS9" s="161"/>
      <c r="LOT9" s="161"/>
      <c r="LOU9" s="161"/>
      <c r="LOV9" s="161"/>
      <c r="LOW9" s="161"/>
      <c r="LOX9" s="161"/>
      <c r="LOY9" s="161"/>
      <c r="LOZ9" s="161"/>
      <c r="LPA9" s="161"/>
      <c r="LPB9" s="161"/>
      <c r="LPC9" s="161"/>
      <c r="LPD9" s="161"/>
      <c r="LPE9" s="161"/>
      <c r="LPF9" s="161"/>
      <c r="LPG9" s="161"/>
      <c r="LPH9" s="161"/>
      <c r="LPI9" s="161"/>
      <c r="LPJ9" s="161"/>
      <c r="LPK9" s="161"/>
      <c r="LPL9" s="161"/>
      <c r="LPM9" s="161"/>
      <c r="LPN9" s="161"/>
      <c r="LPO9" s="161"/>
      <c r="LPP9" s="161"/>
      <c r="LPQ9" s="161"/>
      <c r="LPR9" s="161"/>
      <c r="LPS9" s="161"/>
      <c r="LPT9" s="161"/>
      <c r="LPU9" s="161"/>
      <c r="LPV9" s="161"/>
      <c r="LPW9" s="161"/>
      <c r="LPX9" s="161"/>
      <c r="LPY9" s="161"/>
      <c r="LPZ9" s="161"/>
      <c r="LQA9" s="161"/>
      <c r="LQB9" s="161"/>
      <c r="LQC9" s="161"/>
      <c r="LQD9" s="161"/>
      <c r="LQE9" s="161"/>
      <c r="LQF9" s="161"/>
      <c r="LQG9" s="161"/>
      <c r="LQH9" s="161"/>
      <c r="LQI9" s="161"/>
      <c r="LQJ9" s="161"/>
      <c r="LQK9" s="161"/>
      <c r="LQL9" s="161"/>
      <c r="LQM9" s="161"/>
      <c r="LQN9" s="161"/>
      <c r="LQO9" s="161"/>
      <c r="LQP9" s="161"/>
      <c r="LQQ9" s="161"/>
      <c r="LQR9" s="161"/>
      <c r="LQS9" s="161"/>
      <c r="LQT9" s="161"/>
      <c r="LQU9" s="161"/>
      <c r="LQV9" s="161"/>
      <c r="LQW9" s="161"/>
      <c r="LQX9" s="161"/>
      <c r="LQY9" s="161"/>
      <c r="LQZ9" s="161"/>
      <c r="LRA9" s="161"/>
      <c r="LRB9" s="161"/>
      <c r="LRC9" s="161"/>
      <c r="LRD9" s="161"/>
      <c r="LRE9" s="161"/>
      <c r="LRF9" s="161"/>
      <c r="LRG9" s="161"/>
      <c r="LRH9" s="161"/>
      <c r="LRI9" s="161"/>
      <c r="LRJ9" s="161"/>
      <c r="LRK9" s="161"/>
      <c r="LRL9" s="161"/>
      <c r="LRM9" s="161"/>
      <c r="LRN9" s="161"/>
      <c r="LRO9" s="161"/>
      <c r="LRP9" s="161"/>
      <c r="LRQ9" s="161"/>
      <c r="LRR9" s="161"/>
      <c r="LRS9" s="161"/>
      <c r="LRT9" s="161"/>
      <c r="LRU9" s="161"/>
      <c r="LRV9" s="161"/>
      <c r="LRW9" s="161"/>
      <c r="LRX9" s="161"/>
      <c r="LRY9" s="161"/>
      <c r="LRZ9" s="161"/>
      <c r="LSA9" s="161"/>
      <c r="LSB9" s="161"/>
      <c r="LSC9" s="161"/>
      <c r="LSD9" s="161"/>
      <c r="LSE9" s="161"/>
      <c r="LSF9" s="161"/>
      <c r="LSG9" s="161"/>
      <c r="LSH9" s="161"/>
      <c r="LSI9" s="161"/>
      <c r="LSJ9" s="161"/>
      <c r="LSK9" s="161"/>
      <c r="LSL9" s="161"/>
      <c r="LSM9" s="161"/>
      <c r="LSN9" s="161"/>
      <c r="LSO9" s="161"/>
      <c r="LSP9" s="161"/>
      <c r="LSQ9" s="161"/>
      <c r="LSR9" s="161"/>
      <c r="LSS9" s="161"/>
      <c r="LST9" s="161"/>
      <c r="LSU9" s="161"/>
      <c r="LSV9" s="161"/>
      <c r="LSW9" s="161"/>
      <c r="LSX9" s="161"/>
      <c r="LSY9" s="161"/>
      <c r="LSZ9" s="161"/>
      <c r="LTA9" s="161"/>
      <c r="LTB9" s="161"/>
      <c r="LTC9" s="161"/>
      <c r="LTD9" s="161"/>
      <c r="LTE9" s="161"/>
      <c r="LTF9" s="161"/>
      <c r="LTG9" s="161"/>
      <c r="LTH9" s="161"/>
      <c r="LTI9" s="161"/>
      <c r="LTJ9" s="161"/>
      <c r="LTK9" s="161"/>
      <c r="LTL9" s="161"/>
      <c r="LTM9" s="161"/>
      <c r="LTN9" s="161"/>
      <c r="LTO9" s="161"/>
      <c r="LTP9" s="161"/>
      <c r="LTQ9" s="161"/>
      <c r="LTR9" s="161"/>
      <c r="LTS9" s="161"/>
      <c r="LTT9" s="161"/>
      <c r="LTU9" s="161"/>
      <c r="LTV9" s="161"/>
      <c r="LTW9" s="161"/>
      <c r="LTX9" s="161"/>
      <c r="LTY9" s="161"/>
      <c r="LTZ9" s="161"/>
      <c r="LUA9" s="161"/>
      <c r="LUB9" s="161"/>
      <c r="LUC9" s="161"/>
      <c r="LUD9" s="161"/>
      <c r="LUE9" s="161"/>
      <c r="LUF9" s="161"/>
      <c r="LUG9" s="161"/>
      <c r="LUH9" s="161"/>
      <c r="LUI9" s="161"/>
      <c r="LUJ9" s="161"/>
      <c r="LUK9" s="161"/>
      <c r="LUL9" s="161"/>
      <c r="LUM9" s="161"/>
      <c r="LUN9" s="161"/>
      <c r="LUO9" s="161"/>
      <c r="LUP9" s="161"/>
      <c r="LUQ9" s="161"/>
      <c r="LUR9" s="161"/>
      <c r="LUS9" s="161"/>
      <c r="LUT9" s="161"/>
      <c r="LUU9" s="161"/>
      <c r="LUV9" s="161"/>
      <c r="LUW9" s="161"/>
      <c r="LUX9" s="161"/>
      <c r="LUY9" s="161"/>
      <c r="LUZ9" s="161"/>
      <c r="LVA9" s="161"/>
      <c r="LVB9" s="161"/>
      <c r="LVC9" s="161"/>
      <c r="LVD9" s="161"/>
      <c r="LVE9" s="161"/>
      <c r="LVF9" s="161"/>
      <c r="LVG9" s="161"/>
      <c r="LVH9" s="161"/>
      <c r="LVI9" s="161"/>
      <c r="LVJ9" s="161"/>
      <c r="LVK9" s="161"/>
      <c r="LVL9" s="161"/>
      <c r="LVM9" s="161"/>
      <c r="LVN9" s="161"/>
      <c r="LVO9" s="161"/>
      <c r="LVP9" s="161"/>
      <c r="LVQ9" s="161"/>
      <c r="LVR9" s="161"/>
      <c r="LVS9" s="161"/>
      <c r="LVT9" s="161"/>
      <c r="LVU9" s="161"/>
      <c r="LVV9" s="161"/>
      <c r="LVW9" s="161"/>
      <c r="LVX9" s="161"/>
      <c r="LVY9" s="161"/>
      <c r="LVZ9" s="161"/>
      <c r="LWA9" s="161"/>
      <c r="LWB9" s="161"/>
      <c r="LWC9" s="161"/>
      <c r="LWD9" s="161"/>
      <c r="LWE9" s="161"/>
      <c r="LWF9" s="161"/>
      <c r="LWG9" s="161"/>
      <c r="LWH9" s="161"/>
      <c r="LWI9" s="161"/>
      <c r="LWJ9" s="161"/>
      <c r="LWK9" s="161"/>
      <c r="LWL9" s="161"/>
      <c r="LWM9" s="161"/>
      <c r="LWN9" s="161"/>
      <c r="LWO9" s="161"/>
      <c r="LWP9" s="161"/>
      <c r="LWQ9" s="161"/>
      <c r="LWR9" s="161"/>
      <c r="LWS9" s="161"/>
      <c r="LWT9" s="161"/>
      <c r="LWU9" s="161"/>
      <c r="LWV9" s="161"/>
      <c r="LWW9" s="161"/>
      <c r="LWX9" s="161"/>
      <c r="LWY9" s="161"/>
      <c r="LWZ9" s="161"/>
      <c r="LXA9" s="161"/>
      <c r="LXB9" s="161"/>
      <c r="LXC9" s="161"/>
      <c r="LXD9" s="161"/>
      <c r="LXE9" s="161"/>
      <c r="LXF9" s="161"/>
      <c r="LXG9" s="161"/>
      <c r="LXH9" s="161"/>
      <c r="LXI9" s="161"/>
      <c r="LXJ9" s="161"/>
      <c r="LXK9" s="161"/>
      <c r="LXL9" s="161"/>
      <c r="LXM9" s="161"/>
      <c r="LXN9" s="161"/>
      <c r="LXO9" s="161"/>
      <c r="LXP9" s="161"/>
      <c r="LXQ9" s="161"/>
      <c r="LXR9" s="161"/>
      <c r="LXS9" s="161"/>
      <c r="LXT9" s="161"/>
      <c r="LXU9" s="161"/>
      <c r="LXV9" s="161"/>
      <c r="LXW9" s="161"/>
      <c r="LXX9" s="161"/>
      <c r="LXY9" s="161"/>
      <c r="LXZ9" s="161"/>
      <c r="LYA9" s="161"/>
      <c r="LYB9" s="161"/>
      <c r="LYC9" s="161"/>
      <c r="LYD9" s="161"/>
      <c r="LYE9" s="161"/>
      <c r="LYF9" s="161"/>
      <c r="LYG9" s="161"/>
      <c r="LYH9" s="161"/>
      <c r="LYI9" s="161"/>
      <c r="LYJ9" s="161"/>
      <c r="LYK9" s="161"/>
      <c r="LYL9" s="161"/>
      <c r="LYM9" s="161"/>
      <c r="LYN9" s="161"/>
      <c r="LYO9" s="161"/>
      <c r="LYP9" s="161"/>
      <c r="LYQ9" s="161"/>
      <c r="LYR9" s="161"/>
      <c r="LYS9" s="161"/>
      <c r="LYT9" s="161"/>
      <c r="LYU9" s="161"/>
      <c r="LYV9" s="161"/>
      <c r="LYW9" s="161"/>
      <c r="LYX9" s="161"/>
      <c r="LYY9" s="161"/>
      <c r="LYZ9" s="161"/>
      <c r="LZA9" s="161"/>
      <c r="LZB9" s="161"/>
      <c r="LZC9" s="161"/>
      <c r="LZD9" s="161"/>
      <c r="LZE9" s="161"/>
      <c r="LZF9" s="161"/>
      <c r="LZG9" s="161"/>
      <c r="LZH9" s="161"/>
      <c r="LZI9" s="161"/>
      <c r="LZJ9" s="161"/>
      <c r="LZK9" s="161"/>
      <c r="LZL9" s="161"/>
      <c r="LZM9" s="161"/>
      <c r="LZN9" s="161"/>
      <c r="LZO9" s="161"/>
      <c r="LZP9" s="161"/>
      <c r="LZQ9" s="161"/>
      <c r="LZR9" s="161"/>
      <c r="LZS9" s="161"/>
      <c r="LZT9" s="161"/>
      <c r="LZU9" s="161"/>
      <c r="LZV9" s="161"/>
      <c r="LZW9" s="161"/>
      <c r="LZX9" s="161"/>
      <c r="LZY9" s="161"/>
      <c r="LZZ9" s="161"/>
      <c r="MAA9" s="161"/>
      <c r="MAB9" s="161"/>
      <c r="MAC9" s="161"/>
      <c r="MAD9" s="161"/>
      <c r="MAE9" s="161"/>
      <c r="MAF9" s="161"/>
      <c r="MAG9" s="161"/>
      <c r="MAH9" s="161"/>
      <c r="MAI9" s="161"/>
      <c r="MAJ9" s="161"/>
      <c r="MAK9" s="161"/>
      <c r="MAL9" s="161"/>
      <c r="MAM9" s="161"/>
      <c r="MAN9" s="161"/>
      <c r="MAO9" s="161"/>
      <c r="MAP9" s="161"/>
      <c r="MAQ9" s="161"/>
      <c r="MAR9" s="161"/>
      <c r="MAS9" s="161"/>
      <c r="MAT9" s="161"/>
      <c r="MAU9" s="161"/>
      <c r="MAV9" s="161"/>
      <c r="MAW9" s="161"/>
      <c r="MAX9" s="161"/>
      <c r="MAY9" s="161"/>
      <c r="MAZ9" s="161"/>
      <c r="MBA9" s="161"/>
      <c r="MBB9" s="161"/>
      <c r="MBC9" s="161"/>
      <c r="MBD9" s="161"/>
      <c r="MBE9" s="161"/>
      <c r="MBF9" s="161"/>
      <c r="MBG9" s="161"/>
      <c r="MBH9" s="161"/>
      <c r="MBI9" s="161"/>
      <c r="MBJ9" s="161"/>
      <c r="MBK9" s="161"/>
      <c r="MBL9" s="161"/>
      <c r="MBM9" s="161"/>
      <c r="MBN9" s="161"/>
      <c r="MBO9" s="161"/>
      <c r="MBP9" s="161"/>
      <c r="MBQ9" s="161"/>
      <c r="MBR9" s="161"/>
      <c r="MBS9" s="161"/>
      <c r="MBT9" s="161"/>
      <c r="MBU9" s="161"/>
      <c r="MBV9" s="161"/>
      <c r="MBW9" s="161"/>
      <c r="MBX9" s="161"/>
      <c r="MBY9" s="161"/>
      <c r="MBZ9" s="161"/>
      <c r="MCA9" s="161"/>
      <c r="MCB9" s="161"/>
      <c r="MCC9" s="161"/>
      <c r="MCD9" s="161"/>
      <c r="MCE9" s="161"/>
      <c r="MCF9" s="161"/>
      <c r="MCG9" s="161"/>
      <c r="MCH9" s="161"/>
      <c r="MCI9" s="161"/>
      <c r="MCJ9" s="161"/>
      <c r="MCK9" s="161"/>
      <c r="MCL9" s="161"/>
      <c r="MCM9" s="161"/>
      <c r="MCN9" s="161"/>
      <c r="MCO9" s="161"/>
      <c r="MCP9" s="161"/>
      <c r="MCQ9" s="161"/>
      <c r="MCR9" s="161"/>
      <c r="MCS9" s="161"/>
      <c r="MCT9" s="161"/>
      <c r="MCU9" s="161"/>
      <c r="MCV9" s="161"/>
      <c r="MCW9" s="161"/>
      <c r="MCX9" s="161"/>
      <c r="MCY9" s="161"/>
      <c r="MCZ9" s="161"/>
      <c r="MDA9" s="161"/>
      <c r="MDB9" s="161"/>
      <c r="MDC9" s="161"/>
      <c r="MDD9" s="161"/>
      <c r="MDE9" s="161"/>
      <c r="MDF9" s="161"/>
      <c r="MDG9" s="161"/>
      <c r="MDH9" s="161"/>
      <c r="MDI9" s="161"/>
      <c r="MDJ9" s="161"/>
      <c r="MDK9" s="161"/>
      <c r="MDL9" s="161"/>
      <c r="MDM9" s="161"/>
      <c r="MDN9" s="161"/>
      <c r="MDO9" s="161"/>
      <c r="MDP9" s="161"/>
      <c r="MDQ9" s="161"/>
      <c r="MDR9" s="161"/>
      <c r="MDS9" s="161"/>
      <c r="MDT9" s="161"/>
      <c r="MDU9" s="161"/>
      <c r="MDV9" s="161"/>
      <c r="MDW9" s="161"/>
      <c r="MDX9" s="161"/>
      <c r="MDY9" s="161"/>
      <c r="MDZ9" s="161"/>
      <c r="MEA9" s="161"/>
      <c r="MEB9" s="161"/>
      <c r="MEC9" s="161"/>
      <c r="MED9" s="161"/>
      <c r="MEE9" s="161"/>
      <c r="MEF9" s="161"/>
      <c r="MEG9" s="161"/>
      <c r="MEH9" s="161"/>
      <c r="MEI9" s="161"/>
      <c r="MEJ9" s="161"/>
      <c r="MEK9" s="161"/>
      <c r="MEL9" s="161"/>
      <c r="MEM9" s="161"/>
      <c r="MEN9" s="161"/>
      <c r="MEO9" s="161"/>
      <c r="MEP9" s="161"/>
      <c r="MEQ9" s="161"/>
      <c r="MER9" s="161"/>
      <c r="MES9" s="161"/>
      <c r="MET9" s="161"/>
      <c r="MEU9" s="161"/>
      <c r="MEV9" s="161"/>
      <c r="MEW9" s="161"/>
      <c r="MEX9" s="161"/>
      <c r="MEY9" s="161"/>
      <c r="MEZ9" s="161"/>
      <c r="MFA9" s="161"/>
      <c r="MFB9" s="161"/>
      <c r="MFC9" s="161"/>
      <c r="MFD9" s="161"/>
      <c r="MFE9" s="161"/>
      <c r="MFF9" s="161"/>
      <c r="MFG9" s="161"/>
      <c r="MFH9" s="161"/>
      <c r="MFI9" s="161"/>
      <c r="MFJ9" s="161"/>
      <c r="MFK9" s="161"/>
      <c r="MFL9" s="161"/>
      <c r="MFM9" s="161"/>
      <c r="MFN9" s="161"/>
      <c r="MFO9" s="161"/>
      <c r="MFP9" s="161"/>
      <c r="MFQ9" s="161"/>
      <c r="MFR9" s="161"/>
      <c r="MFS9" s="161"/>
      <c r="MFT9" s="161"/>
      <c r="MFU9" s="161"/>
      <c r="MFV9" s="161"/>
      <c r="MFW9" s="161"/>
      <c r="MFX9" s="161"/>
      <c r="MFY9" s="161"/>
      <c r="MFZ9" s="161"/>
      <c r="MGA9" s="161"/>
      <c r="MGB9" s="161"/>
      <c r="MGC9" s="161"/>
      <c r="MGD9" s="161"/>
      <c r="MGE9" s="161"/>
      <c r="MGF9" s="161"/>
      <c r="MGG9" s="161"/>
      <c r="MGH9" s="161"/>
      <c r="MGI9" s="161"/>
      <c r="MGJ9" s="161"/>
      <c r="MGK9" s="161"/>
      <c r="MGL9" s="161"/>
      <c r="MGM9" s="161"/>
      <c r="MGN9" s="161"/>
      <c r="MGO9" s="161"/>
      <c r="MGP9" s="161"/>
      <c r="MGQ9" s="161"/>
      <c r="MGR9" s="161"/>
      <c r="MGS9" s="161"/>
      <c r="MGT9" s="161"/>
      <c r="MGU9" s="161"/>
      <c r="MGV9" s="161"/>
      <c r="MGW9" s="161"/>
      <c r="MGX9" s="161"/>
      <c r="MGY9" s="161"/>
      <c r="MGZ9" s="161"/>
      <c r="MHA9" s="161"/>
      <c r="MHB9" s="161"/>
      <c r="MHC9" s="161"/>
      <c r="MHD9" s="161"/>
      <c r="MHE9" s="161"/>
      <c r="MHF9" s="161"/>
      <c r="MHG9" s="161"/>
      <c r="MHH9" s="161"/>
      <c r="MHI9" s="161"/>
      <c r="MHJ9" s="161"/>
      <c r="MHK9" s="161"/>
      <c r="MHL9" s="161"/>
      <c r="MHM9" s="161"/>
      <c r="MHN9" s="161"/>
      <c r="MHO9" s="161"/>
      <c r="MHP9" s="161"/>
      <c r="MHQ9" s="161"/>
      <c r="MHR9" s="161"/>
      <c r="MHS9" s="161"/>
      <c r="MHT9" s="161"/>
      <c r="MHU9" s="161"/>
      <c r="MHV9" s="161"/>
      <c r="MHW9" s="161"/>
      <c r="MHX9" s="161"/>
      <c r="MHY9" s="161"/>
      <c r="MHZ9" s="161"/>
      <c r="MIA9" s="161"/>
      <c r="MIB9" s="161"/>
      <c r="MIC9" s="161"/>
      <c r="MID9" s="161"/>
      <c r="MIE9" s="161"/>
      <c r="MIF9" s="161"/>
      <c r="MIG9" s="161"/>
      <c r="MIH9" s="161"/>
      <c r="MII9" s="161"/>
      <c r="MIJ9" s="161"/>
      <c r="MIK9" s="161"/>
      <c r="MIL9" s="161"/>
      <c r="MIM9" s="161"/>
      <c r="MIN9" s="161"/>
      <c r="MIO9" s="161"/>
      <c r="MIP9" s="161"/>
      <c r="MIQ9" s="161"/>
      <c r="MIR9" s="161"/>
      <c r="MIS9" s="161"/>
      <c r="MIT9" s="161"/>
      <c r="MIU9" s="161"/>
      <c r="MIV9" s="161"/>
      <c r="MIW9" s="161"/>
      <c r="MIX9" s="161"/>
      <c r="MIY9" s="161"/>
      <c r="MIZ9" s="161"/>
      <c r="MJA9" s="161"/>
      <c r="MJB9" s="161"/>
      <c r="MJC9" s="161"/>
      <c r="MJD9" s="161"/>
      <c r="MJE9" s="161"/>
      <c r="MJF9" s="161"/>
      <c r="MJG9" s="161"/>
      <c r="MJH9" s="161"/>
      <c r="MJI9" s="161"/>
      <c r="MJJ9" s="161"/>
      <c r="MJK9" s="161"/>
      <c r="MJL9" s="161"/>
      <c r="MJM9" s="161"/>
      <c r="MJN9" s="161"/>
      <c r="MJO9" s="161"/>
      <c r="MJP9" s="161"/>
      <c r="MJQ9" s="161"/>
      <c r="MJR9" s="161"/>
      <c r="MJS9" s="161"/>
      <c r="MJT9" s="161"/>
      <c r="MJU9" s="161"/>
      <c r="MJV9" s="161"/>
      <c r="MJW9" s="161"/>
      <c r="MJX9" s="161"/>
      <c r="MJY9" s="161"/>
      <c r="MJZ9" s="161"/>
      <c r="MKA9" s="161"/>
      <c r="MKB9" s="161"/>
      <c r="MKC9" s="161"/>
      <c r="MKD9" s="161"/>
      <c r="MKE9" s="161"/>
      <c r="MKF9" s="161"/>
      <c r="MKG9" s="161"/>
      <c r="MKH9" s="161"/>
      <c r="MKI9" s="161"/>
      <c r="MKJ9" s="161"/>
      <c r="MKK9" s="161"/>
      <c r="MKL9" s="161"/>
      <c r="MKM9" s="161"/>
      <c r="MKN9" s="161"/>
      <c r="MKO9" s="161"/>
      <c r="MKP9" s="161"/>
      <c r="MKQ9" s="161"/>
      <c r="MKR9" s="161"/>
      <c r="MKS9" s="161"/>
      <c r="MKT9" s="161"/>
      <c r="MKU9" s="161"/>
      <c r="MKV9" s="161"/>
      <c r="MKW9" s="161"/>
      <c r="MKX9" s="161"/>
      <c r="MKY9" s="161"/>
      <c r="MKZ9" s="161"/>
      <c r="MLA9" s="161"/>
      <c r="MLB9" s="161"/>
      <c r="MLC9" s="161"/>
      <c r="MLD9" s="161"/>
      <c r="MLE9" s="161"/>
      <c r="MLF9" s="161"/>
      <c r="MLG9" s="161"/>
      <c r="MLH9" s="161"/>
      <c r="MLI9" s="161"/>
      <c r="MLJ9" s="161"/>
      <c r="MLK9" s="161"/>
      <c r="MLL9" s="161"/>
      <c r="MLM9" s="161"/>
      <c r="MLN9" s="161"/>
      <c r="MLO9" s="161"/>
      <c r="MLP9" s="161"/>
      <c r="MLQ9" s="161"/>
      <c r="MLR9" s="161"/>
      <c r="MLS9" s="161"/>
      <c r="MLT9" s="161"/>
      <c r="MLU9" s="161"/>
      <c r="MLV9" s="161"/>
      <c r="MLW9" s="161"/>
      <c r="MLX9" s="161"/>
      <c r="MLY9" s="161"/>
      <c r="MLZ9" s="161"/>
      <c r="MMA9" s="161"/>
      <c r="MMB9" s="161"/>
      <c r="MMC9" s="161"/>
      <c r="MMD9" s="161"/>
      <c r="MME9" s="161"/>
      <c r="MMF9" s="161"/>
      <c r="MMG9" s="161"/>
      <c r="MMH9" s="161"/>
      <c r="MMI9" s="161"/>
      <c r="MMJ9" s="161"/>
      <c r="MMK9" s="161"/>
      <c r="MML9" s="161"/>
      <c r="MMM9" s="161"/>
      <c r="MMN9" s="161"/>
      <c r="MMO9" s="161"/>
      <c r="MMP9" s="161"/>
      <c r="MMQ9" s="161"/>
      <c r="MMR9" s="161"/>
      <c r="MMS9" s="161"/>
      <c r="MMT9" s="161"/>
      <c r="MMU9" s="161"/>
      <c r="MMV9" s="161"/>
      <c r="MMW9" s="161"/>
      <c r="MMX9" s="161"/>
      <c r="MMY9" s="161"/>
      <c r="MMZ9" s="161"/>
      <c r="MNA9" s="161"/>
      <c r="MNB9" s="161"/>
      <c r="MNC9" s="161"/>
      <c r="MND9" s="161"/>
      <c r="MNE9" s="161"/>
      <c r="MNF9" s="161"/>
      <c r="MNG9" s="161"/>
      <c r="MNH9" s="161"/>
      <c r="MNI9" s="161"/>
      <c r="MNJ9" s="161"/>
      <c r="MNK9" s="161"/>
      <c r="MNL9" s="161"/>
      <c r="MNM9" s="161"/>
      <c r="MNN9" s="161"/>
      <c r="MNO9" s="161"/>
      <c r="MNP9" s="161"/>
      <c r="MNQ9" s="161"/>
      <c r="MNR9" s="161"/>
      <c r="MNS9" s="161"/>
      <c r="MNT9" s="161"/>
      <c r="MNU9" s="161"/>
      <c r="MNV9" s="161"/>
      <c r="MNW9" s="161"/>
      <c r="MNX9" s="161"/>
      <c r="MNY9" s="161"/>
      <c r="MNZ9" s="161"/>
      <c r="MOA9" s="161"/>
      <c r="MOB9" s="161"/>
      <c r="MOC9" s="161"/>
      <c r="MOD9" s="161"/>
      <c r="MOE9" s="161"/>
      <c r="MOF9" s="161"/>
      <c r="MOG9" s="161"/>
      <c r="MOH9" s="161"/>
      <c r="MOI9" s="161"/>
      <c r="MOJ9" s="161"/>
      <c r="MOK9" s="161"/>
      <c r="MOL9" s="161"/>
      <c r="MOM9" s="161"/>
      <c r="MON9" s="161"/>
      <c r="MOO9" s="161"/>
      <c r="MOP9" s="161"/>
      <c r="MOQ9" s="161"/>
      <c r="MOR9" s="161"/>
      <c r="MOS9" s="161"/>
      <c r="MOT9" s="161"/>
      <c r="MOU9" s="161"/>
      <c r="MOV9" s="161"/>
      <c r="MOW9" s="161"/>
      <c r="MOX9" s="161"/>
      <c r="MOY9" s="161"/>
      <c r="MOZ9" s="161"/>
      <c r="MPA9" s="161"/>
      <c r="MPB9" s="161"/>
      <c r="MPC9" s="161"/>
      <c r="MPD9" s="161"/>
      <c r="MPE9" s="161"/>
      <c r="MPF9" s="161"/>
      <c r="MPG9" s="161"/>
      <c r="MPH9" s="161"/>
      <c r="MPI9" s="161"/>
      <c r="MPJ9" s="161"/>
      <c r="MPK9" s="161"/>
      <c r="MPL9" s="161"/>
      <c r="MPM9" s="161"/>
      <c r="MPN9" s="161"/>
      <c r="MPO9" s="161"/>
      <c r="MPP9" s="161"/>
      <c r="MPQ9" s="161"/>
      <c r="MPR9" s="161"/>
      <c r="MPS9" s="161"/>
      <c r="MPT9" s="161"/>
      <c r="MPU9" s="161"/>
      <c r="MPV9" s="161"/>
      <c r="MPW9" s="161"/>
      <c r="MPX9" s="161"/>
      <c r="MPY9" s="161"/>
      <c r="MPZ9" s="161"/>
      <c r="MQA9" s="161"/>
      <c r="MQB9" s="161"/>
      <c r="MQC9" s="161"/>
      <c r="MQD9" s="161"/>
      <c r="MQE9" s="161"/>
      <c r="MQF9" s="161"/>
      <c r="MQG9" s="161"/>
      <c r="MQH9" s="161"/>
      <c r="MQI9" s="161"/>
      <c r="MQJ9" s="161"/>
      <c r="MQK9" s="161"/>
      <c r="MQL9" s="161"/>
      <c r="MQM9" s="161"/>
      <c r="MQN9" s="161"/>
      <c r="MQO9" s="161"/>
      <c r="MQP9" s="161"/>
      <c r="MQQ9" s="161"/>
      <c r="MQR9" s="161"/>
      <c r="MQS9" s="161"/>
      <c r="MQT9" s="161"/>
      <c r="MQU9" s="161"/>
      <c r="MQV9" s="161"/>
      <c r="MQW9" s="161"/>
      <c r="MQX9" s="161"/>
      <c r="MQY9" s="161"/>
      <c r="MQZ9" s="161"/>
      <c r="MRA9" s="161"/>
      <c r="MRB9" s="161"/>
      <c r="MRC9" s="161"/>
      <c r="MRD9" s="161"/>
      <c r="MRE9" s="161"/>
      <c r="MRF9" s="161"/>
      <c r="MRG9" s="161"/>
      <c r="MRH9" s="161"/>
      <c r="MRI9" s="161"/>
      <c r="MRJ9" s="161"/>
      <c r="MRK9" s="161"/>
      <c r="MRL9" s="161"/>
      <c r="MRM9" s="161"/>
      <c r="MRN9" s="161"/>
      <c r="MRO9" s="161"/>
      <c r="MRP9" s="161"/>
      <c r="MRQ9" s="161"/>
      <c r="MRR9" s="161"/>
      <c r="MRS9" s="161"/>
      <c r="MRT9" s="161"/>
      <c r="MRU9" s="161"/>
      <c r="MRV9" s="161"/>
      <c r="MRW9" s="161"/>
      <c r="MRX9" s="161"/>
      <c r="MRY9" s="161"/>
      <c r="MRZ9" s="161"/>
      <c r="MSA9" s="161"/>
      <c r="MSB9" s="161"/>
      <c r="MSC9" s="161"/>
      <c r="MSD9" s="161"/>
      <c r="MSE9" s="161"/>
      <c r="MSF9" s="161"/>
      <c r="MSG9" s="161"/>
      <c r="MSH9" s="161"/>
      <c r="MSI9" s="161"/>
      <c r="MSJ9" s="161"/>
      <c r="MSK9" s="161"/>
      <c r="MSL9" s="161"/>
      <c r="MSM9" s="161"/>
      <c r="MSN9" s="161"/>
      <c r="MSO9" s="161"/>
      <c r="MSP9" s="161"/>
      <c r="MSQ9" s="161"/>
      <c r="MSR9" s="161"/>
      <c r="MSS9" s="161"/>
      <c r="MST9" s="161"/>
      <c r="MSU9" s="161"/>
      <c r="MSV9" s="161"/>
      <c r="MSW9" s="161"/>
      <c r="MSX9" s="161"/>
      <c r="MSY9" s="161"/>
      <c r="MSZ9" s="161"/>
      <c r="MTA9" s="161"/>
      <c r="MTB9" s="161"/>
      <c r="MTC9" s="161"/>
      <c r="MTD9" s="161"/>
      <c r="MTE9" s="161"/>
      <c r="MTF9" s="161"/>
      <c r="MTG9" s="161"/>
      <c r="MTH9" s="161"/>
      <c r="MTI9" s="161"/>
      <c r="MTJ9" s="161"/>
      <c r="MTK9" s="161"/>
      <c r="MTL9" s="161"/>
      <c r="MTM9" s="161"/>
      <c r="MTN9" s="161"/>
      <c r="MTO9" s="161"/>
      <c r="MTP9" s="161"/>
      <c r="MTQ9" s="161"/>
      <c r="MTR9" s="161"/>
      <c r="MTS9" s="161"/>
      <c r="MTT9" s="161"/>
      <c r="MTU9" s="161"/>
      <c r="MTV9" s="161"/>
      <c r="MTW9" s="161"/>
      <c r="MTX9" s="161"/>
      <c r="MTY9" s="161"/>
      <c r="MTZ9" s="161"/>
      <c r="MUA9" s="161"/>
      <c r="MUB9" s="161"/>
      <c r="MUC9" s="161"/>
      <c r="MUD9" s="161"/>
      <c r="MUE9" s="161"/>
      <c r="MUF9" s="161"/>
      <c r="MUG9" s="161"/>
      <c r="MUH9" s="161"/>
      <c r="MUI9" s="161"/>
      <c r="MUJ9" s="161"/>
      <c r="MUK9" s="161"/>
      <c r="MUL9" s="161"/>
      <c r="MUM9" s="161"/>
      <c r="MUN9" s="161"/>
      <c r="MUO9" s="161"/>
      <c r="MUP9" s="161"/>
      <c r="MUQ9" s="161"/>
      <c r="MUR9" s="161"/>
      <c r="MUS9" s="161"/>
      <c r="MUT9" s="161"/>
      <c r="MUU9" s="161"/>
      <c r="MUV9" s="161"/>
      <c r="MUW9" s="161"/>
      <c r="MUX9" s="161"/>
      <c r="MUY9" s="161"/>
      <c r="MUZ9" s="161"/>
      <c r="MVA9" s="161"/>
      <c r="MVB9" s="161"/>
      <c r="MVC9" s="161"/>
      <c r="MVD9" s="161"/>
      <c r="MVE9" s="161"/>
      <c r="MVF9" s="161"/>
      <c r="MVG9" s="161"/>
      <c r="MVH9" s="161"/>
      <c r="MVI9" s="161"/>
      <c r="MVJ9" s="161"/>
      <c r="MVK9" s="161"/>
      <c r="MVL9" s="161"/>
      <c r="MVM9" s="161"/>
      <c r="MVN9" s="161"/>
      <c r="MVO9" s="161"/>
      <c r="MVP9" s="161"/>
      <c r="MVQ9" s="161"/>
      <c r="MVR9" s="161"/>
      <c r="MVS9" s="161"/>
      <c r="MVT9" s="161"/>
      <c r="MVU9" s="161"/>
      <c r="MVV9" s="161"/>
      <c r="MVW9" s="161"/>
      <c r="MVX9" s="161"/>
      <c r="MVY9" s="161"/>
      <c r="MVZ9" s="161"/>
      <c r="MWA9" s="161"/>
      <c r="MWB9" s="161"/>
      <c r="MWC9" s="161"/>
      <c r="MWD9" s="161"/>
      <c r="MWE9" s="161"/>
      <c r="MWF9" s="161"/>
      <c r="MWG9" s="161"/>
      <c r="MWH9" s="161"/>
      <c r="MWI9" s="161"/>
      <c r="MWJ9" s="161"/>
      <c r="MWK9" s="161"/>
      <c r="MWL9" s="161"/>
      <c r="MWM9" s="161"/>
      <c r="MWN9" s="161"/>
      <c r="MWO9" s="161"/>
      <c r="MWP9" s="161"/>
      <c r="MWQ9" s="161"/>
      <c r="MWR9" s="161"/>
      <c r="MWS9" s="161"/>
      <c r="MWT9" s="161"/>
      <c r="MWU9" s="161"/>
      <c r="MWV9" s="161"/>
      <c r="MWW9" s="161"/>
      <c r="MWX9" s="161"/>
      <c r="MWY9" s="161"/>
      <c r="MWZ9" s="161"/>
      <c r="MXA9" s="161"/>
      <c r="MXB9" s="161"/>
      <c r="MXC9" s="161"/>
      <c r="MXD9" s="161"/>
      <c r="MXE9" s="161"/>
      <c r="MXF9" s="161"/>
      <c r="MXG9" s="161"/>
      <c r="MXH9" s="161"/>
      <c r="MXI9" s="161"/>
      <c r="MXJ9" s="161"/>
      <c r="MXK9" s="161"/>
      <c r="MXL9" s="161"/>
      <c r="MXM9" s="161"/>
      <c r="MXN9" s="161"/>
      <c r="MXO9" s="161"/>
      <c r="MXP9" s="161"/>
      <c r="MXQ9" s="161"/>
      <c r="MXR9" s="161"/>
      <c r="MXS9" s="161"/>
      <c r="MXT9" s="161"/>
      <c r="MXU9" s="161"/>
      <c r="MXV9" s="161"/>
      <c r="MXW9" s="161"/>
      <c r="MXX9" s="161"/>
      <c r="MXY9" s="161"/>
      <c r="MXZ9" s="161"/>
      <c r="MYA9" s="161"/>
      <c r="MYB9" s="161"/>
      <c r="MYC9" s="161"/>
      <c r="MYD9" s="161"/>
      <c r="MYE9" s="161"/>
      <c r="MYF9" s="161"/>
      <c r="MYG9" s="161"/>
      <c r="MYH9" s="161"/>
      <c r="MYI9" s="161"/>
      <c r="MYJ9" s="161"/>
      <c r="MYK9" s="161"/>
      <c r="MYL9" s="161"/>
      <c r="MYM9" s="161"/>
      <c r="MYN9" s="161"/>
      <c r="MYO9" s="161"/>
      <c r="MYP9" s="161"/>
      <c r="MYQ9" s="161"/>
      <c r="MYR9" s="161"/>
      <c r="MYS9" s="161"/>
      <c r="MYT9" s="161"/>
      <c r="MYU9" s="161"/>
      <c r="MYV9" s="161"/>
      <c r="MYW9" s="161"/>
      <c r="MYX9" s="161"/>
      <c r="MYY9" s="161"/>
      <c r="MYZ9" s="161"/>
      <c r="MZA9" s="161"/>
      <c r="MZB9" s="161"/>
      <c r="MZC9" s="161"/>
      <c r="MZD9" s="161"/>
      <c r="MZE9" s="161"/>
      <c r="MZF9" s="161"/>
      <c r="MZG9" s="161"/>
      <c r="MZH9" s="161"/>
      <c r="MZI9" s="161"/>
      <c r="MZJ9" s="161"/>
      <c r="MZK9" s="161"/>
      <c r="MZL9" s="161"/>
      <c r="MZM9" s="161"/>
      <c r="MZN9" s="161"/>
      <c r="MZO9" s="161"/>
      <c r="MZP9" s="161"/>
      <c r="MZQ9" s="161"/>
      <c r="MZR9" s="161"/>
      <c r="MZS9" s="161"/>
      <c r="MZT9" s="161"/>
      <c r="MZU9" s="161"/>
      <c r="MZV9" s="161"/>
      <c r="MZW9" s="161"/>
      <c r="MZX9" s="161"/>
      <c r="MZY9" s="161"/>
      <c r="MZZ9" s="161"/>
      <c r="NAA9" s="161"/>
      <c r="NAB9" s="161"/>
      <c r="NAC9" s="161"/>
      <c r="NAD9" s="161"/>
      <c r="NAE9" s="161"/>
      <c r="NAF9" s="161"/>
      <c r="NAG9" s="161"/>
      <c r="NAH9" s="161"/>
      <c r="NAI9" s="161"/>
      <c r="NAJ9" s="161"/>
      <c r="NAK9" s="161"/>
      <c r="NAL9" s="161"/>
      <c r="NAM9" s="161"/>
      <c r="NAN9" s="161"/>
      <c r="NAO9" s="161"/>
      <c r="NAP9" s="161"/>
      <c r="NAQ9" s="161"/>
      <c r="NAR9" s="161"/>
      <c r="NAS9" s="161"/>
      <c r="NAT9" s="161"/>
      <c r="NAU9" s="161"/>
      <c r="NAV9" s="161"/>
      <c r="NAW9" s="161"/>
      <c r="NAX9" s="161"/>
      <c r="NAY9" s="161"/>
      <c r="NAZ9" s="161"/>
      <c r="NBA9" s="161"/>
      <c r="NBB9" s="161"/>
      <c r="NBC9" s="161"/>
      <c r="NBD9" s="161"/>
      <c r="NBE9" s="161"/>
      <c r="NBF9" s="161"/>
      <c r="NBG9" s="161"/>
      <c r="NBH9" s="161"/>
      <c r="NBI9" s="161"/>
      <c r="NBJ9" s="161"/>
      <c r="NBK9" s="161"/>
      <c r="NBL9" s="161"/>
      <c r="NBM9" s="161"/>
      <c r="NBN9" s="161"/>
      <c r="NBO9" s="161"/>
      <c r="NBP9" s="161"/>
      <c r="NBQ9" s="161"/>
      <c r="NBR9" s="161"/>
      <c r="NBS9" s="161"/>
      <c r="NBT9" s="161"/>
      <c r="NBU9" s="161"/>
      <c r="NBV9" s="161"/>
      <c r="NBW9" s="161"/>
      <c r="NBX9" s="161"/>
      <c r="NBY9" s="161"/>
      <c r="NBZ9" s="161"/>
      <c r="NCA9" s="161"/>
      <c r="NCB9" s="161"/>
      <c r="NCC9" s="161"/>
      <c r="NCD9" s="161"/>
      <c r="NCE9" s="161"/>
      <c r="NCF9" s="161"/>
      <c r="NCG9" s="161"/>
      <c r="NCH9" s="161"/>
      <c r="NCI9" s="161"/>
      <c r="NCJ9" s="161"/>
      <c r="NCK9" s="161"/>
      <c r="NCL9" s="161"/>
      <c r="NCM9" s="161"/>
      <c r="NCN9" s="161"/>
      <c r="NCO9" s="161"/>
      <c r="NCP9" s="161"/>
      <c r="NCQ9" s="161"/>
      <c r="NCR9" s="161"/>
      <c r="NCS9" s="161"/>
      <c r="NCT9" s="161"/>
      <c r="NCU9" s="161"/>
      <c r="NCV9" s="161"/>
      <c r="NCW9" s="161"/>
      <c r="NCX9" s="161"/>
      <c r="NCY9" s="161"/>
      <c r="NCZ9" s="161"/>
      <c r="NDA9" s="161"/>
      <c r="NDB9" s="161"/>
      <c r="NDC9" s="161"/>
      <c r="NDD9" s="161"/>
      <c r="NDE9" s="161"/>
      <c r="NDF9" s="161"/>
      <c r="NDG9" s="161"/>
      <c r="NDH9" s="161"/>
      <c r="NDI9" s="161"/>
      <c r="NDJ9" s="161"/>
      <c r="NDK9" s="161"/>
      <c r="NDL9" s="161"/>
      <c r="NDM9" s="161"/>
      <c r="NDN9" s="161"/>
      <c r="NDO9" s="161"/>
      <c r="NDP9" s="161"/>
      <c r="NDQ9" s="161"/>
      <c r="NDR9" s="161"/>
      <c r="NDS9" s="161"/>
      <c r="NDT9" s="161"/>
      <c r="NDU9" s="161"/>
      <c r="NDV9" s="161"/>
      <c r="NDW9" s="161"/>
      <c r="NDX9" s="161"/>
      <c r="NDY9" s="161"/>
      <c r="NDZ9" s="161"/>
      <c r="NEA9" s="161"/>
      <c r="NEB9" s="161"/>
      <c r="NEC9" s="161"/>
      <c r="NED9" s="161"/>
      <c r="NEE9" s="161"/>
      <c r="NEF9" s="161"/>
      <c r="NEG9" s="161"/>
      <c r="NEH9" s="161"/>
      <c r="NEI9" s="161"/>
      <c r="NEJ9" s="161"/>
      <c r="NEK9" s="161"/>
      <c r="NEL9" s="161"/>
      <c r="NEM9" s="161"/>
      <c r="NEN9" s="161"/>
      <c r="NEO9" s="161"/>
      <c r="NEP9" s="161"/>
      <c r="NEQ9" s="161"/>
      <c r="NER9" s="161"/>
      <c r="NES9" s="161"/>
      <c r="NET9" s="161"/>
      <c r="NEU9" s="161"/>
      <c r="NEV9" s="161"/>
      <c r="NEW9" s="161"/>
      <c r="NEX9" s="161"/>
      <c r="NEY9" s="161"/>
      <c r="NEZ9" s="161"/>
      <c r="NFA9" s="161"/>
      <c r="NFB9" s="161"/>
      <c r="NFC9" s="161"/>
      <c r="NFD9" s="161"/>
      <c r="NFE9" s="161"/>
      <c r="NFF9" s="161"/>
      <c r="NFG9" s="161"/>
      <c r="NFH9" s="161"/>
      <c r="NFI9" s="161"/>
      <c r="NFJ9" s="161"/>
      <c r="NFK9" s="161"/>
      <c r="NFL9" s="161"/>
      <c r="NFM9" s="161"/>
      <c r="NFN9" s="161"/>
      <c r="NFO9" s="161"/>
      <c r="NFP9" s="161"/>
      <c r="NFQ9" s="161"/>
      <c r="NFR9" s="161"/>
      <c r="NFS9" s="161"/>
      <c r="NFT9" s="161"/>
      <c r="NFU9" s="161"/>
      <c r="NFV9" s="161"/>
      <c r="NFW9" s="161"/>
      <c r="NFX9" s="161"/>
      <c r="NFY9" s="161"/>
      <c r="NFZ9" s="161"/>
      <c r="NGA9" s="161"/>
      <c r="NGB9" s="161"/>
      <c r="NGC9" s="161"/>
      <c r="NGD9" s="161"/>
      <c r="NGE9" s="161"/>
      <c r="NGF9" s="161"/>
      <c r="NGG9" s="161"/>
      <c r="NGH9" s="161"/>
      <c r="NGI9" s="161"/>
      <c r="NGJ9" s="161"/>
      <c r="NGK9" s="161"/>
      <c r="NGL9" s="161"/>
      <c r="NGM9" s="161"/>
      <c r="NGN9" s="161"/>
      <c r="NGO9" s="161"/>
      <c r="NGP9" s="161"/>
      <c r="NGQ9" s="161"/>
      <c r="NGR9" s="161"/>
      <c r="NGS9" s="161"/>
      <c r="NGT9" s="161"/>
      <c r="NGU9" s="161"/>
      <c r="NGV9" s="161"/>
      <c r="NGW9" s="161"/>
      <c r="NGX9" s="161"/>
      <c r="NGY9" s="161"/>
      <c r="NGZ9" s="161"/>
      <c r="NHA9" s="161"/>
      <c r="NHB9" s="161"/>
      <c r="NHC9" s="161"/>
      <c r="NHD9" s="161"/>
      <c r="NHE9" s="161"/>
      <c r="NHF9" s="161"/>
      <c r="NHG9" s="161"/>
      <c r="NHH9" s="161"/>
      <c r="NHI9" s="161"/>
      <c r="NHJ9" s="161"/>
      <c r="NHK9" s="161"/>
      <c r="NHL9" s="161"/>
      <c r="NHM9" s="161"/>
      <c r="NHN9" s="161"/>
      <c r="NHO9" s="161"/>
      <c r="NHP9" s="161"/>
      <c r="NHQ9" s="161"/>
      <c r="NHR9" s="161"/>
      <c r="NHS9" s="161"/>
      <c r="NHT9" s="161"/>
      <c r="NHU9" s="161"/>
      <c r="NHV9" s="161"/>
      <c r="NHW9" s="161"/>
      <c r="NHX9" s="161"/>
      <c r="NHY9" s="161"/>
      <c r="NHZ9" s="161"/>
      <c r="NIA9" s="161"/>
      <c r="NIB9" s="161"/>
      <c r="NIC9" s="161"/>
      <c r="NID9" s="161"/>
      <c r="NIE9" s="161"/>
      <c r="NIF9" s="161"/>
      <c r="NIG9" s="161"/>
      <c r="NIH9" s="161"/>
      <c r="NII9" s="161"/>
      <c r="NIJ9" s="161"/>
      <c r="NIK9" s="161"/>
      <c r="NIL9" s="161"/>
      <c r="NIM9" s="161"/>
      <c r="NIN9" s="161"/>
      <c r="NIO9" s="161"/>
      <c r="NIP9" s="161"/>
      <c r="NIQ9" s="161"/>
      <c r="NIR9" s="161"/>
      <c r="NIS9" s="161"/>
      <c r="NIT9" s="161"/>
      <c r="NIU9" s="161"/>
      <c r="NIV9" s="161"/>
      <c r="NIW9" s="161"/>
      <c r="NIX9" s="161"/>
      <c r="NIY9" s="161"/>
      <c r="NIZ9" s="161"/>
      <c r="NJA9" s="161"/>
      <c r="NJB9" s="161"/>
      <c r="NJC9" s="161"/>
      <c r="NJD9" s="161"/>
      <c r="NJE9" s="161"/>
      <c r="NJF9" s="161"/>
      <c r="NJG9" s="161"/>
      <c r="NJH9" s="161"/>
      <c r="NJI9" s="161"/>
      <c r="NJJ9" s="161"/>
      <c r="NJK9" s="161"/>
      <c r="NJL9" s="161"/>
      <c r="NJM9" s="161"/>
      <c r="NJN9" s="161"/>
      <c r="NJO9" s="161"/>
      <c r="NJP9" s="161"/>
      <c r="NJQ9" s="161"/>
      <c r="NJR9" s="161"/>
      <c r="NJS9" s="161"/>
      <c r="NJT9" s="161"/>
      <c r="NJU9" s="161"/>
      <c r="NJV9" s="161"/>
      <c r="NJW9" s="161"/>
      <c r="NJX9" s="161"/>
      <c r="NJY9" s="161"/>
      <c r="NJZ9" s="161"/>
      <c r="NKA9" s="161"/>
      <c r="NKB9" s="161"/>
      <c r="NKC9" s="161"/>
      <c r="NKD9" s="161"/>
      <c r="NKE9" s="161"/>
      <c r="NKF9" s="161"/>
      <c r="NKG9" s="161"/>
      <c r="NKH9" s="161"/>
      <c r="NKI9" s="161"/>
      <c r="NKJ9" s="161"/>
      <c r="NKK9" s="161"/>
      <c r="NKL9" s="161"/>
      <c r="NKM9" s="161"/>
      <c r="NKN9" s="161"/>
      <c r="NKO9" s="161"/>
      <c r="NKP9" s="161"/>
      <c r="NKQ9" s="161"/>
      <c r="NKR9" s="161"/>
      <c r="NKS9" s="161"/>
      <c r="NKT9" s="161"/>
      <c r="NKU9" s="161"/>
      <c r="NKV9" s="161"/>
      <c r="NKW9" s="161"/>
      <c r="NKX9" s="161"/>
      <c r="NKY9" s="161"/>
      <c r="NKZ9" s="161"/>
      <c r="NLA9" s="161"/>
      <c r="NLB9" s="161"/>
      <c r="NLC9" s="161"/>
      <c r="NLD9" s="161"/>
      <c r="NLE9" s="161"/>
      <c r="NLF9" s="161"/>
      <c r="NLG9" s="161"/>
      <c r="NLH9" s="161"/>
      <c r="NLI9" s="161"/>
      <c r="NLJ9" s="161"/>
      <c r="NLK9" s="161"/>
      <c r="NLL9" s="161"/>
      <c r="NLM9" s="161"/>
      <c r="NLN9" s="161"/>
      <c r="NLO9" s="161"/>
      <c r="NLP9" s="161"/>
      <c r="NLQ9" s="161"/>
      <c r="NLR9" s="161"/>
      <c r="NLS9" s="161"/>
      <c r="NLT9" s="161"/>
      <c r="NLU9" s="161"/>
      <c r="NLV9" s="161"/>
      <c r="NLW9" s="161"/>
      <c r="NLX9" s="161"/>
      <c r="NLY9" s="161"/>
      <c r="NLZ9" s="161"/>
      <c r="NMA9" s="161"/>
      <c r="NMB9" s="161"/>
      <c r="NMC9" s="161"/>
      <c r="NMD9" s="161"/>
      <c r="NME9" s="161"/>
      <c r="NMF9" s="161"/>
      <c r="NMG9" s="161"/>
      <c r="NMH9" s="161"/>
      <c r="NMI9" s="161"/>
      <c r="NMJ9" s="161"/>
      <c r="NMK9" s="161"/>
      <c r="NML9" s="161"/>
      <c r="NMM9" s="161"/>
      <c r="NMN9" s="161"/>
      <c r="NMO9" s="161"/>
      <c r="NMP9" s="161"/>
      <c r="NMQ9" s="161"/>
      <c r="NMR9" s="161"/>
      <c r="NMS9" s="161"/>
      <c r="NMT9" s="161"/>
      <c r="NMU9" s="161"/>
      <c r="NMV9" s="161"/>
      <c r="NMW9" s="161"/>
      <c r="NMX9" s="161"/>
      <c r="NMY9" s="161"/>
      <c r="NMZ9" s="161"/>
      <c r="NNA9" s="161"/>
      <c r="NNB9" s="161"/>
      <c r="NNC9" s="161"/>
      <c r="NND9" s="161"/>
      <c r="NNE9" s="161"/>
      <c r="NNF9" s="161"/>
      <c r="NNG9" s="161"/>
      <c r="NNH9" s="161"/>
      <c r="NNI9" s="161"/>
      <c r="NNJ9" s="161"/>
      <c r="NNK9" s="161"/>
      <c r="NNL9" s="161"/>
      <c r="NNM9" s="161"/>
      <c r="NNN9" s="161"/>
      <c r="NNO9" s="161"/>
      <c r="NNP9" s="161"/>
      <c r="NNQ9" s="161"/>
      <c r="NNR9" s="161"/>
      <c r="NNS9" s="161"/>
      <c r="NNT9" s="161"/>
      <c r="NNU9" s="161"/>
      <c r="NNV9" s="161"/>
      <c r="NNW9" s="161"/>
      <c r="NNX9" s="161"/>
      <c r="NNY9" s="161"/>
      <c r="NNZ9" s="161"/>
      <c r="NOA9" s="161"/>
      <c r="NOB9" s="161"/>
      <c r="NOC9" s="161"/>
      <c r="NOD9" s="161"/>
      <c r="NOE9" s="161"/>
      <c r="NOF9" s="161"/>
      <c r="NOG9" s="161"/>
      <c r="NOH9" s="161"/>
      <c r="NOI9" s="161"/>
      <c r="NOJ9" s="161"/>
      <c r="NOK9" s="161"/>
      <c r="NOL9" s="161"/>
      <c r="NOM9" s="161"/>
      <c r="NON9" s="161"/>
      <c r="NOO9" s="161"/>
      <c r="NOP9" s="161"/>
      <c r="NOQ9" s="161"/>
      <c r="NOR9" s="161"/>
      <c r="NOS9" s="161"/>
      <c r="NOT9" s="161"/>
      <c r="NOU9" s="161"/>
      <c r="NOV9" s="161"/>
      <c r="NOW9" s="161"/>
      <c r="NOX9" s="161"/>
      <c r="NOY9" s="161"/>
      <c r="NOZ9" s="161"/>
      <c r="NPA9" s="161"/>
      <c r="NPB9" s="161"/>
      <c r="NPC9" s="161"/>
      <c r="NPD9" s="161"/>
      <c r="NPE9" s="161"/>
      <c r="NPF9" s="161"/>
      <c r="NPG9" s="161"/>
      <c r="NPH9" s="161"/>
      <c r="NPI9" s="161"/>
      <c r="NPJ9" s="161"/>
      <c r="NPK9" s="161"/>
      <c r="NPL9" s="161"/>
      <c r="NPM9" s="161"/>
      <c r="NPN9" s="161"/>
      <c r="NPO9" s="161"/>
      <c r="NPP9" s="161"/>
      <c r="NPQ9" s="161"/>
      <c r="NPR9" s="161"/>
      <c r="NPS9" s="161"/>
      <c r="NPT9" s="161"/>
      <c r="NPU9" s="161"/>
      <c r="NPV9" s="161"/>
      <c r="NPW9" s="161"/>
      <c r="NPX9" s="161"/>
      <c r="NPY9" s="161"/>
      <c r="NPZ9" s="161"/>
      <c r="NQA9" s="161"/>
      <c r="NQB9" s="161"/>
      <c r="NQC9" s="161"/>
      <c r="NQD9" s="161"/>
      <c r="NQE9" s="161"/>
      <c r="NQF9" s="161"/>
      <c r="NQG9" s="161"/>
      <c r="NQH9" s="161"/>
      <c r="NQI9" s="161"/>
      <c r="NQJ9" s="161"/>
      <c r="NQK9" s="161"/>
      <c r="NQL9" s="161"/>
      <c r="NQM9" s="161"/>
      <c r="NQN9" s="161"/>
      <c r="NQO9" s="161"/>
      <c r="NQP9" s="161"/>
      <c r="NQQ9" s="161"/>
      <c r="NQR9" s="161"/>
      <c r="NQS9" s="161"/>
      <c r="NQT9" s="161"/>
      <c r="NQU9" s="161"/>
      <c r="NQV9" s="161"/>
      <c r="NQW9" s="161"/>
      <c r="NQX9" s="161"/>
      <c r="NQY9" s="161"/>
      <c r="NQZ9" s="161"/>
      <c r="NRA9" s="161"/>
      <c r="NRB9" s="161"/>
      <c r="NRC9" s="161"/>
      <c r="NRD9" s="161"/>
      <c r="NRE9" s="161"/>
      <c r="NRF9" s="161"/>
      <c r="NRG9" s="161"/>
      <c r="NRH9" s="161"/>
      <c r="NRI9" s="161"/>
      <c r="NRJ9" s="161"/>
      <c r="NRK9" s="161"/>
      <c r="NRL9" s="161"/>
      <c r="NRM9" s="161"/>
      <c r="NRN9" s="161"/>
      <c r="NRO9" s="161"/>
      <c r="NRP9" s="161"/>
      <c r="NRQ9" s="161"/>
      <c r="NRR9" s="161"/>
      <c r="NRS9" s="161"/>
      <c r="NRT9" s="161"/>
      <c r="NRU9" s="161"/>
      <c r="NRV9" s="161"/>
      <c r="NRW9" s="161"/>
      <c r="NRX9" s="161"/>
      <c r="NRY9" s="161"/>
      <c r="NRZ9" s="161"/>
      <c r="NSA9" s="161"/>
      <c r="NSB9" s="161"/>
      <c r="NSC9" s="161"/>
      <c r="NSD9" s="161"/>
      <c r="NSE9" s="161"/>
      <c r="NSF9" s="161"/>
      <c r="NSG9" s="161"/>
      <c r="NSH9" s="161"/>
      <c r="NSI9" s="161"/>
      <c r="NSJ9" s="161"/>
      <c r="NSK9" s="161"/>
      <c r="NSL9" s="161"/>
      <c r="NSM9" s="161"/>
      <c r="NSN9" s="161"/>
      <c r="NSO9" s="161"/>
      <c r="NSP9" s="161"/>
      <c r="NSQ9" s="161"/>
      <c r="NSR9" s="161"/>
      <c r="NSS9" s="161"/>
      <c r="NST9" s="161"/>
      <c r="NSU9" s="161"/>
      <c r="NSV9" s="161"/>
      <c r="NSW9" s="161"/>
      <c r="NSX9" s="161"/>
      <c r="NSY9" s="161"/>
      <c r="NSZ9" s="161"/>
      <c r="NTA9" s="161"/>
      <c r="NTB9" s="161"/>
      <c r="NTC9" s="161"/>
      <c r="NTD9" s="161"/>
      <c r="NTE9" s="161"/>
      <c r="NTF9" s="161"/>
      <c r="NTG9" s="161"/>
      <c r="NTH9" s="161"/>
      <c r="NTI9" s="161"/>
      <c r="NTJ9" s="161"/>
      <c r="NTK9" s="161"/>
      <c r="NTL9" s="161"/>
      <c r="NTM9" s="161"/>
      <c r="NTN9" s="161"/>
      <c r="NTO9" s="161"/>
      <c r="NTP9" s="161"/>
      <c r="NTQ9" s="161"/>
      <c r="NTR9" s="161"/>
      <c r="NTS9" s="161"/>
      <c r="NTT9" s="161"/>
      <c r="NTU9" s="161"/>
      <c r="NTV9" s="161"/>
      <c r="NTW9" s="161"/>
      <c r="NTX9" s="161"/>
      <c r="NTY9" s="161"/>
      <c r="NTZ9" s="161"/>
      <c r="NUA9" s="161"/>
      <c r="NUB9" s="161"/>
      <c r="NUC9" s="161"/>
      <c r="NUD9" s="161"/>
      <c r="NUE9" s="161"/>
      <c r="NUF9" s="161"/>
      <c r="NUG9" s="161"/>
      <c r="NUH9" s="161"/>
      <c r="NUI9" s="161"/>
      <c r="NUJ9" s="161"/>
      <c r="NUK9" s="161"/>
      <c r="NUL9" s="161"/>
      <c r="NUM9" s="161"/>
      <c r="NUN9" s="161"/>
      <c r="NUO9" s="161"/>
      <c r="NUP9" s="161"/>
      <c r="NUQ9" s="161"/>
      <c r="NUR9" s="161"/>
      <c r="NUS9" s="161"/>
      <c r="NUT9" s="161"/>
      <c r="NUU9" s="161"/>
      <c r="NUV9" s="161"/>
      <c r="NUW9" s="161"/>
      <c r="NUX9" s="161"/>
      <c r="NUY9" s="161"/>
      <c r="NUZ9" s="161"/>
      <c r="NVA9" s="161"/>
      <c r="NVB9" s="161"/>
      <c r="NVC9" s="161"/>
      <c r="NVD9" s="161"/>
      <c r="NVE9" s="161"/>
      <c r="NVF9" s="161"/>
      <c r="NVG9" s="161"/>
      <c r="NVH9" s="161"/>
      <c r="NVI9" s="161"/>
      <c r="NVJ9" s="161"/>
      <c r="NVK9" s="161"/>
      <c r="NVL9" s="161"/>
      <c r="NVM9" s="161"/>
      <c r="NVN9" s="161"/>
      <c r="NVO9" s="161"/>
      <c r="NVP9" s="161"/>
      <c r="NVQ9" s="161"/>
      <c r="NVR9" s="161"/>
      <c r="NVS9" s="161"/>
      <c r="NVT9" s="161"/>
      <c r="NVU9" s="161"/>
      <c r="NVV9" s="161"/>
      <c r="NVW9" s="161"/>
      <c r="NVX9" s="161"/>
      <c r="NVY9" s="161"/>
      <c r="NVZ9" s="161"/>
      <c r="NWA9" s="161"/>
      <c r="NWB9" s="161"/>
      <c r="NWC9" s="161"/>
      <c r="NWD9" s="161"/>
      <c r="NWE9" s="161"/>
      <c r="NWF9" s="161"/>
      <c r="NWG9" s="161"/>
      <c r="NWH9" s="161"/>
      <c r="NWI9" s="161"/>
      <c r="NWJ9" s="161"/>
      <c r="NWK9" s="161"/>
      <c r="NWL9" s="161"/>
      <c r="NWM9" s="161"/>
      <c r="NWN9" s="161"/>
      <c r="NWO9" s="161"/>
      <c r="NWP9" s="161"/>
      <c r="NWQ9" s="161"/>
      <c r="NWR9" s="161"/>
      <c r="NWS9" s="161"/>
      <c r="NWT9" s="161"/>
      <c r="NWU9" s="161"/>
      <c r="NWV9" s="161"/>
      <c r="NWW9" s="161"/>
      <c r="NWX9" s="161"/>
      <c r="NWY9" s="161"/>
      <c r="NWZ9" s="161"/>
      <c r="NXA9" s="161"/>
      <c r="NXB9" s="161"/>
      <c r="NXC9" s="161"/>
      <c r="NXD9" s="161"/>
      <c r="NXE9" s="161"/>
      <c r="NXF9" s="161"/>
      <c r="NXG9" s="161"/>
      <c r="NXH9" s="161"/>
      <c r="NXI9" s="161"/>
      <c r="NXJ9" s="161"/>
      <c r="NXK9" s="161"/>
      <c r="NXL9" s="161"/>
      <c r="NXM9" s="161"/>
      <c r="NXN9" s="161"/>
      <c r="NXO9" s="161"/>
      <c r="NXP9" s="161"/>
      <c r="NXQ9" s="161"/>
      <c r="NXR9" s="161"/>
      <c r="NXS9" s="161"/>
      <c r="NXT9" s="161"/>
      <c r="NXU9" s="161"/>
      <c r="NXV9" s="161"/>
      <c r="NXW9" s="161"/>
      <c r="NXX9" s="161"/>
      <c r="NXY9" s="161"/>
      <c r="NXZ9" s="161"/>
      <c r="NYA9" s="161"/>
      <c r="NYB9" s="161"/>
      <c r="NYC9" s="161"/>
      <c r="NYD9" s="161"/>
      <c r="NYE9" s="161"/>
      <c r="NYF9" s="161"/>
      <c r="NYG9" s="161"/>
      <c r="NYH9" s="161"/>
      <c r="NYI9" s="161"/>
      <c r="NYJ9" s="161"/>
      <c r="NYK9" s="161"/>
      <c r="NYL9" s="161"/>
      <c r="NYM9" s="161"/>
      <c r="NYN9" s="161"/>
      <c r="NYO9" s="161"/>
      <c r="NYP9" s="161"/>
      <c r="NYQ9" s="161"/>
      <c r="NYR9" s="161"/>
      <c r="NYS9" s="161"/>
      <c r="NYT9" s="161"/>
      <c r="NYU9" s="161"/>
      <c r="NYV9" s="161"/>
      <c r="NYW9" s="161"/>
      <c r="NYX9" s="161"/>
      <c r="NYY9" s="161"/>
      <c r="NYZ9" s="161"/>
      <c r="NZA9" s="161"/>
      <c r="NZB9" s="161"/>
      <c r="NZC9" s="161"/>
      <c r="NZD9" s="161"/>
      <c r="NZE9" s="161"/>
      <c r="NZF9" s="161"/>
      <c r="NZG9" s="161"/>
      <c r="NZH9" s="161"/>
      <c r="NZI9" s="161"/>
      <c r="NZJ9" s="161"/>
      <c r="NZK9" s="161"/>
      <c r="NZL9" s="161"/>
      <c r="NZM9" s="161"/>
      <c r="NZN9" s="161"/>
      <c r="NZO9" s="161"/>
      <c r="NZP9" s="161"/>
      <c r="NZQ9" s="161"/>
      <c r="NZR9" s="161"/>
      <c r="NZS9" s="161"/>
      <c r="NZT9" s="161"/>
      <c r="NZU9" s="161"/>
      <c r="NZV9" s="161"/>
      <c r="NZW9" s="161"/>
      <c r="NZX9" s="161"/>
      <c r="NZY9" s="161"/>
      <c r="NZZ9" s="161"/>
      <c r="OAA9" s="161"/>
      <c r="OAB9" s="161"/>
      <c r="OAC9" s="161"/>
      <c r="OAD9" s="161"/>
      <c r="OAE9" s="161"/>
      <c r="OAF9" s="161"/>
      <c r="OAG9" s="161"/>
      <c r="OAH9" s="161"/>
      <c r="OAI9" s="161"/>
      <c r="OAJ9" s="161"/>
      <c r="OAK9" s="161"/>
      <c r="OAL9" s="161"/>
      <c r="OAM9" s="161"/>
      <c r="OAN9" s="161"/>
      <c r="OAO9" s="161"/>
      <c r="OAP9" s="161"/>
      <c r="OAQ9" s="161"/>
      <c r="OAR9" s="161"/>
      <c r="OAS9" s="161"/>
      <c r="OAT9" s="161"/>
      <c r="OAU9" s="161"/>
      <c r="OAV9" s="161"/>
      <c r="OAW9" s="161"/>
      <c r="OAX9" s="161"/>
      <c r="OAY9" s="161"/>
      <c r="OAZ9" s="161"/>
      <c r="OBA9" s="161"/>
      <c r="OBB9" s="161"/>
      <c r="OBC9" s="161"/>
      <c r="OBD9" s="161"/>
      <c r="OBE9" s="161"/>
      <c r="OBF9" s="161"/>
      <c r="OBG9" s="161"/>
      <c r="OBH9" s="161"/>
      <c r="OBI9" s="161"/>
      <c r="OBJ9" s="161"/>
      <c r="OBK9" s="161"/>
      <c r="OBL9" s="161"/>
      <c r="OBM9" s="161"/>
      <c r="OBN9" s="161"/>
      <c r="OBO9" s="161"/>
      <c r="OBP9" s="161"/>
      <c r="OBQ9" s="161"/>
      <c r="OBR9" s="161"/>
      <c r="OBS9" s="161"/>
      <c r="OBT9" s="161"/>
      <c r="OBU9" s="161"/>
      <c r="OBV9" s="161"/>
      <c r="OBW9" s="161"/>
      <c r="OBX9" s="161"/>
      <c r="OBY9" s="161"/>
      <c r="OBZ9" s="161"/>
      <c r="OCA9" s="161"/>
      <c r="OCB9" s="161"/>
      <c r="OCC9" s="161"/>
      <c r="OCD9" s="161"/>
      <c r="OCE9" s="161"/>
      <c r="OCF9" s="161"/>
      <c r="OCG9" s="161"/>
      <c r="OCH9" s="161"/>
      <c r="OCI9" s="161"/>
      <c r="OCJ9" s="161"/>
      <c r="OCK9" s="161"/>
      <c r="OCL9" s="161"/>
      <c r="OCM9" s="161"/>
      <c r="OCN9" s="161"/>
      <c r="OCO9" s="161"/>
      <c r="OCP9" s="161"/>
      <c r="OCQ9" s="161"/>
      <c r="OCR9" s="161"/>
      <c r="OCS9" s="161"/>
      <c r="OCT9" s="161"/>
      <c r="OCU9" s="161"/>
      <c r="OCV9" s="161"/>
      <c r="OCW9" s="161"/>
      <c r="OCX9" s="161"/>
      <c r="OCY9" s="161"/>
      <c r="OCZ9" s="161"/>
      <c r="ODA9" s="161"/>
      <c r="ODB9" s="161"/>
      <c r="ODC9" s="161"/>
      <c r="ODD9" s="161"/>
      <c r="ODE9" s="161"/>
      <c r="ODF9" s="161"/>
      <c r="ODG9" s="161"/>
      <c r="ODH9" s="161"/>
      <c r="ODI9" s="161"/>
      <c r="ODJ9" s="161"/>
      <c r="ODK9" s="161"/>
      <c r="ODL9" s="161"/>
      <c r="ODM9" s="161"/>
      <c r="ODN9" s="161"/>
      <c r="ODO9" s="161"/>
      <c r="ODP9" s="161"/>
      <c r="ODQ9" s="161"/>
      <c r="ODR9" s="161"/>
      <c r="ODS9" s="161"/>
      <c r="ODT9" s="161"/>
      <c r="ODU9" s="161"/>
      <c r="ODV9" s="161"/>
      <c r="ODW9" s="161"/>
      <c r="ODX9" s="161"/>
      <c r="ODY9" s="161"/>
      <c r="ODZ9" s="161"/>
      <c r="OEA9" s="161"/>
      <c r="OEB9" s="161"/>
      <c r="OEC9" s="161"/>
      <c r="OED9" s="161"/>
      <c r="OEE9" s="161"/>
      <c r="OEF9" s="161"/>
      <c r="OEG9" s="161"/>
      <c r="OEH9" s="161"/>
      <c r="OEI9" s="161"/>
      <c r="OEJ9" s="161"/>
      <c r="OEK9" s="161"/>
      <c r="OEL9" s="161"/>
      <c r="OEM9" s="161"/>
      <c r="OEN9" s="161"/>
      <c r="OEO9" s="161"/>
      <c r="OEP9" s="161"/>
      <c r="OEQ9" s="161"/>
      <c r="OER9" s="161"/>
      <c r="OES9" s="161"/>
      <c r="OET9" s="161"/>
      <c r="OEU9" s="161"/>
      <c r="OEV9" s="161"/>
      <c r="OEW9" s="161"/>
      <c r="OEX9" s="161"/>
      <c r="OEY9" s="161"/>
      <c r="OEZ9" s="161"/>
      <c r="OFA9" s="161"/>
      <c r="OFB9" s="161"/>
      <c r="OFC9" s="161"/>
      <c r="OFD9" s="161"/>
      <c r="OFE9" s="161"/>
      <c r="OFF9" s="161"/>
      <c r="OFG9" s="161"/>
      <c r="OFH9" s="161"/>
      <c r="OFI9" s="161"/>
      <c r="OFJ9" s="161"/>
      <c r="OFK9" s="161"/>
      <c r="OFL9" s="161"/>
      <c r="OFM9" s="161"/>
      <c r="OFN9" s="161"/>
      <c r="OFO9" s="161"/>
      <c r="OFP9" s="161"/>
      <c r="OFQ9" s="161"/>
      <c r="OFR9" s="161"/>
      <c r="OFS9" s="161"/>
      <c r="OFT9" s="161"/>
      <c r="OFU9" s="161"/>
      <c r="OFV9" s="161"/>
      <c r="OFW9" s="161"/>
      <c r="OFX9" s="161"/>
      <c r="OFY9" s="161"/>
      <c r="OFZ9" s="161"/>
      <c r="OGA9" s="161"/>
      <c r="OGB9" s="161"/>
      <c r="OGC9" s="161"/>
      <c r="OGD9" s="161"/>
      <c r="OGE9" s="161"/>
      <c r="OGF9" s="161"/>
      <c r="OGG9" s="161"/>
      <c r="OGH9" s="161"/>
      <c r="OGI9" s="161"/>
      <c r="OGJ9" s="161"/>
      <c r="OGK9" s="161"/>
      <c r="OGL9" s="161"/>
      <c r="OGM9" s="161"/>
      <c r="OGN9" s="161"/>
      <c r="OGO9" s="161"/>
      <c r="OGP9" s="161"/>
      <c r="OGQ9" s="161"/>
      <c r="OGR9" s="161"/>
      <c r="OGS9" s="161"/>
      <c r="OGT9" s="161"/>
      <c r="OGU9" s="161"/>
      <c r="OGV9" s="161"/>
      <c r="OGW9" s="161"/>
      <c r="OGX9" s="161"/>
      <c r="OGY9" s="161"/>
      <c r="OGZ9" s="161"/>
      <c r="OHA9" s="161"/>
      <c r="OHB9" s="161"/>
      <c r="OHC9" s="161"/>
      <c r="OHD9" s="161"/>
      <c r="OHE9" s="161"/>
      <c r="OHF9" s="161"/>
      <c r="OHG9" s="161"/>
      <c r="OHH9" s="161"/>
      <c r="OHI9" s="161"/>
      <c r="OHJ9" s="161"/>
      <c r="OHK9" s="161"/>
      <c r="OHL9" s="161"/>
      <c r="OHM9" s="161"/>
      <c r="OHN9" s="161"/>
      <c r="OHO9" s="161"/>
      <c r="OHP9" s="161"/>
      <c r="OHQ9" s="161"/>
      <c r="OHR9" s="161"/>
      <c r="OHS9" s="161"/>
      <c r="OHT9" s="161"/>
      <c r="OHU9" s="161"/>
      <c r="OHV9" s="161"/>
      <c r="OHW9" s="161"/>
      <c r="OHX9" s="161"/>
      <c r="OHY9" s="161"/>
      <c r="OHZ9" s="161"/>
      <c r="OIA9" s="161"/>
      <c r="OIB9" s="161"/>
      <c r="OIC9" s="161"/>
      <c r="OID9" s="161"/>
      <c r="OIE9" s="161"/>
      <c r="OIF9" s="161"/>
      <c r="OIG9" s="161"/>
      <c r="OIH9" s="161"/>
      <c r="OII9" s="161"/>
      <c r="OIJ9" s="161"/>
      <c r="OIK9" s="161"/>
      <c r="OIL9" s="161"/>
      <c r="OIM9" s="161"/>
      <c r="OIN9" s="161"/>
      <c r="OIO9" s="161"/>
      <c r="OIP9" s="161"/>
      <c r="OIQ9" s="161"/>
      <c r="OIR9" s="161"/>
      <c r="OIS9" s="161"/>
      <c r="OIT9" s="161"/>
      <c r="OIU9" s="161"/>
      <c r="OIV9" s="161"/>
      <c r="OIW9" s="161"/>
      <c r="OIX9" s="161"/>
      <c r="OIY9" s="161"/>
      <c r="OIZ9" s="161"/>
      <c r="OJA9" s="161"/>
      <c r="OJB9" s="161"/>
      <c r="OJC9" s="161"/>
      <c r="OJD9" s="161"/>
      <c r="OJE9" s="161"/>
      <c r="OJF9" s="161"/>
      <c r="OJG9" s="161"/>
      <c r="OJH9" s="161"/>
      <c r="OJI9" s="161"/>
      <c r="OJJ9" s="161"/>
      <c r="OJK9" s="161"/>
      <c r="OJL9" s="161"/>
      <c r="OJM9" s="161"/>
      <c r="OJN9" s="161"/>
      <c r="OJO9" s="161"/>
      <c r="OJP9" s="161"/>
      <c r="OJQ9" s="161"/>
      <c r="OJR9" s="161"/>
      <c r="OJS9" s="161"/>
      <c r="OJT9" s="161"/>
      <c r="OJU9" s="161"/>
      <c r="OJV9" s="161"/>
      <c r="OJW9" s="161"/>
      <c r="OJX9" s="161"/>
      <c r="OJY9" s="161"/>
      <c r="OJZ9" s="161"/>
      <c r="OKA9" s="161"/>
      <c r="OKB9" s="161"/>
      <c r="OKC9" s="161"/>
      <c r="OKD9" s="161"/>
      <c r="OKE9" s="161"/>
      <c r="OKF9" s="161"/>
      <c r="OKG9" s="161"/>
      <c r="OKH9" s="161"/>
      <c r="OKI9" s="161"/>
      <c r="OKJ9" s="161"/>
      <c r="OKK9" s="161"/>
      <c r="OKL9" s="161"/>
      <c r="OKM9" s="161"/>
      <c r="OKN9" s="161"/>
      <c r="OKO9" s="161"/>
      <c r="OKP9" s="161"/>
      <c r="OKQ9" s="161"/>
      <c r="OKR9" s="161"/>
      <c r="OKS9" s="161"/>
      <c r="OKT9" s="161"/>
      <c r="OKU9" s="161"/>
      <c r="OKV9" s="161"/>
      <c r="OKW9" s="161"/>
      <c r="OKX9" s="161"/>
      <c r="OKY9" s="161"/>
      <c r="OKZ9" s="161"/>
      <c r="OLA9" s="161"/>
      <c r="OLB9" s="161"/>
      <c r="OLC9" s="161"/>
      <c r="OLD9" s="161"/>
      <c r="OLE9" s="161"/>
      <c r="OLF9" s="161"/>
      <c r="OLG9" s="161"/>
      <c r="OLH9" s="161"/>
      <c r="OLI9" s="161"/>
      <c r="OLJ9" s="161"/>
      <c r="OLK9" s="161"/>
      <c r="OLL9" s="161"/>
      <c r="OLM9" s="161"/>
      <c r="OLN9" s="161"/>
      <c r="OLO9" s="161"/>
      <c r="OLP9" s="161"/>
      <c r="OLQ9" s="161"/>
      <c r="OLR9" s="161"/>
      <c r="OLS9" s="161"/>
      <c r="OLT9" s="161"/>
      <c r="OLU9" s="161"/>
      <c r="OLV9" s="161"/>
      <c r="OLW9" s="161"/>
      <c r="OLX9" s="161"/>
      <c r="OLY9" s="161"/>
      <c r="OLZ9" s="161"/>
      <c r="OMA9" s="161"/>
      <c r="OMB9" s="161"/>
      <c r="OMC9" s="161"/>
      <c r="OMD9" s="161"/>
      <c r="OME9" s="161"/>
      <c r="OMF9" s="161"/>
      <c r="OMG9" s="161"/>
      <c r="OMH9" s="161"/>
      <c r="OMI9" s="161"/>
      <c r="OMJ9" s="161"/>
      <c r="OMK9" s="161"/>
      <c r="OML9" s="161"/>
      <c r="OMM9" s="161"/>
      <c r="OMN9" s="161"/>
      <c r="OMO9" s="161"/>
      <c r="OMP9" s="161"/>
      <c r="OMQ9" s="161"/>
      <c r="OMR9" s="161"/>
      <c r="OMS9" s="161"/>
      <c r="OMT9" s="161"/>
      <c r="OMU9" s="161"/>
      <c r="OMV9" s="161"/>
      <c r="OMW9" s="161"/>
      <c r="OMX9" s="161"/>
      <c r="OMY9" s="161"/>
      <c r="OMZ9" s="161"/>
      <c r="ONA9" s="161"/>
      <c r="ONB9" s="161"/>
      <c r="ONC9" s="161"/>
      <c r="OND9" s="161"/>
      <c r="ONE9" s="161"/>
      <c r="ONF9" s="161"/>
      <c r="ONG9" s="161"/>
      <c r="ONH9" s="161"/>
      <c r="ONI9" s="161"/>
      <c r="ONJ9" s="161"/>
      <c r="ONK9" s="161"/>
      <c r="ONL9" s="161"/>
      <c r="ONM9" s="161"/>
      <c r="ONN9" s="161"/>
      <c r="ONO9" s="161"/>
      <c r="ONP9" s="161"/>
      <c r="ONQ9" s="161"/>
      <c r="ONR9" s="161"/>
      <c r="ONS9" s="161"/>
      <c r="ONT9" s="161"/>
      <c r="ONU9" s="161"/>
      <c r="ONV9" s="161"/>
      <c r="ONW9" s="161"/>
      <c r="ONX9" s="161"/>
      <c r="ONY9" s="161"/>
      <c r="ONZ9" s="161"/>
      <c r="OOA9" s="161"/>
      <c r="OOB9" s="161"/>
      <c r="OOC9" s="161"/>
      <c r="OOD9" s="161"/>
      <c r="OOE9" s="161"/>
      <c r="OOF9" s="161"/>
      <c r="OOG9" s="161"/>
      <c r="OOH9" s="161"/>
      <c r="OOI9" s="161"/>
      <c r="OOJ9" s="161"/>
      <c r="OOK9" s="161"/>
      <c r="OOL9" s="161"/>
      <c r="OOM9" s="161"/>
      <c r="OON9" s="161"/>
      <c r="OOO9" s="161"/>
      <c r="OOP9" s="161"/>
      <c r="OOQ9" s="161"/>
      <c r="OOR9" s="161"/>
      <c r="OOS9" s="161"/>
      <c r="OOT9" s="161"/>
      <c r="OOU9" s="161"/>
      <c r="OOV9" s="161"/>
      <c r="OOW9" s="161"/>
      <c r="OOX9" s="161"/>
      <c r="OOY9" s="161"/>
      <c r="OOZ9" s="161"/>
      <c r="OPA9" s="161"/>
      <c r="OPB9" s="161"/>
      <c r="OPC9" s="161"/>
      <c r="OPD9" s="161"/>
      <c r="OPE9" s="161"/>
      <c r="OPF9" s="161"/>
      <c r="OPG9" s="161"/>
      <c r="OPH9" s="161"/>
      <c r="OPI9" s="161"/>
      <c r="OPJ9" s="161"/>
      <c r="OPK9" s="161"/>
      <c r="OPL9" s="161"/>
      <c r="OPM9" s="161"/>
      <c r="OPN9" s="161"/>
      <c r="OPO9" s="161"/>
      <c r="OPP9" s="161"/>
      <c r="OPQ9" s="161"/>
      <c r="OPR9" s="161"/>
      <c r="OPS9" s="161"/>
      <c r="OPT9" s="161"/>
      <c r="OPU9" s="161"/>
      <c r="OPV9" s="161"/>
      <c r="OPW9" s="161"/>
      <c r="OPX9" s="161"/>
      <c r="OPY9" s="161"/>
      <c r="OPZ9" s="161"/>
      <c r="OQA9" s="161"/>
      <c r="OQB9" s="161"/>
      <c r="OQC9" s="161"/>
      <c r="OQD9" s="161"/>
      <c r="OQE9" s="161"/>
      <c r="OQF9" s="161"/>
      <c r="OQG9" s="161"/>
      <c r="OQH9" s="161"/>
      <c r="OQI9" s="161"/>
      <c r="OQJ9" s="161"/>
      <c r="OQK9" s="161"/>
      <c r="OQL9" s="161"/>
      <c r="OQM9" s="161"/>
      <c r="OQN9" s="161"/>
      <c r="OQO9" s="161"/>
      <c r="OQP9" s="161"/>
      <c r="OQQ9" s="161"/>
      <c r="OQR9" s="161"/>
      <c r="OQS9" s="161"/>
      <c r="OQT9" s="161"/>
      <c r="OQU9" s="161"/>
      <c r="OQV9" s="161"/>
      <c r="OQW9" s="161"/>
      <c r="OQX9" s="161"/>
      <c r="OQY9" s="161"/>
      <c r="OQZ9" s="161"/>
      <c r="ORA9" s="161"/>
      <c r="ORB9" s="161"/>
      <c r="ORC9" s="161"/>
      <c r="ORD9" s="161"/>
      <c r="ORE9" s="161"/>
      <c r="ORF9" s="161"/>
      <c r="ORG9" s="161"/>
      <c r="ORH9" s="161"/>
      <c r="ORI9" s="161"/>
      <c r="ORJ9" s="161"/>
      <c r="ORK9" s="161"/>
      <c r="ORL9" s="161"/>
      <c r="ORM9" s="161"/>
      <c r="ORN9" s="161"/>
      <c r="ORO9" s="161"/>
      <c r="ORP9" s="161"/>
      <c r="ORQ9" s="161"/>
      <c r="ORR9" s="161"/>
      <c r="ORS9" s="161"/>
      <c r="ORT9" s="161"/>
      <c r="ORU9" s="161"/>
      <c r="ORV9" s="161"/>
      <c r="ORW9" s="161"/>
      <c r="ORX9" s="161"/>
      <c r="ORY9" s="161"/>
      <c r="ORZ9" s="161"/>
      <c r="OSA9" s="161"/>
      <c r="OSB9" s="161"/>
      <c r="OSC9" s="161"/>
      <c r="OSD9" s="161"/>
      <c r="OSE9" s="161"/>
      <c r="OSF9" s="161"/>
      <c r="OSG9" s="161"/>
      <c r="OSH9" s="161"/>
      <c r="OSI9" s="161"/>
      <c r="OSJ9" s="161"/>
      <c r="OSK9" s="161"/>
      <c r="OSL9" s="161"/>
      <c r="OSM9" s="161"/>
      <c r="OSN9" s="161"/>
      <c r="OSO9" s="161"/>
      <c r="OSP9" s="161"/>
      <c r="OSQ9" s="161"/>
      <c r="OSR9" s="161"/>
      <c r="OSS9" s="161"/>
      <c r="OST9" s="161"/>
      <c r="OSU9" s="161"/>
      <c r="OSV9" s="161"/>
      <c r="OSW9" s="161"/>
      <c r="OSX9" s="161"/>
      <c r="OSY9" s="161"/>
      <c r="OSZ9" s="161"/>
      <c r="OTA9" s="161"/>
      <c r="OTB9" s="161"/>
      <c r="OTC9" s="161"/>
      <c r="OTD9" s="161"/>
      <c r="OTE9" s="161"/>
      <c r="OTF9" s="161"/>
      <c r="OTG9" s="161"/>
      <c r="OTH9" s="161"/>
      <c r="OTI9" s="161"/>
      <c r="OTJ9" s="161"/>
      <c r="OTK9" s="161"/>
      <c r="OTL9" s="161"/>
      <c r="OTM9" s="161"/>
      <c r="OTN9" s="161"/>
      <c r="OTO9" s="161"/>
      <c r="OTP9" s="161"/>
      <c r="OTQ9" s="161"/>
      <c r="OTR9" s="161"/>
      <c r="OTS9" s="161"/>
      <c r="OTT9" s="161"/>
      <c r="OTU9" s="161"/>
      <c r="OTV9" s="161"/>
      <c r="OTW9" s="161"/>
      <c r="OTX9" s="161"/>
      <c r="OTY9" s="161"/>
      <c r="OTZ9" s="161"/>
      <c r="OUA9" s="161"/>
      <c r="OUB9" s="161"/>
      <c r="OUC9" s="161"/>
      <c r="OUD9" s="161"/>
      <c r="OUE9" s="161"/>
      <c r="OUF9" s="161"/>
      <c r="OUG9" s="161"/>
      <c r="OUH9" s="161"/>
      <c r="OUI9" s="161"/>
      <c r="OUJ9" s="161"/>
      <c r="OUK9" s="161"/>
      <c r="OUL9" s="161"/>
      <c r="OUM9" s="161"/>
      <c r="OUN9" s="161"/>
      <c r="OUO9" s="161"/>
      <c r="OUP9" s="161"/>
      <c r="OUQ9" s="161"/>
      <c r="OUR9" s="161"/>
      <c r="OUS9" s="161"/>
      <c r="OUT9" s="161"/>
      <c r="OUU9" s="161"/>
      <c r="OUV9" s="161"/>
      <c r="OUW9" s="161"/>
      <c r="OUX9" s="161"/>
      <c r="OUY9" s="161"/>
      <c r="OUZ9" s="161"/>
      <c r="OVA9" s="161"/>
      <c r="OVB9" s="161"/>
      <c r="OVC9" s="161"/>
      <c r="OVD9" s="161"/>
      <c r="OVE9" s="161"/>
      <c r="OVF9" s="161"/>
      <c r="OVG9" s="161"/>
      <c r="OVH9" s="161"/>
      <c r="OVI9" s="161"/>
      <c r="OVJ9" s="161"/>
      <c r="OVK9" s="161"/>
      <c r="OVL9" s="161"/>
      <c r="OVM9" s="161"/>
      <c r="OVN9" s="161"/>
      <c r="OVO9" s="161"/>
      <c r="OVP9" s="161"/>
      <c r="OVQ9" s="161"/>
      <c r="OVR9" s="161"/>
      <c r="OVS9" s="161"/>
      <c r="OVT9" s="161"/>
      <c r="OVU9" s="161"/>
      <c r="OVV9" s="161"/>
      <c r="OVW9" s="161"/>
      <c r="OVX9" s="161"/>
      <c r="OVY9" s="161"/>
      <c r="OVZ9" s="161"/>
      <c r="OWA9" s="161"/>
      <c r="OWB9" s="161"/>
      <c r="OWC9" s="161"/>
      <c r="OWD9" s="161"/>
      <c r="OWE9" s="161"/>
      <c r="OWF9" s="161"/>
      <c r="OWG9" s="161"/>
      <c r="OWH9" s="161"/>
      <c r="OWI9" s="161"/>
      <c r="OWJ9" s="161"/>
      <c r="OWK9" s="161"/>
      <c r="OWL9" s="161"/>
      <c r="OWM9" s="161"/>
      <c r="OWN9" s="161"/>
      <c r="OWO9" s="161"/>
      <c r="OWP9" s="161"/>
      <c r="OWQ9" s="161"/>
      <c r="OWR9" s="161"/>
      <c r="OWS9" s="161"/>
      <c r="OWT9" s="161"/>
      <c r="OWU9" s="161"/>
      <c r="OWV9" s="161"/>
      <c r="OWW9" s="161"/>
      <c r="OWX9" s="161"/>
      <c r="OWY9" s="161"/>
      <c r="OWZ9" s="161"/>
      <c r="OXA9" s="161"/>
      <c r="OXB9" s="161"/>
      <c r="OXC9" s="161"/>
      <c r="OXD9" s="161"/>
      <c r="OXE9" s="161"/>
      <c r="OXF9" s="161"/>
      <c r="OXG9" s="161"/>
      <c r="OXH9" s="161"/>
      <c r="OXI9" s="161"/>
      <c r="OXJ9" s="161"/>
      <c r="OXK9" s="161"/>
      <c r="OXL9" s="161"/>
      <c r="OXM9" s="161"/>
      <c r="OXN9" s="161"/>
      <c r="OXO9" s="161"/>
      <c r="OXP9" s="161"/>
      <c r="OXQ9" s="161"/>
      <c r="OXR9" s="161"/>
      <c r="OXS9" s="161"/>
      <c r="OXT9" s="161"/>
      <c r="OXU9" s="161"/>
      <c r="OXV9" s="161"/>
      <c r="OXW9" s="161"/>
      <c r="OXX9" s="161"/>
      <c r="OXY9" s="161"/>
      <c r="OXZ9" s="161"/>
      <c r="OYA9" s="161"/>
      <c r="OYB9" s="161"/>
      <c r="OYC9" s="161"/>
      <c r="OYD9" s="161"/>
      <c r="OYE9" s="161"/>
      <c r="OYF9" s="161"/>
      <c r="OYG9" s="161"/>
      <c r="OYH9" s="161"/>
      <c r="OYI9" s="161"/>
      <c r="OYJ9" s="161"/>
      <c r="OYK9" s="161"/>
      <c r="OYL9" s="161"/>
      <c r="OYM9" s="161"/>
      <c r="OYN9" s="161"/>
      <c r="OYO9" s="161"/>
      <c r="OYP9" s="161"/>
      <c r="OYQ9" s="161"/>
      <c r="OYR9" s="161"/>
      <c r="OYS9" s="161"/>
      <c r="OYT9" s="161"/>
      <c r="OYU9" s="161"/>
      <c r="OYV9" s="161"/>
      <c r="OYW9" s="161"/>
      <c r="OYX9" s="161"/>
      <c r="OYY9" s="161"/>
      <c r="OYZ9" s="161"/>
      <c r="OZA9" s="161"/>
      <c r="OZB9" s="161"/>
      <c r="OZC9" s="161"/>
      <c r="OZD9" s="161"/>
      <c r="OZE9" s="161"/>
      <c r="OZF9" s="161"/>
      <c r="OZG9" s="161"/>
      <c r="OZH9" s="161"/>
      <c r="OZI9" s="161"/>
      <c r="OZJ9" s="161"/>
      <c r="OZK9" s="161"/>
      <c r="OZL9" s="161"/>
      <c r="OZM9" s="161"/>
      <c r="OZN9" s="161"/>
      <c r="OZO9" s="161"/>
      <c r="OZP9" s="161"/>
      <c r="OZQ9" s="161"/>
      <c r="OZR9" s="161"/>
      <c r="OZS9" s="161"/>
      <c r="OZT9" s="161"/>
      <c r="OZU9" s="161"/>
      <c r="OZV9" s="161"/>
      <c r="OZW9" s="161"/>
      <c r="OZX9" s="161"/>
      <c r="OZY9" s="161"/>
      <c r="OZZ9" s="161"/>
      <c r="PAA9" s="161"/>
      <c r="PAB9" s="161"/>
      <c r="PAC9" s="161"/>
      <c r="PAD9" s="161"/>
      <c r="PAE9" s="161"/>
      <c r="PAF9" s="161"/>
      <c r="PAG9" s="161"/>
      <c r="PAH9" s="161"/>
      <c r="PAI9" s="161"/>
      <c r="PAJ9" s="161"/>
      <c r="PAK9" s="161"/>
      <c r="PAL9" s="161"/>
      <c r="PAM9" s="161"/>
      <c r="PAN9" s="161"/>
      <c r="PAO9" s="161"/>
      <c r="PAP9" s="161"/>
      <c r="PAQ9" s="161"/>
      <c r="PAR9" s="161"/>
      <c r="PAS9" s="161"/>
      <c r="PAT9" s="161"/>
      <c r="PAU9" s="161"/>
      <c r="PAV9" s="161"/>
      <c r="PAW9" s="161"/>
      <c r="PAX9" s="161"/>
      <c r="PAY9" s="161"/>
      <c r="PAZ9" s="161"/>
      <c r="PBA9" s="161"/>
      <c r="PBB9" s="161"/>
      <c r="PBC9" s="161"/>
      <c r="PBD9" s="161"/>
      <c r="PBE9" s="161"/>
      <c r="PBF9" s="161"/>
      <c r="PBG9" s="161"/>
      <c r="PBH9" s="161"/>
      <c r="PBI9" s="161"/>
      <c r="PBJ9" s="161"/>
      <c r="PBK9" s="161"/>
      <c r="PBL9" s="161"/>
      <c r="PBM9" s="161"/>
      <c r="PBN9" s="161"/>
      <c r="PBO9" s="161"/>
      <c r="PBP9" s="161"/>
      <c r="PBQ9" s="161"/>
      <c r="PBR9" s="161"/>
      <c r="PBS9" s="161"/>
      <c r="PBT9" s="161"/>
      <c r="PBU9" s="161"/>
      <c r="PBV9" s="161"/>
      <c r="PBW9" s="161"/>
      <c r="PBX9" s="161"/>
      <c r="PBY9" s="161"/>
      <c r="PBZ9" s="161"/>
      <c r="PCA9" s="161"/>
      <c r="PCB9" s="161"/>
      <c r="PCC9" s="161"/>
      <c r="PCD9" s="161"/>
      <c r="PCE9" s="161"/>
      <c r="PCF9" s="161"/>
      <c r="PCG9" s="161"/>
      <c r="PCH9" s="161"/>
      <c r="PCI9" s="161"/>
      <c r="PCJ9" s="161"/>
      <c r="PCK9" s="161"/>
      <c r="PCL9" s="161"/>
      <c r="PCM9" s="161"/>
      <c r="PCN9" s="161"/>
      <c r="PCO9" s="161"/>
      <c r="PCP9" s="161"/>
      <c r="PCQ9" s="161"/>
      <c r="PCR9" s="161"/>
      <c r="PCS9" s="161"/>
      <c r="PCT9" s="161"/>
      <c r="PCU9" s="161"/>
      <c r="PCV9" s="161"/>
      <c r="PCW9" s="161"/>
      <c r="PCX9" s="161"/>
      <c r="PCY9" s="161"/>
      <c r="PCZ9" s="161"/>
      <c r="PDA9" s="161"/>
      <c r="PDB9" s="161"/>
      <c r="PDC9" s="161"/>
      <c r="PDD9" s="161"/>
      <c r="PDE9" s="161"/>
      <c r="PDF9" s="161"/>
      <c r="PDG9" s="161"/>
      <c r="PDH9" s="161"/>
      <c r="PDI9" s="161"/>
      <c r="PDJ9" s="161"/>
      <c r="PDK9" s="161"/>
      <c r="PDL9" s="161"/>
      <c r="PDM9" s="161"/>
      <c r="PDN9" s="161"/>
      <c r="PDO9" s="161"/>
      <c r="PDP9" s="161"/>
      <c r="PDQ9" s="161"/>
      <c r="PDR9" s="161"/>
      <c r="PDS9" s="161"/>
      <c r="PDT9" s="161"/>
      <c r="PDU9" s="161"/>
      <c r="PDV9" s="161"/>
      <c r="PDW9" s="161"/>
      <c r="PDX9" s="161"/>
      <c r="PDY9" s="161"/>
      <c r="PDZ9" s="161"/>
      <c r="PEA9" s="161"/>
      <c r="PEB9" s="161"/>
      <c r="PEC9" s="161"/>
      <c r="PED9" s="161"/>
      <c r="PEE9" s="161"/>
      <c r="PEF9" s="161"/>
      <c r="PEG9" s="161"/>
      <c r="PEH9" s="161"/>
      <c r="PEI9" s="161"/>
      <c r="PEJ9" s="161"/>
      <c r="PEK9" s="161"/>
      <c r="PEL9" s="161"/>
      <c r="PEM9" s="161"/>
      <c r="PEN9" s="161"/>
      <c r="PEO9" s="161"/>
      <c r="PEP9" s="161"/>
      <c r="PEQ9" s="161"/>
      <c r="PER9" s="161"/>
      <c r="PES9" s="161"/>
      <c r="PET9" s="161"/>
      <c r="PEU9" s="161"/>
      <c r="PEV9" s="161"/>
      <c r="PEW9" s="161"/>
      <c r="PEX9" s="161"/>
      <c r="PEY9" s="161"/>
      <c r="PEZ9" s="161"/>
      <c r="PFA9" s="161"/>
      <c r="PFB9" s="161"/>
      <c r="PFC9" s="161"/>
      <c r="PFD9" s="161"/>
      <c r="PFE9" s="161"/>
      <c r="PFF9" s="161"/>
      <c r="PFG9" s="161"/>
      <c r="PFH9" s="161"/>
      <c r="PFI9" s="161"/>
      <c r="PFJ9" s="161"/>
      <c r="PFK9" s="161"/>
      <c r="PFL9" s="161"/>
      <c r="PFM9" s="161"/>
      <c r="PFN9" s="161"/>
      <c r="PFO9" s="161"/>
      <c r="PFP9" s="161"/>
      <c r="PFQ9" s="161"/>
      <c r="PFR9" s="161"/>
      <c r="PFS9" s="161"/>
      <c r="PFT9" s="161"/>
      <c r="PFU9" s="161"/>
      <c r="PFV9" s="161"/>
      <c r="PFW9" s="161"/>
      <c r="PFX9" s="161"/>
      <c r="PFY9" s="161"/>
      <c r="PFZ9" s="161"/>
      <c r="PGA9" s="161"/>
      <c r="PGB9" s="161"/>
      <c r="PGC9" s="161"/>
      <c r="PGD9" s="161"/>
      <c r="PGE9" s="161"/>
      <c r="PGF9" s="161"/>
      <c r="PGG9" s="161"/>
      <c r="PGH9" s="161"/>
      <c r="PGI9" s="161"/>
      <c r="PGJ9" s="161"/>
      <c r="PGK9" s="161"/>
      <c r="PGL9" s="161"/>
      <c r="PGM9" s="161"/>
      <c r="PGN9" s="161"/>
      <c r="PGO9" s="161"/>
      <c r="PGP9" s="161"/>
      <c r="PGQ9" s="161"/>
      <c r="PGR9" s="161"/>
      <c r="PGS9" s="161"/>
      <c r="PGT9" s="161"/>
      <c r="PGU9" s="161"/>
      <c r="PGV9" s="161"/>
      <c r="PGW9" s="161"/>
      <c r="PGX9" s="161"/>
      <c r="PGY9" s="161"/>
      <c r="PGZ9" s="161"/>
      <c r="PHA9" s="161"/>
      <c r="PHB9" s="161"/>
      <c r="PHC9" s="161"/>
      <c r="PHD9" s="161"/>
      <c r="PHE9" s="161"/>
      <c r="PHF9" s="161"/>
      <c r="PHG9" s="161"/>
      <c r="PHH9" s="161"/>
      <c r="PHI9" s="161"/>
      <c r="PHJ9" s="161"/>
      <c r="PHK9" s="161"/>
      <c r="PHL9" s="161"/>
      <c r="PHM9" s="161"/>
      <c r="PHN9" s="161"/>
      <c r="PHO9" s="161"/>
      <c r="PHP9" s="161"/>
      <c r="PHQ9" s="161"/>
      <c r="PHR9" s="161"/>
      <c r="PHS9" s="161"/>
      <c r="PHT9" s="161"/>
      <c r="PHU9" s="161"/>
      <c r="PHV9" s="161"/>
      <c r="PHW9" s="161"/>
      <c r="PHX9" s="161"/>
      <c r="PHY9" s="161"/>
      <c r="PHZ9" s="161"/>
      <c r="PIA9" s="161"/>
      <c r="PIB9" s="161"/>
      <c r="PIC9" s="161"/>
      <c r="PID9" s="161"/>
      <c r="PIE9" s="161"/>
      <c r="PIF9" s="161"/>
      <c r="PIG9" s="161"/>
      <c r="PIH9" s="161"/>
      <c r="PII9" s="161"/>
      <c r="PIJ9" s="161"/>
      <c r="PIK9" s="161"/>
      <c r="PIL9" s="161"/>
      <c r="PIM9" s="161"/>
      <c r="PIN9" s="161"/>
      <c r="PIO9" s="161"/>
      <c r="PIP9" s="161"/>
      <c r="PIQ9" s="161"/>
      <c r="PIR9" s="161"/>
      <c r="PIS9" s="161"/>
      <c r="PIT9" s="161"/>
      <c r="PIU9" s="161"/>
      <c r="PIV9" s="161"/>
      <c r="PIW9" s="161"/>
      <c r="PIX9" s="161"/>
      <c r="PIY9" s="161"/>
      <c r="PIZ9" s="161"/>
      <c r="PJA9" s="161"/>
      <c r="PJB9" s="161"/>
      <c r="PJC9" s="161"/>
      <c r="PJD9" s="161"/>
      <c r="PJE9" s="161"/>
      <c r="PJF9" s="161"/>
      <c r="PJG9" s="161"/>
      <c r="PJH9" s="161"/>
      <c r="PJI9" s="161"/>
      <c r="PJJ9" s="161"/>
      <c r="PJK9" s="161"/>
      <c r="PJL9" s="161"/>
      <c r="PJM9" s="161"/>
      <c r="PJN9" s="161"/>
      <c r="PJO9" s="161"/>
      <c r="PJP9" s="161"/>
      <c r="PJQ9" s="161"/>
      <c r="PJR9" s="161"/>
      <c r="PJS9" s="161"/>
      <c r="PJT9" s="161"/>
      <c r="PJU9" s="161"/>
      <c r="PJV9" s="161"/>
      <c r="PJW9" s="161"/>
      <c r="PJX9" s="161"/>
      <c r="PJY9" s="161"/>
      <c r="PJZ9" s="161"/>
      <c r="PKA9" s="161"/>
      <c r="PKB9" s="161"/>
      <c r="PKC9" s="161"/>
      <c r="PKD9" s="161"/>
      <c r="PKE9" s="161"/>
      <c r="PKF9" s="161"/>
      <c r="PKG9" s="161"/>
      <c r="PKH9" s="161"/>
      <c r="PKI9" s="161"/>
      <c r="PKJ9" s="161"/>
      <c r="PKK9" s="161"/>
      <c r="PKL9" s="161"/>
      <c r="PKM9" s="161"/>
      <c r="PKN9" s="161"/>
      <c r="PKO9" s="161"/>
      <c r="PKP9" s="161"/>
      <c r="PKQ9" s="161"/>
      <c r="PKR9" s="161"/>
      <c r="PKS9" s="161"/>
      <c r="PKT9" s="161"/>
      <c r="PKU9" s="161"/>
      <c r="PKV9" s="161"/>
      <c r="PKW9" s="161"/>
      <c r="PKX9" s="161"/>
      <c r="PKY9" s="161"/>
      <c r="PKZ9" s="161"/>
      <c r="PLA9" s="161"/>
      <c r="PLB9" s="161"/>
      <c r="PLC9" s="161"/>
      <c r="PLD9" s="161"/>
      <c r="PLE9" s="161"/>
      <c r="PLF9" s="161"/>
      <c r="PLG9" s="161"/>
      <c r="PLH9" s="161"/>
      <c r="PLI9" s="161"/>
      <c r="PLJ9" s="161"/>
      <c r="PLK9" s="161"/>
      <c r="PLL9" s="161"/>
      <c r="PLM9" s="161"/>
      <c r="PLN9" s="161"/>
      <c r="PLO9" s="161"/>
      <c r="PLP9" s="161"/>
      <c r="PLQ9" s="161"/>
      <c r="PLR9" s="161"/>
      <c r="PLS9" s="161"/>
      <c r="PLT9" s="161"/>
      <c r="PLU9" s="161"/>
      <c r="PLV9" s="161"/>
      <c r="PLW9" s="161"/>
      <c r="PLX9" s="161"/>
      <c r="PLY9" s="161"/>
      <c r="PLZ9" s="161"/>
      <c r="PMA9" s="161"/>
      <c r="PMB9" s="161"/>
      <c r="PMC9" s="161"/>
      <c r="PMD9" s="161"/>
      <c r="PME9" s="161"/>
      <c r="PMF9" s="161"/>
      <c r="PMG9" s="161"/>
      <c r="PMH9" s="161"/>
      <c r="PMI9" s="161"/>
      <c r="PMJ9" s="161"/>
      <c r="PMK9" s="161"/>
      <c r="PML9" s="161"/>
      <c r="PMM9" s="161"/>
      <c r="PMN9" s="161"/>
      <c r="PMO9" s="161"/>
      <c r="PMP9" s="161"/>
      <c r="PMQ9" s="161"/>
      <c r="PMR9" s="161"/>
      <c r="PMS9" s="161"/>
      <c r="PMT9" s="161"/>
      <c r="PMU9" s="161"/>
      <c r="PMV9" s="161"/>
      <c r="PMW9" s="161"/>
      <c r="PMX9" s="161"/>
      <c r="PMY9" s="161"/>
      <c r="PMZ9" s="161"/>
      <c r="PNA9" s="161"/>
      <c r="PNB9" s="161"/>
      <c r="PNC9" s="161"/>
      <c r="PND9" s="161"/>
      <c r="PNE9" s="161"/>
      <c r="PNF9" s="161"/>
      <c r="PNG9" s="161"/>
      <c r="PNH9" s="161"/>
      <c r="PNI9" s="161"/>
      <c r="PNJ9" s="161"/>
      <c r="PNK9" s="161"/>
      <c r="PNL9" s="161"/>
      <c r="PNM9" s="161"/>
      <c r="PNN9" s="161"/>
      <c r="PNO9" s="161"/>
      <c r="PNP9" s="161"/>
      <c r="PNQ9" s="161"/>
      <c r="PNR9" s="161"/>
      <c r="PNS9" s="161"/>
      <c r="PNT9" s="161"/>
      <c r="PNU9" s="161"/>
      <c r="PNV9" s="161"/>
      <c r="PNW9" s="161"/>
      <c r="PNX9" s="161"/>
      <c r="PNY9" s="161"/>
      <c r="PNZ9" s="161"/>
      <c r="POA9" s="161"/>
      <c r="POB9" s="161"/>
      <c r="POC9" s="161"/>
      <c r="POD9" s="161"/>
      <c r="POE9" s="161"/>
      <c r="POF9" s="161"/>
      <c r="POG9" s="161"/>
      <c r="POH9" s="161"/>
      <c r="POI9" s="161"/>
      <c r="POJ9" s="161"/>
      <c r="POK9" s="161"/>
      <c r="POL9" s="161"/>
      <c r="POM9" s="161"/>
      <c r="PON9" s="161"/>
      <c r="POO9" s="161"/>
      <c r="POP9" s="161"/>
      <c r="POQ9" s="161"/>
      <c r="POR9" s="161"/>
      <c r="POS9" s="161"/>
      <c r="POT9" s="161"/>
      <c r="POU9" s="161"/>
      <c r="POV9" s="161"/>
      <c r="POW9" s="161"/>
      <c r="POX9" s="161"/>
      <c r="POY9" s="161"/>
      <c r="POZ9" s="161"/>
      <c r="PPA9" s="161"/>
      <c r="PPB9" s="161"/>
      <c r="PPC9" s="161"/>
      <c r="PPD9" s="161"/>
      <c r="PPE9" s="161"/>
      <c r="PPF9" s="161"/>
      <c r="PPG9" s="161"/>
      <c r="PPH9" s="161"/>
      <c r="PPI9" s="161"/>
      <c r="PPJ9" s="161"/>
      <c r="PPK9" s="161"/>
      <c r="PPL9" s="161"/>
      <c r="PPM9" s="161"/>
      <c r="PPN9" s="161"/>
      <c r="PPO9" s="161"/>
      <c r="PPP9" s="161"/>
      <c r="PPQ9" s="161"/>
      <c r="PPR9" s="161"/>
      <c r="PPS9" s="161"/>
      <c r="PPT9" s="161"/>
      <c r="PPU9" s="161"/>
      <c r="PPV9" s="161"/>
      <c r="PPW9" s="161"/>
      <c r="PPX9" s="161"/>
      <c r="PPY9" s="161"/>
      <c r="PPZ9" s="161"/>
      <c r="PQA9" s="161"/>
      <c r="PQB9" s="161"/>
      <c r="PQC9" s="161"/>
      <c r="PQD9" s="161"/>
      <c r="PQE9" s="161"/>
      <c r="PQF9" s="161"/>
      <c r="PQG9" s="161"/>
      <c r="PQH9" s="161"/>
      <c r="PQI9" s="161"/>
      <c r="PQJ9" s="161"/>
      <c r="PQK9" s="161"/>
      <c r="PQL9" s="161"/>
      <c r="PQM9" s="161"/>
      <c r="PQN9" s="161"/>
      <c r="PQO9" s="161"/>
      <c r="PQP9" s="161"/>
      <c r="PQQ9" s="161"/>
      <c r="PQR9" s="161"/>
      <c r="PQS9" s="161"/>
      <c r="PQT9" s="161"/>
      <c r="PQU9" s="161"/>
      <c r="PQV9" s="161"/>
      <c r="PQW9" s="161"/>
      <c r="PQX9" s="161"/>
      <c r="PQY9" s="161"/>
      <c r="PQZ9" s="161"/>
      <c r="PRA9" s="161"/>
      <c r="PRB9" s="161"/>
      <c r="PRC9" s="161"/>
      <c r="PRD9" s="161"/>
      <c r="PRE9" s="161"/>
      <c r="PRF9" s="161"/>
      <c r="PRG9" s="161"/>
      <c r="PRH9" s="161"/>
      <c r="PRI9" s="161"/>
      <c r="PRJ9" s="161"/>
      <c r="PRK9" s="161"/>
      <c r="PRL9" s="161"/>
      <c r="PRM9" s="161"/>
      <c r="PRN9" s="161"/>
      <c r="PRO9" s="161"/>
      <c r="PRP9" s="161"/>
      <c r="PRQ9" s="161"/>
      <c r="PRR9" s="161"/>
      <c r="PRS9" s="161"/>
      <c r="PRT9" s="161"/>
      <c r="PRU9" s="161"/>
      <c r="PRV9" s="161"/>
      <c r="PRW9" s="161"/>
      <c r="PRX9" s="161"/>
      <c r="PRY9" s="161"/>
      <c r="PRZ9" s="161"/>
      <c r="PSA9" s="161"/>
      <c r="PSB9" s="161"/>
      <c r="PSC9" s="161"/>
      <c r="PSD9" s="161"/>
      <c r="PSE9" s="161"/>
      <c r="PSF9" s="161"/>
      <c r="PSG9" s="161"/>
      <c r="PSH9" s="161"/>
      <c r="PSI9" s="161"/>
      <c r="PSJ9" s="161"/>
      <c r="PSK9" s="161"/>
      <c r="PSL9" s="161"/>
      <c r="PSM9" s="161"/>
      <c r="PSN9" s="161"/>
      <c r="PSO9" s="161"/>
      <c r="PSP9" s="161"/>
      <c r="PSQ9" s="161"/>
      <c r="PSR9" s="161"/>
      <c r="PSS9" s="161"/>
      <c r="PST9" s="161"/>
      <c r="PSU9" s="161"/>
      <c r="PSV9" s="161"/>
      <c r="PSW9" s="161"/>
      <c r="PSX9" s="161"/>
      <c r="PSY9" s="161"/>
      <c r="PSZ9" s="161"/>
      <c r="PTA9" s="161"/>
      <c r="PTB9" s="161"/>
      <c r="PTC9" s="161"/>
      <c r="PTD9" s="161"/>
      <c r="PTE9" s="161"/>
      <c r="PTF9" s="161"/>
      <c r="PTG9" s="161"/>
      <c r="PTH9" s="161"/>
      <c r="PTI9" s="161"/>
      <c r="PTJ9" s="161"/>
      <c r="PTK9" s="161"/>
      <c r="PTL9" s="161"/>
      <c r="PTM9" s="161"/>
      <c r="PTN9" s="161"/>
      <c r="PTO9" s="161"/>
      <c r="PTP9" s="161"/>
      <c r="PTQ9" s="161"/>
      <c r="PTR9" s="161"/>
      <c r="PTS9" s="161"/>
      <c r="PTT9" s="161"/>
      <c r="PTU9" s="161"/>
      <c r="PTV9" s="161"/>
      <c r="PTW9" s="161"/>
      <c r="PTX9" s="161"/>
      <c r="PTY9" s="161"/>
      <c r="PTZ9" s="161"/>
      <c r="PUA9" s="161"/>
      <c r="PUB9" s="161"/>
      <c r="PUC9" s="161"/>
      <c r="PUD9" s="161"/>
      <c r="PUE9" s="161"/>
      <c r="PUF9" s="161"/>
      <c r="PUG9" s="161"/>
      <c r="PUH9" s="161"/>
      <c r="PUI9" s="161"/>
      <c r="PUJ9" s="161"/>
      <c r="PUK9" s="161"/>
      <c r="PUL9" s="161"/>
      <c r="PUM9" s="161"/>
      <c r="PUN9" s="161"/>
      <c r="PUO9" s="161"/>
      <c r="PUP9" s="161"/>
      <c r="PUQ9" s="161"/>
      <c r="PUR9" s="161"/>
      <c r="PUS9" s="161"/>
      <c r="PUT9" s="161"/>
      <c r="PUU9" s="161"/>
      <c r="PUV9" s="161"/>
      <c r="PUW9" s="161"/>
      <c r="PUX9" s="161"/>
      <c r="PUY9" s="161"/>
      <c r="PUZ9" s="161"/>
      <c r="PVA9" s="161"/>
      <c r="PVB9" s="161"/>
      <c r="PVC9" s="161"/>
      <c r="PVD9" s="161"/>
      <c r="PVE9" s="161"/>
      <c r="PVF9" s="161"/>
      <c r="PVG9" s="161"/>
      <c r="PVH9" s="161"/>
      <c r="PVI9" s="161"/>
      <c r="PVJ9" s="161"/>
      <c r="PVK9" s="161"/>
      <c r="PVL9" s="161"/>
      <c r="PVM9" s="161"/>
      <c r="PVN9" s="161"/>
      <c r="PVO9" s="161"/>
      <c r="PVP9" s="161"/>
      <c r="PVQ9" s="161"/>
      <c r="PVR9" s="161"/>
      <c r="PVS9" s="161"/>
      <c r="PVT9" s="161"/>
      <c r="PVU9" s="161"/>
      <c r="PVV9" s="161"/>
      <c r="PVW9" s="161"/>
      <c r="PVX9" s="161"/>
      <c r="PVY9" s="161"/>
      <c r="PVZ9" s="161"/>
      <c r="PWA9" s="161"/>
      <c r="PWB9" s="161"/>
      <c r="PWC9" s="161"/>
      <c r="PWD9" s="161"/>
      <c r="PWE9" s="161"/>
      <c r="PWF9" s="161"/>
      <c r="PWG9" s="161"/>
      <c r="PWH9" s="161"/>
      <c r="PWI9" s="161"/>
      <c r="PWJ9" s="161"/>
      <c r="PWK9" s="161"/>
      <c r="PWL9" s="161"/>
      <c r="PWM9" s="161"/>
      <c r="PWN9" s="161"/>
      <c r="PWO9" s="161"/>
      <c r="PWP9" s="161"/>
      <c r="PWQ9" s="161"/>
      <c r="PWR9" s="161"/>
      <c r="PWS9" s="161"/>
      <c r="PWT9" s="161"/>
      <c r="PWU9" s="161"/>
      <c r="PWV9" s="161"/>
      <c r="PWW9" s="161"/>
      <c r="PWX9" s="161"/>
      <c r="PWY9" s="161"/>
      <c r="PWZ9" s="161"/>
      <c r="PXA9" s="161"/>
      <c r="PXB9" s="161"/>
      <c r="PXC9" s="161"/>
      <c r="PXD9" s="161"/>
      <c r="PXE9" s="161"/>
      <c r="PXF9" s="161"/>
      <c r="PXG9" s="161"/>
      <c r="PXH9" s="161"/>
      <c r="PXI9" s="161"/>
      <c r="PXJ9" s="161"/>
      <c r="PXK9" s="161"/>
      <c r="PXL9" s="161"/>
      <c r="PXM9" s="161"/>
      <c r="PXN9" s="161"/>
      <c r="PXO9" s="161"/>
      <c r="PXP9" s="161"/>
      <c r="PXQ9" s="161"/>
      <c r="PXR9" s="161"/>
      <c r="PXS9" s="161"/>
      <c r="PXT9" s="161"/>
      <c r="PXU9" s="161"/>
      <c r="PXV9" s="161"/>
      <c r="PXW9" s="161"/>
      <c r="PXX9" s="161"/>
      <c r="PXY9" s="161"/>
      <c r="PXZ9" s="161"/>
      <c r="PYA9" s="161"/>
      <c r="PYB9" s="161"/>
      <c r="PYC9" s="161"/>
      <c r="PYD9" s="161"/>
      <c r="PYE9" s="161"/>
      <c r="PYF9" s="161"/>
      <c r="PYG9" s="161"/>
      <c r="PYH9" s="161"/>
      <c r="PYI9" s="161"/>
      <c r="PYJ9" s="161"/>
      <c r="PYK9" s="161"/>
      <c r="PYL9" s="161"/>
      <c r="PYM9" s="161"/>
      <c r="PYN9" s="161"/>
      <c r="PYO9" s="161"/>
      <c r="PYP9" s="161"/>
      <c r="PYQ9" s="161"/>
      <c r="PYR9" s="161"/>
      <c r="PYS9" s="161"/>
      <c r="PYT9" s="161"/>
      <c r="PYU9" s="161"/>
      <c r="PYV9" s="161"/>
      <c r="PYW9" s="161"/>
      <c r="PYX9" s="161"/>
      <c r="PYY9" s="161"/>
      <c r="PYZ9" s="161"/>
      <c r="PZA9" s="161"/>
      <c r="PZB9" s="161"/>
      <c r="PZC9" s="161"/>
      <c r="PZD9" s="161"/>
      <c r="PZE9" s="161"/>
      <c r="PZF9" s="161"/>
      <c r="PZG9" s="161"/>
      <c r="PZH9" s="161"/>
      <c r="PZI9" s="161"/>
      <c r="PZJ9" s="161"/>
      <c r="PZK9" s="161"/>
      <c r="PZL9" s="161"/>
      <c r="PZM9" s="161"/>
      <c r="PZN9" s="161"/>
      <c r="PZO9" s="161"/>
      <c r="PZP9" s="161"/>
      <c r="PZQ9" s="161"/>
      <c r="PZR9" s="161"/>
      <c r="PZS9" s="161"/>
      <c r="PZT9" s="161"/>
      <c r="PZU9" s="161"/>
      <c r="PZV9" s="161"/>
      <c r="PZW9" s="161"/>
      <c r="PZX9" s="161"/>
      <c r="PZY9" s="161"/>
      <c r="PZZ9" s="161"/>
      <c r="QAA9" s="161"/>
      <c r="QAB9" s="161"/>
      <c r="QAC9" s="161"/>
      <c r="QAD9" s="161"/>
      <c r="QAE9" s="161"/>
      <c r="QAF9" s="161"/>
      <c r="QAG9" s="161"/>
      <c r="QAH9" s="161"/>
      <c r="QAI9" s="161"/>
      <c r="QAJ9" s="161"/>
      <c r="QAK9" s="161"/>
      <c r="QAL9" s="161"/>
      <c r="QAM9" s="161"/>
      <c r="QAN9" s="161"/>
      <c r="QAO9" s="161"/>
      <c r="QAP9" s="161"/>
      <c r="QAQ9" s="161"/>
      <c r="QAR9" s="161"/>
      <c r="QAS9" s="161"/>
      <c r="QAT9" s="161"/>
      <c r="QAU9" s="161"/>
      <c r="QAV9" s="161"/>
      <c r="QAW9" s="161"/>
      <c r="QAX9" s="161"/>
      <c r="QAY9" s="161"/>
      <c r="QAZ9" s="161"/>
      <c r="QBA9" s="161"/>
      <c r="QBB9" s="161"/>
      <c r="QBC9" s="161"/>
      <c r="QBD9" s="161"/>
      <c r="QBE9" s="161"/>
      <c r="QBF9" s="161"/>
      <c r="QBG9" s="161"/>
      <c r="QBH9" s="161"/>
      <c r="QBI9" s="161"/>
      <c r="QBJ9" s="161"/>
      <c r="QBK9" s="161"/>
      <c r="QBL9" s="161"/>
      <c r="QBM9" s="161"/>
      <c r="QBN9" s="161"/>
      <c r="QBO9" s="161"/>
      <c r="QBP9" s="161"/>
      <c r="QBQ9" s="161"/>
      <c r="QBR9" s="161"/>
      <c r="QBS9" s="161"/>
      <c r="QBT9" s="161"/>
      <c r="QBU9" s="161"/>
      <c r="QBV9" s="161"/>
      <c r="QBW9" s="161"/>
      <c r="QBX9" s="161"/>
      <c r="QBY9" s="161"/>
      <c r="QBZ9" s="161"/>
      <c r="QCA9" s="161"/>
      <c r="QCB9" s="161"/>
      <c r="QCC9" s="161"/>
      <c r="QCD9" s="161"/>
      <c r="QCE9" s="161"/>
      <c r="QCF9" s="161"/>
      <c r="QCG9" s="161"/>
      <c r="QCH9" s="161"/>
      <c r="QCI9" s="161"/>
      <c r="QCJ9" s="161"/>
      <c r="QCK9" s="161"/>
      <c r="QCL9" s="161"/>
      <c r="QCM9" s="161"/>
      <c r="QCN9" s="161"/>
      <c r="QCO9" s="161"/>
      <c r="QCP9" s="161"/>
      <c r="QCQ9" s="161"/>
      <c r="QCR9" s="161"/>
      <c r="QCS9" s="161"/>
      <c r="QCT9" s="161"/>
      <c r="QCU9" s="161"/>
      <c r="QCV9" s="161"/>
      <c r="QCW9" s="161"/>
      <c r="QCX9" s="161"/>
      <c r="QCY9" s="161"/>
      <c r="QCZ9" s="161"/>
      <c r="QDA9" s="161"/>
      <c r="QDB9" s="161"/>
      <c r="QDC9" s="161"/>
      <c r="QDD9" s="161"/>
      <c r="QDE9" s="161"/>
      <c r="QDF9" s="161"/>
      <c r="QDG9" s="161"/>
      <c r="QDH9" s="161"/>
      <c r="QDI9" s="161"/>
      <c r="QDJ9" s="161"/>
      <c r="QDK9" s="161"/>
      <c r="QDL9" s="161"/>
      <c r="QDM9" s="161"/>
      <c r="QDN9" s="161"/>
      <c r="QDO9" s="161"/>
      <c r="QDP9" s="161"/>
      <c r="QDQ9" s="161"/>
      <c r="QDR9" s="161"/>
      <c r="QDS9" s="161"/>
      <c r="QDT9" s="161"/>
      <c r="QDU9" s="161"/>
      <c r="QDV9" s="161"/>
      <c r="QDW9" s="161"/>
      <c r="QDX9" s="161"/>
      <c r="QDY9" s="161"/>
      <c r="QDZ9" s="161"/>
      <c r="QEA9" s="161"/>
      <c r="QEB9" s="161"/>
      <c r="QEC9" s="161"/>
      <c r="QED9" s="161"/>
      <c r="QEE9" s="161"/>
      <c r="QEF9" s="161"/>
      <c r="QEG9" s="161"/>
      <c r="QEH9" s="161"/>
      <c r="QEI9" s="161"/>
      <c r="QEJ9" s="161"/>
      <c r="QEK9" s="161"/>
      <c r="QEL9" s="161"/>
      <c r="QEM9" s="161"/>
      <c r="QEN9" s="161"/>
      <c r="QEO9" s="161"/>
      <c r="QEP9" s="161"/>
      <c r="QEQ9" s="161"/>
      <c r="QER9" s="161"/>
      <c r="QES9" s="161"/>
      <c r="QET9" s="161"/>
      <c r="QEU9" s="161"/>
      <c r="QEV9" s="161"/>
      <c r="QEW9" s="161"/>
      <c r="QEX9" s="161"/>
      <c r="QEY9" s="161"/>
      <c r="QEZ9" s="161"/>
      <c r="QFA9" s="161"/>
      <c r="QFB9" s="161"/>
      <c r="QFC9" s="161"/>
      <c r="QFD9" s="161"/>
      <c r="QFE9" s="161"/>
      <c r="QFF9" s="161"/>
      <c r="QFG9" s="161"/>
      <c r="QFH9" s="161"/>
      <c r="QFI9" s="161"/>
      <c r="QFJ9" s="161"/>
      <c r="QFK9" s="161"/>
      <c r="QFL9" s="161"/>
      <c r="QFM9" s="161"/>
      <c r="QFN9" s="161"/>
      <c r="QFO9" s="161"/>
      <c r="QFP9" s="161"/>
      <c r="QFQ9" s="161"/>
      <c r="QFR9" s="161"/>
      <c r="QFS9" s="161"/>
      <c r="QFT9" s="161"/>
      <c r="QFU9" s="161"/>
      <c r="QFV9" s="161"/>
      <c r="QFW9" s="161"/>
      <c r="QFX9" s="161"/>
      <c r="QFY9" s="161"/>
      <c r="QFZ9" s="161"/>
      <c r="QGA9" s="161"/>
      <c r="QGB9" s="161"/>
      <c r="QGC9" s="161"/>
      <c r="QGD9" s="161"/>
      <c r="QGE9" s="161"/>
      <c r="QGF9" s="161"/>
      <c r="QGG9" s="161"/>
      <c r="QGH9" s="161"/>
      <c r="QGI9" s="161"/>
      <c r="QGJ9" s="161"/>
      <c r="QGK9" s="161"/>
      <c r="QGL9" s="161"/>
      <c r="QGM9" s="161"/>
      <c r="QGN9" s="161"/>
      <c r="QGO9" s="161"/>
      <c r="QGP9" s="161"/>
      <c r="QGQ9" s="161"/>
      <c r="QGR9" s="161"/>
      <c r="QGS9" s="161"/>
      <c r="QGT9" s="161"/>
      <c r="QGU9" s="161"/>
      <c r="QGV9" s="161"/>
      <c r="QGW9" s="161"/>
      <c r="QGX9" s="161"/>
      <c r="QGY9" s="161"/>
      <c r="QGZ9" s="161"/>
      <c r="QHA9" s="161"/>
      <c r="QHB9" s="161"/>
      <c r="QHC9" s="161"/>
      <c r="QHD9" s="161"/>
      <c r="QHE9" s="161"/>
      <c r="QHF9" s="161"/>
      <c r="QHG9" s="161"/>
      <c r="QHH9" s="161"/>
      <c r="QHI9" s="161"/>
      <c r="QHJ9" s="161"/>
      <c r="QHK9" s="161"/>
      <c r="QHL9" s="161"/>
      <c r="QHM9" s="161"/>
      <c r="QHN9" s="161"/>
      <c r="QHO9" s="161"/>
      <c r="QHP9" s="161"/>
      <c r="QHQ9" s="161"/>
      <c r="QHR9" s="161"/>
      <c r="QHS9" s="161"/>
      <c r="QHT9" s="161"/>
      <c r="QHU9" s="161"/>
      <c r="QHV9" s="161"/>
      <c r="QHW9" s="161"/>
      <c r="QHX9" s="161"/>
      <c r="QHY9" s="161"/>
      <c r="QHZ9" s="161"/>
      <c r="QIA9" s="161"/>
      <c r="QIB9" s="161"/>
      <c r="QIC9" s="161"/>
      <c r="QID9" s="161"/>
      <c r="QIE9" s="161"/>
      <c r="QIF9" s="161"/>
      <c r="QIG9" s="161"/>
      <c r="QIH9" s="161"/>
      <c r="QII9" s="161"/>
      <c r="QIJ9" s="161"/>
      <c r="QIK9" s="161"/>
      <c r="QIL9" s="161"/>
      <c r="QIM9" s="161"/>
      <c r="QIN9" s="161"/>
      <c r="QIO9" s="161"/>
      <c r="QIP9" s="161"/>
      <c r="QIQ9" s="161"/>
      <c r="QIR9" s="161"/>
      <c r="QIS9" s="161"/>
      <c r="QIT9" s="161"/>
      <c r="QIU9" s="161"/>
      <c r="QIV9" s="161"/>
      <c r="QIW9" s="161"/>
      <c r="QIX9" s="161"/>
      <c r="QIY9" s="161"/>
      <c r="QIZ9" s="161"/>
      <c r="QJA9" s="161"/>
      <c r="QJB9" s="161"/>
      <c r="QJC9" s="161"/>
      <c r="QJD9" s="161"/>
      <c r="QJE9" s="161"/>
      <c r="QJF9" s="161"/>
      <c r="QJG9" s="161"/>
      <c r="QJH9" s="161"/>
      <c r="QJI9" s="161"/>
      <c r="QJJ9" s="161"/>
      <c r="QJK9" s="161"/>
      <c r="QJL9" s="161"/>
      <c r="QJM9" s="161"/>
      <c r="QJN9" s="161"/>
      <c r="QJO9" s="161"/>
      <c r="QJP9" s="161"/>
      <c r="QJQ9" s="161"/>
      <c r="QJR9" s="161"/>
      <c r="QJS9" s="161"/>
      <c r="QJT9" s="161"/>
      <c r="QJU9" s="161"/>
      <c r="QJV9" s="161"/>
      <c r="QJW9" s="161"/>
      <c r="QJX9" s="161"/>
      <c r="QJY9" s="161"/>
      <c r="QJZ9" s="161"/>
      <c r="QKA9" s="161"/>
      <c r="QKB9" s="161"/>
      <c r="QKC9" s="161"/>
      <c r="QKD9" s="161"/>
      <c r="QKE9" s="161"/>
      <c r="QKF9" s="161"/>
      <c r="QKG9" s="161"/>
      <c r="QKH9" s="161"/>
      <c r="QKI9" s="161"/>
      <c r="QKJ9" s="161"/>
      <c r="QKK9" s="161"/>
      <c r="QKL9" s="161"/>
      <c r="QKM9" s="161"/>
      <c r="QKN9" s="161"/>
      <c r="QKO9" s="161"/>
      <c r="QKP9" s="161"/>
      <c r="QKQ9" s="161"/>
      <c r="QKR9" s="161"/>
      <c r="QKS9" s="161"/>
      <c r="QKT9" s="161"/>
      <c r="QKU9" s="161"/>
      <c r="QKV9" s="161"/>
      <c r="QKW9" s="161"/>
      <c r="QKX9" s="161"/>
      <c r="QKY9" s="161"/>
      <c r="QKZ9" s="161"/>
      <c r="QLA9" s="161"/>
      <c r="QLB9" s="161"/>
      <c r="QLC9" s="161"/>
      <c r="QLD9" s="161"/>
      <c r="QLE9" s="161"/>
      <c r="QLF9" s="161"/>
      <c r="QLG9" s="161"/>
      <c r="QLH9" s="161"/>
      <c r="QLI9" s="161"/>
      <c r="QLJ9" s="161"/>
      <c r="QLK9" s="161"/>
      <c r="QLL9" s="161"/>
      <c r="QLM9" s="161"/>
      <c r="QLN9" s="161"/>
      <c r="QLO9" s="161"/>
      <c r="QLP9" s="161"/>
      <c r="QLQ9" s="161"/>
      <c r="QLR9" s="161"/>
      <c r="QLS9" s="161"/>
      <c r="QLT9" s="161"/>
      <c r="QLU9" s="161"/>
      <c r="QLV9" s="161"/>
      <c r="QLW9" s="161"/>
      <c r="QLX9" s="161"/>
      <c r="QLY9" s="161"/>
      <c r="QLZ9" s="161"/>
      <c r="QMA9" s="161"/>
      <c r="QMB9" s="161"/>
      <c r="QMC9" s="161"/>
      <c r="QMD9" s="161"/>
      <c r="QME9" s="161"/>
      <c r="QMF9" s="161"/>
      <c r="QMG9" s="161"/>
      <c r="QMH9" s="161"/>
      <c r="QMI9" s="161"/>
      <c r="QMJ9" s="161"/>
      <c r="QMK9" s="161"/>
      <c r="QML9" s="161"/>
      <c r="QMM9" s="161"/>
      <c r="QMN9" s="161"/>
      <c r="QMO9" s="161"/>
      <c r="QMP9" s="161"/>
      <c r="QMQ9" s="161"/>
      <c r="QMR9" s="161"/>
      <c r="QMS9" s="161"/>
      <c r="QMT9" s="161"/>
      <c r="QMU9" s="161"/>
      <c r="QMV9" s="161"/>
      <c r="QMW9" s="161"/>
      <c r="QMX9" s="161"/>
      <c r="QMY9" s="161"/>
      <c r="QMZ9" s="161"/>
      <c r="QNA9" s="161"/>
      <c r="QNB9" s="161"/>
      <c r="QNC9" s="161"/>
      <c r="QND9" s="161"/>
      <c r="QNE9" s="161"/>
      <c r="QNF9" s="161"/>
      <c r="QNG9" s="161"/>
      <c r="QNH9" s="161"/>
      <c r="QNI9" s="161"/>
      <c r="QNJ9" s="161"/>
      <c r="QNK9" s="161"/>
      <c r="QNL9" s="161"/>
      <c r="QNM9" s="161"/>
      <c r="QNN9" s="161"/>
      <c r="QNO9" s="161"/>
      <c r="QNP9" s="161"/>
      <c r="QNQ9" s="161"/>
      <c r="QNR9" s="161"/>
      <c r="QNS9" s="161"/>
      <c r="QNT9" s="161"/>
      <c r="QNU9" s="161"/>
      <c r="QNV9" s="161"/>
      <c r="QNW9" s="161"/>
      <c r="QNX9" s="161"/>
      <c r="QNY9" s="161"/>
      <c r="QNZ9" s="161"/>
      <c r="QOA9" s="161"/>
      <c r="QOB9" s="161"/>
      <c r="QOC9" s="161"/>
      <c r="QOD9" s="161"/>
      <c r="QOE9" s="161"/>
      <c r="QOF9" s="161"/>
      <c r="QOG9" s="161"/>
      <c r="QOH9" s="161"/>
      <c r="QOI9" s="161"/>
      <c r="QOJ9" s="161"/>
      <c r="QOK9" s="161"/>
      <c r="QOL9" s="161"/>
      <c r="QOM9" s="161"/>
      <c r="QON9" s="161"/>
      <c r="QOO9" s="161"/>
      <c r="QOP9" s="161"/>
      <c r="QOQ9" s="161"/>
      <c r="QOR9" s="161"/>
      <c r="QOS9" s="161"/>
      <c r="QOT9" s="161"/>
      <c r="QOU9" s="161"/>
      <c r="QOV9" s="161"/>
      <c r="QOW9" s="161"/>
      <c r="QOX9" s="161"/>
      <c r="QOY9" s="161"/>
      <c r="QOZ9" s="161"/>
      <c r="QPA9" s="161"/>
      <c r="QPB9" s="161"/>
      <c r="QPC9" s="161"/>
      <c r="QPD9" s="161"/>
      <c r="QPE9" s="161"/>
      <c r="QPF9" s="161"/>
      <c r="QPG9" s="161"/>
      <c r="QPH9" s="161"/>
      <c r="QPI9" s="161"/>
      <c r="QPJ9" s="161"/>
      <c r="QPK9" s="161"/>
      <c r="QPL9" s="161"/>
      <c r="QPM9" s="161"/>
      <c r="QPN9" s="161"/>
      <c r="QPO9" s="161"/>
      <c r="QPP9" s="161"/>
      <c r="QPQ9" s="161"/>
      <c r="QPR9" s="161"/>
      <c r="QPS9" s="161"/>
      <c r="QPT9" s="161"/>
      <c r="QPU9" s="161"/>
      <c r="QPV9" s="161"/>
      <c r="QPW9" s="161"/>
      <c r="QPX9" s="161"/>
      <c r="QPY9" s="161"/>
      <c r="QPZ9" s="161"/>
      <c r="QQA9" s="161"/>
      <c r="QQB9" s="161"/>
      <c r="QQC9" s="161"/>
      <c r="QQD9" s="161"/>
      <c r="QQE9" s="161"/>
      <c r="QQF9" s="161"/>
      <c r="QQG9" s="161"/>
      <c r="QQH9" s="161"/>
      <c r="QQI9" s="161"/>
      <c r="QQJ9" s="161"/>
      <c r="QQK9" s="161"/>
      <c r="QQL9" s="161"/>
      <c r="QQM9" s="161"/>
      <c r="QQN9" s="161"/>
      <c r="QQO9" s="161"/>
      <c r="QQP9" s="161"/>
      <c r="QQQ9" s="161"/>
      <c r="QQR9" s="161"/>
      <c r="QQS9" s="161"/>
      <c r="QQT9" s="161"/>
      <c r="QQU9" s="161"/>
      <c r="QQV9" s="161"/>
      <c r="QQW9" s="161"/>
      <c r="QQX9" s="161"/>
      <c r="QQY9" s="161"/>
      <c r="QQZ9" s="161"/>
      <c r="QRA9" s="161"/>
      <c r="QRB9" s="161"/>
      <c r="QRC9" s="161"/>
      <c r="QRD9" s="161"/>
      <c r="QRE9" s="161"/>
      <c r="QRF9" s="161"/>
      <c r="QRG9" s="161"/>
      <c r="QRH9" s="161"/>
      <c r="QRI9" s="161"/>
      <c r="QRJ9" s="161"/>
      <c r="QRK9" s="161"/>
      <c r="QRL9" s="161"/>
      <c r="QRM9" s="161"/>
      <c r="QRN9" s="161"/>
      <c r="QRO9" s="161"/>
      <c r="QRP9" s="161"/>
      <c r="QRQ9" s="161"/>
      <c r="QRR9" s="161"/>
      <c r="QRS9" s="161"/>
      <c r="QRT9" s="161"/>
      <c r="QRU9" s="161"/>
      <c r="QRV9" s="161"/>
      <c r="QRW9" s="161"/>
      <c r="QRX9" s="161"/>
      <c r="QRY9" s="161"/>
      <c r="QRZ9" s="161"/>
      <c r="QSA9" s="161"/>
      <c r="QSB9" s="161"/>
      <c r="QSC9" s="161"/>
      <c r="QSD9" s="161"/>
      <c r="QSE9" s="161"/>
      <c r="QSF9" s="161"/>
      <c r="QSG9" s="161"/>
      <c r="QSH9" s="161"/>
      <c r="QSI9" s="161"/>
      <c r="QSJ9" s="161"/>
      <c r="QSK9" s="161"/>
      <c r="QSL9" s="161"/>
      <c r="QSM9" s="161"/>
      <c r="QSN9" s="161"/>
      <c r="QSO9" s="161"/>
      <c r="QSP9" s="161"/>
      <c r="QSQ9" s="161"/>
      <c r="QSR9" s="161"/>
      <c r="QSS9" s="161"/>
      <c r="QST9" s="161"/>
      <c r="QSU9" s="161"/>
      <c r="QSV9" s="161"/>
      <c r="QSW9" s="161"/>
      <c r="QSX9" s="161"/>
      <c r="QSY9" s="161"/>
      <c r="QSZ9" s="161"/>
      <c r="QTA9" s="161"/>
      <c r="QTB9" s="161"/>
      <c r="QTC9" s="161"/>
      <c r="QTD9" s="161"/>
      <c r="QTE9" s="161"/>
      <c r="QTF9" s="161"/>
      <c r="QTG9" s="161"/>
      <c r="QTH9" s="161"/>
      <c r="QTI9" s="161"/>
      <c r="QTJ9" s="161"/>
      <c r="QTK9" s="161"/>
      <c r="QTL9" s="161"/>
      <c r="QTM9" s="161"/>
      <c r="QTN9" s="161"/>
      <c r="QTO9" s="161"/>
      <c r="QTP9" s="161"/>
      <c r="QTQ9" s="161"/>
      <c r="QTR9" s="161"/>
      <c r="QTS9" s="161"/>
      <c r="QTT9" s="161"/>
      <c r="QTU9" s="161"/>
      <c r="QTV9" s="161"/>
      <c r="QTW9" s="161"/>
      <c r="QTX9" s="161"/>
      <c r="QTY9" s="161"/>
      <c r="QTZ9" s="161"/>
      <c r="QUA9" s="161"/>
      <c r="QUB9" s="161"/>
      <c r="QUC9" s="161"/>
      <c r="QUD9" s="161"/>
      <c r="QUE9" s="161"/>
      <c r="QUF9" s="161"/>
      <c r="QUG9" s="161"/>
      <c r="QUH9" s="161"/>
      <c r="QUI9" s="161"/>
      <c r="QUJ9" s="161"/>
      <c r="QUK9" s="161"/>
      <c r="QUL9" s="161"/>
      <c r="QUM9" s="161"/>
      <c r="QUN9" s="161"/>
      <c r="QUO9" s="161"/>
      <c r="QUP9" s="161"/>
      <c r="QUQ9" s="161"/>
      <c r="QUR9" s="161"/>
      <c r="QUS9" s="161"/>
      <c r="QUT9" s="161"/>
      <c r="QUU9" s="161"/>
      <c r="QUV9" s="161"/>
      <c r="QUW9" s="161"/>
      <c r="QUX9" s="161"/>
      <c r="QUY9" s="161"/>
      <c r="QUZ9" s="161"/>
      <c r="QVA9" s="161"/>
      <c r="QVB9" s="161"/>
      <c r="QVC9" s="161"/>
      <c r="QVD9" s="161"/>
      <c r="QVE9" s="161"/>
      <c r="QVF9" s="161"/>
      <c r="QVG9" s="161"/>
      <c r="QVH9" s="161"/>
      <c r="QVI9" s="161"/>
      <c r="QVJ9" s="161"/>
      <c r="QVK9" s="161"/>
      <c r="QVL9" s="161"/>
      <c r="QVM9" s="161"/>
      <c r="QVN9" s="161"/>
      <c r="QVO9" s="161"/>
      <c r="QVP9" s="161"/>
      <c r="QVQ9" s="161"/>
      <c r="QVR9" s="161"/>
      <c r="QVS9" s="161"/>
      <c r="QVT9" s="161"/>
      <c r="QVU9" s="161"/>
      <c r="QVV9" s="161"/>
      <c r="QVW9" s="161"/>
      <c r="QVX9" s="161"/>
      <c r="QVY9" s="161"/>
      <c r="QVZ9" s="161"/>
      <c r="QWA9" s="161"/>
      <c r="QWB9" s="161"/>
      <c r="QWC9" s="161"/>
      <c r="QWD9" s="161"/>
      <c r="QWE9" s="161"/>
      <c r="QWF9" s="161"/>
      <c r="QWG9" s="161"/>
      <c r="QWH9" s="161"/>
      <c r="QWI9" s="161"/>
      <c r="QWJ9" s="161"/>
      <c r="QWK9" s="161"/>
      <c r="QWL9" s="161"/>
      <c r="QWM9" s="161"/>
      <c r="QWN9" s="161"/>
      <c r="QWO9" s="161"/>
      <c r="QWP9" s="161"/>
      <c r="QWQ9" s="161"/>
      <c r="QWR9" s="161"/>
      <c r="QWS9" s="161"/>
      <c r="QWT9" s="161"/>
      <c r="QWU9" s="161"/>
      <c r="QWV9" s="161"/>
      <c r="QWW9" s="161"/>
      <c r="QWX9" s="161"/>
      <c r="QWY9" s="161"/>
      <c r="QWZ9" s="161"/>
      <c r="QXA9" s="161"/>
      <c r="QXB9" s="161"/>
      <c r="QXC9" s="161"/>
      <c r="QXD9" s="161"/>
      <c r="QXE9" s="161"/>
      <c r="QXF9" s="161"/>
      <c r="QXG9" s="161"/>
      <c r="QXH9" s="161"/>
      <c r="QXI9" s="161"/>
      <c r="QXJ9" s="161"/>
      <c r="QXK9" s="161"/>
      <c r="QXL9" s="161"/>
      <c r="QXM9" s="161"/>
      <c r="QXN9" s="161"/>
      <c r="QXO9" s="161"/>
      <c r="QXP9" s="161"/>
      <c r="QXQ9" s="161"/>
      <c r="QXR9" s="161"/>
      <c r="QXS9" s="161"/>
      <c r="QXT9" s="161"/>
      <c r="QXU9" s="161"/>
      <c r="QXV9" s="161"/>
      <c r="QXW9" s="161"/>
      <c r="QXX9" s="161"/>
      <c r="QXY9" s="161"/>
      <c r="QXZ9" s="161"/>
      <c r="QYA9" s="161"/>
      <c r="QYB9" s="161"/>
      <c r="QYC9" s="161"/>
      <c r="QYD9" s="161"/>
      <c r="QYE9" s="161"/>
      <c r="QYF9" s="161"/>
      <c r="QYG9" s="161"/>
      <c r="QYH9" s="161"/>
      <c r="QYI9" s="161"/>
      <c r="QYJ9" s="161"/>
      <c r="QYK9" s="161"/>
      <c r="QYL9" s="161"/>
      <c r="QYM9" s="161"/>
      <c r="QYN9" s="161"/>
      <c r="QYO9" s="161"/>
      <c r="QYP9" s="161"/>
      <c r="QYQ9" s="161"/>
      <c r="QYR9" s="161"/>
      <c r="QYS9" s="161"/>
      <c r="QYT9" s="161"/>
      <c r="QYU9" s="161"/>
      <c r="QYV9" s="161"/>
      <c r="QYW9" s="161"/>
      <c r="QYX9" s="161"/>
      <c r="QYY9" s="161"/>
      <c r="QYZ9" s="161"/>
      <c r="QZA9" s="161"/>
      <c r="QZB9" s="161"/>
      <c r="QZC9" s="161"/>
      <c r="QZD9" s="161"/>
      <c r="QZE9" s="161"/>
      <c r="QZF9" s="161"/>
      <c r="QZG9" s="161"/>
      <c r="QZH9" s="161"/>
      <c r="QZI9" s="161"/>
      <c r="QZJ9" s="161"/>
      <c r="QZK9" s="161"/>
      <c r="QZL9" s="161"/>
      <c r="QZM9" s="161"/>
      <c r="QZN9" s="161"/>
      <c r="QZO9" s="161"/>
      <c r="QZP9" s="161"/>
      <c r="QZQ9" s="161"/>
      <c r="QZR9" s="161"/>
      <c r="QZS9" s="161"/>
      <c r="QZT9" s="161"/>
      <c r="QZU9" s="161"/>
      <c r="QZV9" s="161"/>
      <c r="QZW9" s="161"/>
      <c r="QZX9" s="161"/>
      <c r="QZY9" s="161"/>
      <c r="QZZ9" s="161"/>
      <c r="RAA9" s="161"/>
      <c r="RAB9" s="161"/>
      <c r="RAC9" s="161"/>
      <c r="RAD9" s="161"/>
      <c r="RAE9" s="161"/>
      <c r="RAF9" s="161"/>
      <c r="RAG9" s="161"/>
      <c r="RAH9" s="161"/>
      <c r="RAI9" s="161"/>
      <c r="RAJ9" s="161"/>
      <c r="RAK9" s="161"/>
      <c r="RAL9" s="161"/>
      <c r="RAM9" s="161"/>
      <c r="RAN9" s="161"/>
      <c r="RAO9" s="161"/>
      <c r="RAP9" s="161"/>
      <c r="RAQ9" s="161"/>
      <c r="RAR9" s="161"/>
      <c r="RAS9" s="161"/>
      <c r="RAT9" s="161"/>
      <c r="RAU9" s="161"/>
      <c r="RAV9" s="161"/>
      <c r="RAW9" s="161"/>
      <c r="RAX9" s="161"/>
      <c r="RAY9" s="161"/>
      <c r="RAZ9" s="161"/>
      <c r="RBA9" s="161"/>
      <c r="RBB9" s="161"/>
      <c r="RBC9" s="161"/>
      <c r="RBD9" s="161"/>
      <c r="RBE9" s="161"/>
      <c r="RBF9" s="161"/>
      <c r="RBG9" s="161"/>
      <c r="RBH9" s="161"/>
      <c r="RBI9" s="161"/>
      <c r="RBJ9" s="161"/>
      <c r="RBK9" s="161"/>
      <c r="RBL9" s="161"/>
      <c r="RBM9" s="161"/>
      <c r="RBN9" s="161"/>
      <c r="RBO9" s="161"/>
      <c r="RBP9" s="161"/>
      <c r="RBQ9" s="161"/>
      <c r="RBR9" s="161"/>
      <c r="RBS9" s="161"/>
      <c r="RBT9" s="161"/>
      <c r="RBU9" s="161"/>
      <c r="RBV9" s="161"/>
      <c r="RBW9" s="161"/>
      <c r="RBX9" s="161"/>
      <c r="RBY9" s="161"/>
      <c r="RBZ9" s="161"/>
      <c r="RCA9" s="161"/>
      <c r="RCB9" s="161"/>
      <c r="RCC9" s="161"/>
      <c r="RCD9" s="161"/>
      <c r="RCE9" s="161"/>
      <c r="RCF9" s="161"/>
      <c r="RCG9" s="161"/>
      <c r="RCH9" s="161"/>
      <c r="RCI9" s="161"/>
      <c r="RCJ9" s="161"/>
      <c r="RCK9" s="161"/>
      <c r="RCL9" s="161"/>
      <c r="RCM9" s="161"/>
      <c r="RCN9" s="161"/>
      <c r="RCO9" s="161"/>
      <c r="RCP9" s="161"/>
      <c r="RCQ9" s="161"/>
      <c r="RCR9" s="161"/>
      <c r="RCS9" s="161"/>
      <c r="RCT9" s="161"/>
      <c r="RCU9" s="161"/>
      <c r="RCV9" s="161"/>
      <c r="RCW9" s="161"/>
      <c r="RCX9" s="161"/>
      <c r="RCY9" s="161"/>
      <c r="RCZ9" s="161"/>
      <c r="RDA9" s="161"/>
      <c r="RDB9" s="161"/>
      <c r="RDC9" s="161"/>
      <c r="RDD9" s="161"/>
      <c r="RDE9" s="161"/>
      <c r="RDF9" s="161"/>
      <c r="RDG9" s="161"/>
      <c r="RDH9" s="161"/>
      <c r="RDI9" s="161"/>
      <c r="RDJ9" s="161"/>
      <c r="RDK9" s="161"/>
      <c r="RDL9" s="161"/>
      <c r="RDM9" s="161"/>
      <c r="RDN9" s="161"/>
      <c r="RDO9" s="161"/>
      <c r="RDP9" s="161"/>
      <c r="RDQ9" s="161"/>
      <c r="RDR9" s="161"/>
      <c r="RDS9" s="161"/>
      <c r="RDT9" s="161"/>
      <c r="RDU9" s="161"/>
      <c r="RDV9" s="161"/>
      <c r="RDW9" s="161"/>
      <c r="RDX9" s="161"/>
      <c r="RDY9" s="161"/>
      <c r="RDZ9" s="161"/>
      <c r="REA9" s="161"/>
      <c r="REB9" s="161"/>
      <c r="REC9" s="161"/>
      <c r="RED9" s="161"/>
      <c r="REE9" s="161"/>
      <c r="REF9" s="161"/>
      <c r="REG9" s="161"/>
      <c r="REH9" s="161"/>
      <c r="REI9" s="161"/>
      <c r="REJ9" s="161"/>
      <c r="REK9" s="161"/>
      <c r="REL9" s="161"/>
      <c r="REM9" s="161"/>
      <c r="REN9" s="161"/>
      <c r="REO9" s="161"/>
      <c r="REP9" s="161"/>
      <c r="REQ9" s="161"/>
      <c r="RER9" s="161"/>
      <c r="RES9" s="161"/>
      <c r="RET9" s="161"/>
      <c r="REU9" s="161"/>
      <c r="REV9" s="161"/>
      <c r="REW9" s="161"/>
      <c r="REX9" s="161"/>
      <c r="REY9" s="161"/>
      <c r="REZ9" s="161"/>
      <c r="RFA9" s="161"/>
      <c r="RFB9" s="161"/>
      <c r="RFC9" s="161"/>
      <c r="RFD9" s="161"/>
      <c r="RFE9" s="161"/>
      <c r="RFF9" s="161"/>
      <c r="RFG9" s="161"/>
      <c r="RFH9" s="161"/>
      <c r="RFI9" s="161"/>
      <c r="RFJ9" s="161"/>
      <c r="RFK9" s="161"/>
      <c r="RFL9" s="161"/>
      <c r="RFM9" s="161"/>
      <c r="RFN9" s="161"/>
      <c r="RFO9" s="161"/>
      <c r="RFP9" s="161"/>
      <c r="RFQ9" s="161"/>
      <c r="RFR9" s="161"/>
      <c r="RFS9" s="161"/>
      <c r="RFT9" s="161"/>
      <c r="RFU9" s="161"/>
      <c r="RFV9" s="161"/>
      <c r="RFW9" s="161"/>
      <c r="RFX9" s="161"/>
      <c r="RFY9" s="161"/>
      <c r="RFZ9" s="161"/>
      <c r="RGA9" s="161"/>
      <c r="RGB9" s="161"/>
      <c r="RGC9" s="161"/>
      <c r="RGD9" s="161"/>
      <c r="RGE9" s="161"/>
      <c r="RGF9" s="161"/>
      <c r="RGG9" s="161"/>
      <c r="RGH9" s="161"/>
      <c r="RGI9" s="161"/>
      <c r="RGJ9" s="161"/>
      <c r="RGK9" s="161"/>
      <c r="RGL9" s="161"/>
      <c r="RGM9" s="161"/>
      <c r="RGN9" s="161"/>
      <c r="RGO9" s="161"/>
      <c r="RGP9" s="161"/>
      <c r="RGQ9" s="161"/>
      <c r="RGR9" s="161"/>
      <c r="RGS9" s="161"/>
      <c r="RGT9" s="161"/>
      <c r="RGU9" s="161"/>
      <c r="RGV9" s="161"/>
      <c r="RGW9" s="161"/>
      <c r="RGX9" s="161"/>
      <c r="RGY9" s="161"/>
      <c r="RGZ9" s="161"/>
      <c r="RHA9" s="161"/>
      <c r="RHB9" s="161"/>
      <c r="RHC9" s="161"/>
      <c r="RHD9" s="161"/>
      <c r="RHE9" s="161"/>
      <c r="RHF9" s="161"/>
      <c r="RHG9" s="161"/>
      <c r="RHH9" s="161"/>
      <c r="RHI9" s="161"/>
      <c r="RHJ9" s="161"/>
      <c r="RHK9" s="161"/>
      <c r="RHL9" s="161"/>
      <c r="RHM9" s="161"/>
      <c r="RHN9" s="161"/>
      <c r="RHO9" s="161"/>
      <c r="RHP9" s="161"/>
      <c r="RHQ9" s="161"/>
      <c r="RHR9" s="161"/>
      <c r="RHS9" s="161"/>
      <c r="RHT9" s="161"/>
      <c r="RHU9" s="161"/>
      <c r="RHV9" s="161"/>
      <c r="RHW9" s="161"/>
      <c r="RHX9" s="161"/>
      <c r="RHY9" s="161"/>
      <c r="RHZ9" s="161"/>
      <c r="RIA9" s="161"/>
      <c r="RIB9" s="161"/>
      <c r="RIC9" s="161"/>
      <c r="RID9" s="161"/>
      <c r="RIE9" s="161"/>
      <c r="RIF9" s="161"/>
      <c r="RIG9" s="161"/>
      <c r="RIH9" s="161"/>
      <c r="RII9" s="161"/>
      <c r="RIJ9" s="161"/>
      <c r="RIK9" s="161"/>
      <c r="RIL9" s="161"/>
      <c r="RIM9" s="161"/>
      <c r="RIN9" s="161"/>
      <c r="RIO9" s="161"/>
      <c r="RIP9" s="161"/>
      <c r="RIQ9" s="161"/>
      <c r="RIR9" s="161"/>
      <c r="RIS9" s="161"/>
      <c r="RIT9" s="161"/>
      <c r="RIU9" s="161"/>
      <c r="RIV9" s="161"/>
      <c r="RIW9" s="161"/>
      <c r="RIX9" s="161"/>
      <c r="RIY9" s="161"/>
      <c r="RIZ9" s="161"/>
      <c r="RJA9" s="161"/>
      <c r="RJB9" s="161"/>
      <c r="RJC9" s="161"/>
      <c r="RJD9" s="161"/>
      <c r="RJE9" s="161"/>
      <c r="RJF9" s="161"/>
      <c r="RJG9" s="161"/>
      <c r="RJH9" s="161"/>
      <c r="RJI9" s="161"/>
      <c r="RJJ9" s="161"/>
      <c r="RJK9" s="161"/>
      <c r="RJL9" s="161"/>
      <c r="RJM9" s="161"/>
      <c r="RJN9" s="161"/>
      <c r="RJO9" s="161"/>
      <c r="RJP9" s="161"/>
      <c r="RJQ9" s="161"/>
      <c r="RJR9" s="161"/>
      <c r="RJS9" s="161"/>
      <c r="RJT9" s="161"/>
      <c r="RJU9" s="161"/>
      <c r="RJV9" s="161"/>
      <c r="RJW9" s="161"/>
      <c r="RJX9" s="161"/>
      <c r="RJY9" s="161"/>
      <c r="RJZ9" s="161"/>
      <c r="RKA9" s="161"/>
      <c r="RKB9" s="161"/>
      <c r="RKC9" s="161"/>
      <c r="RKD9" s="161"/>
      <c r="RKE9" s="161"/>
      <c r="RKF9" s="161"/>
      <c r="RKG9" s="161"/>
      <c r="RKH9" s="161"/>
      <c r="RKI9" s="161"/>
      <c r="RKJ9" s="161"/>
      <c r="RKK9" s="161"/>
      <c r="RKL9" s="161"/>
      <c r="RKM9" s="161"/>
      <c r="RKN9" s="161"/>
      <c r="RKO9" s="161"/>
      <c r="RKP9" s="161"/>
      <c r="RKQ9" s="161"/>
      <c r="RKR9" s="161"/>
      <c r="RKS9" s="161"/>
      <c r="RKT9" s="161"/>
      <c r="RKU9" s="161"/>
      <c r="RKV9" s="161"/>
      <c r="RKW9" s="161"/>
      <c r="RKX9" s="161"/>
      <c r="RKY9" s="161"/>
      <c r="RKZ9" s="161"/>
      <c r="RLA9" s="161"/>
      <c r="RLB9" s="161"/>
      <c r="RLC9" s="161"/>
      <c r="RLD9" s="161"/>
      <c r="RLE9" s="161"/>
      <c r="RLF9" s="161"/>
      <c r="RLG9" s="161"/>
      <c r="RLH9" s="161"/>
      <c r="RLI9" s="161"/>
      <c r="RLJ9" s="161"/>
      <c r="RLK9" s="161"/>
      <c r="RLL9" s="161"/>
      <c r="RLM9" s="161"/>
      <c r="RLN9" s="161"/>
      <c r="RLO9" s="161"/>
      <c r="RLP9" s="161"/>
      <c r="RLQ9" s="161"/>
      <c r="RLR9" s="161"/>
      <c r="RLS9" s="161"/>
      <c r="RLT9" s="161"/>
      <c r="RLU9" s="161"/>
      <c r="RLV9" s="161"/>
      <c r="RLW9" s="161"/>
      <c r="RLX9" s="161"/>
      <c r="RLY9" s="161"/>
      <c r="RLZ9" s="161"/>
      <c r="RMA9" s="161"/>
      <c r="RMB9" s="161"/>
      <c r="RMC9" s="161"/>
      <c r="RMD9" s="161"/>
      <c r="RME9" s="161"/>
      <c r="RMF9" s="161"/>
      <c r="RMG9" s="161"/>
      <c r="RMH9" s="161"/>
      <c r="RMI9" s="161"/>
      <c r="RMJ9" s="161"/>
      <c r="RMK9" s="161"/>
      <c r="RML9" s="161"/>
      <c r="RMM9" s="161"/>
      <c r="RMN9" s="161"/>
      <c r="RMO9" s="161"/>
      <c r="RMP9" s="161"/>
      <c r="RMQ9" s="161"/>
      <c r="RMR9" s="161"/>
      <c r="RMS9" s="161"/>
      <c r="RMT9" s="161"/>
      <c r="RMU9" s="161"/>
      <c r="RMV9" s="161"/>
      <c r="RMW9" s="161"/>
      <c r="RMX9" s="161"/>
      <c r="RMY9" s="161"/>
      <c r="RMZ9" s="161"/>
      <c r="RNA9" s="161"/>
      <c r="RNB9" s="161"/>
      <c r="RNC9" s="161"/>
      <c r="RND9" s="161"/>
      <c r="RNE9" s="161"/>
      <c r="RNF9" s="161"/>
      <c r="RNG9" s="161"/>
      <c r="RNH9" s="161"/>
      <c r="RNI9" s="161"/>
      <c r="RNJ9" s="161"/>
      <c r="RNK9" s="161"/>
      <c r="RNL9" s="161"/>
      <c r="RNM9" s="161"/>
      <c r="RNN9" s="161"/>
      <c r="RNO9" s="161"/>
      <c r="RNP9" s="161"/>
      <c r="RNQ9" s="161"/>
      <c r="RNR9" s="161"/>
      <c r="RNS9" s="161"/>
      <c r="RNT9" s="161"/>
      <c r="RNU9" s="161"/>
      <c r="RNV9" s="161"/>
      <c r="RNW9" s="161"/>
      <c r="RNX9" s="161"/>
      <c r="RNY9" s="161"/>
      <c r="RNZ9" s="161"/>
      <c r="ROA9" s="161"/>
      <c r="ROB9" s="161"/>
      <c r="ROC9" s="161"/>
      <c r="ROD9" s="161"/>
      <c r="ROE9" s="161"/>
      <c r="ROF9" s="161"/>
      <c r="ROG9" s="161"/>
      <c r="ROH9" s="161"/>
      <c r="ROI9" s="161"/>
      <c r="ROJ9" s="161"/>
      <c r="ROK9" s="161"/>
      <c r="ROL9" s="161"/>
      <c r="ROM9" s="161"/>
      <c r="RON9" s="161"/>
      <c r="ROO9" s="161"/>
      <c r="ROP9" s="161"/>
      <c r="ROQ9" s="161"/>
      <c r="ROR9" s="161"/>
      <c r="ROS9" s="161"/>
      <c r="ROT9" s="161"/>
      <c r="ROU9" s="161"/>
      <c r="ROV9" s="161"/>
      <c r="ROW9" s="161"/>
      <c r="ROX9" s="161"/>
      <c r="ROY9" s="161"/>
      <c r="ROZ9" s="161"/>
      <c r="RPA9" s="161"/>
      <c r="RPB9" s="161"/>
      <c r="RPC9" s="161"/>
      <c r="RPD9" s="161"/>
      <c r="RPE9" s="161"/>
      <c r="RPF9" s="161"/>
      <c r="RPG9" s="161"/>
      <c r="RPH9" s="161"/>
      <c r="RPI9" s="161"/>
      <c r="RPJ9" s="161"/>
      <c r="RPK9" s="161"/>
      <c r="RPL9" s="161"/>
      <c r="RPM9" s="161"/>
      <c r="RPN9" s="161"/>
      <c r="RPO9" s="161"/>
      <c r="RPP9" s="161"/>
      <c r="RPQ9" s="161"/>
      <c r="RPR9" s="161"/>
      <c r="RPS9" s="161"/>
      <c r="RPT9" s="161"/>
      <c r="RPU9" s="161"/>
      <c r="RPV9" s="161"/>
      <c r="RPW9" s="161"/>
      <c r="RPX9" s="161"/>
      <c r="RPY9" s="161"/>
      <c r="RPZ9" s="161"/>
      <c r="RQA9" s="161"/>
      <c r="RQB9" s="161"/>
      <c r="RQC9" s="161"/>
      <c r="RQD9" s="161"/>
      <c r="RQE9" s="161"/>
      <c r="RQF9" s="161"/>
      <c r="RQG9" s="161"/>
      <c r="RQH9" s="161"/>
      <c r="RQI9" s="161"/>
      <c r="RQJ9" s="161"/>
      <c r="RQK9" s="161"/>
      <c r="RQL9" s="161"/>
      <c r="RQM9" s="161"/>
      <c r="RQN9" s="161"/>
      <c r="RQO9" s="161"/>
      <c r="RQP9" s="161"/>
      <c r="RQQ9" s="161"/>
      <c r="RQR9" s="161"/>
      <c r="RQS9" s="161"/>
      <c r="RQT9" s="161"/>
      <c r="RQU9" s="161"/>
      <c r="RQV9" s="161"/>
      <c r="RQW9" s="161"/>
      <c r="RQX9" s="161"/>
      <c r="RQY9" s="161"/>
      <c r="RQZ9" s="161"/>
      <c r="RRA9" s="161"/>
      <c r="RRB9" s="161"/>
      <c r="RRC9" s="161"/>
      <c r="RRD9" s="161"/>
      <c r="RRE9" s="161"/>
      <c r="RRF9" s="161"/>
      <c r="RRG9" s="161"/>
      <c r="RRH9" s="161"/>
      <c r="RRI9" s="161"/>
      <c r="RRJ9" s="161"/>
      <c r="RRK9" s="161"/>
      <c r="RRL9" s="161"/>
      <c r="RRM9" s="161"/>
      <c r="RRN9" s="161"/>
      <c r="RRO9" s="161"/>
      <c r="RRP9" s="161"/>
      <c r="RRQ9" s="161"/>
      <c r="RRR9" s="161"/>
      <c r="RRS9" s="161"/>
      <c r="RRT9" s="161"/>
      <c r="RRU9" s="161"/>
      <c r="RRV9" s="161"/>
      <c r="RRW9" s="161"/>
      <c r="RRX9" s="161"/>
      <c r="RRY9" s="161"/>
      <c r="RRZ9" s="161"/>
      <c r="RSA9" s="161"/>
      <c r="RSB9" s="161"/>
      <c r="RSC9" s="161"/>
      <c r="RSD9" s="161"/>
      <c r="RSE9" s="161"/>
      <c r="RSF9" s="161"/>
      <c r="RSG9" s="161"/>
      <c r="RSH9" s="161"/>
      <c r="RSI9" s="161"/>
      <c r="RSJ9" s="161"/>
      <c r="RSK9" s="161"/>
      <c r="RSL9" s="161"/>
      <c r="RSM9" s="161"/>
      <c r="RSN9" s="161"/>
      <c r="RSO9" s="161"/>
      <c r="RSP9" s="161"/>
      <c r="RSQ9" s="161"/>
      <c r="RSR9" s="161"/>
      <c r="RSS9" s="161"/>
      <c r="RST9" s="161"/>
      <c r="RSU9" s="161"/>
      <c r="RSV9" s="161"/>
      <c r="RSW9" s="161"/>
      <c r="RSX9" s="161"/>
      <c r="RSY9" s="161"/>
      <c r="RSZ9" s="161"/>
      <c r="RTA9" s="161"/>
      <c r="RTB9" s="161"/>
      <c r="RTC9" s="161"/>
      <c r="RTD9" s="161"/>
      <c r="RTE9" s="161"/>
      <c r="RTF9" s="161"/>
      <c r="RTG9" s="161"/>
      <c r="RTH9" s="161"/>
      <c r="RTI9" s="161"/>
      <c r="RTJ9" s="161"/>
      <c r="RTK9" s="161"/>
      <c r="RTL9" s="161"/>
      <c r="RTM9" s="161"/>
      <c r="RTN9" s="161"/>
      <c r="RTO9" s="161"/>
      <c r="RTP9" s="161"/>
      <c r="RTQ9" s="161"/>
      <c r="RTR9" s="161"/>
      <c r="RTS9" s="161"/>
      <c r="RTT9" s="161"/>
      <c r="RTU9" s="161"/>
      <c r="RTV9" s="161"/>
      <c r="RTW9" s="161"/>
      <c r="RTX9" s="161"/>
      <c r="RTY9" s="161"/>
      <c r="RTZ9" s="161"/>
      <c r="RUA9" s="161"/>
      <c r="RUB9" s="161"/>
      <c r="RUC9" s="161"/>
      <c r="RUD9" s="161"/>
      <c r="RUE9" s="161"/>
      <c r="RUF9" s="161"/>
      <c r="RUG9" s="161"/>
      <c r="RUH9" s="161"/>
      <c r="RUI9" s="161"/>
      <c r="RUJ9" s="161"/>
      <c r="RUK9" s="161"/>
      <c r="RUL9" s="161"/>
      <c r="RUM9" s="161"/>
      <c r="RUN9" s="161"/>
      <c r="RUO9" s="161"/>
      <c r="RUP9" s="161"/>
      <c r="RUQ9" s="161"/>
      <c r="RUR9" s="161"/>
      <c r="RUS9" s="161"/>
      <c r="RUT9" s="161"/>
      <c r="RUU9" s="161"/>
      <c r="RUV9" s="161"/>
      <c r="RUW9" s="161"/>
      <c r="RUX9" s="161"/>
      <c r="RUY9" s="161"/>
      <c r="RUZ9" s="161"/>
      <c r="RVA9" s="161"/>
      <c r="RVB9" s="161"/>
      <c r="RVC9" s="161"/>
      <c r="RVD9" s="161"/>
      <c r="RVE9" s="161"/>
      <c r="RVF9" s="161"/>
      <c r="RVG9" s="161"/>
      <c r="RVH9" s="161"/>
      <c r="RVI9" s="161"/>
      <c r="RVJ9" s="161"/>
      <c r="RVK9" s="161"/>
      <c r="RVL9" s="161"/>
      <c r="RVM9" s="161"/>
      <c r="RVN9" s="161"/>
      <c r="RVO9" s="161"/>
      <c r="RVP9" s="161"/>
      <c r="RVQ9" s="161"/>
      <c r="RVR9" s="161"/>
      <c r="RVS9" s="161"/>
      <c r="RVT9" s="161"/>
      <c r="RVU9" s="161"/>
      <c r="RVV9" s="161"/>
      <c r="RVW9" s="161"/>
      <c r="RVX9" s="161"/>
      <c r="RVY9" s="161"/>
      <c r="RVZ9" s="161"/>
      <c r="RWA9" s="161"/>
      <c r="RWB9" s="161"/>
      <c r="RWC9" s="161"/>
      <c r="RWD9" s="161"/>
      <c r="RWE9" s="161"/>
      <c r="RWF9" s="161"/>
      <c r="RWG9" s="161"/>
      <c r="RWH9" s="161"/>
      <c r="RWI9" s="161"/>
      <c r="RWJ9" s="161"/>
      <c r="RWK9" s="161"/>
      <c r="RWL9" s="161"/>
      <c r="RWM9" s="161"/>
      <c r="RWN9" s="161"/>
      <c r="RWO9" s="161"/>
      <c r="RWP9" s="161"/>
      <c r="RWQ9" s="161"/>
      <c r="RWR9" s="161"/>
      <c r="RWS9" s="161"/>
      <c r="RWT9" s="161"/>
      <c r="RWU9" s="161"/>
      <c r="RWV9" s="161"/>
      <c r="RWW9" s="161"/>
      <c r="RWX9" s="161"/>
      <c r="RWY9" s="161"/>
      <c r="RWZ9" s="161"/>
      <c r="RXA9" s="161"/>
      <c r="RXB9" s="161"/>
      <c r="RXC9" s="161"/>
      <c r="RXD9" s="161"/>
      <c r="RXE9" s="161"/>
      <c r="RXF9" s="161"/>
      <c r="RXG9" s="161"/>
      <c r="RXH9" s="161"/>
      <c r="RXI9" s="161"/>
      <c r="RXJ9" s="161"/>
      <c r="RXK9" s="161"/>
      <c r="RXL9" s="161"/>
      <c r="RXM9" s="161"/>
      <c r="RXN9" s="161"/>
      <c r="RXO9" s="161"/>
      <c r="RXP9" s="161"/>
      <c r="RXQ9" s="161"/>
      <c r="RXR9" s="161"/>
      <c r="RXS9" s="161"/>
      <c r="RXT9" s="161"/>
      <c r="RXU9" s="161"/>
      <c r="RXV9" s="161"/>
      <c r="RXW9" s="161"/>
      <c r="RXX9" s="161"/>
      <c r="RXY9" s="161"/>
      <c r="RXZ9" s="161"/>
      <c r="RYA9" s="161"/>
      <c r="RYB9" s="161"/>
      <c r="RYC9" s="161"/>
      <c r="RYD9" s="161"/>
      <c r="RYE9" s="161"/>
      <c r="RYF9" s="161"/>
      <c r="RYG9" s="161"/>
      <c r="RYH9" s="161"/>
      <c r="RYI9" s="161"/>
      <c r="RYJ9" s="161"/>
      <c r="RYK9" s="161"/>
      <c r="RYL9" s="161"/>
      <c r="RYM9" s="161"/>
      <c r="RYN9" s="161"/>
      <c r="RYO9" s="161"/>
      <c r="RYP9" s="161"/>
      <c r="RYQ9" s="161"/>
      <c r="RYR9" s="161"/>
      <c r="RYS9" s="161"/>
      <c r="RYT9" s="161"/>
      <c r="RYU9" s="161"/>
      <c r="RYV9" s="161"/>
      <c r="RYW9" s="161"/>
      <c r="RYX9" s="161"/>
      <c r="RYY9" s="161"/>
      <c r="RYZ9" s="161"/>
      <c r="RZA9" s="161"/>
      <c r="RZB9" s="161"/>
      <c r="RZC9" s="161"/>
      <c r="RZD9" s="161"/>
      <c r="RZE9" s="161"/>
      <c r="RZF9" s="161"/>
      <c r="RZG9" s="161"/>
      <c r="RZH9" s="161"/>
      <c r="RZI9" s="161"/>
      <c r="RZJ9" s="161"/>
      <c r="RZK9" s="161"/>
      <c r="RZL9" s="161"/>
      <c r="RZM9" s="161"/>
      <c r="RZN9" s="161"/>
      <c r="RZO9" s="161"/>
      <c r="RZP9" s="161"/>
      <c r="RZQ9" s="161"/>
      <c r="RZR9" s="161"/>
      <c r="RZS9" s="161"/>
      <c r="RZT9" s="161"/>
      <c r="RZU9" s="161"/>
      <c r="RZV9" s="161"/>
      <c r="RZW9" s="161"/>
      <c r="RZX9" s="161"/>
      <c r="RZY9" s="161"/>
      <c r="RZZ9" s="161"/>
      <c r="SAA9" s="161"/>
      <c r="SAB9" s="161"/>
      <c r="SAC9" s="161"/>
      <c r="SAD9" s="161"/>
      <c r="SAE9" s="161"/>
      <c r="SAF9" s="161"/>
      <c r="SAG9" s="161"/>
      <c r="SAH9" s="161"/>
      <c r="SAI9" s="161"/>
      <c r="SAJ9" s="161"/>
      <c r="SAK9" s="161"/>
      <c r="SAL9" s="161"/>
      <c r="SAM9" s="161"/>
      <c r="SAN9" s="161"/>
      <c r="SAO9" s="161"/>
      <c r="SAP9" s="161"/>
      <c r="SAQ9" s="161"/>
      <c r="SAR9" s="161"/>
      <c r="SAS9" s="161"/>
      <c r="SAT9" s="161"/>
      <c r="SAU9" s="161"/>
      <c r="SAV9" s="161"/>
      <c r="SAW9" s="161"/>
      <c r="SAX9" s="161"/>
      <c r="SAY9" s="161"/>
      <c r="SAZ9" s="161"/>
      <c r="SBA9" s="161"/>
      <c r="SBB9" s="161"/>
      <c r="SBC9" s="161"/>
      <c r="SBD9" s="161"/>
      <c r="SBE9" s="161"/>
      <c r="SBF9" s="161"/>
      <c r="SBG9" s="161"/>
      <c r="SBH9" s="161"/>
      <c r="SBI9" s="161"/>
      <c r="SBJ9" s="161"/>
      <c r="SBK9" s="161"/>
      <c r="SBL9" s="161"/>
      <c r="SBM9" s="161"/>
      <c r="SBN9" s="161"/>
      <c r="SBO9" s="161"/>
      <c r="SBP9" s="161"/>
      <c r="SBQ9" s="161"/>
      <c r="SBR9" s="161"/>
      <c r="SBS9" s="161"/>
      <c r="SBT9" s="161"/>
      <c r="SBU9" s="161"/>
      <c r="SBV9" s="161"/>
      <c r="SBW9" s="161"/>
      <c r="SBX9" s="161"/>
      <c r="SBY9" s="161"/>
      <c r="SBZ9" s="161"/>
      <c r="SCA9" s="161"/>
      <c r="SCB9" s="161"/>
      <c r="SCC9" s="161"/>
      <c r="SCD9" s="161"/>
      <c r="SCE9" s="161"/>
      <c r="SCF9" s="161"/>
      <c r="SCG9" s="161"/>
      <c r="SCH9" s="161"/>
      <c r="SCI9" s="161"/>
      <c r="SCJ9" s="161"/>
      <c r="SCK9" s="161"/>
      <c r="SCL9" s="161"/>
      <c r="SCM9" s="161"/>
      <c r="SCN9" s="161"/>
      <c r="SCO9" s="161"/>
      <c r="SCP9" s="161"/>
      <c r="SCQ9" s="161"/>
      <c r="SCR9" s="161"/>
      <c r="SCS9" s="161"/>
      <c r="SCT9" s="161"/>
      <c r="SCU9" s="161"/>
      <c r="SCV9" s="161"/>
      <c r="SCW9" s="161"/>
      <c r="SCX9" s="161"/>
      <c r="SCY9" s="161"/>
      <c r="SCZ9" s="161"/>
      <c r="SDA9" s="161"/>
      <c r="SDB9" s="161"/>
      <c r="SDC9" s="161"/>
      <c r="SDD9" s="161"/>
      <c r="SDE9" s="161"/>
      <c r="SDF9" s="161"/>
      <c r="SDG9" s="161"/>
      <c r="SDH9" s="161"/>
      <c r="SDI9" s="161"/>
      <c r="SDJ9" s="161"/>
      <c r="SDK9" s="161"/>
      <c r="SDL9" s="161"/>
      <c r="SDM9" s="161"/>
      <c r="SDN9" s="161"/>
      <c r="SDO9" s="161"/>
      <c r="SDP9" s="161"/>
      <c r="SDQ9" s="161"/>
      <c r="SDR9" s="161"/>
      <c r="SDS9" s="161"/>
      <c r="SDT9" s="161"/>
      <c r="SDU9" s="161"/>
      <c r="SDV9" s="161"/>
      <c r="SDW9" s="161"/>
      <c r="SDX9" s="161"/>
      <c r="SDY9" s="161"/>
      <c r="SDZ9" s="161"/>
      <c r="SEA9" s="161"/>
      <c r="SEB9" s="161"/>
      <c r="SEC9" s="161"/>
      <c r="SED9" s="161"/>
      <c r="SEE9" s="161"/>
      <c r="SEF9" s="161"/>
      <c r="SEG9" s="161"/>
      <c r="SEH9" s="161"/>
      <c r="SEI9" s="161"/>
      <c r="SEJ9" s="161"/>
      <c r="SEK9" s="161"/>
      <c r="SEL9" s="161"/>
      <c r="SEM9" s="161"/>
      <c r="SEN9" s="161"/>
      <c r="SEO9" s="161"/>
      <c r="SEP9" s="161"/>
      <c r="SEQ9" s="161"/>
      <c r="SER9" s="161"/>
      <c r="SES9" s="161"/>
      <c r="SET9" s="161"/>
      <c r="SEU9" s="161"/>
      <c r="SEV9" s="161"/>
      <c r="SEW9" s="161"/>
      <c r="SEX9" s="161"/>
      <c r="SEY9" s="161"/>
      <c r="SEZ9" s="161"/>
      <c r="SFA9" s="161"/>
      <c r="SFB9" s="161"/>
      <c r="SFC9" s="161"/>
      <c r="SFD9" s="161"/>
      <c r="SFE9" s="161"/>
      <c r="SFF9" s="161"/>
      <c r="SFG9" s="161"/>
      <c r="SFH9" s="161"/>
      <c r="SFI9" s="161"/>
      <c r="SFJ9" s="161"/>
      <c r="SFK9" s="161"/>
      <c r="SFL9" s="161"/>
      <c r="SFM9" s="161"/>
      <c r="SFN9" s="161"/>
      <c r="SFO9" s="161"/>
      <c r="SFP9" s="161"/>
      <c r="SFQ9" s="161"/>
      <c r="SFR9" s="161"/>
      <c r="SFS9" s="161"/>
      <c r="SFT9" s="161"/>
      <c r="SFU9" s="161"/>
      <c r="SFV9" s="161"/>
      <c r="SFW9" s="161"/>
      <c r="SFX9" s="161"/>
      <c r="SFY9" s="161"/>
      <c r="SFZ9" s="161"/>
      <c r="SGA9" s="161"/>
      <c r="SGB9" s="161"/>
      <c r="SGC9" s="161"/>
      <c r="SGD9" s="161"/>
      <c r="SGE9" s="161"/>
      <c r="SGF9" s="161"/>
      <c r="SGG9" s="161"/>
      <c r="SGH9" s="161"/>
      <c r="SGI9" s="161"/>
      <c r="SGJ9" s="161"/>
      <c r="SGK9" s="161"/>
      <c r="SGL9" s="161"/>
      <c r="SGM9" s="161"/>
      <c r="SGN9" s="161"/>
      <c r="SGO9" s="161"/>
      <c r="SGP9" s="161"/>
      <c r="SGQ9" s="161"/>
      <c r="SGR9" s="161"/>
      <c r="SGS9" s="161"/>
      <c r="SGT9" s="161"/>
      <c r="SGU9" s="161"/>
      <c r="SGV9" s="161"/>
      <c r="SGW9" s="161"/>
      <c r="SGX9" s="161"/>
      <c r="SGY9" s="161"/>
      <c r="SGZ9" s="161"/>
      <c r="SHA9" s="161"/>
      <c r="SHB9" s="161"/>
      <c r="SHC9" s="161"/>
      <c r="SHD9" s="161"/>
      <c r="SHE9" s="161"/>
      <c r="SHF9" s="161"/>
      <c r="SHG9" s="161"/>
      <c r="SHH9" s="161"/>
      <c r="SHI9" s="161"/>
      <c r="SHJ9" s="161"/>
      <c r="SHK9" s="161"/>
      <c r="SHL9" s="161"/>
      <c r="SHM9" s="161"/>
      <c r="SHN9" s="161"/>
      <c r="SHO9" s="161"/>
      <c r="SHP9" s="161"/>
      <c r="SHQ9" s="161"/>
      <c r="SHR9" s="161"/>
      <c r="SHS9" s="161"/>
      <c r="SHT9" s="161"/>
      <c r="SHU9" s="161"/>
      <c r="SHV9" s="161"/>
      <c r="SHW9" s="161"/>
      <c r="SHX9" s="161"/>
      <c r="SHY9" s="161"/>
      <c r="SHZ9" s="161"/>
      <c r="SIA9" s="161"/>
      <c r="SIB9" s="161"/>
      <c r="SIC9" s="161"/>
      <c r="SID9" s="161"/>
      <c r="SIE9" s="161"/>
      <c r="SIF9" s="161"/>
      <c r="SIG9" s="161"/>
      <c r="SIH9" s="161"/>
      <c r="SII9" s="161"/>
      <c r="SIJ9" s="161"/>
      <c r="SIK9" s="161"/>
      <c r="SIL9" s="161"/>
      <c r="SIM9" s="161"/>
      <c r="SIN9" s="161"/>
      <c r="SIO9" s="161"/>
      <c r="SIP9" s="161"/>
      <c r="SIQ9" s="161"/>
      <c r="SIR9" s="161"/>
      <c r="SIS9" s="161"/>
      <c r="SIT9" s="161"/>
      <c r="SIU9" s="161"/>
      <c r="SIV9" s="161"/>
      <c r="SIW9" s="161"/>
      <c r="SIX9" s="161"/>
      <c r="SIY9" s="161"/>
      <c r="SIZ9" s="161"/>
      <c r="SJA9" s="161"/>
      <c r="SJB9" s="161"/>
      <c r="SJC9" s="161"/>
      <c r="SJD9" s="161"/>
      <c r="SJE9" s="161"/>
      <c r="SJF9" s="161"/>
      <c r="SJG9" s="161"/>
      <c r="SJH9" s="161"/>
      <c r="SJI9" s="161"/>
      <c r="SJJ9" s="161"/>
      <c r="SJK9" s="161"/>
      <c r="SJL9" s="161"/>
      <c r="SJM9" s="161"/>
      <c r="SJN9" s="161"/>
      <c r="SJO9" s="161"/>
      <c r="SJP9" s="161"/>
      <c r="SJQ9" s="161"/>
      <c r="SJR9" s="161"/>
      <c r="SJS9" s="161"/>
      <c r="SJT9" s="161"/>
      <c r="SJU9" s="161"/>
      <c r="SJV9" s="161"/>
      <c r="SJW9" s="161"/>
      <c r="SJX9" s="161"/>
      <c r="SJY9" s="161"/>
      <c r="SJZ9" s="161"/>
      <c r="SKA9" s="161"/>
      <c r="SKB9" s="161"/>
      <c r="SKC9" s="161"/>
      <c r="SKD9" s="161"/>
      <c r="SKE9" s="161"/>
      <c r="SKF9" s="161"/>
      <c r="SKG9" s="161"/>
      <c r="SKH9" s="161"/>
      <c r="SKI9" s="161"/>
      <c r="SKJ9" s="161"/>
      <c r="SKK9" s="161"/>
      <c r="SKL9" s="161"/>
      <c r="SKM9" s="161"/>
      <c r="SKN9" s="161"/>
      <c r="SKO9" s="161"/>
      <c r="SKP9" s="161"/>
      <c r="SKQ9" s="161"/>
      <c r="SKR9" s="161"/>
      <c r="SKS9" s="161"/>
      <c r="SKT9" s="161"/>
      <c r="SKU9" s="161"/>
      <c r="SKV9" s="161"/>
      <c r="SKW9" s="161"/>
      <c r="SKX9" s="161"/>
      <c r="SKY9" s="161"/>
      <c r="SKZ9" s="161"/>
      <c r="SLA9" s="161"/>
      <c r="SLB9" s="161"/>
      <c r="SLC9" s="161"/>
      <c r="SLD9" s="161"/>
      <c r="SLE9" s="161"/>
      <c r="SLF9" s="161"/>
      <c r="SLG9" s="161"/>
      <c r="SLH9" s="161"/>
      <c r="SLI9" s="161"/>
      <c r="SLJ9" s="161"/>
      <c r="SLK9" s="161"/>
      <c r="SLL9" s="161"/>
      <c r="SLM9" s="161"/>
      <c r="SLN9" s="161"/>
      <c r="SLO9" s="161"/>
      <c r="SLP9" s="161"/>
      <c r="SLQ9" s="161"/>
      <c r="SLR9" s="161"/>
      <c r="SLS9" s="161"/>
      <c r="SLT9" s="161"/>
      <c r="SLU9" s="161"/>
      <c r="SLV9" s="161"/>
      <c r="SLW9" s="161"/>
      <c r="SLX9" s="161"/>
      <c r="SLY9" s="161"/>
      <c r="SLZ9" s="161"/>
      <c r="SMA9" s="161"/>
      <c r="SMB9" s="161"/>
      <c r="SMC9" s="161"/>
      <c r="SMD9" s="161"/>
      <c r="SME9" s="161"/>
      <c r="SMF9" s="161"/>
      <c r="SMG9" s="161"/>
      <c r="SMH9" s="161"/>
      <c r="SMI9" s="161"/>
      <c r="SMJ9" s="161"/>
      <c r="SMK9" s="161"/>
      <c r="SML9" s="161"/>
      <c r="SMM9" s="161"/>
      <c r="SMN9" s="161"/>
      <c r="SMO9" s="161"/>
      <c r="SMP9" s="161"/>
      <c r="SMQ9" s="161"/>
      <c r="SMR9" s="161"/>
      <c r="SMS9" s="161"/>
      <c r="SMT9" s="161"/>
      <c r="SMU9" s="161"/>
      <c r="SMV9" s="161"/>
      <c r="SMW9" s="161"/>
      <c r="SMX9" s="161"/>
      <c r="SMY9" s="161"/>
      <c r="SMZ9" s="161"/>
      <c r="SNA9" s="161"/>
      <c r="SNB9" s="161"/>
      <c r="SNC9" s="161"/>
      <c r="SND9" s="161"/>
      <c r="SNE9" s="161"/>
      <c r="SNF9" s="161"/>
      <c r="SNG9" s="161"/>
      <c r="SNH9" s="161"/>
      <c r="SNI9" s="161"/>
      <c r="SNJ9" s="161"/>
      <c r="SNK9" s="161"/>
      <c r="SNL9" s="161"/>
      <c r="SNM9" s="161"/>
      <c r="SNN9" s="161"/>
      <c r="SNO9" s="161"/>
      <c r="SNP9" s="161"/>
      <c r="SNQ9" s="161"/>
      <c r="SNR9" s="161"/>
      <c r="SNS9" s="161"/>
      <c r="SNT9" s="161"/>
      <c r="SNU9" s="161"/>
      <c r="SNV9" s="161"/>
      <c r="SNW9" s="161"/>
      <c r="SNX9" s="161"/>
      <c r="SNY9" s="161"/>
      <c r="SNZ9" s="161"/>
      <c r="SOA9" s="161"/>
      <c r="SOB9" s="161"/>
      <c r="SOC9" s="161"/>
      <c r="SOD9" s="161"/>
      <c r="SOE9" s="161"/>
      <c r="SOF9" s="161"/>
      <c r="SOG9" s="161"/>
      <c r="SOH9" s="161"/>
      <c r="SOI9" s="161"/>
      <c r="SOJ9" s="161"/>
      <c r="SOK9" s="161"/>
      <c r="SOL9" s="161"/>
      <c r="SOM9" s="161"/>
      <c r="SON9" s="161"/>
      <c r="SOO9" s="161"/>
      <c r="SOP9" s="161"/>
      <c r="SOQ9" s="161"/>
      <c r="SOR9" s="161"/>
      <c r="SOS9" s="161"/>
      <c r="SOT9" s="161"/>
      <c r="SOU9" s="161"/>
      <c r="SOV9" s="161"/>
      <c r="SOW9" s="161"/>
      <c r="SOX9" s="161"/>
      <c r="SOY9" s="161"/>
      <c r="SOZ9" s="161"/>
      <c r="SPA9" s="161"/>
      <c r="SPB9" s="161"/>
      <c r="SPC9" s="161"/>
      <c r="SPD9" s="161"/>
      <c r="SPE9" s="161"/>
      <c r="SPF9" s="161"/>
      <c r="SPG9" s="161"/>
      <c r="SPH9" s="161"/>
      <c r="SPI9" s="161"/>
      <c r="SPJ9" s="161"/>
      <c r="SPK9" s="161"/>
      <c r="SPL9" s="161"/>
      <c r="SPM9" s="161"/>
      <c r="SPN9" s="161"/>
      <c r="SPO9" s="161"/>
      <c r="SPP9" s="161"/>
      <c r="SPQ9" s="161"/>
      <c r="SPR9" s="161"/>
      <c r="SPS9" s="161"/>
      <c r="SPT9" s="161"/>
      <c r="SPU9" s="161"/>
      <c r="SPV9" s="161"/>
      <c r="SPW9" s="161"/>
      <c r="SPX9" s="161"/>
      <c r="SPY9" s="161"/>
      <c r="SPZ9" s="161"/>
      <c r="SQA9" s="161"/>
      <c r="SQB9" s="161"/>
      <c r="SQC9" s="161"/>
      <c r="SQD9" s="161"/>
      <c r="SQE9" s="161"/>
      <c r="SQF9" s="161"/>
      <c r="SQG9" s="161"/>
      <c r="SQH9" s="161"/>
      <c r="SQI9" s="161"/>
      <c r="SQJ9" s="161"/>
      <c r="SQK9" s="161"/>
      <c r="SQL9" s="161"/>
      <c r="SQM9" s="161"/>
      <c r="SQN9" s="161"/>
      <c r="SQO9" s="161"/>
      <c r="SQP9" s="161"/>
      <c r="SQQ9" s="161"/>
      <c r="SQR9" s="161"/>
      <c r="SQS9" s="161"/>
      <c r="SQT9" s="161"/>
      <c r="SQU9" s="161"/>
      <c r="SQV9" s="161"/>
      <c r="SQW9" s="161"/>
      <c r="SQX9" s="161"/>
      <c r="SQY9" s="161"/>
      <c r="SQZ9" s="161"/>
      <c r="SRA9" s="161"/>
      <c r="SRB9" s="161"/>
      <c r="SRC9" s="161"/>
      <c r="SRD9" s="161"/>
      <c r="SRE9" s="161"/>
      <c r="SRF9" s="161"/>
      <c r="SRG9" s="161"/>
      <c r="SRH9" s="161"/>
      <c r="SRI9" s="161"/>
      <c r="SRJ9" s="161"/>
      <c r="SRK9" s="161"/>
      <c r="SRL9" s="161"/>
      <c r="SRM9" s="161"/>
      <c r="SRN9" s="161"/>
      <c r="SRO9" s="161"/>
      <c r="SRP9" s="161"/>
      <c r="SRQ9" s="161"/>
      <c r="SRR9" s="161"/>
      <c r="SRS9" s="161"/>
      <c r="SRT9" s="161"/>
      <c r="SRU9" s="161"/>
      <c r="SRV9" s="161"/>
      <c r="SRW9" s="161"/>
      <c r="SRX9" s="161"/>
      <c r="SRY9" s="161"/>
      <c r="SRZ9" s="161"/>
      <c r="SSA9" s="161"/>
      <c r="SSB9" s="161"/>
      <c r="SSC9" s="161"/>
      <c r="SSD9" s="161"/>
      <c r="SSE9" s="161"/>
      <c r="SSF9" s="161"/>
      <c r="SSG9" s="161"/>
      <c r="SSH9" s="161"/>
      <c r="SSI9" s="161"/>
      <c r="SSJ9" s="161"/>
      <c r="SSK9" s="161"/>
      <c r="SSL9" s="161"/>
      <c r="SSM9" s="161"/>
      <c r="SSN9" s="161"/>
      <c r="SSO9" s="161"/>
      <c r="SSP9" s="161"/>
      <c r="SSQ9" s="161"/>
      <c r="SSR9" s="161"/>
      <c r="SSS9" s="161"/>
      <c r="SST9" s="161"/>
      <c r="SSU9" s="161"/>
      <c r="SSV9" s="161"/>
      <c r="SSW9" s="161"/>
      <c r="SSX9" s="161"/>
      <c r="SSY9" s="161"/>
      <c r="SSZ9" s="161"/>
      <c r="STA9" s="161"/>
      <c r="STB9" s="161"/>
      <c r="STC9" s="161"/>
      <c r="STD9" s="161"/>
      <c r="STE9" s="161"/>
      <c r="STF9" s="161"/>
      <c r="STG9" s="161"/>
      <c r="STH9" s="161"/>
      <c r="STI9" s="161"/>
      <c r="STJ9" s="161"/>
      <c r="STK9" s="161"/>
      <c r="STL9" s="161"/>
      <c r="STM9" s="161"/>
      <c r="STN9" s="161"/>
      <c r="STO9" s="161"/>
      <c r="STP9" s="161"/>
      <c r="STQ9" s="161"/>
      <c r="STR9" s="161"/>
      <c r="STS9" s="161"/>
      <c r="STT9" s="161"/>
      <c r="STU9" s="161"/>
      <c r="STV9" s="161"/>
      <c r="STW9" s="161"/>
      <c r="STX9" s="161"/>
      <c r="STY9" s="161"/>
      <c r="STZ9" s="161"/>
      <c r="SUA9" s="161"/>
      <c r="SUB9" s="161"/>
      <c r="SUC9" s="161"/>
      <c r="SUD9" s="161"/>
      <c r="SUE9" s="161"/>
      <c r="SUF9" s="161"/>
      <c r="SUG9" s="161"/>
      <c r="SUH9" s="161"/>
      <c r="SUI9" s="161"/>
      <c r="SUJ9" s="161"/>
      <c r="SUK9" s="161"/>
      <c r="SUL9" s="161"/>
      <c r="SUM9" s="161"/>
      <c r="SUN9" s="161"/>
      <c r="SUO9" s="161"/>
      <c r="SUP9" s="161"/>
      <c r="SUQ9" s="161"/>
      <c r="SUR9" s="161"/>
      <c r="SUS9" s="161"/>
      <c r="SUT9" s="161"/>
      <c r="SUU9" s="161"/>
      <c r="SUV9" s="161"/>
      <c r="SUW9" s="161"/>
      <c r="SUX9" s="161"/>
      <c r="SUY9" s="161"/>
      <c r="SUZ9" s="161"/>
      <c r="SVA9" s="161"/>
      <c r="SVB9" s="161"/>
      <c r="SVC9" s="161"/>
      <c r="SVD9" s="161"/>
      <c r="SVE9" s="161"/>
      <c r="SVF9" s="161"/>
      <c r="SVG9" s="161"/>
      <c r="SVH9" s="161"/>
      <c r="SVI9" s="161"/>
      <c r="SVJ9" s="161"/>
      <c r="SVK9" s="161"/>
      <c r="SVL9" s="161"/>
      <c r="SVM9" s="161"/>
      <c r="SVN9" s="161"/>
      <c r="SVO9" s="161"/>
      <c r="SVP9" s="161"/>
      <c r="SVQ9" s="161"/>
      <c r="SVR9" s="161"/>
      <c r="SVS9" s="161"/>
      <c r="SVT9" s="161"/>
      <c r="SVU9" s="161"/>
      <c r="SVV9" s="161"/>
      <c r="SVW9" s="161"/>
      <c r="SVX9" s="161"/>
      <c r="SVY9" s="161"/>
      <c r="SVZ9" s="161"/>
      <c r="SWA9" s="161"/>
      <c r="SWB9" s="161"/>
      <c r="SWC9" s="161"/>
      <c r="SWD9" s="161"/>
      <c r="SWE9" s="161"/>
      <c r="SWF9" s="161"/>
      <c r="SWG9" s="161"/>
      <c r="SWH9" s="161"/>
      <c r="SWI9" s="161"/>
      <c r="SWJ9" s="161"/>
      <c r="SWK9" s="161"/>
      <c r="SWL9" s="161"/>
      <c r="SWM9" s="161"/>
      <c r="SWN9" s="161"/>
      <c r="SWO9" s="161"/>
      <c r="SWP9" s="161"/>
      <c r="SWQ9" s="161"/>
      <c r="SWR9" s="161"/>
      <c r="SWS9" s="161"/>
      <c r="SWT9" s="161"/>
      <c r="SWU9" s="161"/>
      <c r="SWV9" s="161"/>
      <c r="SWW9" s="161"/>
      <c r="SWX9" s="161"/>
      <c r="SWY9" s="161"/>
      <c r="SWZ9" s="161"/>
      <c r="SXA9" s="161"/>
      <c r="SXB9" s="161"/>
      <c r="SXC9" s="161"/>
      <c r="SXD9" s="161"/>
      <c r="SXE9" s="161"/>
      <c r="SXF9" s="161"/>
      <c r="SXG9" s="161"/>
      <c r="SXH9" s="161"/>
      <c r="SXI9" s="161"/>
      <c r="SXJ9" s="161"/>
      <c r="SXK9" s="161"/>
      <c r="SXL9" s="161"/>
      <c r="SXM9" s="161"/>
      <c r="SXN9" s="161"/>
      <c r="SXO9" s="161"/>
      <c r="SXP9" s="161"/>
      <c r="SXQ9" s="161"/>
      <c r="SXR9" s="161"/>
      <c r="SXS9" s="161"/>
      <c r="SXT9" s="161"/>
      <c r="SXU9" s="161"/>
      <c r="SXV9" s="161"/>
      <c r="SXW9" s="161"/>
      <c r="SXX9" s="161"/>
      <c r="SXY9" s="161"/>
      <c r="SXZ9" s="161"/>
      <c r="SYA9" s="161"/>
      <c r="SYB9" s="161"/>
      <c r="SYC9" s="161"/>
      <c r="SYD9" s="161"/>
      <c r="SYE9" s="161"/>
      <c r="SYF9" s="161"/>
      <c r="SYG9" s="161"/>
      <c r="SYH9" s="161"/>
      <c r="SYI9" s="161"/>
      <c r="SYJ9" s="161"/>
      <c r="SYK9" s="161"/>
      <c r="SYL9" s="161"/>
      <c r="SYM9" s="161"/>
      <c r="SYN9" s="161"/>
      <c r="SYO9" s="161"/>
      <c r="SYP9" s="161"/>
      <c r="SYQ9" s="161"/>
      <c r="SYR9" s="161"/>
      <c r="SYS9" s="161"/>
      <c r="SYT9" s="161"/>
      <c r="SYU9" s="161"/>
      <c r="SYV9" s="161"/>
      <c r="SYW9" s="161"/>
      <c r="SYX9" s="161"/>
      <c r="SYY9" s="161"/>
      <c r="SYZ9" s="161"/>
      <c r="SZA9" s="161"/>
      <c r="SZB9" s="161"/>
      <c r="SZC9" s="161"/>
      <c r="SZD9" s="161"/>
      <c r="SZE9" s="161"/>
      <c r="SZF9" s="161"/>
      <c r="SZG9" s="161"/>
      <c r="SZH9" s="161"/>
      <c r="SZI9" s="161"/>
      <c r="SZJ9" s="161"/>
      <c r="SZK9" s="161"/>
      <c r="SZL9" s="161"/>
      <c r="SZM9" s="161"/>
      <c r="SZN9" s="161"/>
      <c r="SZO9" s="161"/>
      <c r="SZP9" s="161"/>
      <c r="SZQ9" s="161"/>
      <c r="SZR9" s="161"/>
      <c r="SZS9" s="161"/>
      <c r="SZT9" s="161"/>
      <c r="SZU9" s="161"/>
      <c r="SZV9" s="161"/>
      <c r="SZW9" s="161"/>
      <c r="SZX9" s="161"/>
      <c r="SZY9" s="161"/>
      <c r="SZZ9" s="161"/>
      <c r="TAA9" s="161"/>
      <c r="TAB9" s="161"/>
      <c r="TAC9" s="161"/>
      <c r="TAD9" s="161"/>
      <c r="TAE9" s="161"/>
      <c r="TAF9" s="161"/>
      <c r="TAG9" s="161"/>
      <c r="TAH9" s="161"/>
      <c r="TAI9" s="161"/>
      <c r="TAJ9" s="161"/>
      <c r="TAK9" s="161"/>
      <c r="TAL9" s="161"/>
      <c r="TAM9" s="161"/>
      <c r="TAN9" s="161"/>
      <c r="TAO9" s="161"/>
      <c r="TAP9" s="161"/>
      <c r="TAQ9" s="161"/>
      <c r="TAR9" s="161"/>
      <c r="TAS9" s="161"/>
      <c r="TAT9" s="161"/>
      <c r="TAU9" s="161"/>
      <c r="TAV9" s="161"/>
      <c r="TAW9" s="161"/>
      <c r="TAX9" s="161"/>
      <c r="TAY9" s="161"/>
      <c r="TAZ9" s="161"/>
      <c r="TBA9" s="161"/>
      <c r="TBB9" s="161"/>
      <c r="TBC9" s="161"/>
      <c r="TBD9" s="161"/>
      <c r="TBE9" s="161"/>
      <c r="TBF9" s="161"/>
      <c r="TBG9" s="161"/>
      <c r="TBH9" s="161"/>
      <c r="TBI9" s="161"/>
      <c r="TBJ9" s="161"/>
      <c r="TBK9" s="161"/>
      <c r="TBL9" s="161"/>
      <c r="TBM9" s="161"/>
      <c r="TBN9" s="161"/>
      <c r="TBO9" s="161"/>
      <c r="TBP9" s="161"/>
      <c r="TBQ9" s="161"/>
      <c r="TBR9" s="161"/>
      <c r="TBS9" s="161"/>
      <c r="TBT9" s="161"/>
      <c r="TBU9" s="161"/>
      <c r="TBV9" s="161"/>
      <c r="TBW9" s="161"/>
      <c r="TBX9" s="161"/>
      <c r="TBY9" s="161"/>
      <c r="TBZ9" s="161"/>
      <c r="TCA9" s="161"/>
      <c r="TCB9" s="161"/>
      <c r="TCC9" s="161"/>
      <c r="TCD9" s="161"/>
      <c r="TCE9" s="161"/>
      <c r="TCF9" s="161"/>
      <c r="TCG9" s="161"/>
      <c r="TCH9" s="161"/>
      <c r="TCI9" s="161"/>
      <c r="TCJ9" s="161"/>
      <c r="TCK9" s="161"/>
      <c r="TCL9" s="161"/>
      <c r="TCM9" s="161"/>
      <c r="TCN9" s="161"/>
      <c r="TCO9" s="161"/>
      <c r="TCP9" s="161"/>
      <c r="TCQ9" s="161"/>
      <c r="TCR9" s="161"/>
      <c r="TCS9" s="161"/>
      <c r="TCT9" s="161"/>
      <c r="TCU9" s="161"/>
      <c r="TCV9" s="161"/>
      <c r="TCW9" s="161"/>
      <c r="TCX9" s="161"/>
      <c r="TCY9" s="161"/>
      <c r="TCZ9" s="161"/>
      <c r="TDA9" s="161"/>
      <c r="TDB9" s="161"/>
      <c r="TDC9" s="161"/>
      <c r="TDD9" s="161"/>
      <c r="TDE9" s="161"/>
      <c r="TDF9" s="161"/>
      <c r="TDG9" s="161"/>
      <c r="TDH9" s="161"/>
      <c r="TDI9" s="161"/>
      <c r="TDJ9" s="161"/>
      <c r="TDK9" s="161"/>
      <c r="TDL9" s="161"/>
      <c r="TDM9" s="161"/>
      <c r="TDN9" s="161"/>
      <c r="TDO9" s="161"/>
      <c r="TDP9" s="161"/>
      <c r="TDQ9" s="161"/>
      <c r="TDR9" s="161"/>
      <c r="TDS9" s="161"/>
      <c r="TDT9" s="161"/>
      <c r="TDU9" s="161"/>
      <c r="TDV9" s="161"/>
      <c r="TDW9" s="161"/>
      <c r="TDX9" s="161"/>
      <c r="TDY9" s="161"/>
      <c r="TDZ9" s="161"/>
      <c r="TEA9" s="161"/>
      <c r="TEB9" s="161"/>
      <c r="TEC9" s="161"/>
      <c r="TED9" s="161"/>
      <c r="TEE9" s="161"/>
      <c r="TEF9" s="161"/>
      <c r="TEG9" s="161"/>
      <c r="TEH9" s="161"/>
      <c r="TEI9" s="161"/>
      <c r="TEJ9" s="161"/>
      <c r="TEK9" s="161"/>
      <c r="TEL9" s="161"/>
      <c r="TEM9" s="161"/>
      <c r="TEN9" s="161"/>
      <c r="TEO9" s="161"/>
      <c r="TEP9" s="161"/>
      <c r="TEQ9" s="161"/>
      <c r="TER9" s="161"/>
      <c r="TES9" s="161"/>
      <c r="TET9" s="161"/>
      <c r="TEU9" s="161"/>
      <c r="TEV9" s="161"/>
      <c r="TEW9" s="161"/>
      <c r="TEX9" s="161"/>
      <c r="TEY9" s="161"/>
      <c r="TEZ9" s="161"/>
      <c r="TFA9" s="161"/>
      <c r="TFB9" s="161"/>
      <c r="TFC9" s="161"/>
      <c r="TFD9" s="161"/>
      <c r="TFE9" s="161"/>
      <c r="TFF9" s="161"/>
      <c r="TFG9" s="161"/>
      <c r="TFH9" s="161"/>
      <c r="TFI9" s="161"/>
      <c r="TFJ9" s="161"/>
      <c r="TFK9" s="161"/>
      <c r="TFL9" s="161"/>
      <c r="TFM9" s="161"/>
      <c r="TFN9" s="161"/>
      <c r="TFO9" s="161"/>
      <c r="TFP9" s="161"/>
      <c r="TFQ9" s="161"/>
      <c r="TFR9" s="161"/>
      <c r="TFS9" s="161"/>
      <c r="TFT9" s="161"/>
      <c r="TFU9" s="161"/>
      <c r="TFV9" s="161"/>
      <c r="TFW9" s="161"/>
      <c r="TFX9" s="161"/>
      <c r="TFY9" s="161"/>
      <c r="TFZ9" s="161"/>
      <c r="TGA9" s="161"/>
      <c r="TGB9" s="161"/>
      <c r="TGC9" s="161"/>
      <c r="TGD9" s="161"/>
      <c r="TGE9" s="161"/>
      <c r="TGF9" s="161"/>
      <c r="TGG9" s="161"/>
      <c r="TGH9" s="161"/>
      <c r="TGI9" s="161"/>
      <c r="TGJ9" s="161"/>
      <c r="TGK9" s="161"/>
      <c r="TGL9" s="161"/>
      <c r="TGM9" s="161"/>
      <c r="TGN9" s="161"/>
      <c r="TGO9" s="161"/>
      <c r="TGP9" s="161"/>
      <c r="TGQ9" s="161"/>
      <c r="TGR9" s="161"/>
      <c r="TGS9" s="161"/>
      <c r="TGT9" s="161"/>
      <c r="TGU9" s="161"/>
      <c r="TGV9" s="161"/>
      <c r="TGW9" s="161"/>
      <c r="TGX9" s="161"/>
      <c r="TGY9" s="161"/>
      <c r="TGZ9" s="161"/>
      <c r="THA9" s="161"/>
      <c r="THB9" s="161"/>
      <c r="THC9" s="161"/>
      <c r="THD9" s="161"/>
      <c r="THE9" s="161"/>
      <c r="THF9" s="161"/>
      <c r="THG9" s="161"/>
      <c r="THH9" s="161"/>
      <c r="THI9" s="161"/>
      <c r="THJ9" s="161"/>
      <c r="THK9" s="161"/>
      <c r="THL9" s="161"/>
      <c r="THM9" s="161"/>
      <c r="THN9" s="161"/>
      <c r="THO9" s="161"/>
      <c r="THP9" s="161"/>
      <c r="THQ9" s="161"/>
      <c r="THR9" s="161"/>
      <c r="THS9" s="161"/>
      <c r="THT9" s="161"/>
      <c r="THU9" s="161"/>
      <c r="THV9" s="161"/>
      <c r="THW9" s="161"/>
      <c r="THX9" s="161"/>
      <c r="THY9" s="161"/>
      <c r="THZ9" s="161"/>
      <c r="TIA9" s="161"/>
      <c r="TIB9" s="161"/>
      <c r="TIC9" s="161"/>
      <c r="TID9" s="161"/>
      <c r="TIE9" s="161"/>
      <c r="TIF9" s="161"/>
      <c r="TIG9" s="161"/>
      <c r="TIH9" s="161"/>
      <c r="TII9" s="161"/>
      <c r="TIJ9" s="161"/>
      <c r="TIK9" s="161"/>
      <c r="TIL9" s="161"/>
      <c r="TIM9" s="161"/>
      <c r="TIN9" s="161"/>
      <c r="TIO9" s="161"/>
      <c r="TIP9" s="161"/>
      <c r="TIQ9" s="161"/>
      <c r="TIR9" s="161"/>
      <c r="TIS9" s="161"/>
      <c r="TIT9" s="161"/>
      <c r="TIU9" s="161"/>
      <c r="TIV9" s="161"/>
      <c r="TIW9" s="161"/>
      <c r="TIX9" s="161"/>
      <c r="TIY9" s="161"/>
      <c r="TIZ9" s="161"/>
      <c r="TJA9" s="161"/>
      <c r="TJB9" s="161"/>
      <c r="TJC9" s="161"/>
      <c r="TJD9" s="161"/>
      <c r="TJE9" s="161"/>
      <c r="TJF9" s="161"/>
      <c r="TJG9" s="161"/>
      <c r="TJH9" s="161"/>
      <c r="TJI9" s="161"/>
      <c r="TJJ9" s="161"/>
      <c r="TJK9" s="161"/>
      <c r="TJL9" s="161"/>
      <c r="TJM9" s="161"/>
      <c r="TJN9" s="161"/>
      <c r="TJO9" s="161"/>
      <c r="TJP9" s="161"/>
      <c r="TJQ9" s="161"/>
      <c r="TJR9" s="161"/>
      <c r="TJS9" s="161"/>
      <c r="TJT9" s="161"/>
      <c r="TJU9" s="161"/>
      <c r="TJV9" s="161"/>
      <c r="TJW9" s="161"/>
      <c r="TJX9" s="161"/>
      <c r="TJY9" s="161"/>
      <c r="TJZ9" s="161"/>
      <c r="TKA9" s="161"/>
      <c r="TKB9" s="161"/>
      <c r="TKC9" s="161"/>
      <c r="TKD9" s="161"/>
      <c r="TKE9" s="161"/>
      <c r="TKF9" s="161"/>
      <c r="TKG9" s="161"/>
      <c r="TKH9" s="161"/>
      <c r="TKI9" s="161"/>
      <c r="TKJ9" s="161"/>
      <c r="TKK9" s="161"/>
      <c r="TKL9" s="161"/>
      <c r="TKM9" s="161"/>
      <c r="TKN9" s="161"/>
      <c r="TKO9" s="161"/>
      <c r="TKP9" s="161"/>
      <c r="TKQ9" s="161"/>
      <c r="TKR9" s="161"/>
      <c r="TKS9" s="161"/>
      <c r="TKT9" s="161"/>
      <c r="TKU9" s="161"/>
      <c r="TKV9" s="161"/>
      <c r="TKW9" s="161"/>
      <c r="TKX9" s="161"/>
      <c r="TKY9" s="161"/>
      <c r="TKZ9" s="161"/>
      <c r="TLA9" s="161"/>
      <c r="TLB9" s="161"/>
      <c r="TLC9" s="161"/>
      <c r="TLD9" s="161"/>
      <c r="TLE9" s="161"/>
      <c r="TLF9" s="161"/>
      <c r="TLG9" s="161"/>
      <c r="TLH9" s="161"/>
      <c r="TLI9" s="161"/>
      <c r="TLJ9" s="161"/>
      <c r="TLK9" s="161"/>
      <c r="TLL9" s="161"/>
      <c r="TLM9" s="161"/>
      <c r="TLN9" s="161"/>
      <c r="TLO9" s="161"/>
      <c r="TLP9" s="161"/>
      <c r="TLQ9" s="161"/>
      <c r="TLR9" s="161"/>
      <c r="TLS9" s="161"/>
      <c r="TLT9" s="161"/>
      <c r="TLU9" s="161"/>
      <c r="TLV9" s="161"/>
      <c r="TLW9" s="161"/>
      <c r="TLX9" s="161"/>
      <c r="TLY9" s="161"/>
      <c r="TLZ9" s="161"/>
      <c r="TMA9" s="161"/>
      <c r="TMB9" s="161"/>
      <c r="TMC9" s="161"/>
      <c r="TMD9" s="161"/>
      <c r="TME9" s="161"/>
      <c r="TMF9" s="161"/>
      <c r="TMG9" s="161"/>
      <c r="TMH9" s="161"/>
      <c r="TMI9" s="161"/>
      <c r="TMJ9" s="161"/>
      <c r="TMK9" s="161"/>
      <c r="TML9" s="161"/>
      <c r="TMM9" s="161"/>
      <c r="TMN9" s="161"/>
      <c r="TMO9" s="161"/>
      <c r="TMP9" s="161"/>
      <c r="TMQ9" s="161"/>
      <c r="TMR9" s="161"/>
      <c r="TMS9" s="161"/>
      <c r="TMT9" s="161"/>
      <c r="TMU9" s="161"/>
      <c r="TMV9" s="161"/>
      <c r="TMW9" s="161"/>
      <c r="TMX9" s="161"/>
      <c r="TMY9" s="161"/>
      <c r="TMZ9" s="161"/>
      <c r="TNA9" s="161"/>
      <c r="TNB9" s="161"/>
      <c r="TNC9" s="161"/>
      <c r="TND9" s="161"/>
      <c r="TNE9" s="161"/>
      <c r="TNF9" s="161"/>
      <c r="TNG9" s="161"/>
      <c r="TNH9" s="161"/>
      <c r="TNI9" s="161"/>
      <c r="TNJ9" s="161"/>
      <c r="TNK9" s="161"/>
      <c r="TNL9" s="161"/>
      <c r="TNM9" s="161"/>
      <c r="TNN9" s="161"/>
      <c r="TNO9" s="161"/>
      <c r="TNP9" s="161"/>
      <c r="TNQ9" s="161"/>
      <c r="TNR9" s="161"/>
      <c r="TNS9" s="161"/>
      <c r="TNT9" s="161"/>
      <c r="TNU9" s="161"/>
      <c r="TNV9" s="161"/>
      <c r="TNW9" s="161"/>
      <c r="TNX9" s="161"/>
      <c r="TNY9" s="161"/>
      <c r="TNZ9" s="161"/>
      <c r="TOA9" s="161"/>
      <c r="TOB9" s="161"/>
      <c r="TOC9" s="161"/>
      <c r="TOD9" s="161"/>
      <c r="TOE9" s="161"/>
      <c r="TOF9" s="161"/>
      <c r="TOG9" s="161"/>
      <c r="TOH9" s="161"/>
      <c r="TOI9" s="161"/>
      <c r="TOJ9" s="161"/>
      <c r="TOK9" s="161"/>
      <c r="TOL9" s="161"/>
      <c r="TOM9" s="161"/>
      <c r="TON9" s="161"/>
      <c r="TOO9" s="161"/>
      <c r="TOP9" s="161"/>
      <c r="TOQ9" s="161"/>
      <c r="TOR9" s="161"/>
      <c r="TOS9" s="161"/>
      <c r="TOT9" s="161"/>
      <c r="TOU9" s="161"/>
      <c r="TOV9" s="161"/>
      <c r="TOW9" s="161"/>
      <c r="TOX9" s="161"/>
      <c r="TOY9" s="161"/>
      <c r="TOZ9" s="161"/>
      <c r="TPA9" s="161"/>
      <c r="TPB9" s="161"/>
      <c r="TPC9" s="161"/>
      <c r="TPD9" s="161"/>
      <c r="TPE9" s="161"/>
      <c r="TPF9" s="161"/>
      <c r="TPG9" s="161"/>
      <c r="TPH9" s="161"/>
      <c r="TPI9" s="161"/>
      <c r="TPJ9" s="161"/>
      <c r="TPK9" s="161"/>
      <c r="TPL9" s="161"/>
      <c r="TPM9" s="161"/>
      <c r="TPN9" s="161"/>
      <c r="TPO9" s="161"/>
      <c r="TPP9" s="161"/>
      <c r="TPQ9" s="161"/>
      <c r="TPR9" s="161"/>
      <c r="TPS9" s="161"/>
      <c r="TPT9" s="161"/>
      <c r="TPU9" s="161"/>
      <c r="TPV9" s="161"/>
      <c r="TPW9" s="161"/>
      <c r="TPX9" s="161"/>
      <c r="TPY9" s="161"/>
      <c r="TPZ9" s="161"/>
      <c r="TQA9" s="161"/>
      <c r="TQB9" s="161"/>
      <c r="TQC9" s="161"/>
      <c r="TQD9" s="161"/>
      <c r="TQE9" s="161"/>
      <c r="TQF9" s="161"/>
      <c r="TQG9" s="161"/>
      <c r="TQH9" s="161"/>
      <c r="TQI9" s="161"/>
      <c r="TQJ9" s="161"/>
      <c r="TQK9" s="161"/>
      <c r="TQL9" s="161"/>
      <c r="TQM9" s="161"/>
      <c r="TQN9" s="161"/>
      <c r="TQO9" s="161"/>
      <c r="TQP9" s="161"/>
      <c r="TQQ9" s="161"/>
      <c r="TQR9" s="161"/>
      <c r="TQS9" s="161"/>
      <c r="TQT9" s="161"/>
      <c r="TQU9" s="161"/>
      <c r="TQV9" s="161"/>
      <c r="TQW9" s="161"/>
      <c r="TQX9" s="161"/>
      <c r="TQY9" s="161"/>
      <c r="TQZ9" s="161"/>
      <c r="TRA9" s="161"/>
      <c r="TRB9" s="161"/>
      <c r="TRC9" s="161"/>
      <c r="TRD9" s="161"/>
      <c r="TRE9" s="161"/>
      <c r="TRF9" s="161"/>
      <c r="TRG9" s="161"/>
      <c r="TRH9" s="161"/>
      <c r="TRI9" s="161"/>
      <c r="TRJ9" s="161"/>
      <c r="TRK9" s="161"/>
      <c r="TRL9" s="161"/>
      <c r="TRM9" s="161"/>
      <c r="TRN9" s="161"/>
      <c r="TRO9" s="161"/>
      <c r="TRP9" s="161"/>
      <c r="TRQ9" s="161"/>
      <c r="TRR9" s="161"/>
      <c r="TRS9" s="161"/>
      <c r="TRT9" s="161"/>
      <c r="TRU9" s="161"/>
      <c r="TRV9" s="161"/>
      <c r="TRW9" s="161"/>
      <c r="TRX9" s="161"/>
      <c r="TRY9" s="161"/>
      <c r="TRZ9" s="161"/>
      <c r="TSA9" s="161"/>
      <c r="TSB9" s="161"/>
      <c r="TSC9" s="161"/>
      <c r="TSD9" s="161"/>
      <c r="TSE9" s="161"/>
      <c r="TSF9" s="161"/>
      <c r="TSG9" s="161"/>
      <c r="TSH9" s="161"/>
      <c r="TSI9" s="161"/>
      <c r="TSJ9" s="161"/>
      <c r="TSK9" s="161"/>
      <c r="TSL9" s="161"/>
      <c r="TSM9" s="161"/>
      <c r="TSN9" s="161"/>
      <c r="TSO9" s="161"/>
      <c r="TSP9" s="161"/>
      <c r="TSQ9" s="161"/>
      <c r="TSR9" s="161"/>
      <c r="TSS9" s="161"/>
      <c r="TST9" s="161"/>
      <c r="TSU9" s="161"/>
      <c r="TSV9" s="161"/>
      <c r="TSW9" s="161"/>
      <c r="TSX9" s="161"/>
      <c r="TSY9" s="161"/>
      <c r="TSZ9" s="161"/>
      <c r="TTA9" s="161"/>
      <c r="TTB9" s="161"/>
      <c r="TTC9" s="161"/>
      <c r="TTD9" s="161"/>
      <c r="TTE9" s="161"/>
      <c r="TTF9" s="161"/>
      <c r="TTG9" s="161"/>
      <c r="TTH9" s="161"/>
      <c r="TTI9" s="161"/>
      <c r="TTJ9" s="161"/>
      <c r="TTK9" s="161"/>
      <c r="TTL9" s="161"/>
      <c r="TTM9" s="161"/>
      <c r="TTN9" s="161"/>
      <c r="TTO9" s="161"/>
      <c r="TTP9" s="161"/>
      <c r="TTQ9" s="161"/>
      <c r="TTR9" s="161"/>
      <c r="TTS9" s="161"/>
      <c r="TTT9" s="161"/>
      <c r="TTU9" s="161"/>
      <c r="TTV9" s="161"/>
      <c r="TTW9" s="161"/>
      <c r="TTX9" s="161"/>
      <c r="TTY9" s="161"/>
      <c r="TTZ9" s="161"/>
      <c r="TUA9" s="161"/>
      <c r="TUB9" s="161"/>
      <c r="TUC9" s="161"/>
      <c r="TUD9" s="161"/>
      <c r="TUE9" s="161"/>
      <c r="TUF9" s="161"/>
      <c r="TUG9" s="161"/>
      <c r="TUH9" s="161"/>
      <c r="TUI9" s="161"/>
      <c r="TUJ9" s="161"/>
      <c r="TUK9" s="161"/>
      <c r="TUL9" s="161"/>
      <c r="TUM9" s="161"/>
      <c r="TUN9" s="161"/>
      <c r="TUO9" s="161"/>
      <c r="TUP9" s="161"/>
      <c r="TUQ9" s="161"/>
      <c r="TUR9" s="161"/>
      <c r="TUS9" s="161"/>
      <c r="TUT9" s="161"/>
      <c r="TUU9" s="161"/>
      <c r="TUV9" s="161"/>
      <c r="TUW9" s="161"/>
      <c r="TUX9" s="161"/>
      <c r="TUY9" s="161"/>
      <c r="TUZ9" s="161"/>
      <c r="TVA9" s="161"/>
      <c r="TVB9" s="161"/>
      <c r="TVC9" s="161"/>
      <c r="TVD9" s="161"/>
      <c r="TVE9" s="161"/>
      <c r="TVF9" s="161"/>
      <c r="TVG9" s="161"/>
      <c r="TVH9" s="161"/>
      <c r="TVI9" s="161"/>
      <c r="TVJ9" s="161"/>
      <c r="TVK9" s="161"/>
      <c r="TVL9" s="161"/>
      <c r="TVM9" s="161"/>
      <c r="TVN9" s="161"/>
      <c r="TVO9" s="161"/>
      <c r="TVP9" s="161"/>
      <c r="TVQ9" s="161"/>
      <c r="TVR9" s="161"/>
      <c r="TVS9" s="161"/>
      <c r="TVT9" s="161"/>
      <c r="TVU9" s="161"/>
      <c r="TVV9" s="161"/>
      <c r="TVW9" s="161"/>
      <c r="TVX9" s="161"/>
      <c r="TVY9" s="161"/>
      <c r="TVZ9" s="161"/>
      <c r="TWA9" s="161"/>
      <c r="TWB9" s="161"/>
      <c r="TWC9" s="161"/>
      <c r="TWD9" s="161"/>
      <c r="TWE9" s="161"/>
      <c r="TWF9" s="161"/>
      <c r="TWG9" s="161"/>
      <c r="TWH9" s="161"/>
      <c r="TWI9" s="161"/>
      <c r="TWJ9" s="161"/>
      <c r="TWK9" s="161"/>
      <c r="TWL9" s="161"/>
      <c r="TWM9" s="161"/>
      <c r="TWN9" s="161"/>
      <c r="TWO9" s="161"/>
      <c r="TWP9" s="161"/>
      <c r="TWQ9" s="161"/>
      <c r="TWR9" s="161"/>
      <c r="TWS9" s="161"/>
      <c r="TWT9" s="161"/>
      <c r="TWU9" s="161"/>
      <c r="TWV9" s="161"/>
      <c r="TWW9" s="161"/>
      <c r="TWX9" s="161"/>
      <c r="TWY9" s="161"/>
      <c r="TWZ9" s="161"/>
      <c r="TXA9" s="161"/>
      <c r="TXB9" s="161"/>
      <c r="TXC9" s="161"/>
      <c r="TXD9" s="161"/>
      <c r="TXE9" s="161"/>
      <c r="TXF9" s="161"/>
      <c r="TXG9" s="161"/>
      <c r="TXH9" s="161"/>
      <c r="TXI9" s="161"/>
      <c r="TXJ9" s="161"/>
      <c r="TXK9" s="161"/>
      <c r="TXL9" s="161"/>
      <c r="TXM9" s="161"/>
      <c r="TXN9" s="161"/>
      <c r="TXO9" s="161"/>
      <c r="TXP9" s="161"/>
      <c r="TXQ9" s="161"/>
      <c r="TXR9" s="161"/>
      <c r="TXS9" s="161"/>
      <c r="TXT9" s="161"/>
      <c r="TXU9" s="161"/>
      <c r="TXV9" s="161"/>
      <c r="TXW9" s="161"/>
      <c r="TXX9" s="161"/>
      <c r="TXY9" s="161"/>
      <c r="TXZ9" s="161"/>
      <c r="TYA9" s="161"/>
      <c r="TYB9" s="161"/>
      <c r="TYC9" s="161"/>
      <c r="TYD9" s="161"/>
      <c r="TYE9" s="161"/>
      <c r="TYF9" s="161"/>
      <c r="TYG9" s="161"/>
      <c r="TYH9" s="161"/>
      <c r="TYI9" s="161"/>
      <c r="TYJ9" s="161"/>
      <c r="TYK9" s="161"/>
      <c r="TYL9" s="161"/>
      <c r="TYM9" s="161"/>
      <c r="TYN9" s="161"/>
      <c r="TYO9" s="161"/>
      <c r="TYP9" s="161"/>
      <c r="TYQ9" s="161"/>
      <c r="TYR9" s="161"/>
      <c r="TYS9" s="161"/>
      <c r="TYT9" s="161"/>
      <c r="TYU9" s="161"/>
      <c r="TYV9" s="161"/>
      <c r="TYW9" s="161"/>
      <c r="TYX9" s="161"/>
      <c r="TYY9" s="161"/>
      <c r="TYZ9" s="161"/>
      <c r="TZA9" s="161"/>
      <c r="TZB9" s="161"/>
      <c r="TZC9" s="161"/>
      <c r="TZD9" s="161"/>
      <c r="TZE9" s="161"/>
      <c r="TZF9" s="161"/>
      <c r="TZG9" s="161"/>
      <c r="TZH9" s="161"/>
      <c r="TZI9" s="161"/>
      <c r="TZJ9" s="161"/>
      <c r="TZK9" s="161"/>
      <c r="TZL9" s="161"/>
      <c r="TZM9" s="161"/>
      <c r="TZN9" s="161"/>
      <c r="TZO9" s="161"/>
      <c r="TZP9" s="161"/>
      <c r="TZQ9" s="161"/>
      <c r="TZR9" s="161"/>
      <c r="TZS9" s="161"/>
      <c r="TZT9" s="161"/>
      <c r="TZU9" s="161"/>
      <c r="TZV9" s="161"/>
      <c r="TZW9" s="161"/>
      <c r="TZX9" s="161"/>
      <c r="TZY9" s="161"/>
      <c r="TZZ9" s="161"/>
      <c r="UAA9" s="161"/>
      <c r="UAB9" s="161"/>
      <c r="UAC9" s="161"/>
      <c r="UAD9" s="161"/>
      <c r="UAE9" s="161"/>
      <c r="UAF9" s="161"/>
      <c r="UAG9" s="161"/>
      <c r="UAH9" s="161"/>
      <c r="UAI9" s="161"/>
      <c r="UAJ9" s="161"/>
      <c r="UAK9" s="161"/>
      <c r="UAL9" s="161"/>
      <c r="UAM9" s="161"/>
      <c r="UAN9" s="161"/>
      <c r="UAO9" s="161"/>
      <c r="UAP9" s="161"/>
      <c r="UAQ9" s="161"/>
      <c r="UAR9" s="161"/>
      <c r="UAS9" s="161"/>
      <c r="UAT9" s="161"/>
      <c r="UAU9" s="161"/>
      <c r="UAV9" s="161"/>
      <c r="UAW9" s="161"/>
      <c r="UAX9" s="161"/>
      <c r="UAY9" s="161"/>
      <c r="UAZ9" s="161"/>
      <c r="UBA9" s="161"/>
      <c r="UBB9" s="161"/>
      <c r="UBC9" s="161"/>
      <c r="UBD9" s="161"/>
      <c r="UBE9" s="161"/>
      <c r="UBF9" s="161"/>
      <c r="UBG9" s="161"/>
      <c r="UBH9" s="161"/>
      <c r="UBI9" s="161"/>
      <c r="UBJ9" s="161"/>
      <c r="UBK9" s="161"/>
      <c r="UBL9" s="161"/>
      <c r="UBM9" s="161"/>
      <c r="UBN9" s="161"/>
      <c r="UBO9" s="161"/>
      <c r="UBP9" s="161"/>
      <c r="UBQ9" s="161"/>
      <c r="UBR9" s="161"/>
      <c r="UBS9" s="161"/>
      <c r="UBT9" s="161"/>
      <c r="UBU9" s="161"/>
      <c r="UBV9" s="161"/>
      <c r="UBW9" s="161"/>
      <c r="UBX9" s="161"/>
      <c r="UBY9" s="161"/>
      <c r="UBZ9" s="161"/>
      <c r="UCA9" s="161"/>
      <c r="UCB9" s="161"/>
      <c r="UCC9" s="161"/>
      <c r="UCD9" s="161"/>
      <c r="UCE9" s="161"/>
      <c r="UCF9" s="161"/>
      <c r="UCG9" s="161"/>
      <c r="UCH9" s="161"/>
      <c r="UCI9" s="161"/>
      <c r="UCJ9" s="161"/>
      <c r="UCK9" s="161"/>
      <c r="UCL9" s="161"/>
      <c r="UCM9" s="161"/>
      <c r="UCN9" s="161"/>
      <c r="UCO9" s="161"/>
      <c r="UCP9" s="161"/>
      <c r="UCQ9" s="161"/>
      <c r="UCR9" s="161"/>
      <c r="UCS9" s="161"/>
      <c r="UCT9" s="161"/>
      <c r="UCU9" s="161"/>
      <c r="UCV9" s="161"/>
      <c r="UCW9" s="161"/>
      <c r="UCX9" s="161"/>
      <c r="UCY9" s="161"/>
      <c r="UCZ9" s="161"/>
      <c r="UDA9" s="161"/>
      <c r="UDB9" s="161"/>
      <c r="UDC9" s="161"/>
      <c r="UDD9" s="161"/>
      <c r="UDE9" s="161"/>
      <c r="UDF9" s="161"/>
      <c r="UDG9" s="161"/>
      <c r="UDH9" s="161"/>
      <c r="UDI9" s="161"/>
      <c r="UDJ9" s="161"/>
      <c r="UDK9" s="161"/>
      <c r="UDL9" s="161"/>
      <c r="UDM9" s="161"/>
      <c r="UDN9" s="161"/>
      <c r="UDO9" s="161"/>
      <c r="UDP9" s="161"/>
      <c r="UDQ9" s="161"/>
      <c r="UDR9" s="161"/>
      <c r="UDS9" s="161"/>
      <c r="UDT9" s="161"/>
      <c r="UDU9" s="161"/>
      <c r="UDV9" s="161"/>
      <c r="UDW9" s="161"/>
      <c r="UDX9" s="161"/>
      <c r="UDY9" s="161"/>
      <c r="UDZ9" s="161"/>
      <c r="UEA9" s="161"/>
      <c r="UEB9" s="161"/>
      <c r="UEC9" s="161"/>
      <c r="UED9" s="161"/>
      <c r="UEE9" s="161"/>
      <c r="UEF9" s="161"/>
      <c r="UEG9" s="161"/>
      <c r="UEH9" s="161"/>
      <c r="UEI9" s="161"/>
      <c r="UEJ9" s="161"/>
      <c r="UEK9" s="161"/>
      <c r="UEL9" s="161"/>
      <c r="UEM9" s="161"/>
      <c r="UEN9" s="161"/>
      <c r="UEO9" s="161"/>
      <c r="UEP9" s="161"/>
      <c r="UEQ9" s="161"/>
      <c r="UER9" s="161"/>
      <c r="UES9" s="161"/>
      <c r="UET9" s="161"/>
      <c r="UEU9" s="161"/>
      <c r="UEV9" s="161"/>
      <c r="UEW9" s="161"/>
      <c r="UEX9" s="161"/>
      <c r="UEY9" s="161"/>
      <c r="UEZ9" s="161"/>
      <c r="UFA9" s="161"/>
      <c r="UFB9" s="161"/>
      <c r="UFC9" s="161"/>
      <c r="UFD9" s="161"/>
      <c r="UFE9" s="161"/>
      <c r="UFF9" s="161"/>
      <c r="UFG9" s="161"/>
      <c r="UFH9" s="161"/>
      <c r="UFI9" s="161"/>
      <c r="UFJ9" s="161"/>
      <c r="UFK9" s="161"/>
      <c r="UFL9" s="161"/>
      <c r="UFM9" s="161"/>
      <c r="UFN9" s="161"/>
      <c r="UFO9" s="161"/>
      <c r="UFP9" s="161"/>
      <c r="UFQ9" s="161"/>
      <c r="UFR9" s="161"/>
      <c r="UFS9" s="161"/>
      <c r="UFT9" s="161"/>
      <c r="UFU9" s="161"/>
      <c r="UFV9" s="161"/>
      <c r="UFW9" s="161"/>
      <c r="UFX9" s="161"/>
      <c r="UFY9" s="161"/>
      <c r="UFZ9" s="161"/>
      <c r="UGA9" s="161"/>
      <c r="UGB9" s="161"/>
      <c r="UGC9" s="161"/>
      <c r="UGD9" s="161"/>
      <c r="UGE9" s="161"/>
      <c r="UGF9" s="161"/>
      <c r="UGG9" s="161"/>
      <c r="UGH9" s="161"/>
      <c r="UGI9" s="161"/>
      <c r="UGJ9" s="161"/>
      <c r="UGK9" s="161"/>
      <c r="UGL9" s="161"/>
      <c r="UGM9" s="161"/>
      <c r="UGN9" s="161"/>
      <c r="UGO9" s="161"/>
      <c r="UGP9" s="161"/>
      <c r="UGQ9" s="161"/>
      <c r="UGR9" s="161"/>
      <c r="UGS9" s="161"/>
      <c r="UGT9" s="161"/>
      <c r="UGU9" s="161"/>
      <c r="UGV9" s="161"/>
      <c r="UGW9" s="161"/>
      <c r="UGX9" s="161"/>
      <c r="UGY9" s="161"/>
      <c r="UGZ9" s="161"/>
      <c r="UHA9" s="161"/>
      <c r="UHB9" s="161"/>
      <c r="UHC9" s="161"/>
      <c r="UHD9" s="161"/>
      <c r="UHE9" s="161"/>
      <c r="UHF9" s="161"/>
      <c r="UHG9" s="161"/>
      <c r="UHH9" s="161"/>
      <c r="UHI9" s="161"/>
      <c r="UHJ9" s="161"/>
      <c r="UHK9" s="161"/>
      <c r="UHL9" s="161"/>
      <c r="UHM9" s="161"/>
      <c r="UHN9" s="161"/>
      <c r="UHO9" s="161"/>
      <c r="UHP9" s="161"/>
      <c r="UHQ9" s="161"/>
      <c r="UHR9" s="161"/>
      <c r="UHS9" s="161"/>
      <c r="UHT9" s="161"/>
      <c r="UHU9" s="161"/>
      <c r="UHV9" s="161"/>
      <c r="UHW9" s="161"/>
      <c r="UHX9" s="161"/>
      <c r="UHY9" s="161"/>
      <c r="UHZ9" s="161"/>
      <c r="UIA9" s="161"/>
      <c r="UIB9" s="161"/>
      <c r="UIC9" s="161"/>
      <c r="UID9" s="161"/>
      <c r="UIE9" s="161"/>
      <c r="UIF9" s="161"/>
      <c r="UIG9" s="161"/>
      <c r="UIH9" s="161"/>
      <c r="UII9" s="161"/>
      <c r="UIJ9" s="161"/>
      <c r="UIK9" s="161"/>
      <c r="UIL9" s="161"/>
      <c r="UIM9" s="161"/>
      <c r="UIN9" s="161"/>
      <c r="UIO9" s="161"/>
      <c r="UIP9" s="161"/>
      <c r="UIQ9" s="161"/>
      <c r="UIR9" s="161"/>
      <c r="UIS9" s="161"/>
      <c r="UIT9" s="161"/>
      <c r="UIU9" s="161"/>
      <c r="UIV9" s="161"/>
      <c r="UIW9" s="161"/>
      <c r="UIX9" s="161"/>
      <c r="UIY9" s="161"/>
      <c r="UIZ9" s="161"/>
      <c r="UJA9" s="161"/>
      <c r="UJB9" s="161"/>
      <c r="UJC9" s="161"/>
      <c r="UJD9" s="161"/>
      <c r="UJE9" s="161"/>
      <c r="UJF9" s="161"/>
      <c r="UJG9" s="161"/>
      <c r="UJH9" s="161"/>
      <c r="UJI9" s="161"/>
      <c r="UJJ9" s="161"/>
      <c r="UJK9" s="161"/>
      <c r="UJL9" s="161"/>
      <c r="UJM9" s="161"/>
      <c r="UJN9" s="161"/>
      <c r="UJO9" s="161"/>
      <c r="UJP9" s="161"/>
      <c r="UJQ9" s="161"/>
      <c r="UJR9" s="161"/>
      <c r="UJS9" s="161"/>
      <c r="UJT9" s="161"/>
      <c r="UJU9" s="161"/>
      <c r="UJV9" s="161"/>
      <c r="UJW9" s="161"/>
      <c r="UJX9" s="161"/>
      <c r="UJY9" s="161"/>
      <c r="UJZ9" s="161"/>
      <c r="UKA9" s="161"/>
      <c r="UKB9" s="161"/>
      <c r="UKC9" s="161"/>
      <c r="UKD9" s="161"/>
      <c r="UKE9" s="161"/>
      <c r="UKF9" s="161"/>
      <c r="UKG9" s="161"/>
      <c r="UKH9" s="161"/>
      <c r="UKI9" s="161"/>
      <c r="UKJ9" s="161"/>
      <c r="UKK9" s="161"/>
      <c r="UKL9" s="161"/>
      <c r="UKM9" s="161"/>
      <c r="UKN9" s="161"/>
      <c r="UKO9" s="161"/>
      <c r="UKP9" s="161"/>
      <c r="UKQ9" s="161"/>
      <c r="UKR9" s="161"/>
      <c r="UKS9" s="161"/>
      <c r="UKT9" s="161"/>
      <c r="UKU9" s="161"/>
      <c r="UKV9" s="161"/>
      <c r="UKW9" s="161"/>
      <c r="UKX9" s="161"/>
      <c r="UKY9" s="161"/>
      <c r="UKZ9" s="161"/>
      <c r="ULA9" s="161"/>
      <c r="ULB9" s="161"/>
      <c r="ULC9" s="161"/>
      <c r="ULD9" s="161"/>
      <c r="ULE9" s="161"/>
      <c r="ULF9" s="161"/>
      <c r="ULG9" s="161"/>
      <c r="ULH9" s="161"/>
      <c r="ULI9" s="161"/>
      <c r="ULJ9" s="161"/>
      <c r="ULK9" s="161"/>
      <c r="ULL9" s="161"/>
      <c r="ULM9" s="161"/>
      <c r="ULN9" s="161"/>
      <c r="ULO9" s="161"/>
      <c r="ULP9" s="161"/>
      <c r="ULQ9" s="161"/>
      <c r="ULR9" s="161"/>
      <c r="ULS9" s="161"/>
      <c r="ULT9" s="161"/>
      <c r="ULU9" s="161"/>
      <c r="ULV9" s="161"/>
      <c r="ULW9" s="161"/>
      <c r="ULX9" s="161"/>
      <c r="ULY9" s="161"/>
      <c r="ULZ9" s="161"/>
      <c r="UMA9" s="161"/>
      <c r="UMB9" s="161"/>
      <c r="UMC9" s="161"/>
      <c r="UMD9" s="161"/>
      <c r="UME9" s="161"/>
      <c r="UMF9" s="161"/>
      <c r="UMG9" s="161"/>
      <c r="UMH9" s="161"/>
      <c r="UMI9" s="161"/>
      <c r="UMJ9" s="161"/>
      <c r="UMK9" s="161"/>
      <c r="UML9" s="161"/>
      <c r="UMM9" s="161"/>
      <c r="UMN9" s="161"/>
      <c r="UMO9" s="161"/>
      <c r="UMP9" s="161"/>
      <c r="UMQ9" s="161"/>
      <c r="UMR9" s="161"/>
      <c r="UMS9" s="161"/>
      <c r="UMT9" s="161"/>
      <c r="UMU9" s="161"/>
      <c r="UMV9" s="161"/>
      <c r="UMW9" s="161"/>
      <c r="UMX9" s="161"/>
      <c r="UMY9" s="161"/>
      <c r="UMZ9" s="161"/>
      <c r="UNA9" s="161"/>
      <c r="UNB9" s="161"/>
      <c r="UNC9" s="161"/>
      <c r="UND9" s="161"/>
      <c r="UNE9" s="161"/>
      <c r="UNF9" s="161"/>
      <c r="UNG9" s="161"/>
      <c r="UNH9" s="161"/>
      <c r="UNI9" s="161"/>
      <c r="UNJ9" s="161"/>
      <c r="UNK9" s="161"/>
      <c r="UNL9" s="161"/>
      <c r="UNM9" s="161"/>
      <c r="UNN9" s="161"/>
      <c r="UNO9" s="161"/>
      <c r="UNP9" s="161"/>
      <c r="UNQ9" s="161"/>
      <c r="UNR9" s="161"/>
      <c r="UNS9" s="161"/>
      <c r="UNT9" s="161"/>
      <c r="UNU9" s="161"/>
      <c r="UNV9" s="161"/>
      <c r="UNW9" s="161"/>
      <c r="UNX9" s="161"/>
      <c r="UNY9" s="161"/>
      <c r="UNZ9" s="161"/>
      <c r="UOA9" s="161"/>
      <c r="UOB9" s="161"/>
      <c r="UOC9" s="161"/>
      <c r="UOD9" s="161"/>
      <c r="UOE9" s="161"/>
      <c r="UOF9" s="161"/>
      <c r="UOG9" s="161"/>
      <c r="UOH9" s="161"/>
      <c r="UOI9" s="161"/>
      <c r="UOJ9" s="161"/>
      <c r="UOK9" s="161"/>
      <c r="UOL9" s="161"/>
      <c r="UOM9" s="161"/>
      <c r="UON9" s="161"/>
      <c r="UOO9" s="161"/>
      <c r="UOP9" s="161"/>
      <c r="UOQ9" s="161"/>
      <c r="UOR9" s="161"/>
      <c r="UOS9" s="161"/>
      <c r="UOT9" s="161"/>
      <c r="UOU9" s="161"/>
      <c r="UOV9" s="161"/>
      <c r="UOW9" s="161"/>
      <c r="UOX9" s="161"/>
      <c r="UOY9" s="161"/>
      <c r="UOZ9" s="161"/>
      <c r="UPA9" s="161"/>
      <c r="UPB9" s="161"/>
      <c r="UPC9" s="161"/>
      <c r="UPD9" s="161"/>
      <c r="UPE9" s="161"/>
      <c r="UPF9" s="161"/>
      <c r="UPG9" s="161"/>
      <c r="UPH9" s="161"/>
      <c r="UPI9" s="161"/>
      <c r="UPJ9" s="161"/>
      <c r="UPK9" s="161"/>
      <c r="UPL9" s="161"/>
      <c r="UPM9" s="161"/>
      <c r="UPN9" s="161"/>
      <c r="UPO9" s="161"/>
      <c r="UPP9" s="161"/>
      <c r="UPQ9" s="161"/>
      <c r="UPR9" s="161"/>
      <c r="UPS9" s="161"/>
      <c r="UPT9" s="161"/>
      <c r="UPU9" s="161"/>
      <c r="UPV9" s="161"/>
      <c r="UPW9" s="161"/>
      <c r="UPX9" s="161"/>
      <c r="UPY9" s="161"/>
      <c r="UPZ9" s="161"/>
      <c r="UQA9" s="161"/>
      <c r="UQB9" s="161"/>
      <c r="UQC9" s="161"/>
      <c r="UQD9" s="161"/>
      <c r="UQE9" s="161"/>
      <c r="UQF9" s="161"/>
      <c r="UQG9" s="161"/>
      <c r="UQH9" s="161"/>
      <c r="UQI9" s="161"/>
      <c r="UQJ9" s="161"/>
      <c r="UQK9" s="161"/>
      <c r="UQL9" s="161"/>
      <c r="UQM9" s="161"/>
      <c r="UQN9" s="161"/>
      <c r="UQO9" s="161"/>
      <c r="UQP9" s="161"/>
      <c r="UQQ9" s="161"/>
      <c r="UQR9" s="161"/>
      <c r="UQS9" s="161"/>
      <c r="UQT9" s="161"/>
      <c r="UQU9" s="161"/>
      <c r="UQV9" s="161"/>
      <c r="UQW9" s="161"/>
      <c r="UQX9" s="161"/>
      <c r="UQY9" s="161"/>
      <c r="UQZ9" s="161"/>
      <c r="URA9" s="161"/>
      <c r="URB9" s="161"/>
      <c r="URC9" s="161"/>
      <c r="URD9" s="161"/>
      <c r="URE9" s="161"/>
      <c r="URF9" s="161"/>
      <c r="URG9" s="161"/>
      <c r="URH9" s="161"/>
      <c r="URI9" s="161"/>
      <c r="URJ9" s="161"/>
      <c r="URK9" s="161"/>
      <c r="URL9" s="161"/>
      <c r="URM9" s="161"/>
      <c r="URN9" s="161"/>
      <c r="URO9" s="161"/>
      <c r="URP9" s="161"/>
      <c r="URQ9" s="161"/>
      <c r="URR9" s="161"/>
      <c r="URS9" s="161"/>
      <c r="URT9" s="161"/>
      <c r="URU9" s="161"/>
      <c r="URV9" s="161"/>
      <c r="URW9" s="161"/>
      <c r="URX9" s="161"/>
      <c r="URY9" s="161"/>
      <c r="URZ9" s="161"/>
      <c r="USA9" s="161"/>
      <c r="USB9" s="161"/>
      <c r="USC9" s="161"/>
      <c r="USD9" s="161"/>
      <c r="USE9" s="161"/>
      <c r="USF9" s="161"/>
      <c r="USG9" s="161"/>
      <c r="USH9" s="161"/>
      <c r="USI9" s="161"/>
      <c r="USJ9" s="161"/>
      <c r="USK9" s="161"/>
      <c r="USL9" s="161"/>
      <c r="USM9" s="161"/>
      <c r="USN9" s="161"/>
      <c r="USO9" s="161"/>
      <c r="USP9" s="161"/>
      <c r="USQ9" s="161"/>
      <c r="USR9" s="161"/>
      <c r="USS9" s="161"/>
      <c r="UST9" s="161"/>
      <c r="USU9" s="161"/>
      <c r="USV9" s="161"/>
      <c r="USW9" s="161"/>
      <c r="USX9" s="161"/>
      <c r="USY9" s="161"/>
      <c r="USZ9" s="161"/>
      <c r="UTA9" s="161"/>
      <c r="UTB9" s="161"/>
      <c r="UTC9" s="161"/>
      <c r="UTD9" s="161"/>
      <c r="UTE9" s="161"/>
      <c r="UTF9" s="161"/>
      <c r="UTG9" s="161"/>
      <c r="UTH9" s="161"/>
      <c r="UTI9" s="161"/>
      <c r="UTJ9" s="161"/>
      <c r="UTK9" s="161"/>
      <c r="UTL9" s="161"/>
      <c r="UTM9" s="161"/>
      <c r="UTN9" s="161"/>
      <c r="UTO9" s="161"/>
      <c r="UTP9" s="161"/>
      <c r="UTQ9" s="161"/>
      <c r="UTR9" s="161"/>
      <c r="UTS9" s="161"/>
      <c r="UTT9" s="161"/>
      <c r="UTU9" s="161"/>
      <c r="UTV9" s="161"/>
      <c r="UTW9" s="161"/>
      <c r="UTX9" s="161"/>
      <c r="UTY9" s="161"/>
      <c r="UTZ9" s="161"/>
      <c r="UUA9" s="161"/>
      <c r="UUB9" s="161"/>
      <c r="UUC9" s="161"/>
      <c r="UUD9" s="161"/>
      <c r="UUE9" s="161"/>
      <c r="UUF9" s="161"/>
      <c r="UUG9" s="161"/>
      <c r="UUH9" s="161"/>
      <c r="UUI9" s="161"/>
      <c r="UUJ9" s="161"/>
      <c r="UUK9" s="161"/>
      <c r="UUL9" s="161"/>
      <c r="UUM9" s="161"/>
      <c r="UUN9" s="161"/>
      <c r="UUO9" s="161"/>
      <c r="UUP9" s="161"/>
      <c r="UUQ9" s="161"/>
      <c r="UUR9" s="161"/>
      <c r="UUS9" s="161"/>
      <c r="UUT9" s="161"/>
      <c r="UUU9" s="161"/>
      <c r="UUV9" s="161"/>
      <c r="UUW9" s="161"/>
      <c r="UUX9" s="161"/>
      <c r="UUY9" s="161"/>
      <c r="UUZ9" s="161"/>
      <c r="UVA9" s="161"/>
      <c r="UVB9" s="161"/>
      <c r="UVC9" s="161"/>
      <c r="UVD9" s="161"/>
      <c r="UVE9" s="161"/>
      <c r="UVF9" s="161"/>
      <c r="UVG9" s="161"/>
      <c r="UVH9" s="161"/>
      <c r="UVI9" s="161"/>
      <c r="UVJ9" s="161"/>
      <c r="UVK9" s="161"/>
      <c r="UVL9" s="161"/>
      <c r="UVM9" s="161"/>
      <c r="UVN9" s="161"/>
      <c r="UVO9" s="161"/>
      <c r="UVP9" s="161"/>
      <c r="UVQ9" s="161"/>
      <c r="UVR9" s="161"/>
      <c r="UVS9" s="161"/>
      <c r="UVT9" s="161"/>
      <c r="UVU9" s="161"/>
      <c r="UVV9" s="161"/>
      <c r="UVW9" s="161"/>
      <c r="UVX9" s="161"/>
      <c r="UVY9" s="161"/>
      <c r="UVZ9" s="161"/>
      <c r="UWA9" s="161"/>
      <c r="UWB9" s="161"/>
      <c r="UWC9" s="161"/>
      <c r="UWD9" s="161"/>
      <c r="UWE9" s="161"/>
      <c r="UWF9" s="161"/>
      <c r="UWG9" s="161"/>
      <c r="UWH9" s="161"/>
      <c r="UWI9" s="161"/>
      <c r="UWJ9" s="161"/>
      <c r="UWK9" s="161"/>
      <c r="UWL9" s="161"/>
      <c r="UWM9" s="161"/>
      <c r="UWN9" s="161"/>
      <c r="UWO9" s="161"/>
      <c r="UWP9" s="161"/>
      <c r="UWQ9" s="161"/>
      <c r="UWR9" s="161"/>
      <c r="UWS9" s="161"/>
      <c r="UWT9" s="161"/>
      <c r="UWU9" s="161"/>
      <c r="UWV9" s="161"/>
      <c r="UWW9" s="161"/>
      <c r="UWX9" s="161"/>
      <c r="UWY9" s="161"/>
      <c r="UWZ9" s="161"/>
      <c r="UXA9" s="161"/>
      <c r="UXB9" s="161"/>
      <c r="UXC9" s="161"/>
      <c r="UXD9" s="161"/>
      <c r="UXE9" s="161"/>
      <c r="UXF9" s="161"/>
      <c r="UXG9" s="161"/>
      <c r="UXH9" s="161"/>
      <c r="UXI9" s="161"/>
      <c r="UXJ9" s="161"/>
      <c r="UXK9" s="161"/>
      <c r="UXL9" s="161"/>
      <c r="UXM9" s="161"/>
      <c r="UXN9" s="161"/>
      <c r="UXO9" s="161"/>
      <c r="UXP9" s="161"/>
      <c r="UXQ9" s="161"/>
      <c r="UXR9" s="161"/>
      <c r="UXS9" s="161"/>
      <c r="UXT9" s="161"/>
      <c r="UXU9" s="161"/>
      <c r="UXV9" s="161"/>
      <c r="UXW9" s="161"/>
      <c r="UXX9" s="161"/>
      <c r="UXY9" s="161"/>
      <c r="UXZ9" s="161"/>
      <c r="UYA9" s="161"/>
      <c r="UYB9" s="161"/>
      <c r="UYC9" s="161"/>
      <c r="UYD9" s="161"/>
      <c r="UYE9" s="161"/>
      <c r="UYF9" s="161"/>
      <c r="UYG9" s="161"/>
      <c r="UYH9" s="161"/>
      <c r="UYI9" s="161"/>
      <c r="UYJ9" s="161"/>
      <c r="UYK9" s="161"/>
      <c r="UYL9" s="161"/>
      <c r="UYM9" s="161"/>
      <c r="UYN9" s="161"/>
      <c r="UYO9" s="161"/>
      <c r="UYP9" s="161"/>
      <c r="UYQ9" s="161"/>
      <c r="UYR9" s="161"/>
      <c r="UYS9" s="161"/>
      <c r="UYT9" s="161"/>
      <c r="UYU9" s="161"/>
      <c r="UYV9" s="161"/>
      <c r="UYW9" s="161"/>
      <c r="UYX9" s="161"/>
      <c r="UYY9" s="161"/>
      <c r="UYZ9" s="161"/>
      <c r="UZA9" s="161"/>
      <c r="UZB9" s="161"/>
      <c r="UZC9" s="161"/>
      <c r="UZD9" s="161"/>
      <c r="UZE9" s="161"/>
      <c r="UZF9" s="161"/>
      <c r="UZG9" s="161"/>
      <c r="UZH9" s="161"/>
      <c r="UZI9" s="161"/>
      <c r="UZJ9" s="161"/>
      <c r="UZK9" s="161"/>
      <c r="UZL9" s="161"/>
      <c r="UZM9" s="161"/>
      <c r="UZN9" s="161"/>
      <c r="UZO9" s="161"/>
      <c r="UZP9" s="161"/>
      <c r="UZQ9" s="161"/>
      <c r="UZR9" s="161"/>
      <c r="UZS9" s="161"/>
      <c r="UZT9" s="161"/>
      <c r="UZU9" s="161"/>
      <c r="UZV9" s="161"/>
      <c r="UZW9" s="161"/>
      <c r="UZX9" s="161"/>
      <c r="UZY9" s="161"/>
      <c r="UZZ9" s="161"/>
      <c r="VAA9" s="161"/>
      <c r="VAB9" s="161"/>
      <c r="VAC9" s="161"/>
      <c r="VAD9" s="161"/>
      <c r="VAE9" s="161"/>
      <c r="VAF9" s="161"/>
      <c r="VAG9" s="161"/>
      <c r="VAH9" s="161"/>
      <c r="VAI9" s="161"/>
      <c r="VAJ9" s="161"/>
      <c r="VAK9" s="161"/>
      <c r="VAL9" s="161"/>
      <c r="VAM9" s="161"/>
      <c r="VAN9" s="161"/>
      <c r="VAO9" s="161"/>
      <c r="VAP9" s="161"/>
      <c r="VAQ9" s="161"/>
      <c r="VAR9" s="161"/>
      <c r="VAS9" s="161"/>
      <c r="VAT9" s="161"/>
      <c r="VAU9" s="161"/>
      <c r="VAV9" s="161"/>
      <c r="VAW9" s="161"/>
      <c r="VAX9" s="161"/>
      <c r="VAY9" s="161"/>
      <c r="VAZ9" s="161"/>
      <c r="VBA9" s="161"/>
      <c r="VBB9" s="161"/>
      <c r="VBC9" s="161"/>
      <c r="VBD9" s="161"/>
      <c r="VBE9" s="161"/>
      <c r="VBF9" s="161"/>
      <c r="VBG9" s="161"/>
      <c r="VBH9" s="161"/>
      <c r="VBI9" s="161"/>
      <c r="VBJ9" s="161"/>
      <c r="VBK9" s="161"/>
      <c r="VBL9" s="161"/>
      <c r="VBM9" s="161"/>
      <c r="VBN9" s="161"/>
      <c r="VBO9" s="161"/>
      <c r="VBP9" s="161"/>
      <c r="VBQ9" s="161"/>
      <c r="VBR9" s="161"/>
      <c r="VBS9" s="161"/>
      <c r="VBT9" s="161"/>
      <c r="VBU9" s="161"/>
      <c r="VBV9" s="161"/>
      <c r="VBW9" s="161"/>
      <c r="VBX9" s="161"/>
      <c r="VBY9" s="161"/>
      <c r="VBZ9" s="161"/>
      <c r="VCA9" s="161"/>
      <c r="VCB9" s="161"/>
      <c r="VCC9" s="161"/>
      <c r="VCD9" s="161"/>
      <c r="VCE9" s="161"/>
      <c r="VCF9" s="161"/>
      <c r="VCG9" s="161"/>
      <c r="VCH9" s="161"/>
      <c r="VCI9" s="161"/>
      <c r="VCJ9" s="161"/>
      <c r="VCK9" s="161"/>
      <c r="VCL9" s="161"/>
      <c r="VCM9" s="161"/>
      <c r="VCN9" s="161"/>
      <c r="VCO9" s="161"/>
      <c r="VCP9" s="161"/>
      <c r="VCQ9" s="161"/>
      <c r="VCR9" s="161"/>
      <c r="VCS9" s="161"/>
      <c r="VCT9" s="161"/>
      <c r="VCU9" s="161"/>
      <c r="VCV9" s="161"/>
      <c r="VCW9" s="161"/>
      <c r="VCX9" s="161"/>
      <c r="VCY9" s="161"/>
      <c r="VCZ9" s="161"/>
      <c r="VDA9" s="161"/>
      <c r="VDB9" s="161"/>
      <c r="VDC9" s="161"/>
      <c r="VDD9" s="161"/>
      <c r="VDE9" s="161"/>
      <c r="VDF9" s="161"/>
      <c r="VDG9" s="161"/>
      <c r="VDH9" s="161"/>
      <c r="VDI9" s="161"/>
      <c r="VDJ9" s="161"/>
      <c r="VDK9" s="161"/>
      <c r="VDL9" s="161"/>
      <c r="VDM9" s="161"/>
      <c r="VDN9" s="161"/>
      <c r="VDO9" s="161"/>
      <c r="VDP9" s="161"/>
      <c r="VDQ9" s="161"/>
      <c r="VDR9" s="161"/>
      <c r="VDS9" s="161"/>
      <c r="VDT9" s="161"/>
      <c r="VDU9" s="161"/>
      <c r="VDV9" s="161"/>
      <c r="VDW9" s="161"/>
      <c r="VDX9" s="161"/>
      <c r="VDY9" s="161"/>
      <c r="VDZ9" s="161"/>
      <c r="VEA9" s="161"/>
      <c r="VEB9" s="161"/>
      <c r="VEC9" s="161"/>
      <c r="VED9" s="161"/>
      <c r="VEE9" s="161"/>
      <c r="VEF9" s="161"/>
      <c r="VEG9" s="161"/>
      <c r="VEH9" s="161"/>
      <c r="VEI9" s="161"/>
      <c r="VEJ9" s="161"/>
      <c r="VEK9" s="161"/>
      <c r="VEL9" s="161"/>
      <c r="VEM9" s="161"/>
      <c r="VEN9" s="161"/>
      <c r="VEO9" s="161"/>
      <c r="VEP9" s="161"/>
      <c r="VEQ9" s="161"/>
      <c r="VER9" s="161"/>
      <c r="VES9" s="161"/>
      <c r="VET9" s="161"/>
      <c r="VEU9" s="161"/>
      <c r="VEV9" s="161"/>
      <c r="VEW9" s="161"/>
      <c r="VEX9" s="161"/>
      <c r="VEY9" s="161"/>
      <c r="VEZ9" s="161"/>
      <c r="VFA9" s="161"/>
      <c r="VFB9" s="161"/>
      <c r="VFC9" s="161"/>
      <c r="VFD9" s="161"/>
      <c r="VFE9" s="161"/>
      <c r="VFF9" s="161"/>
      <c r="VFG9" s="161"/>
      <c r="VFH9" s="161"/>
      <c r="VFI9" s="161"/>
      <c r="VFJ9" s="161"/>
      <c r="VFK9" s="161"/>
      <c r="VFL9" s="161"/>
      <c r="VFM9" s="161"/>
      <c r="VFN9" s="161"/>
      <c r="VFO9" s="161"/>
      <c r="VFP9" s="161"/>
      <c r="VFQ9" s="161"/>
      <c r="VFR9" s="161"/>
      <c r="VFS9" s="161"/>
      <c r="VFT9" s="161"/>
      <c r="VFU9" s="161"/>
      <c r="VFV9" s="161"/>
      <c r="VFW9" s="161"/>
      <c r="VFX9" s="161"/>
      <c r="VFY9" s="161"/>
      <c r="VFZ9" s="161"/>
      <c r="VGA9" s="161"/>
      <c r="VGB9" s="161"/>
      <c r="VGC9" s="161"/>
      <c r="VGD9" s="161"/>
      <c r="VGE9" s="161"/>
      <c r="VGF9" s="161"/>
      <c r="VGG9" s="161"/>
      <c r="VGH9" s="161"/>
      <c r="VGI9" s="161"/>
      <c r="VGJ9" s="161"/>
      <c r="VGK9" s="161"/>
      <c r="VGL9" s="161"/>
      <c r="VGM9" s="161"/>
      <c r="VGN9" s="161"/>
      <c r="VGO9" s="161"/>
      <c r="VGP9" s="161"/>
      <c r="VGQ9" s="161"/>
      <c r="VGR9" s="161"/>
      <c r="VGS9" s="161"/>
      <c r="VGT9" s="161"/>
      <c r="VGU9" s="161"/>
      <c r="VGV9" s="161"/>
      <c r="VGW9" s="161"/>
      <c r="VGX9" s="161"/>
      <c r="VGY9" s="161"/>
      <c r="VGZ9" s="161"/>
      <c r="VHA9" s="161"/>
      <c r="VHB9" s="161"/>
      <c r="VHC9" s="161"/>
      <c r="VHD9" s="161"/>
      <c r="VHE9" s="161"/>
      <c r="VHF9" s="161"/>
      <c r="VHG9" s="161"/>
      <c r="VHH9" s="161"/>
      <c r="VHI9" s="161"/>
      <c r="VHJ9" s="161"/>
      <c r="VHK9" s="161"/>
      <c r="VHL9" s="161"/>
      <c r="VHM9" s="161"/>
      <c r="VHN9" s="161"/>
      <c r="VHO9" s="161"/>
      <c r="VHP9" s="161"/>
      <c r="VHQ9" s="161"/>
      <c r="VHR9" s="161"/>
      <c r="VHS9" s="161"/>
      <c r="VHT9" s="161"/>
      <c r="VHU9" s="161"/>
      <c r="VHV9" s="161"/>
      <c r="VHW9" s="161"/>
      <c r="VHX9" s="161"/>
      <c r="VHY9" s="161"/>
      <c r="VHZ9" s="161"/>
      <c r="VIA9" s="161"/>
      <c r="VIB9" s="161"/>
      <c r="VIC9" s="161"/>
      <c r="VID9" s="161"/>
      <c r="VIE9" s="161"/>
      <c r="VIF9" s="161"/>
      <c r="VIG9" s="161"/>
      <c r="VIH9" s="161"/>
      <c r="VII9" s="161"/>
      <c r="VIJ9" s="161"/>
      <c r="VIK9" s="161"/>
      <c r="VIL9" s="161"/>
      <c r="VIM9" s="161"/>
      <c r="VIN9" s="161"/>
      <c r="VIO9" s="161"/>
      <c r="VIP9" s="161"/>
      <c r="VIQ9" s="161"/>
      <c r="VIR9" s="161"/>
      <c r="VIS9" s="161"/>
      <c r="VIT9" s="161"/>
      <c r="VIU9" s="161"/>
      <c r="VIV9" s="161"/>
      <c r="VIW9" s="161"/>
      <c r="VIX9" s="161"/>
      <c r="VIY9" s="161"/>
      <c r="VIZ9" s="161"/>
      <c r="VJA9" s="161"/>
      <c r="VJB9" s="161"/>
      <c r="VJC9" s="161"/>
      <c r="VJD9" s="161"/>
      <c r="VJE9" s="161"/>
      <c r="VJF9" s="161"/>
      <c r="VJG9" s="161"/>
      <c r="VJH9" s="161"/>
      <c r="VJI9" s="161"/>
      <c r="VJJ9" s="161"/>
      <c r="VJK9" s="161"/>
      <c r="VJL9" s="161"/>
      <c r="VJM9" s="161"/>
      <c r="VJN9" s="161"/>
      <c r="VJO9" s="161"/>
      <c r="VJP9" s="161"/>
      <c r="VJQ9" s="161"/>
      <c r="VJR9" s="161"/>
      <c r="VJS9" s="161"/>
      <c r="VJT9" s="161"/>
      <c r="VJU9" s="161"/>
      <c r="VJV9" s="161"/>
      <c r="VJW9" s="161"/>
      <c r="VJX9" s="161"/>
      <c r="VJY9" s="161"/>
      <c r="VJZ9" s="161"/>
      <c r="VKA9" s="161"/>
      <c r="VKB9" s="161"/>
      <c r="VKC9" s="161"/>
      <c r="VKD9" s="161"/>
      <c r="VKE9" s="161"/>
      <c r="VKF9" s="161"/>
      <c r="VKG9" s="161"/>
      <c r="VKH9" s="161"/>
      <c r="VKI9" s="161"/>
      <c r="VKJ9" s="161"/>
      <c r="VKK9" s="161"/>
      <c r="VKL9" s="161"/>
      <c r="VKM9" s="161"/>
      <c r="VKN9" s="161"/>
      <c r="VKO9" s="161"/>
      <c r="VKP9" s="161"/>
      <c r="VKQ9" s="161"/>
      <c r="VKR9" s="161"/>
      <c r="VKS9" s="161"/>
      <c r="VKT9" s="161"/>
      <c r="VKU9" s="161"/>
      <c r="VKV9" s="161"/>
      <c r="VKW9" s="161"/>
      <c r="VKX9" s="161"/>
      <c r="VKY9" s="161"/>
      <c r="VKZ9" s="161"/>
      <c r="VLA9" s="161"/>
      <c r="VLB9" s="161"/>
      <c r="VLC9" s="161"/>
      <c r="VLD9" s="161"/>
      <c r="VLE9" s="161"/>
      <c r="VLF9" s="161"/>
      <c r="VLG9" s="161"/>
      <c r="VLH9" s="161"/>
      <c r="VLI9" s="161"/>
      <c r="VLJ9" s="161"/>
      <c r="VLK9" s="161"/>
      <c r="VLL9" s="161"/>
      <c r="VLM9" s="161"/>
      <c r="VLN9" s="161"/>
      <c r="VLO9" s="161"/>
      <c r="VLP9" s="161"/>
      <c r="VLQ9" s="161"/>
      <c r="VLR9" s="161"/>
      <c r="VLS9" s="161"/>
      <c r="VLT9" s="161"/>
      <c r="VLU9" s="161"/>
      <c r="VLV9" s="161"/>
      <c r="VLW9" s="161"/>
      <c r="VLX9" s="161"/>
      <c r="VLY9" s="161"/>
      <c r="VLZ9" s="161"/>
      <c r="VMA9" s="161"/>
      <c r="VMB9" s="161"/>
      <c r="VMC9" s="161"/>
      <c r="VMD9" s="161"/>
      <c r="VME9" s="161"/>
      <c r="VMF9" s="161"/>
      <c r="VMG9" s="161"/>
      <c r="VMH9" s="161"/>
      <c r="VMI9" s="161"/>
      <c r="VMJ9" s="161"/>
      <c r="VMK9" s="161"/>
      <c r="VML9" s="161"/>
      <c r="VMM9" s="161"/>
      <c r="VMN9" s="161"/>
      <c r="VMO9" s="161"/>
      <c r="VMP9" s="161"/>
      <c r="VMQ9" s="161"/>
      <c r="VMR9" s="161"/>
      <c r="VMS9" s="161"/>
      <c r="VMT9" s="161"/>
      <c r="VMU9" s="161"/>
      <c r="VMV9" s="161"/>
      <c r="VMW9" s="161"/>
      <c r="VMX9" s="161"/>
      <c r="VMY9" s="161"/>
      <c r="VMZ9" s="161"/>
      <c r="VNA9" s="161"/>
      <c r="VNB9" s="161"/>
      <c r="VNC9" s="161"/>
      <c r="VND9" s="161"/>
      <c r="VNE9" s="161"/>
      <c r="VNF9" s="161"/>
      <c r="VNG9" s="161"/>
      <c r="VNH9" s="161"/>
      <c r="VNI9" s="161"/>
      <c r="VNJ9" s="161"/>
      <c r="VNK9" s="161"/>
      <c r="VNL9" s="161"/>
      <c r="VNM9" s="161"/>
      <c r="VNN9" s="161"/>
      <c r="VNO9" s="161"/>
      <c r="VNP9" s="161"/>
      <c r="VNQ9" s="161"/>
      <c r="VNR9" s="161"/>
      <c r="VNS9" s="161"/>
      <c r="VNT9" s="161"/>
      <c r="VNU9" s="161"/>
      <c r="VNV9" s="161"/>
      <c r="VNW9" s="161"/>
      <c r="VNX9" s="161"/>
      <c r="VNY9" s="161"/>
      <c r="VNZ9" s="161"/>
      <c r="VOA9" s="161"/>
      <c r="VOB9" s="161"/>
      <c r="VOC9" s="161"/>
      <c r="VOD9" s="161"/>
      <c r="VOE9" s="161"/>
      <c r="VOF9" s="161"/>
      <c r="VOG9" s="161"/>
      <c r="VOH9" s="161"/>
      <c r="VOI9" s="161"/>
      <c r="VOJ9" s="161"/>
      <c r="VOK9" s="161"/>
      <c r="VOL9" s="161"/>
      <c r="VOM9" s="161"/>
      <c r="VON9" s="161"/>
      <c r="VOO9" s="161"/>
      <c r="VOP9" s="161"/>
      <c r="VOQ9" s="161"/>
      <c r="VOR9" s="161"/>
      <c r="VOS9" s="161"/>
      <c r="VOT9" s="161"/>
      <c r="VOU9" s="161"/>
      <c r="VOV9" s="161"/>
      <c r="VOW9" s="161"/>
      <c r="VOX9" s="161"/>
      <c r="VOY9" s="161"/>
      <c r="VOZ9" s="161"/>
      <c r="VPA9" s="161"/>
      <c r="VPB9" s="161"/>
      <c r="VPC9" s="161"/>
      <c r="VPD9" s="161"/>
      <c r="VPE9" s="161"/>
      <c r="VPF9" s="161"/>
      <c r="VPG9" s="161"/>
      <c r="VPH9" s="161"/>
      <c r="VPI9" s="161"/>
      <c r="VPJ9" s="161"/>
      <c r="VPK9" s="161"/>
      <c r="VPL9" s="161"/>
      <c r="VPM9" s="161"/>
      <c r="VPN9" s="161"/>
      <c r="VPO9" s="161"/>
      <c r="VPP9" s="161"/>
      <c r="VPQ9" s="161"/>
      <c r="VPR9" s="161"/>
      <c r="VPS9" s="161"/>
      <c r="VPT9" s="161"/>
      <c r="VPU9" s="161"/>
      <c r="VPV9" s="161"/>
      <c r="VPW9" s="161"/>
      <c r="VPX9" s="161"/>
      <c r="VPY9" s="161"/>
      <c r="VPZ9" s="161"/>
      <c r="VQA9" s="161"/>
      <c r="VQB9" s="161"/>
      <c r="VQC9" s="161"/>
      <c r="VQD9" s="161"/>
      <c r="VQE9" s="161"/>
      <c r="VQF9" s="161"/>
      <c r="VQG9" s="161"/>
      <c r="VQH9" s="161"/>
      <c r="VQI9" s="161"/>
      <c r="VQJ9" s="161"/>
      <c r="VQK9" s="161"/>
      <c r="VQL9" s="161"/>
      <c r="VQM9" s="161"/>
      <c r="VQN9" s="161"/>
      <c r="VQO9" s="161"/>
      <c r="VQP9" s="161"/>
      <c r="VQQ9" s="161"/>
      <c r="VQR9" s="161"/>
      <c r="VQS9" s="161"/>
      <c r="VQT9" s="161"/>
      <c r="VQU9" s="161"/>
      <c r="VQV9" s="161"/>
      <c r="VQW9" s="161"/>
      <c r="VQX9" s="161"/>
      <c r="VQY9" s="161"/>
      <c r="VQZ9" s="161"/>
      <c r="VRA9" s="161"/>
      <c r="VRB9" s="161"/>
      <c r="VRC9" s="161"/>
      <c r="VRD9" s="161"/>
      <c r="VRE9" s="161"/>
      <c r="VRF9" s="161"/>
      <c r="VRG9" s="161"/>
      <c r="VRH9" s="161"/>
      <c r="VRI9" s="161"/>
      <c r="VRJ9" s="161"/>
      <c r="VRK9" s="161"/>
      <c r="VRL9" s="161"/>
      <c r="VRM9" s="161"/>
      <c r="VRN9" s="161"/>
      <c r="VRO9" s="161"/>
      <c r="VRP9" s="161"/>
      <c r="VRQ9" s="161"/>
      <c r="VRR9" s="161"/>
      <c r="VRS9" s="161"/>
      <c r="VRT9" s="161"/>
      <c r="VRU9" s="161"/>
      <c r="VRV9" s="161"/>
      <c r="VRW9" s="161"/>
      <c r="VRX9" s="161"/>
      <c r="VRY9" s="161"/>
      <c r="VRZ9" s="161"/>
      <c r="VSA9" s="161"/>
      <c r="VSB9" s="161"/>
      <c r="VSC9" s="161"/>
      <c r="VSD9" s="161"/>
      <c r="VSE9" s="161"/>
      <c r="VSF9" s="161"/>
      <c r="VSG9" s="161"/>
      <c r="VSH9" s="161"/>
      <c r="VSI9" s="161"/>
      <c r="VSJ9" s="161"/>
      <c r="VSK9" s="161"/>
      <c r="VSL9" s="161"/>
      <c r="VSM9" s="161"/>
      <c r="VSN9" s="161"/>
      <c r="VSO9" s="161"/>
      <c r="VSP9" s="161"/>
      <c r="VSQ9" s="161"/>
      <c r="VSR9" s="161"/>
      <c r="VSS9" s="161"/>
      <c r="VST9" s="161"/>
      <c r="VSU9" s="161"/>
      <c r="VSV9" s="161"/>
      <c r="VSW9" s="161"/>
      <c r="VSX9" s="161"/>
      <c r="VSY9" s="161"/>
      <c r="VSZ9" s="161"/>
      <c r="VTA9" s="161"/>
      <c r="VTB9" s="161"/>
      <c r="VTC9" s="161"/>
      <c r="VTD9" s="161"/>
      <c r="VTE9" s="161"/>
      <c r="VTF9" s="161"/>
      <c r="VTG9" s="161"/>
      <c r="VTH9" s="161"/>
      <c r="VTI9" s="161"/>
      <c r="VTJ9" s="161"/>
      <c r="VTK9" s="161"/>
      <c r="VTL9" s="161"/>
      <c r="VTM9" s="161"/>
      <c r="VTN9" s="161"/>
      <c r="VTO9" s="161"/>
      <c r="VTP9" s="161"/>
      <c r="VTQ9" s="161"/>
      <c r="VTR9" s="161"/>
      <c r="VTS9" s="161"/>
      <c r="VTT9" s="161"/>
      <c r="VTU9" s="161"/>
      <c r="VTV9" s="161"/>
      <c r="VTW9" s="161"/>
      <c r="VTX9" s="161"/>
      <c r="VTY9" s="161"/>
      <c r="VTZ9" s="161"/>
      <c r="VUA9" s="161"/>
      <c r="VUB9" s="161"/>
      <c r="VUC9" s="161"/>
      <c r="VUD9" s="161"/>
      <c r="VUE9" s="161"/>
      <c r="VUF9" s="161"/>
      <c r="VUG9" s="161"/>
      <c r="VUH9" s="161"/>
      <c r="VUI9" s="161"/>
      <c r="VUJ9" s="161"/>
      <c r="VUK9" s="161"/>
      <c r="VUL9" s="161"/>
      <c r="VUM9" s="161"/>
      <c r="VUN9" s="161"/>
      <c r="VUO9" s="161"/>
      <c r="VUP9" s="161"/>
      <c r="VUQ9" s="161"/>
      <c r="VUR9" s="161"/>
      <c r="VUS9" s="161"/>
      <c r="VUT9" s="161"/>
      <c r="VUU9" s="161"/>
      <c r="VUV9" s="161"/>
      <c r="VUW9" s="161"/>
      <c r="VUX9" s="161"/>
      <c r="VUY9" s="161"/>
      <c r="VUZ9" s="161"/>
      <c r="VVA9" s="161"/>
      <c r="VVB9" s="161"/>
      <c r="VVC9" s="161"/>
      <c r="VVD9" s="161"/>
      <c r="VVE9" s="161"/>
      <c r="VVF9" s="161"/>
      <c r="VVG9" s="161"/>
      <c r="VVH9" s="161"/>
      <c r="VVI9" s="161"/>
      <c r="VVJ9" s="161"/>
      <c r="VVK9" s="161"/>
      <c r="VVL9" s="161"/>
      <c r="VVM9" s="161"/>
      <c r="VVN9" s="161"/>
      <c r="VVO9" s="161"/>
      <c r="VVP9" s="161"/>
      <c r="VVQ9" s="161"/>
      <c r="VVR9" s="161"/>
      <c r="VVS9" s="161"/>
      <c r="VVT9" s="161"/>
      <c r="VVU9" s="161"/>
      <c r="VVV9" s="161"/>
      <c r="VVW9" s="161"/>
      <c r="VVX9" s="161"/>
      <c r="VVY9" s="161"/>
      <c r="VVZ9" s="161"/>
      <c r="VWA9" s="161"/>
      <c r="VWB9" s="161"/>
      <c r="VWC9" s="161"/>
      <c r="VWD9" s="161"/>
      <c r="VWE9" s="161"/>
      <c r="VWF9" s="161"/>
      <c r="VWG9" s="161"/>
      <c r="VWH9" s="161"/>
      <c r="VWI9" s="161"/>
      <c r="VWJ9" s="161"/>
      <c r="VWK9" s="161"/>
      <c r="VWL9" s="161"/>
      <c r="VWM9" s="161"/>
      <c r="VWN9" s="161"/>
      <c r="VWO9" s="161"/>
      <c r="VWP9" s="161"/>
      <c r="VWQ9" s="161"/>
      <c r="VWR9" s="161"/>
      <c r="VWS9" s="161"/>
      <c r="VWT9" s="161"/>
      <c r="VWU9" s="161"/>
      <c r="VWV9" s="161"/>
      <c r="VWW9" s="161"/>
      <c r="VWX9" s="161"/>
      <c r="VWY9" s="161"/>
      <c r="VWZ9" s="161"/>
      <c r="VXA9" s="161"/>
      <c r="VXB9" s="161"/>
      <c r="VXC9" s="161"/>
      <c r="VXD9" s="161"/>
      <c r="VXE9" s="161"/>
      <c r="VXF9" s="161"/>
      <c r="VXG9" s="161"/>
      <c r="VXH9" s="161"/>
      <c r="VXI9" s="161"/>
      <c r="VXJ9" s="161"/>
      <c r="VXK9" s="161"/>
      <c r="VXL9" s="161"/>
      <c r="VXM9" s="161"/>
      <c r="VXN9" s="161"/>
      <c r="VXO9" s="161"/>
      <c r="VXP9" s="161"/>
      <c r="VXQ9" s="161"/>
      <c r="VXR9" s="161"/>
      <c r="VXS9" s="161"/>
      <c r="VXT9" s="161"/>
      <c r="VXU9" s="161"/>
      <c r="VXV9" s="161"/>
      <c r="VXW9" s="161"/>
      <c r="VXX9" s="161"/>
      <c r="VXY9" s="161"/>
      <c r="VXZ9" s="161"/>
      <c r="VYA9" s="161"/>
      <c r="VYB9" s="161"/>
      <c r="VYC9" s="161"/>
      <c r="VYD9" s="161"/>
      <c r="VYE9" s="161"/>
      <c r="VYF9" s="161"/>
      <c r="VYG9" s="161"/>
      <c r="VYH9" s="161"/>
      <c r="VYI9" s="161"/>
      <c r="VYJ9" s="161"/>
      <c r="VYK9" s="161"/>
      <c r="VYL9" s="161"/>
      <c r="VYM9" s="161"/>
      <c r="VYN9" s="161"/>
      <c r="VYO9" s="161"/>
      <c r="VYP9" s="161"/>
      <c r="VYQ9" s="161"/>
      <c r="VYR9" s="161"/>
      <c r="VYS9" s="161"/>
      <c r="VYT9" s="161"/>
      <c r="VYU9" s="161"/>
      <c r="VYV9" s="161"/>
      <c r="VYW9" s="161"/>
      <c r="VYX9" s="161"/>
      <c r="VYY9" s="161"/>
      <c r="VYZ9" s="161"/>
      <c r="VZA9" s="161"/>
      <c r="VZB9" s="161"/>
      <c r="VZC9" s="161"/>
      <c r="VZD9" s="161"/>
      <c r="VZE9" s="161"/>
      <c r="VZF9" s="161"/>
      <c r="VZG9" s="161"/>
      <c r="VZH9" s="161"/>
      <c r="VZI9" s="161"/>
      <c r="VZJ9" s="161"/>
      <c r="VZK9" s="161"/>
      <c r="VZL9" s="161"/>
      <c r="VZM9" s="161"/>
      <c r="VZN9" s="161"/>
      <c r="VZO9" s="161"/>
      <c r="VZP9" s="161"/>
      <c r="VZQ9" s="161"/>
      <c r="VZR9" s="161"/>
      <c r="VZS9" s="161"/>
      <c r="VZT9" s="161"/>
      <c r="VZU9" s="161"/>
      <c r="VZV9" s="161"/>
      <c r="VZW9" s="161"/>
      <c r="VZX9" s="161"/>
      <c r="VZY9" s="161"/>
      <c r="VZZ9" s="161"/>
      <c r="WAA9" s="161"/>
      <c r="WAB9" s="161"/>
      <c r="WAC9" s="161"/>
      <c r="WAD9" s="161"/>
      <c r="WAE9" s="161"/>
      <c r="WAF9" s="161"/>
      <c r="WAG9" s="161"/>
      <c r="WAH9" s="161"/>
      <c r="WAI9" s="161"/>
      <c r="WAJ9" s="161"/>
      <c r="WAK9" s="161"/>
      <c r="WAL9" s="161"/>
      <c r="WAM9" s="161"/>
      <c r="WAN9" s="161"/>
      <c r="WAO9" s="161"/>
      <c r="WAP9" s="161"/>
      <c r="WAQ9" s="161"/>
      <c r="WAR9" s="161"/>
      <c r="WAS9" s="161"/>
      <c r="WAT9" s="161"/>
      <c r="WAU9" s="161"/>
      <c r="WAV9" s="161"/>
      <c r="WAW9" s="161"/>
      <c r="WAX9" s="161"/>
      <c r="WAY9" s="161"/>
      <c r="WAZ9" s="161"/>
      <c r="WBA9" s="161"/>
      <c r="WBB9" s="161"/>
      <c r="WBC9" s="161"/>
      <c r="WBD9" s="161"/>
      <c r="WBE9" s="161"/>
      <c r="WBF9" s="161"/>
      <c r="WBG9" s="161"/>
      <c r="WBH9" s="161"/>
      <c r="WBI9" s="161"/>
      <c r="WBJ9" s="161"/>
      <c r="WBK9" s="161"/>
      <c r="WBL9" s="161"/>
      <c r="WBM9" s="161"/>
      <c r="WBN9" s="161"/>
      <c r="WBO9" s="161"/>
      <c r="WBP9" s="161"/>
      <c r="WBQ9" s="161"/>
      <c r="WBR9" s="161"/>
      <c r="WBS9" s="161"/>
      <c r="WBT9" s="161"/>
      <c r="WBU9" s="161"/>
      <c r="WBV9" s="161"/>
      <c r="WBW9" s="161"/>
      <c r="WBX9" s="161"/>
      <c r="WBY9" s="161"/>
      <c r="WBZ9" s="161"/>
      <c r="WCA9" s="161"/>
      <c r="WCB9" s="161"/>
      <c r="WCC9" s="161"/>
      <c r="WCD9" s="161"/>
      <c r="WCE9" s="161"/>
      <c r="WCF9" s="161"/>
      <c r="WCG9" s="161"/>
      <c r="WCH9" s="161"/>
      <c r="WCI9" s="161"/>
      <c r="WCJ9" s="161"/>
      <c r="WCK9" s="161"/>
      <c r="WCL9" s="161"/>
      <c r="WCM9" s="161"/>
      <c r="WCN9" s="161"/>
      <c r="WCO9" s="161"/>
      <c r="WCP9" s="161"/>
      <c r="WCQ9" s="161"/>
      <c r="WCR9" s="161"/>
      <c r="WCS9" s="161"/>
      <c r="WCT9" s="161"/>
      <c r="WCU9" s="161"/>
      <c r="WCV9" s="161"/>
      <c r="WCW9" s="161"/>
      <c r="WCX9" s="161"/>
      <c r="WCY9" s="161"/>
      <c r="WCZ9" s="161"/>
      <c r="WDA9" s="161"/>
      <c r="WDB9" s="161"/>
      <c r="WDC9" s="161"/>
      <c r="WDD9" s="161"/>
      <c r="WDE9" s="161"/>
      <c r="WDF9" s="161"/>
      <c r="WDG9" s="161"/>
      <c r="WDH9" s="161"/>
      <c r="WDI9" s="161"/>
      <c r="WDJ9" s="161"/>
      <c r="WDK9" s="161"/>
      <c r="WDL9" s="161"/>
      <c r="WDM9" s="161"/>
      <c r="WDN9" s="161"/>
      <c r="WDO9" s="161"/>
      <c r="WDP9" s="161"/>
      <c r="WDQ9" s="161"/>
      <c r="WDR9" s="161"/>
      <c r="WDS9" s="161"/>
      <c r="WDT9" s="161"/>
      <c r="WDU9" s="161"/>
      <c r="WDV9" s="161"/>
      <c r="WDW9" s="161"/>
      <c r="WDX9" s="161"/>
      <c r="WDY9" s="161"/>
      <c r="WDZ9" s="161"/>
      <c r="WEA9" s="161"/>
      <c r="WEB9" s="161"/>
      <c r="WEC9" s="161"/>
      <c r="WED9" s="161"/>
      <c r="WEE9" s="161"/>
      <c r="WEF9" s="161"/>
      <c r="WEG9" s="161"/>
      <c r="WEH9" s="161"/>
      <c r="WEI9" s="161"/>
      <c r="WEJ9" s="161"/>
      <c r="WEK9" s="161"/>
      <c r="WEL9" s="161"/>
      <c r="WEM9" s="161"/>
      <c r="WEN9" s="161"/>
      <c r="WEO9" s="161"/>
      <c r="WEP9" s="161"/>
      <c r="WEQ9" s="161"/>
      <c r="WER9" s="161"/>
      <c r="WES9" s="161"/>
      <c r="WET9" s="161"/>
      <c r="WEU9" s="161"/>
      <c r="WEV9" s="161"/>
      <c r="WEW9" s="161"/>
      <c r="WEX9" s="161"/>
      <c r="WEY9" s="161"/>
      <c r="WEZ9" s="161"/>
      <c r="WFA9" s="161"/>
      <c r="WFB9" s="161"/>
      <c r="WFC9" s="161"/>
      <c r="WFD9" s="161"/>
      <c r="WFE9" s="161"/>
      <c r="WFF9" s="161"/>
      <c r="WFG9" s="161"/>
      <c r="WFH9" s="161"/>
      <c r="WFI9" s="161"/>
      <c r="WFJ9" s="161"/>
      <c r="WFK9" s="161"/>
      <c r="WFL9" s="161"/>
      <c r="WFM9" s="161"/>
      <c r="WFN9" s="161"/>
      <c r="WFO9" s="161"/>
      <c r="WFP9" s="161"/>
      <c r="WFQ9" s="161"/>
      <c r="WFR9" s="161"/>
      <c r="WFS9" s="161"/>
      <c r="WFT9" s="161"/>
      <c r="WFU9" s="161"/>
      <c r="WFV9" s="161"/>
      <c r="WFW9" s="161"/>
      <c r="WFX9" s="161"/>
      <c r="WFY9" s="161"/>
      <c r="WFZ9" s="161"/>
      <c r="WGA9" s="161"/>
      <c r="WGB9" s="161"/>
      <c r="WGC9" s="161"/>
      <c r="WGD9" s="161"/>
      <c r="WGE9" s="161"/>
      <c r="WGF9" s="161"/>
      <c r="WGG9" s="161"/>
      <c r="WGH9" s="161"/>
      <c r="WGI9" s="161"/>
      <c r="WGJ9" s="161"/>
      <c r="WGK9" s="161"/>
      <c r="WGL9" s="161"/>
      <c r="WGM9" s="161"/>
      <c r="WGN9" s="161"/>
      <c r="WGO9" s="161"/>
      <c r="WGP9" s="161"/>
      <c r="WGQ9" s="161"/>
      <c r="WGR9" s="161"/>
      <c r="WGS9" s="161"/>
      <c r="WGT9" s="161"/>
      <c r="WGU9" s="161"/>
      <c r="WGV9" s="161"/>
      <c r="WGW9" s="161"/>
      <c r="WGX9" s="161"/>
      <c r="WGY9" s="161"/>
      <c r="WGZ9" s="161"/>
      <c r="WHA9" s="161"/>
      <c r="WHB9" s="161"/>
      <c r="WHC9" s="161"/>
      <c r="WHD9" s="161"/>
      <c r="WHE9" s="161"/>
      <c r="WHF9" s="161"/>
      <c r="WHG9" s="161"/>
      <c r="WHH9" s="161"/>
      <c r="WHI9" s="161"/>
      <c r="WHJ9" s="161"/>
      <c r="WHK9" s="161"/>
      <c r="WHL9" s="161"/>
      <c r="WHM9" s="161"/>
      <c r="WHN9" s="161"/>
      <c r="WHO9" s="161"/>
      <c r="WHP9" s="161"/>
      <c r="WHQ9" s="161"/>
      <c r="WHR9" s="161"/>
      <c r="WHS9" s="161"/>
      <c r="WHT9" s="161"/>
      <c r="WHU9" s="161"/>
      <c r="WHV9" s="161"/>
      <c r="WHW9" s="161"/>
      <c r="WHX9" s="161"/>
      <c r="WHY9" s="161"/>
      <c r="WHZ9" s="161"/>
      <c r="WIA9" s="161"/>
      <c r="WIB9" s="161"/>
      <c r="WIC9" s="161"/>
      <c r="WID9" s="161"/>
      <c r="WIE9" s="161"/>
      <c r="WIF9" s="161"/>
      <c r="WIG9" s="161"/>
      <c r="WIH9" s="161"/>
      <c r="WII9" s="161"/>
      <c r="WIJ9" s="161"/>
      <c r="WIK9" s="161"/>
      <c r="WIL9" s="161"/>
      <c r="WIM9" s="161"/>
      <c r="WIN9" s="161"/>
      <c r="WIO9" s="161"/>
      <c r="WIP9" s="161"/>
      <c r="WIQ9" s="161"/>
      <c r="WIR9" s="161"/>
      <c r="WIS9" s="161"/>
      <c r="WIT9" s="161"/>
      <c r="WIU9" s="161"/>
      <c r="WIV9" s="161"/>
      <c r="WIW9" s="161"/>
      <c r="WIX9" s="161"/>
      <c r="WIY9" s="161"/>
      <c r="WIZ9" s="161"/>
      <c r="WJA9" s="161"/>
      <c r="WJB9" s="161"/>
      <c r="WJC9" s="161"/>
      <c r="WJD9" s="161"/>
      <c r="WJE9" s="161"/>
      <c r="WJF9" s="161"/>
      <c r="WJG9" s="161"/>
      <c r="WJH9" s="161"/>
      <c r="WJI9" s="161"/>
      <c r="WJJ9" s="161"/>
      <c r="WJK9" s="161"/>
      <c r="WJL9" s="161"/>
      <c r="WJM9" s="161"/>
      <c r="WJN9" s="161"/>
      <c r="WJO9" s="161"/>
      <c r="WJP9" s="161"/>
      <c r="WJQ9" s="161"/>
      <c r="WJR9" s="161"/>
      <c r="WJS9" s="161"/>
      <c r="WJT9" s="161"/>
      <c r="WJU9" s="161"/>
      <c r="WJV9" s="161"/>
      <c r="WJW9" s="161"/>
      <c r="WJX9" s="161"/>
      <c r="WJY9" s="161"/>
      <c r="WJZ9" s="161"/>
      <c r="WKA9" s="161"/>
      <c r="WKB9" s="161"/>
      <c r="WKC9" s="161"/>
      <c r="WKD9" s="161"/>
      <c r="WKE9" s="161"/>
      <c r="WKF9" s="161"/>
      <c r="WKG9" s="161"/>
      <c r="WKH9" s="161"/>
      <c r="WKI9" s="161"/>
      <c r="WKJ9" s="161"/>
      <c r="WKK9" s="161"/>
      <c r="WKL9" s="161"/>
      <c r="WKM9" s="161"/>
      <c r="WKN9" s="161"/>
      <c r="WKO9" s="161"/>
      <c r="WKP9" s="161"/>
      <c r="WKQ9" s="161"/>
      <c r="WKR9" s="161"/>
      <c r="WKS9" s="161"/>
      <c r="WKT9" s="161"/>
      <c r="WKU9" s="161"/>
      <c r="WKV9" s="161"/>
      <c r="WKW9" s="161"/>
      <c r="WKX9" s="161"/>
      <c r="WKY9" s="161"/>
      <c r="WKZ9" s="161"/>
      <c r="WLA9" s="161"/>
      <c r="WLB9" s="161"/>
      <c r="WLC9" s="161"/>
      <c r="WLD9" s="161"/>
      <c r="WLE9" s="161"/>
      <c r="WLF9" s="161"/>
      <c r="WLG9" s="161"/>
      <c r="WLH9" s="161"/>
      <c r="WLI9" s="161"/>
      <c r="WLJ9" s="161"/>
      <c r="WLK9" s="161"/>
      <c r="WLL9" s="161"/>
      <c r="WLM9" s="161"/>
      <c r="WLN9" s="161"/>
      <c r="WLO9" s="161"/>
      <c r="WLP9" s="161"/>
      <c r="WLQ9" s="161"/>
      <c r="WLR9" s="161"/>
      <c r="WLS9" s="161"/>
      <c r="WLT9" s="161"/>
      <c r="WLU9" s="161"/>
      <c r="WLV9" s="161"/>
      <c r="WLW9" s="161"/>
      <c r="WLX9" s="161"/>
      <c r="WLY9" s="161"/>
      <c r="WLZ9" s="161"/>
      <c r="WMA9" s="161"/>
      <c r="WMB9" s="161"/>
      <c r="WMC9" s="161"/>
      <c r="WMD9" s="161"/>
      <c r="WME9" s="161"/>
      <c r="WMF9" s="161"/>
      <c r="WMG9" s="161"/>
      <c r="WMH9" s="161"/>
      <c r="WMI9" s="161"/>
      <c r="WMJ9" s="161"/>
      <c r="WMK9" s="161"/>
      <c r="WML9" s="161"/>
      <c r="WMM9" s="161"/>
      <c r="WMN9" s="161"/>
      <c r="WMO9" s="161"/>
      <c r="WMP9" s="161"/>
      <c r="WMQ9" s="161"/>
      <c r="WMR9" s="161"/>
      <c r="WMS9" s="161"/>
      <c r="WMT9" s="161"/>
      <c r="WMU9" s="161"/>
      <c r="WMV9" s="161"/>
      <c r="WMW9" s="161"/>
      <c r="WMX9" s="161"/>
      <c r="WMY9" s="161"/>
      <c r="WMZ9" s="161"/>
      <c r="WNA9" s="161"/>
      <c r="WNB9" s="161"/>
      <c r="WNC9" s="161"/>
      <c r="WND9" s="161"/>
      <c r="WNE9" s="161"/>
      <c r="WNF9" s="161"/>
      <c r="WNG9" s="161"/>
      <c r="WNH9" s="161"/>
      <c r="WNI9" s="161"/>
      <c r="WNJ9" s="161"/>
      <c r="WNK9" s="161"/>
      <c r="WNL9" s="161"/>
      <c r="WNM9" s="161"/>
      <c r="WNN9" s="161"/>
      <c r="WNO9" s="161"/>
      <c r="WNP9" s="161"/>
      <c r="WNQ9" s="161"/>
      <c r="WNR9" s="161"/>
      <c r="WNS9" s="161"/>
      <c r="WNT9" s="161"/>
      <c r="WNU9" s="161"/>
      <c r="WNV9" s="161"/>
      <c r="WNW9" s="161"/>
      <c r="WNX9" s="161"/>
      <c r="WNY9" s="161"/>
      <c r="WNZ9" s="161"/>
      <c r="WOA9" s="161"/>
      <c r="WOB9" s="161"/>
      <c r="WOC9" s="161"/>
      <c r="WOD9" s="161"/>
      <c r="WOE9" s="161"/>
      <c r="WOF9" s="161"/>
      <c r="WOG9" s="161"/>
      <c r="WOH9" s="161"/>
      <c r="WOI9" s="161"/>
      <c r="WOJ9" s="161"/>
      <c r="WOK9" s="161"/>
      <c r="WOL9" s="161"/>
      <c r="WOM9" s="161"/>
      <c r="WON9" s="161"/>
      <c r="WOO9" s="161"/>
      <c r="WOP9" s="161"/>
      <c r="WOQ9" s="161"/>
      <c r="WOR9" s="161"/>
      <c r="WOS9" s="161"/>
      <c r="WOT9" s="161"/>
      <c r="WOU9" s="161"/>
      <c r="WOV9" s="161"/>
      <c r="WOW9" s="161"/>
      <c r="WOX9" s="161"/>
      <c r="WOY9" s="161"/>
      <c r="WOZ9" s="161"/>
      <c r="WPA9" s="161"/>
      <c r="WPB9" s="161"/>
      <c r="WPC9" s="161"/>
      <c r="WPD9" s="161"/>
      <c r="WPE9" s="161"/>
      <c r="WPF9" s="161"/>
      <c r="WPG9" s="161"/>
      <c r="WPH9" s="161"/>
      <c r="WPI9" s="161"/>
      <c r="WPJ9" s="161"/>
      <c r="WPK9" s="161"/>
      <c r="WPL9" s="161"/>
      <c r="WPM9" s="161"/>
      <c r="WPN9" s="161"/>
      <c r="WPO9" s="161"/>
      <c r="WPP9" s="161"/>
      <c r="WPQ9" s="161"/>
      <c r="WPR9" s="161"/>
      <c r="WPS9" s="161"/>
      <c r="WPT9" s="161"/>
      <c r="WPU9" s="161"/>
      <c r="WPV9" s="161"/>
      <c r="WPW9" s="161"/>
      <c r="WPX9" s="161"/>
      <c r="WPY9" s="161"/>
      <c r="WPZ9" s="161"/>
      <c r="WQA9" s="161"/>
      <c r="WQB9" s="161"/>
      <c r="WQC9" s="161"/>
      <c r="WQD9" s="161"/>
      <c r="WQE9" s="161"/>
      <c r="WQF9" s="161"/>
      <c r="WQG9" s="161"/>
      <c r="WQH9" s="161"/>
      <c r="WQI9" s="161"/>
      <c r="WQJ9" s="161"/>
      <c r="WQK9" s="161"/>
      <c r="WQL9" s="161"/>
      <c r="WQM9" s="161"/>
      <c r="WQN9" s="161"/>
      <c r="WQO9" s="161"/>
      <c r="WQP9" s="161"/>
      <c r="WQQ9" s="161"/>
      <c r="WQR9" s="161"/>
      <c r="WQS9" s="161"/>
      <c r="WQT9" s="161"/>
      <c r="WQU9" s="161"/>
      <c r="WQV9" s="161"/>
      <c r="WQW9" s="161"/>
      <c r="WQX9" s="161"/>
      <c r="WQY9" s="161"/>
      <c r="WQZ9" s="161"/>
      <c r="WRA9" s="161"/>
      <c r="WRB9" s="161"/>
      <c r="WRC9" s="161"/>
      <c r="WRD9" s="161"/>
      <c r="WRE9" s="161"/>
      <c r="WRF9" s="161"/>
      <c r="WRG9" s="161"/>
      <c r="WRH9" s="161"/>
      <c r="WRI9" s="161"/>
      <c r="WRJ9" s="161"/>
      <c r="WRK9" s="161"/>
      <c r="WRL9" s="161"/>
      <c r="WRM9" s="161"/>
      <c r="WRN9" s="161"/>
      <c r="WRO9" s="161"/>
      <c r="WRP9" s="161"/>
      <c r="WRQ9" s="161"/>
      <c r="WRR9" s="161"/>
      <c r="WRS9" s="161"/>
      <c r="WRT9" s="161"/>
      <c r="WRU9" s="161"/>
      <c r="WRV9" s="161"/>
      <c r="WRW9" s="161"/>
      <c r="WRX9" s="161"/>
      <c r="WRY9" s="161"/>
      <c r="WRZ9" s="161"/>
      <c r="WSA9" s="161"/>
      <c r="WSB9" s="161"/>
      <c r="WSC9" s="161"/>
      <c r="WSD9" s="161"/>
      <c r="WSE9" s="161"/>
      <c r="WSF9" s="161"/>
      <c r="WSG9" s="161"/>
      <c r="WSH9" s="161"/>
      <c r="WSI9" s="161"/>
      <c r="WSJ9" s="161"/>
      <c r="WSK9" s="161"/>
      <c r="WSL9" s="161"/>
      <c r="WSM9" s="161"/>
      <c r="WSN9" s="161"/>
      <c r="WSO9" s="161"/>
      <c r="WSP9" s="161"/>
      <c r="WSQ9" s="161"/>
      <c r="WSR9" s="161"/>
      <c r="WSS9" s="161"/>
      <c r="WST9" s="161"/>
      <c r="WSU9" s="161"/>
      <c r="WSV9" s="161"/>
      <c r="WSW9" s="161"/>
      <c r="WSX9" s="161"/>
      <c r="WSY9" s="161"/>
      <c r="WSZ9" s="161"/>
      <c r="WTA9" s="161"/>
      <c r="WTB9" s="161"/>
      <c r="WTC9" s="161"/>
      <c r="WTD9" s="161"/>
      <c r="WTE9" s="161"/>
      <c r="WTF9" s="161"/>
      <c r="WTG9" s="161"/>
      <c r="WTH9" s="161"/>
      <c r="WTI9" s="161"/>
      <c r="WTJ9" s="161"/>
      <c r="WTK9" s="161"/>
      <c r="WTL9" s="161"/>
      <c r="WTM9" s="161"/>
      <c r="WTN9" s="161"/>
      <c r="WTO9" s="161"/>
      <c r="WTP9" s="161"/>
      <c r="WTQ9" s="161"/>
      <c r="WTR9" s="161"/>
      <c r="WTS9" s="161"/>
      <c r="WTT9" s="161"/>
      <c r="WTU9" s="161"/>
      <c r="WTV9" s="161"/>
      <c r="WTW9" s="161"/>
      <c r="WTX9" s="161"/>
      <c r="WTY9" s="161"/>
      <c r="WTZ9" s="161"/>
      <c r="WUA9" s="161"/>
      <c r="WUB9" s="161"/>
      <c r="WUC9" s="161"/>
      <c r="WUD9" s="161"/>
      <c r="WUE9" s="161"/>
      <c r="WUF9" s="161"/>
      <c r="WUG9" s="161"/>
      <c r="WUH9" s="161"/>
      <c r="WUI9" s="161"/>
      <c r="WUJ9" s="161"/>
      <c r="WUK9" s="161"/>
      <c r="WUL9" s="161"/>
      <c r="WUM9" s="161"/>
      <c r="WUN9" s="161"/>
      <c r="WUO9" s="161"/>
      <c r="WUP9" s="161"/>
      <c r="WUQ9" s="161"/>
      <c r="WUR9" s="161"/>
      <c r="WUS9" s="161"/>
      <c r="WUT9" s="161"/>
      <c r="WUU9" s="161"/>
      <c r="WUV9" s="161"/>
      <c r="WUW9" s="161"/>
      <c r="WUX9" s="161"/>
      <c r="WUY9" s="161"/>
      <c r="WUZ9" s="161"/>
      <c r="WVA9" s="161"/>
      <c r="WVB9" s="161"/>
      <c r="WVC9" s="161"/>
      <c r="WVD9" s="161"/>
      <c r="WVE9" s="161"/>
      <c r="WVF9" s="161"/>
      <c r="WVG9" s="161"/>
      <c r="WVH9" s="161"/>
      <c r="WVI9" s="161"/>
      <c r="WVJ9" s="161"/>
      <c r="WVK9" s="161"/>
      <c r="WVL9" s="161"/>
      <c r="WVM9" s="161"/>
      <c r="WVN9" s="161"/>
      <c r="WVO9" s="161"/>
      <c r="WVP9" s="161"/>
      <c r="WVQ9" s="161"/>
      <c r="WVR9" s="161"/>
      <c r="WVS9" s="161"/>
      <c r="WVT9" s="161"/>
      <c r="WVU9" s="161"/>
      <c r="WVV9" s="161"/>
      <c r="WVW9" s="161"/>
      <c r="WVX9" s="161"/>
      <c r="WVY9" s="161"/>
      <c r="WVZ9" s="161"/>
      <c r="WWA9" s="161"/>
      <c r="WWB9" s="161"/>
      <c r="WWC9" s="161"/>
      <c r="WWD9" s="161"/>
      <c r="WWE9" s="161"/>
      <c r="WWF9" s="161"/>
      <c r="WWG9" s="161"/>
      <c r="WWH9" s="161"/>
      <c r="WWI9" s="161"/>
      <c r="WWJ9" s="161"/>
      <c r="WWK9" s="161"/>
      <c r="WWL9" s="161"/>
      <c r="WWM9" s="161"/>
      <c r="WWN9" s="161"/>
      <c r="WWO9" s="161"/>
      <c r="WWP9" s="161"/>
      <c r="WWQ9" s="161"/>
      <c r="WWR9" s="161"/>
      <c r="WWS9" s="161"/>
      <c r="WWT9" s="161"/>
      <c r="WWU9" s="161"/>
      <c r="WWV9" s="161"/>
      <c r="WWW9" s="161"/>
      <c r="WWX9" s="161"/>
      <c r="WWY9" s="161"/>
      <c r="WWZ9" s="161"/>
      <c r="WXA9" s="161"/>
      <c r="WXB9" s="161"/>
      <c r="WXC9" s="161"/>
      <c r="WXD9" s="161"/>
      <c r="WXE9" s="161"/>
      <c r="WXF9" s="161"/>
      <c r="WXG9" s="161"/>
      <c r="WXH9" s="161"/>
      <c r="WXI9" s="161"/>
      <c r="WXJ9" s="161"/>
      <c r="WXK9" s="161"/>
      <c r="WXL9" s="161"/>
      <c r="WXM9" s="161"/>
      <c r="WXN9" s="161"/>
      <c r="WXO9" s="161"/>
      <c r="WXP9" s="161"/>
      <c r="WXQ9" s="161"/>
      <c r="WXR9" s="161"/>
      <c r="WXS9" s="161"/>
      <c r="WXT9" s="161"/>
      <c r="WXU9" s="161"/>
      <c r="WXV9" s="161"/>
      <c r="WXW9" s="161"/>
      <c r="WXX9" s="161"/>
      <c r="WXY9" s="161"/>
      <c r="WXZ9" s="161"/>
      <c r="WYA9" s="161"/>
      <c r="WYB9" s="161"/>
      <c r="WYC9" s="161"/>
      <c r="WYD9" s="161"/>
      <c r="WYE9" s="161"/>
      <c r="WYF9" s="161"/>
      <c r="WYG9" s="161"/>
      <c r="WYH9" s="161"/>
      <c r="WYI9" s="161"/>
      <c r="WYJ9" s="161"/>
      <c r="WYK9" s="161"/>
      <c r="WYL9" s="161"/>
      <c r="WYM9" s="161"/>
      <c r="WYN9" s="161"/>
      <c r="WYO9" s="161"/>
      <c r="WYP9" s="161"/>
      <c r="WYQ9" s="161"/>
      <c r="WYR9" s="161"/>
      <c r="WYS9" s="161"/>
      <c r="WYT9" s="161"/>
      <c r="WYU9" s="161"/>
      <c r="WYV9" s="161"/>
      <c r="WYW9" s="161"/>
      <c r="WYX9" s="161"/>
      <c r="WYY9" s="161"/>
      <c r="WYZ9" s="161"/>
      <c r="WZA9" s="161"/>
      <c r="WZB9" s="161"/>
      <c r="WZC9" s="161"/>
      <c r="WZD9" s="161"/>
      <c r="WZE9" s="161"/>
      <c r="WZF9" s="161"/>
      <c r="WZG9" s="161"/>
      <c r="WZH9" s="161"/>
      <c r="WZI9" s="161"/>
      <c r="WZJ9" s="161"/>
      <c r="WZK9" s="161"/>
      <c r="WZL9" s="161"/>
      <c r="WZM9" s="161"/>
      <c r="WZN9" s="161"/>
      <c r="WZO9" s="161"/>
      <c r="WZP9" s="161"/>
      <c r="WZQ9" s="161"/>
      <c r="WZR9" s="161"/>
      <c r="WZS9" s="161"/>
      <c r="WZT9" s="161"/>
      <c r="WZU9" s="161"/>
      <c r="WZV9" s="161"/>
      <c r="WZW9" s="161"/>
      <c r="WZX9" s="161"/>
      <c r="WZY9" s="161"/>
      <c r="WZZ9" s="161"/>
      <c r="XAA9" s="161"/>
      <c r="XAB9" s="161"/>
      <c r="XAC9" s="161"/>
      <c r="XAD9" s="161"/>
      <c r="XAE9" s="161"/>
      <c r="XAF9" s="161"/>
      <c r="XAG9" s="161"/>
      <c r="XAH9" s="161"/>
      <c r="XAI9" s="161"/>
      <c r="XAJ9" s="161"/>
      <c r="XAK9" s="161"/>
      <c r="XAL9" s="161"/>
      <c r="XAM9" s="161"/>
      <c r="XAN9" s="161"/>
      <c r="XAO9" s="161"/>
      <c r="XAP9" s="161"/>
      <c r="XAQ9" s="161"/>
      <c r="XAR9" s="161"/>
      <c r="XAS9" s="161"/>
      <c r="XAT9" s="161"/>
      <c r="XAU9" s="161"/>
      <c r="XAV9" s="161"/>
      <c r="XAW9" s="161"/>
      <c r="XAX9" s="161"/>
      <c r="XAY9" s="161"/>
      <c r="XAZ9" s="161"/>
      <c r="XBA9" s="161"/>
      <c r="XBB9" s="161"/>
      <c r="XBC9" s="161"/>
      <c r="XBD9" s="161"/>
      <c r="XBE9" s="161"/>
      <c r="XBF9" s="161"/>
      <c r="XBG9" s="161"/>
      <c r="XBH9" s="161"/>
      <c r="XBI9" s="161"/>
      <c r="XBJ9" s="161"/>
      <c r="XBK9" s="161"/>
      <c r="XBL9" s="161"/>
      <c r="XBM9" s="161"/>
      <c r="XBN9" s="161"/>
      <c r="XBO9" s="161"/>
      <c r="XBP9" s="161"/>
      <c r="XBQ9" s="161"/>
      <c r="XBR9" s="161"/>
      <c r="XBS9" s="161"/>
      <c r="XBT9" s="161"/>
      <c r="XBU9" s="161"/>
      <c r="XBV9" s="161"/>
      <c r="XBW9" s="161"/>
      <c r="XBX9" s="161"/>
      <c r="XBY9" s="161"/>
      <c r="XBZ9" s="161"/>
      <c r="XCA9" s="161"/>
      <c r="XCB9" s="161"/>
      <c r="XCC9" s="161"/>
      <c r="XCD9" s="161"/>
      <c r="XCE9" s="161"/>
      <c r="XCF9" s="161"/>
      <c r="XCG9" s="161"/>
      <c r="XCH9" s="161"/>
      <c r="XCI9" s="161"/>
      <c r="XCJ9" s="161"/>
      <c r="XCK9" s="161"/>
      <c r="XCL9" s="161"/>
      <c r="XCM9" s="161"/>
      <c r="XCN9" s="161"/>
      <c r="XCO9" s="161"/>
      <c r="XCP9" s="161"/>
      <c r="XCQ9" s="161"/>
      <c r="XCR9" s="161"/>
      <c r="XCS9" s="161"/>
      <c r="XCT9" s="161"/>
      <c r="XCU9" s="161"/>
      <c r="XCV9" s="161"/>
      <c r="XCW9" s="161"/>
      <c r="XCX9" s="161"/>
      <c r="XCY9" s="161"/>
      <c r="XCZ9" s="161"/>
      <c r="XDA9" s="161"/>
      <c r="XDB9" s="161"/>
      <c r="XDC9" s="161"/>
      <c r="XDD9" s="161"/>
      <c r="XDE9" s="161"/>
      <c r="XDF9" s="161"/>
      <c r="XDG9" s="161"/>
      <c r="XDH9" s="161"/>
      <c r="XDI9" s="161"/>
      <c r="XDJ9" s="161"/>
      <c r="XDK9" s="161"/>
      <c r="XDL9" s="161"/>
      <c r="XDM9" s="161"/>
      <c r="XDN9" s="161"/>
      <c r="XDO9" s="161"/>
      <c r="XDP9" s="161"/>
      <c r="XDQ9" s="161"/>
      <c r="XDR9" s="161"/>
      <c r="XDS9" s="161"/>
      <c r="XDT9" s="161"/>
      <c r="XDU9" s="161"/>
      <c r="XDV9" s="161"/>
      <c r="XDW9" s="161"/>
      <c r="XDX9" s="161"/>
      <c r="XDY9" s="161"/>
      <c r="XDZ9" s="161"/>
      <c r="XEA9" s="161"/>
      <c r="XEB9" s="161"/>
      <c r="XEC9" s="161"/>
      <c r="XED9" s="161"/>
      <c r="XEE9" s="161"/>
      <c r="XEF9" s="161"/>
      <c r="XEG9" s="161"/>
      <c r="XEH9" s="161"/>
      <c r="XEI9" s="161"/>
      <c r="XEJ9" s="161"/>
      <c r="XEK9" s="161"/>
      <c r="XEL9" s="161"/>
      <c r="XEM9" s="161"/>
      <c r="XEN9" s="161"/>
      <c r="XEO9" s="161"/>
      <c r="XEP9" s="161"/>
      <c r="XEQ9" s="161"/>
      <c r="XER9" s="161"/>
      <c r="XES9" s="161"/>
      <c r="XET9" s="161"/>
      <c r="XEU9" s="161"/>
      <c r="XEV9" s="161"/>
      <c r="XEW9" s="161"/>
      <c r="XEX9" s="161"/>
      <c r="XEY9" s="161"/>
      <c r="XEZ9" s="161"/>
      <c r="XFA9" s="161"/>
    </row>
    <row r="10" spans="1:16381" ht="16.5" customHeight="1" x14ac:dyDescent="0.25">
      <c r="A10" s="957"/>
      <c r="C10" s="229">
        <f>IRR(E10:L10)</f>
        <v>0.1294284534763146</v>
      </c>
      <c r="D10" s="195" t="s">
        <v>51</v>
      </c>
      <c r="E10" s="230">
        <f>E8-E9</f>
        <v>-13000</v>
      </c>
      <c r="F10" s="230">
        <f t="shared" ref="F10:L10" si="1">F8-F9</f>
        <v>-10400</v>
      </c>
      <c r="G10" s="230">
        <f t="shared" si="1"/>
        <v>-15600</v>
      </c>
      <c r="H10" s="230">
        <f t="shared" si="1"/>
        <v>-21000</v>
      </c>
      <c r="I10" s="230">
        <f t="shared" si="1"/>
        <v>10400</v>
      </c>
      <c r="J10" s="230">
        <f t="shared" si="1"/>
        <v>23400</v>
      </c>
      <c r="K10" s="230">
        <f t="shared" si="1"/>
        <v>29900</v>
      </c>
      <c r="L10" s="230">
        <f t="shared" si="1"/>
        <v>36300</v>
      </c>
      <c r="M10" s="231">
        <f>SUM(E10:L10)</f>
        <v>40000</v>
      </c>
      <c r="N10" s="232"/>
      <c r="O10" s="233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  <c r="AIG10" s="161"/>
      <c r="AIH10" s="161"/>
      <c r="AII10" s="161"/>
      <c r="AIJ10" s="161"/>
      <c r="AIK10" s="161"/>
      <c r="AIL10" s="161"/>
      <c r="AIM10" s="161"/>
      <c r="AIN10" s="161"/>
      <c r="AIO10" s="161"/>
      <c r="AIP10" s="161"/>
      <c r="AIQ10" s="161"/>
      <c r="AIR10" s="161"/>
      <c r="AIS10" s="161"/>
      <c r="AIT10" s="161"/>
      <c r="AIU10" s="161"/>
      <c r="AIV10" s="161"/>
      <c r="AIW10" s="161"/>
      <c r="AIX10" s="161"/>
      <c r="AIY10" s="161"/>
      <c r="AIZ10" s="161"/>
      <c r="AJA10" s="161"/>
      <c r="AJB10" s="161"/>
      <c r="AJC10" s="161"/>
      <c r="AJD10" s="161"/>
      <c r="AJE10" s="161"/>
      <c r="AJF10" s="161"/>
      <c r="AJG10" s="161"/>
      <c r="AJH10" s="161"/>
      <c r="AJI10" s="161"/>
      <c r="AJJ10" s="161"/>
      <c r="AJK10" s="161"/>
      <c r="AJL10" s="161"/>
      <c r="AJM10" s="161"/>
      <c r="AJN10" s="161"/>
      <c r="AJO10" s="161"/>
      <c r="AJP10" s="161"/>
      <c r="AJQ10" s="161"/>
      <c r="AJR10" s="161"/>
      <c r="AJS10" s="161"/>
      <c r="AJT10" s="161"/>
      <c r="AJU10" s="161"/>
      <c r="AJV10" s="161"/>
      <c r="AJW10" s="161"/>
      <c r="AJX10" s="161"/>
      <c r="AJY10" s="161"/>
      <c r="AJZ10" s="161"/>
      <c r="AKA10" s="161"/>
      <c r="AKB10" s="161"/>
      <c r="AKC10" s="161"/>
      <c r="AKD10" s="161"/>
      <c r="AKE10" s="161"/>
      <c r="AKF10" s="161"/>
      <c r="AKG10" s="161"/>
      <c r="AKH10" s="161"/>
      <c r="AKI10" s="161"/>
      <c r="AKJ10" s="161"/>
      <c r="AKK10" s="161"/>
      <c r="AKL10" s="161"/>
      <c r="AKM10" s="161"/>
      <c r="AKN10" s="161"/>
      <c r="AKO10" s="161"/>
      <c r="AKP10" s="161"/>
      <c r="AKQ10" s="161"/>
      <c r="AKR10" s="161"/>
      <c r="AKS10" s="161"/>
      <c r="AKT10" s="161"/>
      <c r="AKU10" s="161"/>
      <c r="AKV10" s="161"/>
      <c r="AKW10" s="161"/>
      <c r="AKX10" s="161"/>
      <c r="AKY10" s="161"/>
      <c r="AKZ10" s="161"/>
      <c r="ALA10" s="161"/>
      <c r="ALB10" s="161"/>
      <c r="ALC10" s="161"/>
      <c r="ALD10" s="161"/>
      <c r="ALE10" s="161"/>
      <c r="ALF10" s="161"/>
      <c r="ALG10" s="161"/>
      <c r="ALH10" s="161"/>
      <c r="ALI10" s="161"/>
      <c r="ALJ10" s="161"/>
      <c r="ALK10" s="161"/>
      <c r="ALL10" s="161"/>
      <c r="ALM10" s="161"/>
      <c r="ALN10" s="161"/>
      <c r="ALO10" s="161"/>
      <c r="ALP10" s="161"/>
      <c r="ALQ10" s="161"/>
      <c r="ALR10" s="161"/>
      <c r="ALS10" s="161"/>
      <c r="ALT10" s="161"/>
      <c r="ALU10" s="161"/>
      <c r="ALV10" s="161"/>
      <c r="ALW10" s="161"/>
      <c r="ALX10" s="161"/>
      <c r="ALY10" s="161"/>
      <c r="ALZ10" s="161"/>
      <c r="AMA10" s="161"/>
      <c r="AMB10" s="161"/>
      <c r="AMC10" s="161"/>
      <c r="AMD10" s="161"/>
      <c r="AME10" s="161"/>
      <c r="AMF10" s="161"/>
      <c r="AMG10" s="161"/>
      <c r="AMH10" s="161"/>
      <c r="AMI10" s="161"/>
      <c r="AMJ10" s="161"/>
      <c r="AMK10" s="161"/>
      <c r="AML10" s="161"/>
      <c r="AMM10" s="161"/>
      <c r="AMN10" s="161"/>
      <c r="AMO10" s="161"/>
      <c r="AMP10" s="161"/>
      <c r="AMQ10" s="161"/>
      <c r="AMR10" s="161"/>
      <c r="AMS10" s="161"/>
      <c r="AMT10" s="161"/>
      <c r="AMU10" s="161"/>
      <c r="AMV10" s="161"/>
      <c r="AMW10" s="161"/>
      <c r="AMX10" s="161"/>
      <c r="AMY10" s="161"/>
      <c r="AMZ10" s="161"/>
      <c r="ANA10" s="161"/>
      <c r="ANB10" s="161"/>
      <c r="ANC10" s="161"/>
      <c r="AND10" s="161"/>
      <c r="ANE10" s="161"/>
      <c r="ANF10" s="161"/>
      <c r="ANG10" s="161"/>
      <c r="ANH10" s="161"/>
      <c r="ANI10" s="161"/>
      <c r="ANJ10" s="161"/>
      <c r="ANK10" s="161"/>
      <c r="ANL10" s="161"/>
      <c r="ANM10" s="161"/>
      <c r="ANN10" s="161"/>
      <c r="ANO10" s="161"/>
      <c r="ANP10" s="161"/>
      <c r="ANQ10" s="161"/>
      <c r="ANR10" s="161"/>
      <c r="ANS10" s="161"/>
      <c r="ANT10" s="161"/>
      <c r="ANU10" s="161"/>
      <c r="ANV10" s="161"/>
      <c r="ANW10" s="161"/>
      <c r="ANX10" s="161"/>
      <c r="ANY10" s="161"/>
      <c r="ANZ10" s="161"/>
      <c r="AOA10" s="161"/>
      <c r="AOB10" s="161"/>
      <c r="AOC10" s="161"/>
      <c r="AOD10" s="161"/>
      <c r="AOE10" s="161"/>
      <c r="AOF10" s="161"/>
      <c r="AOG10" s="161"/>
      <c r="AOH10" s="161"/>
      <c r="AOI10" s="161"/>
      <c r="AOJ10" s="161"/>
      <c r="AOK10" s="161"/>
      <c r="AOL10" s="161"/>
      <c r="AOM10" s="161"/>
      <c r="AON10" s="161"/>
      <c r="AOO10" s="161"/>
      <c r="AOP10" s="161"/>
      <c r="AOQ10" s="161"/>
      <c r="AOR10" s="161"/>
      <c r="AOS10" s="161"/>
      <c r="AOT10" s="161"/>
      <c r="AOU10" s="161"/>
      <c r="AOV10" s="161"/>
      <c r="AOW10" s="161"/>
      <c r="AOX10" s="161"/>
      <c r="AOY10" s="161"/>
      <c r="AOZ10" s="161"/>
      <c r="APA10" s="161"/>
      <c r="APB10" s="161"/>
      <c r="APC10" s="161"/>
      <c r="APD10" s="161"/>
      <c r="APE10" s="161"/>
      <c r="APF10" s="161"/>
      <c r="APG10" s="161"/>
      <c r="APH10" s="161"/>
      <c r="API10" s="161"/>
      <c r="APJ10" s="161"/>
      <c r="APK10" s="161"/>
      <c r="APL10" s="161"/>
      <c r="APM10" s="161"/>
      <c r="APN10" s="161"/>
      <c r="APO10" s="161"/>
      <c r="APP10" s="161"/>
      <c r="APQ10" s="161"/>
      <c r="APR10" s="161"/>
      <c r="APS10" s="161"/>
      <c r="APT10" s="161"/>
      <c r="APU10" s="161"/>
      <c r="APV10" s="161"/>
      <c r="APW10" s="161"/>
      <c r="APX10" s="161"/>
      <c r="APY10" s="161"/>
      <c r="APZ10" s="161"/>
      <c r="AQA10" s="161"/>
      <c r="AQB10" s="161"/>
      <c r="AQC10" s="161"/>
      <c r="AQD10" s="161"/>
      <c r="AQE10" s="161"/>
      <c r="AQF10" s="161"/>
      <c r="AQG10" s="161"/>
      <c r="AQH10" s="161"/>
      <c r="AQI10" s="161"/>
      <c r="AQJ10" s="161"/>
      <c r="AQK10" s="161"/>
      <c r="AQL10" s="161"/>
      <c r="AQM10" s="161"/>
      <c r="AQN10" s="161"/>
      <c r="AQO10" s="161"/>
      <c r="AQP10" s="161"/>
      <c r="AQQ10" s="161"/>
      <c r="AQR10" s="161"/>
      <c r="AQS10" s="161"/>
      <c r="AQT10" s="161"/>
      <c r="AQU10" s="161"/>
      <c r="AQV10" s="161"/>
      <c r="AQW10" s="161"/>
      <c r="AQX10" s="161"/>
      <c r="AQY10" s="161"/>
      <c r="AQZ10" s="161"/>
      <c r="ARA10" s="161"/>
      <c r="ARB10" s="161"/>
      <c r="ARC10" s="161"/>
      <c r="ARD10" s="161"/>
      <c r="ARE10" s="161"/>
      <c r="ARF10" s="161"/>
      <c r="ARG10" s="161"/>
      <c r="ARH10" s="161"/>
      <c r="ARI10" s="161"/>
      <c r="ARJ10" s="161"/>
      <c r="ARK10" s="161"/>
      <c r="ARL10" s="161"/>
      <c r="ARM10" s="161"/>
      <c r="ARN10" s="161"/>
      <c r="ARO10" s="161"/>
      <c r="ARP10" s="161"/>
      <c r="ARQ10" s="161"/>
      <c r="ARR10" s="161"/>
      <c r="ARS10" s="161"/>
      <c r="ART10" s="161"/>
      <c r="ARU10" s="161"/>
      <c r="ARV10" s="161"/>
      <c r="ARW10" s="161"/>
      <c r="ARX10" s="161"/>
      <c r="ARY10" s="161"/>
      <c r="ARZ10" s="161"/>
      <c r="ASA10" s="161"/>
      <c r="ASB10" s="161"/>
      <c r="ASC10" s="161"/>
      <c r="ASD10" s="161"/>
      <c r="ASE10" s="161"/>
      <c r="ASF10" s="161"/>
      <c r="ASG10" s="161"/>
      <c r="ASH10" s="161"/>
      <c r="ASI10" s="161"/>
      <c r="ASJ10" s="161"/>
      <c r="ASK10" s="161"/>
      <c r="ASL10" s="161"/>
      <c r="ASM10" s="161"/>
      <c r="ASN10" s="161"/>
      <c r="ASO10" s="161"/>
      <c r="ASP10" s="161"/>
      <c r="ASQ10" s="161"/>
      <c r="ASR10" s="161"/>
      <c r="ASS10" s="161"/>
      <c r="AST10" s="161"/>
      <c r="ASU10" s="161"/>
      <c r="ASV10" s="161"/>
      <c r="ASW10" s="161"/>
      <c r="ASX10" s="161"/>
      <c r="ASY10" s="161"/>
      <c r="ASZ10" s="161"/>
      <c r="ATA10" s="161"/>
      <c r="ATB10" s="161"/>
      <c r="ATC10" s="161"/>
      <c r="ATD10" s="161"/>
      <c r="ATE10" s="161"/>
      <c r="ATF10" s="161"/>
      <c r="ATG10" s="161"/>
      <c r="ATH10" s="161"/>
      <c r="ATI10" s="161"/>
      <c r="ATJ10" s="161"/>
      <c r="ATK10" s="161"/>
      <c r="ATL10" s="161"/>
      <c r="ATM10" s="161"/>
      <c r="ATN10" s="161"/>
      <c r="ATO10" s="161"/>
      <c r="ATP10" s="161"/>
      <c r="ATQ10" s="161"/>
      <c r="ATR10" s="161"/>
      <c r="ATS10" s="161"/>
      <c r="ATT10" s="161"/>
      <c r="ATU10" s="161"/>
      <c r="ATV10" s="161"/>
      <c r="ATW10" s="161"/>
      <c r="ATX10" s="161"/>
      <c r="ATY10" s="161"/>
      <c r="ATZ10" s="161"/>
      <c r="AUA10" s="161"/>
      <c r="AUB10" s="161"/>
      <c r="AUC10" s="161"/>
      <c r="AUD10" s="161"/>
      <c r="AUE10" s="161"/>
      <c r="AUF10" s="161"/>
      <c r="AUG10" s="161"/>
      <c r="AUH10" s="161"/>
      <c r="AUI10" s="161"/>
      <c r="AUJ10" s="161"/>
      <c r="AUK10" s="161"/>
      <c r="AUL10" s="161"/>
      <c r="AUM10" s="161"/>
      <c r="AUN10" s="161"/>
      <c r="AUO10" s="161"/>
      <c r="AUP10" s="161"/>
      <c r="AUQ10" s="161"/>
      <c r="AUR10" s="161"/>
      <c r="AUS10" s="161"/>
      <c r="AUT10" s="161"/>
      <c r="AUU10" s="161"/>
      <c r="AUV10" s="161"/>
      <c r="AUW10" s="161"/>
      <c r="AUX10" s="161"/>
      <c r="AUY10" s="161"/>
      <c r="AUZ10" s="161"/>
      <c r="AVA10" s="161"/>
      <c r="AVB10" s="161"/>
      <c r="AVC10" s="161"/>
      <c r="AVD10" s="161"/>
      <c r="AVE10" s="161"/>
      <c r="AVF10" s="161"/>
      <c r="AVG10" s="161"/>
      <c r="AVH10" s="161"/>
      <c r="AVI10" s="161"/>
      <c r="AVJ10" s="161"/>
      <c r="AVK10" s="161"/>
      <c r="AVL10" s="161"/>
      <c r="AVM10" s="161"/>
      <c r="AVN10" s="161"/>
      <c r="AVO10" s="161"/>
      <c r="AVP10" s="161"/>
      <c r="AVQ10" s="161"/>
      <c r="AVR10" s="161"/>
      <c r="AVS10" s="161"/>
      <c r="AVT10" s="161"/>
      <c r="AVU10" s="161"/>
      <c r="AVV10" s="161"/>
      <c r="AVW10" s="161"/>
      <c r="AVX10" s="161"/>
      <c r="AVY10" s="161"/>
      <c r="AVZ10" s="161"/>
      <c r="AWA10" s="161"/>
      <c r="AWB10" s="161"/>
      <c r="AWC10" s="161"/>
      <c r="AWD10" s="161"/>
      <c r="AWE10" s="161"/>
      <c r="AWF10" s="161"/>
      <c r="AWG10" s="161"/>
      <c r="AWH10" s="161"/>
      <c r="AWI10" s="161"/>
      <c r="AWJ10" s="161"/>
      <c r="AWK10" s="161"/>
      <c r="AWL10" s="161"/>
      <c r="AWM10" s="161"/>
      <c r="AWN10" s="161"/>
      <c r="AWO10" s="161"/>
      <c r="AWP10" s="161"/>
      <c r="AWQ10" s="161"/>
      <c r="AWR10" s="161"/>
      <c r="AWS10" s="161"/>
      <c r="AWT10" s="161"/>
      <c r="AWU10" s="161"/>
      <c r="AWV10" s="161"/>
      <c r="AWW10" s="161"/>
      <c r="AWX10" s="161"/>
      <c r="AWY10" s="161"/>
      <c r="AWZ10" s="161"/>
      <c r="AXA10" s="161"/>
      <c r="AXB10" s="161"/>
      <c r="AXC10" s="161"/>
      <c r="AXD10" s="161"/>
      <c r="AXE10" s="161"/>
      <c r="AXF10" s="161"/>
      <c r="AXG10" s="161"/>
      <c r="AXH10" s="161"/>
      <c r="AXI10" s="161"/>
      <c r="AXJ10" s="161"/>
      <c r="AXK10" s="161"/>
      <c r="AXL10" s="161"/>
      <c r="AXM10" s="161"/>
      <c r="AXN10" s="161"/>
      <c r="AXO10" s="161"/>
      <c r="AXP10" s="161"/>
      <c r="AXQ10" s="161"/>
      <c r="AXR10" s="161"/>
      <c r="AXS10" s="161"/>
      <c r="AXT10" s="161"/>
      <c r="AXU10" s="161"/>
      <c r="AXV10" s="161"/>
      <c r="AXW10" s="161"/>
      <c r="AXX10" s="161"/>
      <c r="AXY10" s="161"/>
      <c r="AXZ10" s="161"/>
      <c r="AYA10" s="161"/>
      <c r="AYB10" s="161"/>
      <c r="AYC10" s="161"/>
      <c r="AYD10" s="161"/>
      <c r="AYE10" s="161"/>
      <c r="AYF10" s="161"/>
      <c r="AYG10" s="161"/>
      <c r="AYH10" s="161"/>
      <c r="AYI10" s="161"/>
      <c r="AYJ10" s="161"/>
      <c r="AYK10" s="161"/>
      <c r="AYL10" s="161"/>
      <c r="AYM10" s="161"/>
      <c r="AYN10" s="161"/>
      <c r="AYO10" s="161"/>
      <c r="AYP10" s="161"/>
      <c r="AYQ10" s="161"/>
      <c r="AYR10" s="161"/>
      <c r="AYS10" s="161"/>
      <c r="AYT10" s="161"/>
      <c r="AYU10" s="161"/>
      <c r="AYV10" s="161"/>
      <c r="AYW10" s="161"/>
      <c r="AYX10" s="161"/>
      <c r="AYY10" s="161"/>
      <c r="AYZ10" s="161"/>
      <c r="AZA10" s="161"/>
      <c r="AZB10" s="161"/>
      <c r="AZC10" s="161"/>
      <c r="AZD10" s="161"/>
      <c r="AZE10" s="161"/>
      <c r="AZF10" s="161"/>
      <c r="AZG10" s="161"/>
      <c r="AZH10" s="161"/>
      <c r="AZI10" s="161"/>
      <c r="AZJ10" s="161"/>
      <c r="AZK10" s="161"/>
      <c r="AZL10" s="161"/>
      <c r="AZM10" s="161"/>
      <c r="AZN10" s="161"/>
      <c r="AZO10" s="161"/>
      <c r="AZP10" s="161"/>
      <c r="AZQ10" s="161"/>
      <c r="AZR10" s="161"/>
      <c r="AZS10" s="161"/>
      <c r="AZT10" s="161"/>
      <c r="AZU10" s="161"/>
      <c r="AZV10" s="161"/>
      <c r="AZW10" s="161"/>
      <c r="AZX10" s="161"/>
      <c r="AZY10" s="161"/>
      <c r="AZZ10" s="161"/>
      <c r="BAA10" s="161"/>
      <c r="BAB10" s="161"/>
      <c r="BAC10" s="161"/>
      <c r="BAD10" s="161"/>
      <c r="BAE10" s="161"/>
      <c r="BAF10" s="161"/>
      <c r="BAG10" s="161"/>
      <c r="BAH10" s="161"/>
      <c r="BAI10" s="161"/>
      <c r="BAJ10" s="161"/>
      <c r="BAK10" s="161"/>
      <c r="BAL10" s="161"/>
      <c r="BAM10" s="161"/>
      <c r="BAN10" s="161"/>
      <c r="BAO10" s="161"/>
      <c r="BAP10" s="161"/>
      <c r="BAQ10" s="161"/>
      <c r="BAR10" s="161"/>
      <c r="BAS10" s="161"/>
      <c r="BAT10" s="161"/>
      <c r="BAU10" s="161"/>
      <c r="BAV10" s="161"/>
      <c r="BAW10" s="161"/>
      <c r="BAX10" s="161"/>
      <c r="BAY10" s="161"/>
      <c r="BAZ10" s="161"/>
      <c r="BBA10" s="161"/>
      <c r="BBB10" s="161"/>
      <c r="BBC10" s="161"/>
      <c r="BBD10" s="161"/>
      <c r="BBE10" s="161"/>
      <c r="BBF10" s="161"/>
      <c r="BBG10" s="161"/>
      <c r="BBH10" s="161"/>
      <c r="BBI10" s="161"/>
      <c r="BBJ10" s="161"/>
      <c r="BBK10" s="161"/>
      <c r="BBL10" s="161"/>
      <c r="BBM10" s="161"/>
      <c r="BBN10" s="161"/>
      <c r="BBO10" s="161"/>
      <c r="BBP10" s="161"/>
      <c r="BBQ10" s="161"/>
      <c r="BBR10" s="161"/>
      <c r="BBS10" s="161"/>
      <c r="BBT10" s="161"/>
      <c r="BBU10" s="161"/>
      <c r="BBV10" s="161"/>
      <c r="BBW10" s="161"/>
      <c r="BBX10" s="161"/>
      <c r="BBY10" s="161"/>
      <c r="BBZ10" s="161"/>
      <c r="BCA10" s="161"/>
      <c r="BCB10" s="161"/>
      <c r="BCC10" s="161"/>
      <c r="BCD10" s="161"/>
      <c r="BCE10" s="161"/>
      <c r="BCF10" s="161"/>
      <c r="BCG10" s="161"/>
      <c r="BCH10" s="161"/>
      <c r="BCI10" s="161"/>
      <c r="BCJ10" s="161"/>
      <c r="BCK10" s="161"/>
      <c r="BCL10" s="161"/>
      <c r="BCM10" s="161"/>
      <c r="BCN10" s="161"/>
      <c r="BCO10" s="161"/>
      <c r="BCP10" s="161"/>
      <c r="BCQ10" s="161"/>
      <c r="BCR10" s="161"/>
      <c r="BCS10" s="161"/>
      <c r="BCT10" s="161"/>
      <c r="BCU10" s="161"/>
      <c r="BCV10" s="161"/>
      <c r="BCW10" s="161"/>
      <c r="BCX10" s="161"/>
      <c r="BCY10" s="161"/>
      <c r="BCZ10" s="161"/>
      <c r="BDA10" s="161"/>
      <c r="BDB10" s="161"/>
      <c r="BDC10" s="161"/>
      <c r="BDD10" s="161"/>
      <c r="BDE10" s="161"/>
      <c r="BDF10" s="161"/>
      <c r="BDG10" s="161"/>
      <c r="BDH10" s="161"/>
      <c r="BDI10" s="161"/>
      <c r="BDJ10" s="161"/>
      <c r="BDK10" s="161"/>
      <c r="BDL10" s="161"/>
      <c r="BDM10" s="161"/>
      <c r="BDN10" s="161"/>
      <c r="BDO10" s="161"/>
      <c r="BDP10" s="161"/>
      <c r="BDQ10" s="161"/>
      <c r="BDR10" s="161"/>
      <c r="BDS10" s="161"/>
      <c r="BDT10" s="161"/>
      <c r="BDU10" s="161"/>
      <c r="BDV10" s="161"/>
      <c r="BDW10" s="161"/>
      <c r="BDX10" s="161"/>
      <c r="BDY10" s="161"/>
      <c r="BDZ10" s="161"/>
      <c r="BEA10" s="161"/>
      <c r="BEB10" s="161"/>
      <c r="BEC10" s="161"/>
      <c r="BED10" s="161"/>
      <c r="BEE10" s="161"/>
      <c r="BEF10" s="161"/>
      <c r="BEG10" s="161"/>
      <c r="BEH10" s="161"/>
      <c r="BEI10" s="161"/>
      <c r="BEJ10" s="161"/>
      <c r="BEK10" s="161"/>
      <c r="BEL10" s="161"/>
      <c r="BEM10" s="161"/>
      <c r="BEN10" s="161"/>
      <c r="BEO10" s="161"/>
      <c r="BEP10" s="161"/>
      <c r="BEQ10" s="161"/>
      <c r="BER10" s="161"/>
      <c r="BES10" s="161"/>
      <c r="BET10" s="161"/>
      <c r="BEU10" s="161"/>
      <c r="BEV10" s="161"/>
      <c r="BEW10" s="161"/>
      <c r="BEX10" s="161"/>
      <c r="BEY10" s="161"/>
      <c r="BEZ10" s="161"/>
      <c r="BFA10" s="161"/>
      <c r="BFB10" s="161"/>
      <c r="BFC10" s="161"/>
      <c r="BFD10" s="161"/>
      <c r="BFE10" s="161"/>
      <c r="BFF10" s="161"/>
      <c r="BFG10" s="161"/>
      <c r="BFH10" s="161"/>
      <c r="BFI10" s="161"/>
      <c r="BFJ10" s="161"/>
      <c r="BFK10" s="161"/>
      <c r="BFL10" s="161"/>
      <c r="BFM10" s="161"/>
      <c r="BFN10" s="161"/>
      <c r="BFO10" s="161"/>
      <c r="BFP10" s="161"/>
      <c r="BFQ10" s="161"/>
      <c r="BFR10" s="161"/>
      <c r="BFS10" s="161"/>
      <c r="BFT10" s="161"/>
      <c r="BFU10" s="161"/>
      <c r="BFV10" s="161"/>
      <c r="BFW10" s="161"/>
      <c r="BFX10" s="161"/>
      <c r="BFY10" s="161"/>
      <c r="BFZ10" s="161"/>
      <c r="BGA10" s="161"/>
      <c r="BGB10" s="161"/>
      <c r="BGC10" s="161"/>
      <c r="BGD10" s="161"/>
      <c r="BGE10" s="161"/>
      <c r="BGF10" s="161"/>
      <c r="BGG10" s="161"/>
      <c r="BGH10" s="161"/>
      <c r="BGI10" s="161"/>
      <c r="BGJ10" s="161"/>
      <c r="BGK10" s="161"/>
      <c r="BGL10" s="161"/>
      <c r="BGM10" s="161"/>
      <c r="BGN10" s="161"/>
      <c r="BGO10" s="161"/>
      <c r="BGP10" s="161"/>
      <c r="BGQ10" s="161"/>
      <c r="BGR10" s="161"/>
      <c r="BGS10" s="161"/>
      <c r="BGT10" s="161"/>
      <c r="BGU10" s="161"/>
      <c r="BGV10" s="161"/>
      <c r="BGW10" s="161"/>
      <c r="BGX10" s="161"/>
      <c r="BGY10" s="161"/>
      <c r="BGZ10" s="161"/>
      <c r="BHA10" s="161"/>
      <c r="BHB10" s="161"/>
      <c r="BHC10" s="161"/>
      <c r="BHD10" s="161"/>
      <c r="BHE10" s="161"/>
      <c r="BHF10" s="161"/>
      <c r="BHG10" s="161"/>
      <c r="BHH10" s="161"/>
      <c r="BHI10" s="161"/>
      <c r="BHJ10" s="161"/>
      <c r="BHK10" s="161"/>
      <c r="BHL10" s="161"/>
      <c r="BHM10" s="161"/>
      <c r="BHN10" s="161"/>
      <c r="BHO10" s="161"/>
      <c r="BHP10" s="161"/>
      <c r="BHQ10" s="161"/>
      <c r="BHR10" s="161"/>
      <c r="BHS10" s="161"/>
      <c r="BHT10" s="161"/>
      <c r="BHU10" s="161"/>
      <c r="BHV10" s="161"/>
      <c r="BHW10" s="161"/>
      <c r="BHX10" s="161"/>
      <c r="BHY10" s="161"/>
      <c r="BHZ10" s="161"/>
      <c r="BIA10" s="161"/>
      <c r="BIB10" s="161"/>
      <c r="BIC10" s="161"/>
      <c r="BID10" s="161"/>
      <c r="BIE10" s="161"/>
      <c r="BIF10" s="161"/>
      <c r="BIG10" s="161"/>
      <c r="BIH10" s="161"/>
      <c r="BII10" s="161"/>
      <c r="BIJ10" s="161"/>
      <c r="BIK10" s="161"/>
      <c r="BIL10" s="161"/>
      <c r="BIM10" s="161"/>
      <c r="BIN10" s="161"/>
      <c r="BIO10" s="161"/>
      <c r="BIP10" s="161"/>
      <c r="BIQ10" s="161"/>
      <c r="BIR10" s="161"/>
      <c r="BIS10" s="161"/>
      <c r="BIT10" s="161"/>
      <c r="BIU10" s="161"/>
      <c r="BIV10" s="161"/>
      <c r="BIW10" s="161"/>
      <c r="BIX10" s="161"/>
      <c r="BIY10" s="161"/>
      <c r="BIZ10" s="161"/>
      <c r="BJA10" s="161"/>
      <c r="BJB10" s="161"/>
      <c r="BJC10" s="161"/>
      <c r="BJD10" s="161"/>
      <c r="BJE10" s="161"/>
      <c r="BJF10" s="161"/>
      <c r="BJG10" s="161"/>
      <c r="BJH10" s="161"/>
      <c r="BJI10" s="161"/>
      <c r="BJJ10" s="161"/>
      <c r="BJK10" s="161"/>
      <c r="BJL10" s="161"/>
      <c r="BJM10" s="161"/>
      <c r="BJN10" s="161"/>
      <c r="BJO10" s="161"/>
      <c r="BJP10" s="161"/>
      <c r="BJQ10" s="161"/>
      <c r="BJR10" s="161"/>
      <c r="BJS10" s="161"/>
      <c r="BJT10" s="161"/>
      <c r="BJU10" s="161"/>
      <c r="BJV10" s="161"/>
      <c r="BJW10" s="161"/>
      <c r="BJX10" s="161"/>
      <c r="BJY10" s="161"/>
      <c r="BJZ10" s="161"/>
      <c r="BKA10" s="161"/>
      <c r="BKB10" s="161"/>
      <c r="BKC10" s="161"/>
      <c r="BKD10" s="161"/>
      <c r="BKE10" s="161"/>
      <c r="BKF10" s="161"/>
      <c r="BKG10" s="161"/>
      <c r="BKH10" s="161"/>
      <c r="BKI10" s="161"/>
      <c r="BKJ10" s="161"/>
      <c r="BKK10" s="161"/>
      <c r="BKL10" s="161"/>
      <c r="BKM10" s="161"/>
      <c r="BKN10" s="161"/>
      <c r="BKO10" s="161"/>
      <c r="BKP10" s="161"/>
      <c r="BKQ10" s="161"/>
      <c r="BKR10" s="161"/>
      <c r="BKS10" s="161"/>
      <c r="BKT10" s="161"/>
      <c r="BKU10" s="161"/>
      <c r="BKV10" s="161"/>
      <c r="BKW10" s="161"/>
      <c r="BKX10" s="161"/>
      <c r="BKY10" s="161"/>
      <c r="BKZ10" s="161"/>
      <c r="BLA10" s="161"/>
      <c r="BLB10" s="161"/>
      <c r="BLC10" s="161"/>
      <c r="BLD10" s="161"/>
      <c r="BLE10" s="161"/>
      <c r="BLF10" s="161"/>
      <c r="BLG10" s="161"/>
      <c r="BLH10" s="161"/>
      <c r="BLI10" s="161"/>
      <c r="BLJ10" s="161"/>
      <c r="BLK10" s="161"/>
      <c r="BLL10" s="161"/>
      <c r="BLM10" s="161"/>
      <c r="BLN10" s="161"/>
      <c r="BLO10" s="161"/>
      <c r="BLP10" s="161"/>
      <c r="BLQ10" s="161"/>
      <c r="BLR10" s="161"/>
      <c r="BLS10" s="161"/>
      <c r="BLT10" s="161"/>
      <c r="BLU10" s="161"/>
      <c r="BLV10" s="161"/>
      <c r="BLW10" s="161"/>
      <c r="BLX10" s="161"/>
      <c r="BLY10" s="161"/>
      <c r="BLZ10" s="161"/>
      <c r="BMA10" s="161"/>
      <c r="BMB10" s="161"/>
      <c r="BMC10" s="161"/>
      <c r="BMD10" s="161"/>
      <c r="BME10" s="161"/>
      <c r="BMF10" s="161"/>
      <c r="BMG10" s="161"/>
      <c r="BMH10" s="161"/>
      <c r="BMI10" s="161"/>
      <c r="BMJ10" s="161"/>
      <c r="BMK10" s="161"/>
      <c r="BML10" s="161"/>
      <c r="BMM10" s="161"/>
      <c r="BMN10" s="161"/>
      <c r="BMO10" s="161"/>
      <c r="BMP10" s="161"/>
      <c r="BMQ10" s="161"/>
      <c r="BMR10" s="161"/>
      <c r="BMS10" s="161"/>
      <c r="BMT10" s="161"/>
      <c r="BMU10" s="161"/>
      <c r="BMV10" s="161"/>
      <c r="BMW10" s="161"/>
      <c r="BMX10" s="161"/>
      <c r="BMY10" s="161"/>
      <c r="BMZ10" s="161"/>
      <c r="BNA10" s="161"/>
      <c r="BNB10" s="161"/>
      <c r="BNC10" s="161"/>
      <c r="BND10" s="161"/>
      <c r="BNE10" s="161"/>
      <c r="BNF10" s="161"/>
      <c r="BNG10" s="161"/>
      <c r="BNH10" s="161"/>
      <c r="BNI10" s="161"/>
      <c r="BNJ10" s="161"/>
      <c r="BNK10" s="161"/>
      <c r="BNL10" s="161"/>
      <c r="BNM10" s="161"/>
      <c r="BNN10" s="161"/>
      <c r="BNO10" s="161"/>
      <c r="BNP10" s="161"/>
      <c r="BNQ10" s="161"/>
      <c r="BNR10" s="161"/>
      <c r="BNS10" s="161"/>
      <c r="BNT10" s="161"/>
      <c r="BNU10" s="161"/>
      <c r="BNV10" s="161"/>
      <c r="BNW10" s="161"/>
      <c r="BNX10" s="161"/>
      <c r="BNY10" s="161"/>
      <c r="BNZ10" s="161"/>
      <c r="BOA10" s="161"/>
      <c r="BOB10" s="161"/>
      <c r="BOC10" s="161"/>
      <c r="BOD10" s="161"/>
      <c r="BOE10" s="161"/>
      <c r="BOF10" s="161"/>
      <c r="BOG10" s="161"/>
      <c r="BOH10" s="161"/>
      <c r="BOI10" s="161"/>
      <c r="BOJ10" s="161"/>
      <c r="BOK10" s="161"/>
      <c r="BOL10" s="161"/>
      <c r="BOM10" s="161"/>
      <c r="BON10" s="161"/>
      <c r="BOO10" s="161"/>
      <c r="BOP10" s="161"/>
      <c r="BOQ10" s="161"/>
      <c r="BOR10" s="161"/>
      <c r="BOS10" s="161"/>
      <c r="BOT10" s="161"/>
      <c r="BOU10" s="161"/>
      <c r="BOV10" s="161"/>
      <c r="BOW10" s="161"/>
      <c r="BOX10" s="161"/>
      <c r="BOY10" s="161"/>
      <c r="BOZ10" s="161"/>
      <c r="BPA10" s="161"/>
      <c r="BPB10" s="161"/>
      <c r="BPC10" s="161"/>
      <c r="BPD10" s="161"/>
      <c r="BPE10" s="161"/>
      <c r="BPF10" s="161"/>
      <c r="BPG10" s="161"/>
      <c r="BPH10" s="161"/>
      <c r="BPI10" s="161"/>
      <c r="BPJ10" s="161"/>
      <c r="BPK10" s="161"/>
      <c r="BPL10" s="161"/>
      <c r="BPM10" s="161"/>
      <c r="BPN10" s="161"/>
      <c r="BPO10" s="161"/>
      <c r="BPP10" s="161"/>
      <c r="BPQ10" s="161"/>
      <c r="BPR10" s="161"/>
      <c r="BPS10" s="161"/>
      <c r="BPT10" s="161"/>
      <c r="BPU10" s="161"/>
      <c r="BPV10" s="161"/>
      <c r="BPW10" s="161"/>
      <c r="BPX10" s="161"/>
      <c r="BPY10" s="161"/>
      <c r="BPZ10" s="161"/>
      <c r="BQA10" s="161"/>
      <c r="BQB10" s="161"/>
      <c r="BQC10" s="161"/>
      <c r="BQD10" s="161"/>
      <c r="BQE10" s="161"/>
      <c r="BQF10" s="161"/>
      <c r="BQG10" s="161"/>
      <c r="BQH10" s="161"/>
      <c r="BQI10" s="161"/>
      <c r="BQJ10" s="161"/>
      <c r="BQK10" s="161"/>
      <c r="BQL10" s="161"/>
      <c r="BQM10" s="161"/>
      <c r="BQN10" s="161"/>
      <c r="BQO10" s="161"/>
      <c r="BQP10" s="161"/>
      <c r="BQQ10" s="161"/>
      <c r="BQR10" s="161"/>
      <c r="BQS10" s="161"/>
      <c r="BQT10" s="161"/>
      <c r="BQU10" s="161"/>
      <c r="BQV10" s="161"/>
      <c r="BQW10" s="161"/>
      <c r="BQX10" s="161"/>
      <c r="BQY10" s="161"/>
      <c r="BQZ10" s="161"/>
      <c r="BRA10" s="161"/>
      <c r="BRB10" s="161"/>
      <c r="BRC10" s="161"/>
      <c r="BRD10" s="161"/>
      <c r="BRE10" s="161"/>
      <c r="BRF10" s="161"/>
      <c r="BRG10" s="161"/>
      <c r="BRH10" s="161"/>
      <c r="BRI10" s="161"/>
      <c r="BRJ10" s="161"/>
      <c r="BRK10" s="161"/>
      <c r="BRL10" s="161"/>
      <c r="BRM10" s="161"/>
      <c r="BRN10" s="161"/>
      <c r="BRO10" s="161"/>
      <c r="BRP10" s="161"/>
      <c r="BRQ10" s="161"/>
      <c r="BRR10" s="161"/>
      <c r="BRS10" s="161"/>
      <c r="BRT10" s="161"/>
      <c r="BRU10" s="161"/>
      <c r="BRV10" s="161"/>
      <c r="BRW10" s="161"/>
      <c r="BRX10" s="161"/>
      <c r="BRY10" s="161"/>
      <c r="BRZ10" s="161"/>
      <c r="BSA10" s="161"/>
      <c r="BSB10" s="161"/>
      <c r="BSC10" s="161"/>
      <c r="BSD10" s="161"/>
      <c r="BSE10" s="161"/>
      <c r="BSF10" s="161"/>
      <c r="BSG10" s="161"/>
      <c r="BSH10" s="161"/>
      <c r="BSI10" s="161"/>
      <c r="BSJ10" s="161"/>
      <c r="BSK10" s="161"/>
      <c r="BSL10" s="161"/>
      <c r="BSM10" s="161"/>
      <c r="BSN10" s="161"/>
      <c r="BSO10" s="161"/>
      <c r="BSP10" s="161"/>
      <c r="BSQ10" s="161"/>
      <c r="BSR10" s="161"/>
      <c r="BSS10" s="161"/>
      <c r="BST10" s="161"/>
      <c r="BSU10" s="161"/>
      <c r="BSV10" s="161"/>
      <c r="BSW10" s="161"/>
      <c r="BSX10" s="161"/>
      <c r="BSY10" s="161"/>
      <c r="BSZ10" s="161"/>
      <c r="BTA10" s="161"/>
      <c r="BTB10" s="161"/>
      <c r="BTC10" s="161"/>
      <c r="BTD10" s="161"/>
      <c r="BTE10" s="161"/>
      <c r="BTF10" s="161"/>
      <c r="BTG10" s="161"/>
      <c r="BTH10" s="161"/>
      <c r="BTI10" s="161"/>
      <c r="BTJ10" s="161"/>
      <c r="BTK10" s="161"/>
      <c r="BTL10" s="161"/>
      <c r="BTM10" s="161"/>
      <c r="BTN10" s="161"/>
      <c r="BTO10" s="161"/>
      <c r="BTP10" s="161"/>
      <c r="BTQ10" s="161"/>
      <c r="BTR10" s="161"/>
      <c r="BTS10" s="161"/>
      <c r="BTT10" s="161"/>
      <c r="BTU10" s="161"/>
      <c r="BTV10" s="161"/>
      <c r="BTW10" s="161"/>
      <c r="BTX10" s="161"/>
      <c r="BTY10" s="161"/>
      <c r="BTZ10" s="161"/>
      <c r="BUA10" s="161"/>
      <c r="BUB10" s="161"/>
      <c r="BUC10" s="161"/>
      <c r="BUD10" s="161"/>
      <c r="BUE10" s="161"/>
      <c r="BUF10" s="161"/>
      <c r="BUG10" s="161"/>
      <c r="BUH10" s="161"/>
      <c r="BUI10" s="161"/>
      <c r="BUJ10" s="161"/>
      <c r="BUK10" s="161"/>
      <c r="BUL10" s="161"/>
      <c r="BUM10" s="161"/>
      <c r="BUN10" s="161"/>
      <c r="BUO10" s="161"/>
      <c r="BUP10" s="161"/>
      <c r="BUQ10" s="161"/>
      <c r="BUR10" s="161"/>
      <c r="BUS10" s="161"/>
      <c r="BUT10" s="161"/>
      <c r="BUU10" s="161"/>
      <c r="BUV10" s="161"/>
      <c r="BUW10" s="161"/>
      <c r="BUX10" s="161"/>
      <c r="BUY10" s="161"/>
      <c r="BUZ10" s="161"/>
      <c r="BVA10" s="161"/>
      <c r="BVB10" s="161"/>
      <c r="BVC10" s="161"/>
      <c r="BVD10" s="161"/>
      <c r="BVE10" s="161"/>
      <c r="BVF10" s="161"/>
      <c r="BVG10" s="161"/>
      <c r="BVH10" s="161"/>
      <c r="BVI10" s="161"/>
      <c r="BVJ10" s="161"/>
      <c r="BVK10" s="161"/>
      <c r="BVL10" s="161"/>
      <c r="BVM10" s="161"/>
      <c r="BVN10" s="161"/>
      <c r="BVO10" s="161"/>
      <c r="BVP10" s="161"/>
      <c r="BVQ10" s="161"/>
      <c r="BVR10" s="161"/>
      <c r="BVS10" s="161"/>
      <c r="BVT10" s="161"/>
      <c r="BVU10" s="161"/>
      <c r="BVV10" s="161"/>
      <c r="BVW10" s="161"/>
      <c r="BVX10" s="161"/>
      <c r="BVY10" s="161"/>
      <c r="BVZ10" s="161"/>
      <c r="BWA10" s="161"/>
      <c r="BWB10" s="161"/>
      <c r="BWC10" s="161"/>
      <c r="BWD10" s="161"/>
      <c r="BWE10" s="161"/>
      <c r="BWF10" s="161"/>
      <c r="BWG10" s="161"/>
      <c r="BWH10" s="161"/>
      <c r="BWI10" s="161"/>
      <c r="BWJ10" s="161"/>
      <c r="BWK10" s="161"/>
      <c r="BWL10" s="161"/>
      <c r="BWM10" s="161"/>
      <c r="BWN10" s="161"/>
      <c r="BWO10" s="161"/>
      <c r="BWP10" s="161"/>
      <c r="BWQ10" s="161"/>
      <c r="BWR10" s="161"/>
      <c r="BWS10" s="161"/>
      <c r="BWT10" s="161"/>
      <c r="BWU10" s="161"/>
      <c r="BWV10" s="161"/>
      <c r="BWW10" s="161"/>
      <c r="BWX10" s="161"/>
      <c r="BWY10" s="161"/>
      <c r="BWZ10" s="161"/>
      <c r="BXA10" s="161"/>
      <c r="BXB10" s="161"/>
      <c r="BXC10" s="161"/>
      <c r="BXD10" s="161"/>
      <c r="BXE10" s="161"/>
      <c r="BXF10" s="161"/>
      <c r="BXG10" s="161"/>
      <c r="BXH10" s="161"/>
      <c r="BXI10" s="161"/>
      <c r="BXJ10" s="161"/>
      <c r="BXK10" s="161"/>
      <c r="BXL10" s="161"/>
      <c r="BXM10" s="161"/>
      <c r="BXN10" s="161"/>
      <c r="BXO10" s="161"/>
      <c r="BXP10" s="161"/>
      <c r="BXQ10" s="161"/>
      <c r="BXR10" s="161"/>
      <c r="BXS10" s="161"/>
      <c r="BXT10" s="161"/>
      <c r="BXU10" s="161"/>
      <c r="BXV10" s="161"/>
      <c r="BXW10" s="161"/>
      <c r="BXX10" s="161"/>
      <c r="BXY10" s="161"/>
      <c r="BXZ10" s="161"/>
      <c r="BYA10" s="161"/>
      <c r="BYB10" s="161"/>
      <c r="BYC10" s="161"/>
      <c r="BYD10" s="161"/>
      <c r="BYE10" s="161"/>
      <c r="BYF10" s="161"/>
      <c r="BYG10" s="161"/>
      <c r="BYH10" s="161"/>
      <c r="BYI10" s="161"/>
      <c r="BYJ10" s="161"/>
      <c r="BYK10" s="161"/>
      <c r="BYL10" s="161"/>
      <c r="BYM10" s="161"/>
      <c r="BYN10" s="161"/>
      <c r="BYO10" s="161"/>
      <c r="BYP10" s="161"/>
      <c r="BYQ10" s="161"/>
      <c r="BYR10" s="161"/>
      <c r="BYS10" s="161"/>
      <c r="BYT10" s="161"/>
      <c r="BYU10" s="161"/>
      <c r="BYV10" s="161"/>
      <c r="BYW10" s="161"/>
      <c r="BYX10" s="161"/>
      <c r="BYY10" s="161"/>
      <c r="BYZ10" s="161"/>
      <c r="BZA10" s="161"/>
      <c r="BZB10" s="161"/>
      <c r="BZC10" s="161"/>
      <c r="BZD10" s="161"/>
      <c r="BZE10" s="161"/>
      <c r="BZF10" s="161"/>
      <c r="BZG10" s="161"/>
      <c r="BZH10" s="161"/>
      <c r="BZI10" s="161"/>
      <c r="BZJ10" s="161"/>
      <c r="BZK10" s="161"/>
      <c r="BZL10" s="161"/>
      <c r="BZM10" s="161"/>
      <c r="BZN10" s="161"/>
      <c r="BZO10" s="161"/>
      <c r="BZP10" s="161"/>
      <c r="BZQ10" s="161"/>
      <c r="BZR10" s="161"/>
      <c r="BZS10" s="161"/>
      <c r="BZT10" s="161"/>
      <c r="BZU10" s="161"/>
      <c r="BZV10" s="161"/>
      <c r="BZW10" s="161"/>
      <c r="BZX10" s="161"/>
      <c r="BZY10" s="161"/>
      <c r="BZZ10" s="161"/>
      <c r="CAA10" s="161"/>
      <c r="CAB10" s="161"/>
      <c r="CAC10" s="161"/>
      <c r="CAD10" s="161"/>
      <c r="CAE10" s="161"/>
      <c r="CAF10" s="161"/>
      <c r="CAG10" s="161"/>
      <c r="CAH10" s="161"/>
      <c r="CAI10" s="161"/>
      <c r="CAJ10" s="161"/>
      <c r="CAK10" s="161"/>
      <c r="CAL10" s="161"/>
      <c r="CAM10" s="161"/>
      <c r="CAN10" s="161"/>
      <c r="CAO10" s="161"/>
      <c r="CAP10" s="161"/>
      <c r="CAQ10" s="161"/>
      <c r="CAR10" s="161"/>
      <c r="CAS10" s="161"/>
      <c r="CAT10" s="161"/>
      <c r="CAU10" s="161"/>
      <c r="CAV10" s="161"/>
      <c r="CAW10" s="161"/>
      <c r="CAX10" s="161"/>
      <c r="CAY10" s="161"/>
      <c r="CAZ10" s="161"/>
      <c r="CBA10" s="161"/>
      <c r="CBB10" s="161"/>
      <c r="CBC10" s="161"/>
      <c r="CBD10" s="161"/>
      <c r="CBE10" s="161"/>
      <c r="CBF10" s="161"/>
      <c r="CBG10" s="161"/>
      <c r="CBH10" s="161"/>
      <c r="CBI10" s="161"/>
      <c r="CBJ10" s="161"/>
      <c r="CBK10" s="161"/>
      <c r="CBL10" s="161"/>
      <c r="CBM10" s="161"/>
      <c r="CBN10" s="161"/>
      <c r="CBO10" s="161"/>
      <c r="CBP10" s="161"/>
      <c r="CBQ10" s="161"/>
      <c r="CBR10" s="161"/>
      <c r="CBS10" s="161"/>
      <c r="CBT10" s="161"/>
      <c r="CBU10" s="161"/>
      <c r="CBV10" s="161"/>
      <c r="CBW10" s="161"/>
      <c r="CBX10" s="161"/>
      <c r="CBY10" s="161"/>
      <c r="CBZ10" s="161"/>
      <c r="CCA10" s="161"/>
      <c r="CCB10" s="161"/>
      <c r="CCC10" s="161"/>
      <c r="CCD10" s="161"/>
      <c r="CCE10" s="161"/>
      <c r="CCF10" s="161"/>
      <c r="CCG10" s="161"/>
      <c r="CCH10" s="161"/>
      <c r="CCI10" s="161"/>
      <c r="CCJ10" s="161"/>
      <c r="CCK10" s="161"/>
      <c r="CCL10" s="161"/>
      <c r="CCM10" s="161"/>
      <c r="CCN10" s="161"/>
      <c r="CCO10" s="161"/>
      <c r="CCP10" s="161"/>
      <c r="CCQ10" s="161"/>
      <c r="CCR10" s="161"/>
      <c r="CCS10" s="161"/>
      <c r="CCT10" s="161"/>
      <c r="CCU10" s="161"/>
      <c r="CCV10" s="161"/>
      <c r="CCW10" s="161"/>
      <c r="CCX10" s="161"/>
      <c r="CCY10" s="161"/>
      <c r="CCZ10" s="161"/>
      <c r="CDA10" s="161"/>
      <c r="CDB10" s="161"/>
      <c r="CDC10" s="161"/>
      <c r="CDD10" s="161"/>
      <c r="CDE10" s="161"/>
      <c r="CDF10" s="161"/>
      <c r="CDG10" s="161"/>
      <c r="CDH10" s="161"/>
      <c r="CDI10" s="161"/>
      <c r="CDJ10" s="161"/>
      <c r="CDK10" s="161"/>
      <c r="CDL10" s="161"/>
      <c r="CDM10" s="161"/>
      <c r="CDN10" s="161"/>
      <c r="CDO10" s="161"/>
      <c r="CDP10" s="161"/>
      <c r="CDQ10" s="161"/>
      <c r="CDR10" s="161"/>
      <c r="CDS10" s="161"/>
      <c r="CDT10" s="161"/>
      <c r="CDU10" s="161"/>
      <c r="CDV10" s="161"/>
      <c r="CDW10" s="161"/>
      <c r="CDX10" s="161"/>
      <c r="CDY10" s="161"/>
      <c r="CDZ10" s="161"/>
      <c r="CEA10" s="161"/>
      <c r="CEB10" s="161"/>
      <c r="CEC10" s="161"/>
      <c r="CED10" s="161"/>
      <c r="CEE10" s="161"/>
      <c r="CEF10" s="161"/>
      <c r="CEG10" s="161"/>
      <c r="CEH10" s="161"/>
      <c r="CEI10" s="161"/>
      <c r="CEJ10" s="161"/>
      <c r="CEK10" s="161"/>
      <c r="CEL10" s="161"/>
      <c r="CEM10" s="161"/>
      <c r="CEN10" s="161"/>
      <c r="CEO10" s="161"/>
      <c r="CEP10" s="161"/>
      <c r="CEQ10" s="161"/>
      <c r="CER10" s="161"/>
      <c r="CES10" s="161"/>
      <c r="CET10" s="161"/>
      <c r="CEU10" s="161"/>
      <c r="CEV10" s="161"/>
      <c r="CEW10" s="161"/>
      <c r="CEX10" s="161"/>
      <c r="CEY10" s="161"/>
      <c r="CEZ10" s="161"/>
      <c r="CFA10" s="161"/>
      <c r="CFB10" s="161"/>
      <c r="CFC10" s="161"/>
      <c r="CFD10" s="161"/>
      <c r="CFE10" s="161"/>
      <c r="CFF10" s="161"/>
      <c r="CFG10" s="161"/>
      <c r="CFH10" s="161"/>
      <c r="CFI10" s="161"/>
      <c r="CFJ10" s="161"/>
      <c r="CFK10" s="161"/>
      <c r="CFL10" s="161"/>
      <c r="CFM10" s="161"/>
      <c r="CFN10" s="161"/>
      <c r="CFO10" s="161"/>
      <c r="CFP10" s="161"/>
      <c r="CFQ10" s="161"/>
      <c r="CFR10" s="161"/>
      <c r="CFS10" s="161"/>
      <c r="CFT10" s="161"/>
      <c r="CFU10" s="161"/>
      <c r="CFV10" s="161"/>
      <c r="CFW10" s="161"/>
      <c r="CFX10" s="161"/>
      <c r="CFY10" s="161"/>
      <c r="CFZ10" s="161"/>
      <c r="CGA10" s="161"/>
      <c r="CGB10" s="161"/>
      <c r="CGC10" s="161"/>
      <c r="CGD10" s="161"/>
      <c r="CGE10" s="161"/>
      <c r="CGF10" s="161"/>
      <c r="CGG10" s="161"/>
      <c r="CGH10" s="161"/>
      <c r="CGI10" s="161"/>
      <c r="CGJ10" s="161"/>
      <c r="CGK10" s="161"/>
      <c r="CGL10" s="161"/>
      <c r="CGM10" s="161"/>
      <c r="CGN10" s="161"/>
      <c r="CGO10" s="161"/>
      <c r="CGP10" s="161"/>
      <c r="CGQ10" s="161"/>
      <c r="CGR10" s="161"/>
      <c r="CGS10" s="161"/>
      <c r="CGT10" s="161"/>
      <c r="CGU10" s="161"/>
      <c r="CGV10" s="161"/>
      <c r="CGW10" s="161"/>
      <c r="CGX10" s="161"/>
      <c r="CGY10" s="161"/>
      <c r="CGZ10" s="161"/>
      <c r="CHA10" s="161"/>
      <c r="CHB10" s="161"/>
      <c r="CHC10" s="161"/>
      <c r="CHD10" s="161"/>
      <c r="CHE10" s="161"/>
      <c r="CHF10" s="161"/>
      <c r="CHG10" s="161"/>
      <c r="CHH10" s="161"/>
      <c r="CHI10" s="161"/>
      <c r="CHJ10" s="161"/>
      <c r="CHK10" s="161"/>
      <c r="CHL10" s="161"/>
      <c r="CHM10" s="161"/>
      <c r="CHN10" s="161"/>
      <c r="CHO10" s="161"/>
      <c r="CHP10" s="161"/>
      <c r="CHQ10" s="161"/>
      <c r="CHR10" s="161"/>
      <c r="CHS10" s="161"/>
      <c r="CHT10" s="161"/>
      <c r="CHU10" s="161"/>
      <c r="CHV10" s="161"/>
      <c r="CHW10" s="161"/>
      <c r="CHX10" s="161"/>
      <c r="CHY10" s="161"/>
      <c r="CHZ10" s="161"/>
      <c r="CIA10" s="161"/>
      <c r="CIB10" s="161"/>
      <c r="CIC10" s="161"/>
      <c r="CID10" s="161"/>
      <c r="CIE10" s="161"/>
      <c r="CIF10" s="161"/>
      <c r="CIG10" s="161"/>
      <c r="CIH10" s="161"/>
      <c r="CII10" s="161"/>
      <c r="CIJ10" s="161"/>
      <c r="CIK10" s="161"/>
      <c r="CIL10" s="161"/>
      <c r="CIM10" s="161"/>
      <c r="CIN10" s="161"/>
      <c r="CIO10" s="161"/>
      <c r="CIP10" s="161"/>
      <c r="CIQ10" s="161"/>
      <c r="CIR10" s="161"/>
      <c r="CIS10" s="161"/>
      <c r="CIT10" s="161"/>
      <c r="CIU10" s="161"/>
      <c r="CIV10" s="161"/>
      <c r="CIW10" s="161"/>
      <c r="CIX10" s="161"/>
      <c r="CIY10" s="161"/>
      <c r="CIZ10" s="161"/>
      <c r="CJA10" s="161"/>
      <c r="CJB10" s="161"/>
      <c r="CJC10" s="161"/>
      <c r="CJD10" s="161"/>
      <c r="CJE10" s="161"/>
      <c r="CJF10" s="161"/>
      <c r="CJG10" s="161"/>
      <c r="CJH10" s="161"/>
      <c r="CJI10" s="161"/>
      <c r="CJJ10" s="161"/>
      <c r="CJK10" s="161"/>
      <c r="CJL10" s="161"/>
      <c r="CJM10" s="161"/>
      <c r="CJN10" s="161"/>
      <c r="CJO10" s="161"/>
      <c r="CJP10" s="161"/>
      <c r="CJQ10" s="161"/>
      <c r="CJR10" s="161"/>
      <c r="CJS10" s="161"/>
      <c r="CJT10" s="161"/>
      <c r="CJU10" s="161"/>
      <c r="CJV10" s="161"/>
      <c r="CJW10" s="161"/>
      <c r="CJX10" s="161"/>
      <c r="CJY10" s="161"/>
      <c r="CJZ10" s="161"/>
      <c r="CKA10" s="161"/>
      <c r="CKB10" s="161"/>
      <c r="CKC10" s="161"/>
      <c r="CKD10" s="161"/>
      <c r="CKE10" s="161"/>
      <c r="CKF10" s="161"/>
      <c r="CKG10" s="161"/>
      <c r="CKH10" s="161"/>
      <c r="CKI10" s="161"/>
      <c r="CKJ10" s="161"/>
      <c r="CKK10" s="161"/>
      <c r="CKL10" s="161"/>
      <c r="CKM10" s="161"/>
      <c r="CKN10" s="161"/>
      <c r="CKO10" s="161"/>
      <c r="CKP10" s="161"/>
      <c r="CKQ10" s="161"/>
      <c r="CKR10" s="161"/>
      <c r="CKS10" s="161"/>
      <c r="CKT10" s="161"/>
      <c r="CKU10" s="161"/>
      <c r="CKV10" s="161"/>
      <c r="CKW10" s="161"/>
      <c r="CKX10" s="161"/>
      <c r="CKY10" s="161"/>
      <c r="CKZ10" s="161"/>
      <c r="CLA10" s="161"/>
      <c r="CLB10" s="161"/>
      <c r="CLC10" s="161"/>
      <c r="CLD10" s="161"/>
      <c r="CLE10" s="161"/>
      <c r="CLF10" s="161"/>
      <c r="CLG10" s="161"/>
      <c r="CLH10" s="161"/>
      <c r="CLI10" s="161"/>
      <c r="CLJ10" s="161"/>
      <c r="CLK10" s="161"/>
      <c r="CLL10" s="161"/>
      <c r="CLM10" s="161"/>
      <c r="CLN10" s="161"/>
      <c r="CLO10" s="161"/>
      <c r="CLP10" s="161"/>
      <c r="CLQ10" s="161"/>
      <c r="CLR10" s="161"/>
      <c r="CLS10" s="161"/>
      <c r="CLT10" s="161"/>
      <c r="CLU10" s="161"/>
      <c r="CLV10" s="161"/>
      <c r="CLW10" s="161"/>
      <c r="CLX10" s="161"/>
      <c r="CLY10" s="161"/>
      <c r="CLZ10" s="161"/>
      <c r="CMA10" s="161"/>
      <c r="CMB10" s="161"/>
      <c r="CMC10" s="161"/>
      <c r="CMD10" s="161"/>
      <c r="CME10" s="161"/>
      <c r="CMF10" s="161"/>
      <c r="CMG10" s="161"/>
      <c r="CMH10" s="161"/>
      <c r="CMI10" s="161"/>
      <c r="CMJ10" s="161"/>
      <c r="CMK10" s="161"/>
      <c r="CML10" s="161"/>
      <c r="CMM10" s="161"/>
      <c r="CMN10" s="161"/>
      <c r="CMO10" s="161"/>
      <c r="CMP10" s="161"/>
      <c r="CMQ10" s="161"/>
      <c r="CMR10" s="161"/>
      <c r="CMS10" s="161"/>
      <c r="CMT10" s="161"/>
      <c r="CMU10" s="161"/>
      <c r="CMV10" s="161"/>
      <c r="CMW10" s="161"/>
      <c r="CMX10" s="161"/>
      <c r="CMY10" s="161"/>
      <c r="CMZ10" s="161"/>
      <c r="CNA10" s="161"/>
      <c r="CNB10" s="161"/>
      <c r="CNC10" s="161"/>
      <c r="CND10" s="161"/>
      <c r="CNE10" s="161"/>
      <c r="CNF10" s="161"/>
      <c r="CNG10" s="161"/>
      <c r="CNH10" s="161"/>
      <c r="CNI10" s="161"/>
      <c r="CNJ10" s="161"/>
      <c r="CNK10" s="161"/>
      <c r="CNL10" s="161"/>
      <c r="CNM10" s="161"/>
      <c r="CNN10" s="161"/>
      <c r="CNO10" s="161"/>
      <c r="CNP10" s="161"/>
      <c r="CNQ10" s="161"/>
      <c r="CNR10" s="161"/>
      <c r="CNS10" s="161"/>
      <c r="CNT10" s="161"/>
      <c r="CNU10" s="161"/>
      <c r="CNV10" s="161"/>
      <c r="CNW10" s="161"/>
      <c r="CNX10" s="161"/>
      <c r="CNY10" s="161"/>
      <c r="CNZ10" s="161"/>
      <c r="COA10" s="161"/>
      <c r="COB10" s="161"/>
      <c r="COC10" s="161"/>
      <c r="COD10" s="161"/>
      <c r="COE10" s="161"/>
      <c r="COF10" s="161"/>
      <c r="COG10" s="161"/>
      <c r="COH10" s="161"/>
      <c r="COI10" s="161"/>
      <c r="COJ10" s="161"/>
      <c r="COK10" s="161"/>
      <c r="COL10" s="161"/>
      <c r="COM10" s="161"/>
      <c r="CON10" s="161"/>
      <c r="COO10" s="161"/>
      <c r="COP10" s="161"/>
      <c r="COQ10" s="161"/>
      <c r="COR10" s="161"/>
      <c r="COS10" s="161"/>
      <c r="COT10" s="161"/>
      <c r="COU10" s="161"/>
      <c r="COV10" s="161"/>
      <c r="COW10" s="161"/>
      <c r="COX10" s="161"/>
      <c r="COY10" s="161"/>
      <c r="COZ10" s="161"/>
      <c r="CPA10" s="161"/>
      <c r="CPB10" s="161"/>
      <c r="CPC10" s="161"/>
      <c r="CPD10" s="161"/>
      <c r="CPE10" s="161"/>
      <c r="CPF10" s="161"/>
      <c r="CPG10" s="161"/>
      <c r="CPH10" s="161"/>
      <c r="CPI10" s="161"/>
      <c r="CPJ10" s="161"/>
      <c r="CPK10" s="161"/>
      <c r="CPL10" s="161"/>
      <c r="CPM10" s="161"/>
      <c r="CPN10" s="161"/>
      <c r="CPO10" s="161"/>
      <c r="CPP10" s="161"/>
      <c r="CPQ10" s="161"/>
      <c r="CPR10" s="161"/>
      <c r="CPS10" s="161"/>
      <c r="CPT10" s="161"/>
      <c r="CPU10" s="161"/>
      <c r="CPV10" s="161"/>
      <c r="CPW10" s="161"/>
      <c r="CPX10" s="161"/>
      <c r="CPY10" s="161"/>
      <c r="CPZ10" s="161"/>
      <c r="CQA10" s="161"/>
      <c r="CQB10" s="161"/>
      <c r="CQC10" s="161"/>
      <c r="CQD10" s="161"/>
      <c r="CQE10" s="161"/>
      <c r="CQF10" s="161"/>
      <c r="CQG10" s="161"/>
      <c r="CQH10" s="161"/>
      <c r="CQI10" s="161"/>
      <c r="CQJ10" s="161"/>
      <c r="CQK10" s="161"/>
      <c r="CQL10" s="161"/>
      <c r="CQM10" s="161"/>
      <c r="CQN10" s="161"/>
      <c r="CQO10" s="161"/>
      <c r="CQP10" s="161"/>
      <c r="CQQ10" s="161"/>
      <c r="CQR10" s="161"/>
      <c r="CQS10" s="161"/>
      <c r="CQT10" s="161"/>
      <c r="CQU10" s="161"/>
      <c r="CQV10" s="161"/>
      <c r="CQW10" s="161"/>
      <c r="CQX10" s="161"/>
      <c r="CQY10" s="161"/>
      <c r="CQZ10" s="161"/>
      <c r="CRA10" s="161"/>
      <c r="CRB10" s="161"/>
      <c r="CRC10" s="161"/>
      <c r="CRD10" s="161"/>
      <c r="CRE10" s="161"/>
      <c r="CRF10" s="161"/>
      <c r="CRG10" s="161"/>
      <c r="CRH10" s="161"/>
      <c r="CRI10" s="161"/>
      <c r="CRJ10" s="161"/>
      <c r="CRK10" s="161"/>
      <c r="CRL10" s="161"/>
      <c r="CRM10" s="161"/>
      <c r="CRN10" s="161"/>
      <c r="CRO10" s="161"/>
      <c r="CRP10" s="161"/>
      <c r="CRQ10" s="161"/>
      <c r="CRR10" s="161"/>
      <c r="CRS10" s="161"/>
      <c r="CRT10" s="161"/>
      <c r="CRU10" s="161"/>
      <c r="CRV10" s="161"/>
      <c r="CRW10" s="161"/>
      <c r="CRX10" s="161"/>
      <c r="CRY10" s="161"/>
      <c r="CRZ10" s="161"/>
      <c r="CSA10" s="161"/>
      <c r="CSB10" s="161"/>
      <c r="CSC10" s="161"/>
      <c r="CSD10" s="161"/>
      <c r="CSE10" s="161"/>
      <c r="CSF10" s="161"/>
      <c r="CSG10" s="161"/>
      <c r="CSH10" s="161"/>
      <c r="CSI10" s="161"/>
      <c r="CSJ10" s="161"/>
      <c r="CSK10" s="161"/>
      <c r="CSL10" s="161"/>
      <c r="CSM10" s="161"/>
      <c r="CSN10" s="161"/>
      <c r="CSO10" s="161"/>
      <c r="CSP10" s="161"/>
      <c r="CSQ10" s="161"/>
      <c r="CSR10" s="161"/>
      <c r="CSS10" s="161"/>
      <c r="CST10" s="161"/>
      <c r="CSU10" s="161"/>
      <c r="CSV10" s="161"/>
      <c r="CSW10" s="161"/>
      <c r="CSX10" s="161"/>
      <c r="CSY10" s="161"/>
      <c r="CSZ10" s="161"/>
      <c r="CTA10" s="161"/>
      <c r="CTB10" s="161"/>
      <c r="CTC10" s="161"/>
      <c r="CTD10" s="161"/>
      <c r="CTE10" s="161"/>
      <c r="CTF10" s="161"/>
      <c r="CTG10" s="161"/>
      <c r="CTH10" s="161"/>
      <c r="CTI10" s="161"/>
      <c r="CTJ10" s="161"/>
      <c r="CTK10" s="161"/>
      <c r="CTL10" s="161"/>
      <c r="CTM10" s="161"/>
      <c r="CTN10" s="161"/>
      <c r="CTO10" s="161"/>
      <c r="CTP10" s="161"/>
      <c r="CTQ10" s="161"/>
      <c r="CTR10" s="161"/>
      <c r="CTS10" s="161"/>
      <c r="CTT10" s="161"/>
      <c r="CTU10" s="161"/>
      <c r="CTV10" s="161"/>
      <c r="CTW10" s="161"/>
      <c r="CTX10" s="161"/>
      <c r="CTY10" s="161"/>
      <c r="CTZ10" s="161"/>
      <c r="CUA10" s="161"/>
      <c r="CUB10" s="161"/>
      <c r="CUC10" s="161"/>
      <c r="CUD10" s="161"/>
      <c r="CUE10" s="161"/>
      <c r="CUF10" s="161"/>
      <c r="CUG10" s="161"/>
      <c r="CUH10" s="161"/>
      <c r="CUI10" s="161"/>
      <c r="CUJ10" s="161"/>
      <c r="CUK10" s="161"/>
      <c r="CUL10" s="161"/>
      <c r="CUM10" s="161"/>
      <c r="CUN10" s="161"/>
      <c r="CUO10" s="161"/>
      <c r="CUP10" s="161"/>
      <c r="CUQ10" s="161"/>
      <c r="CUR10" s="161"/>
      <c r="CUS10" s="161"/>
      <c r="CUT10" s="161"/>
      <c r="CUU10" s="161"/>
      <c r="CUV10" s="161"/>
      <c r="CUW10" s="161"/>
      <c r="CUX10" s="161"/>
      <c r="CUY10" s="161"/>
      <c r="CUZ10" s="161"/>
      <c r="CVA10" s="161"/>
      <c r="CVB10" s="161"/>
      <c r="CVC10" s="161"/>
      <c r="CVD10" s="161"/>
      <c r="CVE10" s="161"/>
      <c r="CVF10" s="161"/>
      <c r="CVG10" s="161"/>
      <c r="CVH10" s="161"/>
      <c r="CVI10" s="161"/>
      <c r="CVJ10" s="161"/>
      <c r="CVK10" s="161"/>
      <c r="CVL10" s="161"/>
      <c r="CVM10" s="161"/>
      <c r="CVN10" s="161"/>
      <c r="CVO10" s="161"/>
      <c r="CVP10" s="161"/>
      <c r="CVQ10" s="161"/>
      <c r="CVR10" s="161"/>
      <c r="CVS10" s="161"/>
      <c r="CVT10" s="161"/>
      <c r="CVU10" s="161"/>
      <c r="CVV10" s="161"/>
      <c r="CVW10" s="161"/>
      <c r="CVX10" s="161"/>
      <c r="CVY10" s="161"/>
      <c r="CVZ10" s="161"/>
      <c r="CWA10" s="161"/>
      <c r="CWB10" s="161"/>
      <c r="CWC10" s="161"/>
      <c r="CWD10" s="161"/>
      <c r="CWE10" s="161"/>
      <c r="CWF10" s="161"/>
      <c r="CWG10" s="161"/>
      <c r="CWH10" s="161"/>
      <c r="CWI10" s="161"/>
      <c r="CWJ10" s="161"/>
      <c r="CWK10" s="161"/>
      <c r="CWL10" s="161"/>
      <c r="CWM10" s="161"/>
      <c r="CWN10" s="161"/>
      <c r="CWO10" s="161"/>
      <c r="CWP10" s="161"/>
      <c r="CWQ10" s="161"/>
      <c r="CWR10" s="161"/>
      <c r="CWS10" s="161"/>
      <c r="CWT10" s="161"/>
      <c r="CWU10" s="161"/>
      <c r="CWV10" s="161"/>
      <c r="CWW10" s="161"/>
      <c r="CWX10" s="161"/>
      <c r="CWY10" s="161"/>
      <c r="CWZ10" s="161"/>
      <c r="CXA10" s="161"/>
      <c r="CXB10" s="161"/>
      <c r="CXC10" s="161"/>
      <c r="CXD10" s="161"/>
      <c r="CXE10" s="161"/>
      <c r="CXF10" s="161"/>
      <c r="CXG10" s="161"/>
      <c r="CXH10" s="161"/>
      <c r="CXI10" s="161"/>
      <c r="CXJ10" s="161"/>
      <c r="CXK10" s="161"/>
      <c r="CXL10" s="161"/>
      <c r="CXM10" s="161"/>
      <c r="CXN10" s="161"/>
      <c r="CXO10" s="161"/>
      <c r="CXP10" s="161"/>
      <c r="CXQ10" s="161"/>
      <c r="CXR10" s="161"/>
      <c r="CXS10" s="161"/>
      <c r="CXT10" s="161"/>
      <c r="CXU10" s="161"/>
      <c r="CXV10" s="161"/>
      <c r="CXW10" s="161"/>
      <c r="CXX10" s="161"/>
      <c r="CXY10" s="161"/>
      <c r="CXZ10" s="161"/>
      <c r="CYA10" s="161"/>
      <c r="CYB10" s="161"/>
      <c r="CYC10" s="161"/>
      <c r="CYD10" s="161"/>
      <c r="CYE10" s="161"/>
      <c r="CYF10" s="161"/>
      <c r="CYG10" s="161"/>
      <c r="CYH10" s="161"/>
      <c r="CYI10" s="161"/>
      <c r="CYJ10" s="161"/>
      <c r="CYK10" s="161"/>
      <c r="CYL10" s="161"/>
      <c r="CYM10" s="161"/>
      <c r="CYN10" s="161"/>
      <c r="CYO10" s="161"/>
      <c r="CYP10" s="161"/>
      <c r="CYQ10" s="161"/>
      <c r="CYR10" s="161"/>
      <c r="CYS10" s="161"/>
      <c r="CYT10" s="161"/>
      <c r="CYU10" s="161"/>
      <c r="CYV10" s="161"/>
      <c r="CYW10" s="161"/>
      <c r="CYX10" s="161"/>
      <c r="CYY10" s="161"/>
      <c r="CYZ10" s="161"/>
      <c r="CZA10" s="161"/>
      <c r="CZB10" s="161"/>
      <c r="CZC10" s="161"/>
      <c r="CZD10" s="161"/>
      <c r="CZE10" s="161"/>
      <c r="CZF10" s="161"/>
      <c r="CZG10" s="161"/>
      <c r="CZH10" s="161"/>
      <c r="CZI10" s="161"/>
      <c r="CZJ10" s="161"/>
      <c r="CZK10" s="161"/>
      <c r="CZL10" s="161"/>
      <c r="CZM10" s="161"/>
      <c r="CZN10" s="161"/>
      <c r="CZO10" s="161"/>
      <c r="CZP10" s="161"/>
      <c r="CZQ10" s="161"/>
      <c r="CZR10" s="161"/>
      <c r="CZS10" s="161"/>
      <c r="CZT10" s="161"/>
      <c r="CZU10" s="161"/>
      <c r="CZV10" s="161"/>
      <c r="CZW10" s="161"/>
      <c r="CZX10" s="161"/>
      <c r="CZY10" s="161"/>
      <c r="CZZ10" s="161"/>
      <c r="DAA10" s="161"/>
      <c r="DAB10" s="161"/>
      <c r="DAC10" s="161"/>
      <c r="DAD10" s="161"/>
      <c r="DAE10" s="161"/>
      <c r="DAF10" s="161"/>
      <c r="DAG10" s="161"/>
      <c r="DAH10" s="161"/>
      <c r="DAI10" s="161"/>
      <c r="DAJ10" s="161"/>
      <c r="DAK10" s="161"/>
      <c r="DAL10" s="161"/>
      <c r="DAM10" s="161"/>
      <c r="DAN10" s="161"/>
      <c r="DAO10" s="161"/>
      <c r="DAP10" s="161"/>
      <c r="DAQ10" s="161"/>
      <c r="DAR10" s="161"/>
      <c r="DAS10" s="161"/>
      <c r="DAT10" s="161"/>
      <c r="DAU10" s="161"/>
      <c r="DAV10" s="161"/>
      <c r="DAW10" s="161"/>
      <c r="DAX10" s="161"/>
      <c r="DAY10" s="161"/>
      <c r="DAZ10" s="161"/>
      <c r="DBA10" s="161"/>
      <c r="DBB10" s="161"/>
      <c r="DBC10" s="161"/>
      <c r="DBD10" s="161"/>
      <c r="DBE10" s="161"/>
      <c r="DBF10" s="161"/>
      <c r="DBG10" s="161"/>
      <c r="DBH10" s="161"/>
      <c r="DBI10" s="161"/>
      <c r="DBJ10" s="161"/>
      <c r="DBK10" s="161"/>
      <c r="DBL10" s="161"/>
      <c r="DBM10" s="161"/>
      <c r="DBN10" s="161"/>
      <c r="DBO10" s="161"/>
      <c r="DBP10" s="161"/>
      <c r="DBQ10" s="161"/>
      <c r="DBR10" s="161"/>
      <c r="DBS10" s="161"/>
      <c r="DBT10" s="161"/>
      <c r="DBU10" s="161"/>
      <c r="DBV10" s="161"/>
      <c r="DBW10" s="161"/>
      <c r="DBX10" s="161"/>
      <c r="DBY10" s="161"/>
      <c r="DBZ10" s="161"/>
      <c r="DCA10" s="161"/>
      <c r="DCB10" s="161"/>
      <c r="DCC10" s="161"/>
      <c r="DCD10" s="161"/>
      <c r="DCE10" s="161"/>
      <c r="DCF10" s="161"/>
      <c r="DCG10" s="161"/>
      <c r="DCH10" s="161"/>
      <c r="DCI10" s="161"/>
      <c r="DCJ10" s="161"/>
      <c r="DCK10" s="161"/>
      <c r="DCL10" s="161"/>
      <c r="DCM10" s="161"/>
      <c r="DCN10" s="161"/>
      <c r="DCO10" s="161"/>
      <c r="DCP10" s="161"/>
      <c r="DCQ10" s="161"/>
      <c r="DCR10" s="161"/>
      <c r="DCS10" s="161"/>
      <c r="DCT10" s="161"/>
      <c r="DCU10" s="161"/>
      <c r="DCV10" s="161"/>
      <c r="DCW10" s="161"/>
      <c r="DCX10" s="161"/>
      <c r="DCY10" s="161"/>
      <c r="DCZ10" s="161"/>
      <c r="DDA10" s="161"/>
      <c r="DDB10" s="161"/>
      <c r="DDC10" s="161"/>
      <c r="DDD10" s="161"/>
      <c r="DDE10" s="161"/>
      <c r="DDF10" s="161"/>
      <c r="DDG10" s="161"/>
      <c r="DDH10" s="161"/>
      <c r="DDI10" s="161"/>
      <c r="DDJ10" s="161"/>
      <c r="DDK10" s="161"/>
      <c r="DDL10" s="161"/>
      <c r="DDM10" s="161"/>
      <c r="DDN10" s="161"/>
      <c r="DDO10" s="161"/>
      <c r="DDP10" s="161"/>
      <c r="DDQ10" s="161"/>
      <c r="DDR10" s="161"/>
      <c r="DDS10" s="161"/>
      <c r="DDT10" s="161"/>
      <c r="DDU10" s="161"/>
      <c r="DDV10" s="161"/>
      <c r="DDW10" s="161"/>
      <c r="DDX10" s="161"/>
      <c r="DDY10" s="161"/>
      <c r="DDZ10" s="161"/>
      <c r="DEA10" s="161"/>
      <c r="DEB10" s="161"/>
      <c r="DEC10" s="161"/>
      <c r="DED10" s="161"/>
      <c r="DEE10" s="161"/>
      <c r="DEF10" s="161"/>
      <c r="DEG10" s="161"/>
      <c r="DEH10" s="161"/>
      <c r="DEI10" s="161"/>
      <c r="DEJ10" s="161"/>
      <c r="DEK10" s="161"/>
      <c r="DEL10" s="161"/>
      <c r="DEM10" s="161"/>
      <c r="DEN10" s="161"/>
      <c r="DEO10" s="161"/>
      <c r="DEP10" s="161"/>
      <c r="DEQ10" s="161"/>
      <c r="DER10" s="161"/>
      <c r="DES10" s="161"/>
      <c r="DET10" s="161"/>
      <c r="DEU10" s="161"/>
      <c r="DEV10" s="161"/>
      <c r="DEW10" s="161"/>
      <c r="DEX10" s="161"/>
      <c r="DEY10" s="161"/>
      <c r="DEZ10" s="161"/>
      <c r="DFA10" s="161"/>
      <c r="DFB10" s="161"/>
      <c r="DFC10" s="161"/>
      <c r="DFD10" s="161"/>
      <c r="DFE10" s="161"/>
      <c r="DFF10" s="161"/>
      <c r="DFG10" s="161"/>
      <c r="DFH10" s="161"/>
      <c r="DFI10" s="161"/>
      <c r="DFJ10" s="161"/>
      <c r="DFK10" s="161"/>
      <c r="DFL10" s="161"/>
      <c r="DFM10" s="161"/>
      <c r="DFN10" s="161"/>
      <c r="DFO10" s="161"/>
      <c r="DFP10" s="161"/>
      <c r="DFQ10" s="161"/>
      <c r="DFR10" s="161"/>
      <c r="DFS10" s="161"/>
      <c r="DFT10" s="161"/>
      <c r="DFU10" s="161"/>
      <c r="DFV10" s="161"/>
      <c r="DFW10" s="161"/>
      <c r="DFX10" s="161"/>
      <c r="DFY10" s="161"/>
      <c r="DFZ10" s="161"/>
      <c r="DGA10" s="161"/>
      <c r="DGB10" s="161"/>
      <c r="DGC10" s="161"/>
      <c r="DGD10" s="161"/>
      <c r="DGE10" s="161"/>
      <c r="DGF10" s="161"/>
      <c r="DGG10" s="161"/>
      <c r="DGH10" s="161"/>
      <c r="DGI10" s="161"/>
      <c r="DGJ10" s="161"/>
      <c r="DGK10" s="161"/>
      <c r="DGL10" s="161"/>
      <c r="DGM10" s="161"/>
      <c r="DGN10" s="161"/>
      <c r="DGO10" s="161"/>
      <c r="DGP10" s="161"/>
      <c r="DGQ10" s="161"/>
      <c r="DGR10" s="161"/>
      <c r="DGS10" s="161"/>
      <c r="DGT10" s="161"/>
      <c r="DGU10" s="161"/>
      <c r="DGV10" s="161"/>
      <c r="DGW10" s="161"/>
      <c r="DGX10" s="161"/>
      <c r="DGY10" s="161"/>
      <c r="DGZ10" s="161"/>
      <c r="DHA10" s="161"/>
      <c r="DHB10" s="161"/>
      <c r="DHC10" s="161"/>
      <c r="DHD10" s="161"/>
      <c r="DHE10" s="161"/>
      <c r="DHF10" s="161"/>
      <c r="DHG10" s="161"/>
      <c r="DHH10" s="161"/>
      <c r="DHI10" s="161"/>
      <c r="DHJ10" s="161"/>
      <c r="DHK10" s="161"/>
      <c r="DHL10" s="161"/>
      <c r="DHM10" s="161"/>
      <c r="DHN10" s="161"/>
      <c r="DHO10" s="161"/>
      <c r="DHP10" s="161"/>
      <c r="DHQ10" s="161"/>
      <c r="DHR10" s="161"/>
      <c r="DHS10" s="161"/>
      <c r="DHT10" s="161"/>
      <c r="DHU10" s="161"/>
      <c r="DHV10" s="161"/>
      <c r="DHW10" s="161"/>
      <c r="DHX10" s="161"/>
      <c r="DHY10" s="161"/>
      <c r="DHZ10" s="161"/>
      <c r="DIA10" s="161"/>
      <c r="DIB10" s="161"/>
      <c r="DIC10" s="161"/>
      <c r="DID10" s="161"/>
      <c r="DIE10" s="161"/>
      <c r="DIF10" s="161"/>
      <c r="DIG10" s="161"/>
      <c r="DIH10" s="161"/>
      <c r="DII10" s="161"/>
      <c r="DIJ10" s="161"/>
      <c r="DIK10" s="161"/>
      <c r="DIL10" s="161"/>
      <c r="DIM10" s="161"/>
      <c r="DIN10" s="161"/>
      <c r="DIO10" s="161"/>
      <c r="DIP10" s="161"/>
      <c r="DIQ10" s="161"/>
      <c r="DIR10" s="161"/>
      <c r="DIS10" s="161"/>
      <c r="DIT10" s="161"/>
      <c r="DIU10" s="161"/>
      <c r="DIV10" s="161"/>
      <c r="DIW10" s="161"/>
      <c r="DIX10" s="161"/>
      <c r="DIY10" s="161"/>
      <c r="DIZ10" s="161"/>
      <c r="DJA10" s="161"/>
      <c r="DJB10" s="161"/>
      <c r="DJC10" s="161"/>
      <c r="DJD10" s="161"/>
      <c r="DJE10" s="161"/>
      <c r="DJF10" s="161"/>
      <c r="DJG10" s="161"/>
      <c r="DJH10" s="161"/>
      <c r="DJI10" s="161"/>
      <c r="DJJ10" s="161"/>
      <c r="DJK10" s="161"/>
      <c r="DJL10" s="161"/>
      <c r="DJM10" s="161"/>
      <c r="DJN10" s="161"/>
      <c r="DJO10" s="161"/>
      <c r="DJP10" s="161"/>
      <c r="DJQ10" s="161"/>
      <c r="DJR10" s="161"/>
      <c r="DJS10" s="161"/>
      <c r="DJT10" s="161"/>
      <c r="DJU10" s="161"/>
      <c r="DJV10" s="161"/>
      <c r="DJW10" s="161"/>
      <c r="DJX10" s="161"/>
      <c r="DJY10" s="161"/>
      <c r="DJZ10" s="161"/>
      <c r="DKA10" s="161"/>
      <c r="DKB10" s="161"/>
      <c r="DKC10" s="161"/>
      <c r="DKD10" s="161"/>
      <c r="DKE10" s="161"/>
      <c r="DKF10" s="161"/>
      <c r="DKG10" s="161"/>
      <c r="DKH10" s="161"/>
      <c r="DKI10" s="161"/>
      <c r="DKJ10" s="161"/>
      <c r="DKK10" s="161"/>
      <c r="DKL10" s="161"/>
      <c r="DKM10" s="161"/>
      <c r="DKN10" s="161"/>
      <c r="DKO10" s="161"/>
      <c r="DKP10" s="161"/>
      <c r="DKQ10" s="161"/>
      <c r="DKR10" s="161"/>
      <c r="DKS10" s="161"/>
      <c r="DKT10" s="161"/>
      <c r="DKU10" s="161"/>
      <c r="DKV10" s="161"/>
      <c r="DKW10" s="161"/>
      <c r="DKX10" s="161"/>
      <c r="DKY10" s="161"/>
      <c r="DKZ10" s="161"/>
      <c r="DLA10" s="161"/>
      <c r="DLB10" s="161"/>
      <c r="DLC10" s="161"/>
      <c r="DLD10" s="161"/>
      <c r="DLE10" s="161"/>
      <c r="DLF10" s="161"/>
      <c r="DLG10" s="161"/>
      <c r="DLH10" s="161"/>
      <c r="DLI10" s="161"/>
      <c r="DLJ10" s="161"/>
      <c r="DLK10" s="161"/>
      <c r="DLL10" s="161"/>
      <c r="DLM10" s="161"/>
      <c r="DLN10" s="161"/>
      <c r="DLO10" s="161"/>
      <c r="DLP10" s="161"/>
      <c r="DLQ10" s="161"/>
      <c r="DLR10" s="161"/>
      <c r="DLS10" s="161"/>
      <c r="DLT10" s="161"/>
      <c r="DLU10" s="161"/>
      <c r="DLV10" s="161"/>
      <c r="DLW10" s="161"/>
      <c r="DLX10" s="161"/>
      <c r="DLY10" s="161"/>
      <c r="DLZ10" s="161"/>
      <c r="DMA10" s="161"/>
      <c r="DMB10" s="161"/>
      <c r="DMC10" s="161"/>
      <c r="DMD10" s="161"/>
      <c r="DME10" s="161"/>
      <c r="DMF10" s="161"/>
      <c r="DMG10" s="161"/>
      <c r="DMH10" s="161"/>
      <c r="DMI10" s="161"/>
      <c r="DMJ10" s="161"/>
      <c r="DMK10" s="161"/>
      <c r="DML10" s="161"/>
      <c r="DMM10" s="161"/>
      <c r="DMN10" s="161"/>
      <c r="DMO10" s="161"/>
      <c r="DMP10" s="161"/>
      <c r="DMQ10" s="161"/>
      <c r="DMR10" s="161"/>
      <c r="DMS10" s="161"/>
      <c r="DMT10" s="161"/>
      <c r="DMU10" s="161"/>
      <c r="DMV10" s="161"/>
      <c r="DMW10" s="161"/>
      <c r="DMX10" s="161"/>
      <c r="DMY10" s="161"/>
      <c r="DMZ10" s="161"/>
      <c r="DNA10" s="161"/>
      <c r="DNB10" s="161"/>
      <c r="DNC10" s="161"/>
      <c r="DND10" s="161"/>
      <c r="DNE10" s="161"/>
      <c r="DNF10" s="161"/>
      <c r="DNG10" s="161"/>
      <c r="DNH10" s="161"/>
      <c r="DNI10" s="161"/>
      <c r="DNJ10" s="161"/>
      <c r="DNK10" s="161"/>
      <c r="DNL10" s="161"/>
      <c r="DNM10" s="161"/>
      <c r="DNN10" s="161"/>
      <c r="DNO10" s="161"/>
      <c r="DNP10" s="161"/>
      <c r="DNQ10" s="161"/>
      <c r="DNR10" s="161"/>
      <c r="DNS10" s="161"/>
      <c r="DNT10" s="161"/>
      <c r="DNU10" s="161"/>
      <c r="DNV10" s="161"/>
      <c r="DNW10" s="161"/>
      <c r="DNX10" s="161"/>
      <c r="DNY10" s="161"/>
      <c r="DNZ10" s="161"/>
      <c r="DOA10" s="161"/>
      <c r="DOB10" s="161"/>
      <c r="DOC10" s="161"/>
      <c r="DOD10" s="161"/>
      <c r="DOE10" s="161"/>
      <c r="DOF10" s="161"/>
      <c r="DOG10" s="161"/>
      <c r="DOH10" s="161"/>
      <c r="DOI10" s="161"/>
      <c r="DOJ10" s="161"/>
      <c r="DOK10" s="161"/>
      <c r="DOL10" s="161"/>
      <c r="DOM10" s="161"/>
      <c r="DON10" s="161"/>
      <c r="DOO10" s="161"/>
      <c r="DOP10" s="161"/>
      <c r="DOQ10" s="161"/>
      <c r="DOR10" s="161"/>
      <c r="DOS10" s="161"/>
      <c r="DOT10" s="161"/>
      <c r="DOU10" s="161"/>
      <c r="DOV10" s="161"/>
      <c r="DOW10" s="161"/>
      <c r="DOX10" s="161"/>
      <c r="DOY10" s="161"/>
      <c r="DOZ10" s="161"/>
      <c r="DPA10" s="161"/>
      <c r="DPB10" s="161"/>
      <c r="DPC10" s="161"/>
      <c r="DPD10" s="161"/>
      <c r="DPE10" s="161"/>
      <c r="DPF10" s="161"/>
      <c r="DPG10" s="161"/>
      <c r="DPH10" s="161"/>
      <c r="DPI10" s="161"/>
      <c r="DPJ10" s="161"/>
      <c r="DPK10" s="161"/>
      <c r="DPL10" s="161"/>
      <c r="DPM10" s="161"/>
      <c r="DPN10" s="161"/>
      <c r="DPO10" s="161"/>
      <c r="DPP10" s="161"/>
      <c r="DPQ10" s="161"/>
      <c r="DPR10" s="161"/>
      <c r="DPS10" s="161"/>
      <c r="DPT10" s="161"/>
      <c r="DPU10" s="161"/>
      <c r="DPV10" s="161"/>
      <c r="DPW10" s="161"/>
      <c r="DPX10" s="161"/>
      <c r="DPY10" s="161"/>
      <c r="DPZ10" s="161"/>
      <c r="DQA10" s="161"/>
      <c r="DQB10" s="161"/>
      <c r="DQC10" s="161"/>
      <c r="DQD10" s="161"/>
      <c r="DQE10" s="161"/>
      <c r="DQF10" s="161"/>
      <c r="DQG10" s="161"/>
      <c r="DQH10" s="161"/>
      <c r="DQI10" s="161"/>
      <c r="DQJ10" s="161"/>
      <c r="DQK10" s="161"/>
      <c r="DQL10" s="161"/>
      <c r="DQM10" s="161"/>
      <c r="DQN10" s="161"/>
      <c r="DQO10" s="161"/>
      <c r="DQP10" s="161"/>
      <c r="DQQ10" s="161"/>
      <c r="DQR10" s="161"/>
      <c r="DQS10" s="161"/>
      <c r="DQT10" s="161"/>
      <c r="DQU10" s="161"/>
      <c r="DQV10" s="161"/>
      <c r="DQW10" s="161"/>
      <c r="DQX10" s="161"/>
      <c r="DQY10" s="161"/>
      <c r="DQZ10" s="161"/>
      <c r="DRA10" s="161"/>
      <c r="DRB10" s="161"/>
      <c r="DRC10" s="161"/>
      <c r="DRD10" s="161"/>
      <c r="DRE10" s="161"/>
      <c r="DRF10" s="161"/>
      <c r="DRG10" s="161"/>
      <c r="DRH10" s="161"/>
      <c r="DRI10" s="161"/>
      <c r="DRJ10" s="161"/>
      <c r="DRK10" s="161"/>
      <c r="DRL10" s="161"/>
      <c r="DRM10" s="161"/>
      <c r="DRN10" s="161"/>
      <c r="DRO10" s="161"/>
      <c r="DRP10" s="161"/>
      <c r="DRQ10" s="161"/>
      <c r="DRR10" s="161"/>
      <c r="DRS10" s="161"/>
      <c r="DRT10" s="161"/>
      <c r="DRU10" s="161"/>
      <c r="DRV10" s="161"/>
      <c r="DRW10" s="161"/>
      <c r="DRX10" s="161"/>
      <c r="DRY10" s="161"/>
      <c r="DRZ10" s="161"/>
      <c r="DSA10" s="161"/>
      <c r="DSB10" s="161"/>
      <c r="DSC10" s="161"/>
      <c r="DSD10" s="161"/>
      <c r="DSE10" s="161"/>
      <c r="DSF10" s="161"/>
      <c r="DSG10" s="161"/>
      <c r="DSH10" s="161"/>
      <c r="DSI10" s="161"/>
      <c r="DSJ10" s="161"/>
      <c r="DSK10" s="161"/>
      <c r="DSL10" s="161"/>
      <c r="DSM10" s="161"/>
      <c r="DSN10" s="161"/>
      <c r="DSO10" s="161"/>
      <c r="DSP10" s="161"/>
      <c r="DSQ10" s="161"/>
      <c r="DSR10" s="161"/>
      <c r="DSS10" s="161"/>
      <c r="DST10" s="161"/>
      <c r="DSU10" s="161"/>
      <c r="DSV10" s="161"/>
      <c r="DSW10" s="161"/>
      <c r="DSX10" s="161"/>
      <c r="DSY10" s="161"/>
      <c r="DSZ10" s="161"/>
      <c r="DTA10" s="161"/>
      <c r="DTB10" s="161"/>
      <c r="DTC10" s="161"/>
      <c r="DTD10" s="161"/>
      <c r="DTE10" s="161"/>
      <c r="DTF10" s="161"/>
      <c r="DTG10" s="161"/>
      <c r="DTH10" s="161"/>
      <c r="DTI10" s="161"/>
      <c r="DTJ10" s="161"/>
      <c r="DTK10" s="161"/>
      <c r="DTL10" s="161"/>
      <c r="DTM10" s="161"/>
      <c r="DTN10" s="161"/>
      <c r="DTO10" s="161"/>
      <c r="DTP10" s="161"/>
      <c r="DTQ10" s="161"/>
      <c r="DTR10" s="161"/>
      <c r="DTS10" s="161"/>
      <c r="DTT10" s="161"/>
      <c r="DTU10" s="161"/>
      <c r="DTV10" s="161"/>
      <c r="DTW10" s="161"/>
      <c r="DTX10" s="161"/>
      <c r="DTY10" s="161"/>
      <c r="DTZ10" s="161"/>
      <c r="DUA10" s="161"/>
      <c r="DUB10" s="161"/>
      <c r="DUC10" s="161"/>
      <c r="DUD10" s="161"/>
      <c r="DUE10" s="161"/>
      <c r="DUF10" s="161"/>
      <c r="DUG10" s="161"/>
      <c r="DUH10" s="161"/>
      <c r="DUI10" s="161"/>
      <c r="DUJ10" s="161"/>
      <c r="DUK10" s="161"/>
      <c r="DUL10" s="161"/>
      <c r="DUM10" s="161"/>
      <c r="DUN10" s="161"/>
      <c r="DUO10" s="161"/>
      <c r="DUP10" s="161"/>
      <c r="DUQ10" s="161"/>
      <c r="DUR10" s="161"/>
      <c r="DUS10" s="161"/>
      <c r="DUT10" s="161"/>
      <c r="DUU10" s="161"/>
      <c r="DUV10" s="161"/>
      <c r="DUW10" s="161"/>
      <c r="DUX10" s="161"/>
      <c r="DUY10" s="161"/>
      <c r="DUZ10" s="161"/>
      <c r="DVA10" s="161"/>
      <c r="DVB10" s="161"/>
      <c r="DVC10" s="161"/>
      <c r="DVD10" s="161"/>
      <c r="DVE10" s="161"/>
      <c r="DVF10" s="161"/>
      <c r="DVG10" s="161"/>
      <c r="DVH10" s="161"/>
      <c r="DVI10" s="161"/>
      <c r="DVJ10" s="161"/>
      <c r="DVK10" s="161"/>
      <c r="DVL10" s="161"/>
      <c r="DVM10" s="161"/>
      <c r="DVN10" s="161"/>
      <c r="DVO10" s="161"/>
      <c r="DVP10" s="161"/>
      <c r="DVQ10" s="161"/>
      <c r="DVR10" s="161"/>
      <c r="DVS10" s="161"/>
      <c r="DVT10" s="161"/>
      <c r="DVU10" s="161"/>
      <c r="DVV10" s="161"/>
      <c r="DVW10" s="161"/>
      <c r="DVX10" s="161"/>
      <c r="DVY10" s="161"/>
      <c r="DVZ10" s="161"/>
      <c r="DWA10" s="161"/>
      <c r="DWB10" s="161"/>
      <c r="DWC10" s="161"/>
      <c r="DWD10" s="161"/>
      <c r="DWE10" s="161"/>
      <c r="DWF10" s="161"/>
      <c r="DWG10" s="161"/>
      <c r="DWH10" s="161"/>
      <c r="DWI10" s="161"/>
      <c r="DWJ10" s="161"/>
      <c r="DWK10" s="161"/>
      <c r="DWL10" s="161"/>
      <c r="DWM10" s="161"/>
      <c r="DWN10" s="161"/>
      <c r="DWO10" s="161"/>
      <c r="DWP10" s="161"/>
      <c r="DWQ10" s="161"/>
      <c r="DWR10" s="161"/>
      <c r="DWS10" s="161"/>
      <c r="DWT10" s="161"/>
      <c r="DWU10" s="161"/>
      <c r="DWV10" s="161"/>
      <c r="DWW10" s="161"/>
      <c r="DWX10" s="161"/>
      <c r="DWY10" s="161"/>
      <c r="DWZ10" s="161"/>
      <c r="DXA10" s="161"/>
      <c r="DXB10" s="161"/>
      <c r="DXC10" s="161"/>
      <c r="DXD10" s="161"/>
      <c r="DXE10" s="161"/>
      <c r="DXF10" s="161"/>
      <c r="DXG10" s="161"/>
      <c r="DXH10" s="161"/>
      <c r="DXI10" s="161"/>
      <c r="DXJ10" s="161"/>
      <c r="DXK10" s="161"/>
      <c r="DXL10" s="161"/>
      <c r="DXM10" s="161"/>
      <c r="DXN10" s="161"/>
      <c r="DXO10" s="161"/>
      <c r="DXP10" s="161"/>
      <c r="DXQ10" s="161"/>
      <c r="DXR10" s="161"/>
      <c r="DXS10" s="161"/>
      <c r="DXT10" s="161"/>
      <c r="DXU10" s="161"/>
      <c r="DXV10" s="161"/>
      <c r="DXW10" s="161"/>
      <c r="DXX10" s="161"/>
      <c r="DXY10" s="161"/>
      <c r="DXZ10" s="161"/>
      <c r="DYA10" s="161"/>
      <c r="DYB10" s="161"/>
      <c r="DYC10" s="161"/>
      <c r="DYD10" s="161"/>
      <c r="DYE10" s="161"/>
      <c r="DYF10" s="161"/>
      <c r="DYG10" s="161"/>
      <c r="DYH10" s="161"/>
      <c r="DYI10" s="161"/>
      <c r="DYJ10" s="161"/>
      <c r="DYK10" s="161"/>
      <c r="DYL10" s="161"/>
      <c r="DYM10" s="161"/>
      <c r="DYN10" s="161"/>
      <c r="DYO10" s="161"/>
      <c r="DYP10" s="161"/>
      <c r="DYQ10" s="161"/>
      <c r="DYR10" s="161"/>
      <c r="DYS10" s="161"/>
      <c r="DYT10" s="161"/>
      <c r="DYU10" s="161"/>
      <c r="DYV10" s="161"/>
      <c r="DYW10" s="161"/>
      <c r="DYX10" s="161"/>
      <c r="DYY10" s="161"/>
      <c r="DYZ10" s="161"/>
      <c r="DZA10" s="161"/>
      <c r="DZB10" s="161"/>
      <c r="DZC10" s="161"/>
      <c r="DZD10" s="161"/>
      <c r="DZE10" s="161"/>
      <c r="DZF10" s="161"/>
      <c r="DZG10" s="161"/>
      <c r="DZH10" s="161"/>
      <c r="DZI10" s="161"/>
      <c r="DZJ10" s="161"/>
      <c r="DZK10" s="161"/>
      <c r="DZL10" s="161"/>
      <c r="DZM10" s="161"/>
      <c r="DZN10" s="161"/>
      <c r="DZO10" s="161"/>
      <c r="DZP10" s="161"/>
      <c r="DZQ10" s="161"/>
      <c r="DZR10" s="161"/>
      <c r="DZS10" s="161"/>
      <c r="DZT10" s="161"/>
      <c r="DZU10" s="161"/>
      <c r="DZV10" s="161"/>
      <c r="DZW10" s="161"/>
      <c r="DZX10" s="161"/>
      <c r="DZY10" s="161"/>
      <c r="DZZ10" s="161"/>
      <c r="EAA10" s="161"/>
      <c r="EAB10" s="161"/>
      <c r="EAC10" s="161"/>
      <c r="EAD10" s="161"/>
      <c r="EAE10" s="161"/>
      <c r="EAF10" s="161"/>
      <c r="EAG10" s="161"/>
      <c r="EAH10" s="161"/>
      <c r="EAI10" s="161"/>
      <c r="EAJ10" s="161"/>
      <c r="EAK10" s="161"/>
      <c r="EAL10" s="161"/>
      <c r="EAM10" s="161"/>
      <c r="EAN10" s="161"/>
      <c r="EAO10" s="161"/>
      <c r="EAP10" s="161"/>
      <c r="EAQ10" s="161"/>
      <c r="EAR10" s="161"/>
      <c r="EAS10" s="161"/>
      <c r="EAT10" s="161"/>
      <c r="EAU10" s="161"/>
      <c r="EAV10" s="161"/>
      <c r="EAW10" s="161"/>
      <c r="EAX10" s="161"/>
      <c r="EAY10" s="161"/>
      <c r="EAZ10" s="161"/>
      <c r="EBA10" s="161"/>
      <c r="EBB10" s="161"/>
      <c r="EBC10" s="161"/>
      <c r="EBD10" s="161"/>
      <c r="EBE10" s="161"/>
      <c r="EBF10" s="161"/>
      <c r="EBG10" s="161"/>
      <c r="EBH10" s="161"/>
      <c r="EBI10" s="161"/>
      <c r="EBJ10" s="161"/>
      <c r="EBK10" s="161"/>
      <c r="EBL10" s="161"/>
      <c r="EBM10" s="161"/>
      <c r="EBN10" s="161"/>
      <c r="EBO10" s="161"/>
      <c r="EBP10" s="161"/>
      <c r="EBQ10" s="161"/>
      <c r="EBR10" s="161"/>
      <c r="EBS10" s="161"/>
      <c r="EBT10" s="161"/>
      <c r="EBU10" s="161"/>
      <c r="EBV10" s="161"/>
      <c r="EBW10" s="161"/>
      <c r="EBX10" s="161"/>
      <c r="EBY10" s="161"/>
      <c r="EBZ10" s="161"/>
      <c r="ECA10" s="161"/>
      <c r="ECB10" s="161"/>
      <c r="ECC10" s="161"/>
      <c r="ECD10" s="161"/>
      <c r="ECE10" s="161"/>
      <c r="ECF10" s="161"/>
      <c r="ECG10" s="161"/>
      <c r="ECH10" s="161"/>
      <c r="ECI10" s="161"/>
      <c r="ECJ10" s="161"/>
      <c r="ECK10" s="161"/>
      <c r="ECL10" s="161"/>
      <c r="ECM10" s="161"/>
      <c r="ECN10" s="161"/>
      <c r="ECO10" s="161"/>
      <c r="ECP10" s="161"/>
      <c r="ECQ10" s="161"/>
      <c r="ECR10" s="161"/>
      <c r="ECS10" s="161"/>
      <c r="ECT10" s="161"/>
      <c r="ECU10" s="161"/>
      <c r="ECV10" s="161"/>
      <c r="ECW10" s="161"/>
      <c r="ECX10" s="161"/>
      <c r="ECY10" s="161"/>
      <c r="ECZ10" s="161"/>
      <c r="EDA10" s="161"/>
      <c r="EDB10" s="161"/>
      <c r="EDC10" s="161"/>
      <c r="EDD10" s="161"/>
      <c r="EDE10" s="161"/>
      <c r="EDF10" s="161"/>
      <c r="EDG10" s="161"/>
      <c r="EDH10" s="161"/>
      <c r="EDI10" s="161"/>
      <c r="EDJ10" s="161"/>
      <c r="EDK10" s="161"/>
      <c r="EDL10" s="161"/>
      <c r="EDM10" s="161"/>
      <c r="EDN10" s="161"/>
      <c r="EDO10" s="161"/>
      <c r="EDP10" s="161"/>
      <c r="EDQ10" s="161"/>
      <c r="EDR10" s="161"/>
      <c r="EDS10" s="161"/>
      <c r="EDT10" s="161"/>
      <c r="EDU10" s="161"/>
      <c r="EDV10" s="161"/>
      <c r="EDW10" s="161"/>
      <c r="EDX10" s="161"/>
      <c r="EDY10" s="161"/>
      <c r="EDZ10" s="161"/>
      <c r="EEA10" s="161"/>
      <c r="EEB10" s="161"/>
      <c r="EEC10" s="161"/>
      <c r="EED10" s="161"/>
      <c r="EEE10" s="161"/>
      <c r="EEF10" s="161"/>
      <c r="EEG10" s="161"/>
      <c r="EEH10" s="161"/>
      <c r="EEI10" s="161"/>
      <c r="EEJ10" s="161"/>
      <c r="EEK10" s="161"/>
      <c r="EEL10" s="161"/>
      <c r="EEM10" s="161"/>
      <c r="EEN10" s="161"/>
      <c r="EEO10" s="161"/>
      <c r="EEP10" s="161"/>
      <c r="EEQ10" s="161"/>
      <c r="EER10" s="161"/>
      <c r="EES10" s="161"/>
      <c r="EET10" s="161"/>
      <c r="EEU10" s="161"/>
      <c r="EEV10" s="161"/>
      <c r="EEW10" s="161"/>
      <c r="EEX10" s="161"/>
      <c r="EEY10" s="161"/>
      <c r="EEZ10" s="161"/>
      <c r="EFA10" s="161"/>
      <c r="EFB10" s="161"/>
      <c r="EFC10" s="161"/>
      <c r="EFD10" s="161"/>
      <c r="EFE10" s="161"/>
      <c r="EFF10" s="161"/>
      <c r="EFG10" s="161"/>
      <c r="EFH10" s="161"/>
      <c r="EFI10" s="161"/>
      <c r="EFJ10" s="161"/>
      <c r="EFK10" s="161"/>
      <c r="EFL10" s="161"/>
      <c r="EFM10" s="161"/>
      <c r="EFN10" s="161"/>
      <c r="EFO10" s="161"/>
      <c r="EFP10" s="161"/>
      <c r="EFQ10" s="161"/>
      <c r="EFR10" s="161"/>
      <c r="EFS10" s="161"/>
      <c r="EFT10" s="161"/>
      <c r="EFU10" s="161"/>
      <c r="EFV10" s="161"/>
      <c r="EFW10" s="161"/>
      <c r="EFX10" s="161"/>
      <c r="EFY10" s="161"/>
      <c r="EFZ10" s="161"/>
      <c r="EGA10" s="161"/>
      <c r="EGB10" s="161"/>
      <c r="EGC10" s="161"/>
      <c r="EGD10" s="161"/>
      <c r="EGE10" s="161"/>
      <c r="EGF10" s="161"/>
      <c r="EGG10" s="161"/>
      <c r="EGH10" s="161"/>
      <c r="EGI10" s="161"/>
      <c r="EGJ10" s="161"/>
      <c r="EGK10" s="161"/>
      <c r="EGL10" s="161"/>
      <c r="EGM10" s="161"/>
      <c r="EGN10" s="161"/>
      <c r="EGO10" s="161"/>
      <c r="EGP10" s="161"/>
      <c r="EGQ10" s="161"/>
      <c r="EGR10" s="161"/>
      <c r="EGS10" s="161"/>
      <c r="EGT10" s="161"/>
      <c r="EGU10" s="161"/>
      <c r="EGV10" s="161"/>
      <c r="EGW10" s="161"/>
      <c r="EGX10" s="161"/>
      <c r="EGY10" s="161"/>
      <c r="EGZ10" s="161"/>
      <c r="EHA10" s="161"/>
      <c r="EHB10" s="161"/>
      <c r="EHC10" s="161"/>
      <c r="EHD10" s="161"/>
      <c r="EHE10" s="161"/>
      <c r="EHF10" s="161"/>
      <c r="EHG10" s="161"/>
      <c r="EHH10" s="161"/>
      <c r="EHI10" s="161"/>
      <c r="EHJ10" s="161"/>
      <c r="EHK10" s="161"/>
      <c r="EHL10" s="161"/>
      <c r="EHM10" s="161"/>
      <c r="EHN10" s="161"/>
      <c r="EHO10" s="161"/>
      <c r="EHP10" s="161"/>
      <c r="EHQ10" s="161"/>
      <c r="EHR10" s="161"/>
      <c r="EHS10" s="161"/>
      <c r="EHT10" s="161"/>
      <c r="EHU10" s="161"/>
      <c r="EHV10" s="161"/>
      <c r="EHW10" s="161"/>
      <c r="EHX10" s="161"/>
      <c r="EHY10" s="161"/>
      <c r="EHZ10" s="161"/>
      <c r="EIA10" s="161"/>
      <c r="EIB10" s="161"/>
      <c r="EIC10" s="161"/>
      <c r="EID10" s="161"/>
      <c r="EIE10" s="161"/>
      <c r="EIF10" s="161"/>
      <c r="EIG10" s="161"/>
      <c r="EIH10" s="161"/>
      <c r="EII10" s="161"/>
      <c r="EIJ10" s="161"/>
      <c r="EIK10" s="161"/>
      <c r="EIL10" s="161"/>
      <c r="EIM10" s="161"/>
      <c r="EIN10" s="161"/>
      <c r="EIO10" s="161"/>
      <c r="EIP10" s="161"/>
      <c r="EIQ10" s="161"/>
      <c r="EIR10" s="161"/>
      <c r="EIS10" s="161"/>
      <c r="EIT10" s="161"/>
      <c r="EIU10" s="161"/>
      <c r="EIV10" s="161"/>
      <c r="EIW10" s="161"/>
      <c r="EIX10" s="161"/>
      <c r="EIY10" s="161"/>
      <c r="EIZ10" s="161"/>
      <c r="EJA10" s="161"/>
      <c r="EJB10" s="161"/>
      <c r="EJC10" s="161"/>
      <c r="EJD10" s="161"/>
      <c r="EJE10" s="161"/>
      <c r="EJF10" s="161"/>
      <c r="EJG10" s="161"/>
      <c r="EJH10" s="161"/>
      <c r="EJI10" s="161"/>
      <c r="EJJ10" s="161"/>
      <c r="EJK10" s="161"/>
      <c r="EJL10" s="161"/>
      <c r="EJM10" s="161"/>
      <c r="EJN10" s="161"/>
      <c r="EJO10" s="161"/>
      <c r="EJP10" s="161"/>
      <c r="EJQ10" s="161"/>
      <c r="EJR10" s="161"/>
      <c r="EJS10" s="161"/>
      <c r="EJT10" s="161"/>
      <c r="EJU10" s="161"/>
      <c r="EJV10" s="161"/>
      <c r="EJW10" s="161"/>
      <c r="EJX10" s="161"/>
      <c r="EJY10" s="161"/>
      <c r="EJZ10" s="161"/>
      <c r="EKA10" s="161"/>
      <c r="EKB10" s="161"/>
      <c r="EKC10" s="161"/>
      <c r="EKD10" s="161"/>
      <c r="EKE10" s="161"/>
      <c r="EKF10" s="161"/>
      <c r="EKG10" s="161"/>
      <c r="EKH10" s="161"/>
      <c r="EKI10" s="161"/>
      <c r="EKJ10" s="161"/>
      <c r="EKK10" s="161"/>
      <c r="EKL10" s="161"/>
      <c r="EKM10" s="161"/>
      <c r="EKN10" s="161"/>
      <c r="EKO10" s="161"/>
      <c r="EKP10" s="161"/>
      <c r="EKQ10" s="161"/>
      <c r="EKR10" s="161"/>
      <c r="EKS10" s="161"/>
      <c r="EKT10" s="161"/>
      <c r="EKU10" s="161"/>
      <c r="EKV10" s="161"/>
      <c r="EKW10" s="161"/>
      <c r="EKX10" s="161"/>
      <c r="EKY10" s="161"/>
      <c r="EKZ10" s="161"/>
      <c r="ELA10" s="161"/>
      <c r="ELB10" s="161"/>
      <c r="ELC10" s="161"/>
      <c r="ELD10" s="161"/>
      <c r="ELE10" s="161"/>
      <c r="ELF10" s="161"/>
      <c r="ELG10" s="161"/>
      <c r="ELH10" s="161"/>
      <c r="ELI10" s="161"/>
      <c r="ELJ10" s="161"/>
      <c r="ELK10" s="161"/>
      <c r="ELL10" s="161"/>
      <c r="ELM10" s="161"/>
      <c r="ELN10" s="161"/>
      <c r="ELO10" s="161"/>
      <c r="ELP10" s="161"/>
      <c r="ELQ10" s="161"/>
      <c r="ELR10" s="161"/>
      <c r="ELS10" s="161"/>
      <c r="ELT10" s="161"/>
      <c r="ELU10" s="161"/>
      <c r="ELV10" s="161"/>
      <c r="ELW10" s="161"/>
      <c r="ELX10" s="161"/>
      <c r="ELY10" s="161"/>
      <c r="ELZ10" s="161"/>
      <c r="EMA10" s="161"/>
      <c r="EMB10" s="161"/>
      <c r="EMC10" s="161"/>
      <c r="EMD10" s="161"/>
      <c r="EME10" s="161"/>
      <c r="EMF10" s="161"/>
      <c r="EMG10" s="161"/>
      <c r="EMH10" s="161"/>
      <c r="EMI10" s="161"/>
      <c r="EMJ10" s="161"/>
      <c r="EMK10" s="161"/>
      <c r="EML10" s="161"/>
      <c r="EMM10" s="161"/>
      <c r="EMN10" s="161"/>
      <c r="EMO10" s="161"/>
      <c r="EMP10" s="161"/>
      <c r="EMQ10" s="161"/>
      <c r="EMR10" s="161"/>
      <c r="EMS10" s="161"/>
      <c r="EMT10" s="161"/>
      <c r="EMU10" s="161"/>
      <c r="EMV10" s="161"/>
      <c r="EMW10" s="161"/>
      <c r="EMX10" s="161"/>
      <c r="EMY10" s="161"/>
      <c r="EMZ10" s="161"/>
      <c r="ENA10" s="161"/>
      <c r="ENB10" s="161"/>
      <c r="ENC10" s="161"/>
      <c r="END10" s="161"/>
      <c r="ENE10" s="161"/>
      <c r="ENF10" s="161"/>
      <c r="ENG10" s="161"/>
      <c r="ENH10" s="161"/>
      <c r="ENI10" s="161"/>
      <c r="ENJ10" s="161"/>
      <c r="ENK10" s="161"/>
      <c r="ENL10" s="161"/>
      <c r="ENM10" s="161"/>
      <c r="ENN10" s="161"/>
      <c r="ENO10" s="161"/>
      <c r="ENP10" s="161"/>
      <c r="ENQ10" s="161"/>
      <c r="ENR10" s="161"/>
      <c r="ENS10" s="161"/>
      <c r="ENT10" s="161"/>
      <c r="ENU10" s="161"/>
      <c r="ENV10" s="161"/>
      <c r="ENW10" s="161"/>
      <c r="ENX10" s="161"/>
      <c r="ENY10" s="161"/>
      <c r="ENZ10" s="161"/>
      <c r="EOA10" s="161"/>
      <c r="EOB10" s="161"/>
      <c r="EOC10" s="161"/>
      <c r="EOD10" s="161"/>
      <c r="EOE10" s="161"/>
      <c r="EOF10" s="161"/>
      <c r="EOG10" s="161"/>
      <c r="EOH10" s="161"/>
      <c r="EOI10" s="161"/>
      <c r="EOJ10" s="161"/>
      <c r="EOK10" s="161"/>
      <c r="EOL10" s="161"/>
      <c r="EOM10" s="161"/>
      <c r="EON10" s="161"/>
      <c r="EOO10" s="161"/>
      <c r="EOP10" s="161"/>
      <c r="EOQ10" s="161"/>
      <c r="EOR10" s="161"/>
      <c r="EOS10" s="161"/>
      <c r="EOT10" s="161"/>
      <c r="EOU10" s="161"/>
      <c r="EOV10" s="161"/>
      <c r="EOW10" s="161"/>
      <c r="EOX10" s="161"/>
      <c r="EOY10" s="161"/>
      <c r="EOZ10" s="161"/>
      <c r="EPA10" s="161"/>
      <c r="EPB10" s="161"/>
      <c r="EPC10" s="161"/>
      <c r="EPD10" s="161"/>
      <c r="EPE10" s="161"/>
      <c r="EPF10" s="161"/>
      <c r="EPG10" s="161"/>
      <c r="EPH10" s="161"/>
      <c r="EPI10" s="161"/>
      <c r="EPJ10" s="161"/>
      <c r="EPK10" s="161"/>
      <c r="EPL10" s="161"/>
      <c r="EPM10" s="161"/>
      <c r="EPN10" s="161"/>
      <c r="EPO10" s="161"/>
      <c r="EPP10" s="161"/>
      <c r="EPQ10" s="161"/>
      <c r="EPR10" s="161"/>
      <c r="EPS10" s="161"/>
      <c r="EPT10" s="161"/>
      <c r="EPU10" s="161"/>
      <c r="EPV10" s="161"/>
      <c r="EPW10" s="161"/>
      <c r="EPX10" s="161"/>
      <c r="EPY10" s="161"/>
      <c r="EPZ10" s="161"/>
      <c r="EQA10" s="161"/>
      <c r="EQB10" s="161"/>
      <c r="EQC10" s="161"/>
      <c r="EQD10" s="161"/>
      <c r="EQE10" s="161"/>
      <c r="EQF10" s="161"/>
      <c r="EQG10" s="161"/>
      <c r="EQH10" s="161"/>
      <c r="EQI10" s="161"/>
      <c r="EQJ10" s="161"/>
      <c r="EQK10" s="161"/>
      <c r="EQL10" s="161"/>
      <c r="EQM10" s="161"/>
      <c r="EQN10" s="161"/>
      <c r="EQO10" s="161"/>
      <c r="EQP10" s="161"/>
      <c r="EQQ10" s="161"/>
      <c r="EQR10" s="161"/>
      <c r="EQS10" s="161"/>
      <c r="EQT10" s="161"/>
      <c r="EQU10" s="161"/>
      <c r="EQV10" s="161"/>
      <c r="EQW10" s="161"/>
      <c r="EQX10" s="161"/>
      <c r="EQY10" s="161"/>
      <c r="EQZ10" s="161"/>
      <c r="ERA10" s="161"/>
      <c r="ERB10" s="161"/>
      <c r="ERC10" s="161"/>
      <c r="ERD10" s="161"/>
      <c r="ERE10" s="161"/>
      <c r="ERF10" s="161"/>
      <c r="ERG10" s="161"/>
      <c r="ERH10" s="161"/>
      <c r="ERI10" s="161"/>
      <c r="ERJ10" s="161"/>
      <c r="ERK10" s="161"/>
      <c r="ERL10" s="161"/>
      <c r="ERM10" s="161"/>
      <c r="ERN10" s="161"/>
      <c r="ERO10" s="161"/>
      <c r="ERP10" s="161"/>
      <c r="ERQ10" s="161"/>
      <c r="ERR10" s="161"/>
      <c r="ERS10" s="161"/>
      <c r="ERT10" s="161"/>
      <c r="ERU10" s="161"/>
      <c r="ERV10" s="161"/>
      <c r="ERW10" s="161"/>
      <c r="ERX10" s="161"/>
      <c r="ERY10" s="161"/>
      <c r="ERZ10" s="161"/>
      <c r="ESA10" s="161"/>
      <c r="ESB10" s="161"/>
      <c r="ESC10" s="161"/>
      <c r="ESD10" s="161"/>
      <c r="ESE10" s="161"/>
      <c r="ESF10" s="161"/>
      <c r="ESG10" s="161"/>
      <c r="ESH10" s="161"/>
      <c r="ESI10" s="161"/>
      <c r="ESJ10" s="161"/>
      <c r="ESK10" s="161"/>
      <c r="ESL10" s="161"/>
      <c r="ESM10" s="161"/>
      <c r="ESN10" s="161"/>
      <c r="ESO10" s="161"/>
      <c r="ESP10" s="161"/>
      <c r="ESQ10" s="161"/>
      <c r="ESR10" s="161"/>
      <c r="ESS10" s="161"/>
      <c r="EST10" s="161"/>
      <c r="ESU10" s="161"/>
      <c r="ESV10" s="161"/>
      <c r="ESW10" s="161"/>
      <c r="ESX10" s="161"/>
      <c r="ESY10" s="161"/>
      <c r="ESZ10" s="161"/>
      <c r="ETA10" s="161"/>
      <c r="ETB10" s="161"/>
      <c r="ETC10" s="161"/>
      <c r="ETD10" s="161"/>
      <c r="ETE10" s="161"/>
      <c r="ETF10" s="161"/>
      <c r="ETG10" s="161"/>
      <c r="ETH10" s="161"/>
      <c r="ETI10" s="161"/>
      <c r="ETJ10" s="161"/>
      <c r="ETK10" s="161"/>
      <c r="ETL10" s="161"/>
      <c r="ETM10" s="161"/>
      <c r="ETN10" s="161"/>
      <c r="ETO10" s="161"/>
      <c r="ETP10" s="161"/>
      <c r="ETQ10" s="161"/>
      <c r="ETR10" s="161"/>
      <c r="ETS10" s="161"/>
      <c r="ETT10" s="161"/>
      <c r="ETU10" s="161"/>
      <c r="ETV10" s="161"/>
      <c r="ETW10" s="161"/>
      <c r="ETX10" s="161"/>
      <c r="ETY10" s="161"/>
      <c r="ETZ10" s="161"/>
      <c r="EUA10" s="161"/>
      <c r="EUB10" s="161"/>
      <c r="EUC10" s="161"/>
      <c r="EUD10" s="161"/>
      <c r="EUE10" s="161"/>
      <c r="EUF10" s="161"/>
      <c r="EUG10" s="161"/>
      <c r="EUH10" s="161"/>
      <c r="EUI10" s="161"/>
      <c r="EUJ10" s="161"/>
      <c r="EUK10" s="161"/>
      <c r="EUL10" s="161"/>
      <c r="EUM10" s="161"/>
      <c r="EUN10" s="161"/>
      <c r="EUO10" s="161"/>
      <c r="EUP10" s="161"/>
      <c r="EUQ10" s="161"/>
      <c r="EUR10" s="161"/>
      <c r="EUS10" s="161"/>
      <c r="EUT10" s="161"/>
      <c r="EUU10" s="161"/>
      <c r="EUV10" s="161"/>
      <c r="EUW10" s="161"/>
      <c r="EUX10" s="161"/>
      <c r="EUY10" s="161"/>
      <c r="EUZ10" s="161"/>
      <c r="EVA10" s="161"/>
      <c r="EVB10" s="161"/>
      <c r="EVC10" s="161"/>
      <c r="EVD10" s="161"/>
      <c r="EVE10" s="161"/>
      <c r="EVF10" s="161"/>
      <c r="EVG10" s="161"/>
      <c r="EVH10" s="161"/>
      <c r="EVI10" s="161"/>
      <c r="EVJ10" s="161"/>
      <c r="EVK10" s="161"/>
      <c r="EVL10" s="161"/>
      <c r="EVM10" s="161"/>
      <c r="EVN10" s="161"/>
      <c r="EVO10" s="161"/>
      <c r="EVP10" s="161"/>
      <c r="EVQ10" s="161"/>
      <c r="EVR10" s="161"/>
      <c r="EVS10" s="161"/>
      <c r="EVT10" s="161"/>
      <c r="EVU10" s="161"/>
      <c r="EVV10" s="161"/>
      <c r="EVW10" s="161"/>
      <c r="EVX10" s="161"/>
      <c r="EVY10" s="161"/>
      <c r="EVZ10" s="161"/>
      <c r="EWA10" s="161"/>
      <c r="EWB10" s="161"/>
      <c r="EWC10" s="161"/>
      <c r="EWD10" s="161"/>
      <c r="EWE10" s="161"/>
      <c r="EWF10" s="161"/>
      <c r="EWG10" s="161"/>
      <c r="EWH10" s="161"/>
      <c r="EWI10" s="161"/>
      <c r="EWJ10" s="161"/>
      <c r="EWK10" s="161"/>
      <c r="EWL10" s="161"/>
      <c r="EWM10" s="161"/>
      <c r="EWN10" s="161"/>
      <c r="EWO10" s="161"/>
      <c r="EWP10" s="161"/>
      <c r="EWQ10" s="161"/>
      <c r="EWR10" s="161"/>
      <c r="EWS10" s="161"/>
      <c r="EWT10" s="161"/>
      <c r="EWU10" s="161"/>
      <c r="EWV10" s="161"/>
      <c r="EWW10" s="161"/>
      <c r="EWX10" s="161"/>
      <c r="EWY10" s="161"/>
      <c r="EWZ10" s="161"/>
      <c r="EXA10" s="161"/>
      <c r="EXB10" s="161"/>
      <c r="EXC10" s="161"/>
      <c r="EXD10" s="161"/>
      <c r="EXE10" s="161"/>
      <c r="EXF10" s="161"/>
      <c r="EXG10" s="161"/>
      <c r="EXH10" s="161"/>
      <c r="EXI10" s="161"/>
      <c r="EXJ10" s="161"/>
      <c r="EXK10" s="161"/>
      <c r="EXL10" s="161"/>
      <c r="EXM10" s="161"/>
      <c r="EXN10" s="161"/>
      <c r="EXO10" s="161"/>
      <c r="EXP10" s="161"/>
      <c r="EXQ10" s="161"/>
      <c r="EXR10" s="161"/>
      <c r="EXS10" s="161"/>
      <c r="EXT10" s="161"/>
      <c r="EXU10" s="161"/>
      <c r="EXV10" s="161"/>
      <c r="EXW10" s="161"/>
      <c r="EXX10" s="161"/>
      <c r="EXY10" s="161"/>
      <c r="EXZ10" s="161"/>
      <c r="EYA10" s="161"/>
      <c r="EYB10" s="161"/>
      <c r="EYC10" s="161"/>
      <c r="EYD10" s="161"/>
      <c r="EYE10" s="161"/>
      <c r="EYF10" s="161"/>
      <c r="EYG10" s="161"/>
      <c r="EYH10" s="161"/>
      <c r="EYI10" s="161"/>
      <c r="EYJ10" s="161"/>
      <c r="EYK10" s="161"/>
      <c r="EYL10" s="161"/>
      <c r="EYM10" s="161"/>
      <c r="EYN10" s="161"/>
      <c r="EYO10" s="161"/>
      <c r="EYP10" s="161"/>
      <c r="EYQ10" s="161"/>
      <c r="EYR10" s="161"/>
      <c r="EYS10" s="161"/>
      <c r="EYT10" s="161"/>
      <c r="EYU10" s="161"/>
      <c r="EYV10" s="161"/>
      <c r="EYW10" s="161"/>
      <c r="EYX10" s="161"/>
      <c r="EYY10" s="161"/>
      <c r="EYZ10" s="161"/>
      <c r="EZA10" s="161"/>
      <c r="EZB10" s="161"/>
      <c r="EZC10" s="161"/>
      <c r="EZD10" s="161"/>
      <c r="EZE10" s="161"/>
      <c r="EZF10" s="161"/>
      <c r="EZG10" s="161"/>
      <c r="EZH10" s="161"/>
      <c r="EZI10" s="161"/>
      <c r="EZJ10" s="161"/>
      <c r="EZK10" s="161"/>
      <c r="EZL10" s="161"/>
      <c r="EZM10" s="161"/>
      <c r="EZN10" s="161"/>
      <c r="EZO10" s="161"/>
      <c r="EZP10" s="161"/>
      <c r="EZQ10" s="161"/>
      <c r="EZR10" s="161"/>
      <c r="EZS10" s="161"/>
      <c r="EZT10" s="161"/>
      <c r="EZU10" s="161"/>
      <c r="EZV10" s="161"/>
      <c r="EZW10" s="161"/>
      <c r="EZX10" s="161"/>
      <c r="EZY10" s="161"/>
      <c r="EZZ10" s="161"/>
      <c r="FAA10" s="161"/>
      <c r="FAB10" s="161"/>
      <c r="FAC10" s="161"/>
      <c r="FAD10" s="161"/>
      <c r="FAE10" s="161"/>
      <c r="FAF10" s="161"/>
      <c r="FAG10" s="161"/>
      <c r="FAH10" s="161"/>
      <c r="FAI10" s="161"/>
      <c r="FAJ10" s="161"/>
      <c r="FAK10" s="161"/>
      <c r="FAL10" s="161"/>
      <c r="FAM10" s="161"/>
      <c r="FAN10" s="161"/>
      <c r="FAO10" s="161"/>
      <c r="FAP10" s="161"/>
      <c r="FAQ10" s="161"/>
      <c r="FAR10" s="161"/>
      <c r="FAS10" s="161"/>
      <c r="FAT10" s="161"/>
      <c r="FAU10" s="161"/>
      <c r="FAV10" s="161"/>
      <c r="FAW10" s="161"/>
      <c r="FAX10" s="161"/>
      <c r="FAY10" s="161"/>
      <c r="FAZ10" s="161"/>
      <c r="FBA10" s="161"/>
      <c r="FBB10" s="161"/>
      <c r="FBC10" s="161"/>
      <c r="FBD10" s="161"/>
      <c r="FBE10" s="161"/>
      <c r="FBF10" s="161"/>
      <c r="FBG10" s="161"/>
      <c r="FBH10" s="161"/>
      <c r="FBI10" s="161"/>
      <c r="FBJ10" s="161"/>
      <c r="FBK10" s="161"/>
      <c r="FBL10" s="161"/>
      <c r="FBM10" s="161"/>
      <c r="FBN10" s="161"/>
      <c r="FBO10" s="161"/>
      <c r="FBP10" s="161"/>
      <c r="FBQ10" s="161"/>
      <c r="FBR10" s="161"/>
      <c r="FBS10" s="161"/>
      <c r="FBT10" s="161"/>
      <c r="FBU10" s="161"/>
      <c r="FBV10" s="161"/>
      <c r="FBW10" s="161"/>
      <c r="FBX10" s="161"/>
      <c r="FBY10" s="161"/>
      <c r="FBZ10" s="161"/>
      <c r="FCA10" s="161"/>
      <c r="FCB10" s="161"/>
      <c r="FCC10" s="161"/>
      <c r="FCD10" s="161"/>
      <c r="FCE10" s="161"/>
      <c r="FCF10" s="161"/>
      <c r="FCG10" s="161"/>
      <c r="FCH10" s="161"/>
      <c r="FCI10" s="161"/>
      <c r="FCJ10" s="161"/>
      <c r="FCK10" s="161"/>
      <c r="FCL10" s="161"/>
      <c r="FCM10" s="161"/>
      <c r="FCN10" s="161"/>
      <c r="FCO10" s="161"/>
      <c r="FCP10" s="161"/>
      <c r="FCQ10" s="161"/>
      <c r="FCR10" s="161"/>
      <c r="FCS10" s="161"/>
      <c r="FCT10" s="161"/>
      <c r="FCU10" s="161"/>
      <c r="FCV10" s="161"/>
      <c r="FCW10" s="161"/>
      <c r="FCX10" s="161"/>
      <c r="FCY10" s="161"/>
      <c r="FCZ10" s="161"/>
      <c r="FDA10" s="161"/>
      <c r="FDB10" s="161"/>
      <c r="FDC10" s="161"/>
      <c r="FDD10" s="161"/>
      <c r="FDE10" s="161"/>
      <c r="FDF10" s="161"/>
      <c r="FDG10" s="161"/>
      <c r="FDH10" s="161"/>
      <c r="FDI10" s="161"/>
      <c r="FDJ10" s="161"/>
      <c r="FDK10" s="161"/>
      <c r="FDL10" s="161"/>
      <c r="FDM10" s="161"/>
      <c r="FDN10" s="161"/>
      <c r="FDO10" s="161"/>
      <c r="FDP10" s="161"/>
      <c r="FDQ10" s="161"/>
      <c r="FDR10" s="161"/>
      <c r="FDS10" s="161"/>
      <c r="FDT10" s="161"/>
      <c r="FDU10" s="161"/>
      <c r="FDV10" s="161"/>
      <c r="FDW10" s="161"/>
      <c r="FDX10" s="161"/>
      <c r="FDY10" s="161"/>
      <c r="FDZ10" s="161"/>
      <c r="FEA10" s="161"/>
      <c r="FEB10" s="161"/>
      <c r="FEC10" s="161"/>
      <c r="FED10" s="161"/>
      <c r="FEE10" s="161"/>
      <c r="FEF10" s="161"/>
      <c r="FEG10" s="161"/>
      <c r="FEH10" s="161"/>
      <c r="FEI10" s="161"/>
      <c r="FEJ10" s="161"/>
      <c r="FEK10" s="161"/>
      <c r="FEL10" s="161"/>
      <c r="FEM10" s="161"/>
      <c r="FEN10" s="161"/>
      <c r="FEO10" s="161"/>
      <c r="FEP10" s="161"/>
      <c r="FEQ10" s="161"/>
      <c r="FER10" s="161"/>
      <c r="FES10" s="161"/>
      <c r="FET10" s="161"/>
      <c r="FEU10" s="161"/>
      <c r="FEV10" s="161"/>
      <c r="FEW10" s="161"/>
      <c r="FEX10" s="161"/>
      <c r="FEY10" s="161"/>
      <c r="FEZ10" s="161"/>
      <c r="FFA10" s="161"/>
      <c r="FFB10" s="161"/>
      <c r="FFC10" s="161"/>
      <c r="FFD10" s="161"/>
      <c r="FFE10" s="161"/>
      <c r="FFF10" s="161"/>
      <c r="FFG10" s="161"/>
      <c r="FFH10" s="161"/>
      <c r="FFI10" s="161"/>
      <c r="FFJ10" s="161"/>
      <c r="FFK10" s="161"/>
      <c r="FFL10" s="161"/>
      <c r="FFM10" s="161"/>
      <c r="FFN10" s="161"/>
      <c r="FFO10" s="161"/>
      <c r="FFP10" s="161"/>
      <c r="FFQ10" s="161"/>
      <c r="FFR10" s="161"/>
      <c r="FFS10" s="161"/>
      <c r="FFT10" s="161"/>
      <c r="FFU10" s="161"/>
      <c r="FFV10" s="161"/>
      <c r="FFW10" s="161"/>
      <c r="FFX10" s="161"/>
      <c r="FFY10" s="161"/>
      <c r="FFZ10" s="161"/>
      <c r="FGA10" s="161"/>
      <c r="FGB10" s="161"/>
      <c r="FGC10" s="161"/>
      <c r="FGD10" s="161"/>
      <c r="FGE10" s="161"/>
      <c r="FGF10" s="161"/>
      <c r="FGG10" s="161"/>
      <c r="FGH10" s="161"/>
      <c r="FGI10" s="161"/>
      <c r="FGJ10" s="161"/>
      <c r="FGK10" s="161"/>
      <c r="FGL10" s="161"/>
      <c r="FGM10" s="161"/>
      <c r="FGN10" s="161"/>
      <c r="FGO10" s="161"/>
      <c r="FGP10" s="161"/>
      <c r="FGQ10" s="161"/>
      <c r="FGR10" s="161"/>
      <c r="FGS10" s="161"/>
      <c r="FGT10" s="161"/>
      <c r="FGU10" s="161"/>
      <c r="FGV10" s="161"/>
      <c r="FGW10" s="161"/>
      <c r="FGX10" s="161"/>
      <c r="FGY10" s="161"/>
      <c r="FGZ10" s="161"/>
      <c r="FHA10" s="161"/>
      <c r="FHB10" s="161"/>
      <c r="FHC10" s="161"/>
      <c r="FHD10" s="161"/>
      <c r="FHE10" s="161"/>
      <c r="FHF10" s="161"/>
      <c r="FHG10" s="161"/>
      <c r="FHH10" s="161"/>
      <c r="FHI10" s="161"/>
      <c r="FHJ10" s="161"/>
      <c r="FHK10" s="161"/>
      <c r="FHL10" s="161"/>
      <c r="FHM10" s="161"/>
      <c r="FHN10" s="161"/>
      <c r="FHO10" s="161"/>
      <c r="FHP10" s="161"/>
      <c r="FHQ10" s="161"/>
      <c r="FHR10" s="161"/>
      <c r="FHS10" s="161"/>
      <c r="FHT10" s="161"/>
      <c r="FHU10" s="161"/>
      <c r="FHV10" s="161"/>
      <c r="FHW10" s="161"/>
      <c r="FHX10" s="161"/>
      <c r="FHY10" s="161"/>
      <c r="FHZ10" s="161"/>
      <c r="FIA10" s="161"/>
      <c r="FIB10" s="161"/>
      <c r="FIC10" s="161"/>
      <c r="FID10" s="161"/>
      <c r="FIE10" s="161"/>
      <c r="FIF10" s="161"/>
      <c r="FIG10" s="161"/>
      <c r="FIH10" s="161"/>
      <c r="FII10" s="161"/>
      <c r="FIJ10" s="161"/>
      <c r="FIK10" s="161"/>
      <c r="FIL10" s="161"/>
      <c r="FIM10" s="161"/>
      <c r="FIN10" s="161"/>
      <c r="FIO10" s="161"/>
      <c r="FIP10" s="161"/>
      <c r="FIQ10" s="161"/>
      <c r="FIR10" s="161"/>
      <c r="FIS10" s="161"/>
      <c r="FIT10" s="161"/>
      <c r="FIU10" s="161"/>
      <c r="FIV10" s="161"/>
      <c r="FIW10" s="161"/>
      <c r="FIX10" s="161"/>
      <c r="FIY10" s="161"/>
      <c r="FIZ10" s="161"/>
      <c r="FJA10" s="161"/>
      <c r="FJB10" s="161"/>
      <c r="FJC10" s="161"/>
      <c r="FJD10" s="161"/>
      <c r="FJE10" s="161"/>
      <c r="FJF10" s="161"/>
      <c r="FJG10" s="161"/>
      <c r="FJH10" s="161"/>
      <c r="FJI10" s="161"/>
      <c r="FJJ10" s="161"/>
      <c r="FJK10" s="161"/>
      <c r="FJL10" s="161"/>
      <c r="FJM10" s="161"/>
      <c r="FJN10" s="161"/>
      <c r="FJO10" s="161"/>
      <c r="FJP10" s="161"/>
      <c r="FJQ10" s="161"/>
      <c r="FJR10" s="161"/>
      <c r="FJS10" s="161"/>
      <c r="FJT10" s="161"/>
      <c r="FJU10" s="161"/>
      <c r="FJV10" s="161"/>
      <c r="FJW10" s="161"/>
      <c r="FJX10" s="161"/>
      <c r="FJY10" s="161"/>
      <c r="FJZ10" s="161"/>
      <c r="FKA10" s="161"/>
      <c r="FKB10" s="161"/>
      <c r="FKC10" s="161"/>
      <c r="FKD10" s="161"/>
      <c r="FKE10" s="161"/>
      <c r="FKF10" s="161"/>
      <c r="FKG10" s="161"/>
      <c r="FKH10" s="161"/>
      <c r="FKI10" s="161"/>
      <c r="FKJ10" s="161"/>
      <c r="FKK10" s="161"/>
      <c r="FKL10" s="161"/>
      <c r="FKM10" s="161"/>
      <c r="FKN10" s="161"/>
      <c r="FKO10" s="161"/>
      <c r="FKP10" s="161"/>
      <c r="FKQ10" s="161"/>
      <c r="FKR10" s="161"/>
      <c r="FKS10" s="161"/>
      <c r="FKT10" s="161"/>
      <c r="FKU10" s="161"/>
      <c r="FKV10" s="161"/>
      <c r="FKW10" s="161"/>
      <c r="FKX10" s="161"/>
      <c r="FKY10" s="161"/>
      <c r="FKZ10" s="161"/>
      <c r="FLA10" s="161"/>
      <c r="FLB10" s="161"/>
      <c r="FLC10" s="161"/>
      <c r="FLD10" s="161"/>
      <c r="FLE10" s="161"/>
      <c r="FLF10" s="161"/>
      <c r="FLG10" s="161"/>
      <c r="FLH10" s="161"/>
      <c r="FLI10" s="161"/>
      <c r="FLJ10" s="161"/>
      <c r="FLK10" s="161"/>
      <c r="FLL10" s="161"/>
      <c r="FLM10" s="161"/>
      <c r="FLN10" s="161"/>
      <c r="FLO10" s="161"/>
      <c r="FLP10" s="161"/>
      <c r="FLQ10" s="161"/>
      <c r="FLR10" s="161"/>
      <c r="FLS10" s="161"/>
      <c r="FLT10" s="161"/>
      <c r="FLU10" s="161"/>
      <c r="FLV10" s="161"/>
      <c r="FLW10" s="161"/>
      <c r="FLX10" s="161"/>
      <c r="FLY10" s="161"/>
      <c r="FLZ10" s="161"/>
      <c r="FMA10" s="161"/>
      <c r="FMB10" s="161"/>
      <c r="FMC10" s="161"/>
      <c r="FMD10" s="161"/>
      <c r="FME10" s="161"/>
      <c r="FMF10" s="161"/>
      <c r="FMG10" s="161"/>
      <c r="FMH10" s="161"/>
      <c r="FMI10" s="161"/>
      <c r="FMJ10" s="161"/>
      <c r="FMK10" s="161"/>
      <c r="FML10" s="161"/>
      <c r="FMM10" s="161"/>
      <c r="FMN10" s="161"/>
      <c r="FMO10" s="161"/>
      <c r="FMP10" s="161"/>
      <c r="FMQ10" s="161"/>
      <c r="FMR10" s="161"/>
      <c r="FMS10" s="161"/>
      <c r="FMT10" s="161"/>
      <c r="FMU10" s="161"/>
      <c r="FMV10" s="161"/>
      <c r="FMW10" s="161"/>
      <c r="FMX10" s="161"/>
      <c r="FMY10" s="161"/>
      <c r="FMZ10" s="161"/>
      <c r="FNA10" s="161"/>
      <c r="FNB10" s="161"/>
      <c r="FNC10" s="161"/>
      <c r="FND10" s="161"/>
      <c r="FNE10" s="161"/>
      <c r="FNF10" s="161"/>
      <c r="FNG10" s="161"/>
      <c r="FNH10" s="161"/>
      <c r="FNI10" s="161"/>
      <c r="FNJ10" s="161"/>
      <c r="FNK10" s="161"/>
      <c r="FNL10" s="161"/>
      <c r="FNM10" s="161"/>
      <c r="FNN10" s="161"/>
      <c r="FNO10" s="161"/>
      <c r="FNP10" s="161"/>
      <c r="FNQ10" s="161"/>
      <c r="FNR10" s="161"/>
      <c r="FNS10" s="161"/>
      <c r="FNT10" s="161"/>
      <c r="FNU10" s="161"/>
      <c r="FNV10" s="161"/>
      <c r="FNW10" s="161"/>
      <c r="FNX10" s="161"/>
      <c r="FNY10" s="161"/>
      <c r="FNZ10" s="161"/>
      <c r="FOA10" s="161"/>
      <c r="FOB10" s="161"/>
      <c r="FOC10" s="161"/>
      <c r="FOD10" s="161"/>
      <c r="FOE10" s="161"/>
      <c r="FOF10" s="161"/>
      <c r="FOG10" s="161"/>
      <c r="FOH10" s="161"/>
      <c r="FOI10" s="161"/>
      <c r="FOJ10" s="161"/>
      <c r="FOK10" s="161"/>
      <c r="FOL10" s="161"/>
      <c r="FOM10" s="161"/>
      <c r="FON10" s="161"/>
      <c r="FOO10" s="161"/>
      <c r="FOP10" s="161"/>
      <c r="FOQ10" s="161"/>
      <c r="FOR10" s="161"/>
      <c r="FOS10" s="161"/>
      <c r="FOT10" s="161"/>
      <c r="FOU10" s="161"/>
      <c r="FOV10" s="161"/>
      <c r="FOW10" s="161"/>
      <c r="FOX10" s="161"/>
      <c r="FOY10" s="161"/>
      <c r="FOZ10" s="161"/>
      <c r="FPA10" s="161"/>
      <c r="FPB10" s="161"/>
      <c r="FPC10" s="161"/>
      <c r="FPD10" s="161"/>
      <c r="FPE10" s="161"/>
      <c r="FPF10" s="161"/>
      <c r="FPG10" s="161"/>
      <c r="FPH10" s="161"/>
      <c r="FPI10" s="161"/>
      <c r="FPJ10" s="161"/>
      <c r="FPK10" s="161"/>
      <c r="FPL10" s="161"/>
      <c r="FPM10" s="161"/>
      <c r="FPN10" s="161"/>
      <c r="FPO10" s="161"/>
      <c r="FPP10" s="161"/>
      <c r="FPQ10" s="161"/>
      <c r="FPR10" s="161"/>
      <c r="FPS10" s="161"/>
      <c r="FPT10" s="161"/>
      <c r="FPU10" s="161"/>
      <c r="FPV10" s="161"/>
      <c r="FPW10" s="161"/>
      <c r="FPX10" s="161"/>
      <c r="FPY10" s="161"/>
      <c r="FPZ10" s="161"/>
      <c r="FQA10" s="161"/>
      <c r="FQB10" s="161"/>
      <c r="FQC10" s="161"/>
      <c r="FQD10" s="161"/>
      <c r="FQE10" s="161"/>
      <c r="FQF10" s="161"/>
      <c r="FQG10" s="161"/>
      <c r="FQH10" s="161"/>
      <c r="FQI10" s="161"/>
      <c r="FQJ10" s="161"/>
      <c r="FQK10" s="161"/>
      <c r="FQL10" s="161"/>
      <c r="FQM10" s="161"/>
      <c r="FQN10" s="161"/>
      <c r="FQO10" s="161"/>
      <c r="FQP10" s="161"/>
      <c r="FQQ10" s="161"/>
      <c r="FQR10" s="161"/>
      <c r="FQS10" s="161"/>
      <c r="FQT10" s="161"/>
      <c r="FQU10" s="161"/>
      <c r="FQV10" s="161"/>
      <c r="FQW10" s="161"/>
      <c r="FQX10" s="161"/>
      <c r="FQY10" s="161"/>
      <c r="FQZ10" s="161"/>
      <c r="FRA10" s="161"/>
      <c r="FRB10" s="161"/>
      <c r="FRC10" s="161"/>
      <c r="FRD10" s="161"/>
      <c r="FRE10" s="161"/>
      <c r="FRF10" s="161"/>
      <c r="FRG10" s="161"/>
      <c r="FRH10" s="161"/>
      <c r="FRI10" s="161"/>
      <c r="FRJ10" s="161"/>
      <c r="FRK10" s="161"/>
      <c r="FRL10" s="161"/>
      <c r="FRM10" s="161"/>
      <c r="FRN10" s="161"/>
      <c r="FRO10" s="161"/>
      <c r="FRP10" s="161"/>
      <c r="FRQ10" s="161"/>
      <c r="FRR10" s="161"/>
      <c r="FRS10" s="161"/>
      <c r="FRT10" s="161"/>
      <c r="FRU10" s="161"/>
      <c r="FRV10" s="161"/>
      <c r="FRW10" s="161"/>
      <c r="FRX10" s="161"/>
      <c r="FRY10" s="161"/>
      <c r="FRZ10" s="161"/>
      <c r="FSA10" s="161"/>
      <c r="FSB10" s="161"/>
      <c r="FSC10" s="161"/>
      <c r="FSD10" s="161"/>
      <c r="FSE10" s="161"/>
      <c r="FSF10" s="161"/>
      <c r="FSG10" s="161"/>
      <c r="FSH10" s="161"/>
      <c r="FSI10" s="161"/>
      <c r="FSJ10" s="161"/>
      <c r="FSK10" s="161"/>
      <c r="FSL10" s="161"/>
      <c r="FSM10" s="161"/>
      <c r="FSN10" s="161"/>
      <c r="FSO10" s="161"/>
      <c r="FSP10" s="161"/>
      <c r="FSQ10" s="161"/>
      <c r="FSR10" s="161"/>
      <c r="FSS10" s="161"/>
      <c r="FST10" s="161"/>
      <c r="FSU10" s="161"/>
      <c r="FSV10" s="161"/>
      <c r="FSW10" s="161"/>
      <c r="FSX10" s="161"/>
      <c r="FSY10" s="161"/>
      <c r="FSZ10" s="161"/>
      <c r="FTA10" s="161"/>
      <c r="FTB10" s="161"/>
      <c r="FTC10" s="161"/>
      <c r="FTD10" s="161"/>
      <c r="FTE10" s="161"/>
      <c r="FTF10" s="161"/>
      <c r="FTG10" s="161"/>
      <c r="FTH10" s="161"/>
      <c r="FTI10" s="161"/>
      <c r="FTJ10" s="161"/>
      <c r="FTK10" s="161"/>
      <c r="FTL10" s="161"/>
      <c r="FTM10" s="161"/>
      <c r="FTN10" s="161"/>
      <c r="FTO10" s="161"/>
      <c r="FTP10" s="161"/>
      <c r="FTQ10" s="161"/>
      <c r="FTR10" s="161"/>
      <c r="FTS10" s="161"/>
      <c r="FTT10" s="161"/>
      <c r="FTU10" s="161"/>
      <c r="FTV10" s="161"/>
      <c r="FTW10" s="161"/>
      <c r="FTX10" s="161"/>
      <c r="FTY10" s="161"/>
      <c r="FTZ10" s="161"/>
      <c r="FUA10" s="161"/>
      <c r="FUB10" s="161"/>
      <c r="FUC10" s="161"/>
      <c r="FUD10" s="161"/>
      <c r="FUE10" s="161"/>
      <c r="FUF10" s="161"/>
      <c r="FUG10" s="161"/>
      <c r="FUH10" s="161"/>
      <c r="FUI10" s="161"/>
      <c r="FUJ10" s="161"/>
      <c r="FUK10" s="161"/>
      <c r="FUL10" s="161"/>
      <c r="FUM10" s="161"/>
      <c r="FUN10" s="161"/>
      <c r="FUO10" s="161"/>
      <c r="FUP10" s="161"/>
      <c r="FUQ10" s="161"/>
      <c r="FUR10" s="161"/>
      <c r="FUS10" s="161"/>
      <c r="FUT10" s="161"/>
      <c r="FUU10" s="161"/>
      <c r="FUV10" s="161"/>
      <c r="FUW10" s="161"/>
      <c r="FUX10" s="161"/>
      <c r="FUY10" s="161"/>
      <c r="FUZ10" s="161"/>
      <c r="FVA10" s="161"/>
      <c r="FVB10" s="161"/>
      <c r="FVC10" s="161"/>
      <c r="FVD10" s="161"/>
      <c r="FVE10" s="161"/>
      <c r="FVF10" s="161"/>
      <c r="FVG10" s="161"/>
      <c r="FVH10" s="161"/>
      <c r="FVI10" s="161"/>
      <c r="FVJ10" s="161"/>
      <c r="FVK10" s="161"/>
      <c r="FVL10" s="161"/>
      <c r="FVM10" s="161"/>
      <c r="FVN10" s="161"/>
      <c r="FVO10" s="161"/>
      <c r="FVP10" s="161"/>
      <c r="FVQ10" s="161"/>
      <c r="FVR10" s="161"/>
      <c r="FVS10" s="161"/>
      <c r="FVT10" s="161"/>
      <c r="FVU10" s="161"/>
      <c r="FVV10" s="161"/>
      <c r="FVW10" s="161"/>
      <c r="FVX10" s="161"/>
      <c r="FVY10" s="161"/>
      <c r="FVZ10" s="161"/>
      <c r="FWA10" s="161"/>
      <c r="FWB10" s="161"/>
      <c r="FWC10" s="161"/>
      <c r="FWD10" s="161"/>
      <c r="FWE10" s="161"/>
      <c r="FWF10" s="161"/>
      <c r="FWG10" s="161"/>
      <c r="FWH10" s="161"/>
      <c r="FWI10" s="161"/>
      <c r="FWJ10" s="161"/>
      <c r="FWK10" s="161"/>
      <c r="FWL10" s="161"/>
      <c r="FWM10" s="161"/>
      <c r="FWN10" s="161"/>
      <c r="FWO10" s="161"/>
      <c r="FWP10" s="161"/>
      <c r="FWQ10" s="161"/>
      <c r="FWR10" s="161"/>
      <c r="FWS10" s="161"/>
      <c r="FWT10" s="161"/>
      <c r="FWU10" s="161"/>
      <c r="FWV10" s="161"/>
      <c r="FWW10" s="161"/>
      <c r="FWX10" s="161"/>
      <c r="FWY10" s="161"/>
      <c r="FWZ10" s="161"/>
      <c r="FXA10" s="161"/>
      <c r="FXB10" s="161"/>
      <c r="FXC10" s="161"/>
      <c r="FXD10" s="161"/>
      <c r="FXE10" s="161"/>
      <c r="FXF10" s="161"/>
      <c r="FXG10" s="161"/>
      <c r="FXH10" s="161"/>
      <c r="FXI10" s="161"/>
      <c r="FXJ10" s="161"/>
      <c r="FXK10" s="161"/>
      <c r="FXL10" s="161"/>
      <c r="FXM10" s="161"/>
      <c r="FXN10" s="161"/>
      <c r="FXO10" s="161"/>
      <c r="FXP10" s="161"/>
      <c r="FXQ10" s="161"/>
      <c r="FXR10" s="161"/>
      <c r="FXS10" s="161"/>
      <c r="FXT10" s="161"/>
      <c r="FXU10" s="161"/>
      <c r="FXV10" s="161"/>
      <c r="FXW10" s="161"/>
      <c r="FXX10" s="161"/>
      <c r="FXY10" s="161"/>
      <c r="FXZ10" s="161"/>
      <c r="FYA10" s="161"/>
      <c r="FYB10" s="161"/>
      <c r="FYC10" s="161"/>
      <c r="FYD10" s="161"/>
      <c r="FYE10" s="161"/>
      <c r="FYF10" s="161"/>
      <c r="FYG10" s="161"/>
      <c r="FYH10" s="161"/>
      <c r="FYI10" s="161"/>
      <c r="FYJ10" s="161"/>
      <c r="FYK10" s="161"/>
      <c r="FYL10" s="161"/>
      <c r="FYM10" s="161"/>
      <c r="FYN10" s="161"/>
      <c r="FYO10" s="161"/>
      <c r="FYP10" s="161"/>
      <c r="FYQ10" s="161"/>
      <c r="FYR10" s="161"/>
      <c r="FYS10" s="161"/>
      <c r="FYT10" s="161"/>
      <c r="FYU10" s="161"/>
      <c r="FYV10" s="161"/>
      <c r="FYW10" s="161"/>
      <c r="FYX10" s="161"/>
      <c r="FYY10" s="161"/>
      <c r="FYZ10" s="161"/>
      <c r="FZA10" s="161"/>
      <c r="FZB10" s="161"/>
      <c r="FZC10" s="161"/>
      <c r="FZD10" s="161"/>
      <c r="FZE10" s="161"/>
      <c r="FZF10" s="161"/>
      <c r="FZG10" s="161"/>
      <c r="FZH10" s="161"/>
      <c r="FZI10" s="161"/>
      <c r="FZJ10" s="161"/>
      <c r="FZK10" s="161"/>
      <c r="FZL10" s="161"/>
      <c r="FZM10" s="161"/>
      <c r="FZN10" s="161"/>
      <c r="FZO10" s="161"/>
      <c r="FZP10" s="161"/>
      <c r="FZQ10" s="161"/>
      <c r="FZR10" s="161"/>
      <c r="FZS10" s="161"/>
      <c r="FZT10" s="161"/>
      <c r="FZU10" s="161"/>
      <c r="FZV10" s="161"/>
      <c r="FZW10" s="161"/>
      <c r="FZX10" s="161"/>
      <c r="FZY10" s="161"/>
      <c r="FZZ10" s="161"/>
      <c r="GAA10" s="161"/>
      <c r="GAB10" s="161"/>
      <c r="GAC10" s="161"/>
      <c r="GAD10" s="161"/>
      <c r="GAE10" s="161"/>
      <c r="GAF10" s="161"/>
      <c r="GAG10" s="161"/>
      <c r="GAH10" s="161"/>
      <c r="GAI10" s="161"/>
      <c r="GAJ10" s="161"/>
      <c r="GAK10" s="161"/>
      <c r="GAL10" s="161"/>
      <c r="GAM10" s="161"/>
      <c r="GAN10" s="161"/>
      <c r="GAO10" s="161"/>
      <c r="GAP10" s="161"/>
      <c r="GAQ10" s="161"/>
      <c r="GAR10" s="161"/>
      <c r="GAS10" s="161"/>
      <c r="GAT10" s="161"/>
      <c r="GAU10" s="161"/>
      <c r="GAV10" s="161"/>
      <c r="GAW10" s="161"/>
      <c r="GAX10" s="161"/>
      <c r="GAY10" s="161"/>
      <c r="GAZ10" s="161"/>
      <c r="GBA10" s="161"/>
      <c r="GBB10" s="161"/>
      <c r="GBC10" s="161"/>
      <c r="GBD10" s="161"/>
      <c r="GBE10" s="161"/>
      <c r="GBF10" s="161"/>
      <c r="GBG10" s="161"/>
      <c r="GBH10" s="161"/>
      <c r="GBI10" s="161"/>
      <c r="GBJ10" s="161"/>
      <c r="GBK10" s="161"/>
      <c r="GBL10" s="161"/>
      <c r="GBM10" s="161"/>
      <c r="GBN10" s="161"/>
      <c r="GBO10" s="161"/>
      <c r="GBP10" s="161"/>
      <c r="GBQ10" s="161"/>
      <c r="GBR10" s="161"/>
      <c r="GBS10" s="161"/>
      <c r="GBT10" s="161"/>
      <c r="GBU10" s="161"/>
      <c r="GBV10" s="161"/>
      <c r="GBW10" s="161"/>
      <c r="GBX10" s="161"/>
      <c r="GBY10" s="161"/>
      <c r="GBZ10" s="161"/>
      <c r="GCA10" s="161"/>
      <c r="GCB10" s="161"/>
      <c r="GCC10" s="161"/>
      <c r="GCD10" s="161"/>
      <c r="GCE10" s="161"/>
      <c r="GCF10" s="161"/>
      <c r="GCG10" s="161"/>
      <c r="GCH10" s="161"/>
      <c r="GCI10" s="161"/>
      <c r="GCJ10" s="161"/>
      <c r="GCK10" s="161"/>
      <c r="GCL10" s="161"/>
      <c r="GCM10" s="161"/>
      <c r="GCN10" s="161"/>
      <c r="GCO10" s="161"/>
      <c r="GCP10" s="161"/>
      <c r="GCQ10" s="161"/>
      <c r="GCR10" s="161"/>
      <c r="GCS10" s="161"/>
      <c r="GCT10" s="161"/>
      <c r="GCU10" s="161"/>
      <c r="GCV10" s="161"/>
      <c r="GCW10" s="161"/>
      <c r="GCX10" s="161"/>
      <c r="GCY10" s="161"/>
      <c r="GCZ10" s="161"/>
      <c r="GDA10" s="161"/>
      <c r="GDB10" s="161"/>
      <c r="GDC10" s="161"/>
      <c r="GDD10" s="161"/>
      <c r="GDE10" s="161"/>
      <c r="GDF10" s="161"/>
      <c r="GDG10" s="161"/>
      <c r="GDH10" s="161"/>
      <c r="GDI10" s="161"/>
      <c r="GDJ10" s="161"/>
      <c r="GDK10" s="161"/>
      <c r="GDL10" s="161"/>
      <c r="GDM10" s="161"/>
      <c r="GDN10" s="161"/>
      <c r="GDO10" s="161"/>
      <c r="GDP10" s="161"/>
      <c r="GDQ10" s="161"/>
      <c r="GDR10" s="161"/>
      <c r="GDS10" s="161"/>
      <c r="GDT10" s="161"/>
      <c r="GDU10" s="161"/>
      <c r="GDV10" s="161"/>
      <c r="GDW10" s="161"/>
      <c r="GDX10" s="161"/>
      <c r="GDY10" s="161"/>
      <c r="GDZ10" s="161"/>
      <c r="GEA10" s="161"/>
      <c r="GEB10" s="161"/>
      <c r="GEC10" s="161"/>
      <c r="GED10" s="161"/>
      <c r="GEE10" s="161"/>
      <c r="GEF10" s="161"/>
      <c r="GEG10" s="161"/>
      <c r="GEH10" s="161"/>
      <c r="GEI10" s="161"/>
      <c r="GEJ10" s="161"/>
      <c r="GEK10" s="161"/>
      <c r="GEL10" s="161"/>
      <c r="GEM10" s="161"/>
      <c r="GEN10" s="161"/>
      <c r="GEO10" s="161"/>
      <c r="GEP10" s="161"/>
      <c r="GEQ10" s="161"/>
      <c r="GER10" s="161"/>
      <c r="GES10" s="161"/>
      <c r="GET10" s="161"/>
      <c r="GEU10" s="161"/>
      <c r="GEV10" s="161"/>
      <c r="GEW10" s="161"/>
      <c r="GEX10" s="161"/>
      <c r="GEY10" s="161"/>
      <c r="GEZ10" s="161"/>
      <c r="GFA10" s="161"/>
      <c r="GFB10" s="161"/>
      <c r="GFC10" s="161"/>
      <c r="GFD10" s="161"/>
      <c r="GFE10" s="161"/>
      <c r="GFF10" s="161"/>
      <c r="GFG10" s="161"/>
      <c r="GFH10" s="161"/>
      <c r="GFI10" s="161"/>
      <c r="GFJ10" s="161"/>
      <c r="GFK10" s="161"/>
      <c r="GFL10" s="161"/>
      <c r="GFM10" s="161"/>
      <c r="GFN10" s="161"/>
      <c r="GFO10" s="161"/>
      <c r="GFP10" s="161"/>
      <c r="GFQ10" s="161"/>
      <c r="GFR10" s="161"/>
      <c r="GFS10" s="161"/>
      <c r="GFT10" s="161"/>
      <c r="GFU10" s="161"/>
      <c r="GFV10" s="161"/>
      <c r="GFW10" s="161"/>
      <c r="GFX10" s="161"/>
      <c r="GFY10" s="161"/>
      <c r="GFZ10" s="161"/>
      <c r="GGA10" s="161"/>
      <c r="GGB10" s="161"/>
      <c r="GGC10" s="161"/>
      <c r="GGD10" s="161"/>
      <c r="GGE10" s="161"/>
      <c r="GGF10" s="161"/>
      <c r="GGG10" s="161"/>
      <c r="GGH10" s="161"/>
      <c r="GGI10" s="161"/>
      <c r="GGJ10" s="161"/>
      <c r="GGK10" s="161"/>
      <c r="GGL10" s="161"/>
      <c r="GGM10" s="161"/>
      <c r="GGN10" s="161"/>
      <c r="GGO10" s="161"/>
      <c r="GGP10" s="161"/>
      <c r="GGQ10" s="161"/>
      <c r="GGR10" s="161"/>
      <c r="GGS10" s="161"/>
      <c r="GGT10" s="161"/>
      <c r="GGU10" s="161"/>
      <c r="GGV10" s="161"/>
      <c r="GGW10" s="161"/>
      <c r="GGX10" s="161"/>
      <c r="GGY10" s="161"/>
      <c r="GGZ10" s="161"/>
      <c r="GHA10" s="161"/>
      <c r="GHB10" s="161"/>
      <c r="GHC10" s="161"/>
      <c r="GHD10" s="161"/>
      <c r="GHE10" s="161"/>
      <c r="GHF10" s="161"/>
      <c r="GHG10" s="161"/>
      <c r="GHH10" s="161"/>
      <c r="GHI10" s="161"/>
      <c r="GHJ10" s="161"/>
      <c r="GHK10" s="161"/>
      <c r="GHL10" s="161"/>
      <c r="GHM10" s="161"/>
      <c r="GHN10" s="161"/>
      <c r="GHO10" s="161"/>
      <c r="GHP10" s="161"/>
      <c r="GHQ10" s="161"/>
      <c r="GHR10" s="161"/>
      <c r="GHS10" s="161"/>
      <c r="GHT10" s="161"/>
      <c r="GHU10" s="161"/>
      <c r="GHV10" s="161"/>
      <c r="GHW10" s="161"/>
      <c r="GHX10" s="161"/>
      <c r="GHY10" s="161"/>
      <c r="GHZ10" s="161"/>
      <c r="GIA10" s="161"/>
      <c r="GIB10" s="161"/>
      <c r="GIC10" s="161"/>
      <c r="GID10" s="161"/>
      <c r="GIE10" s="161"/>
      <c r="GIF10" s="161"/>
      <c r="GIG10" s="161"/>
      <c r="GIH10" s="161"/>
      <c r="GII10" s="161"/>
      <c r="GIJ10" s="161"/>
      <c r="GIK10" s="161"/>
      <c r="GIL10" s="161"/>
      <c r="GIM10" s="161"/>
      <c r="GIN10" s="161"/>
      <c r="GIO10" s="161"/>
      <c r="GIP10" s="161"/>
      <c r="GIQ10" s="161"/>
      <c r="GIR10" s="161"/>
      <c r="GIS10" s="161"/>
      <c r="GIT10" s="161"/>
      <c r="GIU10" s="161"/>
      <c r="GIV10" s="161"/>
      <c r="GIW10" s="161"/>
      <c r="GIX10" s="161"/>
      <c r="GIY10" s="161"/>
      <c r="GIZ10" s="161"/>
      <c r="GJA10" s="161"/>
      <c r="GJB10" s="161"/>
      <c r="GJC10" s="161"/>
      <c r="GJD10" s="161"/>
      <c r="GJE10" s="161"/>
      <c r="GJF10" s="161"/>
      <c r="GJG10" s="161"/>
      <c r="GJH10" s="161"/>
      <c r="GJI10" s="161"/>
      <c r="GJJ10" s="161"/>
      <c r="GJK10" s="161"/>
      <c r="GJL10" s="161"/>
      <c r="GJM10" s="161"/>
      <c r="GJN10" s="161"/>
      <c r="GJO10" s="161"/>
      <c r="GJP10" s="161"/>
      <c r="GJQ10" s="161"/>
      <c r="GJR10" s="161"/>
      <c r="GJS10" s="161"/>
      <c r="GJT10" s="161"/>
      <c r="GJU10" s="161"/>
      <c r="GJV10" s="161"/>
      <c r="GJW10" s="161"/>
      <c r="GJX10" s="161"/>
      <c r="GJY10" s="161"/>
      <c r="GJZ10" s="161"/>
      <c r="GKA10" s="161"/>
      <c r="GKB10" s="161"/>
      <c r="GKC10" s="161"/>
      <c r="GKD10" s="161"/>
      <c r="GKE10" s="161"/>
      <c r="GKF10" s="161"/>
      <c r="GKG10" s="161"/>
      <c r="GKH10" s="161"/>
      <c r="GKI10" s="161"/>
      <c r="GKJ10" s="161"/>
      <c r="GKK10" s="161"/>
      <c r="GKL10" s="161"/>
      <c r="GKM10" s="161"/>
      <c r="GKN10" s="161"/>
      <c r="GKO10" s="161"/>
      <c r="GKP10" s="161"/>
      <c r="GKQ10" s="161"/>
      <c r="GKR10" s="161"/>
      <c r="GKS10" s="161"/>
      <c r="GKT10" s="161"/>
      <c r="GKU10" s="161"/>
      <c r="GKV10" s="161"/>
      <c r="GKW10" s="161"/>
      <c r="GKX10" s="161"/>
      <c r="GKY10" s="161"/>
      <c r="GKZ10" s="161"/>
      <c r="GLA10" s="161"/>
      <c r="GLB10" s="161"/>
      <c r="GLC10" s="161"/>
      <c r="GLD10" s="161"/>
      <c r="GLE10" s="161"/>
      <c r="GLF10" s="161"/>
      <c r="GLG10" s="161"/>
      <c r="GLH10" s="161"/>
      <c r="GLI10" s="161"/>
      <c r="GLJ10" s="161"/>
      <c r="GLK10" s="161"/>
      <c r="GLL10" s="161"/>
      <c r="GLM10" s="161"/>
      <c r="GLN10" s="161"/>
      <c r="GLO10" s="161"/>
      <c r="GLP10" s="161"/>
      <c r="GLQ10" s="161"/>
      <c r="GLR10" s="161"/>
      <c r="GLS10" s="161"/>
      <c r="GLT10" s="161"/>
      <c r="GLU10" s="161"/>
      <c r="GLV10" s="161"/>
      <c r="GLW10" s="161"/>
      <c r="GLX10" s="161"/>
      <c r="GLY10" s="161"/>
      <c r="GLZ10" s="161"/>
      <c r="GMA10" s="161"/>
      <c r="GMB10" s="161"/>
      <c r="GMC10" s="161"/>
      <c r="GMD10" s="161"/>
      <c r="GME10" s="161"/>
      <c r="GMF10" s="161"/>
      <c r="GMG10" s="161"/>
      <c r="GMH10" s="161"/>
      <c r="GMI10" s="161"/>
      <c r="GMJ10" s="161"/>
      <c r="GMK10" s="161"/>
      <c r="GML10" s="161"/>
      <c r="GMM10" s="161"/>
      <c r="GMN10" s="161"/>
      <c r="GMO10" s="161"/>
      <c r="GMP10" s="161"/>
      <c r="GMQ10" s="161"/>
      <c r="GMR10" s="161"/>
      <c r="GMS10" s="161"/>
      <c r="GMT10" s="161"/>
      <c r="GMU10" s="161"/>
      <c r="GMV10" s="161"/>
      <c r="GMW10" s="161"/>
      <c r="GMX10" s="161"/>
      <c r="GMY10" s="161"/>
      <c r="GMZ10" s="161"/>
      <c r="GNA10" s="161"/>
      <c r="GNB10" s="161"/>
      <c r="GNC10" s="161"/>
      <c r="GND10" s="161"/>
      <c r="GNE10" s="161"/>
      <c r="GNF10" s="161"/>
      <c r="GNG10" s="161"/>
      <c r="GNH10" s="161"/>
      <c r="GNI10" s="161"/>
      <c r="GNJ10" s="161"/>
      <c r="GNK10" s="161"/>
      <c r="GNL10" s="161"/>
      <c r="GNM10" s="161"/>
      <c r="GNN10" s="161"/>
      <c r="GNO10" s="161"/>
      <c r="GNP10" s="161"/>
      <c r="GNQ10" s="161"/>
      <c r="GNR10" s="161"/>
      <c r="GNS10" s="161"/>
      <c r="GNT10" s="161"/>
      <c r="GNU10" s="161"/>
      <c r="GNV10" s="161"/>
      <c r="GNW10" s="161"/>
      <c r="GNX10" s="161"/>
      <c r="GNY10" s="161"/>
      <c r="GNZ10" s="161"/>
      <c r="GOA10" s="161"/>
      <c r="GOB10" s="161"/>
      <c r="GOC10" s="161"/>
      <c r="GOD10" s="161"/>
      <c r="GOE10" s="161"/>
      <c r="GOF10" s="161"/>
      <c r="GOG10" s="161"/>
      <c r="GOH10" s="161"/>
      <c r="GOI10" s="161"/>
      <c r="GOJ10" s="161"/>
      <c r="GOK10" s="161"/>
      <c r="GOL10" s="161"/>
      <c r="GOM10" s="161"/>
      <c r="GON10" s="161"/>
      <c r="GOO10" s="161"/>
      <c r="GOP10" s="161"/>
      <c r="GOQ10" s="161"/>
      <c r="GOR10" s="161"/>
      <c r="GOS10" s="161"/>
      <c r="GOT10" s="161"/>
      <c r="GOU10" s="161"/>
      <c r="GOV10" s="161"/>
      <c r="GOW10" s="161"/>
      <c r="GOX10" s="161"/>
      <c r="GOY10" s="161"/>
      <c r="GOZ10" s="161"/>
      <c r="GPA10" s="161"/>
      <c r="GPB10" s="161"/>
      <c r="GPC10" s="161"/>
      <c r="GPD10" s="161"/>
      <c r="GPE10" s="161"/>
      <c r="GPF10" s="161"/>
      <c r="GPG10" s="161"/>
      <c r="GPH10" s="161"/>
      <c r="GPI10" s="161"/>
      <c r="GPJ10" s="161"/>
      <c r="GPK10" s="161"/>
      <c r="GPL10" s="161"/>
      <c r="GPM10" s="161"/>
      <c r="GPN10" s="161"/>
      <c r="GPO10" s="161"/>
      <c r="GPP10" s="161"/>
      <c r="GPQ10" s="161"/>
      <c r="GPR10" s="161"/>
      <c r="GPS10" s="161"/>
      <c r="GPT10" s="161"/>
      <c r="GPU10" s="161"/>
      <c r="GPV10" s="161"/>
      <c r="GPW10" s="161"/>
      <c r="GPX10" s="161"/>
      <c r="GPY10" s="161"/>
      <c r="GPZ10" s="161"/>
      <c r="GQA10" s="161"/>
      <c r="GQB10" s="161"/>
      <c r="GQC10" s="161"/>
      <c r="GQD10" s="161"/>
      <c r="GQE10" s="161"/>
      <c r="GQF10" s="161"/>
      <c r="GQG10" s="161"/>
      <c r="GQH10" s="161"/>
      <c r="GQI10" s="161"/>
      <c r="GQJ10" s="161"/>
      <c r="GQK10" s="161"/>
      <c r="GQL10" s="161"/>
      <c r="GQM10" s="161"/>
      <c r="GQN10" s="161"/>
      <c r="GQO10" s="161"/>
      <c r="GQP10" s="161"/>
      <c r="GQQ10" s="161"/>
      <c r="GQR10" s="161"/>
      <c r="GQS10" s="161"/>
      <c r="GQT10" s="161"/>
      <c r="GQU10" s="161"/>
      <c r="GQV10" s="161"/>
      <c r="GQW10" s="161"/>
      <c r="GQX10" s="161"/>
      <c r="GQY10" s="161"/>
      <c r="GQZ10" s="161"/>
      <c r="GRA10" s="161"/>
      <c r="GRB10" s="161"/>
      <c r="GRC10" s="161"/>
      <c r="GRD10" s="161"/>
      <c r="GRE10" s="161"/>
      <c r="GRF10" s="161"/>
      <c r="GRG10" s="161"/>
      <c r="GRH10" s="161"/>
      <c r="GRI10" s="161"/>
      <c r="GRJ10" s="161"/>
      <c r="GRK10" s="161"/>
      <c r="GRL10" s="161"/>
      <c r="GRM10" s="161"/>
      <c r="GRN10" s="161"/>
      <c r="GRO10" s="161"/>
      <c r="GRP10" s="161"/>
      <c r="GRQ10" s="161"/>
      <c r="GRR10" s="161"/>
      <c r="GRS10" s="161"/>
      <c r="GRT10" s="161"/>
      <c r="GRU10" s="161"/>
      <c r="GRV10" s="161"/>
      <c r="GRW10" s="161"/>
      <c r="GRX10" s="161"/>
      <c r="GRY10" s="161"/>
      <c r="GRZ10" s="161"/>
      <c r="GSA10" s="161"/>
      <c r="GSB10" s="161"/>
      <c r="GSC10" s="161"/>
      <c r="GSD10" s="161"/>
      <c r="GSE10" s="161"/>
      <c r="GSF10" s="161"/>
      <c r="GSG10" s="161"/>
      <c r="GSH10" s="161"/>
      <c r="GSI10" s="161"/>
      <c r="GSJ10" s="161"/>
      <c r="GSK10" s="161"/>
      <c r="GSL10" s="161"/>
      <c r="GSM10" s="161"/>
      <c r="GSN10" s="161"/>
      <c r="GSO10" s="161"/>
      <c r="GSP10" s="161"/>
      <c r="GSQ10" s="161"/>
      <c r="GSR10" s="161"/>
      <c r="GSS10" s="161"/>
      <c r="GST10" s="161"/>
      <c r="GSU10" s="161"/>
      <c r="GSV10" s="161"/>
      <c r="GSW10" s="161"/>
      <c r="GSX10" s="161"/>
      <c r="GSY10" s="161"/>
      <c r="GSZ10" s="161"/>
      <c r="GTA10" s="161"/>
      <c r="GTB10" s="161"/>
      <c r="GTC10" s="161"/>
      <c r="GTD10" s="161"/>
      <c r="GTE10" s="161"/>
      <c r="GTF10" s="161"/>
      <c r="GTG10" s="161"/>
      <c r="GTH10" s="161"/>
      <c r="GTI10" s="161"/>
      <c r="GTJ10" s="161"/>
      <c r="GTK10" s="161"/>
      <c r="GTL10" s="161"/>
      <c r="GTM10" s="161"/>
      <c r="GTN10" s="161"/>
      <c r="GTO10" s="161"/>
      <c r="GTP10" s="161"/>
      <c r="GTQ10" s="161"/>
      <c r="GTR10" s="161"/>
      <c r="GTS10" s="161"/>
      <c r="GTT10" s="161"/>
      <c r="GTU10" s="161"/>
      <c r="GTV10" s="161"/>
      <c r="GTW10" s="161"/>
      <c r="GTX10" s="161"/>
      <c r="GTY10" s="161"/>
      <c r="GTZ10" s="161"/>
      <c r="GUA10" s="161"/>
      <c r="GUB10" s="161"/>
      <c r="GUC10" s="161"/>
      <c r="GUD10" s="161"/>
      <c r="GUE10" s="161"/>
      <c r="GUF10" s="161"/>
      <c r="GUG10" s="161"/>
      <c r="GUH10" s="161"/>
      <c r="GUI10" s="161"/>
      <c r="GUJ10" s="161"/>
      <c r="GUK10" s="161"/>
      <c r="GUL10" s="161"/>
      <c r="GUM10" s="161"/>
      <c r="GUN10" s="161"/>
      <c r="GUO10" s="161"/>
      <c r="GUP10" s="161"/>
      <c r="GUQ10" s="161"/>
      <c r="GUR10" s="161"/>
      <c r="GUS10" s="161"/>
      <c r="GUT10" s="161"/>
      <c r="GUU10" s="161"/>
      <c r="GUV10" s="161"/>
      <c r="GUW10" s="161"/>
      <c r="GUX10" s="161"/>
      <c r="GUY10" s="161"/>
      <c r="GUZ10" s="161"/>
      <c r="GVA10" s="161"/>
      <c r="GVB10" s="161"/>
      <c r="GVC10" s="161"/>
      <c r="GVD10" s="161"/>
      <c r="GVE10" s="161"/>
      <c r="GVF10" s="161"/>
      <c r="GVG10" s="161"/>
      <c r="GVH10" s="161"/>
      <c r="GVI10" s="161"/>
      <c r="GVJ10" s="161"/>
      <c r="GVK10" s="161"/>
      <c r="GVL10" s="161"/>
      <c r="GVM10" s="161"/>
      <c r="GVN10" s="161"/>
      <c r="GVO10" s="161"/>
      <c r="GVP10" s="161"/>
      <c r="GVQ10" s="161"/>
      <c r="GVR10" s="161"/>
      <c r="GVS10" s="161"/>
      <c r="GVT10" s="161"/>
      <c r="GVU10" s="161"/>
      <c r="GVV10" s="161"/>
      <c r="GVW10" s="161"/>
      <c r="GVX10" s="161"/>
      <c r="GVY10" s="161"/>
      <c r="GVZ10" s="161"/>
      <c r="GWA10" s="161"/>
      <c r="GWB10" s="161"/>
      <c r="GWC10" s="161"/>
      <c r="GWD10" s="161"/>
      <c r="GWE10" s="161"/>
      <c r="GWF10" s="161"/>
      <c r="GWG10" s="161"/>
      <c r="GWH10" s="161"/>
      <c r="GWI10" s="161"/>
      <c r="GWJ10" s="161"/>
      <c r="GWK10" s="161"/>
      <c r="GWL10" s="161"/>
      <c r="GWM10" s="161"/>
      <c r="GWN10" s="161"/>
      <c r="GWO10" s="161"/>
      <c r="GWP10" s="161"/>
      <c r="GWQ10" s="161"/>
      <c r="GWR10" s="161"/>
      <c r="GWS10" s="161"/>
      <c r="GWT10" s="161"/>
      <c r="GWU10" s="161"/>
      <c r="GWV10" s="161"/>
      <c r="GWW10" s="161"/>
      <c r="GWX10" s="161"/>
      <c r="GWY10" s="161"/>
      <c r="GWZ10" s="161"/>
      <c r="GXA10" s="161"/>
      <c r="GXB10" s="161"/>
      <c r="GXC10" s="161"/>
      <c r="GXD10" s="161"/>
      <c r="GXE10" s="161"/>
      <c r="GXF10" s="161"/>
      <c r="GXG10" s="161"/>
      <c r="GXH10" s="161"/>
      <c r="GXI10" s="161"/>
      <c r="GXJ10" s="161"/>
      <c r="GXK10" s="161"/>
      <c r="GXL10" s="161"/>
      <c r="GXM10" s="161"/>
      <c r="GXN10" s="161"/>
      <c r="GXO10" s="161"/>
      <c r="GXP10" s="161"/>
      <c r="GXQ10" s="161"/>
      <c r="GXR10" s="161"/>
      <c r="GXS10" s="161"/>
      <c r="GXT10" s="161"/>
      <c r="GXU10" s="161"/>
      <c r="GXV10" s="161"/>
      <c r="GXW10" s="161"/>
      <c r="GXX10" s="161"/>
      <c r="GXY10" s="161"/>
      <c r="GXZ10" s="161"/>
      <c r="GYA10" s="161"/>
      <c r="GYB10" s="161"/>
      <c r="GYC10" s="161"/>
      <c r="GYD10" s="161"/>
      <c r="GYE10" s="161"/>
      <c r="GYF10" s="161"/>
      <c r="GYG10" s="161"/>
      <c r="GYH10" s="161"/>
      <c r="GYI10" s="161"/>
      <c r="GYJ10" s="161"/>
      <c r="GYK10" s="161"/>
      <c r="GYL10" s="161"/>
      <c r="GYM10" s="161"/>
      <c r="GYN10" s="161"/>
      <c r="GYO10" s="161"/>
      <c r="GYP10" s="161"/>
      <c r="GYQ10" s="161"/>
      <c r="GYR10" s="161"/>
      <c r="GYS10" s="161"/>
      <c r="GYT10" s="161"/>
      <c r="GYU10" s="161"/>
      <c r="GYV10" s="161"/>
      <c r="GYW10" s="161"/>
      <c r="GYX10" s="161"/>
      <c r="GYY10" s="161"/>
      <c r="GYZ10" s="161"/>
      <c r="GZA10" s="161"/>
      <c r="GZB10" s="161"/>
      <c r="GZC10" s="161"/>
      <c r="GZD10" s="161"/>
      <c r="GZE10" s="161"/>
      <c r="GZF10" s="161"/>
      <c r="GZG10" s="161"/>
      <c r="GZH10" s="161"/>
      <c r="GZI10" s="161"/>
      <c r="GZJ10" s="161"/>
      <c r="GZK10" s="161"/>
      <c r="GZL10" s="161"/>
      <c r="GZM10" s="161"/>
      <c r="GZN10" s="161"/>
      <c r="GZO10" s="161"/>
      <c r="GZP10" s="161"/>
      <c r="GZQ10" s="161"/>
      <c r="GZR10" s="161"/>
      <c r="GZS10" s="161"/>
      <c r="GZT10" s="161"/>
      <c r="GZU10" s="161"/>
      <c r="GZV10" s="161"/>
      <c r="GZW10" s="161"/>
      <c r="GZX10" s="161"/>
      <c r="GZY10" s="161"/>
      <c r="GZZ10" s="161"/>
      <c r="HAA10" s="161"/>
      <c r="HAB10" s="161"/>
      <c r="HAC10" s="161"/>
      <c r="HAD10" s="161"/>
      <c r="HAE10" s="161"/>
      <c r="HAF10" s="161"/>
      <c r="HAG10" s="161"/>
      <c r="HAH10" s="161"/>
      <c r="HAI10" s="161"/>
      <c r="HAJ10" s="161"/>
      <c r="HAK10" s="161"/>
      <c r="HAL10" s="161"/>
      <c r="HAM10" s="161"/>
      <c r="HAN10" s="161"/>
      <c r="HAO10" s="161"/>
      <c r="HAP10" s="161"/>
      <c r="HAQ10" s="161"/>
      <c r="HAR10" s="161"/>
      <c r="HAS10" s="161"/>
      <c r="HAT10" s="161"/>
      <c r="HAU10" s="161"/>
      <c r="HAV10" s="161"/>
      <c r="HAW10" s="161"/>
      <c r="HAX10" s="161"/>
      <c r="HAY10" s="161"/>
      <c r="HAZ10" s="161"/>
      <c r="HBA10" s="161"/>
      <c r="HBB10" s="161"/>
      <c r="HBC10" s="161"/>
      <c r="HBD10" s="161"/>
      <c r="HBE10" s="161"/>
      <c r="HBF10" s="161"/>
      <c r="HBG10" s="161"/>
      <c r="HBH10" s="161"/>
      <c r="HBI10" s="161"/>
      <c r="HBJ10" s="161"/>
      <c r="HBK10" s="161"/>
      <c r="HBL10" s="161"/>
      <c r="HBM10" s="161"/>
      <c r="HBN10" s="161"/>
      <c r="HBO10" s="161"/>
      <c r="HBP10" s="161"/>
      <c r="HBQ10" s="161"/>
      <c r="HBR10" s="161"/>
      <c r="HBS10" s="161"/>
      <c r="HBT10" s="161"/>
      <c r="HBU10" s="161"/>
      <c r="HBV10" s="161"/>
      <c r="HBW10" s="161"/>
      <c r="HBX10" s="161"/>
      <c r="HBY10" s="161"/>
      <c r="HBZ10" s="161"/>
      <c r="HCA10" s="161"/>
      <c r="HCB10" s="161"/>
      <c r="HCC10" s="161"/>
      <c r="HCD10" s="161"/>
      <c r="HCE10" s="161"/>
      <c r="HCF10" s="161"/>
      <c r="HCG10" s="161"/>
      <c r="HCH10" s="161"/>
      <c r="HCI10" s="161"/>
      <c r="HCJ10" s="161"/>
      <c r="HCK10" s="161"/>
      <c r="HCL10" s="161"/>
      <c r="HCM10" s="161"/>
      <c r="HCN10" s="161"/>
      <c r="HCO10" s="161"/>
      <c r="HCP10" s="161"/>
      <c r="HCQ10" s="161"/>
      <c r="HCR10" s="161"/>
      <c r="HCS10" s="161"/>
      <c r="HCT10" s="161"/>
      <c r="HCU10" s="161"/>
      <c r="HCV10" s="161"/>
      <c r="HCW10" s="161"/>
      <c r="HCX10" s="161"/>
      <c r="HCY10" s="161"/>
      <c r="HCZ10" s="161"/>
      <c r="HDA10" s="161"/>
      <c r="HDB10" s="161"/>
      <c r="HDC10" s="161"/>
      <c r="HDD10" s="161"/>
      <c r="HDE10" s="161"/>
      <c r="HDF10" s="161"/>
      <c r="HDG10" s="161"/>
      <c r="HDH10" s="161"/>
      <c r="HDI10" s="161"/>
      <c r="HDJ10" s="161"/>
      <c r="HDK10" s="161"/>
      <c r="HDL10" s="161"/>
      <c r="HDM10" s="161"/>
      <c r="HDN10" s="161"/>
      <c r="HDO10" s="161"/>
      <c r="HDP10" s="161"/>
      <c r="HDQ10" s="161"/>
      <c r="HDR10" s="161"/>
      <c r="HDS10" s="161"/>
      <c r="HDT10" s="161"/>
      <c r="HDU10" s="161"/>
      <c r="HDV10" s="161"/>
      <c r="HDW10" s="161"/>
      <c r="HDX10" s="161"/>
      <c r="HDY10" s="161"/>
      <c r="HDZ10" s="161"/>
      <c r="HEA10" s="161"/>
      <c r="HEB10" s="161"/>
      <c r="HEC10" s="161"/>
      <c r="HED10" s="161"/>
      <c r="HEE10" s="161"/>
      <c r="HEF10" s="161"/>
      <c r="HEG10" s="161"/>
      <c r="HEH10" s="161"/>
      <c r="HEI10" s="161"/>
      <c r="HEJ10" s="161"/>
      <c r="HEK10" s="161"/>
      <c r="HEL10" s="161"/>
      <c r="HEM10" s="161"/>
      <c r="HEN10" s="161"/>
      <c r="HEO10" s="161"/>
      <c r="HEP10" s="161"/>
      <c r="HEQ10" s="161"/>
      <c r="HER10" s="161"/>
      <c r="HES10" s="161"/>
      <c r="HET10" s="161"/>
      <c r="HEU10" s="161"/>
      <c r="HEV10" s="161"/>
      <c r="HEW10" s="161"/>
      <c r="HEX10" s="161"/>
      <c r="HEY10" s="161"/>
      <c r="HEZ10" s="161"/>
      <c r="HFA10" s="161"/>
      <c r="HFB10" s="161"/>
      <c r="HFC10" s="161"/>
      <c r="HFD10" s="161"/>
      <c r="HFE10" s="161"/>
      <c r="HFF10" s="161"/>
      <c r="HFG10" s="161"/>
      <c r="HFH10" s="161"/>
      <c r="HFI10" s="161"/>
      <c r="HFJ10" s="161"/>
      <c r="HFK10" s="161"/>
      <c r="HFL10" s="161"/>
      <c r="HFM10" s="161"/>
      <c r="HFN10" s="161"/>
      <c r="HFO10" s="161"/>
      <c r="HFP10" s="161"/>
      <c r="HFQ10" s="161"/>
      <c r="HFR10" s="161"/>
      <c r="HFS10" s="161"/>
      <c r="HFT10" s="161"/>
      <c r="HFU10" s="161"/>
      <c r="HFV10" s="161"/>
      <c r="HFW10" s="161"/>
      <c r="HFX10" s="161"/>
      <c r="HFY10" s="161"/>
      <c r="HFZ10" s="161"/>
      <c r="HGA10" s="161"/>
      <c r="HGB10" s="161"/>
      <c r="HGC10" s="161"/>
      <c r="HGD10" s="161"/>
      <c r="HGE10" s="161"/>
      <c r="HGF10" s="161"/>
      <c r="HGG10" s="161"/>
      <c r="HGH10" s="161"/>
      <c r="HGI10" s="161"/>
      <c r="HGJ10" s="161"/>
      <c r="HGK10" s="161"/>
      <c r="HGL10" s="161"/>
      <c r="HGM10" s="161"/>
      <c r="HGN10" s="161"/>
      <c r="HGO10" s="161"/>
      <c r="HGP10" s="161"/>
      <c r="HGQ10" s="161"/>
      <c r="HGR10" s="161"/>
      <c r="HGS10" s="161"/>
      <c r="HGT10" s="161"/>
      <c r="HGU10" s="161"/>
      <c r="HGV10" s="161"/>
      <c r="HGW10" s="161"/>
      <c r="HGX10" s="161"/>
      <c r="HGY10" s="161"/>
      <c r="HGZ10" s="161"/>
      <c r="HHA10" s="161"/>
      <c r="HHB10" s="161"/>
      <c r="HHC10" s="161"/>
      <c r="HHD10" s="161"/>
      <c r="HHE10" s="161"/>
      <c r="HHF10" s="161"/>
      <c r="HHG10" s="161"/>
      <c r="HHH10" s="161"/>
      <c r="HHI10" s="161"/>
      <c r="HHJ10" s="161"/>
      <c r="HHK10" s="161"/>
      <c r="HHL10" s="161"/>
      <c r="HHM10" s="161"/>
      <c r="HHN10" s="161"/>
      <c r="HHO10" s="161"/>
      <c r="HHP10" s="161"/>
      <c r="HHQ10" s="161"/>
      <c r="HHR10" s="161"/>
      <c r="HHS10" s="161"/>
      <c r="HHT10" s="161"/>
      <c r="HHU10" s="161"/>
      <c r="HHV10" s="161"/>
      <c r="HHW10" s="161"/>
      <c r="HHX10" s="161"/>
      <c r="HHY10" s="161"/>
      <c r="HHZ10" s="161"/>
      <c r="HIA10" s="161"/>
      <c r="HIB10" s="161"/>
      <c r="HIC10" s="161"/>
      <c r="HID10" s="161"/>
      <c r="HIE10" s="161"/>
      <c r="HIF10" s="161"/>
      <c r="HIG10" s="161"/>
      <c r="HIH10" s="161"/>
      <c r="HII10" s="161"/>
      <c r="HIJ10" s="161"/>
      <c r="HIK10" s="161"/>
      <c r="HIL10" s="161"/>
      <c r="HIM10" s="161"/>
      <c r="HIN10" s="161"/>
      <c r="HIO10" s="161"/>
      <c r="HIP10" s="161"/>
      <c r="HIQ10" s="161"/>
      <c r="HIR10" s="161"/>
      <c r="HIS10" s="161"/>
      <c r="HIT10" s="161"/>
      <c r="HIU10" s="161"/>
      <c r="HIV10" s="161"/>
      <c r="HIW10" s="161"/>
      <c r="HIX10" s="161"/>
      <c r="HIY10" s="161"/>
      <c r="HIZ10" s="161"/>
      <c r="HJA10" s="161"/>
      <c r="HJB10" s="161"/>
      <c r="HJC10" s="161"/>
      <c r="HJD10" s="161"/>
      <c r="HJE10" s="161"/>
      <c r="HJF10" s="161"/>
      <c r="HJG10" s="161"/>
      <c r="HJH10" s="161"/>
      <c r="HJI10" s="161"/>
      <c r="HJJ10" s="161"/>
      <c r="HJK10" s="161"/>
      <c r="HJL10" s="161"/>
      <c r="HJM10" s="161"/>
      <c r="HJN10" s="161"/>
      <c r="HJO10" s="161"/>
      <c r="HJP10" s="161"/>
      <c r="HJQ10" s="161"/>
      <c r="HJR10" s="161"/>
      <c r="HJS10" s="161"/>
      <c r="HJT10" s="161"/>
      <c r="HJU10" s="161"/>
      <c r="HJV10" s="161"/>
      <c r="HJW10" s="161"/>
      <c r="HJX10" s="161"/>
      <c r="HJY10" s="161"/>
      <c r="HJZ10" s="161"/>
      <c r="HKA10" s="161"/>
      <c r="HKB10" s="161"/>
      <c r="HKC10" s="161"/>
      <c r="HKD10" s="161"/>
      <c r="HKE10" s="161"/>
      <c r="HKF10" s="161"/>
      <c r="HKG10" s="161"/>
      <c r="HKH10" s="161"/>
      <c r="HKI10" s="161"/>
      <c r="HKJ10" s="161"/>
      <c r="HKK10" s="161"/>
      <c r="HKL10" s="161"/>
      <c r="HKM10" s="161"/>
      <c r="HKN10" s="161"/>
      <c r="HKO10" s="161"/>
      <c r="HKP10" s="161"/>
      <c r="HKQ10" s="161"/>
      <c r="HKR10" s="161"/>
      <c r="HKS10" s="161"/>
      <c r="HKT10" s="161"/>
      <c r="HKU10" s="161"/>
      <c r="HKV10" s="161"/>
      <c r="HKW10" s="161"/>
      <c r="HKX10" s="161"/>
      <c r="HKY10" s="161"/>
      <c r="HKZ10" s="161"/>
      <c r="HLA10" s="161"/>
      <c r="HLB10" s="161"/>
      <c r="HLC10" s="161"/>
      <c r="HLD10" s="161"/>
      <c r="HLE10" s="161"/>
      <c r="HLF10" s="161"/>
      <c r="HLG10" s="161"/>
      <c r="HLH10" s="161"/>
      <c r="HLI10" s="161"/>
      <c r="HLJ10" s="161"/>
      <c r="HLK10" s="161"/>
      <c r="HLL10" s="161"/>
      <c r="HLM10" s="161"/>
      <c r="HLN10" s="161"/>
      <c r="HLO10" s="161"/>
      <c r="HLP10" s="161"/>
      <c r="HLQ10" s="161"/>
      <c r="HLR10" s="161"/>
      <c r="HLS10" s="161"/>
      <c r="HLT10" s="161"/>
      <c r="HLU10" s="161"/>
      <c r="HLV10" s="161"/>
      <c r="HLW10" s="161"/>
      <c r="HLX10" s="161"/>
      <c r="HLY10" s="161"/>
      <c r="HLZ10" s="161"/>
      <c r="HMA10" s="161"/>
      <c r="HMB10" s="161"/>
      <c r="HMC10" s="161"/>
      <c r="HMD10" s="161"/>
      <c r="HME10" s="161"/>
      <c r="HMF10" s="161"/>
      <c r="HMG10" s="161"/>
      <c r="HMH10" s="161"/>
      <c r="HMI10" s="161"/>
      <c r="HMJ10" s="161"/>
      <c r="HMK10" s="161"/>
      <c r="HML10" s="161"/>
      <c r="HMM10" s="161"/>
      <c r="HMN10" s="161"/>
      <c r="HMO10" s="161"/>
      <c r="HMP10" s="161"/>
      <c r="HMQ10" s="161"/>
      <c r="HMR10" s="161"/>
      <c r="HMS10" s="161"/>
      <c r="HMT10" s="161"/>
      <c r="HMU10" s="161"/>
      <c r="HMV10" s="161"/>
      <c r="HMW10" s="161"/>
      <c r="HMX10" s="161"/>
      <c r="HMY10" s="161"/>
      <c r="HMZ10" s="161"/>
      <c r="HNA10" s="161"/>
      <c r="HNB10" s="161"/>
      <c r="HNC10" s="161"/>
      <c r="HND10" s="161"/>
      <c r="HNE10" s="161"/>
      <c r="HNF10" s="161"/>
      <c r="HNG10" s="161"/>
      <c r="HNH10" s="161"/>
      <c r="HNI10" s="161"/>
      <c r="HNJ10" s="161"/>
      <c r="HNK10" s="161"/>
      <c r="HNL10" s="161"/>
      <c r="HNM10" s="161"/>
      <c r="HNN10" s="161"/>
      <c r="HNO10" s="161"/>
      <c r="HNP10" s="161"/>
      <c r="HNQ10" s="161"/>
      <c r="HNR10" s="161"/>
      <c r="HNS10" s="161"/>
      <c r="HNT10" s="161"/>
      <c r="HNU10" s="161"/>
      <c r="HNV10" s="161"/>
      <c r="HNW10" s="161"/>
      <c r="HNX10" s="161"/>
      <c r="HNY10" s="161"/>
      <c r="HNZ10" s="161"/>
      <c r="HOA10" s="161"/>
      <c r="HOB10" s="161"/>
      <c r="HOC10" s="161"/>
      <c r="HOD10" s="161"/>
      <c r="HOE10" s="161"/>
      <c r="HOF10" s="161"/>
      <c r="HOG10" s="161"/>
      <c r="HOH10" s="161"/>
      <c r="HOI10" s="161"/>
      <c r="HOJ10" s="161"/>
      <c r="HOK10" s="161"/>
      <c r="HOL10" s="161"/>
      <c r="HOM10" s="161"/>
      <c r="HON10" s="161"/>
      <c r="HOO10" s="161"/>
      <c r="HOP10" s="161"/>
      <c r="HOQ10" s="161"/>
      <c r="HOR10" s="161"/>
      <c r="HOS10" s="161"/>
      <c r="HOT10" s="161"/>
      <c r="HOU10" s="161"/>
      <c r="HOV10" s="161"/>
      <c r="HOW10" s="161"/>
      <c r="HOX10" s="161"/>
      <c r="HOY10" s="161"/>
      <c r="HOZ10" s="161"/>
      <c r="HPA10" s="161"/>
      <c r="HPB10" s="161"/>
      <c r="HPC10" s="161"/>
      <c r="HPD10" s="161"/>
      <c r="HPE10" s="161"/>
      <c r="HPF10" s="161"/>
      <c r="HPG10" s="161"/>
      <c r="HPH10" s="161"/>
      <c r="HPI10" s="161"/>
      <c r="HPJ10" s="161"/>
      <c r="HPK10" s="161"/>
      <c r="HPL10" s="161"/>
      <c r="HPM10" s="161"/>
      <c r="HPN10" s="161"/>
      <c r="HPO10" s="161"/>
      <c r="HPP10" s="161"/>
      <c r="HPQ10" s="161"/>
      <c r="HPR10" s="161"/>
      <c r="HPS10" s="161"/>
      <c r="HPT10" s="161"/>
      <c r="HPU10" s="161"/>
      <c r="HPV10" s="161"/>
      <c r="HPW10" s="161"/>
      <c r="HPX10" s="161"/>
      <c r="HPY10" s="161"/>
      <c r="HPZ10" s="161"/>
      <c r="HQA10" s="161"/>
      <c r="HQB10" s="161"/>
      <c r="HQC10" s="161"/>
      <c r="HQD10" s="161"/>
      <c r="HQE10" s="161"/>
      <c r="HQF10" s="161"/>
      <c r="HQG10" s="161"/>
      <c r="HQH10" s="161"/>
      <c r="HQI10" s="161"/>
      <c r="HQJ10" s="161"/>
      <c r="HQK10" s="161"/>
      <c r="HQL10" s="161"/>
      <c r="HQM10" s="161"/>
      <c r="HQN10" s="161"/>
      <c r="HQO10" s="161"/>
      <c r="HQP10" s="161"/>
      <c r="HQQ10" s="161"/>
      <c r="HQR10" s="161"/>
      <c r="HQS10" s="161"/>
      <c r="HQT10" s="161"/>
      <c r="HQU10" s="161"/>
      <c r="HQV10" s="161"/>
      <c r="HQW10" s="161"/>
      <c r="HQX10" s="161"/>
      <c r="HQY10" s="161"/>
      <c r="HQZ10" s="161"/>
      <c r="HRA10" s="161"/>
      <c r="HRB10" s="161"/>
      <c r="HRC10" s="161"/>
      <c r="HRD10" s="161"/>
      <c r="HRE10" s="161"/>
      <c r="HRF10" s="161"/>
      <c r="HRG10" s="161"/>
      <c r="HRH10" s="161"/>
      <c r="HRI10" s="161"/>
      <c r="HRJ10" s="161"/>
      <c r="HRK10" s="161"/>
      <c r="HRL10" s="161"/>
      <c r="HRM10" s="161"/>
      <c r="HRN10" s="161"/>
      <c r="HRO10" s="161"/>
      <c r="HRP10" s="161"/>
      <c r="HRQ10" s="161"/>
      <c r="HRR10" s="161"/>
      <c r="HRS10" s="161"/>
      <c r="HRT10" s="161"/>
      <c r="HRU10" s="161"/>
      <c r="HRV10" s="161"/>
      <c r="HRW10" s="161"/>
      <c r="HRX10" s="161"/>
      <c r="HRY10" s="161"/>
      <c r="HRZ10" s="161"/>
      <c r="HSA10" s="161"/>
      <c r="HSB10" s="161"/>
      <c r="HSC10" s="161"/>
      <c r="HSD10" s="161"/>
      <c r="HSE10" s="161"/>
      <c r="HSF10" s="161"/>
      <c r="HSG10" s="161"/>
      <c r="HSH10" s="161"/>
      <c r="HSI10" s="161"/>
      <c r="HSJ10" s="161"/>
      <c r="HSK10" s="161"/>
      <c r="HSL10" s="161"/>
      <c r="HSM10" s="161"/>
      <c r="HSN10" s="161"/>
      <c r="HSO10" s="161"/>
      <c r="HSP10" s="161"/>
      <c r="HSQ10" s="161"/>
      <c r="HSR10" s="161"/>
      <c r="HSS10" s="161"/>
      <c r="HST10" s="161"/>
      <c r="HSU10" s="161"/>
      <c r="HSV10" s="161"/>
      <c r="HSW10" s="161"/>
      <c r="HSX10" s="161"/>
      <c r="HSY10" s="161"/>
      <c r="HSZ10" s="161"/>
      <c r="HTA10" s="161"/>
      <c r="HTB10" s="161"/>
      <c r="HTC10" s="161"/>
      <c r="HTD10" s="161"/>
      <c r="HTE10" s="161"/>
      <c r="HTF10" s="161"/>
      <c r="HTG10" s="161"/>
      <c r="HTH10" s="161"/>
      <c r="HTI10" s="161"/>
      <c r="HTJ10" s="161"/>
      <c r="HTK10" s="161"/>
      <c r="HTL10" s="161"/>
      <c r="HTM10" s="161"/>
      <c r="HTN10" s="161"/>
      <c r="HTO10" s="161"/>
      <c r="HTP10" s="161"/>
      <c r="HTQ10" s="161"/>
      <c r="HTR10" s="161"/>
      <c r="HTS10" s="161"/>
      <c r="HTT10" s="161"/>
      <c r="HTU10" s="161"/>
      <c r="HTV10" s="161"/>
      <c r="HTW10" s="161"/>
      <c r="HTX10" s="161"/>
      <c r="HTY10" s="161"/>
      <c r="HTZ10" s="161"/>
      <c r="HUA10" s="161"/>
      <c r="HUB10" s="161"/>
      <c r="HUC10" s="161"/>
      <c r="HUD10" s="161"/>
      <c r="HUE10" s="161"/>
      <c r="HUF10" s="161"/>
      <c r="HUG10" s="161"/>
      <c r="HUH10" s="161"/>
      <c r="HUI10" s="161"/>
      <c r="HUJ10" s="161"/>
      <c r="HUK10" s="161"/>
      <c r="HUL10" s="161"/>
      <c r="HUM10" s="161"/>
      <c r="HUN10" s="161"/>
      <c r="HUO10" s="161"/>
      <c r="HUP10" s="161"/>
      <c r="HUQ10" s="161"/>
      <c r="HUR10" s="161"/>
      <c r="HUS10" s="161"/>
      <c r="HUT10" s="161"/>
      <c r="HUU10" s="161"/>
      <c r="HUV10" s="161"/>
      <c r="HUW10" s="161"/>
      <c r="HUX10" s="161"/>
      <c r="HUY10" s="161"/>
      <c r="HUZ10" s="161"/>
      <c r="HVA10" s="161"/>
      <c r="HVB10" s="161"/>
      <c r="HVC10" s="161"/>
      <c r="HVD10" s="161"/>
      <c r="HVE10" s="161"/>
      <c r="HVF10" s="161"/>
      <c r="HVG10" s="161"/>
      <c r="HVH10" s="161"/>
      <c r="HVI10" s="161"/>
      <c r="HVJ10" s="161"/>
      <c r="HVK10" s="161"/>
      <c r="HVL10" s="161"/>
      <c r="HVM10" s="161"/>
      <c r="HVN10" s="161"/>
      <c r="HVO10" s="161"/>
      <c r="HVP10" s="161"/>
      <c r="HVQ10" s="161"/>
      <c r="HVR10" s="161"/>
      <c r="HVS10" s="161"/>
      <c r="HVT10" s="161"/>
      <c r="HVU10" s="161"/>
      <c r="HVV10" s="161"/>
      <c r="HVW10" s="161"/>
      <c r="HVX10" s="161"/>
      <c r="HVY10" s="161"/>
      <c r="HVZ10" s="161"/>
      <c r="HWA10" s="161"/>
      <c r="HWB10" s="161"/>
      <c r="HWC10" s="161"/>
      <c r="HWD10" s="161"/>
      <c r="HWE10" s="161"/>
      <c r="HWF10" s="161"/>
      <c r="HWG10" s="161"/>
      <c r="HWH10" s="161"/>
      <c r="HWI10" s="161"/>
      <c r="HWJ10" s="161"/>
      <c r="HWK10" s="161"/>
      <c r="HWL10" s="161"/>
      <c r="HWM10" s="161"/>
      <c r="HWN10" s="161"/>
      <c r="HWO10" s="161"/>
      <c r="HWP10" s="161"/>
      <c r="HWQ10" s="161"/>
      <c r="HWR10" s="161"/>
      <c r="HWS10" s="161"/>
      <c r="HWT10" s="161"/>
      <c r="HWU10" s="161"/>
      <c r="HWV10" s="161"/>
      <c r="HWW10" s="161"/>
      <c r="HWX10" s="161"/>
      <c r="HWY10" s="161"/>
      <c r="HWZ10" s="161"/>
      <c r="HXA10" s="161"/>
      <c r="HXB10" s="161"/>
      <c r="HXC10" s="161"/>
      <c r="HXD10" s="161"/>
      <c r="HXE10" s="161"/>
      <c r="HXF10" s="161"/>
      <c r="HXG10" s="161"/>
      <c r="HXH10" s="161"/>
      <c r="HXI10" s="161"/>
      <c r="HXJ10" s="161"/>
      <c r="HXK10" s="161"/>
      <c r="HXL10" s="161"/>
      <c r="HXM10" s="161"/>
      <c r="HXN10" s="161"/>
      <c r="HXO10" s="161"/>
      <c r="HXP10" s="161"/>
      <c r="HXQ10" s="161"/>
      <c r="HXR10" s="161"/>
      <c r="HXS10" s="161"/>
      <c r="HXT10" s="161"/>
      <c r="HXU10" s="161"/>
      <c r="HXV10" s="161"/>
      <c r="HXW10" s="161"/>
      <c r="HXX10" s="161"/>
      <c r="HXY10" s="161"/>
      <c r="HXZ10" s="161"/>
      <c r="HYA10" s="161"/>
      <c r="HYB10" s="161"/>
      <c r="HYC10" s="161"/>
      <c r="HYD10" s="161"/>
      <c r="HYE10" s="161"/>
      <c r="HYF10" s="161"/>
      <c r="HYG10" s="161"/>
      <c r="HYH10" s="161"/>
      <c r="HYI10" s="161"/>
      <c r="HYJ10" s="161"/>
      <c r="HYK10" s="161"/>
      <c r="HYL10" s="161"/>
      <c r="HYM10" s="161"/>
      <c r="HYN10" s="161"/>
      <c r="HYO10" s="161"/>
      <c r="HYP10" s="161"/>
      <c r="HYQ10" s="161"/>
      <c r="HYR10" s="161"/>
      <c r="HYS10" s="161"/>
      <c r="HYT10" s="161"/>
      <c r="HYU10" s="161"/>
      <c r="HYV10" s="161"/>
      <c r="HYW10" s="161"/>
      <c r="HYX10" s="161"/>
      <c r="HYY10" s="161"/>
      <c r="HYZ10" s="161"/>
      <c r="HZA10" s="161"/>
      <c r="HZB10" s="161"/>
      <c r="HZC10" s="161"/>
      <c r="HZD10" s="161"/>
      <c r="HZE10" s="161"/>
      <c r="HZF10" s="161"/>
      <c r="HZG10" s="161"/>
      <c r="HZH10" s="161"/>
      <c r="HZI10" s="161"/>
      <c r="HZJ10" s="161"/>
      <c r="HZK10" s="161"/>
      <c r="HZL10" s="161"/>
      <c r="HZM10" s="161"/>
      <c r="HZN10" s="161"/>
      <c r="HZO10" s="161"/>
      <c r="HZP10" s="161"/>
      <c r="HZQ10" s="161"/>
      <c r="HZR10" s="161"/>
      <c r="HZS10" s="161"/>
      <c r="HZT10" s="161"/>
      <c r="HZU10" s="161"/>
      <c r="HZV10" s="161"/>
      <c r="HZW10" s="161"/>
      <c r="HZX10" s="161"/>
      <c r="HZY10" s="161"/>
      <c r="HZZ10" s="161"/>
      <c r="IAA10" s="161"/>
      <c r="IAB10" s="161"/>
      <c r="IAC10" s="161"/>
      <c r="IAD10" s="161"/>
      <c r="IAE10" s="161"/>
      <c r="IAF10" s="161"/>
      <c r="IAG10" s="161"/>
      <c r="IAH10" s="161"/>
      <c r="IAI10" s="161"/>
      <c r="IAJ10" s="161"/>
      <c r="IAK10" s="161"/>
      <c r="IAL10" s="161"/>
      <c r="IAM10" s="161"/>
      <c r="IAN10" s="161"/>
      <c r="IAO10" s="161"/>
      <c r="IAP10" s="161"/>
      <c r="IAQ10" s="161"/>
      <c r="IAR10" s="161"/>
      <c r="IAS10" s="161"/>
      <c r="IAT10" s="161"/>
      <c r="IAU10" s="161"/>
      <c r="IAV10" s="161"/>
      <c r="IAW10" s="161"/>
      <c r="IAX10" s="161"/>
      <c r="IAY10" s="161"/>
      <c r="IAZ10" s="161"/>
      <c r="IBA10" s="161"/>
      <c r="IBB10" s="161"/>
      <c r="IBC10" s="161"/>
      <c r="IBD10" s="161"/>
      <c r="IBE10" s="161"/>
      <c r="IBF10" s="161"/>
      <c r="IBG10" s="161"/>
      <c r="IBH10" s="161"/>
      <c r="IBI10" s="161"/>
      <c r="IBJ10" s="161"/>
      <c r="IBK10" s="161"/>
      <c r="IBL10" s="161"/>
      <c r="IBM10" s="161"/>
      <c r="IBN10" s="161"/>
      <c r="IBO10" s="161"/>
      <c r="IBP10" s="161"/>
      <c r="IBQ10" s="161"/>
      <c r="IBR10" s="161"/>
      <c r="IBS10" s="161"/>
      <c r="IBT10" s="161"/>
      <c r="IBU10" s="161"/>
      <c r="IBV10" s="161"/>
      <c r="IBW10" s="161"/>
      <c r="IBX10" s="161"/>
      <c r="IBY10" s="161"/>
      <c r="IBZ10" s="161"/>
      <c r="ICA10" s="161"/>
      <c r="ICB10" s="161"/>
      <c r="ICC10" s="161"/>
      <c r="ICD10" s="161"/>
      <c r="ICE10" s="161"/>
      <c r="ICF10" s="161"/>
      <c r="ICG10" s="161"/>
      <c r="ICH10" s="161"/>
      <c r="ICI10" s="161"/>
      <c r="ICJ10" s="161"/>
      <c r="ICK10" s="161"/>
      <c r="ICL10" s="161"/>
      <c r="ICM10" s="161"/>
      <c r="ICN10" s="161"/>
      <c r="ICO10" s="161"/>
      <c r="ICP10" s="161"/>
      <c r="ICQ10" s="161"/>
      <c r="ICR10" s="161"/>
      <c r="ICS10" s="161"/>
      <c r="ICT10" s="161"/>
      <c r="ICU10" s="161"/>
      <c r="ICV10" s="161"/>
      <c r="ICW10" s="161"/>
      <c r="ICX10" s="161"/>
      <c r="ICY10" s="161"/>
      <c r="ICZ10" s="161"/>
      <c r="IDA10" s="161"/>
      <c r="IDB10" s="161"/>
      <c r="IDC10" s="161"/>
      <c r="IDD10" s="161"/>
      <c r="IDE10" s="161"/>
      <c r="IDF10" s="161"/>
      <c r="IDG10" s="161"/>
      <c r="IDH10" s="161"/>
      <c r="IDI10" s="161"/>
      <c r="IDJ10" s="161"/>
      <c r="IDK10" s="161"/>
      <c r="IDL10" s="161"/>
      <c r="IDM10" s="161"/>
      <c r="IDN10" s="161"/>
      <c r="IDO10" s="161"/>
      <c r="IDP10" s="161"/>
      <c r="IDQ10" s="161"/>
      <c r="IDR10" s="161"/>
      <c r="IDS10" s="161"/>
      <c r="IDT10" s="161"/>
      <c r="IDU10" s="161"/>
      <c r="IDV10" s="161"/>
      <c r="IDW10" s="161"/>
      <c r="IDX10" s="161"/>
      <c r="IDY10" s="161"/>
      <c r="IDZ10" s="161"/>
      <c r="IEA10" s="161"/>
      <c r="IEB10" s="161"/>
      <c r="IEC10" s="161"/>
      <c r="IED10" s="161"/>
      <c r="IEE10" s="161"/>
      <c r="IEF10" s="161"/>
      <c r="IEG10" s="161"/>
      <c r="IEH10" s="161"/>
      <c r="IEI10" s="161"/>
      <c r="IEJ10" s="161"/>
      <c r="IEK10" s="161"/>
      <c r="IEL10" s="161"/>
      <c r="IEM10" s="161"/>
      <c r="IEN10" s="161"/>
      <c r="IEO10" s="161"/>
      <c r="IEP10" s="161"/>
      <c r="IEQ10" s="161"/>
      <c r="IER10" s="161"/>
      <c r="IES10" s="161"/>
      <c r="IET10" s="161"/>
      <c r="IEU10" s="161"/>
      <c r="IEV10" s="161"/>
      <c r="IEW10" s="161"/>
      <c r="IEX10" s="161"/>
      <c r="IEY10" s="161"/>
      <c r="IEZ10" s="161"/>
      <c r="IFA10" s="161"/>
      <c r="IFB10" s="161"/>
      <c r="IFC10" s="161"/>
      <c r="IFD10" s="161"/>
      <c r="IFE10" s="161"/>
      <c r="IFF10" s="161"/>
      <c r="IFG10" s="161"/>
      <c r="IFH10" s="161"/>
      <c r="IFI10" s="161"/>
      <c r="IFJ10" s="161"/>
      <c r="IFK10" s="161"/>
      <c r="IFL10" s="161"/>
      <c r="IFM10" s="161"/>
      <c r="IFN10" s="161"/>
      <c r="IFO10" s="161"/>
      <c r="IFP10" s="161"/>
      <c r="IFQ10" s="161"/>
      <c r="IFR10" s="161"/>
      <c r="IFS10" s="161"/>
      <c r="IFT10" s="161"/>
      <c r="IFU10" s="161"/>
      <c r="IFV10" s="161"/>
      <c r="IFW10" s="161"/>
      <c r="IFX10" s="161"/>
      <c r="IFY10" s="161"/>
      <c r="IFZ10" s="161"/>
      <c r="IGA10" s="161"/>
      <c r="IGB10" s="161"/>
      <c r="IGC10" s="161"/>
      <c r="IGD10" s="161"/>
      <c r="IGE10" s="161"/>
      <c r="IGF10" s="161"/>
      <c r="IGG10" s="161"/>
      <c r="IGH10" s="161"/>
      <c r="IGI10" s="161"/>
      <c r="IGJ10" s="161"/>
      <c r="IGK10" s="161"/>
      <c r="IGL10" s="161"/>
      <c r="IGM10" s="161"/>
      <c r="IGN10" s="161"/>
      <c r="IGO10" s="161"/>
      <c r="IGP10" s="161"/>
      <c r="IGQ10" s="161"/>
      <c r="IGR10" s="161"/>
      <c r="IGS10" s="161"/>
      <c r="IGT10" s="161"/>
      <c r="IGU10" s="161"/>
      <c r="IGV10" s="161"/>
      <c r="IGW10" s="161"/>
      <c r="IGX10" s="161"/>
      <c r="IGY10" s="161"/>
      <c r="IGZ10" s="161"/>
      <c r="IHA10" s="161"/>
      <c r="IHB10" s="161"/>
      <c r="IHC10" s="161"/>
      <c r="IHD10" s="161"/>
      <c r="IHE10" s="161"/>
      <c r="IHF10" s="161"/>
      <c r="IHG10" s="161"/>
      <c r="IHH10" s="161"/>
      <c r="IHI10" s="161"/>
      <c r="IHJ10" s="161"/>
      <c r="IHK10" s="161"/>
      <c r="IHL10" s="161"/>
      <c r="IHM10" s="161"/>
      <c r="IHN10" s="161"/>
      <c r="IHO10" s="161"/>
      <c r="IHP10" s="161"/>
      <c r="IHQ10" s="161"/>
      <c r="IHR10" s="161"/>
      <c r="IHS10" s="161"/>
      <c r="IHT10" s="161"/>
      <c r="IHU10" s="161"/>
      <c r="IHV10" s="161"/>
      <c r="IHW10" s="161"/>
      <c r="IHX10" s="161"/>
      <c r="IHY10" s="161"/>
      <c r="IHZ10" s="161"/>
      <c r="IIA10" s="161"/>
      <c r="IIB10" s="161"/>
      <c r="IIC10" s="161"/>
      <c r="IID10" s="161"/>
      <c r="IIE10" s="161"/>
      <c r="IIF10" s="161"/>
      <c r="IIG10" s="161"/>
      <c r="IIH10" s="161"/>
      <c r="III10" s="161"/>
      <c r="IIJ10" s="161"/>
      <c r="IIK10" s="161"/>
      <c r="IIL10" s="161"/>
      <c r="IIM10" s="161"/>
      <c r="IIN10" s="161"/>
      <c r="IIO10" s="161"/>
      <c r="IIP10" s="161"/>
      <c r="IIQ10" s="161"/>
      <c r="IIR10" s="161"/>
      <c r="IIS10" s="161"/>
      <c r="IIT10" s="161"/>
      <c r="IIU10" s="161"/>
      <c r="IIV10" s="161"/>
      <c r="IIW10" s="161"/>
      <c r="IIX10" s="161"/>
      <c r="IIY10" s="161"/>
      <c r="IIZ10" s="161"/>
      <c r="IJA10" s="161"/>
      <c r="IJB10" s="161"/>
      <c r="IJC10" s="161"/>
      <c r="IJD10" s="161"/>
      <c r="IJE10" s="161"/>
      <c r="IJF10" s="161"/>
      <c r="IJG10" s="161"/>
      <c r="IJH10" s="161"/>
      <c r="IJI10" s="161"/>
      <c r="IJJ10" s="161"/>
      <c r="IJK10" s="161"/>
      <c r="IJL10" s="161"/>
      <c r="IJM10" s="161"/>
      <c r="IJN10" s="161"/>
      <c r="IJO10" s="161"/>
      <c r="IJP10" s="161"/>
      <c r="IJQ10" s="161"/>
      <c r="IJR10" s="161"/>
      <c r="IJS10" s="161"/>
      <c r="IJT10" s="161"/>
      <c r="IJU10" s="161"/>
      <c r="IJV10" s="161"/>
      <c r="IJW10" s="161"/>
      <c r="IJX10" s="161"/>
      <c r="IJY10" s="161"/>
      <c r="IJZ10" s="161"/>
      <c r="IKA10" s="161"/>
      <c r="IKB10" s="161"/>
      <c r="IKC10" s="161"/>
      <c r="IKD10" s="161"/>
      <c r="IKE10" s="161"/>
      <c r="IKF10" s="161"/>
      <c r="IKG10" s="161"/>
      <c r="IKH10" s="161"/>
      <c r="IKI10" s="161"/>
      <c r="IKJ10" s="161"/>
      <c r="IKK10" s="161"/>
      <c r="IKL10" s="161"/>
      <c r="IKM10" s="161"/>
      <c r="IKN10" s="161"/>
      <c r="IKO10" s="161"/>
      <c r="IKP10" s="161"/>
      <c r="IKQ10" s="161"/>
      <c r="IKR10" s="161"/>
      <c r="IKS10" s="161"/>
      <c r="IKT10" s="161"/>
      <c r="IKU10" s="161"/>
      <c r="IKV10" s="161"/>
      <c r="IKW10" s="161"/>
      <c r="IKX10" s="161"/>
      <c r="IKY10" s="161"/>
      <c r="IKZ10" s="161"/>
      <c r="ILA10" s="161"/>
      <c r="ILB10" s="161"/>
      <c r="ILC10" s="161"/>
      <c r="ILD10" s="161"/>
      <c r="ILE10" s="161"/>
      <c r="ILF10" s="161"/>
      <c r="ILG10" s="161"/>
      <c r="ILH10" s="161"/>
      <c r="ILI10" s="161"/>
      <c r="ILJ10" s="161"/>
      <c r="ILK10" s="161"/>
      <c r="ILL10" s="161"/>
      <c r="ILM10" s="161"/>
      <c r="ILN10" s="161"/>
      <c r="ILO10" s="161"/>
      <c r="ILP10" s="161"/>
      <c r="ILQ10" s="161"/>
      <c r="ILR10" s="161"/>
      <c r="ILS10" s="161"/>
      <c r="ILT10" s="161"/>
      <c r="ILU10" s="161"/>
      <c r="ILV10" s="161"/>
      <c r="ILW10" s="161"/>
      <c r="ILX10" s="161"/>
      <c r="ILY10" s="161"/>
      <c r="ILZ10" s="161"/>
      <c r="IMA10" s="161"/>
      <c r="IMB10" s="161"/>
      <c r="IMC10" s="161"/>
      <c r="IMD10" s="161"/>
      <c r="IME10" s="161"/>
      <c r="IMF10" s="161"/>
      <c r="IMG10" s="161"/>
      <c r="IMH10" s="161"/>
      <c r="IMI10" s="161"/>
      <c r="IMJ10" s="161"/>
      <c r="IMK10" s="161"/>
      <c r="IML10" s="161"/>
      <c r="IMM10" s="161"/>
      <c r="IMN10" s="161"/>
      <c r="IMO10" s="161"/>
      <c r="IMP10" s="161"/>
      <c r="IMQ10" s="161"/>
      <c r="IMR10" s="161"/>
      <c r="IMS10" s="161"/>
      <c r="IMT10" s="161"/>
      <c r="IMU10" s="161"/>
      <c r="IMV10" s="161"/>
      <c r="IMW10" s="161"/>
      <c r="IMX10" s="161"/>
      <c r="IMY10" s="161"/>
      <c r="IMZ10" s="161"/>
      <c r="INA10" s="161"/>
      <c r="INB10" s="161"/>
      <c r="INC10" s="161"/>
      <c r="IND10" s="161"/>
      <c r="INE10" s="161"/>
      <c r="INF10" s="161"/>
      <c r="ING10" s="161"/>
      <c r="INH10" s="161"/>
      <c r="INI10" s="161"/>
      <c r="INJ10" s="161"/>
      <c r="INK10" s="161"/>
      <c r="INL10" s="161"/>
      <c r="INM10" s="161"/>
      <c r="INN10" s="161"/>
      <c r="INO10" s="161"/>
      <c r="INP10" s="161"/>
      <c r="INQ10" s="161"/>
      <c r="INR10" s="161"/>
      <c r="INS10" s="161"/>
      <c r="INT10" s="161"/>
      <c r="INU10" s="161"/>
      <c r="INV10" s="161"/>
      <c r="INW10" s="161"/>
      <c r="INX10" s="161"/>
      <c r="INY10" s="161"/>
      <c r="INZ10" s="161"/>
      <c r="IOA10" s="161"/>
      <c r="IOB10" s="161"/>
      <c r="IOC10" s="161"/>
      <c r="IOD10" s="161"/>
      <c r="IOE10" s="161"/>
      <c r="IOF10" s="161"/>
      <c r="IOG10" s="161"/>
      <c r="IOH10" s="161"/>
      <c r="IOI10" s="161"/>
      <c r="IOJ10" s="161"/>
      <c r="IOK10" s="161"/>
      <c r="IOL10" s="161"/>
      <c r="IOM10" s="161"/>
      <c r="ION10" s="161"/>
      <c r="IOO10" s="161"/>
      <c r="IOP10" s="161"/>
      <c r="IOQ10" s="161"/>
      <c r="IOR10" s="161"/>
      <c r="IOS10" s="161"/>
      <c r="IOT10" s="161"/>
      <c r="IOU10" s="161"/>
      <c r="IOV10" s="161"/>
      <c r="IOW10" s="161"/>
      <c r="IOX10" s="161"/>
      <c r="IOY10" s="161"/>
      <c r="IOZ10" s="161"/>
      <c r="IPA10" s="161"/>
      <c r="IPB10" s="161"/>
      <c r="IPC10" s="161"/>
      <c r="IPD10" s="161"/>
      <c r="IPE10" s="161"/>
      <c r="IPF10" s="161"/>
      <c r="IPG10" s="161"/>
      <c r="IPH10" s="161"/>
      <c r="IPI10" s="161"/>
      <c r="IPJ10" s="161"/>
      <c r="IPK10" s="161"/>
      <c r="IPL10" s="161"/>
      <c r="IPM10" s="161"/>
      <c r="IPN10" s="161"/>
      <c r="IPO10" s="161"/>
      <c r="IPP10" s="161"/>
      <c r="IPQ10" s="161"/>
      <c r="IPR10" s="161"/>
      <c r="IPS10" s="161"/>
      <c r="IPT10" s="161"/>
      <c r="IPU10" s="161"/>
      <c r="IPV10" s="161"/>
      <c r="IPW10" s="161"/>
      <c r="IPX10" s="161"/>
      <c r="IPY10" s="161"/>
      <c r="IPZ10" s="161"/>
      <c r="IQA10" s="161"/>
      <c r="IQB10" s="161"/>
      <c r="IQC10" s="161"/>
      <c r="IQD10" s="161"/>
      <c r="IQE10" s="161"/>
      <c r="IQF10" s="161"/>
      <c r="IQG10" s="161"/>
      <c r="IQH10" s="161"/>
      <c r="IQI10" s="161"/>
      <c r="IQJ10" s="161"/>
      <c r="IQK10" s="161"/>
      <c r="IQL10" s="161"/>
      <c r="IQM10" s="161"/>
      <c r="IQN10" s="161"/>
      <c r="IQO10" s="161"/>
      <c r="IQP10" s="161"/>
      <c r="IQQ10" s="161"/>
      <c r="IQR10" s="161"/>
      <c r="IQS10" s="161"/>
      <c r="IQT10" s="161"/>
      <c r="IQU10" s="161"/>
      <c r="IQV10" s="161"/>
      <c r="IQW10" s="161"/>
      <c r="IQX10" s="161"/>
      <c r="IQY10" s="161"/>
      <c r="IQZ10" s="161"/>
      <c r="IRA10" s="161"/>
      <c r="IRB10" s="161"/>
      <c r="IRC10" s="161"/>
      <c r="IRD10" s="161"/>
      <c r="IRE10" s="161"/>
      <c r="IRF10" s="161"/>
      <c r="IRG10" s="161"/>
      <c r="IRH10" s="161"/>
      <c r="IRI10" s="161"/>
      <c r="IRJ10" s="161"/>
      <c r="IRK10" s="161"/>
      <c r="IRL10" s="161"/>
      <c r="IRM10" s="161"/>
      <c r="IRN10" s="161"/>
      <c r="IRO10" s="161"/>
      <c r="IRP10" s="161"/>
      <c r="IRQ10" s="161"/>
      <c r="IRR10" s="161"/>
      <c r="IRS10" s="161"/>
      <c r="IRT10" s="161"/>
      <c r="IRU10" s="161"/>
      <c r="IRV10" s="161"/>
      <c r="IRW10" s="161"/>
      <c r="IRX10" s="161"/>
      <c r="IRY10" s="161"/>
      <c r="IRZ10" s="161"/>
      <c r="ISA10" s="161"/>
      <c r="ISB10" s="161"/>
      <c r="ISC10" s="161"/>
      <c r="ISD10" s="161"/>
      <c r="ISE10" s="161"/>
      <c r="ISF10" s="161"/>
      <c r="ISG10" s="161"/>
      <c r="ISH10" s="161"/>
      <c r="ISI10" s="161"/>
      <c r="ISJ10" s="161"/>
      <c r="ISK10" s="161"/>
      <c r="ISL10" s="161"/>
      <c r="ISM10" s="161"/>
      <c r="ISN10" s="161"/>
      <c r="ISO10" s="161"/>
      <c r="ISP10" s="161"/>
      <c r="ISQ10" s="161"/>
      <c r="ISR10" s="161"/>
      <c r="ISS10" s="161"/>
      <c r="IST10" s="161"/>
      <c r="ISU10" s="161"/>
      <c r="ISV10" s="161"/>
      <c r="ISW10" s="161"/>
      <c r="ISX10" s="161"/>
      <c r="ISY10" s="161"/>
      <c r="ISZ10" s="161"/>
      <c r="ITA10" s="161"/>
      <c r="ITB10" s="161"/>
      <c r="ITC10" s="161"/>
      <c r="ITD10" s="161"/>
      <c r="ITE10" s="161"/>
      <c r="ITF10" s="161"/>
      <c r="ITG10" s="161"/>
      <c r="ITH10" s="161"/>
      <c r="ITI10" s="161"/>
      <c r="ITJ10" s="161"/>
      <c r="ITK10" s="161"/>
      <c r="ITL10" s="161"/>
      <c r="ITM10" s="161"/>
      <c r="ITN10" s="161"/>
      <c r="ITO10" s="161"/>
      <c r="ITP10" s="161"/>
      <c r="ITQ10" s="161"/>
      <c r="ITR10" s="161"/>
      <c r="ITS10" s="161"/>
      <c r="ITT10" s="161"/>
      <c r="ITU10" s="161"/>
      <c r="ITV10" s="161"/>
      <c r="ITW10" s="161"/>
      <c r="ITX10" s="161"/>
      <c r="ITY10" s="161"/>
      <c r="ITZ10" s="161"/>
      <c r="IUA10" s="161"/>
      <c r="IUB10" s="161"/>
      <c r="IUC10" s="161"/>
      <c r="IUD10" s="161"/>
      <c r="IUE10" s="161"/>
      <c r="IUF10" s="161"/>
      <c r="IUG10" s="161"/>
      <c r="IUH10" s="161"/>
      <c r="IUI10" s="161"/>
      <c r="IUJ10" s="161"/>
      <c r="IUK10" s="161"/>
      <c r="IUL10" s="161"/>
      <c r="IUM10" s="161"/>
      <c r="IUN10" s="161"/>
      <c r="IUO10" s="161"/>
      <c r="IUP10" s="161"/>
      <c r="IUQ10" s="161"/>
      <c r="IUR10" s="161"/>
      <c r="IUS10" s="161"/>
      <c r="IUT10" s="161"/>
      <c r="IUU10" s="161"/>
      <c r="IUV10" s="161"/>
      <c r="IUW10" s="161"/>
      <c r="IUX10" s="161"/>
      <c r="IUY10" s="161"/>
      <c r="IUZ10" s="161"/>
      <c r="IVA10" s="161"/>
      <c r="IVB10" s="161"/>
      <c r="IVC10" s="161"/>
      <c r="IVD10" s="161"/>
      <c r="IVE10" s="161"/>
      <c r="IVF10" s="161"/>
      <c r="IVG10" s="161"/>
      <c r="IVH10" s="161"/>
      <c r="IVI10" s="161"/>
      <c r="IVJ10" s="161"/>
      <c r="IVK10" s="161"/>
      <c r="IVL10" s="161"/>
      <c r="IVM10" s="161"/>
      <c r="IVN10" s="161"/>
      <c r="IVO10" s="161"/>
      <c r="IVP10" s="161"/>
      <c r="IVQ10" s="161"/>
      <c r="IVR10" s="161"/>
      <c r="IVS10" s="161"/>
      <c r="IVT10" s="161"/>
      <c r="IVU10" s="161"/>
      <c r="IVV10" s="161"/>
      <c r="IVW10" s="161"/>
      <c r="IVX10" s="161"/>
      <c r="IVY10" s="161"/>
      <c r="IVZ10" s="161"/>
      <c r="IWA10" s="161"/>
      <c r="IWB10" s="161"/>
      <c r="IWC10" s="161"/>
      <c r="IWD10" s="161"/>
      <c r="IWE10" s="161"/>
      <c r="IWF10" s="161"/>
      <c r="IWG10" s="161"/>
      <c r="IWH10" s="161"/>
      <c r="IWI10" s="161"/>
      <c r="IWJ10" s="161"/>
      <c r="IWK10" s="161"/>
      <c r="IWL10" s="161"/>
      <c r="IWM10" s="161"/>
      <c r="IWN10" s="161"/>
      <c r="IWO10" s="161"/>
      <c r="IWP10" s="161"/>
      <c r="IWQ10" s="161"/>
      <c r="IWR10" s="161"/>
      <c r="IWS10" s="161"/>
      <c r="IWT10" s="161"/>
      <c r="IWU10" s="161"/>
      <c r="IWV10" s="161"/>
      <c r="IWW10" s="161"/>
      <c r="IWX10" s="161"/>
      <c r="IWY10" s="161"/>
      <c r="IWZ10" s="161"/>
      <c r="IXA10" s="161"/>
      <c r="IXB10" s="161"/>
      <c r="IXC10" s="161"/>
      <c r="IXD10" s="161"/>
      <c r="IXE10" s="161"/>
      <c r="IXF10" s="161"/>
      <c r="IXG10" s="161"/>
      <c r="IXH10" s="161"/>
      <c r="IXI10" s="161"/>
      <c r="IXJ10" s="161"/>
      <c r="IXK10" s="161"/>
      <c r="IXL10" s="161"/>
      <c r="IXM10" s="161"/>
      <c r="IXN10" s="161"/>
      <c r="IXO10" s="161"/>
      <c r="IXP10" s="161"/>
      <c r="IXQ10" s="161"/>
      <c r="IXR10" s="161"/>
      <c r="IXS10" s="161"/>
      <c r="IXT10" s="161"/>
      <c r="IXU10" s="161"/>
      <c r="IXV10" s="161"/>
      <c r="IXW10" s="161"/>
      <c r="IXX10" s="161"/>
      <c r="IXY10" s="161"/>
      <c r="IXZ10" s="161"/>
      <c r="IYA10" s="161"/>
      <c r="IYB10" s="161"/>
      <c r="IYC10" s="161"/>
      <c r="IYD10" s="161"/>
      <c r="IYE10" s="161"/>
      <c r="IYF10" s="161"/>
      <c r="IYG10" s="161"/>
      <c r="IYH10" s="161"/>
      <c r="IYI10" s="161"/>
      <c r="IYJ10" s="161"/>
      <c r="IYK10" s="161"/>
      <c r="IYL10" s="161"/>
      <c r="IYM10" s="161"/>
      <c r="IYN10" s="161"/>
      <c r="IYO10" s="161"/>
      <c r="IYP10" s="161"/>
      <c r="IYQ10" s="161"/>
      <c r="IYR10" s="161"/>
      <c r="IYS10" s="161"/>
      <c r="IYT10" s="161"/>
      <c r="IYU10" s="161"/>
      <c r="IYV10" s="161"/>
      <c r="IYW10" s="161"/>
      <c r="IYX10" s="161"/>
      <c r="IYY10" s="161"/>
      <c r="IYZ10" s="161"/>
      <c r="IZA10" s="161"/>
      <c r="IZB10" s="161"/>
      <c r="IZC10" s="161"/>
      <c r="IZD10" s="161"/>
      <c r="IZE10" s="161"/>
      <c r="IZF10" s="161"/>
      <c r="IZG10" s="161"/>
      <c r="IZH10" s="161"/>
      <c r="IZI10" s="161"/>
      <c r="IZJ10" s="161"/>
      <c r="IZK10" s="161"/>
      <c r="IZL10" s="161"/>
      <c r="IZM10" s="161"/>
      <c r="IZN10" s="161"/>
      <c r="IZO10" s="161"/>
      <c r="IZP10" s="161"/>
      <c r="IZQ10" s="161"/>
      <c r="IZR10" s="161"/>
      <c r="IZS10" s="161"/>
      <c r="IZT10" s="161"/>
      <c r="IZU10" s="161"/>
      <c r="IZV10" s="161"/>
      <c r="IZW10" s="161"/>
      <c r="IZX10" s="161"/>
      <c r="IZY10" s="161"/>
      <c r="IZZ10" s="161"/>
      <c r="JAA10" s="161"/>
      <c r="JAB10" s="161"/>
      <c r="JAC10" s="161"/>
      <c r="JAD10" s="161"/>
      <c r="JAE10" s="161"/>
      <c r="JAF10" s="161"/>
      <c r="JAG10" s="161"/>
      <c r="JAH10" s="161"/>
      <c r="JAI10" s="161"/>
      <c r="JAJ10" s="161"/>
      <c r="JAK10" s="161"/>
      <c r="JAL10" s="161"/>
      <c r="JAM10" s="161"/>
      <c r="JAN10" s="161"/>
      <c r="JAO10" s="161"/>
      <c r="JAP10" s="161"/>
      <c r="JAQ10" s="161"/>
      <c r="JAR10" s="161"/>
      <c r="JAS10" s="161"/>
      <c r="JAT10" s="161"/>
      <c r="JAU10" s="161"/>
      <c r="JAV10" s="161"/>
      <c r="JAW10" s="161"/>
      <c r="JAX10" s="161"/>
      <c r="JAY10" s="161"/>
      <c r="JAZ10" s="161"/>
      <c r="JBA10" s="161"/>
      <c r="JBB10" s="161"/>
      <c r="JBC10" s="161"/>
      <c r="JBD10" s="161"/>
      <c r="JBE10" s="161"/>
      <c r="JBF10" s="161"/>
      <c r="JBG10" s="161"/>
      <c r="JBH10" s="161"/>
      <c r="JBI10" s="161"/>
      <c r="JBJ10" s="161"/>
      <c r="JBK10" s="161"/>
      <c r="JBL10" s="161"/>
      <c r="JBM10" s="161"/>
      <c r="JBN10" s="161"/>
      <c r="JBO10" s="161"/>
      <c r="JBP10" s="161"/>
      <c r="JBQ10" s="161"/>
      <c r="JBR10" s="161"/>
      <c r="JBS10" s="161"/>
      <c r="JBT10" s="161"/>
      <c r="JBU10" s="161"/>
      <c r="JBV10" s="161"/>
      <c r="JBW10" s="161"/>
      <c r="JBX10" s="161"/>
      <c r="JBY10" s="161"/>
      <c r="JBZ10" s="161"/>
      <c r="JCA10" s="161"/>
      <c r="JCB10" s="161"/>
      <c r="JCC10" s="161"/>
      <c r="JCD10" s="161"/>
      <c r="JCE10" s="161"/>
      <c r="JCF10" s="161"/>
      <c r="JCG10" s="161"/>
      <c r="JCH10" s="161"/>
      <c r="JCI10" s="161"/>
      <c r="JCJ10" s="161"/>
      <c r="JCK10" s="161"/>
      <c r="JCL10" s="161"/>
      <c r="JCM10" s="161"/>
      <c r="JCN10" s="161"/>
      <c r="JCO10" s="161"/>
      <c r="JCP10" s="161"/>
      <c r="JCQ10" s="161"/>
      <c r="JCR10" s="161"/>
      <c r="JCS10" s="161"/>
      <c r="JCT10" s="161"/>
      <c r="JCU10" s="161"/>
      <c r="JCV10" s="161"/>
      <c r="JCW10" s="161"/>
      <c r="JCX10" s="161"/>
      <c r="JCY10" s="161"/>
      <c r="JCZ10" s="161"/>
      <c r="JDA10" s="161"/>
      <c r="JDB10" s="161"/>
      <c r="JDC10" s="161"/>
      <c r="JDD10" s="161"/>
      <c r="JDE10" s="161"/>
      <c r="JDF10" s="161"/>
      <c r="JDG10" s="161"/>
      <c r="JDH10" s="161"/>
      <c r="JDI10" s="161"/>
      <c r="JDJ10" s="161"/>
      <c r="JDK10" s="161"/>
      <c r="JDL10" s="161"/>
      <c r="JDM10" s="161"/>
      <c r="JDN10" s="161"/>
      <c r="JDO10" s="161"/>
      <c r="JDP10" s="161"/>
      <c r="JDQ10" s="161"/>
      <c r="JDR10" s="161"/>
      <c r="JDS10" s="161"/>
      <c r="JDT10" s="161"/>
      <c r="JDU10" s="161"/>
      <c r="JDV10" s="161"/>
      <c r="JDW10" s="161"/>
      <c r="JDX10" s="161"/>
      <c r="JDY10" s="161"/>
      <c r="JDZ10" s="161"/>
      <c r="JEA10" s="161"/>
      <c r="JEB10" s="161"/>
      <c r="JEC10" s="161"/>
      <c r="JED10" s="161"/>
      <c r="JEE10" s="161"/>
      <c r="JEF10" s="161"/>
      <c r="JEG10" s="161"/>
      <c r="JEH10" s="161"/>
      <c r="JEI10" s="161"/>
      <c r="JEJ10" s="161"/>
      <c r="JEK10" s="161"/>
      <c r="JEL10" s="161"/>
      <c r="JEM10" s="161"/>
      <c r="JEN10" s="161"/>
      <c r="JEO10" s="161"/>
      <c r="JEP10" s="161"/>
      <c r="JEQ10" s="161"/>
      <c r="JER10" s="161"/>
      <c r="JES10" s="161"/>
      <c r="JET10" s="161"/>
      <c r="JEU10" s="161"/>
      <c r="JEV10" s="161"/>
      <c r="JEW10" s="161"/>
      <c r="JEX10" s="161"/>
      <c r="JEY10" s="161"/>
      <c r="JEZ10" s="161"/>
      <c r="JFA10" s="161"/>
      <c r="JFB10" s="161"/>
      <c r="JFC10" s="161"/>
      <c r="JFD10" s="161"/>
      <c r="JFE10" s="161"/>
      <c r="JFF10" s="161"/>
      <c r="JFG10" s="161"/>
      <c r="JFH10" s="161"/>
      <c r="JFI10" s="161"/>
      <c r="JFJ10" s="161"/>
      <c r="JFK10" s="161"/>
      <c r="JFL10" s="161"/>
      <c r="JFM10" s="161"/>
      <c r="JFN10" s="161"/>
      <c r="JFO10" s="161"/>
      <c r="JFP10" s="161"/>
      <c r="JFQ10" s="161"/>
      <c r="JFR10" s="161"/>
      <c r="JFS10" s="161"/>
      <c r="JFT10" s="161"/>
      <c r="JFU10" s="161"/>
      <c r="JFV10" s="161"/>
      <c r="JFW10" s="161"/>
      <c r="JFX10" s="161"/>
      <c r="JFY10" s="161"/>
      <c r="JFZ10" s="161"/>
      <c r="JGA10" s="161"/>
      <c r="JGB10" s="161"/>
      <c r="JGC10" s="161"/>
      <c r="JGD10" s="161"/>
      <c r="JGE10" s="161"/>
      <c r="JGF10" s="161"/>
      <c r="JGG10" s="161"/>
      <c r="JGH10" s="161"/>
      <c r="JGI10" s="161"/>
      <c r="JGJ10" s="161"/>
      <c r="JGK10" s="161"/>
      <c r="JGL10" s="161"/>
      <c r="JGM10" s="161"/>
      <c r="JGN10" s="161"/>
      <c r="JGO10" s="161"/>
      <c r="JGP10" s="161"/>
      <c r="JGQ10" s="161"/>
      <c r="JGR10" s="161"/>
      <c r="JGS10" s="161"/>
      <c r="JGT10" s="161"/>
      <c r="JGU10" s="161"/>
      <c r="JGV10" s="161"/>
      <c r="JGW10" s="161"/>
      <c r="JGX10" s="161"/>
      <c r="JGY10" s="161"/>
      <c r="JGZ10" s="161"/>
      <c r="JHA10" s="161"/>
      <c r="JHB10" s="161"/>
      <c r="JHC10" s="161"/>
      <c r="JHD10" s="161"/>
      <c r="JHE10" s="161"/>
      <c r="JHF10" s="161"/>
      <c r="JHG10" s="161"/>
      <c r="JHH10" s="161"/>
      <c r="JHI10" s="161"/>
      <c r="JHJ10" s="161"/>
      <c r="JHK10" s="161"/>
      <c r="JHL10" s="161"/>
      <c r="JHM10" s="161"/>
      <c r="JHN10" s="161"/>
      <c r="JHO10" s="161"/>
      <c r="JHP10" s="161"/>
      <c r="JHQ10" s="161"/>
      <c r="JHR10" s="161"/>
      <c r="JHS10" s="161"/>
      <c r="JHT10" s="161"/>
      <c r="JHU10" s="161"/>
      <c r="JHV10" s="161"/>
      <c r="JHW10" s="161"/>
      <c r="JHX10" s="161"/>
      <c r="JHY10" s="161"/>
      <c r="JHZ10" s="161"/>
      <c r="JIA10" s="161"/>
      <c r="JIB10" s="161"/>
      <c r="JIC10" s="161"/>
      <c r="JID10" s="161"/>
      <c r="JIE10" s="161"/>
      <c r="JIF10" s="161"/>
      <c r="JIG10" s="161"/>
      <c r="JIH10" s="161"/>
      <c r="JII10" s="161"/>
      <c r="JIJ10" s="161"/>
      <c r="JIK10" s="161"/>
      <c r="JIL10" s="161"/>
      <c r="JIM10" s="161"/>
      <c r="JIN10" s="161"/>
      <c r="JIO10" s="161"/>
      <c r="JIP10" s="161"/>
      <c r="JIQ10" s="161"/>
      <c r="JIR10" s="161"/>
      <c r="JIS10" s="161"/>
      <c r="JIT10" s="161"/>
      <c r="JIU10" s="161"/>
      <c r="JIV10" s="161"/>
      <c r="JIW10" s="161"/>
      <c r="JIX10" s="161"/>
      <c r="JIY10" s="161"/>
      <c r="JIZ10" s="161"/>
      <c r="JJA10" s="161"/>
      <c r="JJB10" s="161"/>
      <c r="JJC10" s="161"/>
      <c r="JJD10" s="161"/>
      <c r="JJE10" s="161"/>
      <c r="JJF10" s="161"/>
      <c r="JJG10" s="161"/>
      <c r="JJH10" s="161"/>
      <c r="JJI10" s="161"/>
      <c r="JJJ10" s="161"/>
      <c r="JJK10" s="161"/>
      <c r="JJL10" s="161"/>
      <c r="JJM10" s="161"/>
      <c r="JJN10" s="161"/>
      <c r="JJO10" s="161"/>
      <c r="JJP10" s="161"/>
      <c r="JJQ10" s="161"/>
      <c r="JJR10" s="161"/>
      <c r="JJS10" s="161"/>
      <c r="JJT10" s="161"/>
      <c r="JJU10" s="161"/>
      <c r="JJV10" s="161"/>
      <c r="JJW10" s="161"/>
      <c r="JJX10" s="161"/>
      <c r="JJY10" s="161"/>
      <c r="JJZ10" s="161"/>
      <c r="JKA10" s="161"/>
      <c r="JKB10" s="161"/>
      <c r="JKC10" s="161"/>
      <c r="JKD10" s="161"/>
      <c r="JKE10" s="161"/>
      <c r="JKF10" s="161"/>
      <c r="JKG10" s="161"/>
      <c r="JKH10" s="161"/>
      <c r="JKI10" s="161"/>
      <c r="JKJ10" s="161"/>
      <c r="JKK10" s="161"/>
      <c r="JKL10" s="161"/>
      <c r="JKM10" s="161"/>
      <c r="JKN10" s="161"/>
      <c r="JKO10" s="161"/>
      <c r="JKP10" s="161"/>
      <c r="JKQ10" s="161"/>
      <c r="JKR10" s="161"/>
      <c r="JKS10" s="161"/>
      <c r="JKT10" s="161"/>
      <c r="JKU10" s="161"/>
      <c r="JKV10" s="161"/>
      <c r="JKW10" s="161"/>
      <c r="JKX10" s="161"/>
      <c r="JKY10" s="161"/>
      <c r="JKZ10" s="161"/>
      <c r="JLA10" s="161"/>
      <c r="JLB10" s="161"/>
      <c r="JLC10" s="161"/>
      <c r="JLD10" s="161"/>
      <c r="JLE10" s="161"/>
      <c r="JLF10" s="161"/>
      <c r="JLG10" s="161"/>
      <c r="JLH10" s="161"/>
      <c r="JLI10" s="161"/>
      <c r="JLJ10" s="161"/>
      <c r="JLK10" s="161"/>
      <c r="JLL10" s="161"/>
      <c r="JLM10" s="161"/>
      <c r="JLN10" s="161"/>
      <c r="JLO10" s="161"/>
      <c r="JLP10" s="161"/>
      <c r="JLQ10" s="161"/>
      <c r="JLR10" s="161"/>
      <c r="JLS10" s="161"/>
      <c r="JLT10" s="161"/>
      <c r="JLU10" s="161"/>
      <c r="JLV10" s="161"/>
      <c r="JLW10" s="161"/>
      <c r="JLX10" s="161"/>
      <c r="JLY10" s="161"/>
      <c r="JLZ10" s="161"/>
      <c r="JMA10" s="161"/>
      <c r="JMB10" s="161"/>
      <c r="JMC10" s="161"/>
      <c r="JMD10" s="161"/>
      <c r="JME10" s="161"/>
      <c r="JMF10" s="161"/>
      <c r="JMG10" s="161"/>
      <c r="JMH10" s="161"/>
      <c r="JMI10" s="161"/>
      <c r="JMJ10" s="161"/>
      <c r="JMK10" s="161"/>
      <c r="JML10" s="161"/>
      <c r="JMM10" s="161"/>
      <c r="JMN10" s="161"/>
      <c r="JMO10" s="161"/>
      <c r="JMP10" s="161"/>
      <c r="JMQ10" s="161"/>
      <c r="JMR10" s="161"/>
      <c r="JMS10" s="161"/>
      <c r="JMT10" s="161"/>
      <c r="JMU10" s="161"/>
      <c r="JMV10" s="161"/>
      <c r="JMW10" s="161"/>
      <c r="JMX10" s="161"/>
      <c r="JMY10" s="161"/>
      <c r="JMZ10" s="161"/>
      <c r="JNA10" s="161"/>
      <c r="JNB10" s="161"/>
      <c r="JNC10" s="161"/>
      <c r="JND10" s="161"/>
      <c r="JNE10" s="161"/>
      <c r="JNF10" s="161"/>
      <c r="JNG10" s="161"/>
      <c r="JNH10" s="161"/>
      <c r="JNI10" s="161"/>
      <c r="JNJ10" s="161"/>
      <c r="JNK10" s="161"/>
      <c r="JNL10" s="161"/>
      <c r="JNM10" s="161"/>
      <c r="JNN10" s="161"/>
      <c r="JNO10" s="161"/>
      <c r="JNP10" s="161"/>
      <c r="JNQ10" s="161"/>
      <c r="JNR10" s="161"/>
      <c r="JNS10" s="161"/>
      <c r="JNT10" s="161"/>
      <c r="JNU10" s="161"/>
      <c r="JNV10" s="161"/>
      <c r="JNW10" s="161"/>
      <c r="JNX10" s="161"/>
      <c r="JNY10" s="161"/>
      <c r="JNZ10" s="161"/>
      <c r="JOA10" s="161"/>
      <c r="JOB10" s="161"/>
      <c r="JOC10" s="161"/>
      <c r="JOD10" s="161"/>
      <c r="JOE10" s="161"/>
      <c r="JOF10" s="161"/>
      <c r="JOG10" s="161"/>
      <c r="JOH10" s="161"/>
      <c r="JOI10" s="161"/>
      <c r="JOJ10" s="161"/>
      <c r="JOK10" s="161"/>
      <c r="JOL10" s="161"/>
      <c r="JOM10" s="161"/>
      <c r="JON10" s="161"/>
      <c r="JOO10" s="161"/>
      <c r="JOP10" s="161"/>
      <c r="JOQ10" s="161"/>
      <c r="JOR10" s="161"/>
      <c r="JOS10" s="161"/>
      <c r="JOT10" s="161"/>
      <c r="JOU10" s="161"/>
      <c r="JOV10" s="161"/>
      <c r="JOW10" s="161"/>
      <c r="JOX10" s="161"/>
      <c r="JOY10" s="161"/>
      <c r="JOZ10" s="161"/>
      <c r="JPA10" s="161"/>
      <c r="JPB10" s="161"/>
      <c r="JPC10" s="161"/>
      <c r="JPD10" s="161"/>
      <c r="JPE10" s="161"/>
      <c r="JPF10" s="161"/>
      <c r="JPG10" s="161"/>
      <c r="JPH10" s="161"/>
      <c r="JPI10" s="161"/>
      <c r="JPJ10" s="161"/>
      <c r="JPK10" s="161"/>
      <c r="JPL10" s="161"/>
      <c r="JPM10" s="161"/>
      <c r="JPN10" s="161"/>
      <c r="JPO10" s="161"/>
      <c r="JPP10" s="161"/>
      <c r="JPQ10" s="161"/>
      <c r="JPR10" s="161"/>
      <c r="JPS10" s="161"/>
      <c r="JPT10" s="161"/>
      <c r="JPU10" s="161"/>
      <c r="JPV10" s="161"/>
      <c r="JPW10" s="161"/>
      <c r="JPX10" s="161"/>
      <c r="JPY10" s="161"/>
      <c r="JPZ10" s="161"/>
      <c r="JQA10" s="161"/>
      <c r="JQB10" s="161"/>
      <c r="JQC10" s="161"/>
      <c r="JQD10" s="161"/>
      <c r="JQE10" s="161"/>
      <c r="JQF10" s="161"/>
      <c r="JQG10" s="161"/>
      <c r="JQH10" s="161"/>
      <c r="JQI10" s="161"/>
      <c r="JQJ10" s="161"/>
      <c r="JQK10" s="161"/>
      <c r="JQL10" s="161"/>
      <c r="JQM10" s="161"/>
      <c r="JQN10" s="161"/>
      <c r="JQO10" s="161"/>
      <c r="JQP10" s="161"/>
      <c r="JQQ10" s="161"/>
      <c r="JQR10" s="161"/>
      <c r="JQS10" s="161"/>
      <c r="JQT10" s="161"/>
      <c r="JQU10" s="161"/>
      <c r="JQV10" s="161"/>
      <c r="JQW10" s="161"/>
      <c r="JQX10" s="161"/>
      <c r="JQY10" s="161"/>
      <c r="JQZ10" s="161"/>
      <c r="JRA10" s="161"/>
      <c r="JRB10" s="161"/>
      <c r="JRC10" s="161"/>
      <c r="JRD10" s="161"/>
      <c r="JRE10" s="161"/>
      <c r="JRF10" s="161"/>
      <c r="JRG10" s="161"/>
      <c r="JRH10" s="161"/>
      <c r="JRI10" s="161"/>
      <c r="JRJ10" s="161"/>
      <c r="JRK10" s="161"/>
      <c r="JRL10" s="161"/>
      <c r="JRM10" s="161"/>
      <c r="JRN10" s="161"/>
      <c r="JRO10" s="161"/>
      <c r="JRP10" s="161"/>
      <c r="JRQ10" s="161"/>
      <c r="JRR10" s="161"/>
      <c r="JRS10" s="161"/>
      <c r="JRT10" s="161"/>
      <c r="JRU10" s="161"/>
      <c r="JRV10" s="161"/>
      <c r="JRW10" s="161"/>
      <c r="JRX10" s="161"/>
      <c r="JRY10" s="161"/>
      <c r="JRZ10" s="161"/>
      <c r="JSA10" s="161"/>
      <c r="JSB10" s="161"/>
      <c r="JSC10" s="161"/>
      <c r="JSD10" s="161"/>
      <c r="JSE10" s="161"/>
      <c r="JSF10" s="161"/>
      <c r="JSG10" s="161"/>
      <c r="JSH10" s="161"/>
      <c r="JSI10" s="161"/>
      <c r="JSJ10" s="161"/>
      <c r="JSK10" s="161"/>
      <c r="JSL10" s="161"/>
      <c r="JSM10" s="161"/>
      <c r="JSN10" s="161"/>
      <c r="JSO10" s="161"/>
      <c r="JSP10" s="161"/>
      <c r="JSQ10" s="161"/>
      <c r="JSR10" s="161"/>
      <c r="JSS10" s="161"/>
      <c r="JST10" s="161"/>
      <c r="JSU10" s="161"/>
      <c r="JSV10" s="161"/>
      <c r="JSW10" s="161"/>
      <c r="JSX10" s="161"/>
      <c r="JSY10" s="161"/>
      <c r="JSZ10" s="161"/>
      <c r="JTA10" s="161"/>
      <c r="JTB10" s="161"/>
      <c r="JTC10" s="161"/>
      <c r="JTD10" s="161"/>
      <c r="JTE10" s="161"/>
      <c r="JTF10" s="161"/>
      <c r="JTG10" s="161"/>
      <c r="JTH10" s="161"/>
      <c r="JTI10" s="161"/>
      <c r="JTJ10" s="161"/>
      <c r="JTK10" s="161"/>
      <c r="JTL10" s="161"/>
      <c r="JTM10" s="161"/>
      <c r="JTN10" s="161"/>
      <c r="JTO10" s="161"/>
      <c r="JTP10" s="161"/>
      <c r="JTQ10" s="161"/>
      <c r="JTR10" s="161"/>
      <c r="JTS10" s="161"/>
      <c r="JTT10" s="161"/>
      <c r="JTU10" s="161"/>
      <c r="JTV10" s="161"/>
      <c r="JTW10" s="161"/>
      <c r="JTX10" s="161"/>
      <c r="JTY10" s="161"/>
      <c r="JTZ10" s="161"/>
      <c r="JUA10" s="161"/>
      <c r="JUB10" s="161"/>
      <c r="JUC10" s="161"/>
      <c r="JUD10" s="161"/>
      <c r="JUE10" s="161"/>
      <c r="JUF10" s="161"/>
      <c r="JUG10" s="161"/>
      <c r="JUH10" s="161"/>
      <c r="JUI10" s="161"/>
      <c r="JUJ10" s="161"/>
      <c r="JUK10" s="161"/>
      <c r="JUL10" s="161"/>
      <c r="JUM10" s="161"/>
      <c r="JUN10" s="161"/>
      <c r="JUO10" s="161"/>
      <c r="JUP10" s="161"/>
      <c r="JUQ10" s="161"/>
      <c r="JUR10" s="161"/>
      <c r="JUS10" s="161"/>
      <c r="JUT10" s="161"/>
      <c r="JUU10" s="161"/>
      <c r="JUV10" s="161"/>
      <c r="JUW10" s="161"/>
      <c r="JUX10" s="161"/>
      <c r="JUY10" s="161"/>
      <c r="JUZ10" s="161"/>
      <c r="JVA10" s="161"/>
      <c r="JVB10" s="161"/>
      <c r="JVC10" s="161"/>
      <c r="JVD10" s="161"/>
      <c r="JVE10" s="161"/>
      <c r="JVF10" s="161"/>
      <c r="JVG10" s="161"/>
      <c r="JVH10" s="161"/>
      <c r="JVI10" s="161"/>
      <c r="JVJ10" s="161"/>
      <c r="JVK10" s="161"/>
      <c r="JVL10" s="161"/>
      <c r="JVM10" s="161"/>
      <c r="JVN10" s="161"/>
      <c r="JVO10" s="161"/>
      <c r="JVP10" s="161"/>
      <c r="JVQ10" s="161"/>
      <c r="JVR10" s="161"/>
      <c r="JVS10" s="161"/>
      <c r="JVT10" s="161"/>
      <c r="JVU10" s="161"/>
      <c r="JVV10" s="161"/>
      <c r="JVW10" s="161"/>
      <c r="JVX10" s="161"/>
      <c r="JVY10" s="161"/>
      <c r="JVZ10" s="161"/>
      <c r="JWA10" s="161"/>
      <c r="JWB10" s="161"/>
      <c r="JWC10" s="161"/>
      <c r="JWD10" s="161"/>
      <c r="JWE10" s="161"/>
      <c r="JWF10" s="161"/>
      <c r="JWG10" s="161"/>
      <c r="JWH10" s="161"/>
      <c r="JWI10" s="161"/>
      <c r="JWJ10" s="161"/>
      <c r="JWK10" s="161"/>
      <c r="JWL10" s="161"/>
      <c r="JWM10" s="161"/>
      <c r="JWN10" s="161"/>
      <c r="JWO10" s="161"/>
      <c r="JWP10" s="161"/>
      <c r="JWQ10" s="161"/>
      <c r="JWR10" s="161"/>
      <c r="JWS10" s="161"/>
      <c r="JWT10" s="161"/>
      <c r="JWU10" s="161"/>
      <c r="JWV10" s="161"/>
      <c r="JWW10" s="161"/>
      <c r="JWX10" s="161"/>
      <c r="JWY10" s="161"/>
      <c r="JWZ10" s="161"/>
      <c r="JXA10" s="161"/>
      <c r="JXB10" s="161"/>
      <c r="JXC10" s="161"/>
      <c r="JXD10" s="161"/>
      <c r="JXE10" s="161"/>
      <c r="JXF10" s="161"/>
      <c r="JXG10" s="161"/>
      <c r="JXH10" s="161"/>
      <c r="JXI10" s="161"/>
      <c r="JXJ10" s="161"/>
      <c r="JXK10" s="161"/>
      <c r="JXL10" s="161"/>
      <c r="JXM10" s="161"/>
      <c r="JXN10" s="161"/>
      <c r="JXO10" s="161"/>
      <c r="JXP10" s="161"/>
      <c r="JXQ10" s="161"/>
      <c r="JXR10" s="161"/>
      <c r="JXS10" s="161"/>
      <c r="JXT10" s="161"/>
      <c r="JXU10" s="161"/>
      <c r="JXV10" s="161"/>
      <c r="JXW10" s="161"/>
      <c r="JXX10" s="161"/>
      <c r="JXY10" s="161"/>
      <c r="JXZ10" s="161"/>
      <c r="JYA10" s="161"/>
      <c r="JYB10" s="161"/>
      <c r="JYC10" s="161"/>
      <c r="JYD10" s="161"/>
      <c r="JYE10" s="161"/>
      <c r="JYF10" s="161"/>
      <c r="JYG10" s="161"/>
      <c r="JYH10" s="161"/>
      <c r="JYI10" s="161"/>
      <c r="JYJ10" s="161"/>
      <c r="JYK10" s="161"/>
      <c r="JYL10" s="161"/>
      <c r="JYM10" s="161"/>
      <c r="JYN10" s="161"/>
      <c r="JYO10" s="161"/>
      <c r="JYP10" s="161"/>
      <c r="JYQ10" s="161"/>
      <c r="JYR10" s="161"/>
      <c r="JYS10" s="161"/>
      <c r="JYT10" s="161"/>
      <c r="JYU10" s="161"/>
      <c r="JYV10" s="161"/>
      <c r="JYW10" s="161"/>
      <c r="JYX10" s="161"/>
      <c r="JYY10" s="161"/>
      <c r="JYZ10" s="161"/>
      <c r="JZA10" s="161"/>
      <c r="JZB10" s="161"/>
      <c r="JZC10" s="161"/>
      <c r="JZD10" s="161"/>
      <c r="JZE10" s="161"/>
      <c r="JZF10" s="161"/>
      <c r="JZG10" s="161"/>
      <c r="JZH10" s="161"/>
      <c r="JZI10" s="161"/>
      <c r="JZJ10" s="161"/>
      <c r="JZK10" s="161"/>
      <c r="JZL10" s="161"/>
      <c r="JZM10" s="161"/>
      <c r="JZN10" s="161"/>
      <c r="JZO10" s="161"/>
      <c r="JZP10" s="161"/>
      <c r="JZQ10" s="161"/>
      <c r="JZR10" s="161"/>
      <c r="JZS10" s="161"/>
      <c r="JZT10" s="161"/>
      <c r="JZU10" s="161"/>
      <c r="JZV10" s="161"/>
      <c r="JZW10" s="161"/>
      <c r="JZX10" s="161"/>
      <c r="JZY10" s="161"/>
      <c r="JZZ10" s="161"/>
      <c r="KAA10" s="161"/>
      <c r="KAB10" s="161"/>
      <c r="KAC10" s="161"/>
      <c r="KAD10" s="161"/>
      <c r="KAE10" s="161"/>
      <c r="KAF10" s="161"/>
      <c r="KAG10" s="161"/>
      <c r="KAH10" s="161"/>
      <c r="KAI10" s="161"/>
      <c r="KAJ10" s="161"/>
      <c r="KAK10" s="161"/>
      <c r="KAL10" s="161"/>
      <c r="KAM10" s="161"/>
      <c r="KAN10" s="161"/>
      <c r="KAO10" s="161"/>
      <c r="KAP10" s="161"/>
      <c r="KAQ10" s="161"/>
      <c r="KAR10" s="161"/>
      <c r="KAS10" s="161"/>
      <c r="KAT10" s="161"/>
      <c r="KAU10" s="161"/>
      <c r="KAV10" s="161"/>
      <c r="KAW10" s="161"/>
      <c r="KAX10" s="161"/>
      <c r="KAY10" s="161"/>
      <c r="KAZ10" s="161"/>
      <c r="KBA10" s="161"/>
      <c r="KBB10" s="161"/>
      <c r="KBC10" s="161"/>
      <c r="KBD10" s="161"/>
      <c r="KBE10" s="161"/>
      <c r="KBF10" s="161"/>
      <c r="KBG10" s="161"/>
      <c r="KBH10" s="161"/>
      <c r="KBI10" s="161"/>
      <c r="KBJ10" s="161"/>
      <c r="KBK10" s="161"/>
      <c r="KBL10" s="161"/>
      <c r="KBM10" s="161"/>
      <c r="KBN10" s="161"/>
      <c r="KBO10" s="161"/>
      <c r="KBP10" s="161"/>
      <c r="KBQ10" s="161"/>
      <c r="KBR10" s="161"/>
      <c r="KBS10" s="161"/>
      <c r="KBT10" s="161"/>
      <c r="KBU10" s="161"/>
      <c r="KBV10" s="161"/>
      <c r="KBW10" s="161"/>
      <c r="KBX10" s="161"/>
      <c r="KBY10" s="161"/>
      <c r="KBZ10" s="161"/>
      <c r="KCA10" s="161"/>
      <c r="KCB10" s="161"/>
      <c r="KCC10" s="161"/>
      <c r="KCD10" s="161"/>
      <c r="KCE10" s="161"/>
      <c r="KCF10" s="161"/>
      <c r="KCG10" s="161"/>
      <c r="KCH10" s="161"/>
      <c r="KCI10" s="161"/>
      <c r="KCJ10" s="161"/>
      <c r="KCK10" s="161"/>
      <c r="KCL10" s="161"/>
      <c r="KCM10" s="161"/>
      <c r="KCN10" s="161"/>
      <c r="KCO10" s="161"/>
      <c r="KCP10" s="161"/>
      <c r="KCQ10" s="161"/>
      <c r="KCR10" s="161"/>
      <c r="KCS10" s="161"/>
      <c r="KCT10" s="161"/>
      <c r="KCU10" s="161"/>
      <c r="KCV10" s="161"/>
      <c r="KCW10" s="161"/>
      <c r="KCX10" s="161"/>
      <c r="KCY10" s="161"/>
      <c r="KCZ10" s="161"/>
      <c r="KDA10" s="161"/>
      <c r="KDB10" s="161"/>
      <c r="KDC10" s="161"/>
      <c r="KDD10" s="161"/>
      <c r="KDE10" s="161"/>
      <c r="KDF10" s="161"/>
      <c r="KDG10" s="161"/>
      <c r="KDH10" s="161"/>
      <c r="KDI10" s="161"/>
      <c r="KDJ10" s="161"/>
      <c r="KDK10" s="161"/>
      <c r="KDL10" s="161"/>
      <c r="KDM10" s="161"/>
      <c r="KDN10" s="161"/>
      <c r="KDO10" s="161"/>
      <c r="KDP10" s="161"/>
      <c r="KDQ10" s="161"/>
      <c r="KDR10" s="161"/>
      <c r="KDS10" s="161"/>
      <c r="KDT10" s="161"/>
      <c r="KDU10" s="161"/>
      <c r="KDV10" s="161"/>
      <c r="KDW10" s="161"/>
      <c r="KDX10" s="161"/>
      <c r="KDY10" s="161"/>
      <c r="KDZ10" s="161"/>
      <c r="KEA10" s="161"/>
      <c r="KEB10" s="161"/>
      <c r="KEC10" s="161"/>
      <c r="KED10" s="161"/>
      <c r="KEE10" s="161"/>
      <c r="KEF10" s="161"/>
      <c r="KEG10" s="161"/>
      <c r="KEH10" s="161"/>
      <c r="KEI10" s="161"/>
      <c r="KEJ10" s="161"/>
      <c r="KEK10" s="161"/>
      <c r="KEL10" s="161"/>
      <c r="KEM10" s="161"/>
      <c r="KEN10" s="161"/>
      <c r="KEO10" s="161"/>
      <c r="KEP10" s="161"/>
      <c r="KEQ10" s="161"/>
      <c r="KER10" s="161"/>
      <c r="KES10" s="161"/>
      <c r="KET10" s="161"/>
      <c r="KEU10" s="161"/>
      <c r="KEV10" s="161"/>
      <c r="KEW10" s="161"/>
      <c r="KEX10" s="161"/>
      <c r="KEY10" s="161"/>
      <c r="KEZ10" s="161"/>
      <c r="KFA10" s="161"/>
      <c r="KFB10" s="161"/>
      <c r="KFC10" s="161"/>
      <c r="KFD10" s="161"/>
      <c r="KFE10" s="161"/>
      <c r="KFF10" s="161"/>
      <c r="KFG10" s="161"/>
      <c r="KFH10" s="161"/>
      <c r="KFI10" s="161"/>
      <c r="KFJ10" s="161"/>
      <c r="KFK10" s="161"/>
      <c r="KFL10" s="161"/>
      <c r="KFM10" s="161"/>
      <c r="KFN10" s="161"/>
      <c r="KFO10" s="161"/>
      <c r="KFP10" s="161"/>
      <c r="KFQ10" s="161"/>
      <c r="KFR10" s="161"/>
      <c r="KFS10" s="161"/>
      <c r="KFT10" s="161"/>
      <c r="KFU10" s="161"/>
      <c r="KFV10" s="161"/>
      <c r="KFW10" s="161"/>
      <c r="KFX10" s="161"/>
      <c r="KFY10" s="161"/>
      <c r="KFZ10" s="161"/>
      <c r="KGA10" s="161"/>
      <c r="KGB10" s="161"/>
      <c r="KGC10" s="161"/>
      <c r="KGD10" s="161"/>
      <c r="KGE10" s="161"/>
      <c r="KGF10" s="161"/>
      <c r="KGG10" s="161"/>
      <c r="KGH10" s="161"/>
      <c r="KGI10" s="161"/>
      <c r="KGJ10" s="161"/>
      <c r="KGK10" s="161"/>
      <c r="KGL10" s="161"/>
      <c r="KGM10" s="161"/>
      <c r="KGN10" s="161"/>
      <c r="KGO10" s="161"/>
      <c r="KGP10" s="161"/>
      <c r="KGQ10" s="161"/>
      <c r="KGR10" s="161"/>
      <c r="KGS10" s="161"/>
      <c r="KGT10" s="161"/>
      <c r="KGU10" s="161"/>
      <c r="KGV10" s="161"/>
      <c r="KGW10" s="161"/>
      <c r="KGX10" s="161"/>
      <c r="KGY10" s="161"/>
      <c r="KGZ10" s="161"/>
      <c r="KHA10" s="161"/>
      <c r="KHB10" s="161"/>
      <c r="KHC10" s="161"/>
      <c r="KHD10" s="161"/>
      <c r="KHE10" s="161"/>
      <c r="KHF10" s="161"/>
      <c r="KHG10" s="161"/>
      <c r="KHH10" s="161"/>
      <c r="KHI10" s="161"/>
      <c r="KHJ10" s="161"/>
      <c r="KHK10" s="161"/>
      <c r="KHL10" s="161"/>
      <c r="KHM10" s="161"/>
      <c r="KHN10" s="161"/>
      <c r="KHO10" s="161"/>
      <c r="KHP10" s="161"/>
      <c r="KHQ10" s="161"/>
      <c r="KHR10" s="161"/>
      <c r="KHS10" s="161"/>
      <c r="KHT10" s="161"/>
      <c r="KHU10" s="161"/>
      <c r="KHV10" s="161"/>
      <c r="KHW10" s="161"/>
      <c r="KHX10" s="161"/>
      <c r="KHY10" s="161"/>
      <c r="KHZ10" s="161"/>
      <c r="KIA10" s="161"/>
      <c r="KIB10" s="161"/>
      <c r="KIC10" s="161"/>
      <c r="KID10" s="161"/>
      <c r="KIE10" s="161"/>
      <c r="KIF10" s="161"/>
      <c r="KIG10" s="161"/>
      <c r="KIH10" s="161"/>
      <c r="KII10" s="161"/>
      <c r="KIJ10" s="161"/>
      <c r="KIK10" s="161"/>
      <c r="KIL10" s="161"/>
      <c r="KIM10" s="161"/>
      <c r="KIN10" s="161"/>
      <c r="KIO10" s="161"/>
      <c r="KIP10" s="161"/>
      <c r="KIQ10" s="161"/>
      <c r="KIR10" s="161"/>
      <c r="KIS10" s="161"/>
      <c r="KIT10" s="161"/>
      <c r="KIU10" s="161"/>
      <c r="KIV10" s="161"/>
      <c r="KIW10" s="161"/>
      <c r="KIX10" s="161"/>
      <c r="KIY10" s="161"/>
      <c r="KIZ10" s="161"/>
      <c r="KJA10" s="161"/>
      <c r="KJB10" s="161"/>
      <c r="KJC10" s="161"/>
      <c r="KJD10" s="161"/>
      <c r="KJE10" s="161"/>
      <c r="KJF10" s="161"/>
      <c r="KJG10" s="161"/>
      <c r="KJH10" s="161"/>
      <c r="KJI10" s="161"/>
      <c r="KJJ10" s="161"/>
      <c r="KJK10" s="161"/>
      <c r="KJL10" s="161"/>
      <c r="KJM10" s="161"/>
      <c r="KJN10" s="161"/>
      <c r="KJO10" s="161"/>
      <c r="KJP10" s="161"/>
      <c r="KJQ10" s="161"/>
      <c r="KJR10" s="161"/>
      <c r="KJS10" s="161"/>
      <c r="KJT10" s="161"/>
      <c r="KJU10" s="161"/>
      <c r="KJV10" s="161"/>
      <c r="KJW10" s="161"/>
      <c r="KJX10" s="161"/>
      <c r="KJY10" s="161"/>
      <c r="KJZ10" s="161"/>
      <c r="KKA10" s="161"/>
      <c r="KKB10" s="161"/>
      <c r="KKC10" s="161"/>
      <c r="KKD10" s="161"/>
      <c r="KKE10" s="161"/>
      <c r="KKF10" s="161"/>
      <c r="KKG10" s="161"/>
      <c r="KKH10" s="161"/>
      <c r="KKI10" s="161"/>
      <c r="KKJ10" s="161"/>
      <c r="KKK10" s="161"/>
      <c r="KKL10" s="161"/>
      <c r="KKM10" s="161"/>
      <c r="KKN10" s="161"/>
      <c r="KKO10" s="161"/>
      <c r="KKP10" s="161"/>
      <c r="KKQ10" s="161"/>
      <c r="KKR10" s="161"/>
      <c r="KKS10" s="161"/>
      <c r="KKT10" s="161"/>
      <c r="KKU10" s="161"/>
      <c r="KKV10" s="161"/>
      <c r="KKW10" s="161"/>
      <c r="KKX10" s="161"/>
      <c r="KKY10" s="161"/>
      <c r="KKZ10" s="161"/>
      <c r="KLA10" s="161"/>
      <c r="KLB10" s="161"/>
      <c r="KLC10" s="161"/>
      <c r="KLD10" s="161"/>
      <c r="KLE10" s="161"/>
      <c r="KLF10" s="161"/>
      <c r="KLG10" s="161"/>
      <c r="KLH10" s="161"/>
      <c r="KLI10" s="161"/>
      <c r="KLJ10" s="161"/>
      <c r="KLK10" s="161"/>
      <c r="KLL10" s="161"/>
      <c r="KLM10" s="161"/>
      <c r="KLN10" s="161"/>
      <c r="KLO10" s="161"/>
      <c r="KLP10" s="161"/>
      <c r="KLQ10" s="161"/>
      <c r="KLR10" s="161"/>
      <c r="KLS10" s="161"/>
      <c r="KLT10" s="161"/>
      <c r="KLU10" s="161"/>
      <c r="KLV10" s="161"/>
      <c r="KLW10" s="161"/>
      <c r="KLX10" s="161"/>
      <c r="KLY10" s="161"/>
      <c r="KLZ10" s="161"/>
      <c r="KMA10" s="161"/>
      <c r="KMB10" s="161"/>
      <c r="KMC10" s="161"/>
      <c r="KMD10" s="161"/>
      <c r="KME10" s="161"/>
      <c r="KMF10" s="161"/>
      <c r="KMG10" s="161"/>
      <c r="KMH10" s="161"/>
      <c r="KMI10" s="161"/>
      <c r="KMJ10" s="161"/>
      <c r="KMK10" s="161"/>
      <c r="KML10" s="161"/>
      <c r="KMM10" s="161"/>
      <c r="KMN10" s="161"/>
      <c r="KMO10" s="161"/>
      <c r="KMP10" s="161"/>
      <c r="KMQ10" s="161"/>
      <c r="KMR10" s="161"/>
      <c r="KMS10" s="161"/>
      <c r="KMT10" s="161"/>
      <c r="KMU10" s="161"/>
      <c r="KMV10" s="161"/>
      <c r="KMW10" s="161"/>
      <c r="KMX10" s="161"/>
      <c r="KMY10" s="161"/>
      <c r="KMZ10" s="161"/>
      <c r="KNA10" s="161"/>
      <c r="KNB10" s="161"/>
      <c r="KNC10" s="161"/>
      <c r="KND10" s="161"/>
      <c r="KNE10" s="161"/>
      <c r="KNF10" s="161"/>
      <c r="KNG10" s="161"/>
      <c r="KNH10" s="161"/>
      <c r="KNI10" s="161"/>
      <c r="KNJ10" s="161"/>
      <c r="KNK10" s="161"/>
      <c r="KNL10" s="161"/>
      <c r="KNM10" s="161"/>
      <c r="KNN10" s="161"/>
      <c r="KNO10" s="161"/>
      <c r="KNP10" s="161"/>
      <c r="KNQ10" s="161"/>
      <c r="KNR10" s="161"/>
      <c r="KNS10" s="161"/>
      <c r="KNT10" s="161"/>
      <c r="KNU10" s="161"/>
      <c r="KNV10" s="161"/>
      <c r="KNW10" s="161"/>
      <c r="KNX10" s="161"/>
      <c r="KNY10" s="161"/>
      <c r="KNZ10" s="161"/>
      <c r="KOA10" s="161"/>
      <c r="KOB10" s="161"/>
      <c r="KOC10" s="161"/>
      <c r="KOD10" s="161"/>
      <c r="KOE10" s="161"/>
      <c r="KOF10" s="161"/>
      <c r="KOG10" s="161"/>
      <c r="KOH10" s="161"/>
      <c r="KOI10" s="161"/>
      <c r="KOJ10" s="161"/>
      <c r="KOK10" s="161"/>
      <c r="KOL10" s="161"/>
      <c r="KOM10" s="161"/>
      <c r="KON10" s="161"/>
      <c r="KOO10" s="161"/>
      <c r="KOP10" s="161"/>
      <c r="KOQ10" s="161"/>
      <c r="KOR10" s="161"/>
      <c r="KOS10" s="161"/>
      <c r="KOT10" s="161"/>
      <c r="KOU10" s="161"/>
      <c r="KOV10" s="161"/>
      <c r="KOW10" s="161"/>
      <c r="KOX10" s="161"/>
      <c r="KOY10" s="161"/>
      <c r="KOZ10" s="161"/>
      <c r="KPA10" s="161"/>
      <c r="KPB10" s="161"/>
      <c r="KPC10" s="161"/>
      <c r="KPD10" s="161"/>
      <c r="KPE10" s="161"/>
      <c r="KPF10" s="161"/>
      <c r="KPG10" s="161"/>
      <c r="KPH10" s="161"/>
      <c r="KPI10" s="161"/>
      <c r="KPJ10" s="161"/>
      <c r="KPK10" s="161"/>
      <c r="KPL10" s="161"/>
      <c r="KPM10" s="161"/>
      <c r="KPN10" s="161"/>
      <c r="KPO10" s="161"/>
      <c r="KPP10" s="161"/>
      <c r="KPQ10" s="161"/>
      <c r="KPR10" s="161"/>
      <c r="KPS10" s="161"/>
      <c r="KPT10" s="161"/>
      <c r="KPU10" s="161"/>
      <c r="KPV10" s="161"/>
      <c r="KPW10" s="161"/>
      <c r="KPX10" s="161"/>
      <c r="KPY10" s="161"/>
      <c r="KPZ10" s="161"/>
      <c r="KQA10" s="161"/>
      <c r="KQB10" s="161"/>
      <c r="KQC10" s="161"/>
      <c r="KQD10" s="161"/>
      <c r="KQE10" s="161"/>
      <c r="KQF10" s="161"/>
      <c r="KQG10" s="161"/>
      <c r="KQH10" s="161"/>
      <c r="KQI10" s="161"/>
      <c r="KQJ10" s="161"/>
      <c r="KQK10" s="161"/>
      <c r="KQL10" s="161"/>
      <c r="KQM10" s="161"/>
      <c r="KQN10" s="161"/>
      <c r="KQO10" s="161"/>
      <c r="KQP10" s="161"/>
      <c r="KQQ10" s="161"/>
      <c r="KQR10" s="161"/>
      <c r="KQS10" s="161"/>
      <c r="KQT10" s="161"/>
      <c r="KQU10" s="161"/>
      <c r="KQV10" s="161"/>
      <c r="KQW10" s="161"/>
      <c r="KQX10" s="161"/>
      <c r="KQY10" s="161"/>
      <c r="KQZ10" s="161"/>
      <c r="KRA10" s="161"/>
      <c r="KRB10" s="161"/>
      <c r="KRC10" s="161"/>
      <c r="KRD10" s="161"/>
      <c r="KRE10" s="161"/>
      <c r="KRF10" s="161"/>
      <c r="KRG10" s="161"/>
      <c r="KRH10" s="161"/>
      <c r="KRI10" s="161"/>
      <c r="KRJ10" s="161"/>
      <c r="KRK10" s="161"/>
      <c r="KRL10" s="161"/>
      <c r="KRM10" s="161"/>
      <c r="KRN10" s="161"/>
      <c r="KRO10" s="161"/>
      <c r="KRP10" s="161"/>
      <c r="KRQ10" s="161"/>
      <c r="KRR10" s="161"/>
      <c r="KRS10" s="161"/>
      <c r="KRT10" s="161"/>
      <c r="KRU10" s="161"/>
      <c r="KRV10" s="161"/>
      <c r="KRW10" s="161"/>
      <c r="KRX10" s="161"/>
      <c r="KRY10" s="161"/>
      <c r="KRZ10" s="161"/>
      <c r="KSA10" s="161"/>
      <c r="KSB10" s="161"/>
      <c r="KSC10" s="161"/>
      <c r="KSD10" s="161"/>
      <c r="KSE10" s="161"/>
      <c r="KSF10" s="161"/>
      <c r="KSG10" s="161"/>
      <c r="KSH10" s="161"/>
      <c r="KSI10" s="161"/>
      <c r="KSJ10" s="161"/>
      <c r="KSK10" s="161"/>
      <c r="KSL10" s="161"/>
      <c r="KSM10" s="161"/>
      <c r="KSN10" s="161"/>
      <c r="KSO10" s="161"/>
      <c r="KSP10" s="161"/>
      <c r="KSQ10" s="161"/>
      <c r="KSR10" s="161"/>
      <c r="KSS10" s="161"/>
      <c r="KST10" s="161"/>
      <c r="KSU10" s="161"/>
      <c r="KSV10" s="161"/>
      <c r="KSW10" s="161"/>
      <c r="KSX10" s="161"/>
      <c r="KSY10" s="161"/>
      <c r="KSZ10" s="161"/>
      <c r="KTA10" s="161"/>
      <c r="KTB10" s="161"/>
      <c r="KTC10" s="161"/>
      <c r="KTD10" s="161"/>
      <c r="KTE10" s="161"/>
      <c r="KTF10" s="161"/>
      <c r="KTG10" s="161"/>
      <c r="KTH10" s="161"/>
      <c r="KTI10" s="161"/>
      <c r="KTJ10" s="161"/>
      <c r="KTK10" s="161"/>
      <c r="KTL10" s="161"/>
      <c r="KTM10" s="161"/>
      <c r="KTN10" s="161"/>
      <c r="KTO10" s="161"/>
      <c r="KTP10" s="161"/>
      <c r="KTQ10" s="161"/>
      <c r="KTR10" s="161"/>
      <c r="KTS10" s="161"/>
      <c r="KTT10" s="161"/>
      <c r="KTU10" s="161"/>
      <c r="KTV10" s="161"/>
      <c r="KTW10" s="161"/>
      <c r="KTX10" s="161"/>
      <c r="KTY10" s="161"/>
      <c r="KTZ10" s="161"/>
      <c r="KUA10" s="161"/>
      <c r="KUB10" s="161"/>
      <c r="KUC10" s="161"/>
      <c r="KUD10" s="161"/>
      <c r="KUE10" s="161"/>
      <c r="KUF10" s="161"/>
      <c r="KUG10" s="161"/>
      <c r="KUH10" s="161"/>
      <c r="KUI10" s="161"/>
      <c r="KUJ10" s="161"/>
      <c r="KUK10" s="161"/>
      <c r="KUL10" s="161"/>
      <c r="KUM10" s="161"/>
      <c r="KUN10" s="161"/>
      <c r="KUO10" s="161"/>
      <c r="KUP10" s="161"/>
      <c r="KUQ10" s="161"/>
      <c r="KUR10" s="161"/>
      <c r="KUS10" s="161"/>
      <c r="KUT10" s="161"/>
      <c r="KUU10" s="161"/>
      <c r="KUV10" s="161"/>
      <c r="KUW10" s="161"/>
      <c r="KUX10" s="161"/>
      <c r="KUY10" s="161"/>
      <c r="KUZ10" s="161"/>
      <c r="KVA10" s="161"/>
      <c r="KVB10" s="161"/>
      <c r="KVC10" s="161"/>
      <c r="KVD10" s="161"/>
      <c r="KVE10" s="161"/>
      <c r="KVF10" s="161"/>
      <c r="KVG10" s="161"/>
      <c r="KVH10" s="161"/>
      <c r="KVI10" s="161"/>
      <c r="KVJ10" s="161"/>
      <c r="KVK10" s="161"/>
      <c r="KVL10" s="161"/>
      <c r="KVM10" s="161"/>
      <c r="KVN10" s="161"/>
      <c r="KVO10" s="161"/>
      <c r="KVP10" s="161"/>
      <c r="KVQ10" s="161"/>
      <c r="KVR10" s="161"/>
      <c r="KVS10" s="161"/>
      <c r="KVT10" s="161"/>
      <c r="KVU10" s="161"/>
      <c r="KVV10" s="161"/>
      <c r="KVW10" s="161"/>
      <c r="KVX10" s="161"/>
      <c r="KVY10" s="161"/>
      <c r="KVZ10" s="161"/>
      <c r="KWA10" s="161"/>
      <c r="KWB10" s="161"/>
      <c r="KWC10" s="161"/>
      <c r="KWD10" s="161"/>
      <c r="KWE10" s="161"/>
      <c r="KWF10" s="161"/>
      <c r="KWG10" s="161"/>
      <c r="KWH10" s="161"/>
      <c r="KWI10" s="161"/>
      <c r="KWJ10" s="161"/>
      <c r="KWK10" s="161"/>
      <c r="KWL10" s="161"/>
      <c r="KWM10" s="161"/>
      <c r="KWN10" s="161"/>
      <c r="KWO10" s="161"/>
      <c r="KWP10" s="161"/>
      <c r="KWQ10" s="161"/>
      <c r="KWR10" s="161"/>
      <c r="KWS10" s="161"/>
      <c r="KWT10" s="161"/>
      <c r="KWU10" s="161"/>
      <c r="KWV10" s="161"/>
      <c r="KWW10" s="161"/>
      <c r="KWX10" s="161"/>
      <c r="KWY10" s="161"/>
      <c r="KWZ10" s="161"/>
      <c r="KXA10" s="161"/>
      <c r="KXB10" s="161"/>
      <c r="KXC10" s="161"/>
      <c r="KXD10" s="161"/>
      <c r="KXE10" s="161"/>
      <c r="KXF10" s="161"/>
      <c r="KXG10" s="161"/>
      <c r="KXH10" s="161"/>
      <c r="KXI10" s="161"/>
      <c r="KXJ10" s="161"/>
      <c r="KXK10" s="161"/>
      <c r="KXL10" s="161"/>
      <c r="KXM10" s="161"/>
      <c r="KXN10" s="161"/>
      <c r="KXO10" s="161"/>
      <c r="KXP10" s="161"/>
      <c r="KXQ10" s="161"/>
      <c r="KXR10" s="161"/>
      <c r="KXS10" s="161"/>
      <c r="KXT10" s="161"/>
      <c r="KXU10" s="161"/>
      <c r="KXV10" s="161"/>
      <c r="KXW10" s="161"/>
      <c r="KXX10" s="161"/>
      <c r="KXY10" s="161"/>
      <c r="KXZ10" s="161"/>
      <c r="KYA10" s="161"/>
      <c r="KYB10" s="161"/>
      <c r="KYC10" s="161"/>
      <c r="KYD10" s="161"/>
      <c r="KYE10" s="161"/>
      <c r="KYF10" s="161"/>
      <c r="KYG10" s="161"/>
      <c r="KYH10" s="161"/>
      <c r="KYI10" s="161"/>
      <c r="KYJ10" s="161"/>
      <c r="KYK10" s="161"/>
      <c r="KYL10" s="161"/>
      <c r="KYM10" s="161"/>
      <c r="KYN10" s="161"/>
      <c r="KYO10" s="161"/>
      <c r="KYP10" s="161"/>
      <c r="KYQ10" s="161"/>
      <c r="KYR10" s="161"/>
      <c r="KYS10" s="161"/>
      <c r="KYT10" s="161"/>
      <c r="KYU10" s="161"/>
      <c r="KYV10" s="161"/>
      <c r="KYW10" s="161"/>
      <c r="KYX10" s="161"/>
      <c r="KYY10" s="161"/>
      <c r="KYZ10" s="161"/>
      <c r="KZA10" s="161"/>
      <c r="KZB10" s="161"/>
      <c r="KZC10" s="161"/>
      <c r="KZD10" s="161"/>
      <c r="KZE10" s="161"/>
      <c r="KZF10" s="161"/>
      <c r="KZG10" s="161"/>
      <c r="KZH10" s="161"/>
      <c r="KZI10" s="161"/>
      <c r="KZJ10" s="161"/>
      <c r="KZK10" s="161"/>
      <c r="KZL10" s="161"/>
      <c r="KZM10" s="161"/>
      <c r="KZN10" s="161"/>
      <c r="KZO10" s="161"/>
      <c r="KZP10" s="161"/>
      <c r="KZQ10" s="161"/>
      <c r="KZR10" s="161"/>
      <c r="KZS10" s="161"/>
      <c r="KZT10" s="161"/>
      <c r="KZU10" s="161"/>
      <c r="KZV10" s="161"/>
      <c r="KZW10" s="161"/>
      <c r="KZX10" s="161"/>
      <c r="KZY10" s="161"/>
      <c r="KZZ10" s="161"/>
      <c r="LAA10" s="161"/>
      <c r="LAB10" s="161"/>
      <c r="LAC10" s="161"/>
      <c r="LAD10" s="161"/>
      <c r="LAE10" s="161"/>
      <c r="LAF10" s="161"/>
      <c r="LAG10" s="161"/>
      <c r="LAH10" s="161"/>
      <c r="LAI10" s="161"/>
      <c r="LAJ10" s="161"/>
      <c r="LAK10" s="161"/>
      <c r="LAL10" s="161"/>
      <c r="LAM10" s="161"/>
      <c r="LAN10" s="161"/>
      <c r="LAO10" s="161"/>
      <c r="LAP10" s="161"/>
      <c r="LAQ10" s="161"/>
      <c r="LAR10" s="161"/>
      <c r="LAS10" s="161"/>
      <c r="LAT10" s="161"/>
      <c r="LAU10" s="161"/>
      <c r="LAV10" s="161"/>
      <c r="LAW10" s="161"/>
      <c r="LAX10" s="161"/>
      <c r="LAY10" s="161"/>
      <c r="LAZ10" s="161"/>
      <c r="LBA10" s="161"/>
      <c r="LBB10" s="161"/>
      <c r="LBC10" s="161"/>
      <c r="LBD10" s="161"/>
      <c r="LBE10" s="161"/>
      <c r="LBF10" s="161"/>
      <c r="LBG10" s="161"/>
      <c r="LBH10" s="161"/>
      <c r="LBI10" s="161"/>
      <c r="LBJ10" s="161"/>
      <c r="LBK10" s="161"/>
      <c r="LBL10" s="161"/>
      <c r="LBM10" s="161"/>
      <c r="LBN10" s="161"/>
      <c r="LBO10" s="161"/>
      <c r="LBP10" s="161"/>
      <c r="LBQ10" s="161"/>
      <c r="LBR10" s="161"/>
      <c r="LBS10" s="161"/>
      <c r="LBT10" s="161"/>
      <c r="LBU10" s="161"/>
      <c r="LBV10" s="161"/>
      <c r="LBW10" s="161"/>
      <c r="LBX10" s="161"/>
      <c r="LBY10" s="161"/>
      <c r="LBZ10" s="161"/>
      <c r="LCA10" s="161"/>
      <c r="LCB10" s="161"/>
      <c r="LCC10" s="161"/>
      <c r="LCD10" s="161"/>
      <c r="LCE10" s="161"/>
      <c r="LCF10" s="161"/>
      <c r="LCG10" s="161"/>
      <c r="LCH10" s="161"/>
      <c r="LCI10" s="161"/>
      <c r="LCJ10" s="161"/>
      <c r="LCK10" s="161"/>
      <c r="LCL10" s="161"/>
      <c r="LCM10" s="161"/>
      <c r="LCN10" s="161"/>
      <c r="LCO10" s="161"/>
      <c r="LCP10" s="161"/>
      <c r="LCQ10" s="161"/>
      <c r="LCR10" s="161"/>
      <c r="LCS10" s="161"/>
      <c r="LCT10" s="161"/>
      <c r="LCU10" s="161"/>
      <c r="LCV10" s="161"/>
      <c r="LCW10" s="161"/>
      <c r="LCX10" s="161"/>
      <c r="LCY10" s="161"/>
      <c r="LCZ10" s="161"/>
      <c r="LDA10" s="161"/>
      <c r="LDB10" s="161"/>
      <c r="LDC10" s="161"/>
      <c r="LDD10" s="161"/>
      <c r="LDE10" s="161"/>
      <c r="LDF10" s="161"/>
      <c r="LDG10" s="161"/>
      <c r="LDH10" s="161"/>
      <c r="LDI10" s="161"/>
      <c r="LDJ10" s="161"/>
      <c r="LDK10" s="161"/>
      <c r="LDL10" s="161"/>
      <c r="LDM10" s="161"/>
      <c r="LDN10" s="161"/>
      <c r="LDO10" s="161"/>
      <c r="LDP10" s="161"/>
      <c r="LDQ10" s="161"/>
      <c r="LDR10" s="161"/>
      <c r="LDS10" s="161"/>
      <c r="LDT10" s="161"/>
      <c r="LDU10" s="161"/>
      <c r="LDV10" s="161"/>
      <c r="LDW10" s="161"/>
      <c r="LDX10" s="161"/>
      <c r="LDY10" s="161"/>
      <c r="LDZ10" s="161"/>
      <c r="LEA10" s="161"/>
      <c r="LEB10" s="161"/>
      <c r="LEC10" s="161"/>
      <c r="LED10" s="161"/>
      <c r="LEE10" s="161"/>
      <c r="LEF10" s="161"/>
      <c r="LEG10" s="161"/>
      <c r="LEH10" s="161"/>
      <c r="LEI10" s="161"/>
      <c r="LEJ10" s="161"/>
      <c r="LEK10" s="161"/>
      <c r="LEL10" s="161"/>
      <c r="LEM10" s="161"/>
      <c r="LEN10" s="161"/>
      <c r="LEO10" s="161"/>
      <c r="LEP10" s="161"/>
      <c r="LEQ10" s="161"/>
      <c r="LER10" s="161"/>
      <c r="LES10" s="161"/>
      <c r="LET10" s="161"/>
      <c r="LEU10" s="161"/>
      <c r="LEV10" s="161"/>
      <c r="LEW10" s="161"/>
      <c r="LEX10" s="161"/>
      <c r="LEY10" s="161"/>
      <c r="LEZ10" s="161"/>
      <c r="LFA10" s="161"/>
      <c r="LFB10" s="161"/>
      <c r="LFC10" s="161"/>
      <c r="LFD10" s="161"/>
      <c r="LFE10" s="161"/>
      <c r="LFF10" s="161"/>
      <c r="LFG10" s="161"/>
      <c r="LFH10" s="161"/>
      <c r="LFI10" s="161"/>
      <c r="LFJ10" s="161"/>
      <c r="LFK10" s="161"/>
      <c r="LFL10" s="161"/>
      <c r="LFM10" s="161"/>
      <c r="LFN10" s="161"/>
      <c r="LFO10" s="161"/>
      <c r="LFP10" s="161"/>
      <c r="LFQ10" s="161"/>
      <c r="LFR10" s="161"/>
      <c r="LFS10" s="161"/>
      <c r="LFT10" s="161"/>
      <c r="LFU10" s="161"/>
      <c r="LFV10" s="161"/>
      <c r="LFW10" s="161"/>
      <c r="LFX10" s="161"/>
      <c r="LFY10" s="161"/>
      <c r="LFZ10" s="161"/>
      <c r="LGA10" s="161"/>
      <c r="LGB10" s="161"/>
      <c r="LGC10" s="161"/>
      <c r="LGD10" s="161"/>
      <c r="LGE10" s="161"/>
      <c r="LGF10" s="161"/>
      <c r="LGG10" s="161"/>
      <c r="LGH10" s="161"/>
      <c r="LGI10" s="161"/>
      <c r="LGJ10" s="161"/>
      <c r="LGK10" s="161"/>
      <c r="LGL10" s="161"/>
      <c r="LGM10" s="161"/>
      <c r="LGN10" s="161"/>
      <c r="LGO10" s="161"/>
      <c r="LGP10" s="161"/>
      <c r="LGQ10" s="161"/>
      <c r="LGR10" s="161"/>
      <c r="LGS10" s="161"/>
      <c r="LGT10" s="161"/>
      <c r="LGU10" s="161"/>
      <c r="LGV10" s="161"/>
      <c r="LGW10" s="161"/>
      <c r="LGX10" s="161"/>
      <c r="LGY10" s="161"/>
      <c r="LGZ10" s="161"/>
      <c r="LHA10" s="161"/>
      <c r="LHB10" s="161"/>
      <c r="LHC10" s="161"/>
      <c r="LHD10" s="161"/>
      <c r="LHE10" s="161"/>
      <c r="LHF10" s="161"/>
      <c r="LHG10" s="161"/>
      <c r="LHH10" s="161"/>
      <c r="LHI10" s="161"/>
      <c r="LHJ10" s="161"/>
      <c r="LHK10" s="161"/>
      <c r="LHL10" s="161"/>
      <c r="LHM10" s="161"/>
      <c r="LHN10" s="161"/>
      <c r="LHO10" s="161"/>
      <c r="LHP10" s="161"/>
      <c r="LHQ10" s="161"/>
      <c r="LHR10" s="161"/>
      <c r="LHS10" s="161"/>
      <c r="LHT10" s="161"/>
      <c r="LHU10" s="161"/>
      <c r="LHV10" s="161"/>
      <c r="LHW10" s="161"/>
      <c r="LHX10" s="161"/>
      <c r="LHY10" s="161"/>
      <c r="LHZ10" s="161"/>
      <c r="LIA10" s="161"/>
      <c r="LIB10" s="161"/>
      <c r="LIC10" s="161"/>
      <c r="LID10" s="161"/>
      <c r="LIE10" s="161"/>
      <c r="LIF10" s="161"/>
      <c r="LIG10" s="161"/>
      <c r="LIH10" s="161"/>
      <c r="LII10" s="161"/>
      <c r="LIJ10" s="161"/>
      <c r="LIK10" s="161"/>
      <c r="LIL10" s="161"/>
      <c r="LIM10" s="161"/>
      <c r="LIN10" s="161"/>
      <c r="LIO10" s="161"/>
      <c r="LIP10" s="161"/>
      <c r="LIQ10" s="161"/>
      <c r="LIR10" s="161"/>
      <c r="LIS10" s="161"/>
      <c r="LIT10" s="161"/>
      <c r="LIU10" s="161"/>
      <c r="LIV10" s="161"/>
      <c r="LIW10" s="161"/>
      <c r="LIX10" s="161"/>
      <c r="LIY10" s="161"/>
      <c r="LIZ10" s="161"/>
      <c r="LJA10" s="161"/>
      <c r="LJB10" s="161"/>
      <c r="LJC10" s="161"/>
      <c r="LJD10" s="161"/>
      <c r="LJE10" s="161"/>
      <c r="LJF10" s="161"/>
      <c r="LJG10" s="161"/>
      <c r="LJH10" s="161"/>
      <c r="LJI10" s="161"/>
      <c r="LJJ10" s="161"/>
      <c r="LJK10" s="161"/>
      <c r="LJL10" s="161"/>
      <c r="LJM10" s="161"/>
      <c r="LJN10" s="161"/>
      <c r="LJO10" s="161"/>
      <c r="LJP10" s="161"/>
      <c r="LJQ10" s="161"/>
      <c r="LJR10" s="161"/>
      <c r="LJS10" s="161"/>
      <c r="LJT10" s="161"/>
      <c r="LJU10" s="161"/>
      <c r="LJV10" s="161"/>
      <c r="LJW10" s="161"/>
      <c r="LJX10" s="161"/>
      <c r="LJY10" s="161"/>
      <c r="LJZ10" s="161"/>
      <c r="LKA10" s="161"/>
      <c r="LKB10" s="161"/>
      <c r="LKC10" s="161"/>
      <c r="LKD10" s="161"/>
      <c r="LKE10" s="161"/>
      <c r="LKF10" s="161"/>
      <c r="LKG10" s="161"/>
      <c r="LKH10" s="161"/>
      <c r="LKI10" s="161"/>
      <c r="LKJ10" s="161"/>
      <c r="LKK10" s="161"/>
      <c r="LKL10" s="161"/>
      <c r="LKM10" s="161"/>
      <c r="LKN10" s="161"/>
      <c r="LKO10" s="161"/>
      <c r="LKP10" s="161"/>
      <c r="LKQ10" s="161"/>
      <c r="LKR10" s="161"/>
      <c r="LKS10" s="161"/>
      <c r="LKT10" s="161"/>
      <c r="LKU10" s="161"/>
      <c r="LKV10" s="161"/>
      <c r="LKW10" s="161"/>
      <c r="LKX10" s="161"/>
      <c r="LKY10" s="161"/>
      <c r="LKZ10" s="161"/>
      <c r="LLA10" s="161"/>
      <c r="LLB10" s="161"/>
      <c r="LLC10" s="161"/>
      <c r="LLD10" s="161"/>
      <c r="LLE10" s="161"/>
      <c r="LLF10" s="161"/>
      <c r="LLG10" s="161"/>
      <c r="LLH10" s="161"/>
      <c r="LLI10" s="161"/>
      <c r="LLJ10" s="161"/>
      <c r="LLK10" s="161"/>
      <c r="LLL10" s="161"/>
      <c r="LLM10" s="161"/>
      <c r="LLN10" s="161"/>
      <c r="LLO10" s="161"/>
      <c r="LLP10" s="161"/>
      <c r="LLQ10" s="161"/>
      <c r="LLR10" s="161"/>
      <c r="LLS10" s="161"/>
      <c r="LLT10" s="161"/>
      <c r="LLU10" s="161"/>
      <c r="LLV10" s="161"/>
      <c r="LLW10" s="161"/>
      <c r="LLX10" s="161"/>
      <c r="LLY10" s="161"/>
      <c r="LLZ10" s="161"/>
      <c r="LMA10" s="161"/>
      <c r="LMB10" s="161"/>
      <c r="LMC10" s="161"/>
      <c r="LMD10" s="161"/>
      <c r="LME10" s="161"/>
      <c r="LMF10" s="161"/>
      <c r="LMG10" s="161"/>
      <c r="LMH10" s="161"/>
      <c r="LMI10" s="161"/>
      <c r="LMJ10" s="161"/>
      <c r="LMK10" s="161"/>
      <c r="LML10" s="161"/>
      <c r="LMM10" s="161"/>
      <c r="LMN10" s="161"/>
      <c r="LMO10" s="161"/>
      <c r="LMP10" s="161"/>
      <c r="LMQ10" s="161"/>
      <c r="LMR10" s="161"/>
      <c r="LMS10" s="161"/>
      <c r="LMT10" s="161"/>
      <c r="LMU10" s="161"/>
      <c r="LMV10" s="161"/>
      <c r="LMW10" s="161"/>
      <c r="LMX10" s="161"/>
      <c r="LMY10" s="161"/>
      <c r="LMZ10" s="161"/>
      <c r="LNA10" s="161"/>
      <c r="LNB10" s="161"/>
      <c r="LNC10" s="161"/>
      <c r="LND10" s="161"/>
      <c r="LNE10" s="161"/>
      <c r="LNF10" s="161"/>
      <c r="LNG10" s="161"/>
      <c r="LNH10" s="161"/>
      <c r="LNI10" s="161"/>
      <c r="LNJ10" s="161"/>
      <c r="LNK10" s="161"/>
      <c r="LNL10" s="161"/>
      <c r="LNM10" s="161"/>
      <c r="LNN10" s="161"/>
      <c r="LNO10" s="161"/>
      <c r="LNP10" s="161"/>
      <c r="LNQ10" s="161"/>
      <c r="LNR10" s="161"/>
      <c r="LNS10" s="161"/>
      <c r="LNT10" s="161"/>
      <c r="LNU10" s="161"/>
      <c r="LNV10" s="161"/>
      <c r="LNW10" s="161"/>
      <c r="LNX10" s="161"/>
      <c r="LNY10" s="161"/>
      <c r="LNZ10" s="161"/>
      <c r="LOA10" s="161"/>
      <c r="LOB10" s="161"/>
      <c r="LOC10" s="161"/>
      <c r="LOD10" s="161"/>
      <c r="LOE10" s="161"/>
      <c r="LOF10" s="161"/>
      <c r="LOG10" s="161"/>
      <c r="LOH10" s="161"/>
      <c r="LOI10" s="161"/>
      <c r="LOJ10" s="161"/>
      <c r="LOK10" s="161"/>
      <c r="LOL10" s="161"/>
      <c r="LOM10" s="161"/>
      <c r="LON10" s="161"/>
      <c r="LOO10" s="161"/>
      <c r="LOP10" s="161"/>
      <c r="LOQ10" s="161"/>
      <c r="LOR10" s="161"/>
      <c r="LOS10" s="161"/>
      <c r="LOT10" s="161"/>
      <c r="LOU10" s="161"/>
      <c r="LOV10" s="161"/>
      <c r="LOW10" s="161"/>
      <c r="LOX10" s="161"/>
      <c r="LOY10" s="161"/>
      <c r="LOZ10" s="161"/>
      <c r="LPA10" s="161"/>
      <c r="LPB10" s="161"/>
      <c r="LPC10" s="161"/>
      <c r="LPD10" s="161"/>
      <c r="LPE10" s="161"/>
      <c r="LPF10" s="161"/>
      <c r="LPG10" s="161"/>
      <c r="LPH10" s="161"/>
      <c r="LPI10" s="161"/>
      <c r="LPJ10" s="161"/>
      <c r="LPK10" s="161"/>
      <c r="LPL10" s="161"/>
      <c r="LPM10" s="161"/>
      <c r="LPN10" s="161"/>
      <c r="LPO10" s="161"/>
      <c r="LPP10" s="161"/>
      <c r="LPQ10" s="161"/>
      <c r="LPR10" s="161"/>
      <c r="LPS10" s="161"/>
      <c r="LPT10" s="161"/>
      <c r="LPU10" s="161"/>
      <c r="LPV10" s="161"/>
      <c r="LPW10" s="161"/>
      <c r="LPX10" s="161"/>
      <c r="LPY10" s="161"/>
      <c r="LPZ10" s="161"/>
      <c r="LQA10" s="161"/>
      <c r="LQB10" s="161"/>
      <c r="LQC10" s="161"/>
      <c r="LQD10" s="161"/>
      <c r="LQE10" s="161"/>
      <c r="LQF10" s="161"/>
      <c r="LQG10" s="161"/>
      <c r="LQH10" s="161"/>
      <c r="LQI10" s="161"/>
      <c r="LQJ10" s="161"/>
      <c r="LQK10" s="161"/>
      <c r="LQL10" s="161"/>
      <c r="LQM10" s="161"/>
      <c r="LQN10" s="161"/>
      <c r="LQO10" s="161"/>
      <c r="LQP10" s="161"/>
      <c r="LQQ10" s="161"/>
      <c r="LQR10" s="161"/>
      <c r="LQS10" s="161"/>
      <c r="LQT10" s="161"/>
      <c r="LQU10" s="161"/>
      <c r="LQV10" s="161"/>
      <c r="LQW10" s="161"/>
      <c r="LQX10" s="161"/>
      <c r="LQY10" s="161"/>
      <c r="LQZ10" s="161"/>
      <c r="LRA10" s="161"/>
      <c r="LRB10" s="161"/>
      <c r="LRC10" s="161"/>
      <c r="LRD10" s="161"/>
      <c r="LRE10" s="161"/>
      <c r="LRF10" s="161"/>
      <c r="LRG10" s="161"/>
      <c r="LRH10" s="161"/>
      <c r="LRI10" s="161"/>
      <c r="LRJ10" s="161"/>
      <c r="LRK10" s="161"/>
      <c r="LRL10" s="161"/>
      <c r="LRM10" s="161"/>
      <c r="LRN10" s="161"/>
      <c r="LRO10" s="161"/>
      <c r="LRP10" s="161"/>
      <c r="LRQ10" s="161"/>
      <c r="LRR10" s="161"/>
      <c r="LRS10" s="161"/>
      <c r="LRT10" s="161"/>
      <c r="LRU10" s="161"/>
      <c r="LRV10" s="161"/>
      <c r="LRW10" s="161"/>
      <c r="LRX10" s="161"/>
      <c r="LRY10" s="161"/>
      <c r="LRZ10" s="161"/>
      <c r="LSA10" s="161"/>
      <c r="LSB10" s="161"/>
      <c r="LSC10" s="161"/>
      <c r="LSD10" s="161"/>
      <c r="LSE10" s="161"/>
      <c r="LSF10" s="161"/>
      <c r="LSG10" s="161"/>
      <c r="LSH10" s="161"/>
      <c r="LSI10" s="161"/>
      <c r="LSJ10" s="161"/>
      <c r="LSK10" s="161"/>
      <c r="LSL10" s="161"/>
      <c r="LSM10" s="161"/>
      <c r="LSN10" s="161"/>
      <c r="LSO10" s="161"/>
      <c r="LSP10" s="161"/>
      <c r="LSQ10" s="161"/>
      <c r="LSR10" s="161"/>
      <c r="LSS10" s="161"/>
      <c r="LST10" s="161"/>
      <c r="LSU10" s="161"/>
      <c r="LSV10" s="161"/>
      <c r="LSW10" s="161"/>
      <c r="LSX10" s="161"/>
      <c r="LSY10" s="161"/>
      <c r="LSZ10" s="161"/>
      <c r="LTA10" s="161"/>
      <c r="LTB10" s="161"/>
      <c r="LTC10" s="161"/>
      <c r="LTD10" s="161"/>
      <c r="LTE10" s="161"/>
      <c r="LTF10" s="161"/>
      <c r="LTG10" s="161"/>
      <c r="LTH10" s="161"/>
      <c r="LTI10" s="161"/>
      <c r="LTJ10" s="161"/>
      <c r="LTK10" s="161"/>
      <c r="LTL10" s="161"/>
      <c r="LTM10" s="161"/>
      <c r="LTN10" s="161"/>
      <c r="LTO10" s="161"/>
      <c r="LTP10" s="161"/>
      <c r="LTQ10" s="161"/>
      <c r="LTR10" s="161"/>
      <c r="LTS10" s="161"/>
      <c r="LTT10" s="161"/>
      <c r="LTU10" s="161"/>
      <c r="LTV10" s="161"/>
      <c r="LTW10" s="161"/>
      <c r="LTX10" s="161"/>
      <c r="LTY10" s="161"/>
      <c r="LTZ10" s="161"/>
      <c r="LUA10" s="161"/>
      <c r="LUB10" s="161"/>
      <c r="LUC10" s="161"/>
      <c r="LUD10" s="161"/>
      <c r="LUE10" s="161"/>
      <c r="LUF10" s="161"/>
      <c r="LUG10" s="161"/>
      <c r="LUH10" s="161"/>
      <c r="LUI10" s="161"/>
      <c r="LUJ10" s="161"/>
      <c r="LUK10" s="161"/>
      <c r="LUL10" s="161"/>
      <c r="LUM10" s="161"/>
      <c r="LUN10" s="161"/>
      <c r="LUO10" s="161"/>
      <c r="LUP10" s="161"/>
      <c r="LUQ10" s="161"/>
      <c r="LUR10" s="161"/>
      <c r="LUS10" s="161"/>
      <c r="LUT10" s="161"/>
      <c r="LUU10" s="161"/>
      <c r="LUV10" s="161"/>
      <c r="LUW10" s="161"/>
      <c r="LUX10" s="161"/>
      <c r="LUY10" s="161"/>
      <c r="LUZ10" s="161"/>
      <c r="LVA10" s="161"/>
      <c r="LVB10" s="161"/>
      <c r="LVC10" s="161"/>
      <c r="LVD10" s="161"/>
      <c r="LVE10" s="161"/>
      <c r="LVF10" s="161"/>
      <c r="LVG10" s="161"/>
      <c r="LVH10" s="161"/>
      <c r="LVI10" s="161"/>
      <c r="LVJ10" s="161"/>
      <c r="LVK10" s="161"/>
      <c r="LVL10" s="161"/>
      <c r="LVM10" s="161"/>
      <c r="LVN10" s="161"/>
      <c r="LVO10" s="161"/>
      <c r="LVP10" s="161"/>
      <c r="LVQ10" s="161"/>
      <c r="LVR10" s="161"/>
      <c r="LVS10" s="161"/>
      <c r="LVT10" s="161"/>
      <c r="LVU10" s="161"/>
      <c r="LVV10" s="161"/>
      <c r="LVW10" s="161"/>
      <c r="LVX10" s="161"/>
      <c r="LVY10" s="161"/>
      <c r="LVZ10" s="161"/>
      <c r="LWA10" s="161"/>
      <c r="LWB10" s="161"/>
      <c r="LWC10" s="161"/>
      <c r="LWD10" s="161"/>
      <c r="LWE10" s="161"/>
      <c r="LWF10" s="161"/>
      <c r="LWG10" s="161"/>
      <c r="LWH10" s="161"/>
      <c r="LWI10" s="161"/>
      <c r="LWJ10" s="161"/>
      <c r="LWK10" s="161"/>
      <c r="LWL10" s="161"/>
      <c r="LWM10" s="161"/>
      <c r="LWN10" s="161"/>
      <c r="LWO10" s="161"/>
      <c r="LWP10" s="161"/>
      <c r="LWQ10" s="161"/>
      <c r="LWR10" s="161"/>
      <c r="LWS10" s="161"/>
      <c r="LWT10" s="161"/>
      <c r="LWU10" s="161"/>
      <c r="LWV10" s="161"/>
      <c r="LWW10" s="161"/>
      <c r="LWX10" s="161"/>
      <c r="LWY10" s="161"/>
      <c r="LWZ10" s="161"/>
      <c r="LXA10" s="161"/>
      <c r="LXB10" s="161"/>
      <c r="LXC10" s="161"/>
      <c r="LXD10" s="161"/>
      <c r="LXE10" s="161"/>
      <c r="LXF10" s="161"/>
      <c r="LXG10" s="161"/>
      <c r="LXH10" s="161"/>
      <c r="LXI10" s="161"/>
      <c r="LXJ10" s="161"/>
      <c r="LXK10" s="161"/>
      <c r="LXL10" s="161"/>
      <c r="LXM10" s="161"/>
      <c r="LXN10" s="161"/>
      <c r="LXO10" s="161"/>
      <c r="LXP10" s="161"/>
      <c r="LXQ10" s="161"/>
      <c r="LXR10" s="161"/>
      <c r="LXS10" s="161"/>
      <c r="LXT10" s="161"/>
      <c r="LXU10" s="161"/>
      <c r="LXV10" s="161"/>
      <c r="LXW10" s="161"/>
      <c r="LXX10" s="161"/>
      <c r="LXY10" s="161"/>
      <c r="LXZ10" s="161"/>
      <c r="LYA10" s="161"/>
      <c r="LYB10" s="161"/>
      <c r="LYC10" s="161"/>
      <c r="LYD10" s="161"/>
      <c r="LYE10" s="161"/>
      <c r="LYF10" s="161"/>
      <c r="LYG10" s="161"/>
      <c r="LYH10" s="161"/>
      <c r="LYI10" s="161"/>
      <c r="LYJ10" s="161"/>
      <c r="LYK10" s="161"/>
      <c r="LYL10" s="161"/>
      <c r="LYM10" s="161"/>
      <c r="LYN10" s="161"/>
      <c r="LYO10" s="161"/>
      <c r="LYP10" s="161"/>
      <c r="LYQ10" s="161"/>
      <c r="LYR10" s="161"/>
      <c r="LYS10" s="161"/>
      <c r="LYT10" s="161"/>
      <c r="LYU10" s="161"/>
      <c r="LYV10" s="161"/>
      <c r="LYW10" s="161"/>
      <c r="LYX10" s="161"/>
      <c r="LYY10" s="161"/>
      <c r="LYZ10" s="161"/>
      <c r="LZA10" s="161"/>
      <c r="LZB10" s="161"/>
      <c r="LZC10" s="161"/>
      <c r="LZD10" s="161"/>
      <c r="LZE10" s="161"/>
      <c r="LZF10" s="161"/>
      <c r="LZG10" s="161"/>
      <c r="LZH10" s="161"/>
      <c r="LZI10" s="161"/>
      <c r="LZJ10" s="161"/>
      <c r="LZK10" s="161"/>
      <c r="LZL10" s="161"/>
      <c r="LZM10" s="161"/>
      <c r="LZN10" s="161"/>
      <c r="LZO10" s="161"/>
      <c r="LZP10" s="161"/>
      <c r="LZQ10" s="161"/>
      <c r="LZR10" s="161"/>
      <c r="LZS10" s="161"/>
      <c r="LZT10" s="161"/>
      <c r="LZU10" s="161"/>
      <c r="LZV10" s="161"/>
      <c r="LZW10" s="161"/>
      <c r="LZX10" s="161"/>
      <c r="LZY10" s="161"/>
      <c r="LZZ10" s="161"/>
      <c r="MAA10" s="161"/>
      <c r="MAB10" s="161"/>
      <c r="MAC10" s="161"/>
      <c r="MAD10" s="161"/>
      <c r="MAE10" s="161"/>
      <c r="MAF10" s="161"/>
      <c r="MAG10" s="161"/>
      <c r="MAH10" s="161"/>
      <c r="MAI10" s="161"/>
      <c r="MAJ10" s="161"/>
      <c r="MAK10" s="161"/>
      <c r="MAL10" s="161"/>
      <c r="MAM10" s="161"/>
      <c r="MAN10" s="161"/>
      <c r="MAO10" s="161"/>
      <c r="MAP10" s="161"/>
      <c r="MAQ10" s="161"/>
      <c r="MAR10" s="161"/>
      <c r="MAS10" s="161"/>
      <c r="MAT10" s="161"/>
      <c r="MAU10" s="161"/>
      <c r="MAV10" s="161"/>
      <c r="MAW10" s="161"/>
      <c r="MAX10" s="161"/>
      <c r="MAY10" s="161"/>
      <c r="MAZ10" s="161"/>
      <c r="MBA10" s="161"/>
      <c r="MBB10" s="161"/>
      <c r="MBC10" s="161"/>
      <c r="MBD10" s="161"/>
      <c r="MBE10" s="161"/>
      <c r="MBF10" s="161"/>
      <c r="MBG10" s="161"/>
      <c r="MBH10" s="161"/>
      <c r="MBI10" s="161"/>
      <c r="MBJ10" s="161"/>
      <c r="MBK10" s="161"/>
      <c r="MBL10" s="161"/>
      <c r="MBM10" s="161"/>
      <c r="MBN10" s="161"/>
      <c r="MBO10" s="161"/>
      <c r="MBP10" s="161"/>
      <c r="MBQ10" s="161"/>
      <c r="MBR10" s="161"/>
      <c r="MBS10" s="161"/>
      <c r="MBT10" s="161"/>
      <c r="MBU10" s="161"/>
      <c r="MBV10" s="161"/>
      <c r="MBW10" s="161"/>
      <c r="MBX10" s="161"/>
      <c r="MBY10" s="161"/>
      <c r="MBZ10" s="161"/>
      <c r="MCA10" s="161"/>
      <c r="MCB10" s="161"/>
      <c r="MCC10" s="161"/>
      <c r="MCD10" s="161"/>
      <c r="MCE10" s="161"/>
      <c r="MCF10" s="161"/>
      <c r="MCG10" s="161"/>
      <c r="MCH10" s="161"/>
      <c r="MCI10" s="161"/>
      <c r="MCJ10" s="161"/>
      <c r="MCK10" s="161"/>
      <c r="MCL10" s="161"/>
      <c r="MCM10" s="161"/>
      <c r="MCN10" s="161"/>
      <c r="MCO10" s="161"/>
      <c r="MCP10" s="161"/>
      <c r="MCQ10" s="161"/>
      <c r="MCR10" s="161"/>
      <c r="MCS10" s="161"/>
      <c r="MCT10" s="161"/>
      <c r="MCU10" s="161"/>
      <c r="MCV10" s="161"/>
      <c r="MCW10" s="161"/>
      <c r="MCX10" s="161"/>
      <c r="MCY10" s="161"/>
      <c r="MCZ10" s="161"/>
      <c r="MDA10" s="161"/>
      <c r="MDB10" s="161"/>
      <c r="MDC10" s="161"/>
      <c r="MDD10" s="161"/>
      <c r="MDE10" s="161"/>
      <c r="MDF10" s="161"/>
      <c r="MDG10" s="161"/>
      <c r="MDH10" s="161"/>
      <c r="MDI10" s="161"/>
      <c r="MDJ10" s="161"/>
      <c r="MDK10" s="161"/>
      <c r="MDL10" s="161"/>
      <c r="MDM10" s="161"/>
      <c r="MDN10" s="161"/>
      <c r="MDO10" s="161"/>
      <c r="MDP10" s="161"/>
      <c r="MDQ10" s="161"/>
      <c r="MDR10" s="161"/>
      <c r="MDS10" s="161"/>
      <c r="MDT10" s="161"/>
      <c r="MDU10" s="161"/>
      <c r="MDV10" s="161"/>
      <c r="MDW10" s="161"/>
      <c r="MDX10" s="161"/>
      <c r="MDY10" s="161"/>
      <c r="MDZ10" s="161"/>
      <c r="MEA10" s="161"/>
      <c r="MEB10" s="161"/>
      <c r="MEC10" s="161"/>
      <c r="MED10" s="161"/>
      <c r="MEE10" s="161"/>
      <c r="MEF10" s="161"/>
      <c r="MEG10" s="161"/>
      <c r="MEH10" s="161"/>
      <c r="MEI10" s="161"/>
      <c r="MEJ10" s="161"/>
      <c r="MEK10" s="161"/>
      <c r="MEL10" s="161"/>
      <c r="MEM10" s="161"/>
      <c r="MEN10" s="161"/>
      <c r="MEO10" s="161"/>
      <c r="MEP10" s="161"/>
      <c r="MEQ10" s="161"/>
      <c r="MER10" s="161"/>
      <c r="MES10" s="161"/>
      <c r="MET10" s="161"/>
      <c r="MEU10" s="161"/>
      <c r="MEV10" s="161"/>
      <c r="MEW10" s="161"/>
      <c r="MEX10" s="161"/>
      <c r="MEY10" s="161"/>
      <c r="MEZ10" s="161"/>
      <c r="MFA10" s="161"/>
      <c r="MFB10" s="161"/>
      <c r="MFC10" s="161"/>
      <c r="MFD10" s="161"/>
      <c r="MFE10" s="161"/>
      <c r="MFF10" s="161"/>
      <c r="MFG10" s="161"/>
      <c r="MFH10" s="161"/>
      <c r="MFI10" s="161"/>
      <c r="MFJ10" s="161"/>
      <c r="MFK10" s="161"/>
      <c r="MFL10" s="161"/>
      <c r="MFM10" s="161"/>
      <c r="MFN10" s="161"/>
      <c r="MFO10" s="161"/>
      <c r="MFP10" s="161"/>
      <c r="MFQ10" s="161"/>
      <c r="MFR10" s="161"/>
      <c r="MFS10" s="161"/>
      <c r="MFT10" s="161"/>
      <c r="MFU10" s="161"/>
      <c r="MFV10" s="161"/>
      <c r="MFW10" s="161"/>
      <c r="MFX10" s="161"/>
      <c r="MFY10" s="161"/>
      <c r="MFZ10" s="161"/>
      <c r="MGA10" s="161"/>
      <c r="MGB10" s="161"/>
      <c r="MGC10" s="161"/>
      <c r="MGD10" s="161"/>
      <c r="MGE10" s="161"/>
      <c r="MGF10" s="161"/>
      <c r="MGG10" s="161"/>
      <c r="MGH10" s="161"/>
      <c r="MGI10" s="161"/>
      <c r="MGJ10" s="161"/>
      <c r="MGK10" s="161"/>
      <c r="MGL10" s="161"/>
      <c r="MGM10" s="161"/>
      <c r="MGN10" s="161"/>
      <c r="MGO10" s="161"/>
      <c r="MGP10" s="161"/>
      <c r="MGQ10" s="161"/>
      <c r="MGR10" s="161"/>
      <c r="MGS10" s="161"/>
      <c r="MGT10" s="161"/>
      <c r="MGU10" s="161"/>
      <c r="MGV10" s="161"/>
      <c r="MGW10" s="161"/>
      <c r="MGX10" s="161"/>
      <c r="MGY10" s="161"/>
      <c r="MGZ10" s="161"/>
      <c r="MHA10" s="161"/>
      <c r="MHB10" s="161"/>
      <c r="MHC10" s="161"/>
      <c r="MHD10" s="161"/>
      <c r="MHE10" s="161"/>
      <c r="MHF10" s="161"/>
      <c r="MHG10" s="161"/>
      <c r="MHH10" s="161"/>
      <c r="MHI10" s="161"/>
      <c r="MHJ10" s="161"/>
      <c r="MHK10" s="161"/>
      <c r="MHL10" s="161"/>
      <c r="MHM10" s="161"/>
      <c r="MHN10" s="161"/>
      <c r="MHO10" s="161"/>
      <c r="MHP10" s="161"/>
      <c r="MHQ10" s="161"/>
      <c r="MHR10" s="161"/>
      <c r="MHS10" s="161"/>
      <c r="MHT10" s="161"/>
      <c r="MHU10" s="161"/>
      <c r="MHV10" s="161"/>
      <c r="MHW10" s="161"/>
      <c r="MHX10" s="161"/>
      <c r="MHY10" s="161"/>
      <c r="MHZ10" s="161"/>
      <c r="MIA10" s="161"/>
      <c r="MIB10" s="161"/>
      <c r="MIC10" s="161"/>
      <c r="MID10" s="161"/>
      <c r="MIE10" s="161"/>
      <c r="MIF10" s="161"/>
      <c r="MIG10" s="161"/>
      <c r="MIH10" s="161"/>
      <c r="MII10" s="161"/>
      <c r="MIJ10" s="161"/>
      <c r="MIK10" s="161"/>
      <c r="MIL10" s="161"/>
      <c r="MIM10" s="161"/>
      <c r="MIN10" s="161"/>
      <c r="MIO10" s="161"/>
      <c r="MIP10" s="161"/>
      <c r="MIQ10" s="161"/>
      <c r="MIR10" s="161"/>
      <c r="MIS10" s="161"/>
      <c r="MIT10" s="161"/>
      <c r="MIU10" s="161"/>
      <c r="MIV10" s="161"/>
      <c r="MIW10" s="161"/>
      <c r="MIX10" s="161"/>
      <c r="MIY10" s="161"/>
      <c r="MIZ10" s="161"/>
      <c r="MJA10" s="161"/>
      <c r="MJB10" s="161"/>
      <c r="MJC10" s="161"/>
      <c r="MJD10" s="161"/>
      <c r="MJE10" s="161"/>
      <c r="MJF10" s="161"/>
      <c r="MJG10" s="161"/>
      <c r="MJH10" s="161"/>
      <c r="MJI10" s="161"/>
      <c r="MJJ10" s="161"/>
      <c r="MJK10" s="161"/>
      <c r="MJL10" s="161"/>
      <c r="MJM10" s="161"/>
      <c r="MJN10" s="161"/>
      <c r="MJO10" s="161"/>
      <c r="MJP10" s="161"/>
      <c r="MJQ10" s="161"/>
      <c r="MJR10" s="161"/>
      <c r="MJS10" s="161"/>
      <c r="MJT10" s="161"/>
      <c r="MJU10" s="161"/>
      <c r="MJV10" s="161"/>
      <c r="MJW10" s="161"/>
      <c r="MJX10" s="161"/>
      <c r="MJY10" s="161"/>
      <c r="MJZ10" s="161"/>
      <c r="MKA10" s="161"/>
      <c r="MKB10" s="161"/>
      <c r="MKC10" s="161"/>
      <c r="MKD10" s="161"/>
      <c r="MKE10" s="161"/>
      <c r="MKF10" s="161"/>
      <c r="MKG10" s="161"/>
      <c r="MKH10" s="161"/>
      <c r="MKI10" s="161"/>
      <c r="MKJ10" s="161"/>
      <c r="MKK10" s="161"/>
      <c r="MKL10" s="161"/>
      <c r="MKM10" s="161"/>
      <c r="MKN10" s="161"/>
      <c r="MKO10" s="161"/>
      <c r="MKP10" s="161"/>
      <c r="MKQ10" s="161"/>
      <c r="MKR10" s="161"/>
      <c r="MKS10" s="161"/>
      <c r="MKT10" s="161"/>
      <c r="MKU10" s="161"/>
      <c r="MKV10" s="161"/>
      <c r="MKW10" s="161"/>
      <c r="MKX10" s="161"/>
      <c r="MKY10" s="161"/>
      <c r="MKZ10" s="161"/>
      <c r="MLA10" s="161"/>
      <c r="MLB10" s="161"/>
      <c r="MLC10" s="161"/>
      <c r="MLD10" s="161"/>
      <c r="MLE10" s="161"/>
      <c r="MLF10" s="161"/>
      <c r="MLG10" s="161"/>
      <c r="MLH10" s="161"/>
      <c r="MLI10" s="161"/>
      <c r="MLJ10" s="161"/>
      <c r="MLK10" s="161"/>
      <c r="MLL10" s="161"/>
      <c r="MLM10" s="161"/>
      <c r="MLN10" s="161"/>
      <c r="MLO10" s="161"/>
      <c r="MLP10" s="161"/>
      <c r="MLQ10" s="161"/>
      <c r="MLR10" s="161"/>
      <c r="MLS10" s="161"/>
      <c r="MLT10" s="161"/>
      <c r="MLU10" s="161"/>
      <c r="MLV10" s="161"/>
      <c r="MLW10" s="161"/>
      <c r="MLX10" s="161"/>
      <c r="MLY10" s="161"/>
      <c r="MLZ10" s="161"/>
      <c r="MMA10" s="161"/>
      <c r="MMB10" s="161"/>
      <c r="MMC10" s="161"/>
      <c r="MMD10" s="161"/>
      <c r="MME10" s="161"/>
      <c r="MMF10" s="161"/>
      <c r="MMG10" s="161"/>
      <c r="MMH10" s="161"/>
      <c r="MMI10" s="161"/>
      <c r="MMJ10" s="161"/>
      <c r="MMK10" s="161"/>
      <c r="MML10" s="161"/>
      <c r="MMM10" s="161"/>
      <c r="MMN10" s="161"/>
      <c r="MMO10" s="161"/>
      <c r="MMP10" s="161"/>
      <c r="MMQ10" s="161"/>
      <c r="MMR10" s="161"/>
      <c r="MMS10" s="161"/>
      <c r="MMT10" s="161"/>
      <c r="MMU10" s="161"/>
      <c r="MMV10" s="161"/>
      <c r="MMW10" s="161"/>
      <c r="MMX10" s="161"/>
      <c r="MMY10" s="161"/>
      <c r="MMZ10" s="161"/>
      <c r="MNA10" s="161"/>
      <c r="MNB10" s="161"/>
      <c r="MNC10" s="161"/>
      <c r="MND10" s="161"/>
      <c r="MNE10" s="161"/>
      <c r="MNF10" s="161"/>
      <c r="MNG10" s="161"/>
      <c r="MNH10" s="161"/>
      <c r="MNI10" s="161"/>
      <c r="MNJ10" s="161"/>
      <c r="MNK10" s="161"/>
      <c r="MNL10" s="161"/>
      <c r="MNM10" s="161"/>
      <c r="MNN10" s="161"/>
      <c r="MNO10" s="161"/>
      <c r="MNP10" s="161"/>
      <c r="MNQ10" s="161"/>
      <c r="MNR10" s="161"/>
      <c r="MNS10" s="161"/>
      <c r="MNT10" s="161"/>
      <c r="MNU10" s="161"/>
      <c r="MNV10" s="161"/>
      <c r="MNW10" s="161"/>
      <c r="MNX10" s="161"/>
      <c r="MNY10" s="161"/>
      <c r="MNZ10" s="161"/>
      <c r="MOA10" s="161"/>
      <c r="MOB10" s="161"/>
      <c r="MOC10" s="161"/>
      <c r="MOD10" s="161"/>
      <c r="MOE10" s="161"/>
      <c r="MOF10" s="161"/>
      <c r="MOG10" s="161"/>
      <c r="MOH10" s="161"/>
      <c r="MOI10" s="161"/>
      <c r="MOJ10" s="161"/>
      <c r="MOK10" s="161"/>
      <c r="MOL10" s="161"/>
      <c r="MOM10" s="161"/>
      <c r="MON10" s="161"/>
      <c r="MOO10" s="161"/>
      <c r="MOP10" s="161"/>
      <c r="MOQ10" s="161"/>
      <c r="MOR10" s="161"/>
      <c r="MOS10" s="161"/>
      <c r="MOT10" s="161"/>
      <c r="MOU10" s="161"/>
      <c r="MOV10" s="161"/>
      <c r="MOW10" s="161"/>
      <c r="MOX10" s="161"/>
      <c r="MOY10" s="161"/>
      <c r="MOZ10" s="161"/>
      <c r="MPA10" s="161"/>
      <c r="MPB10" s="161"/>
      <c r="MPC10" s="161"/>
      <c r="MPD10" s="161"/>
      <c r="MPE10" s="161"/>
      <c r="MPF10" s="161"/>
      <c r="MPG10" s="161"/>
      <c r="MPH10" s="161"/>
      <c r="MPI10" s="161"/>
      <c r="MPJ10" s="161"/>
      <c r="MPK10" s="161"/>
      <c r="MPL10" s="161"/>
      <c r="MPM10" s="161"/>
      <c r="MPN10" s="161"/>
      <c r="MPO10" s="161"/>
      <c r="MPP10" s="161"/>
      <c r="MPQ10" s="161"/>
      <c r="MPR10" s="161"/>
      <c r="MPS10" s="161"/>
      <c r="MPT10" s="161"/>
      <c r="MPU10" s="161"/>
      <c r="MPV10" s="161"/>
      <c r="MPW10" s="161"/>
      <c r="MPX10" s="161"/>
      <c r="MPY10" s="161"/>
      <c r="MPZ10" s="161"/>
      <c r="MQA10" s="161"/>
      <c r="MQB10" s="161"/>
      <c r="MQC10" s="161"/>
      <c r="MQD10" s="161"/>
      <c r="MQE10" s="161"/>
      <c r="MQF10" s="161"/>
      <c r="MQG10" s="161"/>
      <c r="MQH10" s="161"/>
      <c r="MQI10" s="161"/>
      <c r="MQJ10" s="161"/>
      <c r="MQK10" s="161"/>
      <c r="MQL10" s="161"/>
      <c r="MQM10" s="161"/>
      <c r="MQN10" s="161"/>
      <c r="MQO10" s="161"/>
      <c r="MQP10" s="161"/>
      <c r="MQQ10" s="161"/>
      <c r="MQR10" s="161"/>
      <c r="MQS10" s="161"/>
      <c r="MQT10" s="161"/>
      <c r="MQU10" s="161"/>
      <c r="MQV10" s="161"/>
      <c r="MQW10" s="161"/>
      <c r="MQX10" s="161"/>
      <c r="MQY10" s="161"/>
      <c r="MQZ10" s="161"/>
      <c r="MRA10" s="161"/>
      <c r="MRB10" s="161"/>
      <c r="MRC10" s="161"/>
      <c r="MRD10" s="161"/>
      <c r="MRE10" s="161"/>
      <c r="MRF10" s="161"/>
      <c r="MRG10" s="161"/>
      <c r="MRH10" s="161"/>
      <c r="MRI10" s="161"/>
      <c r="MRJ10" s="161"/>
      <c r="MRK10" s="161"/>
      <c r="MRL10" s="161"/>
      <c r="MRM10" s="161"/>
      <c r="MRN10" s="161"/>
      <c r="MRO10" s="161"/>
      <c r="MRP10" s="161"/>
      <c r="MRQ10" s="161"/>
      <c r="MRR10" s="161"/>
      <c r="MRS10" s="161"/>
      <c r="MRT10" s="161"/>
      <c r="MRU10" s="161"/>
      <c r="MRV10" s="161"/>
      <c r="MRW10" s="161"/>
      <c r="MRX10" s="161"/>
      <c r="MRY10" s="161"/>
      <c r="MRZ10" s="161"/>
      <c r="MSA10" s="161"/>
      <c r="MSB10" s="161"/>
      <c r="MSC10" s="161"/>
      <c r="MSD10" s="161"/>
      <c r="MSE10" s="161"/>
      <c r="MSF10" s="161"/>
      <c r="MSG10" s="161"/>
      <c r="MSH10" s="161"/>
      <c r="MSI10" s="161"/>
      <c r="MSJ10" s="161"/>
      <c r="MSK10" s="161"/>
      <c r="MSL10" s="161"/>
      <c r="MSM10" s="161"/>
      <c r="MSN10" s="161"/>
      <c r="MSO10" s="161"/>
      <c r="MSP10" s="161"/>
      <c r="MSQ10" s="161"/>
      <c r="MSR10" s="161"/>
      <c r="MSS10" s="161"/>
      <c r="MST10" s="161"/>
      <c r="MSU10" s="161"/>
      <c r="MSV10" s="161"/>
      <c r="MSW10" s="161"/>
      <c r="MSX10" s="161"/>
      <c r="MSY10" s="161"/>
      <c r="MSZ10" s="161"/>
      <c r="MTA10" s="161"/>
      <c r="MTB10" s="161"/>
      <c r="MTC10" s="161"/>
      <c r="MTD10" s="161"/>
      <c r="MTE10" s="161"/>
      <c r="MTF10" s="161"/>
      <c r="MTG10" s="161"/>
      <c r="MTH10" s="161"/>
      <c r="MTI10" s="161"/>
      <c r="MTJ10" s="161"/>
      <c r="MTK10" s="161"/>
      <c r="MTL10" s="161"/>
      <c r="MTM10" s="161"/>
      <c r="MTN10" s="161"/>
      <c r="MTO10" s="161"/>
      <c r="MTP10" s="161"/>
      <c r="MTQ10" s="161"/>
      <c r="MTR10" s="161"/>
      <c r="MTS10" s="161"/>
      <c r="MTT10" s="161"/>
      <c r="MTU10" s="161"/>
      <c r="MTV10" s="161"/>
      <c r="MTW10" s="161"/>
      <c r="MTX10" s="161"/>
      <c r="MTY10" s="161"/>
      <c r="MTZ10" s="161"/>
      <c r="MUA10" s="161"/>
      <c r="MUB10" s="161"/>
      <c r="MUC10" s="161"/>
      <c r="MUD10" s="161"/>
      <c r="MUE10" s="161"/>
      <c r="MUF10" s="161"/>
      <c r="MUG10" s="161"/>
      <c r="MUH10" s="161"/>
      <c r="MUI10" s="161"/>
      <c r="MUJ10" s="161"/>
      <c r="MUK10" s="161"/>
      <c r="MUL10" s="161"/>
      <c r="MUM10" s="161"/>
      <c r="MUN10" s="161"/>
      <c r="MUO10" s="161"/>
      <c r="MUP10" s="161"/>
      <c r="MUQ10" s="161"/>
      <c r="MUR10" s="161"/>
      <c r="MUS10" s="161"/>
      <c r="MUT10" s="161"/>
      <c r="MUU10" s="161"/>
      <c r="MUV10" s="161"/>
      <c r="MUW10" s="161"/>
      <c r="MUX10" s="161"/>
      <c r="MUY10" s="161"/>
      <c r="MUZ10" s="161"/>
      <c r="MVA10" s="161"/>
      <c r="MVB10" s="161"/>
      <c r="MVC10" s="161"/>
      <c r="MVD10" s="161"/>
      <c r="MVE10" s="161"/>
      <c r="MVF10" s="161"/>
      <c r="MVG10" s="161"/>
      <c r="MVH10" s="161"/>
      <c r="MVI10" s="161"/>
      <c r="MVJ10" s="161"/>
      <c r="MVK10" s="161"/>
      <c r="MVL10" s="161"/>
      <c r="MVM10" s="161"/>
      <c r="MVN10" s="161"/>
      <c r="MVO10" s="161"/>
      <c r="MVP10" s="161"/>
      <c r="MVQ10" s="161"/>
      <c r="MVR10" s="161"/>
      <c r="MVS10" s="161"/>
      <c r="MVT10" s="161"/>
      <c r="MVU10" s="161"/>
      <c r="MVV10" s="161"/>
      <c r="MVW10" s="161"/>
      <c r="MVX10" s="161"/>
      <c r="MVY10" s="161"/>
      <c r="MVZ10" s="161"/>
      <c r="MWA10" s="161"/>
      <c r="MWB10" s="161"/>
      <c r="MWC10" s="161"/>
      <c r="MWD10" s="161"/>
      <c r="MWE10" s="161"/>
      <c r="MWF10" s="161"/>
      <c r="MWG10" s="161"/>
      <c r="MWH10" s="161"/>
      <c r="MWI10" s="161"/>
      <c r="MWJ10" s="161"/>
      <c r="MWK10" s="161"/>
      <c r="MWL10" s="161"/>
      <c r="MWM10" s="161"/>
      <c r="MWN10" s="161"/>
      <c r="MWO10" s="161"/>
      <c r="MWP10" s="161"/>
      <c r="MWQ10" s="161"/>
      <c r="MWR10" s="161"/>
      <c r="MWS10" s="161"/>
      <c r="MWT10" s="161"/>
      <c r="MWU10" s="161"/>
      <c r="MWV10" s="161"/>
      <c r="MWW10" s="161"/>
      <c r="MWX10" s="161"/>
      <c r="MWY10" s="161"/>
      <c r="MWZ10" s="161"/>
      <c r="MXA10" s="161"/>
      <c r="MXB10" s="161"/>
      <c r="MXC10" s="161"/>
      <c r="MXD10" s="161"/>
      <c r="MXE10" s="161"/>
      <c r="MXF10" s="161"/>
      <c r="MXG10" s="161"/>
      <c r="MXH10" s="161"/>
      <c r="MXI10" s="161"/>
      <c r="MXJ10" s="161"/>
      <c r="MXK10" s="161"/>
      <c r="MXL10" s="161"/>
      <c r="MXM10" s="161"/>
      <c r="MXN10" s="161"/>
      <c r="MXO10" s="161"/>
      <c r="MXP10" s="161"/>
      <c r="MXQ10" s="161"/>
      <c r="MXR10" s="161"/>
      <c r="MXS10" s="161"/>
      <c r="MXT10" s="161"/>
      <c r="MXU10" s="161"/>
      <c r="MXV10" s="161"/>
      <c r="MXW10" s="161"/>
      <c r="MXX10" s="161"/>
      <c r="MXY10" s="161"/>
      <c r="MXZ10" s="161"/>
      <c r="MYA10" s="161"/>
      <c r="MYB10" s="161"/>
      <c r="MYC10" s="161"/>
      <c r="MYD10" s="161"/>
      <c r="MYE10" s="161"/>
      <c r="MYF10" s="161"/>
      <c r="MYG10" s="161"/>
      <c r="MYH10" s="161"/>
      <c r="MYI10" s="161"/>
      <c r="MYJ10" s="161"/>
      <c r="MYK10" s="161"/>
      <c r="MYL10" s="161"/>
      <c r="MYM10" s="161"/>
      <c r="MYN10" s="161"/>
      <c r="MYO10" s="161"/>
      <c r="MYP10" s="161"/>
      <c r="MYQ10" s="161"/>
      <c r="MYR10" s="161"/>
      <c r="MYS10" s="161"/>
      <c r="MYT10" s="161"/>
      <c r="MYU10" s="161"/>
      <c r="MYV10" s="161"/>
      <c r="MYW10" s="161"/>
      <c r="MYX10" s="161"/>
      <c r="MYY10" s="161"/>
      <c r="MYZ10" s="161"/>
      <c r="MZA10" s="161"/>
      <c r="MZB10" s="161"/>
      <c r="MZC10" s="161"/>
      <c r="MZD10" s="161"/>
      <c r="MZE10" s="161"/>
      <c r="MZF10" s="161"/>
      <c r="MZG10" s="161"/>
      <c r="MZH10" s="161"/>
      <c r="MZI10" s="161"/>
      <c r="MZJ10" s="161"/>
      <c r="MZK10" s="161"/>
      <c r="MZL10" s="161"/>
      <c r="MZM10" s="161"/>
      <c r="MZN10" s="161"/>
      <c r="MZO10" s="161"/>
      <c r="MZP10" s="161"/>
      <c r="MZQ10" s="161"/>
      <c r="MZR10" s="161"/>
      <c r="MZS10" s="161"/>
      <c r="MZT10" s="161"/>
      <c r="MZU10" s="161"/>
      <c r="MZV10" s="161"/>
      <c r="MZW10" s="161"/>
      <c r="MZX10" s="161"/>
      <c r="MZY10" s="161"/>
      <c r="MZZ10" s="161"/>
      <c r="NAA10" s="161"/>
      <c r="NAB10" s="161"/>
      <c r="NAC10" s="161"/>
      <c r="NAD10" s="161"/>
      <c r="NAE10" s="161"/>
      <c r="NAF10" s="161"/>
      <c r="NAG10" s="161"/>
      <c r="NAH10" s="161"/>
      <c r="NAI10" s="161"/>
      <c r="NAJ10" s="161"/>
      <c r="NAK10" s="161"/>
      <c r="NAL10" s="161"/>
      <c r="NAM10" s="161"/>
      <c r="NAN10" s="161"/>
      <c r="NAO10" s="161"/>
      <c r="NAP10" s="161"/>
      <c r="NAQ10" s="161"/>
      <c r="NAR10" s="161"/>
      <c r="NAS10" s="161"/>
      <c r="NAT10" s="161"/>
      <c r="NAU10" s="161"/>
      <c r="NAV10" s="161"/>
      <c r="NAW10" s="161"/>
      <c r="NAX10" s="161"/>
      <c r="NAY10" s="161"/>
      <c r="NAZ10" s="161"/>
      <c r="NBA10" s="161"/>
      <c r="NBB10" s="161"/>
      <c r="NBC10" s="161"/>
      <c r="NBD10" s="161"/>
      <c r="NBE10" s="161"/>
      <c r="NBF10" s="161"/>
      <c r="NBG10" s="161"/>
      <c r="NBH10" s="161"/>
      <c r="NBI10" s="161"/>
      <c r="NBJ10" s="161"/>
      <c r="NBK10" s="161"/>
      <c r="NBL10" s="161"/>
      <c r="NBM10" s="161"/>
      <c r="NBN10" s="161"/>
      <c r="NBO10" s="161"/>
      <c r="NBP10" s="161"/>
      <c r="NBQ10" s="161"/>
      <c r="NBR10" s="161"/>
      <c r="NBS10" s="161"/>
      <c r="NBT10" s="161"/>
      <c r="NBU10" s="161"/>
      <c r="NBV10" s="161"/>
      <c r="NBW10" s="161"/>
      <c r="NBX10" s="161"/>
      <c r="NBY10" s="161"/>
      <c r="NBZ10" s="161"/>
      <c r="NCA10" s="161"/>
      <c r="NCB10" s="161"/>
      <c r="NCC10" s="161"/>
      <c r="NCD10" s="161"/>
      <c r="NCE10" s="161"/>
      <c r="NCF10" s="161"/>
      <c r="NCG10" s="161"/>
      <c r="NCH10" s="161"/>
      <c r="NCI10" s="161"/>
      <c r="NCJ10" s="161"/>
      <c r="NCK10" s="161"/>
      <c r="NCL10" s="161"/>
      <c r="NCM10" s="161"/>
      <c r="NCN10" s="161"/>
      <c r="NCO10" s="161"/>
      <c r="NCP10" s="161"/>
      <c r="NCQ10" s="161"/>
      <c r="NCR10" s="161"/>
      <c r="NCS10" s="161"/>
      <c r="NCT10" s="161"/>
      <c r="NCU10" s="161"/>
      <c r="NCV10" s="161"/>
      <c r="NCW10" s="161"/>
      <c r="NCX10" s="161"/>
      <c r="NCY10" s="161"/>
      <c r="NCZ10" s="161"/>
      <c r="NDA10" s="161"/>
      <c r="NDB10" s="161"/>
      <c r="NDC10" s="161"/>
      <c r="NDD10" s="161"/>
      <c r="NDE10" s="161"/>
      <c r="NDF10" s="161"/>
      <c r="NDG10" s="161"/>
      <c r="NDH10" s="161"/>
      <c r="NDI10" s="161"/>
      <c r="NDJ10" s="161"/>
      <c r="NDK10" s="161"/>
      <c r="NDL10" s="161"/>
      <c r="NDM10" s="161"/>
      <c r="NDN10" s="161"/>
      <c r="NDO10" s="161"/>
      <c r="NDP10" s="161"/>
      <c r="NDQ10" s="161"/>
      <c r="NDR10" s="161"/>
      <c r="NDS10" s="161"/>
      <c r="NDT10" s="161"/>
      <c r="NDU10" s="161"/>
      <c r="NDV10" s="161"/>
      <c r="NDW10" s="161"/>
      <c r="NDX10" s="161"/>
      <c r="NDY10" s="161"/>
      <c r="NDZ10" s="161"/>
      <c r="NEA10" s="161"/>
      <c r="NEB10" s="161"/>
      <c r="NEC10" s="161"/>
      <c r="NED10" s="161"/>
      <c r="NEE10" s="161"/>
      <c r="NEF10" s="161"/>
      <c r="NEG10" s="161"/>
      <c r="NEH10" s="161"/>
      <c r="NEI10" s="161"/>
      <c r="NEJ10" s="161"/>
      <c r="NEK10" s="161"/>
      <c r="NEL10" s="161"/>
      <c r="NEM10" s="161"/>
      <c r="NEN10" s="161"/>
      <c r="NEO10" s="161"/>
      <c r="NEP10" s="161"/>
      <c r="NEQ10" s="161"/>
      <c r="NER10" s="161"/>
      <c r="NES10" s="161"/>
      <c r="NET10" s="161"/>
      <c r="NEU10" s="161"/>
      <c r="NEV10" s="161"/>
      <c r="NEW10" s="161"/>
      <c r="NEX10" s="161"/>
      <c r="NEY10" s="161"/>
      <c r="NEZ10" s="161"/>
      <c r="NFA10" s="161"/>
      <c r="NFB10" s="161"/>
      <c r="NFC10" s="161"/>
      <c r="NFD10" s="161"/>
      <c r="NFE10" s="161"/>
      <c r="NFF10" s="161"/>
      <c r="NFG10" s="161"/>
      <c r="NFH10" s="161"/>
      <c r="NFI10" s="161"/>
      <c r="NFJ10" s="161"/>
      <c r="NFK10" s="161"/>
      <c r="NFL10" s="161"/>
      <c r="NFM10" s="161"/>
      <c r="NFN10" s="161"/>
      <c r="NFO10" s="161"/>
      <c r="NFP10" s="161"/>
      <c r="NFQ10" s="161"/>
      <c r="NFR10" s="161"/>
      <c r="NFS10" s="161"/>
      <c r="NFT10" s="161"/>
      <c r="NFU10" s="161"/>
      <c r="NFV10" s="161"/>
      <c r="NFW10" s="161"/>
      <c r="NFX10" s="161"/>
      <c r="NFY10" s="161"/>
      <c r="NFZ10" s="161"/>
      <c r="NGA10" s="161"/>
      <c r="NGB10" s="161"/>
      <c r="NGC10" s="161"/>
      <c r="NGD10" s="161"/>
      <c r="NGE10" s="161"/>
      <c r="NGF10" s="161"/>
      <c r="NGG10" s="161"/>
      <c r="NGH10" s="161"/>
      <c r="NGI10" s="161"/>
      <c r="NGJ10" s="161"/>
      <c r="NGK10" s="161"/>
      <c r="NGL10" s="161"/>
      <c r="NGM10" s="161"/>
      <c r="NGN10" s="161"/>
      <c r="NGO10" s="161"/>
      <c r="NGP10" s="161"/>
      <c r="NGQ10" s="161"/>
      <c r="NGR10" s="161"/>
      <c r="NGS10" s="161"/>
      <c r="NGT10" s="161"/>
      <c r="NGU10" s="161"/>
      <c r="NGV10" s="161"/>
      <c r="NGW10" s="161"/>
      <c r="NGX10" s="161"/>
      <c r="NGY10" s="161"/>
      <c r="NGZ10" s="161"/>
      <c r="NHA10" s="161"/>
      <c r="NHB10" s="161"/>
      <c r="NHC10" s="161"/>
      <c r="NHD10" s="161"/>
      <c r="NHE10" s="161"/>
      <c r="NHF10" s="161"/>
      <c r="NHG10" s="161"/>
      <c r="NHH10" s="161"/>
      <c r="NHI10" s="161"/>
      <c r="NHJ10" s="161"/>
      <c r="NHK10" s="161"/>
      <c r="NHL10" s="161"/>
      <c r="NHM10" s="161"/>
      <c r="NHN10" s="161"/>
      <c r="NHO10" s="161"/>
      <c r="NHP10" s="161"/>
      <c r="NHQ10" s="161"/>
      <c r="NHR10" s="161"/>
      <c r="NHS10" s="161"/>
      <c r="NHT10" s="161"/>
      <c r="NHU10" s="161"/>
      <c r="NHV10" s="161"/>
      <c r="NHW10" s="161"/>
      <c r="NHX10" s="161"/>
      <c r="NHY10" s="161"/>
      <c r="NHZ10" s="161"/>
      <c r="NIA10" s="161"/>
      <c r="NIB10" s="161"/>
      <c r="NIC10" s="161"/>
      <c r="NID10" s="161"/>
      <c r="NIE10" s="161"/>
      <c r="NIF10" s="161"/>
      <c r="NIG10" s="161"/>
      <c r="NIH10" s="161"/>
      <c r="NII10" s="161"/>
      <c r="NIJ10" s="161"/>
      <c r="NIK10" s="161"/>
      <c r="NIL10" s="161"/>
      <c r="NIM10" s="161"/>
      <c r="NIN10" s="161"/>
      <c r="NIO10" s="161"/>
      <c r="NIP10" s="161"/>
      <c r="NIQ10" s="161"/>
      <c r="NIR10" s="161"/>
      <c r="NIS10" s="161"/>
      <c r="NIT10" s="161"/>
      <c r="NIU10" s="161"/>
      <c r="NIV10" s="161"/>
      <c r="NIW10" s="161"/>
      <c r="NIX10" s="161"/>
      <c r="NIY10" s="161"/>
      <c r="NIZ10" s="161"/>
      <c r="NJA10" s="161"/>
      <c r="NJB10" s="161"/>
      <c r="NJC10" s="161"/>
      <c r="NJD10" s="161"/>
      <c r="NJE10" s="161"/>
      <c r="NJF10" s="161"/>
      <c r="NJG10" s="161"/>
      <c r="NJH10" s="161"/>
      <c r="NJI10" s="161"/>
      <c r="NJJ10" s="161"/>
      <c r="NJK10" s="161"/>
      <c r="NJL10" s="161"/>
      <c r="NJM10" s="161"/>
      <c r="NJN10" s="161"/>
      <c r="NJO10" s="161"/>
      <c r="NJP10" s="161"/>
      <c r="NJQ10" s="161"/>
      <c r="NJR10" s="161"/>
      <c r="NJS10" s="161"/>
      <c r="NJT10" s="161"/>
      <c r="NJU10" s="161"/>
      <c r="NJV10" s="161"/>
      <c r="NJW10" s="161"/>
      <c r="NJX10" s="161"/>
      <c r="NJY10" s="161"/>
      <c r="NJZ10" s="161"/>
      <c r="NKA10" s="161"/>
      <c r="NKB10" s="161"/>
      <c r="NKC10" s="161"/>
      <c r="NKD10" s="161"/>
      <c r="NKE10" s="161"/>
      <c r="NKF10" s="161"/>
      <c r="NKG10" s="161"/>
      <c r="NKH10" s="161"/>
      <c r="NKI10" s="161"/>
      <c r="NKJ10" s="161"/>
      <c r="NKK10" s="161"/>
      <c r="NKL10" s="161"/>
      <c r="NKM10" s="161"/>
      <c r="NKN10" s="161"/>
      <c r="NKO10" s="161"/>
      <c r="NKP10" s="161"/>
      <c r="NKQ10" s="161"/>
      <c r="NKR10" s="161"/>
      <c r="NKS10" s="161"/>
      <c r="NKT10" s="161"/>
      <c r="NKU10" s="161"/>
      <c r="NKV10" s="161"/>
      <c r="NKW10" s="161"/>
      <c r="NKX10" s="161"/>
      <c r="NKY10" s="161"/>
      <c r="NKZ10" s="161"/>
      <c r="NLA10" s="161"/>
      <c r="NLB10" s="161"/>
      <c r="NLC10" s="161"/>
      <c r="NLD10" s="161"/>
      <c r="NLE10" s="161"/>
      <c r="NLF10" s="161"/>
      <c r="NLG10" s="161"/>
      <c r="NLH10" s="161"/>
      <c r="NLI10" s="161"/>
      <c r="NLJ10" s="161"/>
      <c r="NLK10" s="161"/>
      <c r="NLL10" s="161"/>
      <c r="NLM10" s="161"/>
      <c r="NLN10" s="161"/>
      <c r="NLO10" s="161"/>
      <c r="NLP10" s="161"/>
      <c r="NLQ10" s="161"/>
      <c r="NLR10" s="161"/>
      <c r="NLS10" s="161"/>
      <c r="NLT10" s="161"/>
      <c r="NLU10" s="161"/>
      <c r="NLV10" s="161"/>
      <c r="NLW10" s="161"/>
      <c r="NLX10" s="161"/>
      <c r="NLY10" s="161"/>
      <c r="NLZ10" s="161"/>
      <c r="NMA10" s="161"/>
      <c r="NMB10" s="161"/>
      <c r="NMC10" s="161"/>
      <c r="NMD10" s="161"/>
      <c r="NME10" s="161"/>
      <c r="NMF10" s="161"/>
      <c r="NMG10" s="161"/>
      <c r="NMH10" s="161"/>
      <c r="NMI10" s="161"/>
      <c r="NMJ10" s="161"/>
      <c r="NMK10" s="161"/>
      <c r="NML10" s="161"/>
      <c r="NMM10" s="161"/>
      <c r="NMN10" s="161"/>
      <c r="NMO10" s="161"/>
      <c r="NMP10" s="161"/>
      <c r="NMQ10" s="161"/>
      <c r="NMR10" s="161"/>
      <c r="NMS10" s="161"/>
      <c r="NMT10" s="161"/>
      <c r="NMU10" s="161"/>
      <c r="NMV10" s="161"/>
      <c r="NMW10" s="161"/>
      <c r="NMX10" s="161"/>
      <c r="NMY10" s="161"/>
      <c r="NMZ10" s="161"/>
      <c r="NNA10" s="161"/>
      <c r="NNB10" s="161"/>
      <c r="NNC10" s="161"/>
      <c r="NND10" s="161"/>
      <c r="NNE10" s="161"/>
      <c r="NNF10" s="161"/>
      <c r="NNG10" s="161"/>
      <c r="NNH10" s="161"/>
      <c r="NNI10" s="161"/>
      <c r="NNJ10" s="161"/>
      <c r="NNK10" s="161"/>
      <c r="NNL10" s="161"/>
      <c r="NNM10" s="161"/>
      <c r="NNN10" s="161"/>
      <c r="NNO10" s="161"/>
      <c r="NNP10" s="161"/>
      <c r="NNQ10" s="161"/>
      <c r="NNR10" s="161"/>
      <c r="NNS10" s="161"/>
      <c r="NNT10" s="161"/>
      <c r="NNU10" s="161"/>
      <c r="NNV10" s="161"/>
      <c r="NNW10" s="161"/>
      <c r="NNX10" s="161"/>
      <c r="NNY10" s="161"/>
      <c r="NNZ10" s="161"/>
      <c r="NOA10" s="161"/>
      <c r="NOB10" s="161"/>
      <c r="NOC10" s="161"/>
      <c r="NOD10" s="161"/>
      <c r="NOE10" s="161"/>
      <c r="NOF10" s="161"/>
      <c r="NOG10" s="161"/>
      <c r="NOH10" s="161"/>
      <c r="NOI10" s="161"/>
      <c r="NOJ10" s="161"/>
      <c r="NOK10" s="161"/>
      <c r="NOL10" s="161"/>
      <c r="NOM10" s="161"/>
      <c r="NON10" s="161"/>
      <c r="NOO10" s="161"/>
      <c r="NOP10" s="161"/>
      <c r="NOQ10" s="161"/>
      <c r="NOR10" s="161"/>
      <c r="NOS10" s="161"/>
      <c r="NOT10" s="161"/>
      <c r="NOU10" s="161"/>
      <c r="NOV10" s="161"/>
      <c r="NOW10" s="161"/>
      <c r="NOX10" s="161"/>
      <c r="NOY10" s="161"/>
      <c r="NOZ10" s="161"/>
      <c r="NPA10" s="161"/>
      <c r="NPB10" s="161"/>
      <c r="NPC10" s="161"/>
      <c r="NPD10" s="161"/>
      <c r="NPE10" s="161"/>
      <c r="NPF10" s="161"/>
      <c r="NPG10" s="161"/>
      <c r="NPH10" s="161"/>
      <c r="NPI10" s="161"/>
      <c r="NPJ10" s="161"/>
      <c r="NPK10" s="161"/>
      <c r="NPL10" s="161"/>
      <c r="NPM10" s="161"/>
      <c r="NPN10" s="161"/>
      <c r="NPO10" s="161"/>
      <c r="NPP10" s="161"/>
      <c r="NPQ10" s="161"/>
      <c r="NPR10" s="161"/>
      <c r="NPS10" s="161"/>
      <c r="NPT10" s="161"/>
      <c r="NPU10" s="161"/>
      <c r="NPV10" s="161"/>
      <c r="NPW10" s="161"/>
      <c r="NPX10" s="161"/>
      <c r="NPY10" s="161"/>
      <c r="NPZ10" s="161"/>
      <c r="NQA10" s="161"/>
      <c r="NQB10" s="161"/>
      <c r="NQC10" s="161"/>
      <c r="NQD10" s="161"/>
      <c r="NQE10" s="161"/>
      <c r="NQF10" s="161"/>
      <c r="NQG10" s="161"/>
      <c r="NQH10" s="161"/>
      <c r="NQI10" s="161"/>
      <c r="NQJ10" s="161"/>
      <c r="NQK10" s="161"/>
      <c r="NQL10" s="161"/>
      <c r="NQM10" s="161"/>
      <c r="NQN10" s="161"/>
      <c r="NQO10" s="161"/>
      <c r="NQP10" s="161"/>
      <c r="NQQ10" s="161"/>
      <c r="NQR10" s="161"/>
      <c r="NQS10" s="161"/>
      <c r="NQT10" s="161"/>
      <c r="NQU10" s="161"/>
      <c r="NQV10" s="161"/>
      <c r="NQW10" s="161"/>
      <c r="NQX10" s="161"/>
      <c r="NQY10" s="161"/>
      <c r="NQZ10" s="161"/>
      <c r="NRA10" s="161"/>
      <c r="NRB10" s="161"/>
      <c r="NRC10" s="161"/>
      <c r="NRD10" s="161"/>
      <c r="NRE10" s="161"/>
      <c r="NRF10" s="161"/>
      <c r="NRG10" s="161"/>
      <c r="NRH10" s="161"/>
      <c r="NRI10" s="161"/>
      <c r="NRJ10" s="161"/>
      <c r="NRK10" s="161"/>
      <c r="NRL10" s="161"/>
      <c r="NRM10" s="161"/>
      <c r="NRN10" s="161"/>
      <c r="NRO10" s="161"/>
      <c r="NRP10" s="161"/>
      <c r="NRQ10" s="161"/>
      <c r="NRR10" s="161"/>
      <c r="NRS10" s="161"/>
      <c r="NRT10" s="161"/>
      <c r="NRU10" s="161"/>
      <c r="NRV10" s="161"/>
      <c r="NRW10" s="161"/>
      <c r="NRX10" s="161"/>
      <c r="NRY10" s="161"/>
      <c r="NRZ10" s="161"/>
      <c r="NSA10" s="161"/>
      <c r="NSB10" s="161"/>
      <c r="NSC10" s="161"/>
      <c r="NSD10" s="161"/>
      <c r="NSE10" s="161"/>
      <c r="NSF10" s="161"/>
      <c r="NSG10" s="161"/>
      <c r="NSH10" s="161"/>
      <c r="NSI10" s="161"/>
      <c r="NSJ10" s="161"/>
      <c r="NSK10" s="161"/>
      <c r="NSL10" s="161"/>
      <c r="NSM10" s="161"/>
      <c r="NSN10" s="161"/>
      <c r="NSO10" s="161"/>
      <c r="NSP10" s="161"/>
      <c r="NSQ10" s="161"/>
      <c r="NSR10" s="161"/>
      <c r="NSS10" s="161"/>
      <c r="NST10" s="161"/>
      <c r="NSU10" s="161"/>
      <c r="NSV10" s="161"/>
      <c r="NSW10" s="161"/>
      <c r="NSX10" s="161"/>
      <c r="NSY10" s="161"/>
      <c r="NSZ10" s="161"/>
      <c r="NTA10" s="161"/>
      <c r="NTB10" s="161"/>
      <c r="NTC10" s="161"/>
      <c r="NTD10" s="161"/>
      <c r="NTE10" s="161"/>
      <c r="NTF10" s="161"/>
      <c r="NTG10" s="161"/>
      <c r="NTH10" s="161"/>
      <c r="NTI10" s="161"/>
      <c r="NTJ10" s="161"/>
      <c r="NTK10" s="161"/>
      <c r="NTL10" s="161"/>
      <c r="NTM10" s="161"/>
      <c r="NTN10" s="161"/>
      <c r="NTO10" s="161"/>
      <c r="NTP10" s="161"/>
      <c r="NTQ10" s="161"/>
      <c r="NTR10" s="161"/>
      <c r="NTS10" s="161"/>
      <c r="NTT10" s="161"/>
      <c r="NTU10" s="161"/>
      <c r="NTV10" s="161"/>
      <c r="NTW10" s="161"/>
      <c r="NTX10" s="161"/>
      <c r="NTY10" s="161"/>
      <c r="NTZ10" s="161"/>
      <c r="NUA10" s="161"/>
      <c r="NUB10" s="161"/>
      <c r="NUC10" s="161"/>
      <c r="NUD10" s="161"/>
      <c r="NUE10" s="161"/>
      <c r="NUF10" s="161"/>
      <c r="NUG10" s="161"/>
      <c r="NUH10" s="161"/>
      <c r="NUI10" s="161"/>
      <c r="NUJ10" s="161"/>
      <c r="NUK10" s="161"/>
      <c r="NUL10" s="161"/>
      <c r="NUM10" s="161"/>
      <c r="NUN10" s="161"/>
      <c r="NUO10" s="161"/>
      <c r="NUP10" s="161"/>
      <c r="NUQ10" s="161"/>
      <c r="NUR10" s="161"/>
      <c r="NUS10" s="161"/>
      <c r="NUT10" s="161"/>
      <c r="NUU10" s="161"/>
      <c r="NUV10" s="161"/>
      <c r="NUW10" s="161"/>
      <c r="NUX10" s="161"/>
      <c r="NUY10" s="161"/>
      <c r="NUZ10" s="161"/>
      <c r="NVA10" s="161"/>
      <c r="NVB10" s="161"/>
      <c r="NVC10" s="161"/>
      <c r="NVD10" s="161"/>
      <c r="NVE10" s="161"/>
      <c r="NVF10" s="161"/>
      <c r="NVG10" s="161"/>
      <c r="NVH10" s="161"/>
      <c r="NVI10" s="161"/>
      <c r="NVJ10" s="161"/>
      <c r="NVK10" s="161"/>
      <c r="NVL10" s="161"/>
      <c r="NVM10" s="161"/>
      <c r="NVN10" s="161"/>
      <c r="NVO10" s="161"/>
      <c r="NVP10" s="161"/>
      <c r="NVQ10" s="161"/>
      <c r="NVR10" s="161"/>
      <c r="NVS10" s="161"/>
      <c r="NVT10" s="161"/>
      <c r="NVU10" s="161"/>
      <c r="NVV10" s="161"/>
      <c r="NVW10" s="161"/>
      <c r="NVX10" s="161"/>
      <c r="NVY10" s="161"/>
      <c r="NVZ10" s="161"/>
      <c r="NWA10" s="161"/>
      <c r="NWB10" s="161"/>
      <c r="NWC10" s="161"/>
      <c r="NWD10" s="161"/>
      <c r="NWE10" s="161"/>
      <c r="NWF10" s="161"/>
      <c r="NWG10" s="161"/>
      <c r="NWH10" s="161"/>
      <c r="NWI10" s="161"/>
      <c r="NWJ10" s="161"/>
      <c r="NWK10" s="161"/>
      <c r="NWL10" s="161"/>
      <c r="NWM10" s="161"/>
      <c r="NWN10" s="161"/>
      <c r="NWO10" s="161"/>
      <c r="NWP10" s="161"/>
      <c r="NWQ10" s="161"/>
      <c r="NWR10" s="161"/>
      <c r="NWS10" s="161"/>
      <c r="NWT10" s="161"/>
      <c r="NWU10" s="161"/>
      <c r="NWV10" s="161"/>
      <c r="NWW10" s="161"/>
      <c r="NWX10" s="161"/>
      <c r="NWY10" s="161"/>
      <c r="NWZ10" s="161"/>
      <c r="NXA10" s="161"/>
      <c r="NXB10" s="161"/>
      <c r="NXC10" s="161"/>
      <c r="NXD10" s="161"/>
      <c r="NXE10" s="161"/>
      <c r="NXF10" s="161"/>
      <c r="NXG10" s="161"/>
      <c r="NXH10" s="161"/>
      <c r="NXI10" s="161"/>
      <c r="NXJ10" s="161"/>
      <c r="NXK10" s="161"/>
      <c r="NXL10" s="161"/>
      <c r="NXM10" s="161"/>
      <c r="NXN10" s="161"/>
      <c r="NXO10" s="161"/>
      <c r="NXP10" s="161"/>
      <c r="NXQ10" s="161"/>
      <c r="NXR10" s="161"/>
      <c r="NXS10" s="161"/>
      <c r="NXT10" s="161"/>
      <c r="NXU10" s="161"/>
      <c r="NXV10" s="161"/>
      <c r="NXW10" s="161"/>
      <c r="NXX10" s="161"/>
      <c r="NXY10" s="161"/>
      <c r="NXZ10" s="161"/>
      <c r="NYA10" s="161"/>
      <c r="NYB10" s="161"/>
      <c r="NYC10" s="161"/>
      <c r="NYD10" s="161"/>
      <c r="NYE10" s="161"/>
      <c r="NYF10" s="161"/>
      <c r="NYG10" s="161"/>
      <c r="NYH10" s="161"/>
      <c r="NYI10" s="161"/>
      <c r="NYJ10" s="161"/>
      <c r="NYK10" s="161"/>
      <c r="NYL10" s="161"/>
      <c r="NYM10" s="161"/>
      <c r="NYN10" s="161"/>
      <c r="NYO10" s="161"/>
      <c r="NYP10" s="161"/>
      <c r="NYQ10" s="161"/>
      <c r="NYR10" s="161"/>
      <c r="NYS10" s="161"/>
      <c r="NYT10" s="161"/>
      <c r="NYU10" s="161"/>
      <c r="NYV10" s="161"/>
      <c r="NYW10" s="161"/>
      <c r="NYX10" s="161"/>
      <c r="NYY10" s="161"/>
      <c r="NYZ10" s="161"/>
      <c r="NZA10" s="161"/>
      <c r="NZB10" s="161"/>
      <c r="NZC10" s="161"/>
      <c r="NZD10" s="161"/>
      <c r="NZE10" s="161"/>
      <c r="NZF10" s="161"/>
      <c r="NZG10" s="161"/>
      <c r="NZH10" s="161"/>
      <c r="NZI10" s="161"/>
      <c r="NZJ10" s="161"/>
      <c r="NZK10" s="161"/>
      <c r="NZL10" s="161"/>
      <c r="NZM10" s="161"/>
      <c r="NZN10" s="161"/>
      <c r="NZO10" s="161"/>
      <c r="NZP10" s="161"/>
      <c r="NZQ10" s="161"/>
      <c r="NZR10" s="161"/>
      <c r="NZS10" s="161"/>
      <c r="NZT10" s="161"/>
      <c r="NZU10" s="161"/>
      <c r="NZV10" s="161"/>
      <c r="NZW10" s="161"/>
      <c r="NZX10" s="161"/>
      <c r="NZY10" s="161"/>
      <c r="NZZ10" s="161"/>
      <c r="OAA10" s="161"/>
      <c r="OAB10" s="161"/>
      <c r="OAC10" s="161"/>
      <c r="OAD10" s="161"/>
      <c r="OAE10" s="161"/>
      <c r="OAF10" s="161"/>
      <c r="OAG10" s="161"/>
      <c r="OAH10" s="161"/>
      <c r="OAI10" s="161"/>
      <c r="OAJ10" s="161"/>
      <c r="OAK10" s="161"/>
      <c r="OAL10" s="161"/>
      <c r="OAM10" s="161"/>
      <c r="OAN10" s="161"/>
      <c r="OAO10" s="161"/>
      <c r="OAP10" s="161"/>
      <c r="OAQ10" s="161"/>
      <c r="OAR10" s="161"/>
      <c r="OAS10" s="161"/>
      <c r="OAT10" s="161"/>
      <c r="OAU10" s="161"/>
      <c r="OAV10" s="161"/>
      <c r="OAW10" s="161"/>
      <c r="OAX10" s="161"/>
      <c r="OAY10" s="161"/>
      <c r="OAZ10" s="161"/>
      <c r="OBA10" s="161"/>
      <c r="OBB10" s="161"/>
      <c r="OBC10" s="161"/>
      <c r="OBD10" s="161"/>
      <c r="OBE10" s="161"/>
      <c r="OBF10" s="161"/>
      <c r="OBG10" s="161"/>
      <c r="OBH10" s="161"/>
      <c r="OBI10" s="161"/>
      <c r="OBJ10" s="161"/>
      <c r="OBK10" s="161"/>
      <c r="OBL10" s="161"/>
      <c r="OBM10" s="161"/>
      <c r="OBN10" s="161"/>
      <c r="OBO10" s="161"/>
      <c r="OBP10" s="161"/>
      <c r="OBQ10" s="161"/>
      <c r="OBR10" s="161"/>
      <c r="OBS10" s="161"/>
      <c r="OBT10" s="161"/>
      <c r="OBU10" s="161"/>
      <c r="OBV10" s="161"/>
      <c r="OBW10" s="161"/>
      <c r="OBX10" s="161"/>
      <c r="OBY10" s="161"/>
      <c r="OBZ10" s="161"/>
      <c r="OCA10" s="161"/>
      <c r="OCB10" s="161"/>
      <c r="OCC10" s="161"/>
      <c r="OCD10" s="161"/>
      <c r="OCE10" s="161"/>
      <c r="OCF10" s="161"/>
      <c r="OCG10" s="161"/>
      <c r="OCH10" s="161"/>
      <c r="OCI10" s="161"/>
      <c r="OCJ10" s="161"/>
      <c r="OCK10" s="161"/>
      <c r="OCL10" s="161"/>
      <c r="OCM10" s="161"/>
      <c r="OCN10" s="161"/>
      <c r="OCO10" s="161"/>
      <c r="OCP10" s="161"/>
      <c r="OCQ10" s="161"/>
      <c r="OCR10" s="161"/>
      <c r="OCS10" s="161"/>
      <c r="OCT10" s="161"/>
      <c r="OCU10" s="161"/>
      <c r="OCV10" s="161"/>
      <c r="OCW10" s="161"/>
      <c r="OCX10" s="161"/>
      <c r="OCY10" s="161"/>
      <c r="OCZ10" s="161"/>
      <c r="ODA10" s="161"/>
      <c r="ODB10" s="161"/>
      <c r="ODC10" s="161"/>
      <c r="ODD10" s="161"/>
      <c r="ODE10" s="161"/>
      <c r="ODF10" s="161"/>
      <c r="ODG10" s="161"/>
      <c r="ODH10" s="161"/>
      <c r="ODI10" s="161"/>
      <c r="ODJ10" s="161"/>
      <c r="ODK10" s="161"/>
      <c r="ODL10" s="161"/>
      <c r="ODM10" s="161"/>
      <c r="ODN10" s="161"/>
      <c r="ODO10" s="161"/>
      <c r="ODP10" s="161"/>
      <c r="ODQ10" s="161"/>
      <c r="ODR10" s="161"/>
      <c r="ODS10" s="161"/>
      <c r="ODT10" s="161"/>
      <c r="ODU10" s="161"/>
      <c r="ODV10" s="161"/>
      <c r="ODW10" s="161"/>
      <c r="ODX10" s="161"/>
      <c r="ODY10" s="161"/>
      <c r="ODZ10" s="161"/>
      <c r="OEA10" s="161"/>
      <c r="OEB10" s="161"/>
      <c r="OEC10" s="161"/>
      <c r="OED10" s="161"/>
      <c r="OEE10" s="161"/>
      <c r="OEF10" s="161"/>
      <c r="OEG10" s="161"/>
      <c r="OEH10" s="161"/>
      <c r="OEI10" s="161"/>
      <c r="OEJ10" s="161"/>
      <c r="OEK10" s="161"/>
      <c r="OEL10" s="161"/>
      <c r="OEM10" s="161"/>
      <c r="OEN10" s="161"/>
      <c r="OEO10" s="161"/>
      <c r="OEP10" s="161"/>
      <c r="OEQ10" s="161"/>
      <c r="OER10" s="161"/>
      <c r="OES10" s="161"/>
      <c r="OET10" s="161"/>
      <c r="OEU10" s="161"/>
      <c r="OEV10" s="161"/>
      <c r="OEW10" s="161"/>
      <c r="OEX10" s="161"/>
      <c r="OEY10" s="161"/>
      <c r="OEZ10" s="161"/>
      <c r="OFA10" s="161"/>
      <c r="OFB10" s="161"/>
      <c r="OFC10" s="161"/>
      <c r="OFD10" s="161"/>
      <c r="OFE10" s="161"/>
      <c r="OFF10" s="161"/>
      <c r="OFG10" s="161"/>
      <c r="OFH10" s="161"/>
      <c r="OFI10" s="161"/>
      <c r="OFJ10" s="161"/>
      <c r="OFK10" s="161"/>
      <c r="OFL10" s="161"/>
      <c r="OFM10" s="161"/>
      <c r="OFN10" s="161"/>
      <c r="OFO10" s="161"/>
      <c r="OFP10" s="161"/>
      <c r="OFQ10" s="161"/>
      <c r="OFR10" s="161"/>
      <c r="OFS10" s="161"/>
      <c r="OFT10" s="161"/>
      <c r="OFU10" s="161"/>
      <c r="OFV10" s="161"/>
      <c r="OFW10" s="161"/>
      <c r="OFX10" s="161"/>
      <c r="OFY10" s="161"/>
      <c r="OFZ10" s="161"/>
      <c r="OGA10" s="161"/>
      <c r="OGB10" s="161"/>
      <c r="OGC10" s="161"/>
      <c r="OGD10" s="161"/>
      <c r="OGE10" s="161"/>
      <c r="OGF10" s="161"/>
      <c r="OGG10" s="161"/>
      <c r="OGH10" s="161"/>
      <c r="OGI10" s="161"/>
      <c r="OGJ10" s="161"/>
      <c r="OGK10" s="161"/>
      <c r="OGL10" s="161"/>
      <c r="OGM10" s="161"/>
      <c r="OGN10" s="161"/>
      <c r="OGO10" s="161"/>
      <c r="OGP10" s="161"/>
      <c r="OGQ10" s="161"/>
      <c r="OGR10" s="161"/>
      <c r="OGS10" s="161"/>
      <c r="OGT10" s="161"/>
      <c r="OGU10" s="161"/>
      <c r="OGV10" s="161"/>
      <c r="OGW10" s="161"/>
      <c r="OGX10" s="161"/>
      <c r="OGY10" s="161"/>
      <c r="OGZ10" s="161"/>
      <c r="OHA10" s="161"/>
      <c r="OHB10" s="161"/>
      <c r="OHC10" s="161"/>
      <c r="OHD10" s="161"/>
      <c r="OHE10" s="161"/>
      <c r="OHF10" s="161"/>
      <c r="OHG10" s="161"/>
      <c r="OHH10" s="161"/>
      <c r="OHI10" s="161"/>
      <c r="OHJ10" s="161"/>
      <c r="OHK10" s="161"/>
      <c r="OHL10" s="161"/>
      <c r="OHM10" s="161"/>
      <c r="OHN10" s="161"/>
      <c r="OHO10" s="161"/>
      <c r="OHP10" s="161"/>
      <c r="OHQ10" s="161"/>
      <c r="OHR10" s="161"/>
      <c r="OHS10" s="161"/>
      <c r="OHT10" s="161"/>
      <c r="OHU10" s="161"/>
      <c r="OHV10" s="161"/>
      <c r="OHW10" s="161"/>
      <c r="OHX10" s="161"/>
      <c r="OHY10" s="161"/>
      <c r="OHZ10" s="161"/>
      <c r="OIA10" s="161"/>
      <c r="OIB10" s="161"/>
      <c r="OIC10" s="161"/>
      <c r="OID10" s="161"/>
      <c r="OIE10" s="161"/>
      <c r="OIF10" s="161"/>
      <c r="OIG10" s="161"/>
      <c r="OIH10" s="161"/>
      <c r="OII10" s="161"/>
      <c r="OIJ10" s="161"/>
      <c r="OIK10" s="161"/>
      <c r="OIL10" s="161"/>
      <c r="OIM10" s="161"/>
      <c r="OIN10" s="161"/>
      <c r="OIO10" s="161"/>
      <c r="OIP10" s="161"/>
      <c r="OIQ10" s="161"/>
      <c r="OIR10" s="161"/>
      <c r="OIS10" s="161"/>
      <c r="OIT10" s="161"/>
      <c r="OIU10" s="161"/>
      <c r="OIV10" s="161"/>
      <c r="OIW10" s="161"/>
      <c r="OIX10" s="161"/>
      <c r="OIY10" s="161"/>
      <c r="OIZ10" s="161"/>
      <c r="OJA10" s="161"/>
      <c r="OJB10" s="161"/>
      <c r="OJC10" s="161"/>
      <c r="OJD10" s="161"/>
      <c r="OJE10" s="161"/>
      <c r="OJF10" s="161"/>
      <c r="OJG10" s="161"/>
      <c r="OJH10" s="161"/>
      <c r="OJI10" s="161"/>
      <c r="OJJ10" s="161"/>
      <c r="OJK10" s="161"/>
      <c r="OJL10" s="161"/>
      <c r="OJM10" s="161"/>
      <c r="OJN10" s="161"/>
      <c r="OJO10" s="161"/>
      <c r="OJP10" s="161"/>
      <c r="OJQ10" s="161"/>
      <c r="OJR10" s="161"/>
      <c r="OJS10" s="161"/>
      <c r="OJT10" s="161"/>
      <c r="OJU10" s="161"/>
      <c r="OJV10" s="161"/>
      <c r="OJW10" s="161"/>
      <c r="OJX10" s="161"/>
      <c r="OJY10" s="161"/>
      <c r="OJZ10" s="161"/>
      <c r="OKA10" s="161"/>
      <c r="OKB10" s="161"/>
      <c r="OKC10" s="161"/>
      <c r="OKD10" s="161"/>
      <c r="OKE10" s="161"/>
      <c r="OKF10" s="161"/>
      <c r="OKG10" s="161"/>
      <c r="OKH10" s="161"/>
      <c r="OKI10" s="161"/>
      <c r="OKJ10" s="161"/>
      <c r="OKK10" s="161"/>
      <c r="OKL10" s="161"/>
      <c r="OKM10" s="161"/>
      <c r="OKN10" s="161"/>
      <c r="OKO10" s="161"/>
      <c r="OKP10" s="161"/>
      <c r="OKQ10" s="161"/>
      <c r="OKR10" s="161"/>
      <c r="OKS10" s="161"/>
      <c r="OKT10" s="161"/>
      <c r="OKU10" s="161"/>
      <c r="OKV10" s="161"/>
      <c r="OKW10" s="161"/>
      <c r="OKX10" s="161"/>
      <c r="OKY10" s="161"/>
      <c r="OKZ10" s="161"/>
      <c r="OLA10" s="161"/>
      <c r="OLB10" s="161"/>
      <c r="OLC10" s="161"/>
      <c r="OLD10" s="161"/>
      <c r="OLE10" s="161"/>
      <c r="OLF10" s="161"/>
      <c r="OLG10" s="161"/>
      <c r="OLH10" s="161"/>
      <c r="OLI10" s="161"/>
      <c r="OLJ10" s="161"/>
      <c r="OLK10" s="161"/>
      <c r="OLL10" s="161"/>
      <c r="OLM10" s="161"/>
      <c r="OLN10" s="161"/>
      <c r="OLO10" s="161"/>
      <c r="OLP10" s="161"/>
      <c r="OLQ10" s="161"/>
      <c r="OLR10" s="161"/>
      <c r="OLS10" s="161"/>
      <c r="OLT10" s="161"/>
      <c r="OLU10" s="161"/>
      <c r="OLV10" s="161"/>
      <c r="OLW10" s="161"/>
      <c r="OLX10" s="161"/>
      <c r="OLY10" s="161"/>
      <c r="OLZ10" s="161"/>
      <c r="OMA10" s="161"/>
      <c r="OMB10" s="161"/>
      <c r="OMC10" s="161"/>
      <c r="OMD10" s="161"/>
      <c r="OME10" s="161"/>
      <c r="OMF10" s="161"/>
      <c r="OMG10" s="161"/>
      <c r="OMH10" s="161"/>
      <c r="OMI10" s="161"/>
      <c r="OMJ10" s="161"/>
      <c r="OMK10" s="161"/>
      <c r="OML10" s="161"/>
      <c r="OMM10" s="161"/>
      <c r="OMN10" s="161"/>
      <c r="OMO10" s="161"/>
      <c r="OMP10" s="161"/>
      <c r="OMQ10" s="161"/>
      <c r="OMR10" s="161"/>
      <c r="OMS10" s="161"/>
      <c r="OMT10" s="161"/>
      <c r="OMU10" s="161"/>
      <c r="OMV10" s="161"/>
      <c r="OMW10" s="161"/>
      <c r="OMX10" s="161"/>
      <c r="OMY10" s="161"/>
      <c r="OMZ10" s="161"/>
      <c r="ONA10" s="161"/>
      <c r="ONB10" s="161"/>
      <c r="ONC10" s="161"/>
      <c r="OND10" s="161"/>
      <c r="ONE10" s="161"/>
      <c r="ONF10" s="161"/>
      <c r="ONG10" s="161"/>
      <c r="ONH10" s="161"/>
      <c r="ONI10" s="161"/>
      <c r="ONJ10" s="161"/>
      <c r="ONK10" s="161"/>
      <c r="ONL10" s="161"/>
      <c r="ONM10" s="161"/>
      <c r="ONN10" s="161"/>
      <c r="ONO10" s="161"/>
      <c r="ONP10" s="161"/>
      <c r="ONQ10" s="161"/>
      <c r="ONR10" s="161"/>
      <c r="ONS10" s="161"/>
      <c r="ONT10" s="161"/>
      <c r="ONU10" s="161"/>
      <c r="ONV10" s="161"/>
      <c r="ONW10" s="161"/>
      <c r="ONX10" s="161"/>
      <c r="ONY10" s="161"/>
      <c r="ONZ10" s="161"/>
      <c r="OOA10" s="161"/>
      <c r="OOB10" s="161"/>
      <c r="OOC10" s="161"/>
      <c r="OOD10" s="161"/>
      <c r="OOE10" s="161"/>
      <c r="OOF10" s="161"/>
      <c r="OOG10" s="161"/>
      <c r="OOH10" s="161"/>
      <c r="OOI10" s="161"/>
      <c r="OOJ10" s="161"/>
      <c r="OOK10" s="161"/>
      <c r="OOL10" s="161"/>
      <c r="OOM10" s="161"/>
      <c r="OON10" s="161"/>
      <c r="OOO10" s="161"/>
      <c r="OOP10" s="161"/>
      <c r="OOQ10" s="161"/>
      <c r="OOR10" s="161"/>
      <c r="OOS10" s="161"/>
      <c r="OOT10" s="161"/>
      <c r="OOU10" s="161"/>
      <c r="OOV10" s="161"/>
      <c r="OOW10" s="161"/>
      <c r="OOX10" s="161"/>
      <c r="OOY10" s="161"/>
      <c r="OOZ10" s="161"/>
      <c r="OPA10" s="161"/>
      <c r="OPB10" s="161"/>
      <c r="OPC10" s="161"/>
      <c r="OPD10" s="161"/>
      <c r="OPE10" s="161"/>
      <c r="OPF10" s="161"/>
      <c r="OPG10" s="161"/>
      <c r="OPH10" s="161"/>
      <c r="OPI10" s="161"/>
      <c r="OPJ10" s="161"/>
      <c r="OPK10" s="161"/>
      <c r="OPL10" s="161"/>
      <c r="OPM10" s="161"/>
      <c r="OPN10" s="161"/>
      <c r="OPO10" s="161"/>
      <c r="OPP10" s="161"/>
      <c r="OPQ10" s="161"/>
      <c r="OPR10" s="161"/>
      <c r="OPS10" s="161"/>
      <c r="OPT10" s="161"/>
      <c r="OPU10" s="161"/>
      <c r="OPV10" s="161"/>
      <c r="OPW10" s="161"/>
      <c r="OPX10" s="161"/>
      <c r="OPY10" s="161"/>
      <c r="OPZ10" s="161"/>
      <c r="OQA10" s="161"/>
      <c r="OQB10" s="161"/>
      <c r="OQC10" s="161"/>
      <c r="OQD10" s="161"/>
      <c r="OQE10" s="161"/>
      <c r="OQF10" s="161"/>
      <c r="OQG10" s="161"/>
      <c r="OQH10" s="161"/>
      <c r="OQI10" s="161"/>
      <c r="OQJ10" s="161"/>
      <c r="OQK10" s="161"/>
      <c r="OQL10" s="161"/>
      <c r="OQM10" s="161"/>
      <c r="OQN10" s="161"/>
      <c r="OQO10" s="161"/>
      <c r="OQP10" s="161"/>
      <c r="OQQ10" s="161"/>
      <c r="OQR10" s="161"/>
      <c r="OQS10" s="161"/>
      <c r="OQT10" s="161"/>
      <c r="OQU10" s="161"/>
      <c r="OQV10" s="161"/>
      <c r="OQW10" s="161"/>
      <c r="OQX10" s="161"/>
      <c r="OQY10" s="161"/>
      <c r="OQZ10" s="161"/>
      <c r="ORA10" s="161"/>
      <c r="ORB10" s="161"/>
      <c r="ORC10" s="161"/>
      <c r="ORD10" s="161"/>
      <c r="ORE10" s="161"/>
      <c r="ORF10" s="161"/>
      <c r="ORG10" s="161"/>
      <c r="ORH10" s="161"/>
      <c r="ORI10" s="161"/>
      <c r="ORJ10" s="161"/>
      <c r="ORK10" s="161"/>
      <c r="ORL10" s="161"/>
      <c r="ORM10" s="161"/>
      <c r="ORN10" s="161"/>
      <c r="ORO10" s="161"/>
      <c r="ORP10" s="161"/>
      <c r="ORQ10" s="161"/>
      <c r="ORR10" s="161"/>
      <c r="ORS10" s="161"/>
      <c r="ORT10" s="161"/>
      <c r="ORU10" s="161"/>
      <c r="ORV10" s="161"/>
      <c r="ORW10" s="161"/>
      <c r="ORX10" s="161"/>
      <c r="ORY10" s="161"/>
      <c r="ORZ10" s="161"/>
      <c r="OSA10" s="161"/>
      <c r="OSB10" s="161"/>
      <c r="OSC10" s="161"/>
      <c r="OSD10" s="161"/>
      <c r="OSE10" s="161"/>
      <c r="OSF10" s="161"/>
      <c r="OSG10" s="161"/>
      <c r="OSH10" s="161"/>
      <c r="OSI10" s="161"/>
      <c r="OSJ10" s="161"/>
      <c r="OSK10" s="161"/>
      <c r="OSL10" s="161"/>
      <c r="OSM10" s="161"/>
      <c r="OSN10" s="161"/>
      <c r="OSO10" s="161"/>
      <c r="OSP10" s="161"/>
      <c r="OSQ10" s="161"/>
      <c r="OSR10" s="161"/>
      <c r="OSS10" s="161"/>
      <c r="OST10" s="161"/>
      <c r="OSU10" s="161"/>
      <c r="OSV10" s="161"/>
      <c r="OSW10" s="161"/>
      <c r="OSX10" s="161"/>
      <c r="OSY10" s="161"/>
      <c r="OSZ10" s="161"/>
      <c r="OTA10" s="161"/>
      <c r="OTB10" s="161"/>
      <c r="OTC10" s="161"/>
      <c r="OTD10" s="161"/>
      <c r="OTE10" s="161"/>
      <c r="OTF10" s="161"/>
      <c r="OTG10" s="161"/>
      <c r="OTH10" s="161"/>
      <c r="OTI10" s="161"/>
      <c r="OTJ10" s="161"/>
      <c r="OTK10" s="161"/>
      <c r="OTL10" s="161"/>
      <c r="OTM10" s="161"/>
      <c r="OTN10" s="161"/>
      <c r="OTO10" s="161"/>
      <c r="OTP10" s="161"/>
      <c r="OTQ10" s="161"/>
      <c r="OTR10" s="161"/>
      <c r="OTS10" s="161"/>
      <c r="OTT10" s="161"/>
      <c r="OTU10" s="161"/>
      <c r="OTV10" s="161"/>
      <c r="OTW10" s="161"/>
      <c r="OTX10" s="161"/>
      <c r="OTY10" s="161"/>
      <c r="OTZ10" s="161"/>
      <c r="OUA10" s="161"/>
      <c r="OUB10" s="161"/>
      <c r="OUC10" s="161"/>
      <c r="OUD10" s="161"/>
      <c r="OUE10" s="161"/>
      <c r="OUF10" s="161"/>
      <c r="OUG10" s="161"/>
      <c r="OUH10" s="161"/>
      <c r="OUI10" s="161"/>
      <c r="OUJ10" s="161"/>
      <c r="OUK10" s="161"/>
      <c r="OUL10" s="161"/>
      <c r="OUM10" s="161"/>
      <c r="OUN10" s="161"/>
      <c r="OUO10" s="161"/>
      <c r="OUP10" s="161"/>
      <c r="OUQ10" s="161"/>
      <c r="OUR10" s="161"/>
      <c r="OUS10" s="161"/>
      <c r="OUT10" s="161"/>
      <c r="OUU10" s="161"/>
      <c r="OUV10" s="161"/>
      <c r="OUW10" s="161"/>
      <c r="OUX10" s="161"/>
      <c r="OUY10" s="161"/>
      <c r="OUZ10" s="161"/>
      <c r="OVA10" s="161"/>
      <c r="OVB10" s="161"/>
      <c r="OVC10" s="161"/>
      <c r="OVD10" s="161"/>
      <c r="OVE10" s="161"/>
      <c r="OVF10" s="161"/>
      <c r="OVG10" s="161"/>
      <c r="OVH10" s="161"/>
      <c r="OVI10" s="161"/>
      <c r="OVJ10" s="161"/>
      <c r="OVK10" s="161"/>
      <c r="OVL10" s="161"/>
      <c r="OVM10" s="161"/>
      <c r="OVN10" s="161"/>
      <c r="OVO10" s="161"/>
      <c r="OVP10" s="161"/>
      <c r="OVQ10" s="161"/>
      <c r="OVR10" s="161"/>
      <c r="OVS10" s="161"/>
      <c r="OVT10" s="161"/>
      <c r="OVU10" s="161"/>
      <c r="OVV10" s="161"/>
      <c r="OVW10" s="161"/>
      <c r="OVX10" s="161"/>
      <c r="OVY10" s="161"/>
      <c r="OVZ10" s="161"/>
      <c r="OWA10" s="161"/>
      <c r="OWB10" s="161"/>
      <c r="OWC10" s="161"/>
      <c r="OWD10" s="161"/>
      <c r="OWE10" s="161"/>
      <c r="OWF10" s="161"/>
      <c r="OWG10" s="161"/>
      <c r="OWH10" s="161"/>
      <c r="OWI10" s="161"/>
      <c r="OWJ10" s="161"/>
      <c r="OWK10" s="161"/>
      <c r="OWL10" s="161"/>
      <c r="OWM10" s="161"/>
      <c r="OWN10" s="161"/>
      <c r="OWO10" s="161"/>
      <c r="OWP10" s="161"/>
      <c r="OWQ10" s="161"/>
      <c r="OWR10" s="161"/>
      <c r="OWS10" s="161"/>
      <c r="OWT10" s="161"/>
      <c r="OWU10" s="161"/>
      <c r="OWV10" s="161"/>
      <c r="OWW10" s="161"/>
      <c r="OWX10" s="161"/>
      <c r="OWY10" s="161"/>
      <c r="OWZ10" s="161"/>
      <c r="OXA10" s="161"/>
      <c r="OXB10" s="161"/>
      <c r="OXC10" s="161"/>
      <c r="OXD10" s="161"/>
      <c r="OXE10" s="161"/>
      <c r="OXF10" s="161"/>
      <c r="OXG10" s="161"/>
      <c r="OXH10" s="161"/>
      <c r="OXI10" s="161"/>
      <c r="OXJ10" s="161"/>
      <c r="OXK10" s="161"/>
      <c r="OXL10" s="161"/>
      <c r="OXM10" s="161"/>
      <c r="OXN10" s="161"/>
      <c r="OXO10" s="161"/>
      <c r="OXP10" s="161"/>
      <c r="OXQ10" s="161"/>
      <c r="OXR10" s="161"/>
      <c r="OXS10" s="161"/>
      <c r="OXT10" s="161"/>
      <c r="OXU10" s="161"/>
      <c r="OXV10" s="161"/>
      <c r="OXW10" s="161"/>
      <c r="OXX10" s="161"/>
      <c r="OXY10" s="161"/>
      <c r="OXZ10" s="161"/>
      <c r="OYA10" s="161"/>
      <c r="OYB10" s="161"/>
      <c r="OYC10" s="161"/>
      <c r="OYD10" s="161"/>
      <c r="OYE10" s="161"/>
      <c r="OYF10" s="161"/>
      <c r="OYG10" s="161"/>
      <c r="OYH10" s="161"/>
      <c r="OYI10" s="161"/>
      <c r="OYJ10" s="161"/>
      <c r="OYK10" s="161"/>
      <c r="OYL10" s="161"/>
      <c r="OYM10" s="161"/>
      <c r="OYN10" s="161"/>
      <c r="OYO10" s="161"/>
      <c r="OYP10" s="161"/>
      <c r="OYQ10" s="161"/>
      <c r="OYR10" s="161"/>
      <c r="OYS10" s="161"/>
      <c r="OYT10" s="161"/>
      <c r="OYU10" s="161"/>
      <c r="OYV10" s="161"/>
      <c r="OYW10" s="161"/>
      <c r="OYX10" s="161"/>
      <c r="OYY10" s="161"/>
      <c r="OYZ10" s="161"/>
      <c r="OZA10" s="161"/>
      <c r="OZB10" s="161"/>
      <c r="OZC10" s="161"/>
      <c r="OZD10" s="161"/>
      <c r="OZE10" s="161"/>
      <c r="OZF10" s="161"/>
      <c r="OZG10" s="161"/>
      <c r="OZH10" s="161"/>
      <c r="OZI10" s="161"/>
      <c r="OZJ10" s="161"/>
      <c r="OZK10" s="161"/>
      <c r="OZL10" s="161"/>
      <c r="OZM10" s="161"/>
      <c r="OZN10" s="161"/>
      <c r="OZO10" s="161"/>
      <c r="OZP10" s="161"/>
      <c r="OZQ10" s="161"/>
      <c r="OZR10" s="161"/>
      <c r="OZS10" s="161"/>
      <c r="OZT10" s="161"/>
      <c r="OZU10" s="161"/>
      <c r="OZV10" s="161"/>
      <c r="OZW10" s="161"/>
      <c r="OZX10" s="161"/>
      <c r="OZY10" s="161"/>
      <c r="OZZ10" s="161"/>
      <c r="PAA10" s="161"/>
      <c r="PAB10" s="161"/>
      <c r="PAC10" s="161"/>
      <c r="PAD10" s="161"/>
      <c r="PAE10" s="161"/>
      <c r="PAF10" s="161"/>
      <c r="PAG10" s="161"/>
      <c r="PAH10" s="161"/>
      <c r="PAI10" s="161"/>
      <c r="PAJ10" s="161"/>
      <c r="PAK10" s="161"/>
      <c r="PAL10" s="161"/>
      <c r="PAM10" s="161"/>
      <c r="PAN10" s="161"/>
      <c r="PAO10" s="161"/>
      <c r="PAP10" s="161"/>
      <c r="PAQ10" s="161"/>
      <c r="PAR10" s="161"/>
      <c r="PAS10" s="161"/>
      <c r="PAT10" s="161"/>
      <c r="PAU10" s="161"/>
      <c r="PAV10" s="161"/>
      <c r="PAW10" s="161"/>
      <c r="PAX10" s="161"/>
      <c r="PAY10" s="161"/>
      <c r="PAZ10" s="161"/>
      <c r="PBA10" s="161"/>
      <c r="PBB10" s="161"/>
      <c r="PBC10" s="161"/>
      <c r="PBD10" s="161"/>
      <c r="PBE10" s="161"/>
      <c r="PBF10" s="161"/>
      <c r="PBG10" s="161"/>
      <c r="PBH10" s="161"/>
      <c r="PBI10" s="161"/>
      <c r="PBJ10" s="161"/>
      <c r="PBK10" s="161"/>
      <c r="PBL10" s="161"/>
      <c r="PBM10" s="161"/>
      <c r="PBN10" s="161"/>
      <c r="PBO10" s="161"/>
      <c r="PBP10" s="161"/>
      <c r="PBQ10" s="161"/>
      <c r="PBR10" s="161"/>
      <c r="PBS10" s="161"/>
      <c r="PBT10" s="161"/>
      <c r="PBU10" s="161"/>
      <c r="PBV10" s="161"/>
      <c r="PBW10" s="161"/>
      <c r="PBX10" s="161"/>
      <c r="PBY10" s="161"/>
      <c r="PBZ10" s="161"/>
      <c r="PCA10" s="161"/>
      <c r="PCB10" s="161"/>
      <c r="PCC10" s="161"/>
      <c r="PCD10" s="161"/>
      <c r="PCE10" s="161"/>
      <c r="PCF10" s="161"/>
      <c r="PCG10" s="161"/>
      <c r="PCH10" s="161"/>
      <c r="PCI10" s="161"/>
      <c r="PCJ10" s="161"/>
      <c r="PCK10" s="161"/>
      <c r="PCL10" s="161"/>
      <c r="PCM10" s="161"/>
      <c r="PCN10" s="161"/>
      <c r="PCO10" s="161"/>
      <c r="PCP10" s="161"/>
      <c r="PCQ10" s="161"/>
      <c r="PCR10" s="161"/>
      <c r="PCS10" s="161"/>
      <c r="PCT10" s="161"/>
      <c r="PCU10" s="161"/>
      <c r="PCV10" s="161"/>
      <c r="PCW10" s="161"/>
      <c r="PCX10" s="161"/>
      <c r="PCY10" s="161"/>
      <c r="PCZ10" s="161"/>
      <c r="PDA10" s="161"/>
      <c r="PDB10" s="161"/>
      <c r="PDC10" s="161"/>
      <c r="PDD10" s="161"/>
      <c r="PDE10" s="161"/>
      <c r="PDF10" s="161"/>
      <c r="PDG10" s="161"/>
      <c r="PDH10" s="161"/>
      <c r="PDI10" s="161"/>
      <c r="PDJ10" s="161"/>
      <c r="PDK10" s="161"/>
      <c r="PDL10" s="161"/>
      <c r="PDM10" s="161"/>
      <c r="PDN10" s="161"/>
      <c r="PDO10" s="161"/>
      <c r="PDP10" s="161"/>
      <c r="PDQ10" s="161"/>
      <c r="PDR10" s="161"/>
      <c r="PDS10" s="161"/>
      <c r="PDT10" s="161"/>
      <c r="PDU10" s="161"/>
      <c r="PDV10" s="161"/>
      <c r="PDW10" s="161"/>
      <c r="PDX10" s="161"/>
      <c r="PDY10" s="161"/>
      <c r="PDZ10" s="161"/>
      <c r="PEA10" s="161"/>
      <c r="PEB10" s="161"/>
      <c r="PEC10" s="161"/>
      <c r="PED10" s="161"/>
      <c r="PEE10" s="161"/>
      <c r="PEF10" s="161"/>
      <c r="PEG10" s="161"/>
      <c r="PEH10" s="161"/>
      <c r="PEI10" s="161"/>
      <c r="PEJ10" s="161"/>
      <c r="PEK10" s="161"/>
      <c r="PEL10" s="161"/>
      <c r="PEM10" s="161"/>
      <c r="PEN10" s="161"/>
      <c r="PEO10" s="161"/>
      <c r="PEP10" s="161"/>
      <c r="PEQ10" s="161"/>
      <c r="PER10" s="161"/>
      <c r="PES10" s="161"/>
      <c r="PET10" s="161"/>
      <c r="PEU10" s="161"/>
      <c r="PEV10" s="161"/>
      <c r="PEW10" s="161"/>
      <c r="PEX10" s="161"/>
      <c r="PEY10" s="161"/>
      <c r="PEZ10" s="161"/>
      <c r="PFA10" s="161"/>
      <c r="PFB10" s="161"/>
      <c r="PFC10" s="161"/>
      <c r="PFD10" s="161"/>
      <c r="PFE10" s="161"/>
      <c r="PFF10" s="161"/>
      <c r="PFG10" s="161"/>
      <c r="PFH10" s="161"/>
      <c r="PFI10" s="161"/>
      <c r="PFJ10" s="161"/>
      <c r="PFK10" s="161"/>
      <c r="PFL10" s="161"/>
      <c r="PFM10" s="161"/>
      <c r="PFN10" s="161"/>
      <c r="PFO10" s="161"/>
      <c r="PFP10" s="161"/>
      <c r="PFQ10" s="161"/>
      <c r="PFR10" s="161"/>
      <c r="PFS10" s="161"/>
      <c r="PFT10" s="161"/>
      <c r="PFU10" s="161"/>
      <c r="PFV10" s="161"/>
      <c r="PFW10" s="161"/>
      <c r="PFX10" s="161"/>
      <c r="PFY10" s="161"/>
      <c r="PFZ10" s="161"/>
      <c r="PGA10" s="161"/>
      <c r="PGB10" s="161"/>
      <c r="PGC10" s="161"/>
      <c r="PGD10" s="161"/>
      <c r="PGE10" s="161"/>
      <c r="PGF10" s="161"/>
      <c r="PGG10" s="161"/>
      <c r="PGH10" s="161"/>
      <c r="PGI10" s="161"/>
      <c r="PGJ10" s="161"/>
      <c r="PGK10" s="161"/>
      <c r="PGL10" s="161"/>
      <c r="PGM10" s="161"/>
      <c r="PGN10" s="161"/>
      <c r="PGO10" s="161"/>
      <c r="PGP10" s="161"/>
      <c r="PGQ10" s="161"/>
      <c r="PGR10" s="161"/>
      <c r="PGS10" s="161"/>
      <c r="PGT10" s="161"/>
      <c r="PGU10" s="161"/>
      <c r="PGV10" s="161"/>
      <c r="PGW10" s="161"/>
      <c r="PGX10" s="161"/>
      <c r="PGY10" s="161"/>
      <c r="PGZ10" s="161"/>
      <c r="PHA10" s="161"/>
      <c r="PHB10" s="161"/>
      <c r="PHC10" s="161"/>
      <c r="PHD10" s="161"/>
      <c r="PHE10" s="161"/>
      <c r="PHF10" s="161"/>
      <c r="PHG10" s="161"/>
      <c r="PHH10" s="161"/>
      <c r="PHI10" s="161"/>
      <c r="PHJ10" s="161"/>
      <c r="PHK10" s="161"/>
      <c r="PHL10" s="161"/>
      <c r="PHM10" s="161"/>
      <c r="PHN10" s="161"/>
      <c r="PHO10" s="161"/>
      <c r="PHP10" s="161"/>
      <c r="PHQ10" s="161"/>
      <c r="PHR10" s="161"/>
      <c r="PHS10" s="161"/>
      <c r="PHT10" s="161"/>
      <c r="PHU10" s="161"/>
      <c r="PHV10" s="161"/>
      <c r="PHW10" s="161"/>
      <c r="PHX10" s="161"/>
      <c r="PHY10" s="161"/>
      <c r="PHZ10" s="161"/>
      <c r="PIA10" s="161"/>
      <c r="PIB10" s="161"/>
      <c r="PIC10" s="161"/>
      <c r="PID10" s="161"/>
      <c r="PIE10" s="161"/>
      <c r="PIF10" s="161"/>
      <c r="PIG10" s="161"/>
      <c r="PIH10" s="161"/>
      <c r="PII10" s="161"/>
      <c r="PIJ10" s="161"/>
      <c r="PIK10" s="161"/>
      <c r="PIL10" s="161"/>
      <c r="PIM10" s="161"/>
      <c r="PIN10" s="161"/>
      <c r="PIO10" s="161"/>
      <c r="PIP10" s="161"/>
      <c r="PIQ10" s="161"/>
      <c r="PIR10" s="161"/>
      <c r="PIS10" s="161"/>
      <c r="PIT10" s="161"/>
      <c r="PIU10" s="161"/>
      <c r="PIV10" s="161"/>
      <c r="PIW10" s="161"/>
      <c r="PIX10" s="161"/>
      <c r="PIY10" s="161"/>
      <c r="PIZ10" s="161"/>
      <c r="PJA10" s="161"/>
      <c r="PJB10" s="161"/>
      <c r="PJC10" s="161"/>
      <c r="PJD10" s="161"/>
      <c r="PJE10" s="161"/>
      <c r="PJF10" s="161"/>
      <c r="PJG10" s="161"/>
      <c r="PJH10" s="161"/>
      <c r="PJI10" s="161"/>
      <c r="PJJ10" s="161"/>
      <c r="PJK10" s="161"/>
      <c r="PJL10" s="161"/>
      <c r="PJM10" s="161"/>
      <c r="PJN10" s="161"/>
      <c r="PJO10" s="161"/>
      <c r="PJP10" s="161"/>
      <c r="PJQ10" s="161"/>
      <c r="PJR10" s="161"/>
      <c r="PJS10" s="161"/>
      <c r="PJT10" s="161"/>
      <c r="PJU10" s="161"/>
      <c r="PJV10" s="161"/>
      <c r="PJW10" s="161"/>
      <c r="PJX10" s="161"/>
      <c r="PJY10" s="161"/>
      <c r="PJZ10" s="161"/>
      <c r="PKA10" s="161"/>
      <c r="PKB10" s="161"/>
      <c r="PKC10" s="161"/>
      <c r="PKD10" s="161"/>
      <c r="PKE10" s="161"/>
      <c r="PKF10" s="161"/>
      <c r="PKG10" s="161"/>
      <c r="PKH10" s="161"/>
      <c r="PKI10" s="161"/>
      <c r="PKJ10" s="161"/>
      <c r="PKK10" s="161"/>
      <c r="PKL10" s="161"/>
      <c r="PKM10" s="161"/>
      <c r="PKN10" s="161"/>
      <c r="PKO10" s="161"/>
      <c r="PKP10" s="161"/>
      <c r="PKQ10" s="161"/>
      <c r="PKR10" s="161"/>
      <c r="PKS10" s="161"/>
      <c r="PKT10" s="161"/>
      <c r="PKU10" s="161"/>
      <c r="PKV10" s="161"/>
      <c r="PKW10" s="161"/>
      <c r="PKX10" s="161"/>
      <c r="PKY10" s="161"/>
      <c r="PKZ10" s="161"/>
      <c r="PLA10" s="161"/>
      <c r="PLB10" s="161"/>
      <c r="PLC10" s="161"/>
      <c r="PLD10" s="161"/>
      <c r="PLE10" s="161"/>
      <c r="PLF10" s="161"/>
      <c r="PLG10" s="161"/>
      <c r="PLH10" s="161"/>
      <c r="PLI10" s="161"/>
      <c r="PLJ10" s="161"/>
      <c r="PLK10" s="161"/>
      <c r="PLL10" s="161"/>
      <c r="PLM10" s="161"/>
      <c r="PLN10" s="161"/>
      <c r="PLO10" s="161"/>
      <c r="PLP10" s="161"/>
      <c r="PLQ10" s="161"/>
      <c r="PLR10" s="161"/>
      <c r="PLS10" s="161"/>
      <c r="PLT10" s="161"/>
      <c r="PLU10" s="161"/>
      <c r="PLV10" s="161"/>
      <c r="PLW10" s="161"/>
      <c r="PLX10" s="161"/>
      <c r="PLY10" s="161"/>
      <c r="PLZ10" s="161"/>
      <c r="PMA10" s="161"/>
      <c r="PMB10" s="161"/>
      <c r="PMC10" s="161"/>
      <c r="PMD10" s="161"/>
      <c r="PME10" s="161"/>
      <c r="PMF10" s="161"/>
      <c r="PMG10" s="161"/>
      <c r="PMH10" s="161"/>
      <c r="PMI10" s="161"/>
      <c r="PMJ10" s="161"/>
      <c r="PMK10" s="161"/>
      <c r="PML10" s="161"/>
      <c r="PMM10" s="161"/>
      <c r="PMN10" s="161"/>
      <c r="PMO10" s="161"/>
      <c r="PMP10" s="161"/>
      <c r="PMQ10" s="161"/>
      <c r="PMR10" s="161"/>
      <c r="PMS10" s="161"/>
      <c r="PMT10" s="161"/>
      <c r="PMU10" s="161"/>
      <c r="PMV10" s="161"/>
      <c r="PMW10" s="161"/>
      <c r="PMX10" s="161"/>
      <c r="PMY10" s="161"/>
      <c r="PMZ10" s="161"/>
      <c r="PNA10" s="161"/>
      <c r="PNB10" s="161"/>
      <c r="PNC10" s="161"/>
      <c r="PND10" s="161"/>
      <c r="PNE10" s="161"/>
      <c r="PNF10" s="161"/>
      <c r="PNG10" s="161"/>
      <c r="PNH10" s="161"/>
      <c r="PNI10" s="161"/>
      <c r="PNJ10" s="161"/>
      <c r="PNK10" s="161"/>
      <c r="PNL10" s="161"/>
      <c r="PNM10" s="161"/>
      <c r="PNN10" s="161"/>
      <c r="PNO10" s="161"/>
      <c r="PNP10" s="161"/>
      <c r="PNQ10" s="161"/>
      <c r="PNR10" s="161"/>
      <c r="PNS10" s="161"/>
      <c r="PNT10" s="161"/>
      <c r="PNU10" s="161"/>
      <c r="PNV10" s="161"/>
      <c r="PNW10" s="161"/>
      <c r="PNX10" s="161"/>
      <c r="PNY10" s="161"/>
      <c r="PNZ10" s="161"/>
      <c r="POA10" s="161"/>
      <c r="POB10" s="161"/>
      <c r="POC10" s="161"/>
      <c r="POD10" s="161"/>
      <c r="POE10" s="161"/>
      <c r="POF10" s="161"/>
      <c r="POG10" s="161"/>
      <c r="POH10" s="161"/>
      <c r="POI10" s="161"/>
      <c r="POJ10" s="161"/>
      <c r="POK10" s="161"/>
      <c r="POL10" s="161"/>
      <c r="POM10" s="161"/>
      <c r="PON10" s="161"/>
      <c r="POO10" s="161"/>
      <c r="POP10" s="161"/>
      <c r="POQ10" s="161"/>
      <c r="POR10" s="161"/>
      <c r="POS10" s="161"/>
      <c r="POT10" s="161"/>
      <c r="POU10" s="161"/>
      <c r="POV10" s="161"/>
      <c r="POW10" s="161"/>
      <c r="POX10" s="161"/>
      <c r="POY10" s="161"/>
      <c r="POZ10" s="161"/>
      <c r="PPA10" s="161"/>
      <c r="PPB10" s="161"/>
      <c r="PPC10" s="161"/>
      <c r="PPD10" s="161"/>
      <c r="PPE10" s="161"/>
      <c r="PPF10" s="161"/>
      <c r="PPG10" s="161"/>
      <c r="PPH10" s="161"/>
      <c r="PPI10" s="161"/>
      <c r="PPJ10" s="161"/>
      <c r="PPK10" s="161"/>
      <c r="PPL10" s="161"/>
      <c r="PPM10" s="161"/>
      <c r="PPN10" s="161"/>
      <c r="PPO10" s="161"/>
      <c r="PPP10" s="161"/>
      <c r="PPQ10" s="161"/>
      <c r="PPR10" s="161"/>
      <c r="PPS10" s="161"/>
      <c r="PPT10" s="161"/>
      <c r="PPU10" s="161"/>
      <c r="PPV10" s="161"/>
      <c r="PPW10" s="161"/>
      <c r="PPX10" s="161"/>
      <c r="PPY10" s="161"/>
      <c r="PPZ10" s="161"/>
      <c r="PQA10" s="161"/>
      <c r="PQB10" s="161"/>
      <c r="PQC10" s="161"/>
      <c r="PQD10" s="161"/>
      <c r="PQE10" s="161"/>
      <c r="PQF10" s="161"/>
      <c r="PQG10" s="161"/>
      <c r="PQH10" s="161"/>
      <c r="PQI10" s="161"/>
      <c r="PQJ10" s="161"/>
      <c r="PQK10" s="161"/>
      <c r="PQL10" s="161"/>
      <c r="PQM10" s="161"/>
      <c r="PQN10" s="161"/>
      <c r="PQO10" s="161"/>
      <c r="PQP10" s="161"/>
      <c r="PQQ10" s="161"/>
      <c r="PQR10" s="161"/>
      <c r="PQS10" s="161"/>
      <c r="PQT10" s="161"/>
      <c r="PQU10" s="161"/>
      <c r="PQV10" s="161"/>
      <c r="PQW10" s="161"/>
      <c r="PQX10" s="161"/>
      <c r="PQY10" s="161"/>
      <c r="PQZ10" s="161"/>
      <c r="PRA10" s="161"/>
      <c r="PRB10" s="161"/>
      <c r="PRC10" s="161"/>
      <c r="PRD10" s="161"/>
      <c r="PRE10" s="161"/>
      <c r="PRF10" s="161"/>
      <c r="PRG10" s="161"/>
      <c r="PRH10" s="161"/>
      <c r="PRI10" s="161"/>
      <c r="PRJ10" s="161"/>
      <c r="PRK10" s="161"/>
      <c r="PRL10" s="161"/>
      <c r="PRM10" s="161"/>
      <c r="PRN10" s="161"/>
      <c r="PRO10" s="161"/>
      <c r="PRP10" s="161"/>
      <c r="PRQ10" s="161"/>
      <c r="PRR10" s="161"/>
      <c r="PRS10" s="161"/>
      <c r="PRT10" s="161"/>
      <c r="PRU10" s="161"/>
      <c r="PRV10" s="161"/>
      <c r="PRW10" s="161"/>
      <c r="PRX10" s="161"/>
      <c r="PRY10" s="161"/>
      <c r="PRZ10" s="161"/>
      <c r="PSA10" s="161"/>
      <c r="PSB10" s="161"/>
      <c r="PSC10" s="161"/>
      <c r="PSD10" s="161"/>
      <c r="PSE10" s="161"/>
      <c r="PSF10" s="161"/>
      <c r="PSG10" s="161"/>
      <c r="PSH10" s="161"/>
      <c r="PSI10" s="161"/>
      <c r="PSJ10" s="161"/>
      <c r="PSK10" s="161"/>
      <c r="PSL10" s="161"/>
      <c r="PSM10" s="161"/>
      <c r="PSN10" s="161"/>
      <c r="PSO10" s="161"/>
      <c r="PSP10" s="161"/>
      <c r="PSQ10" s="161"/>
      <c r="PSR10" s="161"/>
      <c r="PSS10" s="161"/>
      <c r="PST10" s="161"/>
      <c r="PSU10" s="161"/>
      <c r="PSV10" s="161"/>
      <c r="PSW10" s="161"/>
      <c r="PSX10" s="161"/>
      <c r="PSY10" s="161"/>
      <c r="PSZ10" s="161"/>
      <c r="PTA10" s="161"/>
      <c r="PTB10" s="161"/>
      <c r="PTC10" s="161"/>
      <c r="PTD10" s="161"/>
      <c r="PTE10" s="161"/>
      <c r="PTF10" s="161"/>
      <c r="PTG10" s="161"/>
      <c r="PTH10" s="161"/>
      <c r="PTI10" s="161"/>
      <c r="PTJ10" s="161"/>
      <c r="PTK10" s="161"/>
      <c r="PTL10" s="161"/>
      <c r="PTM10" s="161"/>
      <c r="PTN10" s="161"/>
      <c r="PTO10" s="161"/>
      <c r="PTP10" s="161"/>
      <c r="PTQ10" s="161"/>
      <c r="PTR10" s="161"/>
      <c r="PTS10" s="161"/>
      <c r="PTT10" s="161"/>
      <c r="PTU10" s="161"/>
      <c r="PTV10" s="161"/>
      <c r="PTW10" s="161"/>
      <c r="PTX10" s="161"/>
      <c r="PTY10" s="161"/>
      <c r="PTZ10" s="161"/>
      <c r="PUA10" s="161"/>
      <c r="PUB10" s="161"/>
      <c r="PUC10" s="161"/>
      <c r="PUD10" s="161"/>
      <c r="PUE10" s="161"/>
      <c r="PUF10" s="161"/>
      <c r="PUG10" s="161"/>
      <c r="PUH10" s="161"/>
      <c r="PUI10" s="161"/>
      <c r="PUJ10" s="161"/>
      <c r="PUK10" s="161"/>
      <c r="PUL10" s="161"/>
      <c r="PUM10" s="161"/>
      <c r="PUN10" s="161"/>
      <c r="PUO10" s="161"/>
      <c r="PUP10" s="161"/>
      <c r="PUQ10" s="161"/>
      <c r="PUR10" s="161"/>
      <c r="PUS10" s="161"/>
      <c r="PUT10" s="161"/>
      <c r="PUU10" s="161"/>
      <c r="PUV10" s="161"/>
      <c r="PUW10" s="161"/>
      <c r="PUX10" s="161"/>
      <c r="PUY10" s="161"/>
      <c r="PUZ10" s="161"/>
      <c r="PVA10" s="161"/>
      <c r="PVB10" s="161"/>
      <c r="PVC10" s="161"/>
      <c r="PVD10" s="161"/>
      <c r="PVE10" s="161"/>
      <c r="PVF10" s="161"/>
      <c r="PVG10" s="161"/>
      <c r="PVH10" s="161"/>
      <c r="PVI10" s="161"/>
      <c r="PVJ10" s="161"/>
      <c r="PVK10" s="161"/>
      <c r="PVL10" s="161"/>
      <c r="PVM10" s="161"/>
      <c r="PVN10" s="161"/>
      <c r="PVO10" s="161"/>
      <c r="PVP10" s="161"/>
      <c r="PVQ10" s="161"/>
      <c r="PVR10" s="161"/>
      <c r="PVS10" s="161"/>
      <c r="PVT10" s="161"/>
      <c r="PVU10" s="161"/>
      <c r="PVV10" s="161"/>
      <c r="PVW10" s="161"/>
      <c r="PVX10" s="161"/>
      <c r="PVY10" s="161"/>
      <c r="PVZ10" s="161"/>
      <c r="PWA10" s="161"/>
      <c r="PWB10" s="161"/>
      <c r="PWC10" s="161"/>
      <c r="PWD10" s="161"/>
      <c r="PWE10" s="161"/>
      <c r="PWF10" s="161"/>
      <c r="PWG10" s="161"/>
      <c r="PWH10" s="161"/>
      <c r="PWI10" s="161"/>
      <c r="PWJ10" s="161"/>
      <c r="PWK10" s="161"/>
      <c r="PWL10" s="161"/>
      <c r="PWM10" s="161"/>
      <c r="PWN10" s="161"/>
      <c r="PWO10" s="161"/>
      <c r="PWP10" s="161"/>
      <c r="PWQ10" s="161"/>
      <c r="PWR10" s="161"/>
      <c r="PWS10" s="161"/>
      <c r="PWT10" s="161"/>
      <c r="PWU10" s="161"/>
      <c r="PWV10" s="161"/>
      <c r="PWW10" s="161"/>
      <c r="PWX10" s="161"/>
      <c r="PWY10" s="161"/>
      <c r="PWZ10" s="161"/>
      <c r="PXA10" s="161"/>
      <c r="PXB10" s="161"/>
      <c r="PXC10" s="161"/>
      <c r="PXD10" s="161"/>
      <c r="PXE10" s="161"/>
      <c r="PXF10" s="161"/>
      <c r="PXG10" s="161"/>
      <c r="PXH10" s="161"/>
      <c r="PXI10" s="161"/>
      <c r="PXJ10" s="161"/>
      <c r="PXK10" s="161"/>
      <c r="PXL10" s="161"/>
      <c r="PXM10" s="161"/>
      <c r="PXN10" s="161"/>
      <c r="PXO10" s="161"/>
      <c r="PXP10" s="161"/>
      <c r="PXQ10" s="161"/>
      <c r="PXR10" s="161"/>
      <c r="PXS10" s="161"/>
      <c r="PXT10" s="161"/>
      <c r="PXU10" s="161"/>
      <c r="PXV10" s="161"/>
      <c r="PXW10" s="161"/>
      <c r="PXX10" s="161"/>
      <c r="PXY10" s="161"/>
      <c r="PXZ10" s="161"/>
      <c r="PYA10" s="161"/>
      <c r="PYB10" s="161"/>
      <c r="PYC10" s="161"/>
      <c r="PYD10" s="161"/>
      <c r="PYE10" s="161"/>
      <c r="PYF10" s="161"/>
      <c r="PYG10" s="161"/>
      <c r="PYH10" s="161"/>
      <c r="PYI10" s="161"/>
      <c r="PYJ10" s="161"/>
      <c r="PYK10" s="161"/>
      <c r="PYL10" s="161"/>
      <c r="PYM10" s="161"/>
      <c r="PYN10" s="161"/>
      <c r="PYO10" s="161"/>
      <c r="PYP10" s="161"/>
      <c r="PYQ10" s="161"/>
      <c r="PYR10" s="161"/>
      <c r="PYS10" s="161"/>
      <c r="PYT10" s="161"/>
      <c r="PYU10" s="161"/>
      <c r="PYV10" s="161"/>
      <c r="PYW10" s="161"/>
      <c r="PYX10" s="161"/>
      <c r="PYY10" s="161"/>
      <c r="PYZ10" s="161"/>
      <c r="PZA10" s="161"/>
      <c r="PZB10" s="161"/>
      <c r="PZC10" s="161"/>
      <c r="PZD10" s="161"/>
      <c r="PZE10" s="161"/>
      <c r="PZF10" s="161"/>
      <c r="PZG10" s="161"/>
      <c r="PZH10" s="161"/>
      <c r="PZI10" s="161"/>
      <c r="PZJ10" s="161"/>
      <c r="PZK10" s="161"/>
      <c r="PZL10" s="161"/>
      <c r="PZM10" s="161"/>
      <c r="PZN10" s="161"/>
      <c r="PZO10" s="161"/>
      <c r="PZP10" s="161"/>
      <c r="PZQ10" s="161"/>
      <c r="PZR10" s="161"/>
      <c r="PZS10" s="161"/>
      <c r="PZT10" s="161"/>
      <c r="PZU10" s="161"/>
      <c r="PZV10" s="161"/>
      <c r="PZW10" s="161"/>
      <c r="PZX10" s="161"/>
      <c r="PZY10" s="161"/>
      <c r="PZZ10" s="161"/>
      <c r="QAA10" s="161"/>
      <c r="QAB10" s="161"/>
      <c r="QAC10" s="161"/>
      <c r="QAD10" s="161"/>
      <c r="QAE10" s="161"/>
      <c r="QAF10" s="161"/>
      <c r="QAG10" s="161"/>
      <c r="QAH10" s="161"/>
      <c r="QAI10" s="161"/>
      <c r="QAJ10" s="161"/>
      <c r="QAK10" s="161"/>
      <c r="QAL10" s="161"/>
      <c r="QAM10" s="161"/>
      <c r="QAN10" s="161"/>
      <c r="QAO10" s="161"/>
      <c r="QAP10" s="161"/>
      <c r="QAQ10" s="161"/>
      <c r="QAR10" s="161"/>
      <c r="QAS10" s="161"/>
      <c r="QAT10" s="161"/>
      <c r="QAU10" s="161"/>
      <c r="QAV10" s="161"/>
      <c r="QAW10" s="161"/>
      <c r="QAX10" s="161"/>
      <c r="QAY10" s="161"/>
      <c r="QAZ10" s="161"/>
      <c r="QBA10" s="161"/>
      <c r="QBB10" s="161"/>
      <c r="QBC10" s="161"/>
      <c r="QBD10" s="161"/>
      <c r="QBE10" s="161"/>
      <c r="QBF10" s="161"/>
      <c r="QBG10" s="161"/>
      <c r="QBH10" s="161"/>
      <c r="QBI10" s="161"/>
      <c r="QBJ10" s="161"/>
      <c r="QBK10" s="161"/>
      <c r="QBL10" s="161"/>
      <c r="QBM10" s="161"/>
      <c r="QBN10" s="161"/>
      <c r="QBO10" s="161"/>
      <c r="QBP10" s="161"/>
      <c r="QBQ10" s="161"/>
      <c r="QBR10" s="161"/>
      <c r="QBS10" s="161"/>
      <c r="QBT10" s="161"/>
      <c r="QBU10" s="161"/>
      <c r="QBV10" s="161"/>
      <c r="QBW10" s="161"/>
      <c r="QBX10" s="161"/>
      <c r="QBY10" s="161"/>
      <c r="QBZ10" s="161"/>
      <c r="QCA10" s="161"/>
      <c r="QCB10" s="161"/>
      <c r="QCC10" s="161"/>
      <c r="QCD10" s="161"/>
      <c r="QCE10" s="161"/>
      <c r="QCF10" s="161"/>
      <c r="QCG10" s="161"/>
      <c r="QCH10" s="161"/>
      <c r="QCI10" s="161"/>
      <c r="QCJ10" s="161"/>
      <c r="QCK10" s="161"/>
      <c r="QCL10" s="161"/>
      <c r="QCM10" s="161"/>
      <c r="QCN10" s="161"/>
      <c r="QCO10" s="161"/>
      <c r="QCP10" s="161"/>
      <c r="QCQ10" s="161"/>
      <c r="QCR10" s="161"/>
      <c r="QCS10" s="161"/>
      <c r="QCT10" s="161"/>
      <c r="QCU10" s="161"/>
      <c r="QCV10" s="161"/>
      <c r="QCW10" s="161"/>
      <c r="QCX10" s="161"/>
      <c r="QCY10" s="161"/>
      <c r="QCZ10" s="161"/>
      <c r="QDA10" s="161"/>
      <c r="QDB10" s="161"/>
      <c r="QDC10" s="161"/>
      <c r="QDD10" s="161"/>
      <c r="QDE10" s="161"/>
      <c r="QDF10" s="161"/>
      <c r="QDG10" s="161"/>
      <c r="QDH10" s="161"/>
      <c r="QDI10" s="161"/>
      <c r="QDJ10" s="161"/>
      <c r="QDK10" s="161"/>
      <c r="QDL10" s="161"/>
      <c r="QDM10" s="161"/>
      <c r="QDN10" s="161"/>
      <c r="QDO10" s="161"/>
      <c r="QDP10" s="161"/>
      <c r="QDQ10" s="161"/>
      <c r="QDR10" s="161"/>
      <c r="QDS10" s="161"/>
      <c r="QDT10" s="161"/>
      <c r="QDU10" s="161"/>
      <c r="QDV10" s="161"/>
      <c r="QDW10" s="161"/>
      <c r="QDX10" s="161"/>
      <c r="QDY10" s="161"/>
      <c r="QDZ10" s="161"/>
      <c r="QEA10" s="161"/>
      <c r="QEB10" s="161"/>
      <c r="QEC10" s="161"/>
      <c r="QED10" s="161"/>
      <c r="QEE10" s="161"/>
      <c r="QEF10" s="161"/>
      <c r="QEG10" s="161"/>
      <c r="QEH10" s="161"/>
      <c r="QEI10" s="161"/>
      <c r="QEJ10" s="161"/>
      <c r="QEK10" s="161"/>
      <c r="QEL10" s="161"/>
      <c r="QEM10" s="161"/>
      <c r="QEN10" s="161"/>
      <c r="QEO10" s="161"/>
      <c r="QEP10" s="161"/>
      <c r="QEQ10" s="161"/>
      <c r="QER10" s="161"/>
      <c r="QES10" s="161"/>
      <c r="QET10" s="161"/>
      <c r="QEU10" s="161"/>
      <c r="QEV10" s="161"/>
      <c r="QEW10" s="161"/>
      <c r="QEX10" s="161"/>
      <c r="QEY10" s="161"/>
      <c r="QEZ10" s="161"/>
      <c r="QFA10" s="161"/>
      <c r="QFB10" s="161"/>
      <c r="QFC10" s="161"/>
      <c r="QFD10" s="161"/>
      <c r="QFE10" s="161"/>
      <c r="QFF10" s="161"/>
      <c r="QFG10" s="161"/>
      <c r="QFH10" s="161"/>
      <c r="QFI10" s="161"/>
      <c r="QFJ10" s="161"/>
      <c r="QFK10" s="161"/>
      <c r="QFL10" s="161"/>
      <c r="QFM10" s="161"/>
      <c r="QFN10" s="161"/>
      <c r="QFO10" s="161"/>
      <c r="QFP10" s="161"/>
      <c r="QFQ10" s="161"/>
      <c r="QFR10" s="161"/>
      <c r="QFS10" s="161"/>
      <c r="QFT10" s="161"/>
      <c r="QFU10" s="161"/>
      <c r="QFV10" s="161"/>
      <c r="QFW10" s="161"/>
      <c r="QFX10" s="161"/>
      <c r="QFY10" s="161"/>
      <c r="QFZ10" s="161"/>
      <c r="QGA10" s="161"/>
      <c r="QGB10" s="161"/>
      <c r="QGC10" s="161"/>
      <c r="QGD10" s="161"/>
      <c r="QGE10" s="161"/>
      <c r="QGF10" s="161"/>
      <c r="QGG10" s="161"/>
      <c r="QGH10" s="161"/>
      <c r="QGI10" s="161"/>
      <c r="QGJ10" s="161"/>
      <c r="QGK10" s="161"/>
      <c r="QGL10" s="161"/>
      <c r="QGM10" s="161"/>
      <c r="QGN10" s="161"/>
      <c r="QGO10" s="161"/>
      <c r="QGP10" s="161"/>
      <c r="QGQ10" s="161"/>
      <c r="QGR10" s="161"/>
      <c r="QGS10" s="161"/>
      <c r="QGT10" s="161"/>
      <c r="QGU10" s="161"/>
      <c r="QGV10" s="161"/>
      <c r="QGW10" s="161"/>
      <c r="QGX10" s="161"/>
      <c r="QGY10" s="161"/>
      <c r="QGZ10" s="161"/>
      <c r="QHA10" s="161"/>
      <c r="QHB10" s="161"/>
      <c r="QHC10" s="161"/>
      <c r="QHD10" s="161"/>
      <c r="QHE10" s="161"/>
      <c r="QHF10" s="161"/>
      <c r="QHG10" s="161"/>
      <c r="QHH10" s="161"/>
      <c r="QHI10" s="161"/>
      <c r="QHJ10" s="161"/>
      <c r="QHK10" s="161"/>
      <c r="QHL10" s="161"/>
      <c r="QHM10" s="161"/>
      <c r="QHN10" s="161"/>
      <c r="QHO10" s="161"/>
      <c r="QHP10" s="161"/>
      <c r="QHQ10" s="161"/>
      <c r="QHR10" s="161"/>
      <c r="QHS10" s="161"/>
      <c r="QHT10" s="161"/>
      <c r="QHU10" s="161"/>
      <c r="QHV10" s="161"/>
      <c r="QHW10" s="161"/>
      <c r="QHX10" s="161"/>
      <c r="QHY10" s="161"/>
      <c r="QHZ10" s="161"/>
      <c r="QIA10" s="161"/>
      <c r="QIB10" s="161"/>
      <c r="QIC10" s="161"/>
      <c r="QID10" s="161"/>
      <c r="QIE10" s="161"/>
      <c r="QIF10" s="161"/>
      <c r="QIG10" s="161"/>
      <c r="QIH10" s="161"/>
      <c r="QII10" s="161"/>
      <c r="QIJ10" s="161"/>
      <c r="QIK10" s="161"/>
      <c r="QIL10" s="161"/>
      <c r="QIM10" s="161"/>
      <c r="QIN10" s="161"/>
      <c r="QIO10" s="161"/>
      <c r="QIP10" s="161"/>
      <c r="QIQ10" s="161"/>
      <c r="QIR10" s="161"/>
      <c r="QIS10" s="161"/>
      <c r="QIT10" s="161"/>
      <c r="QIU10" s="161"/>
      <c r="QIV10" s="161"/>
      <c r="QIW10" s="161"/>
      <c r="QIX10" s="161"/>
      <c r="QIY10" s="161"/>
      <c r="QIZ10" s="161"/>
      <c r="QJA10" s="161"/>
      <c r="QJB10" s="161"/>
      <c r="QJC10" s="161"/>
      <c r="QJD10" s="161"/>
      <c r="QJE10" s="161"/>
      <c r="QJF10" s="161"/>
      <c r="QJG10" s="161"/>
      <c r="QJH10" s="161"/>
      <c r="QJI10" s="161"/>
      <c r="QJJ10" s="161"/>
      <c r="QJK10" s="161"/>
      <c r="QJL10" s="161"/>
      <c r="QJM10" s="161"/>
      <c r="QJN10" s="161"/>
      <c r="QJO10" s="161"/>
      <c r="QJP10" s="161"/>
      <c r="QJQ10" s="161"/>
      <c r="QJR10" s="161"/>
      <c r="QJS10" s="161"/>
      <c r="QJT10" s="161"/>
      <c r="QJU10" s="161"/>
      <c r="QJV10" s="161"/>
      <c r="QJW10" s="161"/>
      <c r="QJX10" s="161"/>
      <c r="QJY10" s="161"/>
      <c r="QJZ10" s="161"/>
      <c r="QKA10" s="161"/>
      <c r="QKB10" s="161"/>
      <c r="QKC10" s="161"/>
      <c r="QKD10" s="161"/>
      <c r="QKE10" s="161"/>
      <c r="QKF10" s="161"/>
      <c r="QKG10" s="161"/>
      <c r="QKH10" s="161"/>
      <c r="QKI10" s="161"/>
      <c r="QKJ10" s="161"/>
      <c r="QKK10" s="161"/>
      <c r="QKL10" s="161"/>
      <c r="QKM10" s="161"/>
      <c r="QKN10" s="161"/>
      <c r="QKO10" s="161"/>
      <c r="QKP10" s="161"/>
      <c r="QKQ10" s="161"/>
      <c r="QKR10" s="161"/>
      <c r="QKS10" s="161"/>
      <c r="QKT10" s="161"/>
      <c r="QKU10" s="161"/>
      <c r="QKV10" s="161"/>
      <c r="QKW10" s="161"/>
      <c r="QKX10" s="161"/>
      <c r="QKY10" s="161"/>
      <c r="QKZ10" s="161"/>
      <c r="QLA10" s="161"/>
      <c r="QLB10" s="161"/>
      <c r="QLC10" s="161"/>
      <c r="QLD10" s="161"/>
      <c r="QLE10" s="161"/>
      <c r="QLF10" s="161"/>
      <c r="QLG10" s="161"/>
      <c r="QLH10" s="161"/>
      <c r="QLI10" s="161"/>
      <c r="QLJ10" s="161"/>
      <c r="QLK10" s="161"/>
      <c r="QLL10" s="161"/>
      <c r="QLM10" s="161"/>
      <c r="QLN10" s="161"/>
      <c r="QLO10" s="161"/>
      <c r="QLP10" s="161"/>
      <c r="QLQ10" s="161"/>
      <c r="QLR10" s="161"/>
      <c r="QLS10" s="161"/>
      <c r="QLT10" s="161"/>
      <c r="QLU10" s="161"/>
      <c r="QLV10" s="161"/>
      <c r="QLW10" s="161"/>
      <c r="QLX10" s="161"/>
      <c r="QLY10" s="161"/>
      <c r="QLZ10" s="161"/>
      <c r="QMA10" s="161"/>
      <c r="QMB10" s="161"/>
      <c r="QMC10" s="161"/>
      <c r="QMD10" s="161"/>
      <c r="QME10" s="161"/>
      <c r="QMF10" s="161"/>
      <c r="QMG10" s="161"/>
      <c r="QMH10" s="161"/>
      <c r="QMI10" s="161"/>
      <c r="QMJ10" s="161"/>
      <c r="QMK10" s="161"/>
      <c r="QML10" s="161"/>
      <c r="QMM10" s="161"/>
      <c r="QMN10" s="161"/>
      <c r="QMO10" s="161"/>
      <c r="QMP10" s="161"/>
      <c r="QMQ10" s="161"/>
      <c r="QMR10" s="161"/>
      <c r="QMS10" s="161"/>
      <c r="QMT10" s="161"/>
      <c r="QMU10" s="161"/>
      <c r="QMV10" s="161"/>
      <c r="QMW10" s="161"/>
      <c r="QMX10" s="161"/>
      <c r="QMY10" s="161"/>
      <c r="QMZ10" s="161"/>
      <c r="QNA10" s="161"/>
      <c r="QNB10" s="161"/>
      <c r="QNC10" s="161"/>
      <c r="QND10" s="161"/>
      <c r="QNE10" s="161"/>
      <c r="QNF10" s="161"/>
      <c r="QNG10" s="161"/>
      <c r="QNH10" s="161"/>
      <c r="QNI10" s="161"/>
      <c r="QNJ10" s="161"/>
      <c r="QNK10" s="161"/>
      <c r="QNL10" s="161"/>
      <c r="QNM10" s="161"/>
      <c r="QNN10" s="161"/>
      <c r="QNO10" s="161"/>
      <c r="QNP10" s="161"/>
      <c r="QNQ10" s="161"/>
      <c r="QNR10" s="161"/>
      <c r="QNS10" s="161"/>
      <c r="QNT10" s="161"/>
      <c r="QNU10" s="161"/>
      <c r="QNV10" s="161"/>
      <c r="QNW10" s="161"/>
      <c r="QNX10" s="161"/>
      <c r="QNY10" s="161"/>
      <c r="QNZ10" s="161"/>
      <c r="QOA10" s="161"/>
      <c r="QOB10" s="161"/>
      <c r="QOC10" s="161"/>
      <c r="QOD10" s="161"/>
      <c r="QOE10" s="161"/>
      <c r="QOF10" s="161"/>
      <c r="QOG10" s="161"/>
      <c r="QOH10" s="161"/>
      <c r="QOI10" s="161"/>
      <c r="QOJ10" s="161"/>
      <c r="QOK10" s="161"/>
      <c r="QOL10" s="161"/>
      <c r="QOM10" s="161"/>
      <c r="QON10" s="161"/>
      <c r="QOO10" s="161"/>
      <c r="QOP10" s="161"/>
      <c r="QOQ10" s="161"/>
      <c r="QOR10" s="161"/>
      <c r="QOS10" s="161"/>
      <c r="QOT10" s="161"/>
      <c r="QOU10" s="161"/>
      <c r="QOV10" s="161"/>
      <c r="QOW10" s="161"/>
      <c r="QOX10" s="161"/>
      <c r="QOY10" s="161"/>
      <c r="QOZ10" s="161"/>
      <c r="QPA10" s="161"/>
      <c r="QPB10" s="161"/>
      <c r="QPC10" s="161"/>
      <c r="QPD10" s="161"/>
      <c r="QPE10" s="161"/>
      <c r="QPF10" s="161"/>
      <c r="QPG10" s="161"/>
      <c r="QPH10" s="161"/>
      <c r="QPI10" s="161"/>
      <c r="QPJ10" s="161"/>
      <c r="QPK10" s="161"/>
      <c r="QPL10" s="161"/>
      <c r="QPM10" s="161"/>
      <c r="QPN10" s="161"/>
      <c r="QPO10" s="161"/>
      <c r="QPP10" s="161"/>
      <c r="QPQ10" s="161"/>
      <c r="QPR10" s="161"/>
      <c r="QPS10" s="161"/>
      <c r="QPT10" s="161"/>
      <c r="QPU10" s="161"/>
      <c r="QPV10" s="161"/>
      <c r="QPW10" s="161"/>
      <c r="QPX10" s="161"/>
      <c r="QPY10" s="161"/>
      <c r="QPZ10" s="161"/>
      <c r="QQA10" s="161"/>
      <c r="QQB10" s="161"/>
      <c r="QQC10" s="161"/>
      <c r="QQD10" s="161"/>
      <c r="QQE10" s="161"/>
      <c r="QQF10" s="161"/>
      <c r="QQG10" s="161"/>
      <c r="QQH10" s="161"/>
      <c r="QQI10" s="161"/>
      <c r="QQJ10" s="161"/>
      <c r="QQK10" s="161"/>
      <c r="QQL10" s="161"/>
      <c r="QQM10" s="161"/>
      <c r="QQN10" s="161"/>
      <c r="QQO10" s="161"/>
      <c r="QQP10" s="161"/>
      <c r="QQQ10" s="161"/>
      <c r="QQR10" s="161"/>
      <c r="QQS10" s="161"/>
      <c r="QQT10" s="161"/>
      <c r="QQU10" s="161"/>
      <c r="QQV10" s="161"/>
      <c r="QQW10" s="161"/>
      <c r="QQX10" s="161"/>
      <c r="QQY10" s="161"/>
      <c r="QQZ10" s="161"/>
      <c r="QRA10" s="161"/>
      <c r="QRB10" s="161"/>
      <c r="QRC10" s="161"/>
      <c r="QRD10" s="161"/>
      <c r="QRE10" s="161"/>
      <c r="QRF10" s="161"/>
      <c r="QRG10" s="161"/>
      <c r="QRH10" s="161"/>
      <c r="QRI10" s="161"/>
      <c r="QRJ10" s="161"/>
      <c r="QRK10" s="161"/>
      <c r="QRL10" s="161"/>
      <c r="QRM10" s="161"/>
      <c r="QRN10" s="161"/>
      <c r="QRO10" s="161"/>
      <c r="QRP10" s="161"/>
      <c r="QRQ10" s="161"/>
      <c r="QRR10" s="161"/>
      <c r="QRS10" s="161"/>
      <c r="QRT10" s="161"/>
      <c r="QRU10" s="161"/>
      <c r="QRV10" s="161"/>
      <c r="QRW10" s="161"/>
      <c r="QRX10" s="161"/>
      <c r="QRY10" s="161"/>
      <c r="QRZ10" s="161"/>
      <c r="QSA10" s="161"/>
      <c r="QSB10" s="161"/>
      <c r="QSC10" s="161"/>
      <c r="QSD10" s="161"/>
      <c r="QSE10" s="161"/>
      <c r="QSF10" s="161"/>
      <c r="QSG10" s="161"/>
      <c r="QSH10" s="161"/>
      <c r="QSI10" s="161"/>
      <c r="QSJ10" s="161"/>
      <c r="QSK10" s="161"/>
      <c r="QSL10" s="161"/>
      <c r="QSM10" s="161"/>
      <c r="QSN10" s="161"/>
      <c r="QSO10" s="161"/>
      <c r="QSP10" s="161"/>
      <c r="QSQ10" s="161"/>
      <c r="QSR10" s="161"/>
      <c r="QSS10" s="161"/>
      <c r="QST10" s="161"/>
      <c r="QSU10" s="161"/>
      <c r="QSV10" s="161"/>
      <c r="QSW10" s="161"/>
      <c r="QSX10" s="161"/>
      <c r="QSY10" s="161"/>
      <c r="QSZ10" s="161"/>
      <c r="QTA10" s="161"/>
      <c r="QTB10" s="161"/>
      <c r="QTC10" s="161"/>
      <c r="QTD10" s="161"/>
      <c r="QTE10" s="161"/>
      <c r="QTF10" s="161"/>
      <c r="QTG10" s="161"/>
      <c r="QTH10" s="161"/>
      <c r="QTI10" s="161"/>
      <c r="QTJ10" s="161"/>
      <c r="QTK10" s="161"/>
      <c r="QTL10" s="161"/>
      <c r="QTM10" s="161"/>
      <c r="QTN10" s="161"/>
      <c r="QTO10" s="161"/>
      <c r="QTP10" s="161"/>
      <c r="QTQ10" s="161"/>
      <c r="QTR10" s="161"/>
      <c r="QTS10" s="161"/>
      <c r="QTT10" s="161"/>
      <c r="QTU10" s="161"/>
      <c r="QTV10" s="161"/>
      <c r="QTW10" s="161"/>
      <c r="QTX10" s="161"/>
      <c r="QTY10" s="161"/>
      <c r="QTZ10" s="161"/>
      <c r="QUA10" s="161"/>
      <c r="QUB10" s="161"/>
      <c r="QUC10" s="161"/>
      <c r="QUD10" s="161"/>
      <c r="QUE10" s="161"/>
      <c r="QUF10" s="161"/>
      <c r="QUG10" s="161"/>
      <c r="QUH10" s="161"/>
      <c r="QUI10" s="161"/>
      <c r="QUJ10" s="161"/>
      <c r="QUK10" s="161"/>
      <c r="QUL10" s="161"/>
      <c r="QUM10" s="161"/>
      <c r="QUN10" s="161"/>
      <c r="QUO10" s="161"/>
      <c r="QUP10" s="161"/>
      <c r="QUQ10" s="161"/>
      <c r="QUR10" s="161"/>
      <c r="QUS10" s="161"/>
      <c r="QUT10" s="161"/>
      <c r="QUU10" s="161"/>
      <c r="QUV10" s="161"/>
      <c r="QUW10" s="161"/>
      <c r="QUX10" s="161"/>
      <c r="QUY10" s="161"/>
      <c r="QUZ10" s="161"/>
      <c r="QVA10" s="161"/>
      <c r="QVB10" s="161"/>
      <c r="QVC10" s="161"/>
      <c r="QVD10" s="161"/>
      <c r="QVE10" s="161"/>
      <c r="QVF10" s="161"/>
      <c r="QVG10" s="161"/>
      <c r="QVH10" s="161"/>
      <c r="QVI10" s="161"/>
      <c r="QVJ10" s="161"/>
      <c r="QVK10" s="161"/>
      <c r="QVL10" s="161"/>
      <c r="QVM10" s="161"/>
      <c r="QVN10" s="161"/>
      <c r="QVO10" s="161"/>
      <c r="QVP10" s="161"/>
      <c r="QVQ10" s="161"/>
      <c r="QVR10" s="161"/>
      <c r="QVS10" s="161"/>
      <c r="QVT10" s="161"/>
      <c r="QVU10" s="161"/>
      <c r="QVV10" s="161"/>
      <c r="QVW10" s="161"/>
      <c r="QVX10" s="161"/>
      <c r="QVY10" s="161"/>
      <c r="QVZ10" s="161"/>
      <c r="QWA10" s="161"/>
      <c r="QWB10" s="161"/>
      <c r="QWC10" s="161"/>
      <c r="QWD10" s="161"/>
      <c r="QWE10" s="161"/>
      <c r="QWF10" s="161"/>
      <c r="QWG10" s="161"/>
      <c r="QWH10" s="161"/>
      <c r="QWI10" s="161"/>
      <c r="QWJ10" s="161"/>
      <c r="QWK10" s="161"/>
      <c r="QWL10" s="161"/>
      <c r="QWM10" s="161"/>
      <c r="QWN10" s="161"/>
      <c r="QWO10" s="161"/>
      <c r="QWP10" s="161"/>
      <c r="QWQ10" s="161"/>
      <c r="QWR10" s="161"/>
      <c r="QWS10" s="161"/>
      <c r="QWT10" s="161"/>
      <c r="QWU10" s="161"/>
      <c r="QWV10" s="161"/>
      <c r="QWW10" s="161"/>
      <c r="QWX10" s="161"/>
      <c r="QWY10" s="161"/>
      <c r="QWZ10" s="161"/>
      <c r="QXA10" s="161"/>
      <c r="QXB10" s="161"/>
      <c r="QXC10" s="161"/>
      <c r="QXD10" s="161"/>
      <c r="QXE10" s="161"/>
      <c r="QXF10" s="161"/>
      <c r="QXG10" s="161"/>
      <c r="QXH10" s="161"/>
      <c r="QXI10" s="161"/>
      <c r="QXJ10" s="161"/>
      <c r="QXK10" s="161"/>
      <c r="QXL10" s="161"/>
      <c r="QXM10" s="161"/>
      <c r="QXN10" s="161"/>
      <c r="QXO10" s="161"/>
      <c r="QXP10" s="161"/>
      <c r="QXQ10" s="161"/>
      <c r="QXR10" s="161"/>
      <c r="QXS10" s="161"/>
      <c r="QXT10" s="161"/>
      <c r="QXU10" s="161"/>
      <c r="QXV10" s="161"/>
      <c r="QXW10" s="161"/>
      <c r="QXX10" s="161"/>
      <c r="QXY10" s="161"/>
      <c r="QXZ10" s="161"/>
      <c r="QYA10" s="161"/>
      <c r="QYB10" s="161"/>
      <c r="QYC10" s="161"/>
      <c r="QYD10" s="161"/>
      <c r="QYE10" s="161"/>
      <c r="QYF10" s="161"/>
      <c r="QYG10" s="161"/>
      <c r="QYH10" s="161"/>
      <c r="QYI10" s="161"/>
      <c r="QYJ10" s="161"/>
      <c r="QYK10" s="161"/>
      <c r="QYL10" s="161"/>
      <c r="QYM10" s="161"/>
      <c r="QYN10" s="161"/>
      <c r="QYO10" s="161"/>
      <c r="QYP10" s="161"/>
      <c r="QYQ10" s="161"/>
      <c r="QYR10" s="161"/>
      <c r="QYS10" s="161"/>
      <c r="QYT10" s="161"/>
      <c r="QYU10" s="161"/>
      <c r="QYV10" s="161"/>
      <c r="QYW10" s="161"/>
      <c r="QYX10" s="161"/>
      <c r="QYY10" s="161"/>
      <c r="QYZ10" s="161"/>
      <c r="QZA10" s="161"/>
      <c r="QZB10" s="161"/>
      <c r="QZC10" s="161"/>
      <c r="QZD10" s="161"/>
      <c r="QZE10" s="161"/>
      <c r="QZF10" s="161"/>
      <c r="QZG10" s="161"/>
      <c r="QZH10" s="161"/>
      <c r="QZI10" s="161"/>
      <c r="QZJ10" s="161"/>
      <c r="QZK10" s="161"/>
      <c r="QZL10" s="161"/>
      <c r="QZM10" s="161"/>
      <c r="QZN10" s="161"/>
      <c r="QZO10" s="161"/>
      <c r="QZP10" s="161"/>
      <c r="QZQ10" s="161"/>
      <c r="QZR10" s="161"/>
      <c r="QZS10" s="161"/>
      <c r="QZT10" s="161"/>
      <c r="QZU10" s="161"/>
      <c r="QZV10" s="161"/>
      <c r="QZW10" s="161"/>
      <c r="QZX10" s="161"/>
      <c r="QZY10" s="161"/>
      <c r="QZZ10" s="161"/>
      <c r="RAA10" s="161"/>
      <c r="RAB10" s="161"/>
      <c r="RAC10" s="161"/>
      <c r="RAD10" s="161"/>
      <c r="RAE10" s="161"/>
      <c r="RAF10" s="161"/>
      <c r="RAG10" s="161"/>
      <c r="RAH10" s="161"/>
      <c r="RAI10" s="161"/>
      <c r="RAJ10" s="161"/>
      <c r="RAK10" s="161"/>
      <c r="RAL10" s="161"/>
      <c r="RAM10" s="161"/>
      <c r="RAN10" s="161"/>
      <c r="RAO10" s="161"/>
      <c r="RAP10" s="161"/>
      <c r="RAQ10" s="161"/>
      <c r="RAR10" s="161"/>
      <c r="RAS10" s="161"/>
      <c r="RAT10" s="161"/>
      <c r="RAU10" s="161"/>
      <c r="RAV10" s="161"/>
      <c r="RAW10" s="161"/>
      <c r="RAX10" s="161"/>
      <c r="RAY10" s="161"/>
      <c r="RAZ10" s="161"/>
      <c r="RBA10" s="161"/>
      <c r="RBB10" s="161"/>
      <c r="RBC10" s="161"/>
      <c r="RBD10" s="161"/>
      <c r="RBE10" s="161"/>
      <c r="RBF10" s="161"/>
      <c r="RBG10" s="161"/>
      <c r="RBH10" s="161"/>
      <c r="RBI10" s="161"/>
      <c r="RBJ10" s="161"/>
      <c r="RBK10" s="161"/>
      <c r="RBL10" s="161"/>
      <c r="RBM10" s="161"/>
      <c r="RBN10" s="161"/>
      <c r="RBO10" s="161"/>
      <c r="RBP10" s="161"/>
      <c r="RBQ10" s="161"/>
      <c r="RBR10" s="161"/>
      <c r="RBS10" s="161"/>
      <c r="RBT10" s="161"/>
      <c r="RBU10" s="161"/>
      <c r="RBV10" s="161"/>
      <c r="RBW10" s="161"/>
      <c r="RBX10" s="161"/>
      <c r="RBY10" s="161"/>
      <c r="RBZ10" s="161"/>
      <c r="RCA10" s="161"/>
      <c r="RCB10" s="161"/>
      <c r="RCC10" s="161"/>
      <c r="RCD10" s="161"/>
      <c r="RCE10" s="161"/>
      <c r="RCF10" s="161"/>
      <c r="RCG10" s="161"/>
      <c r="RCH10" s="161"/>
      <c r="RCI10" s="161"/>
      <c r="RCJ10" s="161"/>
      <c r="RCK10" s="161"/>
      <c r="RCL10" s="161"/>
      <c r="RCM10" s="161"/>
      <c r="RCN10" s="161"/>
      <c r="RCO10" s="161"/>
      <c r="RCP10" s="161"/>
      <c r="RCQ10" s="161"/>
      <c r="RCR10" s="161"/>
      <c r="RCS10" s="161"/>
      <c r="RCT10" s="161"/>
      <c r="RCU10" s="161"/>
      <c r="RCV10" s="161"/>
      <c r="RCW10" s="161"/>
      <c r="RCX10" s="161"/>
      <c r="RCY10" s="161"/>
      <c r="RCZ10" s="161"/>
      <c r="RDA10" s="161"/>
      <c r="RDB10" s="161"/>
      <c r="RDC10" s="161"/>
      <c r="RDD10" s="161"/>
      <c r="RDE10" s="161"/>
      <c r="RDF10" s="161"/>
      <c r="RDG10" s="161"/>
      <c r="RDH10" s="161"/>
      <c r="RDI10" s="161"/>
      <c r="RDJ10" s="161"/>
      <c r="RDK10" s="161"/>
      <c r="RDL10" s="161"/>
      <c r="RDM10" s="161"/>
      <c r="RDN10" s="161"/>
      <c r="RDO10" s="161"/>
      <c r="RDP10" s="161"/>
      <c r="RDQ10" s="161"/>
      <c r="RDR10" s="161"/>
      <c r="RDS10" s="161"/>
      <c r="RDT10" s="161"/>
      <c r="RDU10" s="161"/>
      <c r="RDV10" s="161"/>
      <c r="RDW10" s="161"/>
      <c r="RDX10" s="161"/>
      <c r="RDY10" s="161"/>
      <c r="RDZ10" s="161"/>
      <c r="REA10" s="161"/>
      <c r="REB10" s="161"/>
      <c r="REC10" s="161"/>
      <c r="RED10" s="161"/>
      <c r="REE10" s="161"/>
      <c r="REF10" s="161"/>
      <c r="REG10" s="161"/>
      <c r="REH10" s="161"/>
      <c r="REI10" s="161"/>
      <c r="REJ10" s="161"/>
      <c r="REK10" s="161"/>
      <c r="REL10" s="161"/>
      <c r="REM10" s="161"/>
      <c r="REN10" s="161"/>
      <c r="REO10" s="161"/>
      <c r="REP10" s="161"/>
      <c r="REQ10" s="161"/>
      <c r="RER10" s="161"/>
      <c r="RES10" s="161"/>
      <c r="RET10" s="161"/>
      <c r="REU10" s="161"/>
      <c r="REV10" s="161"/>
      <c r="REW10" s="161"/>
      <c r="REX10" s="161"/>
      <c r="REY10" s="161"/>
      <c r="REZ10" s="161"/>
      <c r="RFA10" s="161"/>
      <c r="RFB10" s="161"/>
      <c r="RFC10" s="161"/>
      <c r="RFD10" s="161"/>
      <c r="RFE10" s="161"/>
      <c r="RFF10" s="161"/>
      <c r="RFG10" s="161"/>
      <c r="RFH10" s="161"/>
      <c r="RFI10" s="161"/>
      <c r="RFJ10" s="161"/>
      <c r="RFK10" s="161"/>
      <c r="RFL10" s="161"/>
      <c r="RFM10" s="161"/>
      <c r="RFN10" s="161"/>
      <c r="RFO10" s="161"/>
      <c r="RFP10" s="161"/>
      <c r="RFQ10" s="161"/>
      <c r="RFR10" s="161"/>
      <c r="RFS10" s="161"/>
      <c r="RFT10" s="161"/>
      <c r="RFU10" s="161"/>
      <c r="RFV10" s="161"/>
      <c r="RFW10" s="161"/>
      <c r="RFX10" s="161"/>
      <c r="RFY10" s="161"/>
      <c r="RFZ10" s="161"/>
      <c r="RGA10" s="161"/>
      <c r="RGB10" s="161"/>
      <c r="RGC10" s="161"/>
      <c r="RGD10" s="161"/>
      <c r="RGE10" s="161"/>
      <c r="RGF10" s="161"/>
      <c r="RGG10" s="161"/>
      <c r="RGH10" s="161"/>
      <c r="RGI10" s="161"/>
      <c r="RGJ10" s="161"/>
      <c r="RGK10" s="161"/>
      <c r="RGL10" s="161"/>
      <c r="RGM10" s="161"/>
      <c r="RGN10" s="161"/>
      <c r="RGO10" s="161"/>
      <c r="RGP10" s="161"/>
      <c r="RGQ10" s="161"/>
      <c r="RGR10" s="161"/>
      <c r="RGS10" s="161"/>
      <c r="RGT10" s="161"/>
      <c r="RGU10" s="161"/>
      <c r="RGV10" s="161"/>
      <c r="RGW10" s="161"/>
      <c r="RGX10" s="161"/>
      <c r="RGY10" s="161"/>
      <c r="RGZ10" s="161"/>
      <c r="RHA10" s="161"/>
      <c r="RHB10" s="161"/>
      <c r="RHC10" s="161"/>
      <c r="RHD10" s="161"/>
      <c r="RHE10" s="161"/>
      <c r="RHF10" s="161"/>
      <c r="RHG10" s="161"/>
      <c r="RHH10" s="161"/>
      <c r="RHI10" s="161"/>
      <c r="RHJ10" s="161"/>
      <c r="RHK10" s="161"/>
      <c r="RHL10" s="161"/>
      <c r="RHM10" s="161"/>
      <c r="RHN10" s="161"/>
      <c r="RHO10" s="161"/>
      <c r="RHP10" s="161"/>
      <c r="RHQ10" s="161"/>
      <c r="RHR10" s="161"/>
      <c r="RHS10" s="161"/>
      <c r="RHT10" s="161"/>
      <c r="RHU10" s="161"/>
      <c r="RHV10" s="161"/>
      <c r="RHW10" s="161"/>
      <c r="RHX10" s="161"/>
      <c r="RHY10" s="161"/>
      <c r="RHZ10" s="161"/>
      <c r="RIA10" s="161"/>
      <c r="RIB10" s="161"/>
      <c r="RIC10" s="161"/>
      <c r="RID10" s="161"/>
      <c r="RIE10" s="161"/>
      <c r="RIF10" s="161"/>
      <c r="RIG10" s="161"/>
      <c r="RIH10" s="161"/>
      <c r="RII10" s="161"/>
      <c r="RIJ10" s="161"/>
      <c r="RIK10" s="161"/>
      <c r="RIL10" s="161"/>
      <c r="RIM10" s="161"/>
      <c r="RIN10" s="161"/>
      <c r="RIO10" s="161"/>
      <c r="RIP10" s="161"/>
      <c r="RIQ10" s="161"/>
      <c r="RIR10" s="161"/>
      <c r="RIS10" s="161"/>
      <c r="RIT10" s="161"/>
      <c r="RIU10" s="161"/>
      <c r="RIV10" s="161"/>
      <c r="RIW10" s="161"/>
      <c r="RIX10" s="161"/>
      <c r="RIY10" s="161"/>
      <c r="RIZ10" s="161"/>
      <c r="RJA10" s="161"/>
      <c r="RJB10" s="161"/>
      <c r="RJC10" s="161"/>
      <c r="RJD10" s="161"/>
      <c r="RJE10" s="161"/>
      <c r="RJF10" s="161"/>
      <c r="RJG10" s="161"/>
      <c r="RJH10" s="161"/>
      <c r="RJI10" s="161"/>
      <c r="RJJ10" s="161"/>
      <c r="RJK10" s="161"/>
      <c r="RJL10" s="161"/>
      <c r="RJM10" s="161"/>
      <c r="RJN10" s="161"/>
      <c r="RJO10" s="161"/>
      <c r="RJP10" s="161"/>
      <c r="RJQ10" s="161"/>
      <c r="RJR10" s="161"/>
      <c r="RJS10" s="161"/>
      <c r="RJT10" s="161"/>
      <c r="RJU10" s="161"/>
      <c r="RJV10" s="161"/>
      <c r="RJW10" s="161"/>
      <c r="RJX10" s="161"/>
      <c r="RJY10" s="161"/>
      <c r="RJZ10" s="161"/>
      <c r="RKA10" s="161"/>
      <c r="RKB10" s="161"/>
      <c r="RKC10" s="161"/>
      <c r="RKD10" s="161"/>
      <c r="RKE10" s="161"/>
      <c r="RKF10" s="161"/>
      <c r="RKG10" s="161"/>
      <c r="RKH10" s="161"/>
      <c r="RKI10" s="161"/>
      <c r="RKJ10" s="161"/>
      <c r="RKK10" s="161"/>
      <c r="RKL10" s="161"/>
      <c r="RKM10" s="161"/>
      <c r="RKN10" s="161"/>
      <c r="RKO10" s="161"/>
      <c r="RKP10" s="161"/>
      <c r="RKQ10" s="161"/>
      <c r="RKR10" s="161"/>
      <c r="RKS10" s="161"/>
      <c r="RKT10" s="161"/>
      <c r="RKU10" s="161"/>
      <c r="RKV10" s="161"/>
      <c r="RKW10" s="161"/>
      <c r="RKX10" s="161"/>
      <c r="RKY10" s="161"/>
      <c r="RKZ10" s="161"/>
      <c r="RLA10" s="161"/>
      <c r="RLB10" s="161"/>
      <c r="RLC10" s="161"/>
      <c r="RLD10" s="161"/>
      <c r="RLE10" s="161"/>
      <c r="RLF10" s="161"/>
      <c r="RLG10" s="161"/>
      <c r="RLH10" s="161"/>
      <c r="RLI10" s="161"/>
      <c r="RLJ10" s="161"/>
      <c r="RLK10" s="161"/>
      <c r="RLL10" s="161"/>
      <c r="RLM10" s="161"/>
      <c r="RLN10" s="161"/>
      <c r="RLO10" s="161"/>
      <c r="RLP10" s="161"/>
      <c r="RLQ10" s="161"/>
      <c r="RLR10" s="161"/>
      <c r="RLS10" s="161"/>
      <c r="RLT10" s="161"/>
      <c r="RLU10" s="161"/>
      <c r="RLV10" s="161"/>
      <c r="RLW10" s="161"/>
      <c r="RLX10" s="161"/>
      <c r="RLY10" s="161"/>
      <c r="RLZ10" s="161"/>
      <c r="RMA10" s="161"/>
      <c r="RMB10" s="161"/>
      <c r="RMC10" s="161"/>
      <c r="RMD10" s="161"/>
      <c r="RME10" s="161"/>
      <c r="RMF10" s="161"/>
      <c r="RMG10" s="161"/>
      <c r="RMH10" s="161"/>
      <c r="RMI10" s="161"/>
      <c r="RMJ10" s="161"/>
      <c r="RMK10" s="161"/>
      <c r="RML10" s="161"/>
      <c r="RMM10" s="161"/>
      <c r="RMN10" s="161"/>
      <c r="RMO10" s="161"/>
      <c r="RMP10" s="161"/>
      <c r="RMQ10" s="161"/>
      <c r="RMR10" s="161"/>
      <c r="RMS10" s="161"/>
      <c r="RMT10" s="161"/>
      <c r="RMU10" s="161"/>
      <c r="RMV10" s="161"/>
      <c r="RMW10" s="161"/>
      <c r="RMX10" s="161"/>
      <c r="RMY10" s="161"/>
      <c r="RMZ10" s="161"/>
      <c r="RNA10" s="161"/>
      <c r="RNB10" s="161"/>
      <c r="RNC10" s="161"/>
      <c r="RND10" s="161"/>
      <c r="RNE10" s="161"/>
      <c r="RNF10" s="161"/>
      <c r="RNG10" s="161"/>
      <c r="RNH10" s="161"/>
      <c r="RNI10" s="161"/>
      <c r="RNJ10" s="161"/>
      <c r="RNK10" s="161"/>
      <c r="RNL10" s="161"/>
      <c r="RNM10" s="161"/>
      <c r="RNN10" s="161"/>
      <c r="RNO10" s="161"/>
      <c r="RNP10" s="161"/>
      <c r="RNQ10" s="161"/>
      <c r="RNR10" s="161"/>
      <c r="RNS10" s="161"/>
      <c r="RNT10" s="161"/>
      <c r="RNU10" s="161"/>
      <c r="RNV10" s="161"/>
      <c r="RNW10" s="161"/>
      <c r="RNX10" s="161"/>
      <c r="RNY10" s="161"/>
      <c r="RNZ10" s="161"/>
      <c r="ROA10" s="161"/>
      <c r="ROB10" s="161"/>
      <c r="ROC10" s="161"/>
      <c r="ROD10" s="161"/>
      <c r="ROE10" s="161"/>
      <c r="ROF10" s="161"/>
      <c r="ROG10" s="161"/>
      <c r="ROH10" s="161"/>
      <c r="ROI10" s="161"/>
      <c r="ROJ10" s="161"/>
      <c r="ROK10" s="161"/>
      <c r="ROL10" s="161"/>
      <c r="ROM10" s="161"/>
      <c r="RON10" s="161"/>
      <c r="ROO10" s="161"/>
      <c r="ROP10" s="161"/>
      <c r="ROQ10" s="161"/>
      <c r="ROR10" s="161"/>
      <c r="ROS10" s="161"/>
      <c r="ROT10" s="161"/>
      <c r="ROU10" s="161"/>
      <c r="ROV10" s="161"/>
      <c r="ROW10" s="161"/>
      <c r="ROX10" s="161"/>
      <c r="ROY10" s="161"/>
      <c r="ROZ10" s="161"/>
      <c r="RPA10" s="161"/>
      <c r="RPB10" s="161"/>
      <c r="RPC10" s="161"/>
      <c r="RPD10" s="161"/>
      <c r="RPE10" s="161"/>
      <c r="RPF10" s="161"/>
      <c r="RPG10" s="161"/>
      <c r="RPH10" s="161"/>
      <c r="RPI10" s="161"/>
      <c r="RPJ10" s="161"/>
      <c r="RPK10" s="161"/>
      <c r="RPL10" s="161"/>
      <c r="RPM10" s="161"/>
      <c r="RPN10" s="161"/>
      <c r="RPO10" s="161"/>
      <c r="RPP10" s="161"/>
      <c r="RPQ10" s="161"/>
      <c r="RPR10" s="161"/>
      <c r="RPS10" s="161"/>
      <c r="RPT10" s="161"/>
      <c r="RPU10" s="161"/>
      <c r="RPV10" s="161"/>
      <c r="RPW10" s="161"/>
      <c r="RPX10" s="161"/>
      <c r="RPY10" s="161"/>
      <c r="RPZ10" s="161"/>
      <c r="RQA10" s="161"/>
      <c r="RQB10" s="161"/>
      <c r="RQC10" s="161"/>
      <c r="RQD10" s="161"/>
      <c r="RQE10" s="161"/>
      <c r="RQF10" s="161"/>
      <c r="RQG10" s="161"/>
      <c r="RQH10" s="161"/>
      <c r="RQI10" s="161"/>
      <c r="RQJ10" s="161"/>
      <c r="RQK10" s="161"/>
      <c r="RQL10" s="161"/>
      <c r="RQM10" s="161"/>
      <c r="RQN10" s="161"/>
      <c r="RQO10" s="161"/>
      <c r="RQP10" s="161"/>
      <c r="RQQ10" s="161"/>
      <c r="RQR10" s="161"/>
      <c r="RQS10" s="161"/>
      <c r="RQT10" s="161"/>
      <c r="RQU10" s="161"/>
      <c r="RQV10" s="161"/>
      <c r="RQW10" s="161"/>
      <c r="RQX10" s="161"/>
      <c r="RQY10" s="161"/>
      <c r="RQZ10" s="161"/>
      <c r="RRA10" s="161"/>
      <c r="RRB10" s="161"/>
      <c r="RRC10" s="161"/>
      <c r="RRD10" s="161"/>
      <c r="RRE10" s="161"/>
      <c r="RRF10" s="161"/>
      <c r="RRG10" s="161"/>
      <c r="RRH10" s="161"/>
      <c r="RRI10" s="161"/>
      <c r="RRJ10" s="161"/>
      <c r="RRK10" s="161"/>
      <c r="RRL10" s="161"/>
      <c r="RRM10" s="161"/>
      <c r="RRN10" s="161"/>
      <c r="RRO10" s="161"/>
      <c r="RRP10" s="161"/>
      <c r="RRQ10" s="161"/>
      <c r="RRR10" s="161"/>
      <c r="RRS10" s="161"/>
      <c r="RRT10" s="161"/>
      <c r="RRU10" s="161"/>
      <c r="RRV10" s="161"/>
      <c r="RRW10" s="161"/>
      <c r="RRX10" s="161"/>
      <c r="RRY10" s="161"/>
      <c r="RRZ10" s="161"/>
      <c r="RSA10" s="161"/>
      <c r="RSB10" s="161"/>
      <c r="RSC10" s="161"/>
      <c r="RSD10" s="161"/>
      <c r="RSE10" s="161"/>
      <c r="RSF10" s="161"/>
      <c r="RSG10" s="161"/>
      <c r="RSH10" s="161"/>
      <c r="RSI10" s="161"/>
      <c r="RSJ10" s="161"/>
      <c r="RSK10" s="161"/>
      <c r="RSL10" s="161"/>
      <c r="RSM10" s="161"/>
      <c r="RSN10" s="161"/>
      <c r="RSO10" s="161"/>
      <c r="RSP10" s="161"/>
      <c r="RSQ10" s="161"/>
      <c r="RSR10" s="161"/>
      <c r="RSS10" s="161"/>
      <c r="RST10" s="161"/>
      <c r="RSU10" s="161"/>
      <c r="RSV10" s="161"/>
      <c r="RSW10" s="161"/>
      <c r="RSX10" s="161"/>
      <c r="RSY10" s="161"/>
      <c r="RSZ10" s="161"/>
      <c r="RTA10" s="161"/>
      <c r="RTB10" s="161"/>
      <c r="RTC10" s="161"/>
      <c r="RTD10" s="161"/>
      <c r="RTE10" s="161"/>
      <c r="RTF10" s="161"/>
      <c r="RTG10" s="161"/>
      <c r="RTH10" s="161"/>
      <c r="RTI10" s="161"/>
      <c r="RTJ10" s="161"/>
      <c r="RTK10" s="161"/>
      <c r="RTL10" s="161"/>
      <c r="RTM10" s="161"/>
      <c r="RTN10" s="161"/>
      <c r="RTO10" s="161"/>
      <c r="RTP10" s="161"/>
      <c r="RTQ10" s="161"/>
      <c r="RTR10" s="161"/>
      <c r="RTS10" s="161"/>
      <c r="RTT10" s="161"/>
      <c r="RTU10" s="161"/>
      <c r="RTV10" s="161"/>
      <c r="RTW10" s="161"/>
      <c r="RTX10" s="161"/>
      <c r="RTY10" s="161"/>
      <c r="RTZ10" s="161"/>
      <c r="RUA10" s="161"/>
      <c r="RUB10" s="161"/>
      <c r="RUC10" s="161"/>
      <c r="RUD10" s="161"/>
      <c r="RUE10" s="161"/>
      <c r="RUF10" s="161"/>
      <c r="RUG10" s="161"/>
      <c r="RUH10" s="161"/>
      <c r="RUI10" s="161"/>
      <c r="RUJ10" s="161"/>
      <c r="RUK10" s="161"/>
      <c r="RUL10" s="161"/>
      <c r="RUM10" s="161"/>
      <c r="RUN10" s="161"/>
      <c r="RUO10" s="161"/>
      <c r="RUP10" s="161"/>
      <c r="RUQ10" s="161"/>
      <c r="RUR10" s="161"/>
      <c r="RUS10" s="161"/>
      <c r="RUT10" s="161"/>
      <c r="RUU10" s="161"/>
      <c r="RUV10" s="161"/>
      <c r="RUW10" s="161"/>
      <c r="RUX10" s="161"/>
      <c r="RUY10" s="161"/>
      <c r="RUZ10" s="161"/>
      <c r="RVA10" s="161"/>
      <c r="RVB10" s="161"/>
      <c r="RVC10" s="161"/>
      <c r="RVD10" s="161"/>
      <c r="RVE10" s="161"/>
      <c r="RVF10" s="161"/>
      <c r="RVG10" s="161"/>
      <c r="RVH10" s="161"/>
      <c r="RVI10" s="161"/>
      <c r="RVJ10" s="161"/>
      <c r="RVK10" s="161"/>
      <c r="RVL10" s="161"/>
      <c r="RVM10" s="161"/>
      <c r="RVN10" s="161"/>
      <c r="RVO10" s="161"/>
      <c r="RVP10" s="161"/>
      <c r="RVQ10" s="161"/>
      <c r="RVR10" s="161"/>
      <c r="RVS10" s="161"/>
      <c r="RVT10" s="161"/>
      <c r="RVU10" s="161"/>
      <c r="RVV10" s="161"/>
      <c r="RVW10" s="161"/>
      <c r="RVX10" s="161"/>
      <c r="RVY10" s="161"/>
      <c r="RVZ10" s="161"/>
      <c r="RWA10" s="161"/>
      <c r="RWB10" s="161"/>
      <c r="RWC10" s="161"/>
      <c r="RWD10" s="161"/>
      <c r="RWE10" s="161"/>
      <c r="RWF10" s="161"/>
      <c r="RWG10" s="161"/>
      <c r="RWH10" s="161"/>
      <c r="RWI10" s="161"/>
      <c r="RWJ10" s="161"/>
      <c r="RWK10" s="161"/>
      <c r="RWL10" s="161"/>
      <c r="RWM10" s="161"/>
      <c r="RWN10" s="161"/>
      <c r="RWO10" s="161"/>
      <c r="RWP10" s="161"/>
      <c r="RWQ10" s="161"/>
      <c r="RWR10" s="161"/>
      <c r="RWS10" s="161"/>
      <c r="RWT10" s="161"/>
      <c r="RWU10" s="161"/>
      <c r="RWV10" s="161"/>
      <c r="RWW10" s="161"/>
      <c r="RWX10" s="161"/>
      <c r="RWY10" s="161"/>
      <c r="RWZ10" s="161"/>
      <c r="RXA10" s="161"/>
      <c r="RXB10" s="161"/>
      <c r="RXC10" s="161"/>
      <c r="RXD10" s="161"/>
      <c r="RXE10" s="161"/>
      <c r="RXF10" s="161"/>
      <c r="RXG10" s="161"/>
      <c r="RXH10" s="161"/>
      <c r="RXI10" s="161"/>
      <c r="RXJ10" s="161"/>
      <c r="RXK10" s="161"/>
      <c r="RXL10" s="161"/>
      <c r="RXM10" s="161"/>
      <c r="RXN10" s="161"/>
      <c r="RXO10" s="161"/>
      <c r="RXP10" s="161"/>
      <c r="RXQ10" s="161"/>
      <c r="RXR10" s="161"/>
      <c r="RXS10" s="161"/>
      <c r="RXT10" s="161"/>
      <c r="RXU10" s="161"/>
      <c r="RXV10" s="161"/>
      <c r="RXW10" s="161"/>
      <c r="RXX10" s="161"/>
      <c r="RXY10" s="161"/>
      <c r="RXZ10" s="161"/>
      <c r="RYA10" s="161"/>
      <c r="RYB10" s="161"/>
      <c r="RYC10" s="161"/>
      <c r="RYD10" s="161"/>
      <c r="RYE10" s="161"/>
      <c r="RYF10" s="161"/>
      <c r="RYG10" s="161"/>
      <c r="RYH10" s="161"/>
      <c r="RYI10" s="161"/>
      <c r="RYJ10" s="161"/>
      <c r="RYK10" s="161"/>
      <c r="RYL10" s="161"/>
      <c r="RYM10" s="161"/>
      <c r="RYN10" s="161"/>
      <c r="RYO10" s="161"/>
      <c r="RYP10" s="161"/>
      <c r="RYQ10" s="161"/>
      <c r="RYR10" s="161"/>
      <c r="RYS10" s="161"/>
      <c r="RYT10" s="161"/>
      <c r="RYU10" s="161"/>
      <c r="RYV10" s="161"/>
      <c r="RYW10" s="161"/>
      <c r="RYX10" s="161"/>
      <c r="RYY10" s="161"/>
      <c r="RYZ10" s="161"/>
      <c r="RZA10" s="161"/>
      <c r="RZB10" s="161"/>
      <c r="RZC10" s="161"/>
      <c r="RZD10" s="161"/>
      <c r="RZE10" s="161"/>
      <c r="RZF10" s="161"/>
      <c r="RZG10" s="161"/>
      <c r="RZH10" s="161"/>
      <c r="RZI10" s="161"/>
      <c r="RZJ10" s="161"/>
      <c r="RZK10" s="161"/>
      <c r="RZL10" s="161"/>
      <c r="RZM10" s="161"/>
      <c r="RZN10" s="161"/>
      <c r="RZO10" s="161"/>
      <c r="RZP10" s="161"/>
      <c r="RZQ10" s="161"/>
      <c r="RZR10" s="161"/>
      <c r="RZS10" s="161"/>
      <c r="RZT10" s="161"/>
      <c r="RZU10" s="161"/>
      <c r="RZV10" s="161"/>
      <c r="RZW10" s="161"/>
      <c r="RZX10" s="161"/>
      <c r="RZY10" s="161"/>
      <c r="RZZ10" s="161"/>
      <c r="SAA10" s="161"/>
      <c r="SAB10" s="161"/>
      <c r="SAC10" s="161"/>
      <c r="SAD10" s="161"/>
      <c r="SAE10" s="161"/>
      <c r="SAF10" s="161"/>
      <c r="SAG10" s="161"/>
      <c r="SAH10" s="161"/>
      <c r="SAI10" s="161"/>
      <c r="SAJ10" s="161"/>
      <c r="SAK10" s="161"/>
      <c r="SAL10" s="161"/>
      <c r="SAM10" s="161"/>
      <c r="SAN10" s="161"/>
      <c r="SAO10" s="161"/>
      <c r="SAP10" s="161"/>
      <c r="SAQ10" s="161"/>
      <c r="SAR10" s="161"/>
      <c r="SAS10" s="161"/>
      <c r="SAT10" s="161"/>
      <c r="SAU10" s="161"/>
      <c r="SAV10" s="161"/>
      <c r="SAW10" s="161"/>
      <c r="SAX10" s="161"/>
      <c r="SAY10" s="161"/>
      <c r="SAZ10" s="161"/>
      <c r="SBA10" s="161"/>
      <c r="SBB10" s="161"/>
      <c r="SBC10" s="161"/>
      <c r="SBD10" s="161"/>
      <c r="SBE10" s="161"/>
      <c r="SBF10" s="161"/>
      <c r="SBG10" s="161"/>
      <c r="SBH10" s="161"/>
      <c r="SBI10" s="161"/>
      <c r="SBJ10" s="161"/>
      <c r="SBK10" s="161"/>
      <c r="SBL10" s="161"/>
      <c r="SBM10" s="161"/>
      <c r="SBN10" s="161"/>
      <c r="SBO10" s="161"/>
      <c r="SBP10" s="161"/>
      <c r="SBQ10" s="161"/>
      <c r="SBR10" s="161"/>
      <c r="SBS10" s="161"/>
      <c r="SBT10" s="161"/>
      <c r="SBU10" s="161"/>
      <c r="SBV10" s="161"/>
      <c r="SBW10" s="161"/>
      <c r="SBX10" s="161"/>
      <c r="SBY10" s="161"/>
      <c r="SBZ10" s="161"/>
      <c r="SCA10" s="161"/>
      <c r="SCB10" s="161"/>
      <c r="SCC10" s="161"/>
      <c r="SCD10" s="161"/>
      <c r="SCE10" s="161"/>
      <c r="SCF10" s="161"/>
      <c r="SCG10" s="161"/>
      <c r="SCH10" s="161"/>
      <c r="SCI10" s="161"/>
      <c r="SCJ10" s="161"/>
      <c r="SCK10" s="161"/>
      <c r="SCL10" s="161"/>
      <c r="SCM10" s="161"/>
      <c r="SCN10" s="161"/>
      <c r="SCO10" s="161"/>
      <c r="SCP10" s="161"/>
      <c r="SCQ10" s="161"/>
      <c r="SCR10" s="161"/>
      <c r="SCS10" s="161"/>
      <c r="SCT10" s="161"/>
      <c r="SCU10" s="161"/>
      <c r="SCV10" s="161"/>
      <c r="SCW10" s="161"/>
      <c r="SCX10" s="161"/>
      <c r="SCY10" s="161"/>
      <c r="SCZ10" s="161"/>
      <c r="SDA10" s="161"/>
      <c r="SDB10" s="161"/>
      <c r="SDC10" s="161"/>
      <c r="SDD10" s="161"/>
      <c r="SDE10" s="161"/>
      <c r="SDF10" s="161"/>
      <c r="SDG10" s="161"/>
      <c r="SDH10" s="161"/>
      <c r="SDI10" s="161"/>
      <c r="SDJ10" s="161"/>
      <c r="SDK10" s="161"/>
      <c r="SDL10" s="161"/>
      <c r="SDM10" s="161"/>
      <c r="SDN10" s="161"/>
      <c r="SDO10" s="161"/>
      <c r="SDP10" s="161"/>
      <c r="SDQ10" s="161"/>
      <c r="SDR10" s="161"/>
      <c r="SDS10" s="161"/>
      <c r="SDT10" s="161"/>
      <c r="SDU10" s="161"/>
      <c r="SDV10" s="161"/>
      <c r="SDW10" s="161"/>
      <c r="SDX10" s="161"/>
      <c r="SDY10" s="161"/>
      <c r="SDZ10" s="161"/>
      <c r="SEA10" s="161"/>
      <c r="SEB10" s="161"/>
      <c r="SEC10" s="161"/>
      <c r="SED10" s="161"/>
      <c r="SEE10" s="161"/>
      <c r="SEF10" s="161"/>
      <c r="SEG10" s="161"/>
      <c r="SEH10" s="161"/>
      <c r="SEI10" s="161"/>
      <c r="SEJ10" s="161"/>
      <c r="SEK10" s="161"/>
      <c r="SEL10" s="161"/>
      <c r="SEM10" s="161"/>
      <c r="SEN10" s="161"/>
      <c r="SEO10" s="161"/>
      <c r="SEP10" s="161"/>
      <c r="SEQ10" s="161"/>
      <c r="SER10" s="161"/>
      <c r="SES10" s="161"/>
      <c r="SET10" s="161"/>
      <c r="SEU10" s="161"/>
      <c r="SEV10" s="161"/>
      <c r="SEW10" s="161"/>
      <c r="SEX10" s="161"/>
      <c r="SEY10" s="161"/>
      <c r="SEZ10" s="161"/>
      <c r="SFA10" s="161"/>
      <c r="SFB10" s="161"/>
      <c r="SFC10" s="161"/>
      <c r="SFD10" s="161"/>
      <c r="SFE10" s="161"/>
      <c r="SFF10" s="161"/>
      <c r="SFG10" s="161"/>
      <c r="SFH10" s="161"/>
      <c r="SFI10" s="161"/>
      <c r="SFJ10" s="161"/>
      <c r="SFK10" s="161"/>
      <c r="SFL10" s="161"/>
      <c r="SFM10" s="161"/>
      <c r="SFN10" s="161"/>
      <c r="SFO10" s="161"/>
      <c r="SFP10" s="161"/>
      <c r="SFQ10" s="161"/>
      <c r="SFR10" s="161"/>
      <c r="SFS10" s="161"/>
      <c r="SFT10" s="161"/>
      <c r="SFU10" s="161"/>
      <c r="SFV10" s="161"/>
      <c r="SFW10" s="161"/>
      <c r="SFX10" s="161"/>
      <c r="SFY10" s="161"/>
      <c r="SFZ10" s="161"/>
      <c r="SGA10" s="161"/>
      <c r="SGB10" s="161"/>
      <c r="SGC10" s="161"/>
      <c r="SGD10" s="161"/>
      <c r="SGE10" s="161"/>
      <c r="SGF10" s="161"/>
      <c r="SGG10" s="161"/>
      <c r="SGH10" s="161"/>
      <c r="SGI10" s="161"/>
      <c r="SGJ10" s="161"/>
      <c r="SGK10" s="161"/>
      <c r="SGL10" s="161"/>
      <c r="SGM10" s="161"/>
      <c r="SGN10" s="161"/>
      <c r="SGO10" s="161"/>
      <c r="SGP10" s="161"/>
      <c r="SGQ10" s="161"/>
      <c r="SGR10" s="161"/>
      <c r="SGS10" s="161"/>
      <c r="SGT10" s="161"/>
      <c r="SGU10" s="161"/>
      <c r="SGV10" s="161"/>
      <c r="SGW10" s="161"/>
      <c r="SGX10" s="161"/>
      <c r="SGY10" s="161"/>
      <c r="SGZ10" s="161"/>
      <c r="SHA10" s="161"/>
      <c r="SHB10" s="161"/>
      <c r="SHC10" s="161"/>
      <c r="SHD10" s="161"/>
      <c r="SHE10" s="161"/>
      <c r="SHF10" s="161"/>
      <c r="SHG10" s="161"/>
      <c r="SHH10" s="161"/>
      <c r="SHI10" s="161"/>
      <c r="SHJ10" s="161"/>
      <c r="SHK10" s="161"/>
      <c r="SHL10" s="161"/>
      <c r="SHM10" s="161"/>
      <c r="SHN10" s="161"/>
      <c r="SHO10" s="161"/>
      <c r="SHP10" s="161"/>
      <c r="SHQ10" s="161"/>
      <c r="SHR10" s="161"/>
      <c r="SHS10" s="161"/>
      <c r="SHT10" s="161"/>
      <c r="SHU10" s="161"/>
      <c r="SHV10" s="161"/>
      <c r="SHW10" s="161"/>
      <c r="SHX10" s="161"/>
      <c r="SHY10" s="161"/>
      <c r="SHZ10" s="161"/>
      <c r="SIA10" s="161"/>
      <c r="SIB10" s="161"/>
      <c r="SIC10" s="161"/>
      <c r="SID10" s="161"/>
      <c r="SIE10" s="161"/>
      <c r="SIF10" s="161"/>
      <c r="SIG10" s="161"/>
      <c r="SIH10" s="161"/>
      <c r="SII10" s="161"/>
      <c r="SIJ10" s="161"/>
      <c r="SIK10" s="161"/>
      <c r="SIL10" s="161"/>
      <c r="SIM10" s="161"/>
      <c r="SIN10" s="161"/>
      <c r="SIO10" s="161"/>
      <c r="SIP10" s="161"/>
      <c r="SIQ10" s="161"/>
      <c r="SIR10" s="161"/>
      <c r="SIS10" s="161"/>
      <c r="SIT10" s="161"/>
      <c r="SIU10" s="161"/>
      <c r="SIV10" s="161"/>
      <c r="SIW10" s="161"/>
      <c r="SIX10" s="161"/>
      <c r="SIY10" s="161"/>
      <c r="SIZ10" s="161"/>
      <c r="SJA10" s="161"/>
      <c r="SJB10" s="161"/>
      <c r="SJC10" s="161"/>
      <c r="SJD10" s="161"/>
      <c r="SJE10" s="161"/>
      <c r="SJF10" s="161"/>
      <c r="SJG10" s="161"/>
      <c r="SJH10" s="161"/>
      <c r="SJI10" s="161"/>
      <c r="SJJ10" s="161"/>
      <c r="SJK10" s="161"/>
      <c r="SJL10" s="161"/>
      <c r="SJM10" s="161"/>
      <c r="SJN10" s="161"/>
      <c r="SJO10" s="161"/>
      <c r="SJP10" s="161"/>
      <c r="SJQ10" s="161"/>
      <c r="SJR10" s="161"/>
      <c r="SJS10" s="161"/>
      <c r="SJT10" s="161"/>
      <c r="SJU10" s="161"/>
      <c r="SJV10" s="161"/>
      <c r="SJW10" s="161"/>
      <c r="SJX10" s="161"/>
      <c r="SJY10" s="161"/>
      <c r="SJZ10" s="161"/>
      <c r="SKA10" s="161"/>
      <c r="SKB10" s="161"/>
      <c r="SKC10" s="161"/>
      <c r="SKD10" s="161"/>
      <c r="SKE10" s="161"/>
      <c r="SKF10" s="161"/>
      <c r="SKG10" s="161"/>
      <c r="SKH10" s="161"/>
      <c r="SKI10" s="161"/>
      <c r="SKJ10" s="161"/>
      <c r="SKK10" s="161"/>
      <c r="SKL10" s="161"/>
      <c r="SKM10" s="161"/>
      <c r="SKN10" s="161"/>
      <c r="SKO10" s="161"/>
      <c r="SKP10" s="161"/>
      <c r="SKQ10" s="161"/>
      <c r="SKR10" s="161"/>
      <c r="SKS10" s="161"/>
      <c r="SKT10" s="161"/>
      <c r="SKU10" s="161"/>
      <c r="SKV10" s="161"/>
      <c r="SKW10" s="161"/>
      <c r="SKX10" s="161"/>
      <c r="SKY10" s="161"/>
      <c r="SKZ10" s="161"/>
      <c r="SLA10" s="161"/>
      <c r="SLB10" s="161"/>
      <c r="SLC10" s="161"/>
      <c r="SLD10" s="161"/>
      <c r="SLE10" s="161"/>
      <c r="SLF10" s="161"/>
      <c r="SLG10" s="161"/>
      <c r="SLH10" s="161"/>
      <c r="SLI10" s="161"/>
      <c r="SLJ10" s="161"/>
      <c r="SLK10" s="161"/>
      <c r="SLL10" s="161"/>
      <c r="SLM10" s="161"/>
      <c r="SLN10" s="161"/>
      <c r="SLO10" s="161"/>
      <c r="SLP10" s="161"/>
      <c r="SLQ10" s="161"/>
      <c r="SLR10" s="161"/>
      <c r="SLS10" s="161"/>
      <c r="SLT10" s="161"/>
      <c r="SLU10" s="161"/>
      <c r="SLV10" s="161"/>
      <c r="SLW10" s="161"/>
      <c r="SLX10" s="161"/>
      <c r="SLY10" s="161"/>
      <c r="SLZ10" s="161"/>
      <c r="SMA10" s="161"/>
      <c r="SMB10" s="161"/>
      <c r="SMC10" s="161"/>
      <c r="SMD10" s="161"/>
      <c r="SME10" s="161"/>
      <c r="SMF10" s="161"/>
      <c r="SMG10" s="161"/>
      <c r="SMH10" s="161"/>
      <c r="SMI10" s="161"/>
      <c r="SMJ10" s="161"/>
      <c r="SMK10" s="161"/>
      <c r="SML10" s="161"/>
      <c r="SMM10" s="161"/>
      <c r="SMN10" s="161"/>
      <c r="SMO10" s="161"/>
      <c r="SMP10" s="161"/>
      <c r="SMQ10" s="161"/>
      <c r="SMR10" s="161"/>
      <c r="SMS10" s="161"/>
      <c r="SMT10" s="161"/>
      <c r="SMU10" s="161"/>
      <c r="SMV10" s="161"/>
      <c r="SMW10" s="161"/>
      <c r="SMX10" s="161"/>
      <c r="SMY10" s="161"/>
      <c r="SMZ10" s="161"/>
      <c r="SNA10" s="161"/>
      <c r="SNB10" s="161"/>
      <c r="SNC10" s="161"/>
      <c r="SND10" s="161"/>
      <c r="SNE10" s="161"/>
      <c r="SNF10" s="161"/>
      <c r="SNG10" s="161"/>
      <c r="SNH10" s="161"/>
      <c r="SNI10" s="161"/>
      <c r="SNJ10" s="161"/>
      <c r="SNK10" s="161"/>
      <c r="SNL10" s="161"/>
      <c r="SNM10" s="161"/>
      <c r="SNN10" s="161"/>
      <c r="SNO10" s="161"/>
      <c r="SNP10" s="161"/>
      <c r="SNQ10" s="161"/>
      <c r="SNR10" s="161"/>
      <c r="SNS10" s="161"/>
      <c r="SNT10" s="161"/>
      <c r="SNU10" s="161"/>
      <c r="SNV10" s="161"/>
      <c r="SNW10" s="161"/>
      <c r="SNX10" s="161"/>
      <c r="SNY10" s="161"/>
      <c r="SNZ10" s="161"/>
      <c r="SOA10" s="161"/>
      <c r="SOB10" s="161"/>
      <c r="SOC10" s="161"/>
      <c r="SOD10" s="161"/>
      <c r="SOE10" s="161"/>
      <c r="SOF10" s="161"/>
      <c r="SOG10" s="161"/>
      <c r="SOH10" s="161"/>
      <c r="SOI10" s="161"/>
      <c r="SOJ10" s="161"/>
      <c r="SOK10" s="161"/>
      <c r="SOL10" s="161"/>
      <c r="SOM10" s="161"/>
      <c r="SON10" s="161"/>
      <c r="SOO10" s="161"/>
      <c r="SOP10" s="161"/>
      <c r="SOQ10" s="161"/>
      <c r="SOR10" s="161"/>
      <c r="SOS10" s="161"/>
      <c r="SOT10" s="161"/>
      <c r="SOU10" s="161"/>
      <c r="SOV10" s="161"/>
      <c r="SOW10" s="161"/>
      <c r="SOX10" s="161"/>
      <c r="SOY10" s="161"/>
      <c r="SOZ10" s="161"/>
      <c r="SPA10" s="161"/>
      <c r="SPB10" s="161"/>
      <c r="SPC10" s="161"/>
      <c r="SPD10" s="161"/>
      <c r="SPE10" s="161"/>
      <c r="SPF10" s="161"/>
      <c r="SPG10" s="161"/>
      <c r="SPH10" s="161"/>
      <c r="SPI10" s="161"/>
      <c r="SPJ10" s="161"/>
      <c r="SPK10" s="161"/>
      <c r="SPL10" s="161"/>
      <c r="SPM10" s="161"/>
      <c r="SPN10" s="161"/>
      <c r="SPO10" s="161"/>
      <c r="SPP10" s="161"/>
      <c r="SPQ10" s="161"/>
      <c r="SPR10" s="161"/>
      <c r="SPS10" s="161"/>
      <c r="SPT10" s="161"/>
      <c r="SPU10" s="161"/>
      <c r="SPV10" s="161"/>
      <c r="SPW10" s="161"/>
      <c r="SPX10" s="161"/>
      <c r="SPY10" s="161"/>
      <c r="SPZ10" s="161"/>
      <c r="SQA10" s="161"/>
      <c r="SQB10" s="161"/>
      <c r="SQC10" s="161"/>
      <c r="SQD10" s="161"/>
      <c r="SQE10" s="161"/>
      <c r="SQF10" s="161"/>
      <c r="SQG10" s="161"/>
      <c r="SQH10" s="161"/>
      <c r="SQI10" s="161"/>
      <c r="SQJ10" s="161"/>
      <c r="SQK10" s="161"/>
      <c r="SQL10" s="161"/>
      <c r="SQM10" s="161"/>
      <c r="SQN10" s="161"/>
      <c r="SQO10" s="161"/>
      <c r="SQP10" s="161"/>
      <c r="SQQ10" s="161"/>
      <c r="SQR10" s="161"/>
      <c r="SQS10" s="161"/>
      <c r="SQT10" s="161"/>
      <c r="SQU10" s="161"/>
      <c r="SQV10" s="161"/>
      <c r="SQW10" s="161"/>
      <c r="SQX10" s="161"/>
      <c r="SQY10" s="161"/>
      <c r="SQZ10" s="161"/>
      <c r="SRA10" s="161"/>
      <c r="SRB10" s="161"/>
      <c r="SRC10" s="161"/>
      <c r="SRD10" s="161"/>
      <c r="SRE10" s="161"/>
      <c r="SRF10" s="161"/>
      <c r="SRG10" s="161"/>
      <c r="SRH10" s="161"/>
      <c r="SRI10" s="161"/>
      <c r="SRJ10" s="161"/>
      <c r="SRK10" s="161"/>
      <c r="SRL10" s="161"/>
      <c r="SRM10" s="161"/>
      <c r="SRN10" s="161"/>
      <c r="SRO10" s="161"/>
      <c r="SRP10" s="161"/>
      <c r="SRQ10" s="161"/>
      <c r="SRR10" s="161"/>
      <c r="SRS10" s="161"/>
      <c r="SRT10" s="161"/>
      <c r="SRU10" s="161"/>
      <c r="SRV10" s="161"/>
      <c r="SRW10" s="161"/>
      <c r="SRX10" s="161"/>
      <c r="SRY10" s="161"/>
      <c r="SRZ10" s="161"/>
      <c r="SSA10" s="161"/>
      <c r="SSB10" s="161"/>
      <c r="SSC10" s="161"/>
      <c r="SSD10" s="161"/>
      <c r="SSE10" s="161"/>
      <c r="SSF10" s="161"/>
      <c r="SSG10" s="161"/>
      <c r="SSH10" s="161"/>
      <c r="SSI10" s="161"/>
      <c r="SSJ10" s="161"/>
      <c r="SSK10" s="161"/>
      <c r="SSL10" s="161"/>
      <c r="SSM10" s="161"/>
      <c r="SSN10" s="161"/>
      <c r="SSO10" s="161"/>
      <c r="SSP10" s="161"/>
      <c r="SSQ10" s="161"/>
      <c r="SSR10" s="161"/>
      <c r="SSS10" s="161"/>
      <c r="SST10" s="161"/>
      <c r="SSU10" s="161"/>
      <c r="SSV10" s="161"/>
      <c r="SSW10" s="161"/>
      <c r="SSX10" s="161"/>
      <c r="SSY10" s="161"/>
      <c r="SSZ10" s="161"/>
      <c r="STA10" s="161"/>
      <c r="STB10" s="161"/>
      <c r="STC10" s="161"/>
      <c r="STD10" s="161"/>
      <c r="STE10" s="161"/>
      <c r="STF10" s="161"/>
      <c r="STG10" s="161"/>
      <c r="STH10" s="161"/>
      <c r="STI10" s="161"/>
      <c r="STJ10" s="161"/>
      <c r="STK10" s="161"/>
      <c r="STL10" s="161"/>
      <c r="STM10" s="161"/>
      <c r="STN10" s="161"/>
      <c r="STO10" s="161"/>
      <c r="STP10" s="161"/>
      <c r="STQ10" s="161"/>
      <c r="STR10" s="161"/>
      <c r="STS10" s="161"/>
      <c r="STT10" s="161"/>
      <c r="STU10" s="161"/>
      <c r="STV10" s="161"/>
      <c r="STW10" s="161"/>
      <c r="STX10" s="161"/>
      <c r="STY10" s="161"/>
      <c r="STZ10" s="161"/>
      <c r="SUA10" s="161"/>
      <c r="SUB10" s="161"/>
      <c r="SUC10" s="161"/>
      <c r="SUD10" s="161"/>
      <c r="SUE10" s="161"/>
      <c r="SUF10" s="161"/>
      <c r="SUG10" s="161"/>
      <c r="SUH10" s="161"/>
      <c r="SUI10" s="161"/>
      <c r="SUJ10" s="161"/>
      <c r="SUK10" s="161"/>
      <c r="SUL10" s="161"/>
      <c r="SUM10" s="161"/>
      <c r="SUN10" s="161"/>
      <c r="SUO10" s="161"/>
      <c r="SUP10" s="161"/>
      <c r="SUQ10" s="161"/>
      <c r="SUR10" s="161"/>
      <c r="SUS10" s="161"/>
      <c r="SUT10" s="161"/>
      <c r="SUU10" s="161"/>
      <c r="SUV10" s="161"/>
      <c r="SUW10" s="161"/>
      <c r="SUX10" s="161"/>
      <c r="SUY10" s="161"/>
      <c r="SUZ10" s="161"/>
      <c r="SVA10" s="161"/>
      <c r="SVB10" s="161"/>
      <c r="SVC10" s="161"/>
      <c r="SVD10" s="161"/>
      <c r="SVE10" s="161"/>
      <c r="SVF10" s="161"/>
      <c r="SVG10" s="161"/>
      <c r="SVH10" s="161"/>
      <c r="SVI10" s="161"/>
      <c r="SVJ10" s="161"/>
      <c r="SVK10" s="161"/>
      <c r="SVL10" s="161"/>
      <c r="SVM10" s="161"/>
      <c r="SVN10" s="161"/>
      <c r="SVO10" s="161"/>
      <c r="SVP10" s="161"/>
      <c r="SVQ10" s="161"/>
      <c r="SVR10" s="161"/>
      <c r="SVS10" s="161"/>
      <c r="SVT10" s="161"/>
      <c r="SVU10" s="161"/>
      <c r="SVV10" s="161"/>
      <c r="SVW10" s="161"/>
      <c r="SVX10" s="161"/>
      <c r="SVY10" s="161"/>
      <c r="SVZ10" s="161"/>
      <c r="SWA10" s="161"/>
      <c r="SWB10" s="161"/>
      <c r="SWC10" s="161"/>
      <c r="SWD10" s="161"/>
      <c r="SWE10" s="161"/>
      <c r="SWF10" s="161"/>
      <c r="SWG10" s="161"/>
      <c r="SWH10" s="161"/>
      <c r="SWI10" s="161"/>
      <c r="SWJ10" s="161"/>
      <c r="SWK10" s="161"/>
      <c r="SWL10" s="161"/>
      <c r="SWM10" s="161"/>
      <c r="SWN10" s="161"/>
      <c r="SWO10" s="161"/>
      <c r="SWP10" s="161"/>
      <c r="SWQ10" s="161"/>
      <c r="SWR10" s="161"/>
      <c r="SWS10" s="161"/>
      <c r="SWT10" s="161"/>
      <c r="SWU10" s="161"/>
      <c r="SWV10" s="161"/>
      <c r="SWW10" s="161"/>
      <c r="SWX10" s="161"/>
      <c r="SWY10" s="161"/>
      <c r="SWZ10" s="161"/>
      <c r="SXA10" s="161"/>
      <c r="SXB10" s="161"/>
      <c r="SXC10" s="161"/>
      <c r="SXD10" s="161"/>
      <c r="SXE10" s="161"/>
      <c r="SXF10" s="161"/>
      <c r="SXG10" s="161"/>
      <c r="SXH10" s="161"/>
      <c r="SXI10" s="161"/>
      <c r="SXJ10" s="161"/>
      <c r="SXK10" s="161"/>
      <c r="SXL10" s="161"/>
      <c r="SXM10" s="161"/>
      <c r="SXN10" s="161"/>
      <c r="SXO10" s="161"/>
      <c r="SXP10" s="161"/>
      <c r="SXQ10" s="161"/>
      <c r="SXR10" s="161"/>
      <c r="SXS10" s="161"/>
      <c r="SXT10" s="161"/>
      <c r="SXU10" s="161"/>
      <c r="SXV10" s="161"/>
      <c r="SXW10" s="161"/>
      <c r="SXX10" s="161"/>
      <c r="SXY10" s="161"/>
      <c r="SXZ10" s="161"/>
      <c r="SYA10" s="161"/>
      <c r="SYB10" s="161"/>
      <c r="SYC10" s="161"/>
      <c r="SYD10" s="161"/>
      <c r="SYE10" s="161"/>
      <c r="SYF10" s="161"/>
      <c r="SYG10" s="161"/>
      <c r="SYH10" s="161"/>
      <c r="SYI10" s="161"/>
      <c r="SYJ10" s="161"/>
      <c r="SYK10" s="161"/>
      <c r="SYL10" s="161"/>
      <c r="SYM10" s="161"/>
      <c r="SYN10" s="161"/>
      <c r="SYO10" s="161"/>
      <c r="SYP10" s="161"/>
      <c r="SYQ10" s="161"/>
      <c r="SYR10" s="161"/>
      <c r="SYS10" s="161"/>
      <c r="SYT10" s="161"/>
      <c r="SYU10" s="161"/>
      <c r="SYV10" s="161"/>
      <c r="SYW10" s="161"/>
      <c r="SYX10" s="161"/>
      <c r="SYY10" s="161"/>
      <c r="SYZ10" s="161"/>
      <c r="SZA10" s="161"/>
      <c r="SZB10" s="161"/>
      <c r="SZC10" s="161"/>
      <c r="SZD10" s="161"/>
      <c r="SZE10" s="161"/>
      <c r="SZF10" s="161"/>
      <c r="SZG10" s="161"/>
      <c r="SZH10" s="161"/>
      <c r="SZI10" s="161"/>
      <c r="SZJ10" s="161"/>
      <c r="SZK10" s="161"/>
      <c r="SZL10" s="161"/>
      <c r="SZM10" s="161"/>
      <c r="SZN10" s="161"/>
      <c r="SZO10" s="161"/>
      <c r="SZP10" s="161"/>
      <c r="SZQ10" s="161"/>
      <c r="SZR10" s="161"/>
      <c r="SZS10" s="161"/>
      <c r="SZT10" s="161"/>
      <c r="SZU10" s="161"/>
      <c r="SZV10" s="161"/>
      <c r="SZW10" s="161"/>
      <c r="SZX10" s="161"/>
      <c r="SZY10" s="161"/>
      <c r="SZZ10" s="161"/>
      <c r="TAA10" s="161"/>
      <c r="TAB10" s="161"/>
      <c r="TAC10" s="161"/>
      <c r="TAD10" s="161"/>
      <c r="TAE10" s="161"/>
      <c r="TAF10" s="161"/>
      <c r="TAG10" s="161"/>
      <c r="TAH10" s="161"/>
      <c r="TAI10" s="161"/>
      <c r="TAJ10" s="161"/>
      <c r="TAK10" s="161"/>
      <c r="TAL10" s="161"/>
      <c r="TAM10" s="161"/>
      <c r="TAN10" s="161"/>
      <c r="TAO10" s="161"/>
      <c r="TAP10" s="161"/>
      <c r="TAQ10" s="161"/>
      <c r="TAR10" s="161"/>
      <c r="TAS10" s="161"/>
      <c r="TAT10" s="161"/>
      <c r="TAU10" s="161"/>
      <c r="TAV10" s="161"/>
      <c r="TAW10" s="161"/>
      <c r="TAX10" s="161"/>
      <c r="TAY10" s="161"/>
      <c r="TAZ10" s="161"/>
      <c r="TBA10" s="161"/>
      <c r="TBB10" s="161"/>
      <c r="TBC10" s="161"/>
      <c r="TBD10" s="161"/>
      <c r="TBE10" s="161"/>
      <c r="TBF10" s="161"/>
      <c r="TBG10" s="161"/>
      <c r="TBH10" s="161"/>
      <c r="TBI10" s="161"/>
      <c r="TBJ10" s="161"/>
      <c r="TBK10" s="161"/>
      <c r="TBL10" s="161"/>
      <c r="TBM10" s="161"/>
      <c r="TBN10" s="161"/>
      <c r="TBO10" s="161"/>
      <c r="TBP10" s="161"/>
      <c r="TBQ10" s="161"/>
      <c r="TBR10" s="161"/>
      <c r="TBS10" s="161"/>
      <c r="TBT10" s="161"/>
      <c r="TBU10" s="161"/>
      <c r="TBV10" s="161"/>
      <c r="TBW10" s="161"/>
      <c r="TBX10" s="161"/>
      <c r="TBY10" s="161"/>
      <c r="TBZ10" s="161"/>
      <c r="TCA10" s="161"/>
      <c r="TCB10" s="161"/>
      <c r="TCC10" s="161"/>
      <c r="TCD10" s="161"/>
      <c r="TCE10" s="161"/>
      <c r="TCF10" s="161"/>
      <c r="TCG10" s="161"/>
      <c r="TCH10" s="161"/>
      <c r="TCI10" s="161"/>
      <c r="TCJ10" s="161"/>
      <c r="TCK10" s="161"/>
      <c r="TCL10" s="161"/>
      <c r="TCM10" s="161"/>
      <c r="TCN10" s="161"/>
      <c r="TCO10" s="161"/>
      <c r="TCP10" s="161"/>
      <c r="TCQ10" s="161"/>
      <c r="TCR10" s="161"/>
      <c r="TCS10" s="161"/>
      <c r="TCT10" s="161"/>
      <c r="TCU10" s="161"/>
      <c r="TCV10" s="161"/>
      <c r="TCW10" s="161"/>
      <c r="TCX10" s="161"/>
      <c r="TCY10" s="161"/>
      <c r="TCZ10" s="161"/>
      <c r="TDA10" s="161"/>
      <c r="TDB10" s="161"/>
      <c r="TDC10" s="161"/>
      <c r="TDD10" s="161"/>
      <c r="TDE10" s="161"/>
      <c r="TDF10" s="161"/>
      <c r="TDG10" s="161"/>
      <c r="TDH10" s="161"/>
      <c r="TDI10" s="161"/>
      <c r="TDJ10" s="161"/>
      <c r="TDK10" s="161"/>
      <c r="TDL10" s="161"/>
      <c r="TDM10" s="161"/>
      <c r="TDN10" s="161"/>
      <c r="TDO10" s="161"/>
      <c r="TDP10" s="161"/>
      <c r="TDQ10" s="161"/>
      <c r="TDR10" s="161"/>
      <c r="TDS10" s="161"/>
      <c r="TDT10" s="161"/>
      <c r="TDU10" s="161"/>
      <c r="TDV10" s="161"/>
      <c r="TDW10" s="161"/>
      <c r="TDX10" s="161"/>
      <c r="TDY10" s="161"/>
      <c r="TDZ10" s="161"/>
      <c r="TEA10" s="161"/>
      <c r="TEB10" s="161"/>
      <c r="TEC10" s="161"/>
      <c r="TED10" s="161"/>
      <c r="TEE10" s="161"/>
      <c r="TEF10" s="161"/>
      <c r="TEG10" s="161"/>
      <c r="TEH10" s="161"/>
      <c r="TEI10" s="161"/>
      <c r="TEJ10" s="161"/>
      <c r="TEK10" s="161"/>
      <c r="TEL10" s="161"/>
      <c r="TEM10" s="161"/>
      <c r="TEN10" s="161"/>
      <c r="TEO10" s="161"/>
      <c r="TEP10" s="161"/>
      <c r="TEQ10" s="161"/>
      <c r="TER10" s="161"/>
      <c r="TES10" s="161"/>
      <c r="TET10" s="161"/>
      <c r="TEU10" s="161"/>
      <c r="TEV10" s="161"/>
      <c r="TEW10" s="161"/>
      <c r="TEX10" s="161"/>
      <c r="TEY10" s="161"/>
      <c r="TEZ10" s="161"/>
      <c r="TFA10" s="161"/>
      <c r="TFB10" s="161"/>
      <c r="TFC10" s="161"/>
      <c r="TFD10" s="161"/>
      <c r="TFE10" s="161"/>
      <c r="TFF10" s="161"/>
      <c r="TFG10" s="161"/>
      <c r="TFH10" s="161"/>
      <c r="TFI10" s="161"/>
      <c r="TFJ10" s="161"/>
      <c r="TFK10" s="161"/>
      <c r="TFL10" s="161"/>
      <c r="TFM10" s="161"/>
      <c r="TFN10" s="161"/>
      <c r="TFO10" s="161"/>
      <c r="TFP10" s="161"/>
      <c r="TFQ10" s="161"/>
      <c r="TFR10" s="161"/>
      <c r="TFS10" s="161"/>
      <c r="TFT10" s="161"/>
      <c r="TFU10" s="161"/>
      <c r="TFV10" s="161"/>
      <c r="TFW10" s="161"/>
      <c r="TFX10" s="161"/>
      <c r="TFY10" s="161"/>
      <c r="TFZ10" s="161"/>
      <c r="TGA10" s="161"/>
      <c r="TGB10" s="161"/>
      <c r="TGC10" s="161"/>
      <c r="TGD10" s="161"/>
      <c r="TGE10" s="161"/>
      <c r="TGF10" s="161"/>
      <c r="TGG10" s="161"/>
      <c r="TGH10" s="161"/>
      <c r="TGI10" s="161"/>
      <c r="TGJ10" s="161"/>
      <c r="TGK10" s="161"/>
      <c r="TGL10" s="161"/>
      <c r="TGM10" s="161"/>
      <c r="TGN10" s="161"/>
      <c r="TGO10" s="161"/>
      <c r="TGP10" s="161"/>
      <c r="TGQ10" s="161"/>
      <c r="TGR10" s="161"/>
      <c r="TGS10" s="161"/>
      <c r="TGT10" s="161"/>
      <c r="TGU10" s="161"/>
      <c r="TGV10" s="161"/>
      <c r="TGW10" s="161"/>
      <c r="TGX10" s="161"/>
      <c r="TGY10" s="161"/>
      <c r="TGZ10" s="161"/>
      <c r="THA10" s="161"/>
      <c r="THB10" s="161"/>
      <c r="THC10" s="161"/>
      <c r="THD10" s="161"/>
      <c r="THE10" s="161"/>
      <c r="THF10" s="161"/>
      <c r="THG10" s="161"/>
      <c r="THH10" s="161"/>
      <c r="THI10" s="161"/>
      <c r="THJ10" s="161"/>
      <c r="THK10" s="161"/>
      <c r="THL10" s="161"/>
      <c r="THM10" s="161"/>
      <c r="THN10" s="161"/>
      <c r="THO10" s="161"/>
      <c r="THP10" s="161"/>
      <c r="THQ10" s="161"/>
      <c r="THR10" s="161"/>
      <c r="THS10" s="161"/>
      <c r="THT10" s="161"/>
      <c r="THU10" s="161"/>
      <c r="THV10" s="161"/>
      <c r="THW10" s="161"/>
      <c r="THX10" s="161"/>
      <c r="THY10" s="161"/>
      <c r="THZ10" s="161"/>
      <c r="TIA10" s="161"/>
      <c r="TIB10" s="161"/>
      <c r="TIC10" s="161"/>
      <c r="TID10" s="161"/>
      <c r="TIE10" s="161"/>
      <c r="TIF10" s="161"/>
      <c r="TIG10" s="161"/>
      <c r="TIH10" s="161"/>
      <c r="TII10" s="161"/>
      <c r="TIJ10" s="161"/>
      <c r="TIK10" s="161"/>
      <c r="TIL10" s="161"/>
      <c r="TIM10" s="161"/>
      <c r="TIN10" s="161"/>
      <c r="TIO10" s="161"/>
      <c r="TIP10" s="161"/>
      <c r="TIQ10" s="161"/>
      <c r="TIR10" s="161"/>
      <c r="TIS10" s="161"/>
      <c r="TIT10" s="161"/>
      <c r="TIU10" s="161"/>
      <c r="TIV10" s="161"/>
      <c r="TIW10" s="161"/>
      <c r="TIX10" s="161"/>
      <c r="TIY10" s="161"/>
      <c r="TIZ10" s="161"/>
      <c r="TJA10" s="161"/>
      <c r="TJB10" s="161"/>
      <c r="TJC10" s="161"/>
      <c r="TJD10" s="161"/>
      <c r="TJE10" s="161"/>
      <c r="TJF10" s="161"/>
      <c r="TJG10" s="161"/>
      <c r="TJH10" s="161"/>
      <c r="TJI10" s="161"/>
      <c r="TJJ10" s="161"/>
      <c r="TJK10" s="161"/>
      <c r="TJL10" s="161"/>
      <c r="TJM10" s="161"/>
      <c r="TJN10" s="161"/>
      <c r="TJO10" s="161"/>
      <c r="TJP10" s="161"/>
      <c r="TJQ10" s="161"/>
      <c r="TJR10" s="161"/>
      <c r="TJS10" s="161"/>
      <c r="TJT10" s="161"/>
      <c r="TJU10" s="161"/>
      <c r="TJV10" s="161"/>
      <c r="TJW10" s="161"/>
      <c r="TJX10" s="161"/>
      <c r="TJY10" s="161"/>
      <c r="TJZ10" s="161"/>
      <c r="TKA10" s="161"/>
      <c r="TKB10" s="161"/>
      <c r="TKC10" s="161"/>
      <c r="TKD10" s="161"/>
      <c r="TKE10" s="161"/>
      <c r="TKF10" s="161"/>
      <c r="TKG10" s="161"/>
      <c r="TKH10" s="161"/>
      <c r="TKI10" s="161"/>
      <c r="TKJ10" s="161"/>
      <c r="TKK10" s="161"/>
      <c r="TKL10" s="161"/>
      <c r="TKM10" s="161"/>
      <c r="TKN10" s="161"/>
      <c r="TKO10" s="161"/>
      <c r="TKP10" s="161"/>
      <c r="TKQ10" s="161"/>
      <c r="TKR10" s="161"/>
      <c r="TKS10" s="161"/>
      <c r="TKT10" s="161"/>
      <c r="TKU10" s="161"/>
      <c r="TKV10" s="161"/>
      <c r="TKW10" s="161"/>
      <c r="TKX10" s="161"/>
      <c r="TKY10" s="161"/>
      <c r="TKZ10" s="161"/>
      <c r="TLA10" s="161"/>
      <c r="TLB10" s="161"/>
      <c r="TLC10" s="161"/>
      <c r="TLD10" s="161"/>
      <c r="TLE10" s="161"/>
      <c r="TLF10" s="161"/>
      <c r="TLG10" s="161"/>
      <c r="TLH10" s="161"/>
      <c r="TLI10" s="161"/>
      <c r="TLJ10" s="161"/>
      <c r="TLK10" s="161"/>
      <c r="TLL10" s="161"/>
      <c r="TLM10" s="161"/>
      <c r="TLN10" s="161"/>
      <c r="TLO10" s="161"/>
      <c r="TLP10" s="161"/>
      <c r="TLQ10" s="161"/>
      <c r="TLR10" s="161"/>
      <c r="TLS10" s="161"/>
      <c r="TLT10" s="161"/>
      <c r="TLU10" s="161"/>
      <c r="TLV10" s="161"/>
      <c r="TLW10" s="161"/>
      <c r="TLX10" s="161"/>
      <c r="TLY10" s="161"/>
      <c r="TLZ10" s="161"/>
      <c r="TMA10" s="161"/>
      <c r="TMB10" s="161"/>
      <c r="TMC10" s="161"/>
      <c r="TMD10" s="161"/>
      <c r="TME10" s="161"/>
      <c r="TMF10" s="161"/>
      <c r="TMG10" s="161"/>
      <c r="TMH10" s="161"/>
      <c r="TMI10" s="161"/>
      <c r="TMJ10" s="161"/>
      <c r="TMK10" s="161"/>
      <c r="TML10" s="161"/>
      <c r="TMM10" s="161"/>
      <c r="TMN10" s="161"/>
      <c r="TMO10" s="161"/>
      <c r="TMP10" s="161"/>
      <c r="TMQ10" s="161"/>
      <c r="TMR10" s="161"/>
      <c r="TMS10" s="161"/>
      <c r="TMT10" s="161"/>
      <c r="TMU10" s="161"/>
      <c r="TMV10" s="161"/>
      <c r="TMW10" s="161"/>
      <c r="TMX10" s="161"/>
      <c r="TMY10" s="161"/>
      <c r="TMZ10" s="161"/>
      <c r="TNA10" s="161"/>
      <c r="TNB10" s="161"/>
      <c r="TNC10" s="161"/>
      <c r="TND10" s="161"/>
      <c r="TNE10" s="161"/>
      <c r="TNF10" s="161"/>
      <c r="TNG10" s="161"/>
      <c r="TNH10" s="161"/>
      <c r="TNI10" s="161"/>
      <c r="TNJ10" s="161"/>
      <c r="TNK10" s="161"/>
      <c r="TNL10" s="161"/>
      <c r="TNM10" s="161"/>
      <c r="TNN10" s="161"/>
      <c r="TNO10" s="161"/>
      <c r="TNP10" s="161"/>
      <c r="TNQ10" s="161"/>
      <c r="TNR10" s="161"/>
      <c r="TNS10" s="161"/>
      <c r="TNT10" s="161"/>
      <c r="TNU10" s="161"/>
      <c r="TNV10" s="161"/>
      <c r="TNW10" s="161"/>
      <c r="TNX10" s="161"/>
      <c r="TNY10" s="161"/>
      <c r="TNZ10" s="161"/>
      <c r="TOA10" s="161"/>
      <c r="TOB10" s="161"/>
      <c r="TOC10" s="161"/>
      <c r="TOD10" s="161"/>
      <c r="TOE10" s="161"/>
      <c r="TOF10" s="161"/>
      <c r="TOG10" s="161"/>
      <c r="TOH10" s="161"/>
      <c r="TOI10" s="161"/>
      <c r="TOJ10" s="161"/>
      <c r="TOK10" s="161"/>
      <c r="TOL10" s="161"/>
      <c r="TOM10" s="161"/>
      <c r="TON10" s="161"/>
      <c r="TOO10" s="161"/>
      <c r="TOP10" s="161"/>
      <c r="TOQ10" s="161"/>
      <c r="TOR10" s="161"/>
      <c r="TOS10" s="161"/>
      <c r="TOT10" s="161"/>
      <c r="TOU10" s="161"/>
      <c r="TOV10" s="161"/>
      <c r="TOW10" s="161"/>
      <c r="TOX10" s="161"/>
      <c r="TOY10" s="161"/>
      <c r="TOZ10" s="161"/>
      <c r="TPA10" s="161"/>
      <c r="TPB10" s="161"/>
      <c r="TPC10" s="161"/>
      <c r="TPD10" s="161"/>
      <c r="TPE10" s="161"/>
      <c r="TPF10" s="161"/>
      <c r="TPG10" s="161"/>
      <c r="TPH10" s="161"/>
      <c r="TPI10" s="161"/>
      <c r="TPJ10" s="161"/>
      <c r="TPK10" s="161"/>
      <c r="TPL10" s="161"/>
      <c r="TPM10" s="161"/>
      <c r="TPN10" s="161"/>
      <c r="TPO10" s="161"/>
      <c r="TPP10" s="161"/>
      <c r="TPQ10" s="161"/>
      <c r="TPR10" s="161"/>
      <c r="TPS10" s="161"/>
      <c r="TPT10" s="161"/>
      <c r="TPU10" s="161"/>
      <c r="TPV10" s="161"/>
      <c r="TPW10" s="161"/>
      <c r="TPX10" s="161"/>
      <c r="TPY10" s="161"/>
      <c r="TPZ10" s="161"/>
      <c r="TQA10" s="161"/>
      <c r="TQB10" s="161"/>
      <c r="TQC10" s="161"/>
      <c r="TQD10" s="161"/>
      <c r="TQE10" s="161"/>
      <c r="TQF10" s="161"/>
      <c r="TQG10" s="161"/>
      <c r="TQH10" s="161"/>
      <c r="TQI10" s="161"/>
      <c r="TQJ10" s="161"/>
      <c r="TQK10" s="161"/>
      <c r="TQL10" s="161"/>
      <c r="TQM10" s="161"/>
      <c r="TQN10" s="161"/>
      <c r="TQO10" s="161"/>
      <c r="TQP10" s="161"/>
      <c r="TQQ10" s="161"/>
      <c r="TQR10" s="161"/>
      <c r="TQS10" s="161"/>
      <c r="TQT10" s="161"/>
      <c r="TQU10" s="161"/>
      <c r="TQV10" s="161"/>
      <c r="TQW10" s="161"/>
      <c r="TQX10" s="161"/>
      <c r="TQY10" s="161"/>
      <c r="TQZ10" s="161"/>
      <c r="TRA10" s="161"/>
      <c r="TRB10" s="161"/>
      <c r="TRC10" s="161"/>
      <c r="TRD10" s="161"/>
      <c r="TRE10" s="161"/>
      <c r="TRF10" s="161"/>
      <c r="TRG10" s="161"/>
      <c r="TRH10" s="161"/>
      <c r="TRI10" s="161"/>
      <c r="TRJ10" s="161"/>
      <c r="TRK10" s="161"/>
      <c r="TRL10" s="161"/>
      <c r="TRM10" s="161"/>
      <c r="TRN10" s="161"/>
      <c r="TRO10" s="161"/>
      <c r="TRP10" s="161"/>
      <c r="TRQ10" s="161"/>
      <c r="TRR10" s="161"/>
      <c r="TRS10" s="161"/>
      <c r="TRT10" s="161"/>
      <c r="TRU10" s="161"/>
      <c r="TRV10" s="161"/>
      <c r="TRW10" s="161"/>
      <c r="TRX10" s="161"/>
      <c r="TRY10" s="161"/>
      <c r="TRZ10" s="161"/>
      <c r="TSA10" s="161"/>
      <c r="TSB10" s="161"/>
      <c r="TSC10" s="161"/>
      <c r="TSD10" s="161"/>
      <c r="TSE10" s="161"/>
      <c r="TSF10" s="161"/>
      <c r="TSG10" s="161"/>
      <c r="TSH10" s="161"/>
      <c r="TSI10" s="161"/>
      <c r="TSJ10" s="161"/>
      <c r="TSK10" s="161"/>
      <c r="TSL10" s="161"/>
      <c r="TSM10" s="161"/>
      <c r="TSN10" s="161"/>
      <c r="TSO10" s="161"/>
      <c r="TSP10" s="161"/>
      <c r="TSQ10" s="161"/>
      <c r="TSR10" s="161"/>
      <c r="TSS10" s="161"/>
      <c r="TST10" s="161"/>
      <c r="TSU10" s="161"/>
      <c r="TSV10" s="161"/>
      <c r="TSW10" s="161"/>
      <c r="TSX10" s="161"/>
      <c r="TSY10" s="161"/>
      <c r="TSZ10" s="161"/>
      <c r="TTA10" s="161"/>
      <c r="TTB10" s="161"/>
      <c r="TTC10" s="161"/>
      <c r="TTD10" s="161"/>
      <c r="TTE10" s="161"/>
      <c r="TTF10" s="161"/>
      <c r="TTG10" s="161"/>
      <c r="TTH10" s="161"/>
      <c r="TTI10" s="161"/>
      <c r="TTJ10" s="161"/>
      <c r="TTK10" s="161"/>
      <c r="TTL10" s="161"/>
      <c r="TTM10" s="161"/>
      <c r="TTN10" s="161"/>
      <c r="TTO10" s="161"/>
      <c r="TTP10" s="161"/>
      <c r="TTQ10" s="161"/>
      <c r="TTR10" s="161"/>
      <c r="TTS10" s="161"/>
      <c r="TTT10" s="161"/>
      <c r="TTU10" s="161"/>
      <c r="TTV10" s="161"/>
      <c r="TTW10" s="161"/>
      <c r="TTX10" s="161"/>
      <c r="TTY10" s="161"/>
      <c r="TTZ10" s="161"/>
      <c r="TUA10" s="161"/>
      <c r="TUB10" s="161"/>
      <c r="TUC10" s="161"/>
      <c r="TUD10" s="161"/>
      <c r="TUE10" s="161"/>
      <c r="TUF10" s="161"/>
      <c r="TUG10" s="161"/>
      <c r="TUH10" s="161"/>
      <c r="TUI10" s="161"/>
      <c r="TUJ10" s="161"/>
      <c r="TUK10" s="161"/>
      <c r="TUL10" s="161"/>
      <c r="TUM10" s="161"/>
      <c r="TUN10" s="161"/>
      <c r="TUO10" s="161"/>
      <c r="TUP10" s="161"/>
      <c r="TUQ10" s="161"/>
      <c r="TUR10" s="161"/>
      <c r="TUS10" s="161"/>
      <c r="TUT10" s="161"/>
      <c r="TUU10" s="161"/>
      <c r="TUV10" s="161"/>
      <c r="TUW10" s="161"/>
      <c r="TUX10" s="161"/>
      <c r="TUY10" s="161"/>
      <c r="TUZ10" s="161"/>
      <c r="TVA10" s="161"/>
      <c r="TVB10" s="161"/>
      <c r="TVC10" s="161"/>
      <c r="TVD10" s="161"/>
      <c r="TVE10" s="161"/>
      <c r="TVF10" s="161"/>
      <c r="TVG10" s="161"/>
      <c r="TVH10" s="161"/>
      <c r="TVI10" s="161"/>
      <c r="TVJ10" s="161"/>
      <c r="TVK10" s="161"/>
      <c r="TVL10" s="161"/>
      <c r="TVM10" s="161"/>
      <c r="TVN10" s="161"/>
      <c r="TVO10" s="161"/>
      <c r="TVP10" s="161"/>
      <c r="TVQ10" s="161"/>
      <c r="TVR10" s="161"/>
      <c r="TVS10" s="161"/>
      <c r="TVT10" s="161"/>
      <c r="TVU10" s="161"/>
      <c r="TVV10" s="161"/>
      <c r="TVW10" s="161"/>
      <c r="TVX10" s="161"/>
      <c r="TVY10" s="161"/>
      <c r="TVZ10" s="161"/>
      <c r="TWA10" s="161"/>
      <c r="TWB10" s="161"/>
      <c r="TWC10" s="161"/>
      <c r="TWD10" s="161"/>
      <c r="TWE10" s="161"/>
      <c r="TWF10" s="161"/>
      <c r="TWG10" s="161"/>
      <c r="TWH10" s="161"/>
      <c r="TWI10" s="161"/>
      <c r="TWJ10" s="161"/>
      <c r="TWK10" s="161"/>
      <c r="TWL10" s="161"/>
      <c r="TWM10" s="161"/>
      <c r="TWN10" s="161"/>
      <c r="TWO10" s="161"/>
      <c r="TWP10" s="161"/>
      <c r="TWQ10" s="161"/>
      <c r="TWR10" s="161"/>
      <c r="TWS10" s="161"/>
      <c r="TWT10" s="161"/>
      <c r="TWU10" s="161"/>
      <c r="TWV10" s="161"/>
      <c r="TWW10" s="161"/>
      <c r="TWX10" s="161"/>
      <c r="TWY10" s="161"/>
      <c r="TWZ10" s="161"/>
      <c r="TXA10" s="161"/>
      <c r="TXB10" s="161"/>
      <c r="TXC10" s="161"/>
      <c r="TXD10" s="161"/>
      <c r="TXE10" s="161"/>
      <c r="TXF10" s="161"/>
      <c r="TXG10" s="161"/>
      <c r="TXH10" s="161"/>
      <c r="TXI10" s="161"/>
      <c r="TXJ10" s="161"/>
      <c r="TXK10" s="161"/>
      <c r="TXL10" s="161"/>
      <c r="TXM10" s="161"/>
      <c r="TXN10" s="161"/>
      <c r="TXO10" s="161"/>
      <c r="TXP10" s="161"/>
      <c r="TXQ10" s="161"/>
      <c r="TXR10" s="161"/>
      <c r="TXS10" s="161"/>
      <c r="TXT10" s="161"/>
      <c r="TXU10" s="161"/>
      <c r="TXV10" s="161"/>
      <c r="TXW10" s="161"/>
      <c r="TXX10" s="161"/>
      <c r="TXY10" s="161"/>
      <c r="TXZ10" s="161"/>
      <c r="TYA10" s="161"/>
      <c r="TYB10" s="161"/>
      <c r="TYC10" s="161"/>
      <c r="TYD10" s="161"/>
      <c r="TYE10" s="161"/>
      <c r="TYF10" s="161"/>
      <c r="TYG10" s="161"/>
      <c r="TYH10" s="161"/>
      <c r="TYI10" s="161"/>
      <c r="TYJ10" s="161"/>
      <c r="TYK10" s="161"/>
      <c r="TYL10" s="161"/>
      <c r="TYM10" s="161"/>
      <c r="TYN10" s="161"/>
      <c r="TYO10" s="161"/>
      <c r="TYP10" s="161"/>
      <c r="TYQ10" s="161"/>
      <c r="TYR10" s="161"/>
      <c r="TYS10" s="161"/>
      <c r="TYT10" s="161"/>
      <c r="TYU10" s="161"/>
      <c r="TYV10" s="161"/>
      <c r="TYW10" s="161"/>
      <c r="TYX10" s="161"/>
      <c r="TYY10" s="161"/>
      <c r="TYZ10" s="161"/>
      <c r="TZA10" s="161"/>
      <c r="TZB10" s="161"/>
      <c r="TZC10" s="161"/>
      <c r="TZD10" s="161"/>
      <c r="TZE10" s="161"/>
      <c r="TZF10" s="161"/>
      <c r="TZG10" s="161"/>
      <c r="TZH10" s="161"/>
      <c r="TZI10" s="161"/>
      <c r="TZJ10" s="161"/>
      <c r="TZK10" s="161"/>
      <c r="TZL10" s="161"/>
      <c r="TZM10" s="161"/>
      <c r="TZN10" s="161"/>
      <c r="TZO10" s="161"/>
      <c r="TZP10" s="161"/>
      <c r="TZQ10" s="161"/>
      <c r="TZR10" s="161"/>
      <c r="TZS10" s="161"/>
      <c r="TZT10" s="161"/>
      <c r="TZU10" s="161"/>
      <c r="TZV10" s="161"/>
      <c r="TZW10" s="161"/>
      <c r="TZX10" s="161"/>
      <c r="TZY10" s="161"/>
      <c r="TZZ10" s="161"/>
      <c r="UAA10" s="161"/>
      <c r="UAB10" s="161"/>
      <c r="UAC10" s="161"/>
      <c r="UAD10" s="161"/>
      <c r="UAE10" s="161"/>
      <c r="UAF10" s="161"/>
      <c r="UAG10" s="161"/>
      <c r="UAH10" s="161"/>
      <c r="UAI10" s="161"/>
      <c r="UAJ10" s="161"/>
      <c r="UAK10" s="161"/>
      <c r="UAL10" s="161"/>
      <c r="UAM10" s="161"/>
      <c r="UAN10" s="161"/>
      <c r="UAO10" s="161"/>
      <c r="UAP10" s="161"/>
      <c r="UAQ10" s="161"/>
      <c r="UAR10" s="161"/>
      <c r="UAS10" s="161"/>
      <c r="UAT10" s="161"/>
      <c r="UAU10" s="161"/>
      <c r="UAV10" s="161"/>
      <c r="UAW10" s="161"/>
      <c r="UAX10" s="161"/>
      <c r="UAY10" s="161"/>
      <c r="UAZ10" s="161"/>
      <c r="UBA10" s="161"/>
      <c r="UBB10" s="161"/>
      <c r="UBC10" s="161"/>
      <c r="UBD10" s="161"/>
      <c r="UBE10" s="161"/>
      <c r="UBF10" s="161"/>
      <c r="UBG10" s="161"/>
      <c r="UBH10" s="161"/>
      <c r="UBI10" s="161"/>
      <c r="UBJ10" s="161"/>
      <c r="UBK10" s="161"/>
      <c r="UBL10" s="161"/>
      <c r="UBM10" s="161"/>
      <c r="UBN10" s="161"/>
      <c r="UBO10" s="161"/>
      <c r="UBP10" s="161"/>
      <c r="UBQ10" s="161"/>
      <c r="UBR10" s="161"/>
      <c r="UBS10" s="161"/>
      <c r="UBT10" s="161"/>
      <c r="UBU10" s="161"/>
      <c r="UBV10" s="161"/>
      <c r="UBW10" s="161"/>
      <c r="UBX10" s="161"/>
      <c r="UBY10" s="161"/>
      <c r="UBZ10" s="161"/>
      <c r="UCA10" s="161"/>
      <c r="UCB10" s="161"/>
      <c r="UCC10" s="161"/>
      <c r="UCD10" s="161"/>
      <c r="UCE10" s="161"/>
      <c r="UCF10" s="161"/>
      <c r="UCG10" s="161"/>
      <c r="UCH10" s="161"/>
      <c r="UCI10" s="161"/>
      <c r="UCJ10" s="161"/>
      <c r="UCK10" s="161"/>
      <c r="UCL10" s="161"/>
      <c r="UCM10" s="161"/>
      <c r="UCN10" s="161"/>
      <c r="UCO10" s="161"/>
      <c r="UCP10" s="161"/>
      <c r="UCQ10" s="161"/>
      <c r="UCR10" s="161"/>
      <c r="UCS10" s="161"/>
      <c r="UCT10" s="161"/>
      <c r="UCU10" s="161"/>
      <c r="UCV10" s="161"/>
      <c r="UCW10" s="161"/>
      <c r="UCX10" s="161"/>
      <c r="UCY10" s="161"/>
      <c r="UCZ10" s="161"/>
      <c r="UDA10" s="161"/>
      <c r="UDB10" s="161"/>
      <c r="UDC10" s="161"/>
      <c r="UDD10" s="161"/>
      <c r="UDE10" s="161"/>
      <c r="UDF10" s="161"/>
      <c r="UDG10" s="161"/>
      <c r="UDH10" s="161"/>
      <c r="UDI10" s="161"/>
      <c r="UDJ10" s="161"/>
      <c r="UDK10" s="161"/>
      <c r="UDL10" s="161"/>
      <c r="UDM10" s="161"/>
      <c r="UDN10" s="161"/>
      <c r="UDO10" s="161"/>
      <c r="UDP10" s="161"/>
      <c r="UDQ10" s="161"/>
      <c r="UDR10" s="161"/>
      <c r="UDS10" s="161"/>
      <c r="UDT10" s="161"/>
      <c r="UDU10" s="161"/>
      <c r="UDV10" s="161"/>
      <c r="UDW10" s="161"/>
      <c r="UDX10" s="161"/>
      <c r="UDY10" s="161"/>
      <c r="UDZ10" s="161"/>
      <c r="UEA10" s="161"/>
      <c r="UEB10" s="161"/>
      <c r="UEC10" s="161"/>
      <c r="UED10" s="161"/>
      <c r="UEE10" s="161"/>
      <c r="UEF10" s="161"/>
      <c r="UEG10" s="161"/>
      <c r="UEH10" s="161"/>
      <c r="UEI10" s="161"/>
      <c r="UEJ10" s="161"/>
      <c r="UEK10" s="161"/>
      <c r="UEL10" s="161"/>
      <c r="UEM10" s="161"/>
      <c r="UEN10" s="161"/>
      <c r="UEO10" s="161"/>
      <c r="UEP10" s="161"/>
      <c r="UEQ10" s="161"/>
      <c r="UER10" s="161"/>
      <c r="UES10" s="161"/>
      <c r="UET10" s="161"/>
      <c r="UEU10" s="161"/>
      <c r="UEV10" s="161"/>
      <c r="UEW10" s="161"/>
      <c r="UEX10" s="161"/>
      <c r="UEY10" s="161"/>
      <c r="UEZ10" s="161"/>
      <c r="UFA10" s="161"/>
      <c r="UFB10" s="161"/>
      <c r="UFC10" s="161"/>
      <c r="UFD10" s="161"/>
      <c r="UFE10" s="161"/>
      <c r="UFF10" s="161"/>
      <c r="UFG10" s="161"/>
      <c r="UFH10" s="161"/>
      <c r="UFI10" s="161"/>
      <c r="UFJ10" s="161"/>
      <c r="UFK10" s="161"/>
      <c r="UFL10" s="161"/>
      <c r="UFM10" s="161"/>
      <c r="UFN10" s="161"/>
      <c r="UFO10" s="161"/>
      <c r="UFP10" s="161"/>
      <c r="UFQ10" s="161"/>
      <c r="UFR10" s="161"/>
      <c r="UFS10" s="161"/>
      <c r="UFT10" s="161"/>
      <c r="UFU10" s="161"/>
      <c r="UFV10" s="161"/>
      <c r="UFW10" s="161"/>
      <c r="UFX10" s="161"/>
      <c r="UFY10" s="161"/>
      <c r="UFZ10" s="161"/>
      <c r="UGA10" s="161"/>
      <c r="UGB10" s="161"/>
      <c r="UGC10" s="161"/>
      <c r="UGD10" s="161"/>
      <c r="UGE10" s="161"/>
      <c r="UGF10" s="161"/>
      <c r="UGG10" s="161"/>
      <c r="UGH10" s="161"/>
      <c r="UGI10" s="161"/>
      <c r="UGJ10" s="161"/>
      <c r="UGK10" s="161"/>
      <c r="UGL10" s="161"/>
      <c r="UGM10" s="161"/>
      <c r="UGN10" s="161"/>
      <c r="UGO10" s="161"/>
      <c r="UGP10" s="161"/>
      <c r="UGQ10" s="161"/>
      <c r="UGR10" s="161"/>
      <c r="UGS10" s="161"/>
      <c r="UGT10" s="161"/>
      <c r="UGU10" s="161"/>
      <c r="UGV10" s="161"/>
      <c r="UGW10" s="161"/>
      <c r="UGX10" s="161"/>
      <c r="UGY10" s="161"/>
      <c r="UGZ10" s="161"/>
      <c r="UHA10" s="161"/>
      <c r="UHB10" s="161"/>
      <c r="UHC10" s="161"/>
      <c r="UHD10" s="161"/>
      <c r="UHE10" s="161"/>
      <c r="UHF10" s="161"/>
      <c r="UHG10" s="161"/>
      <c r="UHH10" s="161"/>
      <c r="UHI10" s="161"/>
      <c r="UHJ10" s="161"/>
      <c r="UHK10" s="161"/>
      <c r="UHL10" s="161"/>
      <c r="UHM10" s="161"/>
      <c r="UHN10" s="161"/>
      <c r="UHO10" s="161"/>
      <c r="UHP10" s="161"/>
      <c r="UHQ10" s="161"/>
      <c r="UHR10" s="161"/>
      <c r="UHS10" s="161"/>
      <c r="UHT10" s="161"/>
      <c r="UHU10" s="161"/>
      <c r="UHV10" s="161"/>
      <c r="UHW10" s="161"/>
      <c r="UHX10" s="161"/>
      <c r="UHY10" s="161"/>
      <c r="UHZ10" s="161"/>
      <c r="UIA10" s="161"/>
      <c r="UIB10" s="161"/>
      <c r="UIC10" s="161"/>
      <c r="UID10" s="161"/>
      <c r="UIE10" s="161"/>
      <c r="UIF10" s="161"/>
      <c r="UIG10" s="161"/>
      <c r="UIH10" s="161"/>
      <c r="UII10" s="161"/>
      <c r="UIJ10" s="161"/>
      <c r="UIK10" s="161"/>
      <c r="UIL10" s="161"/>
      <c r="UIM10" s="161"/>
      <c r="UIN10" s="161"/>
      <c r="UIO10" s="161"/>
      <c r="UIP10" s="161"/>
      <c r="UIQ10" s="161"/>
      <c r="UIR10" s="161"/>
      <c r="UIS10" s="161"/>
      <c r="UIT10" s="161"/>
      <c r="UIU10" s="161"/>
      <c r="UIV10" s="161"/>
      <c r="UIW10" s="161"/>
      <c r="UIX10" s="161"/>
      <c r="UIY10" s="161"/>
      <c r="UIZ10" s="161"/>
      <c r="UJA10" s="161"/>
      <c r="UJB10" s="161"/>
      <c r="UJC10" s="161"/>
      <c r="UJD10" s="161"/>
      <c r="UJE10" s="161"/>
      <c r="UJF10" s="161"/>
      <c r="UJG10" s="161"/>
      <c r="UJH10" s="161"/>
      <c r="UJI10" s="161"/>
      <c r="UJJ10" s="161"/>
      <c r="UJK10" s="161"/>
      <c r="UJL10" s="161"/>
      <c r="UJM10" s="161"/>
      <c r="UJN10" s="161"/>
      <c r="UJO10" s="161"/>
      <c r="UJP10" s="161"/>
      <c r="UJQ10" s="161"/>
      <c r="UJR10" s="161"/>
      <c r="UJS10" s="161"/>
      <c r="UJT10" s="161"/>
      <c r="UJU10" s="161"/>
      <c r="UJV10" s="161"/>
      <c r="UJW10" s="161"/>
      <c r="UJX10" s="161"/>
      <c r="UJY10" s="161"/>
      <c r="UJZ10" s="161"/>
      <c r="UKA10" s="161"/>
      <c r="UKB10" s="161"/>
      <c r="UKC10" s="161"/>
      <c r="UKD10" s="161"/>
      <c r="UKE10" s="161"/>
      <c r="UKF10" s="161"/>
      <c r="UKG10" s="161"/>
      <c r="UKH10" s="161"/>
      <c r="UKI10" s="161"/>
      <c r="UKJ10" s="161"/>
      <c r="UKK10" s="161"/>
      <c r="UKL10" s="161"/>
      <c r="UKM10" s="161"/>
      <c r="UKN10" s="161"/>
      <c r="UKO10" s="161"/>
      <c r="UKP10" s="161"/>
      <c r="UKQ10" s="161"/>
      <c r="UKR10" s="161"/>
      <c r="UKS10" s="161"/>
      <c r="UKT10" s="161"/>
      <c r="UKU10" s="161"/>
      <c r="UKV10" s="161"/>
      <c r="UKW10" s="161"/>
      <c r="UKX10" s="161"/>
      <c r="UKY10" s="161"/>
      <c r="UKZ10" s="161"/>
      <c r="ULA10" s="161"/>
      <c r="ULB10" s="161"/>
      <c r="ULC10" s="161"/>
      <c r="ULD10" s="161"/>
      <c r="ULE10" s="161"/>
      <c r="ULF10" s="161"/>
      <c r="ULG10" s="161"/>
      <c r="ULH10" s="161"/>
      <c r="ULI10" s="161"/>
      <c r="ULJ10" s="161"/>
      <c r="ULK10" s="161"/>
      <c r="ULL10" s="161"/>
      <c r="ULM10" s="161"/>
      <c r="ULN10" s="161"/>
      <c r="ULO10" s="161"/>
      <c r="ULP10" s="161"/>
      <c r="ULQ10" s="161"/>
      <c r="ULR10" s="161"/>
      <c r="ULS10" s="161"/>
      <c r="ULT10" s="161"/>
      <c r="ULU10" s="161"/>
      <c r="ULV10" s="161"/>
      <c r="ULW10" s="161"/>
      <c r="ULX10" s="161"/>
      <c r="ULY10" s="161"/>
      <c r="ULZ10" s="161"/>
      <c r="UMA10" s="161"/>
      <c r="UMB10" s="161"/>
      <c r="UMC10" s="161"/>
      <c r="UMD10" s="161"/>
      <c r="UME10" s="161"/>
      <c r="UMF10" s="161"/>
      <c r="UMG10" s="161"/>
      <c r="UMH10" s="161"/>
      <c r="UMI10" s="161"/>
      <c r="UMJ10" s="161"/>
      <c r="UMK10" s="161"/>
      <c r="UML10" s="161"/>
      <c r="UMM10" s="161"/>
      <c r="UMN10" s="161"/>
      <c r="UMO10" s="161"/>
      <c r="UMP10" s="161"/>
      <c r="UMQ10" s="161"/>
      <c r="UMR10" s="161"/>
      <c r="UMS10" s="161"/>
      <c r="UMT10" s="161"/>
      <c r="UMU10" s="161"/>
      <c r="UMV10" s="161"/>
      <c r="UMW10" s="161"/>
      <c r="UMX10" s="161"/>
      <c r="UMY10" s="161"/>
      <c r="UMZ10" s="161"/>
      <c r="UNA10" s="161"/>
      <c r="UNB10" s="161"/>
      <c r="UNC10" s="161"/>
      <c r="UND10" s="161"/>
      <c r="UNE10" s="161"/>
      <c r="UNF10" s="161"/>
      <c r="UNG10" s="161"/>
      <c r="UNH10" s="161"/>
      <c r="UNI10" s="161"/>
      <c r="UNJ10" s="161"/>
      <c r="UNK10" s="161"/>
      <c r="UNL10" s="161"/>
      <c r="UNM10" s="161"/>
      <c r="UNN10" s="161"/>
      <c r="UNO10" s="161"/>
      <c r="UNP10" s="161"/>
      <c r="UNQ10" s="161"/>
      <c r="UNR10" s="161"/>
      <c r="UNS10" s="161"/>
      <c r="UNT10" s="161"/>
      <c r="UNU10" s="161"/>
      <c r="UNV10" s="161"/>
      <c r="UNW10" s="161"/>
      <c r="UNX10" s="161"/>
      <c r="UNY10" s="161"/>
      <c r="UNZ10" s="161"/>
      <c r="UOA10" s="161"/>
      <c r="UOB10" s="161"/>
      <c r="UOC10" s="161"/>
      <c r="UOD10" s="161"/>
      <c r="UOE10" s="161"/>
      <c r="UOF10" s="161"/>
      <c r="UOG10" s="161"/>
      <c r="UOH10" s="161"/>
      <c r="UOI10" s="161"/>
      <c r="UOJ10" s="161"/>
      <c r="UOK10" s="161"/>
      <c r="UOL10" s="161"/>
      <c r="UOM10" s="161"/>
      <c r="UON10" s="161"/>
      <c r="UOO10" s="161"/>
      <c r="UOP10" s="161"/>
      <c r="UOQ10" s="161"/>
      <c r="UOR10" s="161"/>
      <c r="UOS10" s="161"/>
      <c r="UOT10" s="161"/>
      <c r="UOU10" s="161"/>
      <c r="UOV10" s="161"/>
      <c r="UOW10" s="161"/>
      <c r="UOX10" s="161"/>
      <c r="UOY10" s="161"/>
      <c r="UOZ10" s="161"/>
      <c r="UPA10" s="161"/>
      <c r="UPB10" s="161"/>
      <c r="UPC10" s="161"/>
      <c r="UPD10" s="161"/>
      <c r="UPE10" s="161"/>
      <c r="UPF10" s="161"/>
      <c r="UPG10" s="161"/>
      <c r="UPH10" s="161"/>
      <c r="UPI10" s="161"/>
      <c r="UPJ10" s="161"/>
      <c r="UPK10" s="161"/>
      <c r="UPL10" s="161"/>
      <c r="UPM10" s="161"/>
      <c r="UPN10" s="161"/>
      <c r="UPO10" s="161"/>
      <c r="UPP10" s="161"/>
      <c r="UPQ10" s="161"/>
      <c r="UPR10" s="161"/>
      <c r="UPS10" s="161"/>
      <c r="UPT10" s="161"/>
      <c r="UPU10" s="161"/>
      <c r="UPV10" s="161"/>
      <c r="UPW10" s="161"/>
      <c r="UPX10" s="161"/>
      <c r="UPY10" s="161"/>
      <c r="UPZ10" s="161"/>
      <c r="UQA10" s="161"/>
      <c r="UQB10" s="161"/>
      <c r="UQC10" s="161"/>
      <c r="UQD10" s="161"/>
      <c r="UQE10" s="161"/>
      <c r="UQF10" s="161"/>
      <c r="UQG10" s="161"/>
      <c r="UQH10" s="161"/>
      <c r="UQI10" s="161"/>
      <c r="UQJ10" s="161"/>
      <c r="UQK10" s="161"/>
      <c r="UQL10" s="161"/>
      <c r="UQM10" s="161"/>
      <c r="UQN10" s="161"/>
      <c r="UQO10" s="161"/>
      <c r="UQP10" s="161"/>
      <c r="UQQ10" s="161"/>
      <c r="UQR10" s="161"/>
      <c r="UQS10" s="161"/>
      <c r="UQT10" s="161"/>
      <c r="UQU10" s="161"/>
      <c r="UQV10" s="161"/>
      <c r="UQW10" s="161"/>
      <c r="UQX10" s="161"/>
      <c r="UQY10" s="161"/>
      <c r="UQZ10" s="161"/>
      <c r="URA10" s="161"/>
      <c r="URB10" s="161"/>
      <c r="URC10" s="161"/>
      <c r="URD10" s="161"/>
      <c r="URE10" s="161"/>
      <c r="URF10" s="161"/>
      <c r="URG10" s="161"/>
      <c r="URH10" s="161"/>
      <c r="URI10" s="161"/>
      <c r="URJ10" s="161"/>
      <c r="URK10" s="161"/>
      <c r="URL10" s="161"/>
      <c r="URM10" s="161"/>
      <c r="URN10" s="161"/>
      <c r="URO10" s="161"/>
      <c r="URP10" s="161"/>
      <c r="URQ10" s="161"/>
      <c r="URR10" s="161"/>
      <c r="URS10" s="161"/>
      <c r="URT10" s="161"/>
      <c r="URU10" s="161"/>
      <c r="URV10" s="161"/>
      <c r="URW10" s="161"/>
      <c r="URX10" s="161"/>
      <c r="URY10" s="161"/>
      <c r="URZ10" s="161"/>
      <c r="USA10" s="161"/>
      <c r="USB10" s="161"/>
      <c r="USC10" s="161"/>
      <c r="USD10" s="161"/>
      <c r="USE10" s="161"/>
      <c r="USF10" s="161"/>
      <c r="USG10" s="161"/>
      <c r="USH10" s="161"/>
      <c r="USI10" s="161"/>
      <c r="USJ10" s="161"/>
      <c r="USK10" s="161"/>
      <c r="USL10" s="161"/>
      <c r="USM10" s="161"/>
      <c r="USN10" s="161"/>
      <c r="USO10" s="161"/>
      <c r="USP10" s="161"/>
      <c r="USQ10" s="161"/>
      <c r="USR10" s="161"/>
      <c r="USS10" s="161"/>
      <c r="UST10" s="161"/>
      <c r="USU10" s="161"/>
      <c r="USV10" s="161"/>
      <c r="USW10" s="161"/>
      <c r="USX10" s="161"/>
      <c r="USY10" s="161"/>
      <c r="USZ10" s="161"/>
      <c r="UTA10" s="161"/>
      <c r="UTB10" s="161"/>
      <c r="UTC10" s="161"/>
      <c r="UTD10" s="161"/>
      <c r="UTE10" s="161"/>
      <c r="UTF10" s="161"/>
      <c r="UTG10" s="161"/>
      <c r="UTH10" s="161"/>
      <c r="UTI10" s="161"/>
      <c r="UTJ10" s="161"/>
      <c r="UTK10" s="161"/>
      <c r="UTL10" s="161"/>
      <c r="UTM10" s="161"/>
      <c r="UTN10" s="161"/>
      <c r="UTO10" s="161"/>
      <c r="UTP10" s="161"/>
      <c r="UTQ10" s="161"/>
      <c r="UTR10" s="161"/>
      <c r="UTS10" s="161"/>
      <c r="UTT10" s="161"/>
      <c r="UTU10" s="161"/>
      <c r="UTV10" s="161"/>
      <c r="UTW10" s="161"/>
      <c r="UTX10" s="161"/>
      <c r="UTY10" s="161"/>
      <c r="UTZ10" s="161"/>
      <c r="UUA10" s="161"/>
      <c r="UUB10" s="161"/>
      <c r="UUC10" s="161"/>
      <c r="UUD10" s="161"/>
      <c r="UUE10" s="161"/>
      <c r="UUF10" s="161"/>
      <c r="UUG10" s="161"/>
      <c r="UUH10" s="161"/>
      <c r="UUI10" s="161"/>
      <c r="UUJ10" s="161"/>
      <c r="UUK10" s="161"/>
      <c r="UUL10" s="161"/>
      <c r="UUM10" s="161"/>
      <c r="UUN10" s="161"/>
      <c r="UUO10" s="161"/>
      <c r="UUP10" s="161"/>
      <c r="UUQ10" s="161"/>
      <c r="UUR10" s="161"/>
      <c r="UUS10" s="161"/>
      <c r="UUT10" s="161"/>
      <c r="UUU10" s="161"/>
      <c r="UUV10" s="161"/>
      <c r="UUW10" s="161"/>
      <c r="UUX10" s="161"/>
      <c r="UUY10" s="161"/>
      <c r="UUZ10" s="161"/>
      <c r="UVA10" s="161"/>
      <c r="UVB10" s="161"/>
      <c r="UVC10" s="161"/>
      <c r="UVD10" s="161"/>
      <c r="UVE10" s="161"/>
      <c r="UVF10" s="161"/>
      <c r="UVG10" s="161"/>
      <c r="UVH10" s="161"/>
      <c r="UVI10" s="161"/>
      <c r="UVJ10" s="161"/>
      <c r="UVK10" s="161"/>
      <c r="UVL10" s="161"/>
      <c r="UVM10" s="161"/>
      <c r="UVN10" s="161"/>
      <c r="UVO10" s="161"/>
      <c r="UVP10" s="161"/>
      <c r="UVQ10" s="161"/>
      <c r="UVR10" s="161"/>
      <c r="UVS10" s="161"/>
      <c r="UVT10" s="161"/>
      <c r="UVU10" s="161"/>
      <c r="UVV10" s="161"/>
      <c r="UVW10" s="161"/>
      <c r="UVX10" s="161"/>
      <c r="UVY10" s="161"/>
      <c r="UVZ10" s="161"/>
      <c r="UWA10" s="161"/>
      <c r="UWB10" s="161"/>
      <c r="UWC10" s="161"/>
      <c r="UWD10" s="161"/>
      <c r="UWE10" s="161"/>
      <c r="UWF10" s="161"/>
      <c r="UWG10" s="161"/>
      <c r="UWH10" s="161"/>
      <c r="UWI10" s="161"/>
      <c r="UWJ10" s="161"/>
      <c r="UWK10" s="161"/>
      <c r="UWL10" s="161"/>
      <c r="UWM10" s="161"/>
      <c r="UWN10" s="161"/>
      <c r="UWO10" s="161"/>
      <c r="UWP10" s="161"/>
      <c r="UWQ10" s="161"/>
      <c r="UWR10" s="161"/>
      <c r="UWS10" s="161"/>
      <c r="UWT10" s="161"/>
      <c r="UWU10" s="161"/>
      <c r="UWV10" s="161"/>
      <c r="UWW10" s="161"/>
      <c r="UWX10" s="161"/>
      <c r="UWY10" s="161"/>
      <c r="UWZ10" s="161"/>
      <c r="UXA10" s="161"/>
      <c r="UXB10" s="161"/>
      <c r="UXC10" s="161"/>
      <c r="UXD10" s="161"/>
      <c r="UXE10" s="161"/>
      <c r="UXF10" s="161"/>
      <c r="UXG10" s="161"/>
      <c r="UXH10" s="161"/>
      <c r="UXI10" s="161"/>
      <c r="UXJ10" s="161"/>
      <c r="UXK10" s="161"/>
      <c r="UXL10" s="161"/>
      <c r="UXM10" s="161"/>
      <c r="UXN10" s="161"/>
      <c r="UXO10" s="161"/>
      <c r="UXP10" s="161"/>
      <c r="UXQ10" s="161"/>
      <c r="UXR10" s="161"/>
      <c r="UXS10" s="161"/>
      <c r="UXT10" s="161"/>
      <c r="UXU10" s="161"/>
      <c r="UXV10" s="161"/>
      <c r="UXW10" s="161"/>
      <c r="UXX10" s="161"/>
      <c r="UXY10" s="161"/>
      <c r="UXZ10" s="161"/>
      <c r="UYA10" s="161"/>
      <c r="UYB10" s="161"/>
      <c r="UYC10" s="161"/>
      <c r="UYD10" s="161"/>
      <c r="UYE10" s="161"/>
      <c r="UYF10" s="161"/>
      <c r="UYG10" s="161"/>
      <c r="UYH10" s="161"/>
      <c r="UYI10" s="161"/>
      <c r="UYJ10" s="161"/>
      <c r="UYK10" s="161"/>
      <c r="UYL10" s="161"/>
      <c r="UYM10" s="161"/>
      <c r="UYN10" s="161"/>
      <c r="UYO10" s="161"/>
      <c r="UYP10" s="161"/>
      <c r="UYQ10" s="161"/>
      <c r="UYR10" s="161"/>
      <c r="UYS10" s="161"/>
      <c r="UYT10" s="161"/>
      <c r="UYU10" s="161"/>
      <c r="UYV10" s="161"/>
      <c r="UYW10" s="161"/>
      <c r="UYX10" s="161"/>
      <c r="UYY10" s="161"/>
      <c r="UYZ10" s="161"/>
      <c r="UZA10" s="161"/>
      <c r="UZB10" s="161"/>
      <c r="UZC10" s="161"/>
      <c r="UZD10" s="161"/>
      <c r="UZE10" s="161"/>
      <c r="UZF10" s="161"/>
      <c r="UZG10" s="161"/>
      <c r="UZH10" s="161"/>
      <c r="UZI10" s="161"/>
      <c r="UZJ10" s="161"/>
      <c r="UZK10" s="161"/>
      <c r="UZL10" s="161"/>
      <c r="UZM10" s="161"/>
      <c r="UZN10" s="161"/>
      <c r="UZO10" s="161"/>
      <c r="UZP10" s="161"/>
      <c r="UZQ10" s="161"/>
      <c r="UZR10" s="161"/>
      <c r="UZS10" s="161"/>
      <c r="UZT10" s="161"/>
      <c r="UZU10" s="161"/>
      <c r="UZV10" s="161"/>
      <c r="UZW10" s="161"/>
      <c r="UZX10" s="161"/>
      <c r="UZY10" s="161"/>
      <c r="UZZ10" s="161"/>
      <c r="VAA10" s="161"/>
      <c r="VAB10" s="161"/>
      <c r="VAC10" s="161"/>
      <c r="VAD10" s="161"/>
      <c r="VAE10" s="161"/>
      <c r="VAF10" s="161"/>
      <c r="VAG10" s="161"/>
      <c r="VAH10" s="161"/>
      <c r="VAI10" s="161"/>
      <c r="VAJ10" s="161"/>
      <c r="VAK10" s="161"/>
      <c r="VAL10" s="161"/>
      <c r="VAM10" s="161"/>
      <c r="VAN10" s="161"/>
      <c r="VAO10" s="161"/>
      <c r="VAP10" s="161"/>
      <c r="VAQ10" s="161"/>
      <c r="VAR10" s="161"/>
      <c r="VAS10" s="161"/>
      <c r="VAT10" s="161"/>
      <c r="VAU10" s="161"/>
      <c r="VAV10" s="161"/>
      <c r="VAW10" s="161"/>
      <c r="VAX10" s="161"/>
      <c r="VAY10" s="161"/>
      <c r="VAZ10" s="161"/>
      <c r="VBA10" s="161"/>
      <c r="VBB10" s="161"/>
      <c r="VBC10" s="161"/>
      <c r="VBD10" s="161"/>
      <c r="VBE10" s="161"/>
      <c r="VBF10" s="161"/>
      <c r="VBG10" s="161"/>
      <c r="VBH10" s="161"/>
      <c r="VBI10" s="161"/>
      <c r="VBJ10" s="161"/>
      <c r="VBK10" s="161"/>
      <c r="VBL10" s="161"/>
      <c r="VBM10" s="161"/>
      <c r="VBN10" s="161"/>
      <c r="VBO10" s="161"/>
      <c r="VBP10" s="161"/>
      <c r="VBQ10" s="161"/>
      <c r="VBR10" s="161"/>
      <c r="VBS10" s="161"/>
      <c r="VBT10" s="161"/>
      <c r="VBU10" s="161"/>
      <c r="VBV10" s="161"/>
      <c r="VBW10" s="161"/>
      <c r="VBX10" s="161"/>
      <c r="VBY10" s="161"/>
      <c r="VBZ10" s="161"/>
      <c r="VCA10" s="161"/>
      <c r="VCB10" s="161"/>
      <c r="VCC10" s="161"/>
      <c r="VCD10" s="161"/>
      <c r="VCE10" s="161"/>
      <c r="VCF10" s="161"/>
      <c r="VCG10" s="161"/>
      <c r="VCH10" s="161"/>
      <c r="VCI10" s="161"/>
      <c r="VCJ10" s="161"/>
      <c r="VCK10" s="161"/>
      <c r="VCL10" s="161"/>
      <c r="VCM10" s="161"/>
      <c r="VCN10" s="161"/>
      <c r="VCO10" s="161"/>
      <c r="VCP10" s="161"/>
      <c r="VCQ10" s="161"/>
      <c r="VCR10" s="161"/>
      <c r="VCS10" s="161"/>
      <c r="VCT10" s="161"/>
      <c r="VCU10" s="161"/>
      <c r="VCV10" s="161"/>
      <c r="VCW10" s="161"/>
      <c r="VCX10" s="161"/>
      <c r="VCY10" s="161"/>
      <c r="VCZ10" s="161"/>
      <c r="VDA10" s="161"/>
      <c r="VDB10" s="161"/>
      <c r="VDC10" s="161"/>
      <c r="VDD10" s="161"/>
      <c r="VDE10" s="161"/>
      <c r="VDF10" s="161"/>
      <c r="VDG10" s="161"/>
      <c r="VDH10" s="161"/>
      <c r="VDI10" s="161"/>
      <c r="VDJ10" s="161"/>
      <c r="VDK10" s="161"/>
      <c r="VDL10" s="161"/>
      <c r="VDM10" s="161"/>
      <c r="VDN10" s="161"/>
      <c r="VDO10" s="161"/>
      <c r="VDP10" s="161"/>
      <c r="VDQ10" s="161"/>
      <c r="VDR10" s="161"/>
      <c r="VDS10" s="161"/>
      <c r="VDT10" s="161"/>
      <c r="VDU10" s="161"/>
      <c r="VDV10" s="161"/>
      <c r="VDW10" s="161"/>
      <c r="VDX10" s="161"/>
      <c r="VDY10" s="161"/>
      <c r="VDZ10" s="161"/>
      <c r="VEA10" s="161"/>
      <c r="VEB10" s="161"/>
      <c r="VEC10" s="161"/>
      <c r="VED10" s="161"/>
      <c r="VEE10" s="161"/>
      <c r="VEF10" s="161"/>
      <c r="VEG10" s="161"/>
      <c r="VEH10" s="161"/>
      <c r="VEI10" s="161"/>
      <c r="VEJ10" s="161"/>
      <c r="VEK10" s="161"/>
      <c r="VEL10" s="161"/>
      <c r="VEM10" s="161"/>
      <c r="VEN10" s="161"/>
      <c r="VEO10" s="161"/>
      <c r="VEP10" s="161"/>
      <c r="VEQ10" s="161"/>
      <c r="VER10" s="161"/>
      <c r="VES10" s="161"/>
      <c r="VET10" s="161"/>
      <c r="VEU10" s="161"/>
      <c r="VEV10" s="161"/>
      <c r="VEW10" s="161"/>
      <c r="VEX10" s="161"/>
      <c r="VEY10" s="161"/>
      <c r="VEZ10" s="161"/>
      <c r="VFA10" s="161"/>
      <c r="VFB10" s="161"/>
      <c r="VFC10" s="161"/>
      <c r="VFD10" s="161"/>
      <c r="VFE10" s="161"/>
      <c r="VFF10" s="161"/>
      <c r="VFG10" s="161"/>
      <c r="VFH10" s="161"/>
      <c r="VFI10" s="161"/>
      <c r="VFJ10" s="161"/>
      <c r="VFK10" s="161"/>
      <c r="VFL10" s="161"/>
      <c r="VFM10" s="161"/>
      <c r="VFN10" s="161"/>
      <c r="VFO10" s="161"/>
      <c r="VFP10" s="161"/>
      <c r="VFQ10" s="161"/>
      <c r="VFR10" s="161"/>
      <c r="VFS10" s="161"/>
      <c r="VFT10" s="161"/>
      <c r="VFU10" s="161"/>
      <c r="VFV10" s="161"/>
      <c r="VFW10" s="161"/>
      <c r="VFX10" s="161"/>
      <c r="VFY10" s="161"/>
      <c r="VFZ10" s="161"/>
      <c r="VGA10" s="161"/>
      <c r="VGB10" s="161"/>
      <c r="VGC10" s="161"/>
      <c r="VGD10" s="161"/>
      <c r="VGE10" s="161"/>
      <c r="VGF10" s="161"/>
      <c r="VGG10" s="161"/>
      <c r="VGH10" s="161"/>
      <c r="VGI10" s="161"/>
      <c r="VGJ10" s="161"/>
      <c r="VGK10" s="161"/>
      <c r="VGL10" s="161"/>
      <c r="VGM10" s="161"/>
      <c r="VGN10" s="161"/>
      <c r="VGO10" s="161"/>
      <c r="VGP10" s="161"/>
      <c r="VGQ10" s="161"/>
      <c r="VGR10" s="161"/>
      <c r="VGS10" s="161"/>
      <c r="VGT10" s="161"/>
      <c r="VGU10" s="161"/>
      <c r="VGV10" s="161"/>
      <c r="VGW10" s="161"/>
      <c r="VGX10" s="161"/>
      <c r="VGY10" s="161"/>
      <c r="VGZ10" s="161"/>
      <c r="VHA10" s="161"/>
      <c r="VHB10" s="161"/>
      <c r="VHC10" s="161"/>
      <c r="VHD10" s="161"/>
      <c r="VHE10" s="161"/>
      <c r="VHF10" s="161"/>
      <c r="VHG10" s="161"/>
      <c r="VHH10" s="161"/>
      <c r="VHI10" s="161"/>
      <c r="VHJ10" s="161"/>
      <c r="VHK10" s="161"/>
      <c r="VHL10" s="161"/>
      <c r="VHM10" s="161"/>
      <c r="VHN10" s="161"/>
      <c r="VHO10" s="161"/>
      <c r="VHP10" s="161"/>
      <c r="VHQ10" s="161"/>
      <c r="VHR10" s="161"/>
      <c r="VHS10" s="161"/>
      <c r="VHT10" s="161"/>
      <c r="VHU10" s="161"/>
      <c r="VHV10" s="161"/>
      <c r="VHW10" s="161"/>
      <c r="VHX10" s="161"/>
      <c r="VHY10" s="161"/>
      <c r="VHZ10" s="161"/>
      <c r="VIA10" s="161"/>
      <c r="VIB10" s="161"/>
      <c r="VIC10" s="161"/>
      <c r="VID10" s="161"/>
      <c r="VIE10" s="161"/>
      <c r="VIF10" s="161"/>
      <c r="VIG10" s="161"/>
      <c r="VIH10" s="161"/>
      <c r="VII10" s="161"/>
      <c r="VIJ10" s="161"/>
      <c r="VIK10" s="161"/>
      <c r="VIL10" s="161"/>
      <c r="VIM10" s="161"/>
      <c r="VIN10" s="161"/>
      <c r="VIO10" s="161"/>
      <c r="VIP10" s="161"/>
      <c r="VIQ10" s="161"/>
      <c r="VIR10" s="161"/>
      <c r="VIS10" s="161"/>
      <c r="VIT10" s="161"/>
      <c r="VIU10" s="161"/>
      <c r="VIV10" s="161"/>
      <c r="VIW10" s="161"/>
      <c r="VIX10" s="161"/>
      <c r="VIY10" s="161"/>
      <c r="VIZ10" s="161"/>
      <c r="VJA10" s="161"/>
      <c r="VJB10" s="161"/>
      <c r="VJC10" s="161"/>
      <c r="VJD10" s="161"/>
      <c r="VJE10" s="161"/>
      <c r="VJF10" s="161"/>
      <c r="VJG10" s="161"/>
      <c r="VJH10" s="161"/>
      <c r="VJI10" s="161"/>
      <c r="VJJ10" s="161"/>
      <c r="VJK10" s="161"/>
      <c r="VJL10" s="161"/>
      <c r="VJM10" s="161"/>
      <c r="VJN10" s="161"/>
      <c r="VJO10" s="161"/>
      <c r="VJP10" s="161"/>
      <c r="VJQ10" s="161"/>
      <c r="VJR10" s="161"/>
      <c r="VJS10" s="161"/>
      <c r="VJT10" s="161"/>
      <c r="VJU10" s="161"/>
      <c r="VJV10" s="161"/>
      <c r="VJW10" s="161"/>
      <c r="VJX10" s="161"/>
      <c r="VJY10" s="161"/>
      <c r="VJZ10" s="161"/>
      <c r="VKA10" s="161"/>
      <c r="VKB10" s="161"/>
      <c r="VKC10" s="161"/>
      <c r="VKD10" s="161"/>
      <c r="VKE10" s="161"/>
      <c r="VKF10" s="161"/>
      <c r="VKG10" s="161"/>
      <c r="VKH10" s="161"/>
      <c r="VKI10" s="161"/>
      <c r="VKJ10" s="161"/>
      <c r="VKK10" s="161"/>
      <c r="VKL10" s="161"/>
      <c r="VKM10" s="161"/>
      <c r="VKN10" s="161"/>
      <c r="VKO10" s="161"/>
      <c r="VKP10" s="161"/>
      <c r="VKQ10" s="161"/>
      <c r="VKR10" s="161"/>
      <c r="VKS10" s="161"/>
      <c r="VKT10" s="161"/>
      <c r="VKU10" s="161"/>
      <c r="VKV10" s="161"/>
      <c r="VKW10" s="161"/>
      <c r="VKX10" s="161"/>
      <c r="VKY10" s="161"/>
      <c r="VKZ10" s="161"/>
      <c r="VLA10" s="161"/>
      <c r="VLB10" s="161"/>
      <c r="VLC10" s="161"/>
      <c r="VLD10" s="161"/>
      <c r="VLE10" s="161"/>
      <c r="VLF10" s="161"/>
      <c r="VLG10" s="161"/>
      <c r="VLH10" s="161"/>
      <c r="VLI10" s="161"/>
      <c r="VLJ10" s="161"/>
      <c r="VLK10" s="161"/>
      <c r="VLL10" s="161"/>
      <c r="VLM10" s="161"/>
      <c r="VLN10" s="161"/>
      <c r="VLO10" s="161"/>
      <c r="VLP10" s="161"/>
      <c r="VLQ10" s="161"/>
      <c r="VLR10" s="161"/>
      <c r="VLS10" s="161"/>
      <c r="VLT10" s="161"/>
      <c r="VLU10" s="161"/>
      <c r="VLV10" s="161"/>
      <c r="VLW10" s="161"/>
      <c r="VLX10" s="161"/>
      <c r="VLY10" s="161"/>
      <c r="VLZ10" s="161"/>
      <c r="VMA10" s="161"/>
      <c r="VMB10" s="161"/>
      <c r="VMC10" s="161"/>
      <c r="VMD10" s="161"/>
      <c r="VME10" s="161"/>
      <c r="VMF10" s="161"/>
      <c r="VMG10" s="161"/>
      <c r="VMH10" s="161"/>
      <c r="VMI10" s="161"/>
      <c r="VMJ10" s="161"/>
      <c r="VMK10" s="161"/>
      <c r="VML10" s="161"/>
      <c r="VMM10" s="161"/>
      <c r="VMN10" s="161"/>
      <c r="VMO10" s="161"/>
      <c r="VMP10" s="161"/>
      <c r="VMQ10" s="161"/>
      <c r="VMR10" s="161"/>
      <c r="VMS10" s="161"/>
      <c r="VMT10" s="161"/>
      <c r="VMU10" s="161"/>
      <c r="VMV10" s="161"/>
      <c r="VMW10" s="161"/>
      <c r="VMX10" s="161"/>
      <c r="VMY10" s="161"/>
      <c r="VMZ10" s="161"/>
      <c r="VNA10" s="161"/>
      <c r="VNB10" s="161"/>
      <c r="VNC10" s="161"/>
      <c r="VND10" s="161"/>
      <c r="VNE10" s="161"/>
      <c r="VNF10" s="161"/>
      <c r="VNG10" s="161"/>
      <c r="VNH10" s="161"/>
      <c r="VNI10" s="161"/>
      <c r="VNJ10" s="161"/>
      <c r="VNK10" s="161"/>
      <c r="VNL10" s="161"/>
      <c r="VNM10" s="161"/>
      <c r="VNN10" s="161"/>
      <c r="VNO10" s="161"/>
      <c r="VNP10" s="161"/>
      <c r="VNQ10" s="161"/>
      <c r="VNR10" s="161"/>
      <c r="VNS10" s="161"/>
      <c r="VNT10" s="161"/>
      <c r="VNU10" s="161"/>
      <c r="VNV10" s="161"/>
      <c r="VNW10" s="161"/>
      <c r="VNX10" s="161"/>
      <c r="VNY10" s="161"/>
      <c r="VNZ10" s="161"/>
      <c r="VOA10" s="161"/>
      <c r="VOB10" s="161"/>
      <c r="VOC10" s="161"/>
      <c r="VOD10" s="161"/>
      <c r="VOE10" s="161"/>
      <c r="VOF10" s="161"/>
      <c r="VOG10" s="161"/>
      <c r="VOH10" s="161"/>
      <c r="VOI10" s="161"/>
      <c r="VOJ10" s="161"/>
      <c r="VOK10" s="161"/>
      <c r="VOL10" s="161"/>
      <c r="VOM10" s="161"/>
      <c r="VON10" s="161"/>
      <c r="VOO10" s="161"/>
      <c r="VOP10" s="161"/>
      <c r="VOQ10" s="161"/>
      <c r="VOR10" s="161"/>
      <c r="VOS10" s="161"/>
      <c r="VOT10" s="161"/>
      <c r="VOU10" s="161"/>
      <c r="VOV10" s="161"/>
      <c r="VOW10" s="161"/>
      <c r="VOX10" s="161"/>
      <c r="VOY10" s="161"/>
      <c r="VOZ10" s="161"/>
      <c r="VPA10" s="161"/>
      <c r="VPB10" s="161"/>
      <c r="VPC10" s="161"/>
      <c r="VPD10" s="161"/>
      <c r="VPE10" s="161"/>
      <c r="VPF10" s="161"/>
      <c r="VPG10" s="161"/>
      <c r="VPH10" s="161"/>
      <c r="VPI10" s="161"/>
      <c r="VPJ10" s="161"/>
      <c r="VPK10" s="161"/>
      <c r="VPL10" s="161"/>
      <c r="VPM10" s="161"/>
      <c r="VPN10" s="161"/>
      <c r="VPO10" s="161"/>
      <c r="VPP10" s="161"/>
      <c r="VPQ10" s="161"/>
      <c r="VPR10" s="161"/>
      <c r="VPS10" s="161"/>
      <c r="VPT10" s="161"/>
      <c r="VPU10" s="161"/>
      <c r="VPV10" s="161"/>
      <c r="VPW10" s="161"/>
      <c r="VPX10" s="161"/>
      <c r="VPY10" s="161"/>
      <c r="VPZ10" s="161"/>
      <c r="VQA10" s="161"/>
      <c r="VQB10" s="161"/>
      <c r="VQC10" s="161"/>
      <c r="VQD10" s="161"/>
      <c r="VQE10" s="161"/>
      <c r="VQF10" s="161"/>
      <c r="VQG10" s="161"/>
      <c r="VQH10" s="161"/>
      <c r="VQI10" s="161"/>
      <c r="VQJ10" s="161"/>
      <c r="VQK10" s="161"/>
      <c r="VQL10" s="161"/>
      <c r="VQM10" s="161"/>
      <c r="VQN10" s="161"/>
      <c r="VQO10" s="161"/>
      <c r="VQP10" s="161"/>
      <c r="VQQ10" s="161"/>
      <c r="VQR10" s="161"/>
      <c r="VQS10" s="161"/>
      <c r="VQT10" s="161"/>
      <c r="VQU10" s="161"/>
      <c r="VQV10" s="161"/>
      <c r="VQW10" s="161"/>
      <c r="VQX10" s="161"/>
      <c r="VQY10" s="161"/>
      <c r="VQZ10" s="161"/>
      <c r="VRA10" s="161"/>
      <c r="VRB10" s="161"/>
      <c r="VRC10" s="161"/>
      <c r="VRD10" s="161"/>
      <c r="VRE10" s="161"/>
      <c r="VRF10" s="161"/>
      <c r="VRG10" s="161"/>
      <c r="VRH10" s="161"/>
      <c r="VRI10" s="161"/>
      <c r="VRJ10" s="161"/>
      <c r="VRK10" s="161"/>
      <c r="VRL10" s="161"/>
      <c r="VRM10" s="161"/>
      <c r="VRN10" s="161"/>
      <c r="VRO10" s="161"/>
      <c r="VRP10" s="161"/>
      <c r="VRQ10" s="161"/>
      <c r="VRR10" s="161"/>
      <c r="VRS10" s="161"/>
      <c r="VRT10" s="161"/>
      <c r="VRU10" s="161"/>
      <c r="VRV10" s="161"/>
      <c r="VRW10" s="161"/>
      <c r="VRX10" s="161"/>
      <c r="VRY10" s="161"/>
      <c r="VRZ10" s="161"/>
      <c r="VSA10" s="161"/>
      <c r="VSB10" s="161"/>
      <c r="VSC10" s="161"/>
      <c r="VSD10" s="161"/>
      <c r="VSE10" s="161"/>
      <c r="VSF10" s="161"/>
      <c r="VSG10" s="161"/>
      <c r="VSH10" s="161"/>
      <c r="VSI10" s="161"/>
      <c r="VSJ10" s="161"/>
      <c r="VSK10" s="161"/>
      <c r="VSL10" s="161"/>
      <c r="VSM10" s="161"/>
      <c r="VSN10" s="161"/>
      <c r="VSO10" s="161"/>
      <c r="VSP10" s="161"/>
      <c r="VSQ10" s="161"/>
      <c r="VSR10" s="161"/>
      <c r="VSS10" s="161"/>
      <c r="VST10" s="161"/>
      <c r="VSU10" s="161"/>
      <c r="VSV10" s="161"/>
      <c r="VSW10" s="161"/>
      <c r="VSX10" s="161"/>
      <c r="VSY10" s="161"/>
      <c r="VSZ10" s="161"/>
      <c r="VTA10" s="161"/>
      <c r="VTB10" s="161"/>
      <c r="VTC10" s="161"/>
      <c r="VTD10" s="161"/>
      <c r="VTE10" s="161"/>
      <c r="VTF10" s="161"/>
      <c r="VTG10" s="161"/>
      <c r="VTH10" s="161"/>
      <c r="VTI10" s="161"/>
      <c r="VTJ10" s="161"/>
      <c r="VTK10" s="161"/>
      <c r="VTL10" s="161"/>
      <c r="VTM10" s="161"/>
      <c r="VTN10" s="161"/>
      <c r="VTO10" s="161"/>
      <c r="VTP10" s="161"/>
      <c r="VTQ10" s="161"/>
      <c r="VTR10" s="161"/>
      <c r="VTS10" s="161"/>
      <c r="VTT10" s="161"/>
      <c r="VTU10" s="161"/>
      <c r="VTV10" s="161"/>
      <c r="VTW10" s="161"/>
      <c r="VTX10" s="161"/>
      <c r="VTY10" s="161"/>
      <c r="VTZ10" s="161"/>
      <c r="VUA10" s="161"/>
      <c r="VUB10" s="161"/>
      <c r="VUC10" s="161"/>
      <c r="VUD10" s="161"/>
      <c r="VUE10" s="161"/>
      <c r="VUF10" s="161"/>
      <c r="VUG10" s="161"/>
      <c r="VUH10" s="161"/>
      <c r="VUI10" s="161"/>
      <c r="VUJ10" s="161"/>
      <c r="VUK10" s="161"/>
      <c r="VUL10" s="161"/>
      <c r="VUM10" s="161"/>
      <c r="VUN10" s="161"/>
      <c r="VUO10" s="161"/>
      <c r="VUP10" s="161"/>
      <c r="VUQ10" s="161"/>
      <c r="VUR10" s="161"/>
      <c r="VUS10" s="161"/>
      <c r="VUT10" s="161"/>
      <c r="VUU10" s="161"/>
      <c r="VUV10" s="161"/>
      <c r="VUW10" s="161"/>
      <c r="VUX10" s="161"/>
      <c r="VUY10" s="161"/>
      <c r="VUZ10" s="161"/>
      <c r="VVA10" s="161"/>
      <c r="VVB10" s="161"/>
      <c r="VVC10" s="161"/>
      <c r="VVD10" s="161"/>
      <c r="VVE10" s="161"/>
      <c r="VVF10" s="161"/>
      <c r="VVG10" s="161"/>
      <c r="VVH10" s="161"/>
      <c r="VVI10" s="161"/>
      <c r="VVJ10" s="161"/>
      <c r="VVK10" s="161"/>
      <c r="VVL10" s="161"/>
      <c r="VVM10" s="161"/>
      <c r="VVN10" s="161"/>
      <c r="VVO10" s="161"/>
      <c r="VVP10" s="161"/>
      <c r="VVQ10" s="161"/>
      <c r="VVR10" s="161"/>
      <c r="VVS10" s="161"/>
      <c r="VVT10" s="161"/>
      <c r="VVU10" s="161"/>
      <c r="VVV10" s="161"/>
      <c r="VVW10" s="161"/>
      <c r="VVX10" s="161"/>
      <c r="VVY10" s="161"/>
      <c r="VVZ10" s="161"/>
      <c r="VWA10" s="161"/>
      <c r="VWB10" s="161"/>
      <c r="VWC10" s="161"/>
      <c r="VWD10" s="161"/>
      <c r="VWE10" s="161"/>
      <c r="VWF10" s="161"/>
      <c r="VWG10" s="161"/>
      <c r="VWH10" s="161"/>
      <c r="VWI10" s="161"/>
      <c r="VWJ10" s="161"/>
      <c r="VWK10" s="161"/>
      <c r="VWL10" s="161"/>
      <c r="VWM10" s="161"/>
      <c r="VWN10" s="161"/>
      <c r="VWO10" s="161"/>
      <c r="VWP10" s="161"/>
      <c r="VWQ10" s="161"/>
      <c r="VWR10" s="161"/>
      <c r="VWS10" s="161"/>
      <c r="VWT10" s="161"/>
      <c r="VWU10" s="161"/>
      <c r="VWV10" s="161"/>
      <c r="VWW10" s="161"/>
      <c r="VWX10" s="161"/>
      <c r="VWY10" s="161"/>
      <c r="VWZ10" s="161"/>
      <c r="VXA10" s="161"/>
      <c r="VXB10" s="161"/>
      <c r="VXC10" s="161"/>
      <c r="VXD10" s="161"/>
      <c r="VXE10" s="161"/>
      <c r="VXF10" s="161"/>
      <c r="VXG10" s="161"/>
      <c r="VXH10" s="161"/>
      <c r="VXI10" s="161"/>
      <c r="VXJ10" s="161"/>
      <c r="VXK10" s="161"/>
      <c r="VXL10" s="161"/>
      <c r="VXM10" s="161"/>
      <c r="VXN10" s="161"/>
      <c r="VXO10" s="161"/>
      <c r="VXP10" s="161"/>
      <c r="VXQ10" s="161"/>
      <c r="VXR10" s="161"/>
      <c r="VXS10" s="161"/>
      <c r="VXT10" s="161"/>
      <c r="VXU10" s="161"/>
      <c r="VXV10" s="161"/>
      <c r="VXW10" s="161"/>
      <c r="VXX10" s="161"/>
      <c r="VXY10" s="161"/>
      <c r="VXZ10" s="161"/>
      <c r="VYA10" s="161"/>
      <c r="VYB10" s="161"/>
      <c r="VYC10" s="161"/>
      <c r="VYD10" s="161"/>
      <c r="VYE10" s="161"/>
      <c r="VYF10" s="161"/>
      <c r="VYG10" s="161"/>
      <c r="VYH10" s="161"/>
      <c r="VYI10" s="161"/>
      <c r="VYJ10" s="161"/>
      <c r="VYK10" s="161"/>
      <c r="VYL10" s="161"/>
      <c r="VYM10" s="161"/>
      <c r="VYN10" s="161"/>
      <c r="VYO10" s="161"/>
      <c r="VYP10" s="161"/>
      <c r="VYQ10" s="161"/>
      <c r="VYR10" s="161"/>
      <c r="VYS10" s="161"/>
      <c r="VYT10" s="161"/>
      <c r="VYU10" s="161"/>
      <c r="VYV10" s="161"/>
      <c r="VYW10" s="161"/>
      <c r="VYX10" s="161"/>
      <c r="VYY10" s="161"/>
      <c r="VYZ10" s="161"/>
      <c r="VZA10" s="161"/>
      <c r="VZB10" s="161"/>
      <c r="VZC10" s="161"/>
      <c r="VZD10" s="161"/>
      <c r="VZE10" s="161"/>
      <c r="VZF10" s="161"/>
      <c r="VZG10" s="161"/>
      <c r="VZH10" s="161"/>
      <c r="VZI10" s="161"/>
      <c r="VZJ10" s="161"/>
      <c r="VZK10" s="161"/>
      <c r="VZL10" s="161"/>
      <c r="VZM10" s="161"/>
      <c r="VZN10" s="161"/>
      <c r="VZO10" s="161"/>
      <c r="VZP10" s="161"/>
      <c r="VZQ10" s="161"/>
      <c r="VZR10" s="161"/>
      <c r="VZS10" s="161"/>
      <c r="VZT10" s="161"/>
      <c r="VZU10" s="161"/>
      <c r="VZV10" s="161"/>
      <c r="VZW10" s="161"/>
      <c r="VZX10" s="161"/>
      <c r="VZY10" s="161"/>
      <c r="VZZ10" s="161"/>
      <c r="WAA10" s="161"/>
      <c r="WAB10" s="161"/>
      <c r="WAC10" s="161"/>
      <c r="WAD10" s="161"/>
      <c r="WAE10" s="161"/>
      <c r="WAF10" s="161"/>
      <c r="WAG10" s="161"/>
      <c r="WAH10" s="161"/>
      <c r="WAI10" s="161"/>
      <c r="WAJ10" s="161"/>
      <c r="WAK10" s="161"/>
      <c r="WAL10" s="161"/>
      <c r="WAM10" s="161"/>
      <c r="WAN10" s="161"/>
      <c r="WAO10" s="161"/>
      <c r="WAP10" s="161"/>
      <c r="WAQ10" s="161"/>
      <c r="WAR10" s="161"/>
      <c r="WAS10" s="161"/>
      <c r="WAT10" s="161"/>
      <c r="WAU10" s="161"/>
      <c r="WAV10" s="161"/>
      <c r="WAW10" s="161"/>
      <c r="WAX10" s="161"/>
      <c r="WAY10" s="161"/>
      <c r="WAZ10" s="161"/>
      <c r="WBA10" s="161"/>
      <c r="WBB10" s="161"/>
      <c r="WBC10" s="161"/>
      <c r="WBD10" s="161"/>
      <c r="WBE10" s="161"/>
      <c r="WBF10" s="161"/>
      <c r="WBG10" s="161"/>
      <c r="WBH10" s="161"/>
      <c r="WBI10" s="161"/>
      <c r="WBJ10" s="161"/>
      <c r="WBK10" s="161"/>
      <c r="WBL10" s="161"/>
      <c r="WBM10" s="161"/>
      <c r="WBN10" s="161"/>
      <c r="WBO10" s="161"/>
      <c r="WBP10" s="161"/>
      <c r="WBQ10" s="161"/>
      <c r="WBR10" s="161"/>
      <c r="WBS10" s="161"/>
      <c r="WBT10" s="161"/>
      <c r="WBU10" s="161"/>
      <c r="WBV10" s="161"/>
      <c r="WBW10" s="161"/>
      <c r="WBX10" s="161"/>
      <c r="WBY10" s="161"/>
      <c r="WBZ10" s="161"/>
      <c r="WCA10" s="161"/>
      <c r="WCB10" s="161"/>
      <c r="WCC10" s="161"/>
      <c r="WCD10" s="161"/>
      <c r="WCE10" s="161"/>
      <c r="WCF10" s="161"/>
      <c r="WCG10" s="161"/>
      <c r="WCH10" s="161"/>
      <c r="WCI10" s="161"/>
      <c r="WCJ10" s="161"/>
      <c r="WCK10" s="161"/>
      <c r="WCL10" s="161"/>
      <c r="WCM10" s="161"/>
      <c r="WCN10" s="161"/>
      <c r="WCO10" s="161"/>
      <c r="WCP10" s="161"/>
      <c r="WCQ10" s="161"/>
      <c r="WCR10" s="161"/>
      <c r="WCS10" s="161"/>
      <c r="WCT10" s="161"/>
      <c r="WCU10" s="161"/>
      <c r="WCV10" s="161"/>
      <c r="WCW10" s="161"/>
      <c r="WCX10" s="161"/>
      <c r="WCY10" s="161"/>
      <c r="WCZ10" s="161"/>
      <c r="WDA10" s="161"/>
      <c r="WDB10" s="161"/>
      <c r="WDC10" s="161"/>
      <c r="WDD10" s="161"/>
      <c r="WDE10" s="161"/>
      <c r="WDF10" s="161"/>
      <c r="WDG10" s="161"/>
      <c r="WDH10" s="161"/>
      <c r="WDI10" s="161"/>
      <c r="WDJ10" s="161"/>
      <c r="WDK10" s="161"/>
      <c r="WDL10" s="161"/>
      <c r="WDM10" s="161"/>
      <c r="WDN10" s="161"/>
      <c r="WDO10" s="161"/>
      <c r="WDP10" s="161"/>
      <c r="WDQ10" s="161"/>
      <c r="WDR10" s="161"/>
      <c r="WDS10" s="161"/>
      <c r="WDT10" s="161"/>
      <c r="WDU10" s="161"/>
      <c r="WDV10" s="161"/>
      <c r="WDW10" s="161"/>
      <c r="WDX10" s="161"/>
      <c r="WDY10" s="161"/>
      <c r="WDZ10" s="161"/>
      <c r="WEA10" s="161"/>
      <c r="WEB10" s="161"/>
      <c r="WEC10" s="161"/>
      <c r="WED10" s="161"/>
      <c r="WEE10" s="161"/>
      <c r="WEF10" s="161"/>
      <c r="WEG10" s="161"/>
      <c r="WEH10" s="161"/>
      <c r="WEI10" s="161"/>
      <c r="WEJ10" s="161"/>
      <c r="WEK10" s="161"/>
      <c r="WEL10" s="161"/>
      <c r="WEM10" s="161"/>
      <c r="WEN10" s="161"/>
      <c r="WEO10" s="161"/>
      <c r="WEP10" s="161"/>
      <c r="WEQ10" s="161"/>
      <c r="WER10" s="161"/>
      <c r="WES10" s="161"/>
      <c r="WET10" s="161"/>
      <c r="WEU10" s="161"/>
      <c r="WEV10" s="161"/>
      <c r="WEW10" s="161"/>
      <c r="WEX10" s="161"/>
      <c r="WEY10" s="161"/>
      <c r="WEZ10" s="161"/>
      <c r="WFA10" s="161"/>
      <c r="WFB10" s="161"/>
      <c r="WFC10" s="161"/>
      <c r="WFD10" s="161"/>
      <c r="WFE10" s="161"/>
      <c r="WFF10" s="161"/>
      <c r="WFG10" s="161"/>
      <c r="WFH10" s="161"/>
      <c r="WFI10" s="161"/>
      <c r="WFJ10" s="161"/>
      <c r="WFK10" s="161"/>
      <c r="WFL10" s="161"/>
      <c r="WFM10" s="161"/>
      <c r="WFN10" s="161"/>
      <c r="WFO10" s="161"/>
      <c r="WFP10" s="161"/>
      <c r="WFQ10" s="161"/>
      <c r="WFR10" s="161"/>
      <c r="WFS10" s="161"/>
      <c r="WFT10" s="161"/>
      <c r="WFU10" s="161"/>
      <c r="WFV10" s="161"/>
      <c r="WFW10" s="161"/>
      <c r="WFX10" s="161"/>
      <c r="WFY10" s="161"/>
      <c r="WFZ10" s="161"/>
      <c r="WGA10" s="161"/>
      <c r="WGB10" s="161"/>
      <c r="WGC10" s="161"/>
      <c r="WGD10" s="161"/>
      <c r="WGE10" s="161"/>
      <c r="WGF10" s="161"/>
      <c r="WGG10" s="161"/>
      <c r="WGH10" s="161"/>
      <c r="WGI10" s="161"/>
      <c r="WGJ10" s="161"/>
      <c r="WGK10" s="161"/>
      <c r="WGL10" s="161"/>
      <c r="WGM10" s="161"/>
      <c r="WGN10" s="161"/>
      <c r="WGO10" s="161"/>
      <c r="WGP10" s="161"/>
      <c r="WGQ10" s="161"/>
      <c r="WGR10" s="161"/>
      <c r="WGS10" s="161"/>
      <c r="WGT10" s="161"/>
      <c r="WGU10" s="161"/>
      <c r="WGV10" s="161"/>
      <c r="WGW10" s="161"/>
      <c r="WGX10" s="161"/>
      <c r="WGY10" s="161"/>
      <c r="WGZ10" s="161"/>
      <c r="WHA10" s="161"/>
      <c r="WHB10" s="161"/>
      <c r="WHC10" s="161"/>
      <c r="WHD10" s="161"/>
      <c r="WHE10" s="161"/>
      <c r="WHF10" s="161"/>
      <c r="WHG10" s="161"/>
      <c r="WHH10" s="161"/>
      <c r="WHI10" s="161"/>
      <c r="WHJ10" s="161"/>
      <c r="WHK10" s="161"/>
      <c r="WHL10" s="161"/>
      <c r="WHM10" s="161"/>
      <c r="WHN10" s="161"/>
      <c r="WHO10" s="161"/>
      <c r="WHP10" s="161"/>
      <c r="WHQ10" s="161"/>
      <c r="WHR10" s="161"/>
      <c r="WHS10" s="161"/>
      <c r="WHT10" s="161"/>
      <c r="WHU10" s="161"/>
      <c r="WHV10" s="161"/>
      <c r="WHW10" s="161"/>
      <c r="WHX10" s="161"/>
      <c r="WHY10" s="161"/>
      <c r="WHZ10" s="161"/>
      <c r="WIA10" s="161"/>
      <c r="WIB10" s="161"/>
      <c r="WIC10" s="161"/>
      <c r="WID10" s="161"/>
      <c r="WIE10" s="161"/>
      <c r="WIF10" s="161"/>
      <c r="WIG10" s="161"/>
      <c r="WIH10" s="161"/>
      <c r="WII10" s="161"/>
      <c r="WIJ10" s="161"/>
      <c r="WIK10" s="161"/>
      <c r="WIL10" s="161"/>
      <c r="WIM10" s="161"/>
      <c r="WIN10" s="161"/>
      <c r="WIO10" s="161"/>
      <c r="WIP10" s="161"/>
      <c r="WIQ10" s="161"/>
      <c r="WIR10" s="161"/>
      <c r="WIS10" s="161"/>
      <c r="WIT10" s="161"/>
      <c r="WIU10" s="161"/>
      <c r="WIV10" s="161"/>
      <c r="WIW10" s="161"/>
      <c r="WIX10" s="161"/>
      <c r="WIY10" s="161"/>
      <c r="WIZ10" s="161"/>
      <c r="WJA10" s="161"/>
      <c r="WJB10" s="161"/>
      <c r="WJC10" s="161"/>
      <c r="WJD10" s="161"/>
      <c r="WJE10" s="161"/>
      <c r="WJF10" s="161"/>
      <c r="WJG10" s="161"/>
      <c r="WJH10" s="161"/>
      <c r="WJI10" s="161"/>
      <c r="WJJ10" s="161"/>
      <c r="WJK10" s="161"/>
      <c r="WJL10" s="161"/>
      <c r="WJM10" s="161"/>
      <c r="WJN10" s="161"/>
      <c r="WJO10" s="161"/>
      <c r="WJP10" s="161"/>
      <c r="WJQ10" s="161"/>
      <c r="WJR10" s="161"/>
      <c r="WJS10" s="161"/>
      <c r="WJT10" s="161"/>
      <c r="WJU10" s="161"/>
      <c r="WJV10" s="161"/>
      <c r="WJW10" s="161"/>
      <c r="WJX10" s="161"/>
      <c r="WJY10" s="161"/>
      <c r="WJZ10" s="161"/>
      <c r="WKA10" s="161"/>
      <c r="WKB10" s="161"/>
      <c r="WKC10" s="161"/>
      <c r="WKD10" s="161"/>
      <c r="WKE10" s="161"/>
      <c r="WKF10" s="161"/>
      <c r="WKG10" s="161"/>
      <c r="WKH10" s="161"/>
      <c r="WKI10" s="161"/>
      <c r="WKJ10" s="161"/>
      <c r="WKK10" s="161"/>
      <c r="WKL10" s="161"/>
      <c r="WKM10" s="161"/>
      <c r="WKN10" s="161"/>
      <c r="WKO10" s="161"/>
      <c r="WKP10" s="161"/>
      <c r="WKQ10" s="161"/>
      <c r="WKR10" s="161"/>
      <c r="WKS10" s="161"/>
      <c r="WKT10" s="161"/>
      <c r="WKU10" s="161"/>
      <c r="WKV10" s="161"/>
      <c r="WKW10" s="161"/>
      <c r="WKX10" s="161"/>
      <c r="WKY10" s="161"/>
      <c r="WKZ10" s="161"/>
      <c r="WLA10" s="161"/>
      <c r="WLB10" s="161"/>
      <c r="WLC10" s="161"/>
      <c r="WLD10" s="161"/>
      <c r="WLE10" s="161"/>
      <c r="WLF10" s="161"/>
      <c r="WLG10" s="161"/>
      <c r="WLH10" s="161"/>
      <c r="WLI10" s="161"/>
      <c r="WLJ10" s="161"/>
      <c r="WLK10" s="161"/>
      <c r="WLL10" s="161"/>
      <c r="WLM10" s="161"/>
      <c r="WLN10" s="161"/>
      <c r="WLO10" s="161"/>
      <c r="WLP10" s="161"/>
      <c r="WLQ10" s="161"/>
      <c r="WLR10" s="161"/>
      <c r="WLS10" s="161"/>
      <c r="WLT10" s="161"/>
      <c r="WLU10" s="161"/>
      <c r="WLV10" s="161"/>
      <c r="WLW10" s="161"/>
      <c r="WLX10" s="161"/>
      <c r="WLY10" s="161"/>
      <c r="WLZ10" s="161"/>
      <c r="WMA10" s="161"/>
      <c r="WMB10" s="161"/>
      <c r="WMC10" s="161"/>
      <c r="WMD10" s="161"/>
      <c r="WME10" s="161"/>
      <c r="WMF10" s="161"/>
      <c r="WMG10" s="161"/>
      <c r="WMH10" s="161"/>
      <c r="WMI10" s="161"/>
      <c r="WMJ10" s="161"/>
      <c r="WMK10" s="161"/>
      <c r="WML10" s="161"/>
      <c r="WMM10" s="161"/>
      <c r="WMN10" s="161"/>
      <c r="WMO10" s="161"/>
      <c r="WMP10" s="161"/>
      <c r="WMQ10" s="161"/>
      <c r="WMR10" s="161"/>
      <c r="WMS10" s="161"/>
      <c r="WMT10" s="161"/>
      <c r="WMU10" s="161"/>
      <c r="WMV10" s="161"/>
      <c r="WMW10" s="161"/>
      <c r="WMX10" s="161"/>
      <c r="WMY10" s="161"/>
      <c r="WMZ10" s="161"/>
      <c r="WNA10" s="161"/>
      <c r="WNB10" s="161"/>
      <c r="WNC10" s="161"/>
      <c r="WND10" s="161"/>
      <c r="WNE10" s="161"/>
      <c r="WNF10" s="161"/>
      <c r="WNG10" s="161"/>
      <c r="WNH10" s="161"/>
      <c r="WNI10" s="161"/>
      <c r="WNJ10" s="161"/>
      <c r="WNK10" s="161"/>
      <c r="WNL10" s="161"/>
      <c r="WNM10" s="161"/>
      <c r="WNN10" s="161"/>
      <c r="WNO10" s="161"/>
      <c r="WNP10" s="161"/>
      <c r="WNQ10" s="161"/>
      <c r="WNR10" s="161"/>
      <c r="WNS10" s="161"/>
      <c r="WNT10" s="161"/>
      <c r="WNU10" s="161"/>
      <c r="WNV10" s="161"/>
      <c r="WNW10" s="161"/>
      <c r="WNX10" s="161"/>
      <c r="WNY10" s="161"/>
      <c r="WNZ10" s="161"/>
      <c r="WOA10" s="161"/>
      <c r="WOB10" s="161"/>
      <c r="WOC10" s="161"/>
      <c r="WOD10" s="161"/>
      <c r="WOE10" s="161"/>
      <c r="WOF10" s="161"/>
      <c r="WOG10" s="161"/>
      <c r="WOH10" s="161"/>
      <c r="WOI10" s="161"/>
      <c r="WOJ10" s="161"/>
      <c r="WOK10" s="161"/>
      <c r="WOL10" s="161"/>
      <c r="WOM10" s="161"/>
      <c r="WON10" s="161"/>
      <c r="WOO10" s="161"/>
      <c r="WOP10" s="161"/>
      <c r="WOQ10" s="161"/>
      <c r="WOR10" s="161"/>
      <c r="WOS10" s="161"/>
      <c r="WOT10" s="161"/>
      <c r="WOU10" s="161"/>
      <c r="WOV10" s="161"/>
      <c r="WOW10" s="161"/>
      <c r="WOX10" s="161"/>
      <c r="WOY10" s="161"/>
      <c r="WOZ10" s="161"/>
      <c r="WPA10" s="161"/>
      <c r="WPB10" s="161"/>
      <c r="WPC10" s="161"/>
      <c r="WPD10" s="161"/>
      <c r="WPE10" s="161"/>
      <c r="WPF10" s="161"/>
      <c r="WPG10" s="161"/>
      <c r="WPH10" s="161"/>
      <c r="WPI10" s="161"/>
      <c r="WPJ10" s="161"/>
      <c r="WPK10" s="161"/>
      <c r="WPL10" s="161"/>
      <c r="WPM10" s="161"/>
      <c r="WPN10" s="161"/>
      <c r="WPO10" s="161"/>
      <c r="WPP10" s="161"/>
      <c r="WPQ10" s="161"/>
      <c r="WPR10" s="161"/>
      <c r="WPS10" s="161"/>
      <c r="WPT10" s="161"/>
      <c r="WPU10" s="161"/>
      <c r="WPV10" s="161"/>
      <c r="WPW10" s="161"/>
      <c r="WPX10" s="161"/>
      <c r="WPY10" s="161"/>
      <c r="WPZ10" s="161"/>
      <c r="WQA10" s="161"/>
      <c r="WQB10" s="161"/>
      <c r="WQC10" s="161"/>
      <c r="WQD10" s="161"/>
      <c r="WQE10" s="161"/>
      <c r="WQF10" s="161"/>
      <c r="WQG10" s="161"/>
      <c r="WQH10" s="161"/>
      <c r="WQI10" s="161"/>
      <c r="WQJ10" s="161"/>
      <c r="WQK10" s="161"/>
      <c r="WQL10" s="161"/>
      <c r="WQM10" s="161"/>
      <c r="WQN10" s="161"/>
      <c r="WQO10" s="161"/>
      <c r="WQP10" s="161"/>
      <c r="WQQ10" s="161"/>
      <c r="WQR10" s="161"/>
      <c r="WQS10" s="161"/>
      <c r="WQT10" s="161"/>
      <c r="WQU10" s="161"/>
      <c r="WQV10" s="161"/>
      <c r="WQW10" s="161"/>
      <c r="WQX10" s="161"/>
      <c r="WQY10" s="161"/>
      <c r="WQZ10" s="161"/>
      <c r="WRA10" s="161"/>
      <c r="WRB10" s="161"/>
      <c r="WRC10" s="161"/>
      <c r="WRD10" s="161"/>
      <c r="WRE10" s="161"/>
      <c r="WRF10" s="161"/>
      <c r="WRG10" s="161"/>
      <c r="WRH10" s="161"/>
      <c r="WRI10" s="161"/>
      <c r="WRJ10" s="161"/>
      <c r="WRK10" s="161"/>
      <c r="WRL10" s="161"/>
      <c r="WRM10" s="161"/>
      <c r="WRN10" s="161"/>
      <c r="WRO10" s="161"/>
      <c r="WRP10" s="161"/>
      <c r="WRQ10" s="161"/>
      <c r="WRR10" s="161"/>
      <c r="WRS10" s="161"/>
      <c r="WRT10" s="161"/>
      <c r="WRU10" s="161"/>
      <c r="WRV10" s="161"/>
      <c r="WRW10" s="161"/>
      <c r="WRX10" s="161"/>
      <c r="WRY10" s="161"/>
      <c r="WRZ10" s="161"/>
      <c r="WSA10" s="161"/>
      <c r="WSB10" s="161"/>
      <c r="WSC10" s="161"/>
      <c r="WSD10" s="161"/>
      <c r="WSE10" s="161"/>
      <c r="WSF10" s="161"/>
      <c r="WSG10" s="161"/>
      <c r="WSH10" s="161"/>
      <c r="WSI10" s="161"/>
      <c r="WSJ10" s="161"/>
      <c r="WSK10" s="161"/>
      <c r="WSL10" s="161"/>
      <c r="WSM10" s="161"/>
      <c r="WSN10" s="161"/>
      <c r="WSO10" s="161"/>
      <c r="WSP10" s="161"/>
      <c r="WSQ10" s="161"/>
      <c r="WSR10" s="161"/>
      <c r="WSS10" s="161"/>
      <c r="WST10" s="161"/>
      <c r="WSU10" s="161"/>
      <c r="WSV10" s="161"/>
      <c r="WSW10" s="161"/>
      <c r="WSX10" s="161"/>
      <c r="WSY10" s="161"/>
      <c r="WSZ10" s="161"/>
      <c r="WTA10" s="161"/>
      <c r="WTB10" s="161"/>
      <c r="WTC10" s="161"/>
      <c r="WTD10" s="161"/>
      <c r="WTE10" s="161"/>
      <c r="WTF10" s="161"/>
      <c r="WTG10" s="161"/>
      <c r="WTH10" s="161"/>
      <c r="WTI10" s="161"/>
      <c r="WTJ10" s="161"/>
      <c r="WTK10" s="161"/>
      <c r="WTL10" s="161"/>
      <c r="WTM10" s="161"/>
      <c r="WTN10" s="161"/>
      <c r="WTO10" s="161"/>
      <c r="WTP10" s="161"/>
      <c r="WTQ10" s="161"/>
      <c r="WTR10" s="161"/>
      <c r="WTS10" s="161"/>
      <c r="WTT10" s="161"/>
      <c r="WTU10" s="161"/>
      <c r="WTV10" s="161"/>
      <c r="WTW10" s="161"/>
      <c r="WTX10" s="161"/>
      <c r="WTY10" s="161"/>
      <c r="WTZ10" s="161"/>
      <c r="WUA10" s="161"/>
      <c r="WUB10" s="161"/>
      <c r="WUC10" s="161"/>
      <c r="WUD10" s="161"/>
      <c r="WUE10" s="161"/>
      <c r="WUF10" s="161"/>
      <c r="WUG10" s="161"/>
      <c r="WUH10" s="161"/>
      <c r="WUI10" s="161"/>
      <c r="WUJ10" s="161"/>
      <c r="WUK10" s="161"/>
      <c r="WUL10" s="161"/>
      <c r="WUM10" s="161"/>
      <c r="WUN10" s="161"/>
      <c r="WUO10" s="161"/>
      <c r="WUP10" s="161"/>
      <c r="WUQ10" s="161"/>
      <c r="WUR10" s="161"/>
      <c r="WUS10" s="161"/>
      <c r="WUT10" s="161"/>
      <c r="WUU10" s="161"/>
      <c r="WUV10" s="161"/>
      <c r="WUW10" s="161"/>
      <c r="WUX10" s="161"/>
      <c r="WUY10" s="161"/>
      <c r="WUZ10" s="161"/>
      <c r="WVA10" s="161"/>
      <c r="WVB10" s="161"/>
      <c r="WVC10" s="161"/>
      <c r="WVD10" s="161"/>
      <c r="WVE10" s="161"/>
      <c r="WVF10" s="161"/>
      <c r="WVG10" s="161"/>
      <c r="WVH10" s="161"/>
      <c r="WVI10" s="161"/>
      <c r="WVJ10" s="161"/>
      <c r="WVK10" s="161"/>
      <c r="WVL10" s="161"/>
      <c r="WVM10" s="161"/>
      <c r="WVN10" s="161"/>
      <c r="WVO10" s="161"/>
      <c r="WVP10" s="161"/>
      <c r="WVQ10" s="161"/>
      <c r="WVR10" s="161"/>
      <c r="WVS10" s="161"/>
      <c r="WVT10" s="161"/>
      <c r="WVU10" s="161"/>
      <c r="WVV10" s="161"/>
      <c r="WVW10" s="161"/>
      <c r="WVX10" s="161"/>
      <c r="WVY10" s="161"/>
      <c r="WVZ10" s="161"/>
      <c r="WWA10" s="161"/>
      <c r="WWB10" s="161"/>
      <c r="WWC10" s="161"/>
      <c r="WWD10" s="161"/>
      <c r="WWE10" s="161"/>
      <c r="WWF10" s="161"/>
      <c r="WWG10" s="161"/>
      <c r="WWH10" s="161"/>
      <c r="WWI10" s="161"/>
      <c r="WWJ10" s="161"/>
      <c r="WWK10" s="161"/>
      <c r="WWL10" s="161"/>
      <c r="WWM10" s="161"/>
      <c r="WWN10" s="161"/>
      <c r="WWO10" s="161"/>
      <c r="WWP10" s="161"/>
      <c r="WWQ10" s="161"/>
      <c r="WWR10" s="161"/>
      <c r="WWS10" s="161"/>
      <c r="WWT10" s="161"/>
      <c r="WWU10" s="161"/>
      <c r="WWV10" s="161"/>
      <c r="WWW10" s="161"/>
      <c r="WWX10" s="161"/>
      <c r="WWY10" s="161"/>
      <c r="WWZ10" s="161"/>
      <c r="WXA10" s="161"/>
      <c r="WXB10" s="161"/>
      <c r="WXC10" s="161"/>
      <c r="WXD10" s="161"/>
      <c r="WXE10" s="161"/>
      <c r="WXF10" s="161"/>
      <c r="WXG10" s="161"/>
      <c r="WXH10" s="161"/>
      <c r="WXI10" s="161"/>
      <c r="WXJ10" s="161"/>
      <c r="WXK10" s="161"/>
      <c r="WXL10" s="161"/>
      <c r="WXM10" s="161"/>
      <c r="WXN10" s="161"/>
      <c r="WXO10" s="161"/>
      <c r="WXP10" s="161"/>
      <c r="WXQ10" s="161"/>
      <c r="WXR10" s="161"/>
      <c r="WXS10" s="161"/>
      <c r="WXT10" s="161"/>
      <c r="WXU10" s="161"/>
      <c r="WXV10" s="161"/>
      <c r="WXW10" s="161"/>
      <c r="WXX10" s="161"/>
      <c r="WXY10" s="161"/>
      <c r="WXZ10" s="161"/>
      <c r="WYA10" s="161"/>
      <c r="WYB10" s="161"/>
      <c r="WYC10" s="161"/>
      <c r="WYD10" s="161"/>
      <c r="WYE10" s="161"/>
      <c r="WYF10" s="161"/>
      <c r="WYG10" s="161"/>
      <c r="WYH10" s="161"/>
      <c r="WYI10" s="161"/>
      <c r="WYJ10" s="161"/>
      <c r="WYK10" s="161"/>
      <c r="WYL10" s="161"/>
      <c r="WYM10" s="161"/>
      <c r="WYN10" s="161"/>
      <c r="WYO10" s="161"/>
      <c r="WYP10" s="161"/>
      <c r="WYQ10" s="161"/>
      <c r="WYR10" s="161"/>
      <c r="WYS10" s="161"/>
      <c r="WYT10" s="161"/>
      <c r="WYU10" s="161"/>
      <c r="WYV10" s="161"/>
      <c r="WYW10" s="161"/>
      <c r="WYX10" s="161"/>
      <c r="WYY10" s="161"/>
      <c r="WYZ10" s="161"/>
      <c r="WZA10" s="161"/>
      <c r="WZB10" s="161"/>
      <c r="WZC10" s="161"/>
      <c r="WZD10" s="161"/>
      <c r="WZE10" s="161"/>
      <c r="WZF10" s="161"/>
      <c r="WZG10" s="161"/>
      <c r="WZH10" s="161"/>
      <c r="WZI10" s="161"/>
      <c r="WZJ10" s="161"/>
      <c r="WZK10" s="161"/>
      <c r="WZL10" s="161"/>
      <c r="WZM10" s="161"/>
      <c r="WZN10" s="161"/>
      <c r="WZO10" s="161"/>
      <c r="WZP10" s="161"/>
      <c r="WZQ10" s="161"/>
      <c r="WZR10" s="161"/>
      <c r="WZS10" s="161"/>
      <c r="WZT10" s="161"/>
      <c r="WZU10" s="161"/>
      <c r="WZV10" s="161"/>
      <c r="WZW10" s="161"/>
      <c r="WZX10" s="161"/>
      <c r="WZY10" s="161"/>
      <c r="WZZ10" s="161"/>
      <c r="XAA10" s="161"/>
      <c r="XAB10" s="161"/>
      <c r="XAC10" s="161"/>
      <c r="XAD10" s="161"/>
      <c r="XAE10" s="161"/>
      <c r="XAF10" s="161"/>
      <c r="XAG10" s="161"/>
      <c r="XAH10" s="161"/>
      <c r="XAI10" s="161"/>
      <c r="XAJ10" s="161"/>
      <c r="XAK10" s="161"/>
      <c r="XAL10" s="161"/>
      <c r="XAM10" s="161"/>
      <c r="XAN10" s="161"/>
      <c r="XAO10" s="161"/>
      <c r="XAP10" s="161"/>
      <c r="XAQ10" s="161"/>
      <c r="XAR10" s="161"/>
      <c r="XAS10" s="161"/>
      <c r="XAT10" s="161"/>
      <c r="XAU10" s="161"/>
      <c r="XAV10" s="161"/>
      <c r="XAW10" s="161"/>
      <c r="XAX10" s="161"/>
      <c r="XAY10" s="161"/>
      <c r="XAZ10" s="161"/>
      <c r="XBA10" s="161"/>
      <c r="XBB10" s="161"/>
      <c r="XBC10" s="161"/>
      <c r="XBD10" s="161"/>
      <c r="XBE10" s="161"/>
      <c r="XBF10" s="161"/>
      <c r="XBG10" s="161"/>
      <c r="XBH10" s="161"/>
      <c r="XBI10" s="161"/>
      <c r="XBJ10" s="161"/>
      <c r="XBK10" s="161"/>
      <c r="XBL10" s="161"/>
      <c r="XBM10" s="161"/>
      <c r="XBN10" s="161"/>
      <c r="XBO10" s="161"/>
      <c r="XBP10" s="161"/>
      <c r="XBQ10" s="161"/>
      <c r="XBR10" s="161"/>
      <c r="XBS10" s="161"/>
      <c r="XBT10" s="161"/>
      <c r="XBU10" s="161"/>
      <c r="XBV10" s="161"/>
      <c r="XBW10" s="161"/>
      <c r="XBX10" s="161"/>
      <c r="XBY10" s="161"/>
      <c r="XBZ10" s="161"/>
      <c r="XCA10" s="161"/>
      <c r="XCB10" s="161"/>
      <c r="XCC10" s="161"/>
      <c r="XCD10" s="161"/>
      <c r="XCE10" s="161"/>
      <c r="XCF10" s="161"/>
      <c r="XCG10" s="161"/>
      <c r="XCH10" s="161"/>
      <c r="XCI10" s="161"/>
      <c r="XCJ10" s="161"/>
      <c r="XCK10" s="161"/>
      <c r="XCL10" s="161"/>
      <c r="XCM10" s="161"/>
      <c r="XCN10" s="161"/>
      <c r="XCO10" s="161"/>
      <c r="XCP10" s="161"/>
      <c r="XCQ10" s="161"/>
      <c r="XCR10" s="161"/>
      <c r="XCS10" s="161"/>
      <c r="XCT10" s="161"/>
      <c r="XCU10" s="161"/>
      <c r="XCV10" s="161"/>
      <c r="XCW10" s="161"/>
      <c r="XCX10" s="161"/>
      <c r="XCY10" s="161"/>
      <c r="XCZ10" s="161"/>
      <c r="XDA10" s="161"/>
      <c r="XDB10" s="161"/>
      <c r="XDC10" s="161"/>
      <c r="XDD10" s="161"/>
      <c r="XDE10" s="161"/>
      <c r="XDF10" s="161"/>
      <c r="XDG10" s="161"/>
      <c r="XDH10" s="161"/>
      <c r="XDI10" s="161"/>
      <c r="XDJ10" s="161"/>
      <c r="XDK10" s="161"/>
      <c r="XDL10" s="161"/>
      <c r="XDM10" s="161"/>
      <c r="XDN10" s="161"/>
      <c r="XDO10" s="161"/>
      <c r="XDP10" s="161"/>
      <c r="XDQ10" s="161"/>
      <c r="XDR10" s="161"/>
      <c r="XDS10" s="161"/>
      <c r="XDT10" s="161"/>
      <c r="XDU10" s="161"/>
      <c r="XDV10" s="161"/>
      <c r="XDW10" s="161"/>
      <c r="XDX10" s="161"/>
      <c r="XDY10" s="161"/>
      <c r="XDZ10" s="161"/>
      <c r="XEA10" s="161"/>
      <c r="XEB10" s="161"/>
      <c r="XEC10" s="161"/>
      <c r="XED10" s="161"/>
      <c r="XEE10" s="161"/>
      <c r="XEF10" s="161"/>
      <c r="XEG10" s="161"/>
      <c r="XEH10" s="161"/>
      <c r="XEI10" s="161"/>
      <c r="XEJ10" s="161"/>
      <c r="XEK10" s="161"/>
      <c r="XEL10" s="161"/>
      <c r="XEM10" s="161"/>
      <c r="XEN10" s="161"/>
      <c r="XEO10" s="161"/>
      <c r="XEP10" s="161"/>
      <c r="XEQ10" s="161"/>
      <c r="XER10" s="161"/>
      <c r="XES10" s="161"/>
      <c r="XET10" s="161"/>
      <c r="XEU10" s="161"/>
      <c r="XEV10" s="161"/>
      <c r="XEW10" s="161"/>
      <c r="XEX10" s="161"/>
      <c r="XEY10" s="161"/>
      <c r="XEZ10" s="161"/>
      <c r="XFA10" s="161"/>
    </row>
    <row r="11" spans="1:16381" s="161" customFormat="1" x14ac:dyDescent="0.25">
      <c r="A11" s="957"/>
      <c r="B11" s="991"/>
      <c r="C11" s="234"/>
      <c r="D11" s="179" t="s">
        <v>420</v>
      </c>
      <c r="E11" s="235"/>
      <c r="F11" s="235">
        <f>E15</f>
        <v>7150.0000000000009</v>
      </c>
      <c r="G11" s="235">
        <f>F15</f>
        <v>12870.000000000002</v>
      </c>
      <c r="H11" s="235">
        <f t="shared" ref="H11:L11" si="2">G15</f>
        <v>21450</v>
      </c>
      <c r="I11" s="235">
        <f t="shared" si="2"/>
        <v>33000</v>
      </c>
      <c r="J11" s="235">
        <f t="shared" si="2"/>
        <v>22600</v>
      </c>
      <c r="K11" s="235">
        <f t="shared" si="2"/>
        <v>0</v>
      </c>
      <c r="L11" s="235">
        <f t="shared" si="2"/>
        <v>0</v>
      </c>
      <c r="M11" s="236"/>
    </row>
    <row r="12" spans="1:16381" s="161" customFormat="1" x14ac:dyDescent="0.25">
      <c r="A12" s="957"/>
      <c r="B12" s="991"/>
      <c r="C12" s="234"/>
      <c r="D12" s="204" t="s">
        <v>294</v>
      </c>
      <c r="E12" s="237">
        <f t="shared" ref="E12:L12" si="3">IF(E$10&gt;0,0,-$E$4*E$10)</f>
        <v>7150.0000000000009</v>
      </c>
      <c r="F12" s="237">
        <f t="shared" si="3"/>
        <v>5720.0000000000009</v>
      </c>
      <c r="G12" s="237">
        <f t="shared" si="3"/>
        <v>8580</v>
      </c>
      <c r="H12" s="237">
        <f t="shared" si="3"/>
        <v>11550.000000000002</v>
      </c>
      <c r="I12" s="237">
        <f t="shared" si="3"/>
        <v>0</v>
      </c>
      <c r="J12" s="237">
        <f t="shared" si="3"/>
        <v>0</v>
      </c>
      <c r="K12" s="237">
        <f t="shared" si="3"/>
        <v>0</v>
      </c>
      <c r="L12" s="237">
        <f t="shared" si="3"/>
        <v>0</v>
      </c>
      <c r="M12" s="236">
        <f>SUM(E12:L12)</f>
        <v>33000</v>
      </c>
      <c r="N12" s="238"/>
    </row>
    <row r="13" spans="1:16381" s="161" customFormat="1" x14ac:dyDescent="0.25">
      <c r="A13" s="957"/>
      <c r="B13" s="991"/>
      <c r="C13" s="234"/>
      <c r="D13" s="183" t="s">
        <v>295</v>
      </c>
      <c r="E13" s="239">
        <f>E11+E12</f>
        <v>7150.0000000000009</v>
      </c>
      <c r="F13" s="239">
        <f t="shared" ref="F13:L13" si="4">F11+F12</f>
        <v>12870.000000000002</v>
      </c>
      <c r="G13" s="239">
        <f t="shared" si="4"/>
        <v>21450</v>
      </c>
      <c r="H13" s="239">
        <f t="shared" si="4"/>
        <v>33000</v>
      </c>
      <c r="I13" s="239">
        <f t="shared" si="4"/>
        <v>33000</v>
      </c>
      <c r="J13" s="239">
        <f t="shared" si="4"/>
        <v>22600</v>
      </c>
      <c r="K13" s="239">
        <f t="shared" si="4"/>
        <v>0</v>
      </c>
      <c r="L13" s="239">
        <f t="shared" si="4"/>
        <v>0</v>
      </c>
      <c r="M13" s="225"/>
    </row>
    <row r="14" spans="1:16381" s="161" customFormat="1" x14ac:dyDescent="0.25">
      <c r="A14" s="957"/>
      <c r="B14" s="991"/>
      <c r="C14" s="234"/>
      <c r="D14" s="184" t="s">
        <v>296</v>
      </c>
      <c r="E14" s="240">
        <f t="shared" ref="E14:L14" si="5">IF(E$10&lt;0,0,MIN(E11,E$10))</f>
        <v>0</v>
      </c>
      <c r="F14" s="240">
        <f t="shared" si="5"/>
        <v>0</v>
      </c>
      <c r="G14" s="240">
        <f t="shared" si="5"/>
        <v>0</v>
      </c>
      <c r="H14" s="240">
        <f t="shared" si="5"/>
        <v>0</v>
      </c>
      <c r="I14" s="240">
        <f t="shared" si="5"/>
        <v>10400</v>
      </c>
      <c r="J14" s="240">
        <f t="shared" si="5"/>
        <v>22600</v>
      </c>
      <c r="K14" s="240">
        <f t="shared" si="5"/>
        <v>0</v>
      </c>
      <c r="L14" s="240">
        <f t="shared" si="5"/>
        <v>0</v>
      </c>
      <c r="M14" s="225">
        <f>SUM(E14:L14)</f>
        <v>33000</v>
      </c>
      <c r="N14" s="241"/>
    </row>
    <row r="15" spans="1:16381" s="161" customFormat="1" x14ac:dyDescent="0.25">
      <c r="A15" s="957"/>
      <c r="B15" s="991"/>
      <c r="C15" s="226"/>
      <c r="D15" s="179" t="s">
        <v>421</v>
      </c>
      <c r="E15" s="242">
        <f>E13-E14</f>
        <v>7150.0000000000009</v>
      </c>
      <c r="F15" s="242">
        <f>F13-F14</f>
        <v>12870.000000000002</v>
      </c>
      <c r="G15" s="242">
        <f>G13-G14</f>
        <v>21450</v>
      </c>
      <c r="H15" s="242">
        <f t="shared" ref="H15:L15" si="6">H13-H14</f>
        <v>33000</v>
      </c>
      <c r="I15" s="242">
        <f t="shared" si="6"/>
        <v>22600</v>
      </c>
      <c r="J15" s="242">
        <f t="shared" si="6"/>
        <v>0</v>
      </c>
      <c r="K15" s="242">
        <f t="shared" si="6"/>
        <v>0</v>
      </c>
      <c r="L15" s="242">
        <f t="shared" si="6"/>
        <v>0</v>
      </c>
      <c r="M15" s="228"/>
    </row>
    <row r="16" spans="1:16381" s="161" customFormat="1" x14ac:dyDescent="0.25">
      <c r="A16" s="957"/>
      <c r="B16" s="991"/>
      <c r="C16" s="229"/>
      <c r="D16" s="205" t="s">
        <v>297</v>
      </c>
      <c r="E16" s="243">
        <f t="shared" ref="E16:L16" si="7">E15*$F$4</f>
        <v>500.50000000000011</v>
      </c>
      <c r="F16" s="243">
        <f t="shared" si="7"/>
        <v>900.9000000000002</v>
      </c>
      <c r="G16" s="243">
        <f t="shared" si="7"/>
        <v>1501.5000000000002</v>
      </c>
      <c r="H16" s="243">
        <f t="shared" si="7"/>
        <v>2310</v>
      </c>
      <c r="I16" s="243">
        <f t="shared" si="7"/>
        <v>1582.0000000000002</v>
      </c>
      <c r="J16" s="243">
        <f t="shared" si="7"/>
        <v>0</v>
      </c>
      <c r="K16" s="243">
        <f t="shared" si="7"/>
        <v>0</v>
      </c>
      <c r="L16" s="243">
        <f t="shared" si="7"/>
        <v>0</v>
      </c>
      <c r="M16" s="244">
        <f>SUM(E16:L16)</f>
        <v>6794.9000000000005</v>
      </c>
    </row>
    <row r="17" spans="1:15" s="161" customFormat="1" x14ac:dyDescent="0.25">
      <c r="A17" s="957"/>
      <c r="B17" s="991"/>
      <c r="C17" s="213">
        <f>IRR(E17:L17)</f>
        <v>0.15619934568539895</v>
      </c>
      <c r="D17" s="195" t="s">
        <v>283</v>
      </c>
      <c r="E17" s="230">
        <f t="shared" ref="E17:L17" si="8">E10+E12-E14-E16</f>
        <v>-6350.4999999999991</v>
      </c>
      <c r="F17" s="230">
        <f t="shared" si="8"/>
        <v>-5580.9</v>
      </c>
      <c r="G17" s="230">
        <f t="shared" si="8"/>
        <v>-8521.5</v>
      </c>
      <c r="H17" s="230">
        <f t="shared" si="8"/>
        <v>-11759.999999999998</v>
      </c>
      <c r="I17" s="230">
        <f t="shared" si="8"/>
        <v>-1582.0000000000002</v>
      </c>
      <c r="J17" s="230">
        <f t="shared" si="8"/>
        <v>800</v>
      </c>
      <c r="K17" s="230">
        <f t="shared" si="8"/>
        <v>29900</v>
      </c>
      <c r="L17" s="230">
        <f t="shared" si="8"/>
        <v>36300</v>
      </c>
      <c r="M17" s="236">
        <f>SUM(E17:L17)</f>
        <v>33205.100000000006</v>
      </c>
      <c r="N17" s="232"/>
      <c r="O17" s="233"/>
    </row>
    <row r="18" spans="1:15" s="161" customFormat="1" x14ac:dyDescent="0.25">
      <c r="A18" s="957"/>
      <c r="B18" s="991"/>
      <c r="C18" s="245"/>
      <c r="D18" s="179" t="s">
        <v>395</v>
      </c>
      <c r="E18" s="235"/>
      <c r="F18" s="235">
        <f t="shared" ref="F18:L18" si="9">E22</f>
        <v>1950</v>
      </c>
      <c r="G18" s="235">
        <f t="shared" si="9"/>
        <v>3510</v>
      </c>
      <c r="H18" s="235">
        <f t="shared" si="9"/>
        <v>5850</v>
      </c>
      <c r="I18" s="235">
        <f t="shared" si="9"/>
        <v>9000</v>
      </c>
      <c r="J18" s="235">
        <f t="shared" si="9"/>
        <v>9000</v>
      </c>
      <c r="K18" s="235">
        <f t="shared" si="9"/>
        <v>8200</v>
      </c>
      <c r="L18" s="235">
        <f t="shared" si="9"/>
        <v>0</v>
      </c>
      <c r="M18" s="246"/>
    </row>
    <row r="19" spans="1:15" s="161" customFormat="1" x14ac:dyDescent="0.25">
      <c r="A19" s="957"/>
      <c r="B19" s="991"/>
      <c r="C19" s="234"/>
      <c r="D19" s="204" t="s">
        <v>298</v>
      </c>
      <c r="E19" s="237">
        <f t="shared" ref="E19:L19" si="10">IF(E$10&gt;0,0,-$E$5*E$10)</f>
        <v>1950</v>
      </c>
      <c r="F19" s="237">
        <f t="shared" si="10"/>
        <v>1560</v>
      </c>
      <c r="G19" s="237">
        <f t="shared" si="10"/>
        <v>2340</v>
      </c>
      <c r="H19" s="237">
        <f t="shared" si="10"/>
        <v>3150</v>
      </c>
      <c r="I19" s="237">
        <f t="shared" si="10"/>
        <v>0</v>
      </c>
      <c r="J19" s="237">
        <f t="shared" si="10"/>
        <v>0</v>
      </c>
      <c r="K19" s="237">
        <f t="shared" si="10"/>
        <v>0</v>
      </c>
      <c r="L19" s="237">
        <f t="shared" si="10"/>
        <v>0</v>
      </c>
      <c r="M19" s="236">
        <f>SUM(E19:L19)</f>
        <v>9000</v>
      </c>
      <c r="N19" s="238"/>
    </row>
    <row r="20" spans="1:15" s="161" customFormat="1" x14ac:dyDescent="0.25">
      <c r="A20" s="957"/>
      <c r="B20" s="991"/>
      <c r="C20" s="234"/>
      <c r="D20" s="183" t="s">
        <v>299</v>
      </c>
      <c r="E20" s="239">
        <f t="shared" ref="E20:L20" si="11">E18+E19</f>
        <v>1950</v>
      </c>
      <c r="F20" s="239">
        <f t="shared" si="11"/>
        <v>3510</v>
      </c>
      <c r="G20" s="239">
        <f t="shared" si="11"/>
        <v>5850</v>
      </c>
      <c r="H20" s="239">
        <f t="shared" si="11"/>
        <v>9000</v>
      </c>
      <c r="I20" s="239">
        <f t="shared" si="11"/>
        <v>9000</v>
      </c>
      <c r="J20" s="239">
        <f t="shared" si="11"/>
        <v>9000</v>
      </c>
      <c r="K20" s="239">
        <f t="shared" si="11"/>
        <v>8200</v>
      </c>
      <c r="L20" s="239">
        <f t="shared" si="11"/>
        <v>0</v>
      </c>
      <c r="M20" s="225"/>
    </row>
    <row r="21" spans="1:15" s="161" customFormat="1" x14ac:dyDescent="0.25">
      <c r="A21" s="957"/>
      <c r="B21" s="991"/>
      <c r="C21" s="234"/>
      <c r="D21" s="184" t="s">
        <v>300</v>
      </c>
      <c r="E21" s="240">
        <f t="shared" ref="E21:L21" si="12">IF(E$17&lt;0,0,MIN(E18,E$17))</f>
        <v>0</v>
      </c>
      <c r="F21" s="240">
        <f t="shared" si="12"/>
        <v>0</v>
      </c>
      <c r="G21" s="240">
        <f t="shared" si="12"/>
        <v>0</v>
      </c>
      <c r="H21" s="240">
        <f t="shared" si="12"/>
        <v>0</v>
      </c>
      <c r="I21" s="240">
        <f t="shared" si="12"/>
        <v>0</v>
      </c>
      <c r="J21" s="240">
        <f t="shared" si="12"/>
        <v>800</v>
      </c>
      <c r="K21" s="240">
        <f t="shared" si="12"/>
        <v>8200</v>
      </c>
      <c r="L21" s="240">
        <f t="shared" si="12"/>
        <v>0</v>
      </c>
      <c r="M21" s="225">
        <f>SUM(E21:L21)</f>
        <v>9000</v>
      </c>
      <c r="N21" s="241"/>
    </row>
    <row r="22" spans="1:15" s="161" customFormat="1" x14ac:dyDescent="0.25">
      <c r="A22" s="957"/>
      <c r="B22" s="991"/>
      <c r="C22" s="226"/>
      <c r="D22" s="186" t="s">
        <v>392</v>
      </c>
      <c r="E22" s="242">
        <f t="shared" ref="E22:L22" si="13">E20-E21</f>
        <v>1950</v>
      </c>
      <c r="F22" s="242">
        <f t="shared" si="13"/>
        <v>3510</v>
      </c>
      <c r="G22" s="242">
        <f t="shared" si="13"/>
        <v>5850</v>
      </c>
      <c r="H22" s="242">
        <f t="shared" si="13"/>
        <v>9000</v>
      </c>
      <c r="I22" s="242">
        <f t="shared" si="13"/>
        <v>9000</v>
      </c>
      <c r="J22" s="242">
        <f t="shared" si="13"/>
        <v>8200</v>
      </c>
      <c r="K22" s="242">
        <f t="shared" si="13"/>
        <v>0</v>
      </c>
      <c r="L22" s="242">
        <f t="shared" si="13"/>
        <v>0</v>
      </c>
      <c r="M22" s="228"/>
    </row>
    <row r="23" spans="1:15" s="161" customFormat="1" x14ac:dyDescent="0.25">
      <c r="A23" s="957"/>
      <c r="B23" s="991"/>
      <c r="C23" s="213">
        <f>IRR(E23:L23)</f>
        <v>0.19455783421928263</v>
      </c>
      <c r="D23" s="195" t="s">
        <v>301</v>
      </c>
      <c r="E23" s="248">
        <f t="shared" ref="E23:L23" si="14">E17+E19-E21</f>
        <v>-4400.4999999999991</v>
      </c>
      <c r="F23" s="248">
        <f t="shared" si="14"/>
        <v>-4020.8999999999996</v>
      </c>
      <c r="G23" s="248">
        <f t="shared" si="14"/>
        <v>-6181.5</v>
      </c>
      <c r="H23" s="248">
        <f t="shared" si="14"/>
        <v>-8609.9999999999982</v>
      </c>
      <c r="I23" s="248">
        <f t="shared" si="14"/>
        <v>-1582.0000000000002</v>
      </c>
      <c r="J23" s="248">
        <f t="shared" si="14"/>
        <v>0</v>
      </c>
      <c r="K23" s="248">
        <f t="shared" si="14"/>
        <v>21700</v>
      </c>
      <c r="L23" s="248">
        <f t="shared" si="14"/>
        <v>36300</v>
      </c>
      <c r="M23" s="231">
        <f>SUM(E23:L23)</f>
        <v>33205.100000000006</v>
      </c>
      <c r="N23" s="232"/>
      <c r="O23" s="249"/>
    </row>
    <row r="24" spans="1:15" s="161" customFormat="1" x14ac:dyDescent="0.25">
      <c r="A24" s="957"/>
      <c r="B24" s="991"/>
      <c r="C24" s="234"/>
      <c r="D24" s="190" t="s">
        <v>302</v>
      </c>
      <c r="E24" s="250">
        <f t="shared" ref="E24:K24" si="15">E21-E19</f>
        <v>-1950</v>
      </c>
      <c r="F24" s="250">
        <f t="shared" si="15"/>
        <v>-1560</v>
      </c>
      <c r="G24" s="250">
        <f t="shared" si="15"/>
        <v>-2340</v>
      </c>
      <c r="H24" s="250">
        <f t="shared" si="15"/>
        <v>-3150</v>
      </c>
      <c r="I24" s="250">
        <f t="shared" si="15"/>
        <v>0</v>
      </c>
      <c r="J24" s="250">
        <f t="shared" si="15"/>
        <v>800</v>
      </c>
      <c r="K24" s="250">
        <f t="shared" si="15"/>
        <v>8200</v>
      </c>
      <c r="L24" s="250"/>
      <c r="M24" s="225">
        <f>SUM(E24:L24)</f>
        <v>0</v>
      </c>
    </row>
    <row r="25" spans="1:15" s="161" customFormat="1" x14ac:dyDescent="0.25">
      <c r="A25" s="247"/>
      <c r="B25" s="991"/>
      <c r="C25" s="234">
        <f>F5</f>
        <v>0.13</v>
      </c>
      <c r="D25" s="184" t="s">
        <v>303</v>
      </c>
      <c r="E25" s="240">
        <f t="shared" ref="E25:K25" si="16">E24*(1+$F$5)^($L$7-E7)</f>
        <v>-4587.5806868739273</v>
      </c>
      <c r="F25" s="240">
        <f t="shared" si="16"/>
        <v>-3247.8447340700372</v>
      </c>
      <c r="G25" s="240">
        <f t="shared" si="16"/>
        <v>-4311.2983195619972</v>
      </c>
      <c r="H25" s="240">
        <f t="shared" si="16"/>
        <v>-5135.9918714999976</v>
      </c>
      <c r="I25" s="240">
        <f t="shared" si="16"/>
        <v>0</v>
      </c>
      <c r="J25" s="240">
        <f t="shared" si="16"/>
        <v>1021.5199999999998</v>
      </c>
      <c r="K25" s="240">
        <f t="shared" si="16"/>
        <v>9266</v>
      </c>
      <c r="L25" s="240"/>
      <c r="M25" s="225">
        <f>SUM(E25:L25)</f>
        <v>-6995.1956120059585</v>
      </c>
    </row>
    <row r="26" spans="1:15" s="161" customFormat="1" x14ac:dyDescent="0.25">
      <c r="A26" s="247"/>
      <c r="B26" s="991"/>
      <c r="C26" s="226"/>
      <c r="D26" s="192" t="s">
        <v>304</v>
      </c>
      <c r="E26" s="251"/>
      <c r="F26" s="251"/>
      <c r="G26" s="251"/>
      <c r="H26" s="251"/>
      <c r="I26" s="251"/>
      <c r="J26" s="251"/>
      <c r="K26" s="251"/>
      <c r="L26" s="252">
        <f>-SUM(E25:K25)</f>
        <v>6995.1956120059585</v>
      </c>
      <c r="M26" s="228"/>
    </row>
    <row r="27" spans="1:15" s="161" customFormat="1" x14ac:dyDescent="0.25">
      <c r="A27" s="247"/>
      <c r="B27" s="991"/>
      <c r="C27" s="234">
        <f>IRR(E27:L27)</f>
        <v>0.12999999999999234</v>
      </c>
      <c r="D27" s="195" t="s">
        <v>305</v>
      </c>
      <c r="E27" s="230">
        <f t="shared" ref="E27:L27" si="17">E24+E26</f>
        <v>-1950</v>
      </c>
      <c r="F27" s="230">
        <f t="shared" si="17"/>
        <v>-1560</v>
      </c>
      <c r="G27" s="230">
        <f t="shared" si="17"/>
        <v>-2340</v>
      </c>
      <c r="H27" s="230">
        <f t="shared" si="17"/>
        <v>-3150</v>
      </c>
      <c r="I27" s="230">
        <f t="shared" si="17"/>
        <v>0</v>
      </c>
      <c r="J27" s="230">
        <f t="shared" si="17"/>
        <v>800</v>
      </c>
      <c r="K27" s="230">
        <f t="shared" si="17"/>
        <v>8200</v>
      </c>
      <c r="L27" s="230">
        <f t="shared" si="17"/>
        <v>6995.1956120059585</v>
      </c>
      <c r="M27" s="225">
        <f>SUM(E27:L27)</f>
        <v>6995.1956120059585</v>
      </c>
      <c r="N27" s="232"/>
      <c r="O27" s="233"/>
    </row>
    <row r="28" spans="1:15" s="161" customFormat="1" ht="6.75" customHeight="1" x14ac:dyDescent="0.25">
      <c r="A28" s="247"/>
      <c r="B28" s="991"/>
      <c r="C28" s="213"/>
      <c r="D28" s="198"/>
      <c r="E28" s="162"/>
      <c r="F28" s="162"/>
      <c r="G28" s="162"/>
      <c r="H28" s="162"/>
      <c r="I28" s="162"/>
      <c r="J28" s="162"/>
      <c r="K28" s="162"/>
      <c r="L28" s="162"/>
      <c r="M28" s="225"/>
    </row>
    <row r="29" spans="1:15" s="161" customFormat="1" x14ac:dyDescent="0.25">
      <c r="A29" s="247"/>
      <c r="B29" s="991"/>
      <c r="C29" s="234">
        <f>IRR(E29:L29)</f>
        <v>0.16539422892556521</v>
      </c>
      <c r="D29" s="195" t="s">
        <v>306</v>
      </c>
      <c r="E29" s="230">
        <f t="shared" ref="E29:L29" si="18">E17-E27</f>
        <v>-4400.4999999999991</v>
      </c>
      <c r="F29" s="230">
        <f t="shared" si="18"/>
        <v>-4020.8999999999996</v>
      </c>
      <c r="G29" s="230">
        <f t="shared" si="18"/>
        <v>-6181.5</v>
      </c>
      <c r="H29" s="230">
        <f t="shared" si="18"/>
        <v>-8609.9999999999982</v>
      </c>
      <c r="I29" s="230">
        <f t="shared" si="18"/>
        <v>-1582.0000000000002</v>
      </c>
      <c r="J29" s="230">
        <f t="shared" si="18"/>
        <v>0</v>
      </c>
      <c r="K29" s="230">
        <f t="shared" si="18"/>
        <v>21700</v>
      </c>
      <c r="L29" s="230">
        <f t="shared" si="18"/>
        <v>29304.804387994041</v>
      </c>
      <c r="M29" s="225">
        <f>SUM(E29:L29)</f>
        <v>26209.904387994047</v>
      </c>
      <c r="N29" s="232"/>
      <c r="O29" s="233"/>
    </row>
    <row r="30" spans="1:15" s="161" customFormat="1" x14ac:dyDescent="0.25">
      <c r="A30" s="247"/>
      <c r="B30" s="991"/>
      <c r="C30" s="213"/>
      <c r="D30" s="187" t="s">
        <v>307</v>
      </c>
      <c r="E30" s="248"/>
      <c r="F30" s="162"/>
      <c r="G30" s="162"/>
      <c r="H30" s="162"/>
      <c r="I30" s="162"/>
      <c r="J30" s="162"/>
      <c r="K30" s="162"/>
      <c r="L30" s="253"/>
      <c r="M30" s="248">
        <f>-SUM(E29:J29)</f>
        <v>24794.899999999994</v>
      </c>
    </row>
    <row r="31" spans="1:15" s="161" customFormat="1" x14ac:dyDescent="0.25">
      <c r="A31" s="247"/>
      <c r="B31" s="991"/>
      <c r="C31" s="213"/>
      <c r="D31" s="198"/>
      <c r="E31" s="162"/>
      <c r="F31" s="162"/>
      <c r="G31" s="162"/>
      <c r="H31" s="162"/>
      <c r="I31" s="162"/>
      <c r="J31" s="162"/>
      <c r="K31" s="162"/>
      <c r="L31" s="162"/>
      <c r="M31" s="254"/>
    </row>
    <row r="32" spans="1:15" s="161" customFormat="1" x14ac:dyDescent="0.25">
      <c r="A32" s="247"/>
      <c r="B32" s="991"/>
      <c r="C32" s="255"/>
      <c r="D32" s="198"/>
      <c r="E32" s="162"/>
      <c r="F32" s="959" t="s">
        <v>407</v>
      </c>
      <c r="G32" s="959"/>
      <c r="H32" s="959"/>
      <c r="I32" s="959"/>
      <c r="J32" s="959"/>
      <c r="K32" s="959"/>
      <c r="L32" s="959"/>
      <c r="M32" s="254"/>
    </row>
    <row r="33" spans="1:16381" s="161" customFormat="1" x14ac:dyDescent="0.25">
      <c r="A33" s="247"/>
      <c r="B33" s="991"/>
      <c r="C33" s="255"/>
      <c r="D33" s="198"/>
      <c r="E33" s="256">
        <f>C29</f>
        <v>0.16539422892556521</v>
      </c>
      <c r="F33" s="257">
        <v>0</v>
      </c>
      <c r="G33" s="258">
        <f>F33+5%</f>
        <v>0.05</v>
      </c>
      <c r="H33" s="258">
        <f t="shared" ref="H33:L33" si="19">G33+5%</f>
        <v>0.1</v>
      </c>
      <c r="I33" s="258">
        <f t="shared" si="19"/>
        <v>0.15000000000000002</v>
      </c>
      <c r="J33" s="258">
        <f t="shared" si="19"/>
        <v>0.2</v>
      </c>
      <c r="K33" s="258">
        <f t="shared" si="19"/>
        <v>0.25</v>
      </c>
      <c r="L33" s="258">
        <f t="shared" si="19"/>
        <v>0.3</v>
      </c>
      <c r="M33" s="254"/>
    </row>
    <row r="34" spans="1:16381" s="161" customFormat="1" x14ac:dyDescent="0.25">
      <c r="A34" s="247"/>
      <c r="B34" s="991"/>
      <c r="C34" s="255"/>
      <c r="D34" s="960" t="s">
        <v>308</v>
      </c>
      <c r="E34" s="257">
        <v>0.05</v>
      </c>
      <c r="F34" s="166">
        <f t="dataTable" ref="F34:L41" dt2D="1" dtr="1" r1="E5" r2="F5"/>
        <v>0.15619934568539895</v>
      </c>
      <c r="G34" s="166">
        <v>0.16422095248782398</v>
      </c>
      <c r="H34" s="166">
        <v>0.17409128139632934</v>
      </c>
      <c r="I34" s="166">
        <v>0.18593913341060264</v>
      </c>
      <c r="J34" s="166">
        <v>0.20046592712927613</v>
      </c>
      <c r="K34" s="166">
        <v>0.21877334731316034</v>
      </c>
      <c r="L34" s="166">
        <v>0.2427184093442778</v>
      </c>
      <c r="M34" s="254"/>
    </row>
    <row r="35" spans="1:16381" s="161" customFormat="1" x14ac:dyDescent="0.25">
      <c r="A35" s="247"/>
      <c r="B35" s="991"/>
      <c r="C35" s="255"/>
      <c r="D35" s="960"/>
      <c r="E35" s="166">
        <f>E34+3%</f>
        <v>0.08</v>
      </c>
      <c r="F35" s="166">
        <v>0.15619934568539895</v>
      </c>
      <c r="G35" s="166">
        <v>0.16239162312426436</v>
      </c>
      <c r="H35" s="166">
        <v>0.17006347758822127</v>
      </c>
      <c r="I35" s="166">
        <v>0.17936363997216165</v>
      </c>
      <c r="J35" s="166">
        <v>0.19089404971659651</v>
      </c>
      <c r="K35" s="166">
        <v>0.20560950933783295</v>
      </c>
      <c r="L35" s="166">
        <v>0.22513539954862383</v>
      </c>
      <c r="M35" s="254"/>
    </row>
    <row r="36" spans="1:16381" s="161" customFormat="1" x14ac:dyDescent="0.25">
      <c r="A36" s="247"/>
      <c r="B36" s="991"/>
      <c r="C36" s="255"/>
      <c r="D36" s="960"/>
      <c r="E36" s="166">
        <f t="shared" ref="E36:E41" si="20">E35+3%</f>
        <v>0.11</v>
      </c>
      <c r="F36" s="166">
        <v>0.15619934568539895</v>
      </c>
      <c r="G36" s="166">
        <v>0.16024183932225444</v>
      </c>
      <c r="H36" s="166">
        <v>0.1652931792005452</v>
      </c>
      <c r="I36" s="166">
        <v>0.1714905258429622</v>
      </c>
      <c r="J36" s="166">
        <v>0.1792816488683191</v>
      </c>
      <c r="K36" s="166">
        <v>0.18938841589464173</v>
      </c>
      <c r="L36" s="166">
        <v>0.2030612845220543</v>
      </c>
      <c r="M36" s="218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  <c r="EY36" s="215"/>
      <c r="EZ36" s="215"/>
      <c r="FA36" s="215"/>
      <c r="FB36" s="215"/>
      <c r="FC36" s="215"/>
      <c r="FD36" s="215"/>
      <c r="FE36" s="215"/>
      <c r="FF36" s="215"/>
      <c r="FG36" s="215"/>
      <c r="FH36" s="215"/>
      <c r="FI36" s="215"/>
      <c r="FJ36" s="215"/>
      <c r="FK36" s="215"/>
      <c r="FL36" s="215"/>
      <c r="FM36" s="215"/>
      <c r="FN36" s="215"/>
      <c r="FO36" s="215"/>
      <c r="FP36" s="215"/>
      <c r="FQ36" s="215"/>
      <c r="FR36" s="215"/>
      <c r="FS36" s="215"/>
      <c r="FT36" s="215"/>
      <c r="FU36" s="215"/>
      <c r="FV36" s="215"/>
      <c r="FW36" s="215"/>
      <c r="FX36" s="215"/>
      <c r="FY36" s="215"/>
      <c r="FZ36" s="215"/>
      <c r="GA36" s="215"/>
      <c r="GB36" s="215"/>
      <c r="GC36" s="215"/>
      <c r="GD36" s="215"/>
      <c r="GE36" s="215"/>
      <c r="GF36" s="215"/>
      <c r="GG36" s="215"/>
      <c r="GH36" s="215"/>
      <c r="GI36" s="215"/>
      <c r="GJ36" s="215"/>
      <c r="GK36" s="215"/>
      <c r="GL36" s="215"/>
      <c r="GM36" s="215"/>
      <c r="GN36" s="215"/>
      <c r="GO36" s="215"/>
      <c r="GP36" s="215"/>
      <c r="GQ36" s="215"/>
      <c r="GR36" s="215"/>
      <c r="GS36" s="215"/>
      <c r="GT36" s="215"/>
      <c r="GU36" s="215"/>
      <c r="GV36" s="215"/>
      <c r="GW36" s="215"/>
      <c r="GX36" s="215"/>
      <c r="GY36" s="215"/>
      <c r="GZ36" s="215"/>
      <c r="HA36" s="215"/>
      <c r="HB36" s="215"/>
      <c r="HC36" s="215"/>
      <c r="HD36" s="215"/>
      <c r="HE36" s="215"/>
      <c r="HF36" s="215"/>
      <c r="HG36" s="215"/>
      <c r="HH36" s="215"/>
      <c r="HI36" s="215"/>
      <c r="HJ36" s="215"/>
      <c r="HK36" s="215"/>
      <c r="HL36" s="215"/>
      <c r="HM36" s="215"/>
      <c r="HN36" s="215"/>
      <c r="HO36" s="215"/>
      <c r="HP36" s="215"/>
      <c r="HQ36" s="215"/>
      <c r="HR36" s="215"/>
      <c r="HS36" s="215"/>
      <c r="HT36" s="215"/>
      <c r="HU36" s="215"/>
      <c r="HV36" s="215"/>
      <c r="HW36" s="215"/>
      <c r="HX36" s="215"/>
      <c r="HY36" s="215"/>
      <c r="HZ36" s="215"/>
      <c r="IA36" s="215"/>
      <c r="IB36" s="215"/>
      <c r="IC36" s="215"/>
      <c r="ID36" s="215"/>
      <c r="IE36" s="215"/>
      <c r="IF36" s="215"/>
      <c r="IG36" s="215"/>
      <c r="IH36" s="215"/>
      <c r="II36" s="215"/>
      <c r="IJ36" s="215"/>
      <c r="IK36" s="215"/>
      <c r="IL36" s="215"/>
      <c r="IM36" s="215"/>
      <c r="IN36" s="215"/>
      <c r="IO36" s="215"/>
      <c r="IP36" s="215"/>
      <c r="IQ36" s="215"/>
      <c r="IR36" s="215"/>
      <c r="IS36" s="215"/>
      <c r="IT36" s="215"/>
      <c r="IU36" s="215"/>
      <c r="IV36" s="215"/>
      <c r="IW36" s="215"/>
      <c r="IX36" s="215"/>
      <c r="IY36" s="215"/>
      <c r="IZ36" s="215"/>
      <c r="JA36" s="215"/>
      <c r="JB36" s="215"/>
      <c r="JC36" s="215"/>
      <c r="JD36" s="215"/>
      <c r="JE36" s="215"/>
      <c r="JF36" s="215"/>
      <c r="JG36" s="215"/>
      <c r="JH36" s="215"/>
      <c r="JI36" s="215"/>
      <c r="JJ36" s="215"/>
      <c r="JK36" s="215"/>
      <c r="JL36" s="215"/>
      <c r="JM36" s="215"/>
      <c r="JN36" s="215"/>
      <c r="JO36" s="215"/>
      <c r="JP36" s="215"/>
      <c r="JQ36" s="215"/>
      <c r="JR36" s="215"/>
      <c r="JS36" s="215"/>
      <c r="JT36" s="215"/>
      <c r="JU36" s="215"/>
      <c r="JV36" s="215"/>
      <c r="JW36" s="215"/>
      <c r="JX36" s="215"/>
      <c r="JY36" s="215"/>
      <c r="JZ36" s="215"/>
      <c r="KA36" s="215"/>
      <c r="KB36" s="215"/>
      <c r="KC36" s="215"/>
      <c r="KD36" s="215"/>
      <c r="KE36" s="215"/>
      <c r="KF36" s="215"/>
      <c r="KG36" s="215"/>
      <c r="KH36" s="215"/>
      <c r="KI36" s="215"/>
      <c r="KJ36" s="215"/>
      <c r="KK36" s="215"/>
      <c r="KL36" s="215"/>
      <c r="KM36" s="215"/>
      <c r="KN36" s="215"/>
      <c r="KO36" s="215"/>
      <c r="KP36" s="215"/>
      <c r="KQ36" s="215"/>
      <c r="KR36" s="215"/>
      <c r="KS36" s="215"/>
      <c r="KT36" s="215"/>
      <c r="KU36" s="215"/>
      <c r="KV36" s="215"/>
      <c r="KW36" s="215"/>
      <c r="KX36" s="215"/>
      <c r="KY36" s="215"/>
      <c r="KZ36" s="215"/>
      <c r="LA36" s="215"/>
      <c r="LB36" s="215"/>
      <c r="LC36" s="215"/>
      <c r="LD36" s="215"/>
      <c r="LE36" s="215"/>
      <c r="LF36" s="215"/>
      <c r="LG36" s="215"/>
      <c r="LH36" s="215"/>
      <c r="LI36" s="215"/>
      <c r="LJ36" s="215"/>
      <c r="LK36" s="215"/>
      <c r="LL36" s="215"/>
      <c r="LM36" s="215"/>
      <c r="LN36" s="215"/>
      <c r="LO36" s="215"/>
      <c r="LP36" s="215"/>
      <c r="LQ36" s="215"/>
      <c r="LR36" s="215"/>
      <c r="LS36" s="215"/>
      <c r="LT36" s="215"/>
      <c r="LU36" s="215"/>
      <c r="LV36" s="215"/>
      <c r="LW36" s="215"/>
      <c r="LX36" s="215"/>
      <c r="LY36" s="215"/>
      <c r="LZ36" s="215"/>
      <c r="MA36" s="215"/>
      <c r="MB36" s="215"/>
      <c r="MC36" s="215"/>
      <c r="MD36" s="215"/>
      <c r="ME36" s="215"/>
      <c r="MF36" s="215"/>
      <c r="MG36" s="215"/>
      <c r="MH36" s="215"/>
      <c r="MI36" s="215"/>
      <c r="MJ36" s="215"/>
      <c r="MK36" s="215"/>
      <c r="ML36" s="215"/>
      <c r="MM36" s="215"/>
      <c r="MN36" s="215"/>
      <c r="MO36" s="215"/>
      <c r="MP36" s="215"/>
      <c r="MQ36" s="215"/>
      <c r="MR36" s="215"/>
      <c r="MS36" s="215"/>
      <c r="MT36" s="215"/>
      <c r="MU36" s="215"/>
      <c r="MV36" s="215"/>
      <c r="MW36" s="215"/>
      <c r="MX36" s="215"/>
      <c r="MY36" s="215"/>
      <c r="MZ36" s="215"/>
      <c r="NA36" s="215"/>
      <c r="NB36" s="215"/>
      <c r="NC36" s="215"/>
      <c r="ND36" s="215"/>
      <c r="NE36" s="215"/>
      <c r="NF36" s="215"/>
      <c r="NG36" s="215"/>
      <c r="NH36" s="215"/>
      <c r="NI36" s="215"/>
      <c r="NJ36" s="215"/>
      <c r="NK36" s="215"/>
      <c r="NL36" s="215"/>
      <c r="NM36" s="215"/>
      <c r="NN36" s="215"/>
      <c r="NO36" s="215"/>
      <c r="NP36" s="215"/>
      <c r="NQ36" s="215"/>
      <c r="NR36" s="215"/>
      <c r="NS36" s="215"/>
      <c r="NT36" s="215"/>
      <c r="NU36" s="215"/>
      <c r="NV36" s="215"/>
      <c r="NW36" s="215"/>
      <c r="NX36" s="215"/>
      <c r="NY36" s="215"/>
      <c r="NZ36" s="215"/>
      <c r="OA36" s="215"/>
      <c r="OB36" s="215"/>
      <c r="OC36" s="215"/>
      <c r="OD36" s="215"/>
      <c r="OE36" s="215"/>
      <c r="OF36" s="215"/>
      <c r="OG36" s="215"/>
      <c r="OH36" s="215"/>
      <c r="OI36" s="215"/>
      <c r="OJ36" s="215"/>
      <c r="OK36" s="215"/>
      <c r="OL36" s="215"/>
      <c r="OM36" s="215"/>
      <c r="ON36" s="215"/>
      <c r="OO36" s="215"/>
      <c r="OP36" s="215"/>
      <c r="OQ36" s="215"/>
      <c r="OR36" s="215"/>
      <c r="OS36" s="215"/>
      <c r="OT36" s="215"/>
      <c r="OU36" s="215"/>
      <c r="OV36" s="215"/>
      <c r="OW36" s="215"/>
      <c r="OX36" s="215"/>
      <c r="OY36" s="215"/>
      <c r="OZ36" s="215"/>
      <c r="PA36" s="215"/>
      <c r="PB36" s="215"/>
      <c r="PC36" s="215"/>
      <c r="PD36" s="215"/>
      <c r="PE36" s="215"/>
      <c r="PF36" s="215"/>
      <c r="PG36" s="215"/>
      <c r="PH36" s="215"/>
      <c r="PI36" s="215"/>
      <c r="PJ36" s="215"/>
      <c r="PK36" s="215"/>
      <c r="PL36" s="215"/>
      <c r="PM36" s="215"/>
      <c r="PN36" s="215"/>
      <c r="PO36" s="215"/>
      <c r="PP36" s="215"/>
      <c r="PQ36" s="215"/>
      <c r="PR36" s="215"/>
      <c r="PS36" s="215"/>
      <c r="PT36" s="215"/>
      <c r="PU36" s="215"/>
      <c r="PV36" s="215"/>
      <c r="PW36" s="215"/>
      <c r="PX36" s="215"/>
      <c r="PY36" s="215"/>
      <c r="PZ36" s="215"/>
      <c r="QA36" s="215"/>
      <c r="QB36" s="215"/>
      <c r="QC36" s="215"/>
      <c r="QD36" s="215"/>
      <c r="QE36" s="215"/>
      <c r="QF36" s="215"/>
      <c r="QG36" s="215"/>
      <c r="QH36" s="215"/>
      <c r="QI36" s="215"/>
      <c r="QJ36" s="215"/>
      <c r="QK36" s="215"/>
      <c r="QL36" s="215"/>
      <c r="QM36" s="215"/>
      <c r="QN36" s="215"/>
      <c r="QO36" s="215"/>
      <c r="QP36" s="215"/>
      <c r="QQ36" s="215"/>
      <c r="QR36" s="215"/>
      <c r="QS36" s="215"/>
      <c r="QT36" s="215"/>
      <c r="QU36" s="215"/>
      <c r="QV36" s="215"/>
      <c r="QW36" s="215"/>
      <c r="QX36" s="215"/>
      <c r="QY36" s="215"/>
      <c r="QZ36" s="215"/>
      <c r="RA36" s="215"/>
      <c r="RB36" s="215"/>
      <c r="RC36" s="215"/>
      <c r="RD36" s="215"/>
      <c r="RE36" s="215"/>
      <c r="RF36" s="215"/>
      <c r="RG36" s="215"/>
      <c r="RH36" s="215"/>
      <c r="RI36" s="215"/>
      <c r="RJ36" s="215"/>
      <c r="RK36" s="215"/>
      <c r="RL36" s="215"/>
      <c r="RM36" s="215"/>
      <c r="RN36" s="215"/>
      <c r="RO36" s="215"/>
      <c r="RP36" s="215"/>
      <c r="RQ36" s="215"/>
      <c r="RR36" s="215"/>
      <c r="RS36" s="215"/>
      <c r="RT36" s="215"/>
      <c r="RU36" s="215"/>
      <c r="RV36" s="215"/>
      <c r="RW36" s="215"/>
      <c r="RX36" s="215"/>
      <c r="RY36" s="215"/>
      <c r="RZ36" s="215"/>
      <c r="SA36" s="215"/>
      <c r="SB36" s="215"/>
      <c r="SC36" s="215"/>
      <c r="SD36" s="215"/>
      <c r="SE36" s="215"/>
      <c r="SF36" s="215"/>
      <c r="SG36" s="215"/>
      <c r="SH36" s="215"/>
      <c r="SI36" s="215"/>
      <c r="SJ36" s="215"/>
      <c r="SK36" s="215"/>
      <c r="SL36" s="215"/>
      <c r="SM36" s="215"/>
      <c r="SN36" s="215"/>
      <c r="SO36" s="215"/>
      <c r="SP36" s="215"/>
      <c r="SQ36" s="215"/>
      <c r="SR36" s="215"/>
      <c r="SS36" s="215"/>
      <c r="ST36" s="215"/>
      <c r="SU36" s="215"/>
      <c r="SV36" s="215"/>
      <c r="SW36" s="215"/>
      <c r="SX36" s="215"/>
      <c r="SY36" s="215"/>
      <c r="SZ36" s="215"/>
      <c r="TA36" s="215"/>
      <c r="TB36" s="215"/>
      <c r="TC36" s="215"/>
      <c r="TD36" s="215"/>
      <c r="TE36" s="215"/>
      <c r="TF36" s="215"/>
      <c r="TG36" s="215"/>
      <c r="TH36" s="215"/>
      <c r="TI36" s="215"/>
      <c r="TJ36" s="215"/>
      <c r="TK36" s="215"/>
      <c r="TL36" s="215"/>
      <c r="TM36" s="215"/>
      <c r="TN36" s="215"/>
      <c r="TO36" s="215"/>
      <c r="TP36" s="215"/>
      <c r="TQ36" s="215"/>
      <c r="TR36" s="215"/>
      <c r="TS36" s="215"/>
      <c r="TT36" s="215"/>
      <c r="TU36" s="215"/>
      <c r="TV36" s="215"/>
      <c r="TW36" s="215"/>
      <c r="TX36" s="215"/>
      <c r="TY36" s="215"/>
      <c r="TZ36" s="215"/>
      <c r="UA36" s="215"/>
      <c r="UB36" s="215"/>
      <c r="UC36" s="215"/>
      <c r="UD36" s="215"/>
      <c r="UE36" s="215"/>
      <c r="UF36" s="215"/>
      <c r="UG36" s="215"/>
      <c r="UH36" s="215"/>
      <c r="UI36" s="215"/>
      <c r="UJ36" s="215"/>
      <c r="UK36" s="215"/>
      <c r="UL36" s="215"/>
      <c r="UM36" s="215"/>
      <c r="UN36" s="215"/>
      <c r="UO36" s="215"/>
      <c r="UP36" s="215"/>
      <c r="UQ36" s="215"/>
      <c r="UR36" s="215"/>
      <c r="US36" s="215"/>
      <c r="UT36" s="215"/>
      <c r="UU36" s="215"/>
      <c r="UV36" s="215"/>
      <c r="UW36" s="215"/>
      <c r="UX36" s="215"/>
      <c r="UY36" s="215"/>
      <c r="UZ36" s="215"/>
      <c r="VA36" s="215"/>
      <c r="VB36" s="215"/>
      <c r="VC36" s="215"/>
      <c r="VD36" s="215"/>
      <c r="VE36" s="215"/>
      <c r="VF36" s="215"/>
      <c r="VG36" s="215"/>
      <c r="VH36" s="215"/>
      <c r="VI36" s="215"/>
      <c r="VJ36" s="215"/>
      <c r="VK36" s="215"/>
      <c r="VL36" s="215"/>
      <c r="VM36" s="215"/>
      <c r="VN36" s="215"/>
      <c r="VO36" s="215"/>
      <c r="VP36" s="215"/>
      <c r="VQ36" s="215"/>
      <c r="VR36" s="215"/>
      <c r="VS36" s="215"/>
      <c r="VT36" s="215"/>
      <c r="VU36" s="215"/>
      <c r="VV36" s="215"/>
      <c r="VW36" s="215"/>
      <c r="VX36" s="215"/>
      <c r="VY36" s="215"/>
      <c r="VZ36" s="215"/>
      <c r="WA36" s="215"/>
      <c r="WB36" s="215"/>
      <c r="WC36" s="215"/>
      <c r="WD36" s="215"/>
      <c r="WE36" s="215"/>
      <c r="WF36" s="215"/>
      <c r="WG36" s="215"/>
      <c r="WH36" s="215"/>
      <c r="WI36" s="215"/>
      <c r="WJ36" s="215"/>
      <c r="WK36" s="215"/>
      <c r="WL36" s="215"/>
      <c r="WM36" s="215"/>
      <c r="WN36" s="215"/>
      <c r="WO36" s="215"/>
      <c r="WP36" s="215"/>
      <c r="WQ36" s="215"/>
      <c r="WR36" s="215"/>
      <c r="WS36" s="215"/>
      <c r="WT36" s="215"/>
      <c r="WU36" s="215"/>
      <c r="WV36" s="215"/>
      <c r="WW36" s="215"/>
      <c r="WX36" s="215"/>
      <c r="WY36" s="215"/>
      <c r="WZ36" s="215"/>
      <c r="XA36" s="215"/>
      <c r="XB36" s="215"/>
      <c r="XC36" s="215"/>
      <c r="XD36" s="215"/>
      <c r="XE36" s="215"/>
      <c r="XF36" s="215"/>
      <c r="XG36" s="215"/>
      <c r="XH36" s="215"/>
      <c r="XI36" s="215"/>
      <c r="XJ36" s="215"/>
      <c r="XK36" s="215"/>
      <c r="XL36" s="215"/>
      <c r="XM36" s="215"/>
      <c r="XN36" s="215"/>
      <c r="XO36" s="215"/>
      <c r="XP36" s="215"/>
      <c r="XQ36" s="215"/>
      <c r="XR36" s="215"/>
      <c r="XS36" s="215"/>
      <c r="XT36" s="215"/>
      <c r="XU36" s="215"/>
      <c r="XV36" s="215"/>
      <c r="XW36" s="215"/>
      <c r="XX36" s="215"/>
      <c r="XY36" s="215"/>
      <c r="XZ36" s="215"/>
      <c r="YA36" s="215"/>
      <c r="YB36" s="215"/>
      <c r="YC36" s="215"/>
      <c r="YD36" s="215"/>
      <c r="YE36" s="215"/>
      <c r="YF36" s="215"/>
      <c r="YG36" s="215"/>
      <c r="YH36" s="215"/>
      <c r="YI36" s="215"/>
      <c r="YJ36" s="215"/>
      <c r="YK36" s="215"/>
      <c r="YL36" s="215"/>
      <c r="YM36" s="215"/>
      <c r="YN36" s="215"/>
      <c r="YO36" s="215"/>
      <c r="YP36" s="215"/>
      <c r="YQ36" s="215"/>
      <c r="YR36" s="215"/>
      <c r="YS36" s="215"/>
      <c r="YT36" s="215"/>
      <c r="YU36" s="215"/>
      <c r="YV36" s="215"/>
      <c r="YW36" s="215"/>
      <c r="YX36" s="215"/>
      <c r="YY36" s="215"/>
      <c r="YZ36" s="215"/>
      <c r="ZA36" s="215"/>
      <c r="ZB36" s="215"/>
      <c r="ZC36" s="215"/>
      <c r="ZD36" s="215"/>
      <c r="ZE36" s="215"/>
      <c r="ZF36" s="215"/>
      <c r="ZG36" s="215"/>
      <c r="ZH36" s="215"/>
      <c r="ZI36" s="215"/>
      <c r="ZJ36" s="215"/>
      <c r="ZK36" s="215"/>
      <c r="ZL36" s="215"/>
      <c r="ZM36" s="215"/>
      <c r="ZN36" s="215"/>
      <c r="ZO36" s="215"/>
      <c r="ZP36" s="215"/>
      <c r="ZQ36" s="215"/>
      <c r="ZR36" s="215"/>
      <c r="ZS36" s="215"/>
      <c r="ZT36" s="215"/>
      <c r="ZU36" s="215"/>
      <c r="ZV36" s="215"/>
      <c r="ZW36" s="215"/>
      <c r="ZX36" s="215"/>
      <c r="ZY36" s="215"/>
      <c r="ZZ36" s="215"/>
      <c r="AAA36" s="215"/>
      <c r="AAB36" s="215"/>
      <c r="AAC36" s="215"/>
      <c r="AAD36" s="215"/>
      <c r="AAE36" s="215"/>
      <c r="AAF36" s="215"/>
      <c r="AAG36" s="215"/>
      <c r="AAH36" s="215"/>
      <c r="AAI36" s="215"/>
      <c r="AAJ36" s="215"/>
      <c r="AAK36" s="215"/>
      <c r="AAL36" s="215"/>
      <c r="AAM36" s="215"/>
      <c r="AAN36" s="215"/>
      <c r="AAO36" s="215"/>
      <c r="AAP36" s="215"/>
      <c r="AAQ36" s="215"/>
      <c r="AAR36" s="215"/>
      <c r="AAS36" s="215"/>
      <c r="AAT36" s="215"/>
      <c r="AAU36" s="215"/>
      <c r="AAV36" s="215"/>
      <c r="AAW36" s="215"/>
      <c r="AAX36" s="215"/>
      <c r="AAY36" s="215"/>
      <c r="AAZ36" s="215"/>
      <c r="ABA36" s="215"/>
      <c r="ABB36" s="215"/>
      <c r="ABC36" s="215"/>
      <c r="ABD36" s="215"/>
      <c r="ABE36" s="215"/>
      <c r="ABF36" s="215"/>
      <c r="ABG36" s="215"/>
      <c r="ABH36" s="215"/>
      <c r="ABI36" s="215"/>
      <c r="ABJ36" s="215"/>
      <c r="ABK36" s="215"/>
      <c r="ABL36" s="215"/>
      <c r="ABM36" s="215"/>
      <c r="ABN36" s="215"/>
      <c r="ABO36" s="215"/>
      <c r="ABP36" s="215"/>
      <c r="ABQ36" s="215"/>
      <c r="ABR36" s="215"/>
      <c r="ABS36" s="215"/>
      <c r="ABT36" s="215"/>
      <c r="ABU36" s="215"/>
      <c r="ABV36" s="215"/>
      <c r="ABW36" s="215"/>
      <c r="ABX36" s="215"/>
      <c r="ABY36" s="215"/>
      <c r="ABZ36" s="215"/>
      <c r="ACA36" s="215"/>
      <c r="ACB36" s="215"/>
      <c r="ACC36" s="215"/>
      <c r="ACD36" s="215"/>
      <c r="ACE36" s="215"/>
      <c r="ACF36" s="215"/>
      <c r="ACG36" s="215"/>
      <c r="ACH36" s="215"/>
      <c r="ACI36" s="215"/>
      <c r="ACJ36" s="215"/>
      <c r="ACK36" s="215"/>
      <c r="ACL36" s="215"/>
      <c r="ACM36" s="215"/>
      <c r="ACN36" s="215"/>
      <c r="ACO36" s="215"/>
      <c r="ACP36" s="215"/>
      <c r="ACQ36" s="215"/>
      <c r="ACR36" s="215"/>
      <c r="ACS36" s="215"/>
      <c r="ACT36" s="215"/>
      <c r="ACU36" s="215"/>
      <c r="ACV36" s="215"/>
      <c r="ACW36" s="215"/>
      <c r="ACX36" s="215"/>
      <c r="ACY36" s="215"/>
      <c r="ACZ36" s="215"/>
      <c r="ADA36" s="215"/>
      <c r="ADB36" s="215"/>
      <c r="ADC36" s="215"/>
      <c r="ADD36" s="215"/>
      <c r="ADE36" s="215"/>
      <c r="ADF36" s="215"/>
      <c r="ADG36" s="215"/>
      <c r="ADH36" s="215"/>
      <c r="ADI36" s="215"/>
      <c r="ADJ36" s="215"/>
      <c r="ADK36" s="215"/>
      <c r="ADL36" s="215"/>
      <c r="ADM36" s="215"/>
      <c r="ADN36" s="215"/>
      <c r="ADO36" s="215"/>
      <c r="ADP36" s="215"/>
      <c r="ADQ36" s="215"/>
      <c r="ADR36" s="215"/>
      <c r="ADS36" s="215"/>
      <c r="ADT36" s="215"/>
      <c r="ADU36" s="215"/>
      <c r="ADV36" s="215"/>
      <c r="ADW36" s="215"/>
      <c r="ADX36" s="215"/>
      <c r="ADY36" s="215"/>
      <c r="ADZ36" s="215"/>
      <c r="AEA36" s="215"/>
      <c r="AEB36" s="215"/>
      <c r="AEC36" s="215"/>
      <c r="AED36" s="215"/>
      <c r="AEE36" s="215"/>
      <c r="AEF36" s="215"/>
      <c r="AEG36" s="215"/>
      <c r="AEH36" s="215"/>
      <c r="AEI36" s="215"/>
      <c r="AEJ36" s="215"/>
      <c r="AEK36" s="215"/>
      <c r="AEL36" s="215"/>
      <c r="AEM36" s="215"/>
      <c r="AEN36" s="215"/>
      <c r="AEO36" s="215"/>
      <c r="AEP36" s="215"/>
      <c r="AEQ36" s="215"/>
      <c r="AER36" s="215"/>
      <c r="AES36" s="215"/>
      <c r="AET36" s="215"/>
      <c r="AEU36" s="215"/>
      <c r="AEV36" s="215"/>
      <c r="AEW36" s="215"/>
      <c r="AEX36" s="215"/>
      <c r="AEY36" s="215"/>
      <c r="AEZ36" s="215"/>
      <c r="AFA36" s="215"/>
      <c r="AFB36" s="215"/>
      <c r="AFC36" s="215"/>
      <c r="AFD36" s="215"/>
      <c r="AFE36" s="215"/>
      <c r="AFF36" s="215"/>
      <c r="AFG36" s="215"/>
      <c r="AFH36" s="215"/>
      <c r="AFI36" s="215"/>
      <c r="AFJ36" s="215"/>
      <c r="AFK36" s="215"/>
      <c r="AFL36" s="215"/>
      <c r="AFM36" s="215"/>
      <c r="AFN36" s="215"/>
      <c r="AFO36" s="215"/>
      <c r="AFP36" s="215"/>
      <c r="AFQ36" s="215"/>
      <c r="AFR36" s="215"/>
      <c r="AFS36" s="215"/>
      <c r="AFT36" s="215"/>
      <c r="AFU36" s="215"/>
      <c r="AFV36" s="215"/>
      <c r="AFW36" s="215"/>
      <c r="AFX36" s="215"/>
      <c r="AFY36" s="215"/>
      <c r="AFZ36" s="215"/>
      <c r="AGA36" s="215"/>
      <c r="AGB36" s="215"/>
      <c r="AGC36" s="215"/>
      <c r="AGD36" s="215"/>
      <c r="AGE36" s="215"/>
      <c r="AGF36" s="215"/>
      <c r="AGG36" s="215"/>
      <c r="AGH36" s="215"/>
      <c r="AGI36" s="215"/>
      <c r="AGJ36" s="215"/>
      <c r="AGK36" s="215"/>
      <c r="AGL36" s="215"/>
      <c r="AGM36" s="215"/>
      <c r="AGN36" s="215"/>
      <c r="AGO36" s="215"/>
      <c r="AGP36" s="215"/>
      <c r="AGQ36" s="215"/>
      <c r="AGR36" s="215"/>
      <c r="AGS36" s="215"/>
      <c r="AGT36" s="215"/>
      <c r="AGU36" s="215"/>
      <c r="AGV36" s="215"/>
      <c r="AGW36" s="215"/>
      <c r="AGX36" s="215"/>
      <c r="AGY36" s="215"/>
      <c r="AGZ36" s="215"/>
      <c r="AHA36" s="215"/>
      <c r="AHB36" s="215"/>
      <c r="AHC36" s="215"/>
      <c r="AHD36" s="215"/>
      <c r="AHE36" s="215"/>
      <c r="AHF36" s="215"/>
      <c r="AHG36" s="215"/>
      <c r="AHH36" s="215"/>
      <c r="AHI36" s="215"/>
      <c r="AHJ36" s="215"/>
      <c r="AHK36" s="215"/>
      <c r="AHL36" s="215"/>
      <c r="AHM36" s="215"/>
      <c r="AHN36" s="215"/>
      <c r="AHO36" s="215"/>
      <c r="AHP36" s="215"/>
      <c r="AHQ36" s="215"/>
      <c r="AHR36" s="215"/>
      <c r="AHS36" s="215"/>
      <c r="AHT36" s="215"/>
      <c r="AHU36" s="215"/>
      <c r="AHV36" s="215"/>
      <c r="AHW36" s="215"/>
      <c r="AHX36" s="215"/>
      <c r="AHY36" s="215"/>
      <c r="AHZ36" s="215"/>
      <c r="AIA36" s="215"/>
      <c r="AIB36" s="215"/>
      <c r="AIC36" s="215"/>
      <c r="AID36" s="215"/>
      <c r="AIE36" s="215"/>
      <c r="AIF36" s="215"/>
      <c r="AIG36" s="215"/>
      <c r="AIH36" s="215"/>
      <c r="AII36" s="215"/>
      <c r="AIJ36" s="215"/>
      <c r="AIK36" s="215"/>
      <c r="AIL36" s="215"/>
      <c r="AIM36" s="215"/>
      <c r="AIN36" s="215"/>
      <c r="AIO36" s="215"/>
      <c r="AIP36" s="215"/>
      <c r="AIQ36" s="215"/>
      <c r="AIR36" s="215"/>
      <c r="AIS36" s="215"/>
      <c r="AIT36" s="215"/>
      <c r="AIU36" s="215"/>
      <c r="AIV36" s="215"/>
      <c r="AIW36" s="215"/>
      <c r="AIX36" s="215"/>
      <c r="AIY36" s="215"/>
      <c r="AIZ36" s="215"/>
      <c r="AJA36" s="215"/>
      <c r="AJB36" s="215"/>
      <c r="AJC36" s="215"/>
      <c r="AJD36" s="215"/>
      <c r="AJE36" s="215"/>
      <c r="AJF36" s="215"/>
      <c r="AJG36" s="215"/>
      <c r="AJH36" s="215"/>
      <c r="AJI36" s="215"/>
      <c r="AJJ36" s="215"/>
      <c r="AJK36" s="215"/>
      <c r="AJL36" s="215"/>
      <c r="AJM36" s="215"/>
      <c r="AJN36" s="215"/>
      <c r="AJO36" s="215"/>
      <c r="AJP36" s="215"/>
      <c r="AJQ36" s="215"/>
      <c r="AJR36" s="215"/>
      <c r="AJS36" s="215"/>
      <c r="AJT36" s="215"/>
      <c r="AJU36" s="215"/>
      <c r="AJV36" s="215"/>
      <c r="AJW36" s="215"/>
      <c r="AJX36" s="215"/>
      <c r="AJY36" s="215"/>
      <c r="AJZ36" s="215"/>
      <c r="AKA36" s="215"/>
      <c r="AKB36" s="215"/>
      <c r="AKC36" s="215"/>
      <c r="AKD36" s="215"/>
      <c r="AKE36" s="215"/>
      <c r="AKF36" s="215"/>
      <c r="AKG36" s="215"/>
      <c r="AKH36" s="215"/>
      <c r="AKI36" s="215"/>
      <c r="AKJ36" s="215"/>
      <c r="AKK36" s="215"/>
      <c r="AKL36" s="215"/>
      <c r="AKM36" s="215"/>
      <c r="AKN36" s="215"/>
      <c r="AKO36" s="215"/>
      <c r="AKP36" s="215"/>
      <c r="AKQ36" s="215"/>
      <c r="AKR36" s="215"/>
      <c r="AKS36" s="215"/>
      <c r="AKT36" s="215"/>
      <c r="AKU36" s="215"/>
      <c r="AKV36" s="215"/>
      <c r="AKW36" s="215"/>
      <c r="AKX36" s="215"/>
      <c r="AKY36" s="215"/>
      <c r="AKZ36" s="215"/>
      <c r="ALA36" s="215"/>
      <c r="ALB36" s="215"/>
      <c r="ALC36" s="215"/>
      <c r="ALD36" s="215"/>
      <c r="ALE36" s="215"/>
      <c r="ALF36" s="215"/>
      <c r="ALG36" s="215"/>
      <c r="ALH36" s="215"/>
      <c r="ALI36" s="215"/>
      <c r="ALJ36" s="215"/>
      <c r="ALK36" s="215"/>
      <c r="ALL36" s="215"/>
      <c r="ALM36" s="215"/>
      <c r="ALN36" s="215"/>
      <c r="ALO36" s="215"/>
      <c r="ALP36" s="215"/>
      <c r="ALQ36" s="215"/>
      <c r="ALR36" s="215"/>
      <c r="ALS36" s="215"/>
      <c r="ALT36" s="215"/>
      <c r="ALU36" s="215"/>
      <c r="ALV36" s="215"/>
      <c r="ALW36" s="215"/>
      <c r="ALX36" s="215"/>
      <c r="ALY36" s="215"/>
      <c r="ALZ36" s="215"/>
      <c r="AMA36" s="215"/>
      <c r="AMB36" s="215"/>
      <c r="AMC36" s="215"/>
      <c r="AMD36" s="215"/>
      <c r="AME36" s="215"/>
      <c r="AMF36" s="215"/>
      <c r="AMG36" s="215"/>
      <c r="AMH36" s="215"/>
      <c r="AMI36" s="215"/>
      <c r="AMJ36" s="215"/>
      <c r="AMK36" s="215"/>
      <c r="AML36" s="215"/>
      <c r="AMM36" s="215"/>
      <c r="AMN36" s="215"/>
      <c r="AMO36" s="215"/>
      <c r="AMP36" s="215"/>
      <c r="AMQ36" s="215"/>
      <c r="AMR36" s="215"/>
      <c r="AMS36" s="215"/>
      <c r="AMT36" s="215"/>
      <c r="AMU36" s="215"/>
      <c r="AMV36" s="215"/>
      <c r="AMW36" s="215"/>
      <c r="AMX36" s="215"/>
      <c r="AMY36" s="215"/>
      <c r="AMZ36" s="215"/>
      <c r="ANA36" s="215"/>
      <c r="ANB36" s="215"/>
      <c r="ANC36" s="215"/>
      <c r="AND36" s="215"/>
      <c r="ANE36" s="215"/>
      <c r="ANF36" s="215"/>
      <c r="ANG36" s="215"/>
      <c r="ANH36" s="215"/>
      <c r="ANI36" s="215"/>
      <c r="ANJ36" s="215"/>
      <c r="ANK36" s="215"/>
      <c r="ANL36" s="215"/>
      <c r="ANM36" s="215"/>
      <c r="ANN36" s="215"/>
      <c r="ANO36" s="215"/>
      <c r="ANP36" s="215"/>
      <c r="ANQ36" s="215"/>
      <c r="ANR36" s="215"/>
      <c r="ANS36" s="215"/>
      <c r="ANT36" s="215"/>
      <c r="ANU36" s="215"/>
      <c r="ANV36" s="215"/>
      <c r="ANW36" s="215"/>
      <c r="ANX36" s="215"/>
      <c r="ANY36" s="215"/>
      <c r="ANZ36" s="215"/>
      <c r="AOA36" s="215"/>
      <c r="AOB36" s="215"/>
      <c r="AOC36" s="215"/>
      <c r="AOD36" s="215"/>
      <c r="AOE36" s="215"/>
      <c r="AOF36" s="215"/>
      <c r="AOG36" s="215"/>
      <c r="AOH36" s="215"/>
      <c r="AOI36" s="215"/>
      <c r="AOJ36" s="215"/>
      <c r="AOK36" s="215"/>
      <c r="AOL36" s="215"/>
      <c r="AOM36" s="215"/>
      <c r="AON36" s="215"/>
      <c r="AOO36" s="215"/>
      <c r="AOP36" s="215"/>
      <c r="AOQ36" s="215"/>
      <c r="AOR36" s="215"/>
      <c r="AOS36" s="215"/>
      <c r="AOT36" s="215"/>
      <c r="AOU36" s="215"/>
      <c r="AOV36" s="215"/>
      <c r="AOW36" s="215"/>
      <c r="AOX36" s="215"/>
      <c r="AOY36" s="215"/>
      <c r="AOZ36" s="215"/>
      <c r="APA36" s="215"/>
      <c r="APB36" s="215"/>
      <c r="APC36" s="215"/>
      <c r="APD36" s="215"/>
      <c r="APE36" s="215"/>
      <c r="APF36" s="215"/>
      <c r="APG36" s="215"/>
      <c r="APH36" s="215"/>
      <c r="API36" s="215"/>
      <c r="APJ36" s="215"/>
      <c r="APK36" s="215"/>
      <c r="APL36" s="215"/>
      <c r="APM36" s="215"/>
      <c r="APN36" s="215"/>
      <c r="APO36" s="215"/>
      <c r="APP36" s="215"/>
      <c r="APQ36" s="215"/>
      <c r="APR36" s="215"/>
      <c r="APS36" s="215"/>
      <c r="APT36" s="215"/>
      <c r="APU36" s="215"/>
      <c r="APV36" s="215"/>
      <c r="APW36" s="215"/>
      <c r="APX36" s="215"/>
      <c r="APY36" s="215"/>
      <c r="APZ36" s="215"/>
      <c r="AQA36" s="215"/>
      <c r="AQB36" s="215"/>
      <c r="AQC36" s="215"/>
      <c r="AQD36" s="215"/>
      <c r="AQE36" s="215"/>
      <c r="AQF36" s="215"/>
      <c r="AQG36" s="215"/>
      <c r="AQH36" s="215"/>
      <c r="AQI36" s="215"/>
      <c r="AQJ36" s="215"/>
      <c r="AQK36" s="215"/>
      <c r="AQL36" s="215"/>
      <c r="AQM36" s="215"/>
      <c r="AQN36" s="215"/>
      <c r="AQO36" s="215"/>
      <c r="AQP36" s="215"/>
      <c r="AQQ36" s="215"/>
      <c r="AQR36" s="215"/>
      <c r="AQS36" s="215"/>
      <c r="AQT36" s="215"/>
      <c r="AQU36" s="215"/>
      <c r="AQV36" s="215"/>
      <c r="AQW36" s="215"/>
      <c r="AQX36" s="215"/>
      <c r="AQY36" s="215"/>
      <c r="AQZ36" s="215"/>
      <c r="ARA36" s="215"/>
      <c r="ARB36" s="215"/>
      <c r="ARC36" s="215"/>
      <c r="ARD36" s="215"/>
      <c r="ARE36" s="215"/>
      <c r="ARF36" s="215"/>
      <c r="ARG36" s="215"/>
      <c r="ARH36" s="215"/>
      <c r="ARI36" s="215"/>
      <c r="ARJ36" s="215"/>
      <c r="ARK36" s="215"/>
      <c r="ARL36" s="215"/>
      <c r="ARM36" s="215"/>
      <c r="ARN36" s="215"/>
      <c r="ARO36" s="215"/>
      <c r="ARP36" s="215"/>
      <c r="ARQ36" s="215"/>
      <c r="ARR36" s="215"/>
      <c r="ARS36" s="215"/>
      <c r="ART36" s="215"/>
      <c r="ARU36" s="215"/>
      <c r="ARV36" s="215"/>
      <c r="ARW36" s="215"/>
      <c r="ARX36" s="215"/>
      <c r="ARY36" s="215"/>
      <c r="ARZ36" s="215"/>
      <c r="ASA36" s="215"/>
      <c r="ASB36" s="215"/>
      <c r="ASC36" s="215"/>
      <c r="ASD36" s="215"/>
      <c r="ASE36" s="215"/>
      <c r="ASF36" s="215"/>
      <c r="ASG36" s="215"/>
      <c r="ASH36" s="215"/>
      <c r="ASI36" s="215"/>
      <c r="ASJ36" s="215"/>
      <c r="ASK36" s="215"/>
      <c r="ASL36" s="215"/>
      <c r="ASM36" s="215"/>
      <c r="ASN36" s="215"/>
      <c r="ASO36" s="215"/>
      <c r="ASP36" s="215"/>
      <c r="ASQ36" s="215"/>
      <c r="ASR36" s="215"/>
      <c r="ASS36" s="215"/>
      <c r="AST36" s="215"/>
      <c r="ASU36" s="215"/>
      <c r="ASV36" s="215"/>
      <c r="ASW36" s="215"/>
      <c r="ASX36" s="215"/>
      <c r="ASY36" s="215"/>
      <c r="ASZ36" s="215"/>
      <c r="ATA36" s="215"/>
      <c r="ATB36" s="215"/>
      <c r="ATC36" s="215"/>
      <c r="ATD36" s="215"/>
      <c r="ATE36" s="215"/>
      <c r="ATF36" s="215"/>
      <c r="ATG36" s="215"/>
      <c r="ATH36" s="215"/>
      <c r="ATI36" s="215"/>
      <c r="ATJ36" s="215"/>
      <c r="ATK36" s="215"/>
      <c r="ATL36" s="215"/>
      <c r="ATM36" s="215"/>
      <c r="ATN36" s="215"/>
      <c r="ATO36" s="215"/>
      <c r="ATP36" s="215"/>
      <c r="ATQ36" s="215"/>
      <c r="ATR36" s="215"/>
      <c r="ATS36" s="215"/>
      <c r="ATT36" s="215"/>
      <c r="ATU36" s="215"/>
      <c r="ATV36" s="215"/>
      <c r="ATW36" s="215"/>
      <c r="ATX36" s="215"/>
      <c r="ATY36" s="215"/>
      <c r="ATZ36" s="215"/>
      <c r="AUA36" s="215"/>
      <c r="AUB36" s="215"/>
      <c r="AUC36" s="215"/>
      <c r="AUD36" s="215"/>
      <c r="AUE36" s="215"/>
      <c r="AUF36" s="215"/>
      <c r="AUG36" s="215"/>
      <c r="AUH36" s="215"/>
      <c r="AUI36" s="215"/>
      <c r="AUJ36" s="215"/>
      <c r="AUK36" s="215"/>
      <c r="AUL36" s="215"/>
      <c r="AUM36" s="215"/>
      <c r="AUN36" s="215"/>
      <c r="AUO36" s="215"/>
      <c r="AUP36" s="215"/>
      <c r="AUQ36" s="215"/>
      <c r="AUR36" s="215"/>
      <c r="AUS36" s="215"/>
      <c r="AUT36" s="215"/>
      <c r="AUU36" s="215"/>
      <c r="AUV36" s="215"/>
      <c r="AUW36" s="215"/>
      <c r="AUX36" s="215"/>
      <c r="AUY36" s="215"/>
      <c r="AUZ36" s="215"/>
      <c r="AVA36" s="215"/>
      <c r="AVB36" s="215"/>
      <c r="AVC36" s="215"/>
      <c r="AVD36" s="215"/>
      <c r="AVE36" s="215"/>
      <c r="AVF36" s="215"/>
      <c r="AVG36" s="215"/>
      <c r="AVH36" s="215"/>
      <c r="AVI36" s="215"/>
      <c r="AVJ36" s="215"/>
      <c r="AVK36" s="215"/>
      <c r="AVL36" s="215"/>
      <c r="AVM36" s="215"/>
      <c r="AVN36" s="215"/>
      <c r="AVO36" s="215"/>
      <c r="AVP36" s="215"/>
      <c r="AVQ36" s="215"/>
      <c r="AVR36" s="215"/>
      <c r="AVS36" s="215"/>
      <c r="AVT36" s="215"/>
      <c r="AVU36" s="215"/>
      <c r="AVV36" s="215"/>
      <c r="AVW36" s="215"/>
      <c r="AVX36" s="215"/>
      <c r="AVY36" s="215"/>
      <c r="AVZ36" s="215"/>
      <c r="AWA36" s="215"/>
      <c r="AWB36" s="215"/>
      <c r="AWC36" s="215"/>
      <c r="AWD36" s="215"/>
      <c r="AWE36" s="215"/>
      <c r="AWF36" s="215"/>
      <c r="AWG36" s="215"/>
      <c r="AWH36" s="215"/>
      <c r="AWI36" s="215"/>
      <c r="AWJ36" s="215"/>
      <c r="AWK36" s="215"/>
      <c r="AWL36" s="215"/>
      <c r="AWM36" s="215"/>
      <c r="AWN36" s="215"/>
      <c r="AWO36" s="215"/>
      <c r="AWP36" s="215"/>
      <c r="AWQ36" s="215"/>
      <c r="AWR36" s="215"/>
      <c r="AWS36" s="215"/>
      <c r="AWT36" s="215"/>
      <c r="AWU36" s="215"/>
      <c r="AWV36" s="215"/>
      <c r="AWW36" s="215"/>
      <c r="AWX36" s="215"/>
      <c r="AWY36" s="215"/>
      <c r="AWZ36" s="215"/>
      <c r="AXA36" s="215"/>
      <c r="AXB36" s="215"/>
      <c r="AXC36" s="215"/>
      <c r="AXD36" s="215"/>
      <c r="AXE36" s="215"/>
      <c r="AXF36" s="215"/>
      <c r="AXG36" s="215"/>
      <c r="AXH36" s="215"/>
      <c r="AXI36" s="215"/>
      <c r="AXJ36" s="215"/>
      <c r="AXK36" s="215"/>
      <c r="AXL36" s="215"/>
      <c r="AXM36" s="215"/>
      <c r="AXN36" s="215"/>
      <c r="AXO36" s="215"/>
      <c r="AXP36" s="215"/>
      <c r="AXQ36" s="215"/>
      <c r="AXR36" s="215"/>
      <c r="AXS36" s="215"/>
      <c r="AXT36" s="215"/>
      <c r="AXU36" s="215"/>
      <c r="AXV36" s="215"/>
      <c r="AXW36" s="215"/>
      <c r="AXX36" s="215"/>
      <c r="AXY36" s="215"/>
      <c r="AXZ36" s="215"/>
      <c r="AYA36" s="215"/>
      <c r="AYB36" s="215"/>
      <c r="AYC36" s="215"/>
      <c r="AYD36" s="215"/>
      <c r="AYE36" s="215"/>
      <c r="AYF36" s="215"/>
      <c r="AYG36" s="215"/>
      <c r="AYH36" s="215"/>
      <c r="AYI36" s="215"/>
      <c r="AYJ36" s="215"/>
      <c r="AYK36" s="215"/>
      <c r="AYL36" s="215"/>
      <c r="AYM36" s="215"/>
      <c r="AYN36" s="215"/>
      <c r="AYO36" s="215"/>
      <c r="AYP36" s="215"/>
      <c r="AYQ36" s="215"/>
      <c r="AYR36" s="215"/>
      <c r="AYS36" s="215"/>
      <c r="AYT36" s="215"/>
      <c r="AYU36" s="215"/>
      <c r="AYV36" s="215"/>
      <c r="AYW36" s="215"/>
      <c r="AYX36" s="215"/>
      <c r="AYY36" s="215"/>
      <c r="AYZ36" s="215"/>
      <c r="AZA36" s="215"/>
      <c r="AZB36" s="215"/>
      <c r="AZC36" s="215"/>
      <c r="AZD36" s="215"/>
      <c r="AZE36" s="215"/>
      <c r="AZF36" s="215"/>
      <c r="AZG36" s="215"/>
      <c r="AZH36" s="215"/>
      <c r="AZI36" s="215"/>
      <c r="AZJ36" s="215"/>
      <c r="AZK36" s="215"/>
      <c r="AZL36" s="215"/>
      <c r="AZM36" s="215"/>
      <c r="AZN36" s="215"/>
      <c r="AZO36" s="215"/>
      <c r="AZP36" s="215"/>
      <c r="AZQ36" s="215"/>
      <c r="AZR36" s="215"/>
      <c r="AZS36" s="215"/>
      <c r="AZT36" s="215"/>
      <c r="AZU36" s="215"/>
      <c r="AZV36" s="215"/>
      <c r="AZW36" s="215"/>
      <c r="AZX36" s="215"/>
      <c r="AZY36" s="215"/>
      <c r="AZZ36" s="215"/>
      <c r="BAA36" s="215"/>
      <c r="BAB36" s="215"/>
      <c r="BAC36" s="215"/>
      <c r="BAD36" s="215"/>
      <c r="BAE36" s="215"/>
      <c r="BAF36" s="215"/>
      <c r="BAG36" s="215"/>
      <c r="BAH36" s="215"/>
      <c r="BAI36" s="215"/>
      <c r="BAJ36" s="215"/>
      <c r="BAK36" s="215"/>
      <c r="BAL36" s="215"/>
      <c r="BAM36" s="215"/>
      <c r="BAN36" s="215"/>
      <c r="BAO36" s="215"/>
      <c r="BAP36" s="215"/>
      <c r="BAQ36" s="215"/>
      <c r="BAR36" s="215"/>
      <c r="BAS36" s="215"/>
      <c r="BAT36" s="215"/>
      <c r="BAU36" s="215"/>
      <c r="BAV36" s="215"/>
      <c r="BAW36" s="215"/>
      <c r="BAX36" s="215"/>
      <c r="BAY36" s="215"/>
      <c r="BAZ36" s="215"/>
      <c r="BBA36" s="215"/>
      <c r="BBB36" s="215"/>
      <c r="BBC36" s="215"/>
      <c r="BBD36" s="215"/>
      <c r="BBE36" s="215"/>
      <c r="BBF36" s="215"/>
      <c r="BBG36" s="215"/>
      <c r="BBH36" s="215"/>
      <c r="BBI36" s="215"/>
      <c r="BBJ36" s="215"/>
      <c r="BBK36" s="215"/>
      <c r="BBL36" s="215"/>
      <c r="BBM36" s="215"/>
      <c r="BBN36" s="215"/>
      <c r="BBO36" s="215"/>
      <c r="BBP36" s="215"/>
      <c r="BBQ36" s="215"/>
      <c r="BBR36" s="215"/>
      <c r="BBS36" s="215"/>
      <c r="BBT36" s="215"/>
      <c r="BBU36" s="215"/>
      <c r="BBV36" s="215"/>
      <c r="BBW36" s="215"/>
      <c r="BBX36" s="215"/>
      <c r="BBY36" s="215"/>
      <c r="BBZ36" s="215"/>
      <c r="BCA36" s="215"/>
      <c r="BCB36" s="215"/>
      <c r="BCC36" s="215"/>
      <c r="BCD36" s="215"/>
      <c r="BCE36" s="215"/>
      <c r="BCF36" s="215"/>
      <c r="BCG36" s="215"/>
      <c r="BCH36" s="215"/>
      <c r="BCI36" s="215"/>
      <c r="BCJ36" s="215"/>
      <c r="BCK36" s="215"/>
      <c r="BCL36" s="215"/>
      <c r="BCM36" s="215"/>
      <c r="BCN36" s="215"/>
      <c r="BCO36" s="215"/>
      <c r="BCP36" s="215"/>
      <c r="BCQ36" s="215"/>
      <c r="BCR36" s="215"/>
      <c r="BCS36" s="215"/>
      <c r="BCT36" s="215"/>
      <c r="BCU36" s="215"/>
      <c r="BCV36" s="215"/>
      <c r="BCW36" s="215"/>
      <c r="BCX36" s="215"/>
      <c r="BCY36" s="215"/>
      <c r="BCZ36" s="215"/>
      <c r="BDA36" s="215"/>
      <c r="BDB36" s="215"/>
      <c r="BDC36" s="215"/>
      <c r="BDD36" s="215"/>
      <c r="BDE36" s="215"/>
      <c r="BDF36" s="215"/>
      <c r="BDG36" s="215"/>
      <c r="BDH36" s="215"/>
      <c r="BDI36" s="215"/>
      <c r="BDJ36" s="215"/>
      <c r="BDK36" s="215"/>
      <c r="BDL36" s="215"/>
      <c r="BDM36" s="215"/>
      <c r="BDN36" s="215"/>
      <c r="BDO36" s="215"/>
      <c r="BDP36" s="215"/>
      <c r="BDQ36" s="215"/>
      <c r="BDR36" s="215"/>
      <c r="BDS36" s="215"/>
      <c r="BDT36" s="215"/>
      <c r="BDU36" s="215"/>
      <c r="BDV36" s="215"/>
      <c r="BDW36" s="215"/>
      <c r="BDX36" s="215"/>
      <c r="BDY36" s="215"/>
      <c r="BDZ36" s="215"/>
      <c r="BEA36" s="215"/>
      <c r="BEB36" s="215"/>
      <c r="BEC36" s="215"/>
      <c r="BED36" s="215"/>
      <c r="BEE36" s="215"/>
      <c r="BEF36" s="215"/>
      <c r="BEG36" s="215"/>
      <c r="BEH36" s="215"/>
      <c r="BEI36" s="215"/>
      <c r="BEJ36" s="215"/>
      <c r="BEK36" s="215"/>
      <c r="BEL36" s="215"/>
      <c r="BEM36" s="215"/>
      <c r="BEN36" s="215"/>
      <c r="BEO36" s="215"/>
      <c r="BEP36" s="215"/>
      <c r="BEQ36" s="215"/>
      <c r="BER36" s="215"/>
      <c r="BES36" s="215"/>
      <c r="BET36" s="215"/>
      <c r="BEU36" s="215"/>
      <c r="BEV36" s="215"/>
      <c r="BEW36" s="215"/>
      <c r="BEX36" s="215"/>
      <c r="BEY36" s="215"/>
      <c r="BEZ36" s="215"/>
      <c r="BFA36" s="215"/>
      <c r="BFB36" s="215"/>
      <c r="BFC36" s="215"/>
      <c r="BFD36" s="215"/>
      <c r="BFE36" s="215"/>
      <c r="BFF36" s="215"/>
      <c r="BFG36" s="215"/>
      <c r="BFH36" s="215"/>
      <c r="BFI36" s="215"/>
      <c r="BFJ36" s="215"/>
      <c r="BFK36" s="215"/>
      <c r="BFL36" s="215"/>
      <c r="BFM36" s="215"/>
      <c r="BFN36" s="215"/>
      <c r="BFO36" s="215"/>
      <c r="BFP36" s="215"/>
      <c r="BFQ36" s="215"/>
      <c r="BFR36" s="215"/>
      <c r="BFS36" s="215"/>
      <c r="BFT36" s="215"/>
      <c r="BFU36" s="215"/>
      <c r="BFV36" s="215"/>
      <c r="BFW36" s="215"/>
      <c r="BFX36" s="215"/>
      <c r="BFY36" s="215"/>
      <c r="BFZ36" s="215"/>
      <c r="BGA36" s="215"/>
      <c r="BGB36" s="215"/>
      <c r="BGC36" s="215"/>
      <c r="BGD36" s="215"/>
      <c r="BGE36" s="215"/>
      <c r="BGF36" s="215"/>
      <c r="BGG36" s="215"/>
      <c r="BGH36" s="215"/>
      <c r="BGI36" s="215"/>
      <c r="BGJ36" s="215"/>
      <c r="BGK36" s="215"/>
      <c r="BGL36" s="215"/>
      <c r="BGM36" s="215"/>
      <c r="BGN36" s="215"/>
      <c r="BGO36" s="215"/>
      <c r="BGP36" s="215"/>
      <c r="BGQ36" s="215"/>
      <c r="BGR36" s="215"/>
      <c r="BGS36" s="215"/>
      <c r="BGT36" s="215"/>
      <c r="BGU36" s="215"/>
      <c r="BGV36" s="215"/>
      <c r="BGW36" s="215"/>
      <c r="BGX36" s="215"/>
      <c r="BGY36" s="215"/>
      <c r="BGZ36" s="215"/>
      <c r="BHA36" s="215"/>
      <c r="BHB36" s="215"/>
      <c r="BHC36" s="215"/>
      <c r="BHD36" s="215"/>
      <c r="BHE36" s="215"/>
      <c r="BHF36" s="215"/>
      <c r="BHG36" s="215"/>
      <c r="BHH36" s="215"/>
      <c r="BHI36" s="215"/>
      <c r="BHJ36" s="215"/>
      <c r="BHK36" s="215"/>
      <c r="BHL36" s="215"/>
      <c r="BHM36" s="215"/>
      <c r="BHN36" s="215"/>
      <c r="BHO36" s="215"/>
      <c r="BHP36" s="215"/>
      <c r="BHQ36" s="215"/>
      <c r="BHR36" s="215"/>
      <c r="BHS36" s="215"/>
      <c r="BHT36" s="215"/>
      <c r="BHU36" s="215"/>
      <c r="BHV36" s="215"/>
      <c r="BHW36" s="215"/>
      <c r="BHX36" s="215"/>
      <c r="BHY36" s="215"/>
      <c r="BHZ36" s="215"/>
      <c r="BIA36" s="215"/>
      <c r="BIB36" s="215"/>
      <c r="BIC36" s="215"/>
      <c r="BID36" s="215"/>
      <c r="BIE36" s="215"/>
      <c r="BIF36" s="215"/>
      <c r="BIG36" s="215"/>
      <c r="BIH36" s="215"/>
      <c r="BII36" s="215"/>
      <c r="BIJ36" s="215"/>
      <c r="BIK36" s="215"/>
      <c r="BIL36" s="215"/>
      <c r="BIM36" s="215"/>
      <c r="BIN36" s="215"/>
      <c r="BIO36" s="215"/>
      <c r="BIP36" s="215"/>
      <c r="BIQ36" s="215"/>
      <c r="BIR36" s="215"/>
      <c r="BIS36" s="215"/>
      <c r="BIT36" s="215"/>
      <c r="BIU36" s="215"/>
      <c r="BIV36" s="215"/>
      <c r="BIW36" s="215"/>
      <c r="BIX36" s="215"/>
      <c r="BIY36" s="215"/>
      <c r="BIZ36" s="215"/>
      <c r="BJA36" s="215"/>
      <c r="BJB36" s="215"/>
      <c r="BJC36" s="215"/>
      <c r="BJD36" s="215"/>
      <c r="BJE36" s="215"/>
      <c r="BJF36" s="215"/>
      <c r="BJG36" s="215"/>
      <c r="BJH36" s="215"/>
      <c r="BJI36" s="215"/>
      <c r="BJJ36" s="215"/>
      <c r="BJK36" s="215"/>
      <c r="BJL36" s="215"/>
      <c r="BJM36" s="215"/>
      <c r="BJN36" s="215"/>
      <c r="BJO36" s="215"/>
      <c r="BJP36" s="215"/>
      <c r="BJQ36" s="215"/>
      <c r="BJR36" s="215"/>
      <c r="BJS36" s="215"/>
      <c r="BJT36" s="215"/>
      <c r="BJU36" s="215"/>
      <c r="BJV36" s="215"/>
      <c r="BJW36" s="215"/>
      <c r="BJX36" s="215"/>
      <c r="BJY36" s="215"/>
      <c r="BJZ36" s="215"/>
      <c r="BKA36" s="215"/>
      <c r="BKB36" s="215"/>
      <c r="BKC36" s="215"/>
      <c r="BKD36" s="215"/>
      <c r="BKE36" s="215"/>
      <c r="BKF36" s="215"/>
      <c r="BKG36" s="215"/>
      <c r="BKH36" s="215"/>
      <c r="BKI36" s="215"/>
      <c r="BKJ36" s="215"/>
      <c r="BKK36" s="215"/>
      <c r="BKL36" s="215"/>
      <c r="BKM36" s="215"/>
      <c r="BKN36" s="215"/>
      <c r="BKO36" s="215"/>
      <c r="BKP36" s="215"/>
      <c r="BKQ36" s="215"/>
      <c r="BKR36" s="215"/>
      <c r="BKS36" s="215"/>
      <c r="BKT36" s="215"/>
      <c r="BKU36" s="215"/>
      <c r="BKV36" s="215"/>
      <c r="BKW36" s="215"/>
      <c r="BKX36" s="215"/>
      <c r="BKY36" s="215"/>
      <c r="BKZ36" s="215"/>
      <c r="BLA36" s="215"/>
      <c r="BLB36" s="215"/>
      <c r="BLC36" s="215"/>
      <c r="BLD36" s="215"/>
      <c r="BLE36" s="215"/>
      <c r="BLF36" s="215"/>
      <c r="BLG36" s="215"/>
      <c r="BLH36" s="215"/>
      <c r="BLI36" s="215"/>
      <c r="BLJ36" s="215"/>
      <c r="BLK36" s="215"/>
      <c r="BLL36" s="215"/>
      <c r="BLM36" s="215"/>
      <c r="BLN36" s="215"/>
      <c r="BLO36" s="215"/>
      <c r="BLP36" s="215"/>
      <c r="BLQ36" s="215"/>
      <c r="BLR36" s="215"/>
      <c r="BLS36" s="215"/>
      <c r="BLT36" s="215"/>
      <c r="BLU36" s="215"/>
      <c r="BLV36" s="215"/>
      <c r="BLW36" s="215"/>
      <c r="BLX36" s="215"/>
      <c r="BLY36" s="215"/>
      <c r="BLZ36" s="215"/>
      <c r="BMA36" s="215"/>
      <c r="BMB36" s="215"/>
      <c r="BMC36" s="215"/>
      <c r="BMD36" s="215"/>
      <c r="BME36" s="215"/>
      <c r="BMF36" s="215"/>
      <c r="BMG36" s="215"/>
      <c r="BMH36" s="215"/>
      <c r="BMI36" s="215"/>
      <c r="BMJ36" s="215"/>
      <c r="BMK36" s="215"/>
      <c r="BML36" s="215"/>
      <c r="BMM36" s="215"/>
      <c r="BMN36" s="215"/>
      <c r="BMO36" s="215"/>
      <c r="BMP36" s="215"/>
      <c r="BMQ36" s="215"/>
      <c r="BMR36" s="215"/>
      <c r="BMS36" s="215"/>
      <c r="BMT36" s="215"/>
      <c r="BMU36" s="215"/>
      <c r="BMV36" s="215"/>
      <c r="BMW36" s="215"/>
      <c r="BMX36" s="215"/>
      <c r="BMY36" s="215"/>
      <c r="BMZ36" s="215"/>
      <c r="BNA36" s="215"/>
      <c r="BNB36" s="215"/>
      <c r="BNC36" s="215"/>
      <c r="BND36" s="215"/>
      <c r="BNE36" s="215"/>
      <c r="BNF36" s="215"/>
      <c r="BNG36" s="215"/>
      <c r="BNH36" s="215"/>
      <c r="BNI36" s="215"/>
      <c r="BNJ36" s="215"/>
      <c r="BNK36" s="215"/>
      <c r="BNL36" s="215"/>
      <c r="BNM36" s="215"/>
      <c r="BNN36" s="215"/>
      <c r="BNO36" s="215"/>
      <c r="BNP36" s="215"/>
      <c r="BNQ36" s="215"/>
      <c r="BNR36" s="215"/>
      <c r="BNS36" s="215"/>
      <c r="BNT36" s="215"/>
      <c r="BNU36" s="215"/>
      <c r="BNV36" s="215"/>
      <c r="BNW36" s="215"/>
      <c r="BNX36" s="215"/>
      <c r="BNY36" s="215"/>
      <c r="BNZ36" s="215"/>
      <c r="BOA36" s="215"/>
      <c r="BOB36" s="215"/>
      <c r="BOC36" s="215"/>
      <c r="BOD36" s="215"/>
      <c r="BOE36" s="215"/>
      <c r="BOF36" s="215"/>
      <c r="BOG36" s="215"/>
      <c r="BOH36" s="215"/>
      <c r="BOI36" s="215"/>
      <c r="BOJ36" s="215"/>
      <c r="BOK36" s="215"/>
      <c r="BOL36" s="215"/>
      <c r="BOM36" s="215"/>
      <c r="BON36" s="215"/>
      <c r="BOO36" s="215"/>
      <c r="BOP36" s="215"/>
      <c r="BOQ36" s="215"/>
      <c r="BOR36" s="215"/>
      <c r="BOS36" s="215"/>
      <c r="BOT36" s="215"/>
      <c r="BOU36" s="215"/>
      <c r="BOV36" s="215"/>
      <c r="BOW36" s="215"/>
      <c r="BOX36" s="215"/>
      <c r="BOY36" s="215"/>
      <c r="BOZ36" s="215"/>
      <c r="BPA36" s="215"/>
      <c r="BPB36" s="215"/>
      <c r="BPC36" s="215"/>
      <c r="BPD36" s="215"/>
      <c r="BPE36" s="215"/>
      <c r="BPF36" s="215"/>
      <c r="BPG36" s="215"/>
      <c r="BPH36" s="215"/>
      <c r="BPI36" s="215"/>
      <c r="BPJ36" s="215"/>
      <c r="BPK36" s="215"/>
      <c r="BPL36" s="215"/>
      <c r="BPM36" s="215"/>
      <c r="BPN36" s="215"/>
      <c r="BPO36" s="215"/>
      <c r="BPP36" s="215"/>
      <c r="BPQ36" s="215"/>
      <c r="BPR36" s="215"/>
      <c r="BPS36" s="215"/>
      <c r="BPT36" s="215"/>
      <c r="BPU36" s="215"/>
      <c r="BPV36" s="215"/>
      <c r="BPW36" s="215"/>
      <c r="BPX36" s="215"/>
      <c r="BPY36" s="215"/>
      <c r="BPZ36" s="215"/>
      <c r="BQA36" s="215"/>
      <c r="BQB36" s="215"/>
      <c r="BQC36" s="215"/>
      <c r="BQD36" s="215"/>
      <c r="BQE36" s="215"/>
      <c r="BQF36" s="215"/>
      <c r="BQG36" s="215"/>
      <c r="BQH36" s="215"/>
      <c r="BQI36" s="215"/>
      <c r="BQJ36" s="215"/>
      <c r="BQK36" s="215"/>
      <c r="BQL36" s="215"/>
      <c r="BQM36" s="215"/>
      <c r="BQN36" s="215"/>
      <c r="BQO36" s="215"/>
      <c r="BQP36" s="215"/>
      <c r="BQQ36" s="215"/>
      <c r="BQR36" s="215"/>
      <c r="BQS36" s="215"/>
      <c r="BQT36" s="215"/>
      <c r="BQU36" s="215"/>
      <c r="BQV36" s="215"/>
      <c r="BQW36" s="215"/>
      <c r="BQX36" s="215"/>
      <c r="BQY36" s="215"/>
      <c r="BQZ36" s="215"/>
      <c r="BRA36" s="215"/>
      <c r="BRB36" s="215"/>
      <c r="BRC36" s="215"/>
      <c r="BRD36" s="215"/>
      <c r="BRE36" s="215"/>
      <c r="BRF36" s="215"/>
      <c r="BRG36" s="215"/>
      <c r="BRH36" s="215"/>
      <c r="BRI36" s="215"/>
      <c r="BRJ36" s="215"/>
      <c r="BRK36" s="215"/>
      <c r="BRL36" s="215"/>
      <c r="BRM36" s="215"/>
      <c r="BRN36" s="215"/>
      <c r="BRO36" s="215"/>
      <c r="BRP36" s="215"/>
      <c r="BRQ36" s="215"/>
      <c r="BRR36" s="215"/>
      <c r="BRS36" s="215"/>
      <c r="BRT36" s="215"/>
      <c r="BRU36" s="215"/>
      <c r="BRV36" s="215"/>
      <c r="BRW36" s="215"/>
      <c r="BRX36" s="215"/>
      <c r="BRY36" s="215"/>
      <c r="BRZ36" s="215"/>
      <c r="BSA36" s="215"/>
      <c r="BSB36" s="215"/>
      <c r="BSC36" s="215"/>
      <c r="BSD36" s="215"/>
      <c r="BSE36" s="215"/>
      <c r="BSF36" s="215"/>
      <c r="BSG36" s="215"/>
      <c r="BSH36" s="215"/>
      <c r="BSI36" s="215"/>
      <c r="BSJ36" s="215"/>
      <c r="BSK36" s="215"/>
      <c r="BSL36" s="215"/>
      <c r="BSM36" s="215"/>
      <c r="BSN36" s="215"/>
      <c r="BSO36" s="215"/>
      <c r="BSP36" s="215"/>
      <c r="BSQ36" s="215"/>
      <c r="BSR36" s="215"/>
      <c r="BSS36" s="215"/>
      <c r="BST36" s="215"/>
      <c r="BSU36" s="215"/>
      <c r="BSV36" s="215"/>
      <c r="BSW36" s="215"/>
      <c r="BSX36" s="215"/>
      <c r="BSY36" s="215"/>
      <c r="BSZ36" s="215"/>
      <c r="BTA36" s="215"/>
      <c r="BTB36" s="215"/>
      <c r="BTC36" s="215"/>
      <c r="BTD36" s="215"/>
      <c r="BTE36" s="215"/>
      <c r="BTF36" s="215"/>
      <c r="BTG36" s="215"/>
      <c r="BTH36" s="215"/>
      <c r="BTI36" s="215"/>
      <c r="BTJ36" s="215"/>
      <c r="BTK36" s="215"/>
      <c r="BTL36" s="215"/>
      <c r="BTM36" s="215"/>
      <c r="BTN36" s="215"/>
      <c r="BTO36" s="215"/>
      <c r="BTP36" s="215"/>
      <c r="BTQ36" s="215"/>
      <c r="BTR36" s="215"/>
      <c r="BTS36" s="215"/>
      <c r="BTT36" s="215"/>
      <c r="BTU36" s="215"/>
      <c r="BTV36" s="215"/>
      <c r="BTW36" s="215"/>
      <c r="BTX36" s="215"/>
      <c r="BTY36" s="215"/>
      <c r="BTZ36" s="215"/>
      <c r="BUA36" s="215"/>
      <c r="BUB36" s="215"/>
      <c r="BUC36" s="215"/>
      <c r="BUD36" s="215"/>
      <c r="BUE36" s="215"/>
      <c r="BUF36" s="215"/>
      <c r="BUG36" s="215"/>
      <c r="BUH36" s="215"/>
      <c r="BUI36" s="215"/>
      <c r="BUJ36" s="215"/>
      <c r="BUK36" s="215"/>
      <c r="BUL36" s="215"/>
      <c r="BUM36" s="215"/>
      <c r="BUN36" s="215"/>
      <c r="BUO36" s="215"/>
      <c r="BUP36" s="215"/>
      <c r="BUQ36" s="215"/>
      <c r="BUR36" s="215"/>
      <c r="BUS36" s="215"/>
      <c r="BUT36" s="215"/>
      <c r="BUU36" s="215"/>
      <c r="BUV36" s="215"/>
      <c r="BUW36" s="215"/>
      <c r="BUX36" s="215"/>
      <c r="BUY36" s="215"/>
      <c r="BUZ36" s="215"/>
      <c r="BVA36" s="215"/>
      <c r="BVB36" s="215"/>
      <c r="BVC36" s="215"/>
      <c r="BVD36" s="215"/>
      <c r="BVE36" s="215"/>
      <c r="BVF36" s="215"/>
      <c r="BVG36" s="215"/>
      <c r="BVH36" s="215"/>
      <c r="BVI36" s="215"/>
      <c r="BVJ36" s="215"/>
      <c r="BVK36" s="215"/>
      <c r="BVL36" s="215"/>
      <c r="BVM36" s="215"/>
      <c r="BVN36" s="215"/>
      <c r="BVO36" s="215"/>
      <c r="BVP36" s="215"/>
      <c r="BVQ36" s="215"/>
      <c r="BVR36" s="215"/>
      <c r="BVS36" s="215"/>
      <c r="BVT36" s="215"/>
      <c r="BVU36" s="215"/>
      <c r="BVV36" s="215"/>
      <c r="BVW36" s="215"/>
      <c r="BVX36" s="215"/>
      <c r="BVY36" s="215"/>
      <c r="BVZ36" s="215"/>
      <c r="BWA36" s="215"/>
      <c r="BWB36" s="215"/>
      <c r="BWC36" s="215"/>
      <c r="BWD36" s="215"/>
      <c r="BWE36" s="215"/>
      <c r="BWF36" s="215"/>
      <c r="BWG36" s="215"/>
      <c r="BWH36" s="215"/>
      <c r="BWI36" s="215"/>
      <c r="BWJ36" s="215"/>
      <c r="BWK36" s="215"/>
      <c r="BWL36" s="215"/>
      <c r="BWM36" s="215"/>
      <c r="BWN36" s="215"/>
      <c r="BWO36" s="215"/>
      <c r="BWP36" s="215"/>
      <c r="BWQ36" s="215"/>
      <c r="BWR36" s="215"/>
      <c r="BWS36" s="215"/>
      <c r="BWT36" s="215"/>
      <c r="BWU36" s="215"/>
      <c r="BWV36" s="215"/>
      <c r="BWW36" s="215"/>
      <c r="BWX36" s="215"/>
      <c r="BWY36" s="215"/>
      <c r="BWZ36" s="215"/>
      <c r="BXA36" s="215"/>
      <c r="BXB36" s="215"/>
      <c r="BXC36" s="215"/>
      <c r="BXD36" s="215"/>
      <c r="BXE36" s="215"/>
      <c r="BXF36" s="215"/>
      <c r="BXG36" s="215"/>
      <c r="BXH36" s="215"/>
      <c r="BXI36" s="215"/>
      <c r="BXJ36" s="215"/>
      <c r="BXK36" s="215"/>
      <c r="BXL36" s="215"/>
      <c r="BXM36" s="215"/>
      <c r="BXN36" s="215"/>
      <c r="BXO36" s="215"/>
      <c r="BXP36" s="215"/>
      <c r="BXQ36" s="215"/>
      <c r="BXR36" s="215"/>
      <c r="BXS36" s="215"/>
      <c r="BXT36" s="215"/>
      <c r="BXU36" s="215"/>
      <c r="BXV36" s="215"/>
      <c r="BXW36" s="215"/>
      <c r="BXX36" s="215"/>
      <c r="BXY36" s="215"/>
      <c r="BXZ36" s="215"/>
      <c r="BYA36" s="215"/>
      <c r="BYB36" s="215"/>
      <c r="BYC36" s="215"/>
      <c r="BYD36" s="215"/>
      <c r="BYE36" s="215"/>
      <c r="BYF36" s="215"/>
      <c r="BYG36" s="215"/>
      <c r="BYH36" s="215"/>
      <c r="BYI36" s="215"/>
      <c r="BYJ36" s="215"/>
      <c r="BYK36" s="215"/>
      <c r="BYL36" s="215"/>
      <c r="BYM36" s="215"/>
      <c r="BYN36" s="215"/>
      <c r="BYO36" s="215"/>
      <c r="BYP36" s="215"/>
      <c r="BYQ36" s="215"/>
      <c r="BYR36" s="215"/>
      <c r="BYS36" s="215"/>
      <c r="BYT36" s="215"/>
      <c r="BYU36" s="215"/>
      <c r="BYV36" s="215"/>
      <c r="BYW36" s="215"/>
      <c r="BYX36" s="215"/>
      <c r="BYY36" s="215"/>
      <c r="BYZ36" s="215"/>
      <c r="BZA36" s="215"/>
      <c r="BZB36" s="215"/>
      <c r="BZC36" s="215"/>
      <c r="BZD36" s="215"/>
      <c r="BZE36" s="215"/>
      <c r="BZF36" s="215"/>
      <c r="BZG36" s="215"/>
      <c r="BZH36" s="215"/>
      <c r="BZI36" s="215"/>
      <c r="BZJ36" s="215"/>
      <c r="BZK36" s="215"/>
      <c r="BZL36" s="215"/>
      <c r="BZM36" s="215"/>
      <c r="BZN36" s="215"/>
      <c r="BZO36" s="215"/>
      <c r="BZP36" s="215"/>
      <c r="BZQ36" s="215"/>
      <c r="BZR36" s="215"/>
      <c r="BZS36" s="215"/>
      <c r="BZT36" s="215"/>
      <c r="BZU36" s="215"/>
      <c r="BZV36" s="215"/>
      <c r="BZW36" s="215"/>
      <c r="BZX36" s="215"/>
      <c r="BZY36" s="215"/>
      <c r="BZZ36" s="215"/>
      <c r="CAA36" s="215"/>
      <c r="CAB36" s="215"/>
      <c r="CAC36" s="215"/>
      <c r="CAD36" s="215"/>
      <c r="CAE36" s="215"/>
      <c r="CAF36" s="215"/>
      <c r="CAG36" s="215"/>
      <c r="CAH36" s="215"/>
      <c r="CAI36" s="215"/>
      <c r="CAJ36" s="215"/>
      <c r="CAK36" s="215"/>
      <c r="CAL36" s="215"/>
      <c r="CAM36" s="215"/>
      <c r="CAN36" s="215"/>
      <c r="CAO36" s="215"/>
      <c r="CAP36" s="215"/>
      <c r="CAQ36" s="215"/>
      <c r="CAR36" s="215"/>
      <c r="CAS36" s="215"/>
      <c r="CAT36" s="215"/>
      <c r="CAU36" s="215"/>
      <c r="CAV36" s="215"/>
      <c r="CAW36" s="215"/>
      <c r="CAX36" s="215"/>
      <c r="CAY36" s="215"/>
      <c r="CAZ36" s="215"/>
      <c r="CBA36" s="215"/>
      <c r="CBB36" s="215"/>
      <c r="CBC36" s="215"/>
      <c r="CBD36" s="215"/>
      <c r="CBE36" s="215"/>
      <c r="CBF36" s="215"/>
      <c r="CBG36" s="215"/>
      <c r="CBH36" s="215"/>
      <c r="CBI36" s="215"/>
      <c r="CBJ36" s="215"/>
      <c r="CBK36" s="215"/>
      <c r="CBL36" s="215"/>
      <c r="CBM36" s="215"/>
      <c r="CBN36" s="215"/>
      <c r="CBO36" s="215"/>
      <c r="CBP36" s="215"/>
      <c r="CBQ36" s="215"/>
      <c r="CBR36" s="215"/>
      <c r="CBS36" s="215"/>
      <c r="CBT36" s="215"/>
      <c r="CBU36" s="215"/>
      <c r="CBV36" s="215"/>
      <c r="CBW36" s="215"/>
      <c r="CBX36" s="215"/>
      <c r="CBY36" s="215"/>
      <c r="CBZ36" s="215"/>
      <c r="CCA36" s="215"/>
      <c r="CCB36" s="215"/>
      <c r="CCC36" s="215"/>
      <c r="CCD36" s="215"/>
      <c r="CCE36" s="215"/>
      <c r="CCF36" s="215"/>
      <c r="CCG36" s="215"/>
      <c r="CCH36" s="215"/>
      <c r="CCI36" s="215"/>
      <c r="CCJ36" s="215"/>
      <c r="CCK36" s="215"/>
      <c r="CCL36" s="215"/>
      <c r="CCM36" s="215"/>
      <c r="CCN36" s="215"/>
      <c r="CCO36" s="215"/>
      <c r="CCP36" s="215"/>
      <c r="CCQ36" s="215"/>
      <c r="CCR36" s="215"/>
      <c r="CCS36" s="215"/>
      <c r="CCT36" s="215"/>
      <c r="CCU36" s="215"/>
      <c r="CCV36" s="215"/>
      <c r="CCW36" s="215"/>
      <c r="CCX36" s="215"/>
      <c r="CCY36" s="215"/>
      <c r="CCZ36" s="215"/>
      <c r="CDA36" s="215"/>
      <c r="CDB36" s="215"/>
      <c r="CDC36" s="215"/>
      <c r="CDD36" s="215"/>
      <c r="CDE36" s="215"/>
      <c r="CDF36" s="215"/>
      <c r="CDG36" s="215"/>
      <c r="CDH36" s="215"/>
      <c r="CDI36" s="215"/>
      <c r="CDJ36" s="215"/>
      <c r="CDK36" s="215"/>
      <c r="CDL36" s="215"/>
      <c r="CDM36" s="215"/>
      <c r="CDN36" s="215"/>
      <c r="CDO36" s="215"/>
      <c r="CDP36" s="215"/>
      <c r="CDQ36" s="215"/>
      <c r="CDR36" s="215"/>
      <c r="CDS36" s="215"/>
      <c r="CDT36" s="215"/>
      <c r="CDU36" s="215"/>
      <c r="CDV36" s="215"/>
      <c r="CDW36" s="215"/>
      <c r="CDX36" s="215"/>
      <c r="CDY36" s="215"/>
      <c r="CDZ36" s="215"/>
      <c r="CEA36" s="215"/>
      <c r="CEB36" s="215"/>
      <c r="CEC36" s="215"/>
      <c r="CED36" s="215"/>
      <c r="CEE36" s="215"/>
      <c r="CEF36" s="215"/>
      <c r="CEG36" s="215"/>
      <c r="CEH36" s="215"/>
      <c r="CEI36" s="215"/>
      <c r="CEJ36" s="215"/>
      <c r="CEK36" s="215"/>
      <c r="CEL36" s="215"/>
      <c r="CEM36" s="215"/>
      <c r="CEN36" s="215"/>
      <c r="CEO36" s="215"/>
      <c r="CEP36" s="215"/>
      <c r="CEQ36" s="215"/>
      <c r="CER36" s="215"/>
      <c r="CES36" s="215"/>
      <c r="CET36" s="215"/>
      <c r="CEU36" s="215"/>
      <c r="CEV36" s="215"/>
      <c r="CEW36" s="215"/>
      <c r="CEX36" s="215"/>
      <c r="CEY36" s="215"/>
      <c r="CEZ36" s="215"/>
      <c r="CFA36" s="215"/>
      <c r="CFB36" s="215"/>
      <c r="CFC36" s="215"/>
      <c r="CFD36" s="215"/>
      <c r="CFE36" s="215"/>
      <c r="CFF36" s="215"/>
      <c r="CFG36" s="215"/>
      <c r="CFH36" s="215"/>
      <c r="CFI36" s="215"/>
      <c r="CFJ36" s="215"/>
      <c r="CFK36" s="215"/>
      <c r="CFL36" s="215"/>
      <c r="CFM36" s="215"/>
      <c r="CFN36" s="215"/>
      <c r="CFO36" s="215"/>
      <c r="CFP36" s="215"/>
      <c r="CFQ36" s="215"/>
      <c r="CFR36" s="215"/>
      <c r="CFS36" s="215"/>
      <c r="CFT36" s="215"/>
      <c r="CFU36" s="215"/>
      <c r="CFV36" s="215"/>
      <c r="CFW36" s="215"/>
      <c r="CFX36" s="215"/>
      <c r="CFY36" s="215"/>
      <c r="CFZ36" s="215"/>
      <c r="CGA36" s="215"/>
      <c r="CGB36" s="215"/>
      <c r="CGC36" s="215"/>
      <c r="CGD36" s="215"/>
      <c r="CGE36" s="215"/>
      <c r="CGF36" s="215"/>
      <c r="CGG36" s="215"/>
      <c r="CGH36" s="215"/>
      <c r="CGI36" s="215"/>
      <c r="CGJ36" s="215"/>
      <c r="CGK36" s="215"/>
      <c r="CGL36" s="215"/>
      <c r="CGM36" s="215"/>
      <c r="CGN36" s="215"/>
      <c r="CGO36" s="215"/>
      <c r="CGP36" s="215"/>
      <c r="CGQ36" s="215"/>
      <c r="CGR36" s="215"/>
      <c r="CGS36" s="215"/>
      <c r="CGT36" s="215"/>
      <c r="CGU36" s="215"/>
      <c r="CGV36" s="215"/>
      <c r="CGW36" s="215"/>
      <c r="CGX36" s="215"/>
      <c r="CGY36" s="215"/>
      <c r="CGZ36" s="215"/>
      <c r="CHA36" s="215"/>
      <c r="CHB36" s="215"/>
      <c r="CHC36" s="215"/>
      <c r="CHD36" s="215"/>
      <c r="CHE36" s="215"/>
      <c r="CHF36" s="215"/>
      <c r="CHG36" s="215"/>
      <c r="CHH36" s="215"/>
      <c r="CHI36" s="215"/>
      <c r="CHJ36" s="215"/>
      <c r="CHK36" s="215"/>
      <c r="CHL36" s="215"/>
      <c r="CHM36" s="215"/>
      <c r="CHN36" s="215"/>
      <c r="CHO36" s="215"/>
      <c r="CHP36" s="215"/>
      <c r="CHQ36" s="215"/>
      <c r="CHR36" s="215"/>
      <c r="CHS36" s="215"/>
      <c r="CHT36" s="215"/>
      <c r="CHU36" s="215"/>
      <c r="CHV36" s="215"/>
      <c r="CHW36" s="215"/>
      <c r="CHX36" s="215"/>
      <c r="CHY36" s="215"/>
      <c r="CHZ36" s="215"/>
      <c r="CIA36" s="215"/>
      <c r="CIB36" s="215"/>
      <c r="CIC36" s="215"/>
      <c r="CID36" s="215"/>
      <c r="CIE36" s="215"/>
      <c r="CIF36" s="215"/>
      <c r="CIG36" s="215"/>
      <c r="CIH36" s="215"/>
      <c r="CII36" s="215"/>
      <c r="CIJ36" s="215"/>
      <c r="CIK36" s="215"/>
      <c r="CIL36" s="215"/>
      <c r="CIM36" s="215"/>
      <c r="CIN36" s="215"/>
      <c r="CIO36" s="215"/>
      <c r="CIP36" s="215"/>
      <c r="CIQ36" s="215"/>
      <c r="CIR36" s="215"/>
      <c r="CIS36" s="215"/>
      <c r="CIT36" s="215"/>
      <c r="CIU36" s="215"/>
      <c r="CIV36" s="215"/>
      <c r="CIW36" s="215"/>
      <c r="CIX36" s="215"/>
      <c r="CIY36" s="215"/>
      <c r="CIZ36" s="215"/>
      <c r="CJA36" s="215"/>
      <c r="CJB36" s="215"/>
      <c r="CJC36" s="215"/>
      <c r="CJD36" s="215"/>
      <c r="CJE36" s="215"/>
      <c r="CJF36" s="215"/>
      <c r="CJG36" s="215"/>
      <c r="CJH36" s="215"/>
      <c r="CJI36" s="215"/>
      <c r="CJJ36" s="215"/>
      <c r="CJK36" s="215"/>
      <c r="CJL36" s="215"/>
      <c r="CJM36" s="215"/>
      <c r="CJN36" s="215"/>
      <c r="CJO36" s="215"/>
      <c r="CJP36" s="215"/>
      <c r="CJQ36" s="215"/>
      <c r="CJR36" s="215"/>
      <c r="CJS36" s="215"/>
      <c r="CJT36" s="215"/>
      <c r="CJU36" s="215"/>
      <c r="CJV36" s="215"/>
      <c r="CJW36" s="215"/>
      <c r="CJX36" s="215"/>
      <c r="CJY36" s="215"/>
      <c r="CJZ36" s="215"/>
      <c r="CKA36" s="215"/>
      <c r="CKB36" s="215"/>
      <c r="CKC36" s="215"/>
      <c r="CKD36" s="215"/>
      <c r="CKE36" s="215"/>
      <c r="CKF36" s="215"/>
      <c r="CKG36" s="215"/>
      <c r="CKH36" s="215"/>
      <c r="CKI36" s="215"/>
      <c r="CKJ36" s="215"/>
      <c r="CKK36" s="215"/>
      <c r="CKL36" s="215"/>
      <c r="CKM36" s="215"/>
      <c r="CKN36" s="215"/>
      <c r="CKO36" s="215"/>
      <c r="CKP36" s="215"/>
      <c r="CKQ36" s="215"/>
      <c r="CKR36" s="215"/>
      <c r="CKS36" s="215"/>
      <c r="CKT36" s="215"/>
      <c r="CKU36" s="215"/>
      <c r="CKV36" s="215"/>
      <c r="CKW36" s="215"/>
      <c r="CKX36" s="215"/>
      <c r="CKY36" s="215"/>
      <c r="CKZ36" s="215"/>
      <c r="CLA36" s="215"/>
      <c r="CLB36" s="215"/>
      <c r="CLC36" s="215"/>
      <c r="CLD36" s="215"/>
      <c r="CLE36" s="215"/>
      <c r="CLF36" s="215"/>
      <c r="CLG36" s="215"/>
      <c r="CLH36" s="215"/>
      <c r="CLI36" s="215"/>
      <c r="CLJ36" s="215"/>
      <c r="CLK36" s="215"/>
      <c r="CLL36" s="215"/>
      <c r="CLM36" s="215"/>
      <c r="CLN36" s="215"/>
      <c r="CLO36" s="215"/>
      <c r="CLP36" s="215"/>
      <c r="CLQ36" s="215"/>
      <c r="CLR36" s="215"/>
      <c r="CLS36" s="215"/>
      <c r="CLT36" s="215"/>
      <c r="CLU36" s="215"/>
      <c r="CLV36" s="215"/>
      <c r="CLW36" s="215"/>
      <c r="CLX36" s="215"/>
      <c r="CLY36" s="215"/>
      <c r="CLZ36" s="215"/>
      <c r="CMA36" s="215"/>
      <c r="CMB36" s="215"/>
      <c r="CMC36" s="215"/>
      <c r="CMD36" s="215"/>
      <c r="CME36" s="215"/>
      <c r="CMF36" s="215"/>
      <c r="CMG36" s="215"/>
      <c r="CMH36" s="215"/>
      <c r="CMI36" s="215"/>
      <c r="CMJ36" s="215"/>
      <c r="CMK36" s="215"/>
      <c r="CML36" s="215"/>
      <c r="CMM36" s="215"/>
      <c r="CMN36" s="215"/>
      <c r="CMO36" s="215"/>
      <c r="CMP36" s="215"/>
      <c r="CMQ36" s="215"/>
      <c r="CMR36" s="215"/>
      <c r="CMS36" s="215"/>
      <c r="CMT36" s="215"/>
      <c r="CMU36" s="215"/>
      <c r="CMV36" s="215"/>
      <c r="CMW36" s="215"/>
      <c r="CMX36" s="215"/>
      <c r="CMY36" s="215"/>
      <c r="CMZ36" s="215"/>
      <c r="CNA36" s="215"/>
      <c r="CNB36" s="215"/>
      <c r="CNC36" s="215"/>
      <c r="CND36" s="215"/>
      <c r="CNE36" s="215"/>
      <c r="CNF36" s="215"/>
      <c r="CNG36" s="215"/>
      <c r="CNH36" s="215"/>
      <c r="CNI36" s="215"/>
      <c r="CNJ36" s="215"/>
      <c r="CNK36" s="215"/>
      <c r="CNL36" s="215"/>
      <c r="CNM36" s="215"/>
      <c r="CNN36" s="215"/>
      <c r="CNO36" s="215"/>
      <c r="CNP36" s="215"/>
      <c r="CNQ36" s="215"/>
      <c r="CNR36" s="215"/>
      <c r="CNS36" s="215"/>
      <c r="CNT36" s="215"/>
      <c r="CNU36" s="215"/>
      <c r="CNV36" s="215"/>
      <c r="CNW36" s="215"/>
      <c r="CNX36" s="215"/>
      <c r="CNY36" s="215"/>
      <c r="CNZ36" s="215"/>
      <c r="COA36" s="215"/>
      <c r="COB36" s="215"/>
      <c r="COC36" s="215"/>
      <c r="COD36" s="215"/>
      <c r="COE36" s="215"/>
      <c r="COF36" s="215"/>
      <c r="COG36" s="215"/>
      <c r="COH36" s="215"/>
      <c r="COI36" s="215"/>
      <c r="COJ36" s="215"/>
      <c r="COK36" s="215"/>
      <c r="COL36" s="215"/>
      <c r="COM36" s="215"/>
      <c r="CON36" s="215"/>
      <c r="COO36" s="215"/>
      <c r="COP36" s="215"/>
      <c r="COQ36" s="215"/>
      <c r="COR36" s="215"/>
      <c r="COS36" s="215"/>
      <c r="COT36" s="215"/>
      <c r="COU36" s="215"/>
      <c r="COV36" s="215"/>
      <c r="COW36" s="215"/>
      <c r="COX36" s="215"/>
      <c r="COY36" s="215"/>
      <c r="COZ36" s="215"/>
      <c r="CPA36" s="215"/>
      <c r="CPB36" s="215"/>
      <c r="CPC36" s="215"/>
      <c r="CPD36" s="215"/>
      <c r="CPE36" s="215"/>
      <c r="CPF36" s="215"/>
      <c r="CPG36" s="215"/>
      <c r="CPH36" s="215"/>
      <c r="CPI36" s="215"/>
      <c r="CPJ36" s="215"/>
      <c r="CPK36" s="215"/>
      <c r="CPL36" s="215"/>
      <c r="CPM36" s="215"/>
      <c r="CPN36" s="215"/>
      <c r="CPO36" s="215"/>
      <c r="CPP36" s="215"/>
      <c r="CPQ36" s="215"/>
      <c r="CPR36" s="215"/>
      <c r="CPS36" s="215"/>
      <c r="CPT36" s="215"/>
      <c r="CPU36" s="215"/>
      <c r="CPV36" s="215"/>
      <c r="CPW36" s="215"/>
      <c r="CPX36" s="215"/>
      <c r="CPY36" s="215"/>
      <c r="CPZ36" s="215"/>
      <c r="CQA36" s="215"/>
      <c r="CQB36" s="215"/>
      <c r="CQC36" s="215"/>
      <c r="CQD36" s="215"/>
      <c r="CQE36" s="215"/>
      <c r="CQF36" s="215"/>
      <c r="CQG36" s="215"/>
      <c r="CQH36" s="215"/>
      <c r="CQI36" s="215"/>
      <c r="CQJ36" s="215"/>
      <c r="CQK36" s="215"/>
      <c r="CQL36" s="215"/>
      <c r="CQM36" s="215"/>
      <c r="CQN36" s="215"/>
      <c r="CQO36" s="215"/>
      <c r="CQP36" s="215"/>
      <c r="CQQ36" s="215"/>
      <c r="CQR36" s="215"/>
      <c r="CQS36" s="215"/>
      <c r="CQT36" s="215"/>
      <c r="CQU36" s="215"/>
      <c r="CQV36" s="215"/>
      <c r="CQW36" s="215"/>
      <c r="CQX36" s="215"/>
      <c r="CQY36" s="215"/>
      <c r="CQZ36" s="215"/>
      <c r="CRA36" s="215"/>
      <c r="CRB36" s="215"/>
      <c r="CRC36" s="215"/>
      <c r="CRD36" s="215"/>
      <c r="CRE36" s="215"/>
      <c r="CRF36" s="215"/>
      <c r="CRG36" s="215"/>
      <c r="CRH36" s="215"/>
      <c r="CRI36" s="215"/>
      <c r="CRJ36" s="215"/>
      <c r="CRK36" s="215"/>
      <c r="CRL36" s="215"/>
      <c r="CRM36" s="215"/>
      <c r="CRN36" s="215"/>
      <c r="CRO36" s="215"/>
      <c r="CRP36" s="215"/>
      <c r="CRQ36" s="215"/>
      <c r="CRR36" s="215"/>
      <c r="CRS36" s="215"/>
      <c r="CRT36" s="215"/>
      <c r="CRU36" s="215"/>
      <c r="CRV36" s="215"/>
      <c r="CRW36" s="215"/>
      <c r="CRX36" s="215"/>
      <c r="CRY36" s="215"/>
      <c r="CRZ36" s="215"/>
      <c r="CSA36" s="215"/>
      <c r="CSB36" s="215"/>
      <c r="CSC36" s="215"/>
      <c r="CSD36" s="215"/>
      <c r="CSE36" s="215"/>
      <c r="CSF36" s="215"/>
      <c r="CSG36" s="215"/>
      <c r="CSH36" s="215"/>
      <c r="CSI36" s="215"/>
      <c r="CSJ36" s="215"/>
      <c r="CSK36" s="215"/>
      <c r="CSL36" s="215"/>
      <c r="CSM36" s="215"/>
      <c r="CSN36" s="215"/>
      <c r="CSO36" s="215"/>
      <c r="CSP36" s="215"/>
      <c r="CSQ36" s="215"/>
      <c r="CSR36" s="215"/>
      <c r="CSS36" s="215"/>
      <c r="CST36" s="215"/>
      <c r="CSU36" s="215"/>
      <c r="CSV36" s="215"/>
      <c r="CSW36" s="215"/>
      <c r="CSX36" s="215"/>
      <c r="CSY36" s="215"/>
      <c r="CSZ36" s="215"/>
      <c r="CTA36" s="215"/>
      <c r="CTB36" s="215"/>
      <c r="CTC36" s="215"/>
      <c r="CTD36" s="215"/>
      <c r="CTE36" s="215"/>
      <c r="CTF36" s="215"/>
      <c r="CTG36" s="215"/>
      <c r="CTH36" s="215"/>
      <c r="CTI36" s="215"/>
      <c r="CTJ36" s="215"/>
      <c r="CTK36" s="215"/>
      <c r="CTL36" s="215"/>
      <c r="CTM36" s="215"/>
      <c r="CTN36" s="215"/>
      <c r="CTO36" s="215"/>
      <c r="CTP36" s="215"/>
      <c r="CTQ36" s="215"/>
      <c r="CTR36" s="215"/>
      <c r="CTS36" s="215"/>
      <c r="CTT36" s="215"/>
      <c r="CTU36" s="215"/>
      <c r="CTV36" s="215"/>
      <c r="CTW36" s="215"/>
      <c r="CTX36" s="215"/>
      <c r="CTY36" s="215"/>
      <c r="CTZ36" s="215"/>
      <c r="CUA36" s="215"/>
      <c r="CUB36" s="215"/>
      <c r="CUC36" s="215"/>
      <c r="CUD36" s="215"/>
      <c r="CUE36" s="215"/>
      <c r="CUF36" s="215"/>
      <c r="CUG36" s="215"/>
      <c r="CUH36" s="215"/>
      <c r="CUI36" s="215"/>
      <c r="CUJ36" s="215"/>
      <c r="CUK36" s="215"/>
      <c r="CUL36" s="215"/>
      <c r="CUM36" s="215"/>
      <c r="CUN36" s="215"/>
      <c r="CUO36" s="215"/>
      <c r="CUP36" s="215"/>
      <c r="CUQ36" s="215"/>
      <c r="CUR36" s="215"/>
      <c r="CUS36" s="215"/>
      <c r="CUT36" s="215"/>
      <c r="CUU36" s="215"/>
      <c r="CUV36" s="215"/>
      <c r="CUW36" s="215"/>
      <c r="CUX36" s="215"/>
      <c r="CUY36" s="215"/>
      <c r="CUZ36" s="215"/>
      <c r="CVA36" s="215"/>
      <c r="CVB36" s="215"/>
      <c r="CVC36" s="215"/>
      <c r="CVD36" s="215"/>
      <c r="CVE36" s="215"/>
      <c r="CVF36" s="215"/>
      <c r="CVG36" s="215"/>
      <c r="CVH36" s="215"/>
      <c r="CVI36" s="215"/>
      <c r="CVJ36" s="215"/>
      <c r="CVK36" s="215"/>
      <c r="CVL36" s="215"/>
      <c r="CVM36" s="215"/>
      <c r="CVN36" s="215"/>
      <c r="CVO36" s="215"/>
      <c r="CVP36" s="215"/>
      <c r="CVQ36" s="215"/>
      <c r="CVR36" s="215"/>
      <c r="CVS36" s="215"/>
      <c r="CVT36" s="215"/>
      <c r="CVU36" s="215"/>
      <c r="CVV36" s="215"/>
      <c r="CVW36" s="215"/>
      <c r="CVX36" s="215"/>
      <c r="CVY36" s="215"/>
      <c r="CVZ36" s="215"/>
      <c r="CWA36" s="215"/>
      <c r="CWB36" s="215"/>
      <c r="CWC36" s="215"/>
      <c r="CWD36" s="215"/>
      <c r="CWE36" s="215"/>
      <c r="CWF36" s="215"/>
      <c r="CWG36" s="215"/>
      <c r="CWH36" s="215"/>
      <c r="CWI36" s="215"/>
      <c r="CWJ36" s="215"/>
      <c r="CWK36" s="215"/>
      <c r="CWL36" s="215"/>
      <c r="CWM36" s="215"/>
      <c r="CWN36" s="215"/>
      <c r="CWO36" s="215"/>
      <c r="CWP36" s="215"/>
      <c r="CWQ36" s="215"/>
      <c r="CWR36" s="215"/>
      <c r="CWS36" s="215"/>
      <c r="CWT36" s="215"/>
      <c r="CWU36" s="215"/>
      <c r="CWV36" s="215"/>
      <c r="CWW36" s="215"/>
      <c r="CWX36" s="215"/>
      <c r="CWY36" s="215"/>
      <c r="CWZ36" s="215"/>
      <c r="CXA36" s="215"/>
      <c r="CXB36" s="215"/>
      <c r="CXC36" s="215"/>
      <c r="CXD36" s="215"/>
      <c r="CXE36" s="215"/>
      <c r="CXF36" s="215"/>
      <c r="CXG36" s="215"/>
      <c r="CXH36" s="215"/>
      <c r="CXI36" s="215"/>
      <c r="CXJ36" s="215"/>
      <c r="CXK36" s="215"/>
      <c r="CXL36" s="215"/>
      <c r="CXM36" s="215"/>
      <c r="CXN36" s="215"/>
      <c r="CXO36" s="215"/>
      <c r="CXP36" s="215"/>
      <c r="CXQ36" s="215"/>
      <c r="CXR36" s="215"/>
      <c r="CXS36" s="215"/>
      <c r="CXT36" s="215"/>
      <c r="CXU36" s="215"/>
      <c r="CXV36" s="215"/>
      <c r="CXW36" s="215"/>
      <c r="CXX36" s="215"/>
      <c r="CXY36" s="215"/>
      <c r="CXZ36" s="215"/>
      <c r="CYA36" s="215"/>
      <c r="CYB36" s="215"/>
      <c r="CYC36" s="215"/>
      <c r="CYD36" s="215"/>
      <c r="CYE36" s="215"/>
      <c r="CYF36" s="215"/>
      <c r="CYG36" s="215"/>
      <c r="CYH36" s="215"/>
      <c r="CYI36" s="215"/>
      <c r="CYJ36" s="215"/>
      <c r="CYK36" s="215"/>
      <c r="CYL36" s="215"/>
      <c r="CYM36" s="215"/>
      <c r="CYN36" s="215"/>
      <c r="CYO36" s="215"/>
      <c r="CYP36" s="215"/>
      <c r="CYQ36" s="215"/>
      <c r="CYR36" s="215"/>
      <c r="CYS36" s="215"/>
      <c r="CYT36" s="215"/>
      <c r="CYU36" s="215"/>
      <c r="CYV36" s="215"/>
      <c r="CYW36" s="215"/>
      <c r="CYX36" s="215"/>
      <c r="CYY36" s="215"/>
      <c r="CYZ36" s="215"/>
      <c r="CZA36" s="215"/>
      <c r="CZB36" s="215"/>
      <c r="CZC36" s="215"/>
      <c r="CZD36" s="215"/>
      <c r="CZE36" s="215"/>
      <c r="CZF36" s="215"/>
      <c r="CZG36" s="215"/>
      <c r="CZH36" s="215"/>
      <c r="CZI36" s="215"/>
      <c r="CZJ36" s="215"/>
      <c r="CZK36" s="215"/>
      <c r="CZL36" s="215"/>
      <c r="CZM36" s="215"/>
      <c r="CZN36" s="215"/>
      <c r="CZO36" s="215"/>
      <c r="CZP36" s="215"/>
      <c r="CZQ36" s="215"/>
      <c r="CZR36" s="215"/>
      <c r="CZS36" s="215"/>
      <c r="CZT36" s="215"/>
      <c r="CZU36" s="215"/>
      <c r="CZV36" s="215"/>
      <c r="CZW36" s="215"/>
      <c r="CZX36" s="215"/>
      <c r="CZY36" s="215"/>
      <c r="CZZ36" s="215"/>
      <c r="DAA36" s="215"/>
      <c r="DAB36" s="215"/>
      <c r="DAC36" s="215"/>
      <c r="DAD36" s="215"/>
      <c r="DAE36" s="215"/>
      <c r="DAF36" s="215"/>
      <c r="DAG36" s="215"/>
      <c r="DAH36" s="215"/>
      <c r="DAI36" s="215"/>
      <c r="DAJ36" s="215"/>
      <c r="DAK36" s="215"/>
      <c r="DAL36" s="215"/>
      <c r="DAM36" s="215"/>
      <c r="DAN36" s="215"/>
      <c r="DAO36" s="215"/>
      <c r="DAP36" s="215"/>
      <c r="DAQ36" s="215"/>
      <c r="DAR36" s="215"/>
      <c r="DAS36" s="215"/>
      <c r="DAT36" s="215"/>
      <c r="DAU36" s="215"/>
      <c r="DAV36" s="215"/>
      <c r="DAW36" s="215"/>
      <c r="DAX36" s="215"/>
      <c r="DAY36" s="215"/>
      <c r="DAZ36" s="215"/>
      <c r="DBA36" s="215"/>
      <c r="DBB36" s="215"/>
      <c r="DBC36" s="215"/>
      <c r="DBD36" s="215"/>
      <c r="DBE36" s="215"/>
      <c r="DBF36" s="215"/>
      <c r="DBG36" s="215"/>
      <c r="DBH36" s="215"/>
      <c r="DBI36" s="215"/>
      <c r="DBJ36" s="215"/>
      <c r="DBK36" s="215"/>
      <c r="DBL36" s="215"/>
      <c r="DBM36" s="215"/>
      <c r="DBN36" s="215"/>
      <c r="DBO36" s="215"/>
      <c r="DBP36" s="215"/>
      <c r="DBQ36" s="215"/>
      <c r="DBR36" s="215"/>
      <c r="DBS36" s="215"/>
      <c r="DBT36" s="215"/>
      <c r="DBU36" s="215"/>
      <c r="DBV36" s="215"/>
      <c r="DBW36" s="215"/>
      <c r="DBX36" s="215"/>
      <c r="DBY36" s="215"/>
      <c r="DBZ36" s="215"/>
      <c r="DCA36" s="215"/>
      <c r="DCB36" s="215"/>
      <c r="DCC36" s="215"/>
      <c r="DCD36" s="215"/>
      <c r="DCE36" s="215"/>
      <c r="DCF36" s="215"/>
      <c r="DCG36" s="215"/>
      <c r="DCH36" s="215"/>
      <c r="DCI36" s="215"/>
      <c r="DCJ36" s="215"/>
      <c r="DCK36" s="215"/>
      <c r="DCL36" s="215"/>
      <c r="DCM36" s="215"/>
      <c r="DCN36" s="215"/>
      <c r="DCO36" s="215"/>
      <c r="DCP36" s="215"/>
      <c r="DCQ36" s="215"/>
      <c r="DCR36" s="215"/>
      <c r="DCS36" s="215"/>
      <c r="DCT36" s="215"/>
      <c r="DCU36" s="215"/>
      <c r="DCV36" s="215"/>
      <c r="DCW36" s="215"/>
      <c r="DCX36" s="215"/>
      <c r="DCY36" s="215"/>
      <c r="DCZ36" s="215"/>
      <c r="DDA36" s="215"/>
      <c r="DDB36" s="215"/>
      <c r="DDC36" s="215"/>
      <c r="DDD36" s="215"/>
      <c r="DDE36" s="215"/>
      <c r="DDF36" s="215"/>
      <c r="DDG36" s="215"/>
      <c r="DDH36" s="215"/>
      <c r="DDI36" s="215"/>
      <c r="DDJ36" s="215"/>
      <c r="DDK36" s="215"/>
      <c r="DDL36" s="215"/>
      <c r="DDM36" s="215"/>
      <c r="DDN36" s="215"/>
      <c r="DDO36" s="215"/>
      <c r="DDP36" s="215"/>
      <c r="DDQ36" s="215"/>
      <c r="DDR36" s="215"/>
      <c r="DDS36" s="215"/>
      <c r="DDT36" s="215"/>
      <c r="DDU36" s="215"/>
      <c r="DDV36" s="215"/>
      <c r="DDW36" s="215"/>
      <c r="DDX36" s="215"/>
      <c r="DDY36" s="215"/>
      <c r="DDZ36" s="215"/>
      <c r="DEA36" s="215"/>
      <c r="DEB36" s="215"/>
      <c r="DEC36" s="215"/>
      <c r="DED36" s="215"/>
      <c r="DEE36" s="215"/>
      <c r="DEF36" s="215"/>
      <c r="DEG36" s="215"/>
      <c r="DEH36" s="215"/>
      <c r="DEI36" s="215"/>
      <c r="DEJ36" s="215"/>
      <c r="DEK36" s="215"/>
      <c r="DEL36" s="215"/>
      <c r="DEM36" s="215"/>
      <c r="DEN36" s="215"/>
      <c r="DEO36" s="215"/>
      <c r="DEP36" s="215"/>
      <c r="DEQ36" s="215"/>
      <c r="DER36" s="215"/>
      <c r="DES36" s="215"/>
      <c r="DET36" s="215"/>
      <c r="DEU36" s="215"/>
      <c r="DEV36" s="215"/>
      <c r="DEW36" s="215"/>
      <c r="DEX36" s="215"/>
      <c r="DEY36" s="215"/>
      <c r="DEZ36" s="215"/>
      <c r="DFA36" s="215"/>
      <c r="DFB36" s="215"/>
      <c r="DFC36" s="215"/>
      <c r="DFD36" s="215"/>
      <c r="DFE36" s="215"/>
      <c r="DFF36" s="215"/>
      <c r="DFG36" s="215"/>
      <c r="DFH36" s="215"/>
      <c r="DFI36" s="215"/>
      <c r="DFJ36" s="215"/>
      <c r="DFK36" s="215"/>
      <c r="DFL36" s="215"/>
      <c r="DFM36" s="215"/>
      <c r="DFN36" s="215"/>
      <c r="DFO36" s="215"/>
      <c r="DFP36" s="215"/>
      <c r="DFQ36" s="215"/>
      <c r="DFR36" s="215"/>
      <c r="DFS36" s="215"/>
      <c r="DFT36" s="215"/>
      <c r="DFU36" s="215"/>
      <c r="DFV36" s="215"/>
      <c r="DFW36" s="215"/>
      <c r="DFX36" s="215"/>
      <c r="DFY36" s="215"/>
      <c r="DFZ36" s="215"/>
      <c r="DGA36" s="215"/>
      <c r="DGB36" s="215"/>
      <c r="DGC36" s="215"/>
      <c r="DGD36" s="215"/>
      <c r="DGE36" s="215"/>
      <c r="DGF36" s="215"/>
      <c r="DGG36" s="215"/>
      <c r="DGH36" s="215"/>
      <c r="DGI36" s="215"/>
      <c r="DGJ36" s="215"/>
      <c r="DGK36" s="215"/>
      <c r="DGL36" s="215"/>
      <c r="DGM36" s="215"/>
      <c r="DGN36" s="215"/>
      <c r="DGO36" s="215"/>
      <c r="DGP36" s="215"/>
      <c r="DGQ36" s="215"/>
      <c r="DGR36" s="215"/>
      <c r="DGS36" s="215"/>
      <c r="DGT36" s="215"/>
      <c r="DGU36" s="215"/>
      <c r="DGV36" s="215"/>
      <c r="DGW36" s="215"/>
      <c r="DGX36" s="215"/>
      <c r="DGY36" s="215"/>
      <c r="DGZ36" s="215"/>
      <c r="DHA36" s="215"/>
      <c r="DHB36" s="215"/>
      <c r="DHC36" s="215"/>
      <c r="DHD36" s="215"/>
      <c r="DHE36" s="215"/>
      <c r="DHF36" s="215"/>
      <c r="DHG36" s="215"/>
      <c r="DHH36" s="215"/>
      <c r="DHI36" s="215"/>
      <c r="DHJ36" s="215"/>
      <c r="DHK36" s="215"/>
      <c r="DHL36" s="215"/>
      <c r="DHM36" s="215"/>
      <c r="DHN36" s="215"/>
      <c r="DHO36" s="215"/>
      <c r="DHP36" s="215"/>
      <c r="DHQ36" s="215"/>
      <c r="DHR36" s="215"/>
      <c r="DHS36" s="215"/>
      <c r="DHT36" s="215"/>
      <c r="DHU36" s="215"/>
      <c r="DHV36" s="215"/>
      <c r="DHW36" s="215"/>
      <c r="DHX36" s="215"/>
      <c r="DHY36" s="215"/>
      <c r="DHZ36" s="215"/>
      <c r="DIA36" s="215"/>
      <c r="DIB36" s="215"/>
      <c r="DIC36" s="215"/>
      <c r="DID36" s="215"/>
      <c r="DIE36" s="215"/>
      <c r="DIF36" s="215"/>
      <c r="DIG36" s="215"/>
      <c r="DIH36" s="215"/>
      <c r="DII36" s="215"/>
      <c r="DIJ36" s="215"/>
      <c r="DIK36" s="215"/>
      <c r="DIL36" s="215"/>
      <c r="DIM36" s="215"/>
      <c r="DIN36" s="215"/>
      <c r="DIO36" s="215"/>
      <c r="DIP36" s="215"/>
      <c r="DIQ36" s="215"/>
      <c r="DIR36" s="215"/>
      <c r="DIS36" s="215"/>
      <c r="DIT36" s="215"/>
      <c r="DIU36" s="215"/>
      <c r="DIV36" s="215"/>
      <c r="DIW36" s="215"/>
      <c r="DIX36" s="215"/>
      <c r="DIY36" s="215"/>
      <c r="DIZ36" s="215"/>
      <c r="DJA36" s="215"/>
      <c r="DJB36" s="215"/>
      <c r="DJC36" s="215"/>
      <c r="DJD36" s="215"/>
      <c r="DJE36" s="215"/>
      <c r="DJF36" s="215"/>
      <c r="DJG36" s="215"/>
      <c r="DJH36" s="215"/>
      <c r="DJI36" s="215"/>
      <c r="DJJ36" s="215"/>
      <c r="DJK36" s="215"/>
      <c r="DJL36" s="215"/>
      <c r="DJM36" s="215"/>
      <c r="DJN36" s="215"/>
      <c r="DJO36" s="215"/>
      <c r="DJP36" s="215"/>
      <c r="DJQ36" s="215"/>
      <c r="DJR36" s="215"/>
      <c r="DJS36" s="215"/>
      <c r="DJT36" s="215"/>
      <c r="DJU36" s="215"/>
      <c r="DJV36" s="215"/>
      <c r="DJW36" s="215"/>
      <c r="DJX36" s="215"/>
      <c r="DJY36" s="215"/>
      <c r="DJZ36" s="215"/>
      <c r="DKA36" s="215"/>
      <c r="DKB36" s="215"/>
      <c r="DKC36" s="215"/>
      <c r="DKD36" s="215"/>
      <c r="DKE36" s="215"/>
      <c r="DKF36" s="215"/>
      <c r="DKG36" s="215"/>
      <c r="DKH36" s="215"/>
      <c r="DKI36" s="215"/>
      <c r="DKJ36" s="215"/>
      <c r="DKK36" s="215"/>
      <c r="DKL36" s="215"/>
      <c r="DKM36" s="215"/>
      <c r="DKN36" s="215"/>
      <c r="DKO36" s="215"/>
      <c r="DKP36" s="215"/>
      <c r="DKQ36" s="215"/>
      <c r="DKR36" s="215"/>
      <c r="DKS36" s="215"/>
      <c r="DKT36" s="215"/>
      <c r="DKU36" s="215"/>
      <c r="DKV36" s="215"/>
      <c r="DKW36" s="215"/>
      <c r="DKX36" s="215"/>
      <c r="DKY36" s="215"/>
      <c r="DKZ36" s="215"/>
      <c r="DLA36" s="215"/>
      <c r="DLB36" s="215"/>
      <c r="DLC36" s="215"/>
      <c r="DLD36" s="215"/>
      <c r="DLE36" s="215"/>
      <c r="DLF36" s="215"/>
      <c r="DLG36" s="215"/>
      <c r="DLH36" s="215"/>
      <c r="DLI36" s="215"/>
      <c r="DLJ36" s="215"/>
      <c r="DLK36" s="215"/>
      <c r="DLL36" s="215"/>
      <c r="DLM36" s="215"/>
      <c r="DLN36" s="215"/>
      <c r="DLO36" s="215"/>
      <c r="DLP36" s="215"/>
      <c r="DLQ36" s="215"/>
      <c r="DLR36" s="215"/>
      <c r="DLS36" s="215"/>
      <c r="DLT36" s="215"/>
      <c r="DLU36" s="215"/>
      <c r="DLV36" s="215"/>
      <c r="DLW36" s="215"/>
      <c r="DLX36" s="215"/>
      <c r="DLY36" s="215"/>
      <c r="DLZ36" s="215"/>
      <c r="DMA36" s="215"/>
      <c r="DMB36" s="215"/>
      <c r="DMC36" s="215"/>
      <c r="DMD36" s="215"/>
      <c r="DME36" s="215"/>
      <c r="DMF36" s="215"/>
      <c r="DMG36" s="215"/>
      <c r="DMH36" s="215"/>
      <c r="DMI36" s="215"/>
      <c r="DMJ36" s="215"/>
      <c r="DMK36" s="215"/>
      <c r="DML36" s="215"/>
      <c r="DMM36" s="215"/>
      <c r="DMN36" s="215"/>
      <c r="DMO36" s="215"/>
      <c r="DMP36" s="215"/>
      <c r="DMQ36" s="215"/>
      <c r="DMR36" s="215"/>
      <c r="DMS36" s="215"/>
      <c r="DMT36" s="215"/>
      <c r="DMU36" s="215"/>
      <c r="DMV36" s="215"/>
      <c r="DMW36" s="215"/>
      <c r="DMX36" s="215"/>
      <c r="DMY36" s="215"/>
      <c r="DMZ36" s="215"/>
      <c r="DNA36" s="215"/>
      <c r="DNB36" s="215"/>
      <c r="DNC36" s="215"/>
      <c r="DND36" s="215"/>
      <c r="DNE36" s="215"/>
      <c r="DNF36" s="215"/>
      <c r="DNG36" s="215"/>
      <c r="DNH36" s="215"/>
      <c r="DNI36" s="215"/>
      <c r="DNJ36" s="215"/>
      <c r="DNK36" s="215"/>
      <c r="DNL36" s="215"/>
      <c r="DNM36" s="215"/>
      <c r="DNN36" s="215"/>
      <c r="DNO36" s="215"/>
      <c r="DNP36" s="215"/>
      <c r="DNQ36" s="215"/>
      <c r="DNR36" s="215"/>
      <c r="DNS36" s="215"/>
      <c r="DNT36" s="215"/>
      <c r="DNU36" s="215"/>
      <c r="DNV36" s="215"/>
      <c r="DNW36" s="215"/>
      <c r="DNX36" s="215"/>
      <c r="DNY36" s="215"/>
      <c r="DNZ36" s="215"/>
      <c r="DOA36" s="215"/>
      <c r="DOB36" s="215"/>
      <c r="DOC36" s="215"/>
      <c r="DOD36" s="215"/>
      <c r="DOE36" s="215"/>
      <c r="DOF36" s="215"/>
      <c r="DOG36" s="215"/>
      <c r="DOH36" s="215"/>
      <c r="DOI36" s="215"/>
      <c r="DOJ36" s="215"/>
      <c r="DOK36" s="215"/>
      <c r="DOL36" s="215"/>
      <c r="DOM36" s="215"/>
      <c r="DON36" s="215"/>
      <c r="DOO36" s="215"/>
      <c r="DOP36" s="215"/>
      <c r="DOQ36" s="215"/>
      <c r="DOR36" s="215"/>
      <c r="DOS36" s="215"/>
      <c r="DOT36" s="215"/>
      <c r="DOU36" s="215"/>
      <c r="DOV36" s="215"/>
      <c r="DOW36" s="215"/>
      <c r="DOX36" s="215"/>
      <c r="DOY36" s="215"/>
      <c r="DOZ36" s="215"/>
      <c r="DPA36" s="215"/>
      <c r="DPB36" s="215"/>
      <c r="DPC36" s="215"/>
      <c r="DPD36" s="215"/>
      <c r="DPE36" s="215"/>
      <c r="DPF36" s="215"/>
      <c r="DPG36" s="215"/>
      <c r="DPH36" s="215"/>
      <c r="DPI36" s="215"/>
      <c r="DPJ36" s="215"/>
      <c r="DPK36" s="215"/>
      <c r="DPL36" s="215"/>
      <c r="DPM36" s="215"/>
      <c r="DPN36" s="215"/>
      <c r="DPO36" s="215"/>
      <c r="DPP36" s="215"/>
      <c r="DPQ36" s="215"/>
      <c r="DPR36" s="215"/>
      <c r="DPS36" s="215"/>
      <c r="DPT36" s="215"/>
      <c r="DPU36" s="215"/>
      <c r="DPV36" s="215"/>
      <c r="DPW36" s="215"/>
      <c r="DPX36" s="215"/>
      <c r="DPY36" s="215"/>
      <c r="DPZ36" s="215"/>
      <c r="DQA36" s="215"/>
      <c r="DQB36" s="215"/>
      <c r="DQC36" s="215"/>
      <c r="DQD36" s="215"/>
      <c r="DQE36" s="215"/>
      <c r="DQF36" s="215"/>
      <c r="DQG36" s="215"/>
      <c r="DQH36" s="215"/>
      <c r="DQI36" s="215"/>
      <c r="DQJ36" s="215"/>
      <c r="DQK36" s="215"/>
      <c r="DQL36" s="215"/>
      <c r="DQM36" s="215"/>
      <c r="DQN36" s="215"/>
      <c r="DQO36" s="215"/>
      <c r="DQP36" s="215"/>
      <c r="DQQ36" s="215"/>
      <c r="DQR36" s="215"/>
      <c r="DQS36" s="215"/>
      <c r="DQT36" s="215"/>
      <c r="DQU36" s="215"/>
      <c r="DQV36" s="215"/>
      <c r="DQW36" s="215"/>
      <c r="DQX36" s="215"/>
      <c r="DQY36" s="215"/>
      <c r="DQZ36" s="215"/>
      <c r="DRA36" s="215"/>
      <c r="DRB36" s="215"/>
      <c r="DRC36" s="215"/>
      <c r="DRD36" s="215"/>
      <c r="DRE36" s="215"/>
      <c r="DRF36" s="215"/>
      <c r="DRG36" s="215"/>
      <c r="DRH36" s="215"/>
      <c r="DRI36" s="215"/>
      <c r="DRJ36" s="215"/>
      <c r="DRK36" s="215"/>
      <c r="DRL36" s="215"/>
      <c r="DRM36" s="215"/>
      <c r="DRN36" s="215"/>
      <c r="DRO36" s="215"/>
      <c r="DRP36" s="215"/>
      <c r="DRQ36" s="215"/>
      <c r="DRR36" s="215"/>
      <c r="DRS36" s="215"/>
      <c r="DRT36" s="215"/>
      <c r="DRU36" s="215"/>
      <c r="DRV36" s="215"/>
      <c r="DRW36" s="215"/>
      <c r="DRX36" s="215"/>
      <c r="DRY36" s="215"/>
      <c r="DRZ36" s="215"/>
      <c r="DSA36" s="215"/>
      <c r="DSB36" s="215"/>
      <c r="DSC36" s="215"/>
      <c r="DSD36" s="215"/>
      <c r="DSE36" s="215"/>
      <c r="DSF36" s="215"/>
      <c r="DSG36" s="215"/>
      <c r="DSH36" s="215"/>
      <c r="DSI36" s="215"/>
      <c r="DSJ36" s="215"/>
      <c r="DSK36" s="215"/>
      <c r="DSL36" s="215"/>
      <c r="DSM36" s="215"/>
      <c r="DSN36" s="215"/>
      <c r="DSO36" s="215"/>
      <c r="DSP36" s="215"/>
      <c r="DSQ36" s="215"/>
      <c r="DSR36" s="215"/>
      <c r="DSS36" s="215"/>
      <c r="DST36" s="215"/>
      <c r="DSU36" s="215"/>
      <c r="DSV36" s="215"/>
      <c r="DSW36" s="215"/>
      <c r="DSX36" s="215"/>
      <c r="DSY36" s="215"/>
      <c r="DSZ36" s="215"/>
      <c r="DTA36" s="215"/>
      <c r="DTB36" s="215"/>
      <c r="DTC36" s="215"/>
      <c r="DTD36" s="215"/>
      <c r="DTE36" s="215"/>
      <c r="DTF36" s="215"/>
      <c r="DTG36" s="215"/>
      <c r="DTH36" s="215"/>
      <c r="DTI36" s="215"/>
      <c r="DTJ36" s="215"/>
      <c r="DTK36" s="215"/>
      <c r="DTL36" s="215"/>
      <c r="DTM36" s="215"/>
      <c r="DTN36" s="215"/>
      <c r="DTO36" s="215"/>
      <c r="DTP36" s="215"/>
      <c r="DTQ36" s="215"/>
      <c r="DTR36" s="215"/>
      <c r="DTS36" s="215"/>
      <c r="DTT36" s="215"/>
      <c r="DTU36" s="215"/>
      <c r="DTV36" s="215"/>
      <c r="DTW36" s="215"/>
      <c r="DTX36" s="215"/>
      <c r="DTY36" s="215"/>
      <c r="DTZ36" s="215"/>
      <c r="DUA36" s="215"/>
      <c r="DUB36" s="215"/>
      <c r="DUC36" s="215"/>
      <c r="DUD36" s="215"/>
      <c r="DUE36" s="215"/>
      <c r="DUF36" s="215"/>
      <c r="DUG36" s="215"/>
      <c r="DUH36" s="215"/>
      <c r="DUI36" s="215"/>
      <c r="DUJ36" s="215"/>
      <c r="DUK36" s="215"/>
      <c r="DUL36" s="215"/>
      <c r="DUM36" s="215"/>
      <c r="DUN36" s="215"/>
      <c r="DUO36" s="215"/>
      <c r="DUP36" s="215"/>
      <c r="DUQ36" s="215"/>
      <c r="DUR36" s="215"/>
      <c r="DUS36" s="215"/>
      <c r="DUT36" s="215"/>
      <c r="DUU36" s="215"/>
      <c r="DUV36" s="215"/>
      <c r="DUW36" s="215"/>
      <c r="DUX36" s="215"/>
      <c r="DUY36" s="215"/>
      <c r="DUZ36" s="215"/>
      <c r="DVA36" s="215"/>
      <c r="DVB36" s="215"/>
      <c r="DVC36" s="215"/>
      <c r="DVD36" s="215"/>
      <c r="DVE36" s="215"/>
      <c r="DVF36" s="215"/>
      <c r="DVG36" s="215"/>
      <c r="DVH36" s="215"/>
      <c r="DVI36" s="215"/>
      <c r="DVJ36" s="215"/>
      <c r="DVK36" s="215"/>
      <c r="DVL36" s="215"/>
      <c r="DVM36" s="215"/>
      <c r="DVN36" s="215"/>
      <c r="DVO36" s="215"/>
      <c r="DVP36" s="215"/>
      <c r="DVQ36" s="215"/>
      <c r="DVR36" s="215"/>
      <c r="DVS36" s="215"/>
      <c r="DVT36" s="215"/>
      <c r="DVU36" s="215"/>
      <c r="DVV36" s="215"/>
      <c r="DVW36" s="215"/>
      <c r="DVX36" s="215"/>
      <c r="DVY36" s="215"/>
      <c r="DVZ36" s="215"/>
      <c r="DWA36" s="215"/>
      <c r="DWB36" s="215"/>
      <c r="DWC36" s="215"/>
      <c r="DWD36" s="215"/>
      <c r="DWE36" s="215"/>
      <c r="DWF36" s="215"/>
      <c r="DWG36" s="215"/>
      <c r="DWH36" s="215"/>
      <c r="DWI36" s="215"/>
      <c r="DWJ36" s="215"/>
      <c r="DWK36" s="215"/>
      <c r="DWL36" s="215"/>
      <c r="DWM36" s="215"/>
      <c r="DWN36" s="215"/>
      <c r="DWO36" s="215"/>
      <c r="DWP36" s="215"/>
      <c r="DWQ36" s="215"/>
      <c r="DWR36" s="215"/>
      <c r="DWS36" s="215"/>
      <c r="DWT36" s="215"/>
      <c r="DWU36" s="215"/>
      <c r="DWV36" s="215"/>
      <c r="DWW36" s="215"/>
      <c r="DWX36" s="215"/>
      <c r="DWY36" s="215"/>
      <c r="DWZ36" s="215"/>
      <c r="DXA36" s="215"/>
      <c r="DXB36" s="215"/>
      <c r="DXC36" s="215"/>
      <c r="DXD36" s="215"/>
      <c r="DXE36" s="215"/>
      <c r="DXF36" s="215"/>
      <c r="DXG36" s="215"/>
      <c r="DXH36" s="215"/>
      <c r="DXI36" s="215"/>
      <c r="DXJ36" s="215"/>
      <c r="DXK36" s="215"/>
      <c r="DXL36" s="215"/>
      <c r="DXM36" s="215"/>
      <c r="DXN36" s="215"/>
      <c r="DXO36" s="215"/>
      <c r="DXP36" s="215"/>
      <c r="DXQ36" s="215"/>
      <c r="DXR36" s="215"/>
      <c r="DXS36" s="215"/>
      <c r="DXT36" s="215"/>
      <c r="DXU36" s="215"/>
      <c r="DXV36" s="215"/>
      <c r="DXW36" s="215"/>
      <c r="DXX36" s="215"/>
      <c r="DXY36" s="215"/>
      <c r="DXZ36" s="215"/>
      <c r="DYA36" s="215"/>
      <c r="DYB36" s="215"/>
      <c r="DYC36" s="215"/>
      <c r="DYD36" s="215"/>
      <c r="DYE36" s="215"/>
      <c r="DYF36" s="215"/>
      <c r="DYG36" s="215"/>
      <c r="DYH36" s="215"/>
      <c r="DYI36" s="215"/>
      <c r="DYJ36" s="215"/>
      <c r="DYK36" s="215"/>
      <c r="DYL36" s="215"/>
      <c r="DYM36" s="215"/>
      <c r="DYN36" s="215"/>
      <c r="DYO36" s="215"/>
      <c r="DYP36" s="215"/>
      <c r="DYQ36" s="215"/>
      <c r="DYR36" s="215"/>
      <c r="DYS36" s="215"/>
      <c r="DYT36" s="215"/>
      <c r="DYU36" s="215"/>
      <c r="DYV36" s="215"/>
      <c r="DYW36" s="215"/>
      <c r="DYX36" s="215"/>
      <c r="DYY36" s="215"/>
      <c r="DYZ36" s="215"/>
      <c r="DZA36" s="215"/>
      <c r="DZB36" s="215"/>
      <c r="DZC36" s="215"/>
      <c r="DZD36" s="215"/>
      <c r="DZE36" s="215"/>
      <c r="DZF36" s="215"/>
      <c r="DZG36" s="215"/>
      <c r="DZH36" s="215"/>
      <c r="DZI36" s="215"/>
      <c r="DZJ36" s="215"/>
      <c r="DZK36" s="215"/>
      <c r="DZL36" s="215"/>
      <c r="DZM36" s="215"/>
      <c r="DZN36" s="215"/>
      <c r="DZO36" s="215"/>
      <c r="DZP36" s="215"/>
      <c r="DZQ36" s="215"/>
      <c r="DZR36" s="215"/>
      <c r="DZS36" s="215"/>
      <c r="DZT36" s="215"/>
      <c r="DZU36" s="215"/>
      <c r="DZV36" s="215"/>
      <c r="DZW36" s="215"/>
      <c r="DZX36" s="215"/>
      <c r="DZY36" s="215"/>
      <c r="DZZ36" s="215"/>
      <c r="EAA36" s="215"/>
      <c r="EAB36" s="215"/>
      <c r="EAC36" s="215"/>
      <c r="EAD36" s="215"/>
      <c r="EAE36" s="215"/>
      <c r="EAF36" s="215"/>
      <c r="EAG36" s="215"/>
      <c r="EAH36" s="215"/>
      <c r="EAI36" s="215"/>
      <c r="EAJ36" s="215"/>
      <c r="EAK36" s="215"/>
      <c r="EAL36" s="215"/>
      <c r="EAM36" s="215"/>
      <c r="EAN36" s="215"/>
      <c r="EAO36" s="215"/>
      <c r="EAP36" s="215"/>
      <c r="EAQ36" s="215"/>
      <c r="EAR36" s="215"/>
      <c r="EAS36" s="215"/>
      <c r="EAT36" s="215"/>
      <c r="EAU36" s="215"/>
      <c r="EAV36" s="215"/>
      <c r="EAW36" s="215"/>
      <c r="EAX36" s="215"/>
      <c r="EAY36" s="215"/>
      <c r="EAZ36" s="215"/>
      <c r="EBA36" s="215"/>
      <c r="EBB36" s="215"/>
      <c r="EBC36" s="215"/>
      <c r="EBD36" s="215"/>
      <c r="EBE36" s="215"/>
      <c r="EBF36" s="215"/>
      <c r="EBG36" s="215"/>
      <c r="EBH36" s="215"/>
      <c r="EBI36" s="215"/>
      <c r="EBJ36" s="215"/>
      <c r="EBK36" s="215"/>
      <c r="EBL36" s="215"/>
      <c r="EBM36" s="215"/>
      <c r="EBN36" s="215"/>
      <c r="EBO36" s="215"/>
      <c r="EBP36" s="215"/>
      <c r="EBQ36" s="215"/>
      <c r="EBR36" s="215"/>
      <c r="EBS36" s="215"/>
      <c r="EBT36" s="215"/>
      <c r="EBU36" s="215"/>
      <c r="EBV36" s="215"/>
      <c r="EBW36" s="215"/>
      <c r="EBX36" s="215"/>
      <c r="EBY36" s="215"/>
      <c r="EBZ36" s="215"/>
      <c r="ECA36" s="215"/>
      <c r="ECB36" s="215"/>
      <c r="ECC36" s="215"/>
      <c r="ECD36" s="215"/>
      <c r="ECE36" s="215"/>
      <c r="ECF36" s="215"/>
      <c r="ECG36" s="215"/>
      <c r="ECH36" s="215"/>
      <c r="ECI36" s="215"/>
      <c r="ECJ36" s="215"/>
      <c r="ECK36" s="215"/>
      <c r="ECL36" s="215"/>
      <c r="ECM36" s="215"/>
      <c r="ECN36" s="215"/>
      <c r="ECO36" s="215"/>
      <c r="ECP36" s="215"/>
      <c r="ECQ36" s="215"/>
      <c r="ECR36" s="215"/>
      <c r="ECS36" s="215"/>
      <c r="ECT36" s="215"/>
      <c r="ECU36" s="215"/>
      <c r="ECV36" s="215"/>
      <c r="ECW36" s="215"/>
      <c r="ECX36" s="215"/>
      <c r="ECY36" s="215"/>
      <c r="ECZ36" s="215"/>
      <c r="EDA36" s="215"/>
      <c r="EDB36" s="215"/>
      <c r="EDC36" s="215"/>
      <c r="EDD36" s="215"/>
      <c r="EDE36" s="215"/>
      <c r="EDF36" s="215"/>
      <c r="EDG36" s="215"/>
      <c r="EDH36" s="215"/>
      <c r="EDI36" s="215"/>
      <c r="EDJ36" s="215"/>
      <c r="EDK36" s="215"/>
      <c r="EDL36" s="215"/>
      <c r="EDM36" s="215"/>
      <c r="EDN36" s="215"/>
      <c r="EDO36" s="215"/>
      <c r="EDP36" s="215"/>
      <c r="EDQ36" s="215"/>
      <c r="EDR36" s="215"/>
      <c r="EDS36" s="215"/>
      <c r="EDT36" s="215"/>
      <c r="EDU36" s="215"/>
      <c r="EDV36" s="215"/>
      <c r="EDW36" s="215"/>
      <c r="EDX36" s="215"/>
      <c r="EDY36" s="215"/>
      <c r="EDZ36" s="215"/>
      <c r="EEA36" s="215"/>
      <c r="EEB36" s="215"/>
      <c r="EEC36" s="215"/>
      <c r="EED36" s="215"/>
      <c r="EEE36" s="215"/>
      <c r="EEF36" s="215"/>
      <c r="EEG36" s="215"/>
      <c r="EEH36" s="215"/>
      <c r="EEI36" s="215"/>
      <c r="EEJ36" s="215"/>
      <c r="EEK36" s="215"/>
      <c r="EEL36" s="215"/>
      <c r="EEM36" s="215"/>
      <c r="EEN36" s="215"/>
      <c r="EEO36" s="215"/>
      <c r="EEP36" s="215"/>
      <c r="EEQ36" s="215"/>
      <c r="EER36" s="215"/>
      <c r="EES36" s="215"/>
      <c r="EET36" s="215"/>
      <c r="EEU36" s="215"/>
      <c r="EEV36" s="215"/>
      <c r="EEW36" s="215"/>
      <c r="EEX36" s="215"/>
      <c r="EEY36" s="215"/>
      <c r="EEZ36" s="215"/>
      <c r="EFA36" s="215"/>
      <c r="EFB36" s="215"/>
      <c r="EFC36" s="215"/>
      <c r="EFD36" s="215"/>
      <c r="EFE36" s="215"/>
      <c r="EFF36" s="215"/>
      <c r="EFG36" s="215"/>
      <c r="EFH36" s="215"/>
      <c r="EFI36" s="215"/>
      <c r="EFJ36" s="215"/>
      <c r="EFK36" s="215"/>
      <c r="EFL36" s="215"/>
      <c r="EFM36" s="215"/>
      <c r="EFN36" s="215"/>
      <c r="EFO36" s="215"/>
      <c r="EFP36" s="215"/>
      <c r="EFQ36" s="215"/>
      <c r="EFR36" s="215"/>
      <c r="EFS36" s="215"/>
      <c r="EFT36" s="215"/>
      <c r="EFU36" s="215"/>
      <c r="EFV36" s="215"/>
      <c r="EFW36" s="215"/>
      <c r="EFX36" s="215"/>
      <c r="EFY36" s="215"/>
      <c r="EFZ36" s="215"/>
      <c r="EGA36" s="215"/>
      <c r="EGB36" s="215"/>
      <c r="EGC36" s="215"/>
      <c r="EGD36" s="215"/>
      <c r="EGE36" s="215"/>
      <c r="EGF36" s="215"/>
      <c r="EGG36" s="215"/>
      <c r="EGH36" s="215"/>
      <c r="EGI36" s="215"/>
      <c r="EGJ36" s="215"/>
      <c r="EGK36" s="215"/>
      <c r="EGL36" s="215"/>
      <c r="EGM36" s="215"/>
      <c r="EGN36" s="215"/>
      <c r="EGO36" s="215"/>
      <c r="EGP36" s="215"/>
      <c r="EGQ36" s="215"/>
      <c r="EGR36" s="215"/>
      <c r="EGS36" s="215"/>
      <c r="EGT36" s="215"/>
      <c r="EGU36" s="215"/>
      <c r="EGV36" s="215"/>
      <c r="EGW36" s="215"/>
      <c r="EGX36" s="215"/>
      <c r="EGY36" s="215"/>
      <c r="EGZ36" s="215"/>
      <c r="EHA36" s="215"/>
      <c r="EHB36" s="215"/>
      <c r="EHC36" s="215"/>
      <c r="EHD36" s="215"/>
      <c r="EHE36" s="215"/>
      <c r="EHF36" s="215"/>
      <c r="EHG36" s="215"/>
      <c r="EHH36" s="215"/>
      <c r="EHI36" s="215"/>
      <c r="EHJ36" s="215"/>
      <c r="EHK36" s="215"/>
      <c r="EHL36" s="215"/>
      <c r="EHM36" s="215"/>
      <c r="EHN36" s="215"/>
      <c r="EHO36" s="215"/>
      <c r="EHP36" s="215"/>
      <c r="EHQ36" s="215"/>
      <c r="EHR36" s="215"/>
      <c r="EHS36" s="215"/>
      <c r="EHT36" s="215"/>
      <c r="EHU36" s="215"/>
      <c r="EHV36" s="215"/>
      <c r="EHW36" s="215"/>
      <c r="EHX36" s="215"/>
      <c r="EHY36" s="215"/>
      <c r="EHZ36" s="215"/>
      <c r="EIA36" s="215"/>
      <c r="EIB36" s="215"/>
      <c r="EIC36" s="215"/>
      <c r="EID36" s="215"/>
      <c r="EIE36" s="215"/>
      <c r="EIF36" s="215"/>
      <c r="EIG36" s="215"/>
      <c r="EIH36" s="215"/>
      <c r="EII36" s="215"/>
      <c r="EIJ36" s="215"/>
      <c r="EIK36" s="215"/>
      <c r="EIL36" s="215"/>
      <c r="EIM36" s="215"/>
      <c r="EIN36" s="215"/>
      <c r="EIO36" s="215"/>
      <c r="EIP36" s="215"/>
      <c r="EIQ36" s="215"/>
      <c r="EIR36" s="215"/>
      <c r="EIS36" s="215"/>
      <c r="EIT36" s="215"/>
      <c r="EIU36" s="215"/>
      <c r="EIV36" s="215"/>
      <c r="EIW36" s="215"/>
      <c r="EIX36" s="215"/>
      <c r="EIY36" s="215"/>
      <c r="EIZ36" s="215"/>
      <c r="EJA36" s="215"/>
      <c r="EJB36" s="215"/>
      <c r="EJC36" s="215"/>
      <c r="EJD36" s="215"/>
      <c r="EJE36" s="215"/>
      <c r="EJF36" s="215"/>
      <c r="EJG36" s="215"/>
      <c r="EJH36" s="215"/>
      <c r="EJI36" s="215"/>
      <c r="EJJ36" s="215"/>
      <c r="EJK36" s="215"/>
      <c r="EJL36" s="215"/>
      <c r="EJM36" s="215"/>
      <c r="EJN36" s="215"/>
      <c r="EJO36" s="215"/>
      <c r="EJP36" s="215"/>
      <c r="EJQ36" s="215"/>
      <c r="EJR36" s="215"/>
      <c r="EJS36" s="215"/>
      <c r="EJT36" s="215"/>
      <c r="EJU36" s="215"/>
      <c r="EJV36" s="215"/>
      <c r="EJW36" s="215"/>
      <c r="EJX36" s="215"/>
      <c r="EJY36" s="215"/>
      <c r="EJZ36" s="215"/>
      <c r="EKA36" s="215"/>
      <c r="EKB36" s="215"/>
      <c r="EKC36" s="215"/>
      <c r="EKD36" s="215"/>
      <c r="EKE36" s="215"/>
      <c r="EKF36" s="215"/>
      <c r="EKG36" s="215"/>
      <c r="EKH36" s="215"/>
      <c r="EKI36" s="215"/>
      <c r="EKJ36" s="215"/>
      <c r="EKK36" s="215"/>
      <c r="EKL36" s="215"/>
      <c r="EKM36" s="215"/>
      <c r="EKN36" s="215"/>
      <c r="EKO36" s="215"/>
      <c r="EKP36" s="215"/>
      <c r="EKQ36" s="215"/>
      <c r="EKR36" s="215"/>
      <c r="EKS36" s="215"/>
      <c r="EKT36" s="215"/>
      <c r="EKU36" s="215"/>
      <c r="EKV36" s="215"/>
      <c r="EKW36" s="215"/>
      <c r="EKX36" s="215"/>
      <c r="EKY36" s="215"/>
      <c r="EKZ36" s="215"/>
      <c r="ELA36" s="215"/>
      <c r="ELB36" s="215"/>
      <c r="ELC36" s="215"/>
      <c r="ELD36" s="215"/>
      <c r="ELE36" s="215"/>
      <c r="ELF36" s="215"/>
      <c r="ELG36" s="215"/>
      <c r="ELH36" s="215"/>
      <c r="ELI36" s="215"/>
      <c r="ELJ36" s="215"/>
      <c r="ELK36" s="215"/>
      <c r="ELL36" s="215"/>
      <c r="ELM36" s="215"/>
      <c r="ELN36" s="215"/>
      <c r="ELO36" s="215"/>
      <c r="ELP36" s="215"/>
      <c r="ELQ36" s="215"/>
      <c r="ELR36" s="215"/>
      <c r="ELS36" s="215"/>
      <c r="ELT36" s="215"/>
      <c r="ELU36" s="215"/>
      <c r="ELV36" s="215"/>
      <c r="ELW36" s="215"/>
      <c r="ELX36" s="215"/>
      <c r="ELY36" s="215"/>
      <c r="ELZ36" s="215"/>
      <c r="EMA36" s="215"/>
      <c r="EMB36" s="215"/>
      <c r="EMC36" s="215"/>
      <c r="EMD36" s="215"/>
      <c r="EME36" s="215"/>
      <c r="EMF36" s="215"/>
      <c r="EMG36" s="215"/>
      <c r="EMH36" s="215"/>
      <c r="EMI36" s="215"/>
      <c r="EMJ36" s="215"/>
      <c r="EMK36" s="215"/>
      <c r="EML36" s="215"/>
      <c r="EMM36" s="215"/>
      <c r="EMN36" s="215"/>
      <c r="EMO36" s="215"/>
      <c r="EMP36" s="215"/>
      <c r="EMQ36" s="215"/>
      <c r="EMR36" s="215"/>
      <c r="EMS36" s="215"/>
      <c r="EMT36" s="215"/>
      <c r="EMU36" s="215"/>
      <c r="EMV36" s="215"/>
      <c r="EMW36" s="215"/>
      <c r="EMX36" s="215"/>
      <c r="EMY36" s="215"/>
      <c r="EMZ36" s="215"/>
      <c r="ENA36" s="215"/>
      <c r="ENB36" s="215"/>
      <c r="ENC36" s="215"/>
      <c r="END36" s="215"/>
      <c r="ENE36" s="215"/>
      <c r="ENF36" s="215"/>
      <c r="ENG36" s="215"/>
      <c r="ENH36" s="215"/>
      <c r="ENI36" s="215"/>
      <c r="ENJ36" s="215"/>
      <c r="ENK36" s="215"/>
      <c r="ENL36" s="215"/>
      <c r="ENM36" s="215"/>
      <c r="ENN36" s="215"/>
      <c r="ENO36" s="215"/>
      <c r="ENP36" s="215"/>
      <c r="ENQ36" s="215"/>
      <c r="ENR36" s="215"/>
      <c r="ENS36" s="215"/>
      <c r="ENT36" s="215"/>
      <c r="ENU36" s="215"/>
      <c r="ENV36" s="215"/>
      <c r="ENW36" s="215"/>
      <c r="ENX36" s="215"/>
      <c r="ENY36" s="215"/>
      <c r="ENZ36" s="215"/>
      <c r="EOA36" s="215"/>
      <c r="EOB36" s="215"/>
      <c r="EOC36" s="215"/>
      <c r="EOD36" s="215"/>
      <c r="EOE36" s="215"/>
      <c r="EOF36" s="215"/>
      <c r="EOG36" s="215"/>
      <c r="EOH36" s="215"/>
      <c r="EOI36" s="215"/>
      <c r="EOJ36" s="215"/>
      <c r="EOK36" s="215"/>
      <c r="EOL36" s="215"/>
      <c r="EOM36" s="215"/>
      <c r="EON36" s="215"/>
      <c r="EOO36" s="215"/>
      <c r="EOP36" s="215"/>
      <c r="EOQ36" s="215"/>
      <c r="EOR36" s="215"/>
      <c r="EOS36" s="215"/>
      <c r="EOT36" s="215"/>
      <c r="EOU36" s="215"/>
      <c r="EOV36" s="215"/>
      <c r="EOW36" s="215"/>
      <c r="EOX36" s="215"/>
      <c r="EOY36" s="215"/>
      <c r="EOZ36" s="215"/>
      <c r="EPA36" s="215"/>
      <c r="EPB36" s="215"/>
      <c r="EPC36" s="215"/>
      <c r="EPD36" s="215"/>
      <c r="EPE36" s="215"/>
      <c r="EPF36" s="215"/>
      <c r="EPG36" s="215"/>
      <c r="EPH36" s="215"/>
      <c r="EPI36" s="215"/>
      <c r="EPJ36" s="215"/>
      <c r="EPK36" s="215"/>
      <c r="EPL36" s="215"/>
      <c r="EPM36" s="215"/>
      <c r="EPN36" s="215"/>
      <c r="EPO36" s="215"/>
      <c r="EPP36" s="215"/>
      <c r="EPQ36" s="215"/>
      <c r="EPR36" s="215"/>
      <c r="EPS36" s="215"/>
      <c r="EPT36" s="215"/>
      <c r="EPU36" s="215"/>
      <c r="EPV36" s="215"/>
      <c r="EPW36" s="215"/>
      <c r="EPX36" s="215"/>
      <c r="EPY36" s="215"/>
      <c r="EPZ36" s="215"/>
      <c r="EQA36" s="215"/>
      <c r="EQB36" s="215"/>
      <c r="EQC36" s="215"/>
      <c r="EQD36" s="215"/>
      <c r="EQE36" s="215"/>
      <c r="EQF36" s="215"/>
      <c r="EQG36" s="215"/>
      <c r="EQH36" s="215"/>
      <c r="EQI36" s="215"/>
      <c r="EQJ36" s="215"/>
      <c r="EQK36" s="215"/>
      <c r="EQL36" s="215"/>
      <c r="EQM36" s="215"/>
      <c r="EQN36" s="215"/>
      <c r="EQO36" s="215"/>
      <c r="EQP36" s="215"/>
      <c r="EQQ36" s="215"/>
      <c r="EQR36" s="215"/>
      <c r="EQS36" s="215"/>
      <c r="EQT36" s="215"/>
      <c r="EQU36" s="215"/>
      <c r="EQV36" s="215"/>
      <c r="EQW36" s="215"/>
      <c r="EQX36" s="215"/>
      <c r="EQY36" s="215"/>
      <c r="EQZ36" s="215"/>
      <c r="ERA36" s="215"/>
      <c r="ERB36" s="215"/>
      <c r="ERC36" s="215"/>
      <c r="ERD36" s="215"/>
      <c r="ERE36" s="215"/>
      <c r="ERF36" s="215"/>
      <c r="ERG36" s="215"/>
      <c r="ERH36" s="215"/>
      <c r="ERI36" s="215"/>
      <c r="ERJ36" s="215"/>
      <c r="ERK36" s="215"/>
      <c r="ERL36" s="215"/>
      <c r="ERM36" s="215"/>
      <c r="ERN36" s="215"/>
      <c r="ERO36" s="215"/>
      <c r="ERP36" s="215"/>
      <c r="ERQ36" s="215"/>
      <c r="ERR36" s="215"/>
      <c r="ERS36" s="215"/>
      <c r="ERT36" s="215"/>
      <c r="ERU36" s="215"/>
      <c r="ERV36" s="215"/>
      <c r="ERW36" s="215"/>
      <c r="ERX36" s="215"/>
      <c r="ERY36" s="215"/>
      <c r="ERZ36" s="215"/>
      <c r="ESA36" s="215"/>
      <c r="ESB36" s="215"/>
      <c r="ESC36" s="215"/>
      <c r="ESD36" s="215"/>
      <c r="ESE36" s="215"/>
      <c r="ESF36" s="215"/>
      <c r="ESG36" s="215"/>
      <c r="ESH36" s="215"/>
      <c r="ESI36" s="215"/>
      <c r="ESJ36" s="215"/>
      <c r="ESK36" s="215"/>
      <c r="ESL36" s="215"/>
      <c r="ESM36" s="215"/>
      <c r="ESN36" s="215"/>
      <c r="ESO36" s="215"/>
      <c r="ESP36" s="215"/>
      <c r="ESQ36" s="215"/>
      <c r="ESR36" s="215"/>
      <c r="ESS36" s="215"/>
      <c r="EST36" s="215"/>
      <c r="ESU36" s="215"/>
      <c r="ESV36" s="215"/>
      <c r="ESW36" s="215"/>
      <c r="ESX36" s="215"/>
      <c r="ESY36" s="215"/>
      <c r="ESZ36" s="215"/>
      <c r="ETA36" s="215"/>
      <c r="ETB36" s="215"/>
      <c r="ETC36" s="215"/>
      <c r="ETD36" s="215"/>
      <c r="ETE36" s="215"/>
      <c r="ETF36" s="215"/>
      <c r="ETG36" s="215"/>
      <c r="ETH36" s="215"/>
      <c r="ETI36" s="215"/>
      <c r="ETJ36" s="215"/>
      <c r="ETK36" s="215"/>
      <c r="ETL36" s="215"/>
      <c r="ETM36" s="215"/>
      <c r="ETN36" s="215"/>
      <c r="ETO36" s="215"/>
      <c r="ETP36" s="215"/>
      <c r="ETQ36" s="215"/>
      <c r="ETR36" s="215"/>
      <c r="ETS36" s="215"/>
      <c r="ETT36" s="215"/>
      <c r="ETU36" s="215"/>
      <c r="ETV36" s="215"/>
      <c r="ETW36" s="215"/>
      <c r="ETX36" s="215"/>
      <c r="ETY36" s="215"/>
      <c r="ETZ36" s="215"/>
      <c r="EUA36" s="215"/>
      <c r="EUB36" s="215"/>
      <c r="EUC36" s="215"/>
      <c r="EUD36" s="215"/>
      <c r="EUE36" s="215"/>
      <c r="EUF36" s="215"/>
      <c r="EUG36" s="215"/>
      <c r="EUH36" s="215"/>
      <c r="EUI36" s="215"/>
      <c r="EUJ36" s="215"/>
      <c r="EUK36" s="215"/>
      <c r="EUL36" s="215"/>
      <c r="EUM36" s="215"/>
      <c r="EUN36" s="215"/>
      <c r="EUO36" s="215"/>
      <c r="EUP36" s="215"/>
      <c r="EUQ36" s="215"/>
      <c r="EUR36" s="215"/>
      <c r="EUS36" s="215"/>
      <c r="EUT36" s="215"/>
      <c r="EUU36" s="215"/>
      <c r="EUV36" s="215"/>
      <c r="EUW36" s="215"/>
      <c r="EUX36" s="215"/>
      <c r="EUY36" s="215"/>
      <c r="EUZ36" s="215"/>
      <c r="EVA36" s="215"/>
      <c r="EVB36" s="215"/>
      <c r="EVC36" s="215"/>
      <c r="EVD36" s="215"/>
      <c r="EVE36" s="215"/>
      <c r="EVF36" s="215"/>
      <c r="EVG36" s="215"/>
      <c r="EVH36" s="215"/>
      <c r="EVI36" s="215"/>
      <c r="EVJ36" s="215"/>
      <c r="EVK36" s="215"/>
      <c r="EVL36" s="215"/>
      <c r="EVM36" s="215"/>
      <c r="EVN36" s="215"/>
      <c r="EVO36" s="215"/>
      <c r="EVP36" s="215"/>
      <c r="EVQ36" s="215"/>
      <c r="EVR36" s="215"/>
      <c r="EVS36" s="215"/>
      <c r="EVT36" s="215"/>
      <c r="EVU36" s="215"/>
      <c r="EVV36" s="215"/>
      <c r="EVW36" s="215"/>
      <c r="EVX36" s="215"/>
      <c r="EVY36" s="215"/>
      <c r="EVZ36" s="215"/>
      <c r="EWA36" s="215"/>
      <c r="EWB36" s="215"/>
      <c r="EWC36" s="215"/>
      <c r="EWD36" s="215"/>
      <c r="EWE36" s="215"/>
      <c r="EWF36" s="215"/>
      <c r="EWG36" s="215"/>
      <c r="EWH36" s="215"/>
      <c r="EWI36" s="215"/>
      <c r="EWJ36" s="215"/>
      <c r="EWK36" s="215"/>
      <c r="EWL36" s="215"/>
      <c r="EWM36" s="215"/>
      <c r="EWN36" s="215"/>
      <c r="EWO36" s="215"/>
      <c r="EWP36" s="215"/>
      <c r="EWQ36" s="215"/>
      <c r="EWR36" s="215"/>
      <c r="EWS36" s="215"/>
      <c r="EWT36" s="215"/>
      <c r="EWU36" s="215"/>
      <c r="EWV36" s="215"/>
      <c r="EWW36" s="215"/>
      <c r="EWX36" s="215"/>
      <c r="EWY36" s="215"/>
      <c r="EWZ36" s="215"/>
      <c r="EXA36" s="215"/>
      <c r="EXB36" s="215"/>
      <c r="EXC36" s="215"/>
      <c r="EXD36" s="215"/>
      <c r="EXE36" s="215"/>
      <c r="EXF36" s="215"/>
      <c r="EXG36" s="215"/>
      <c r="EXH36" s="215"/>
      <c r="EXI36" s="215"/>
      <c r="EXJ36" s="215"/>
      <c r="EXK36" s="215"/>
      <c r="EXL36" s="215"/>
      <c r="EXM36" s="215"/>
      <c r="EXN36" s="215"/>
      <c r="EXO36" s="215"/>
      <c r="EXP36" s="215"/>
      <c r="EXQ36" s="215"/>
      <c r="EXR36" s="215"/>
      <c r="EXS36" s="215"/>
      <c r="EXT36" s="215"/>
      <c r="EXU36" s="215"/>
      <c r="EXV36" s="215"/>
      <c r="EXW36" s="215"/>
      <c r="EXX36" s="215"/>
      <c r="EXY36" s="215"/>
      <c r="EXZ36" s="215"/>
      <c r="EYA36" s="215"/>
      <c r="EYB36" s="215"/>
      <c r="EYC36" s="215"/>
      <c r="EYD36" s="215"/>
      <c r="EYE36" s="215"/>
      <c r="EYF36" s="215"/>
      <c r="EYG36" s="215"/>
      <c r="EYH36" s="215"/>
      <c r="EYI36" s="215"/>
      <c r="EYJ36" s="215"/>
      <c r="EYK36" s="215"/>
      <c r="EYL36" s="215"/>
      <c r="EYM36" s="215"/>
      <c r="EYN36" s="215"/>
      <c r="EYO36" s="215"/>
      <c r="EYP36" s="215"/>
      <c r="EYQ36" s="215"/>
      <c r="EYR36" s="215"/>
      <c r="EYS36" s="215"/>
      <c r="EYT36" s="215"/>
      <c r="EYU36" s="215"/>
      <c r="EYV36" s="215"/>
      <c r="EYW36" s="215"/>
      <c r="EYX36" s="215"/>
      <c r="EYY36" s="215"/>
      <c r="EYZ36" s="215"/>
      <c r="EZA36" s="215"/>
      <c r="EZB36" s="215"/>
      <c r="EZC36" s="215"/>
      <c r="EZD36" s="215"/>
      <c r="EZE36" s="215"/>
      <c r="EZF36" s="215"/>
      <c r="EZG36" s="215"/>
      <c r="EZH36" s="215"/>
      <c r="EZI36" s="215"/>
      <c r="EZJ36" s="215"/>
      <c r="EZK36" s="215"/>
      <c r="EZL36" s="215"/>
      <c r="EZM36" s="215"/>
      <c r="EZN36" s="215"/>
      <c r="EZO36" s="215"/>
      <c r="EZP36" s="215"/>
      <c r="EZQ36" s="215"/>
      <c r="EZR36" s="215"/>
      <c r="EZS36" s="215"/>
      <c r="EZT36" s="215"/>
      <c r="EZU36" s="215"/>
      <c r="EZV36" s="215"/>
      <c r="EZW36" s="215"/>
      <c r="EZX36" s="215"/>
      <c r="EZY36" s="215"/>
      <c r="EZZ36" s="215"/>
      <c r="FAA36" s="215"/>
      <c r="FAB36" s="215"/>
      <c r="FAC36" s="215"/>
      <c r="FAD36" s="215"/>
      <c r="FAE36" s="215"/>
      <c r="FAF36" s="215"/>
      <c r="FAG36" s="215"/>
      <c r="FAH36" s="215"/>
      <c r="FAI36" s="215"/>
      <c r="FAJ36" s="215"/>
      <c r="FAK36" s="215"/>
      <c r="FAL36" s="215"/>
      <c r="FAM36" s="215"/>
      <c r="FAN36" s="215"/>
      <c r="FAO36" s="215"/>
      <c r="FAP36" s="215"/>
      <c r="FAQ36" s="215"/>
      <c r="FAR36" s="215"/>
      <c r="FAS36" s="215"/>
      <c r="FAT36" s="215"/>
      <c r="FAU36" s="215"/>
      <c r="FAV36" s="215"/>
      <c r="FAW36" s="215"/>
      <c r="FAX36" s="215"/>
      <c r="FAY36" s="215"/>
      <c r="FAZ36" s="215"/>
      <c r="FBA36" s="215"/>
      <c r="FBB36" s="215"/>
      <c r="FBC36" s="215"/>
      <c r="FBD36" s="215"/>
      <c r="FBE36" s="215"/>
      <c r="FBF36" s="215"/>
      <c r="FBG36" s="215"/>
      <c r="FBH36" s="215"/>
      <c r="FBI36" s="215"/>
      <c r="FBJ36" s="215"/>
      <c r="FBK36" s="215"/>
      <c r="FBL36" s="215"/>
      <c r="FBM36" s="215"/>
      <c r="FBN36" s="215"/>
      <c r="FBO36" s="215"/>
      <c r="FBP36" s="215"/>
      <c r="FBQ36" s="215"/>
      <c r="FBR36" s="215"/>
      <c r="FBS36" s="215"/>
      <c r="FBT36" s="215"/>
      <c r="FBU36" s="215"/>
      <c r="FBV36" s="215"/>
      <c r="FBW36" s="215"/>
      <c r="FBX36" s="215"/>
      <c r="FBY36" s="215"/>
      <c r="FBZ36" s="215"/>
      <c r="FCA36" s="215"/>
      <c r="FCB36" s="215"/>
      <c r="FCC36" s="215"/>
      <c r="FCD36" s="215"/>
      <c r="FCE36" s="215"/>
      <c r="FCF36" s="215"/>
      <c r="FCG36" s="215"/>
      <c r="FCH36" s="215"/>
      <c r="FCI36" s="215"/>
      <c r="FCJ36" s="215"/>
      <c r="FCK36" s="215"/>
      <c r="FCL36" s="215"/>
      <c r="FCM36" s="215"/>
      <c r="FCN36" s="215"/>
      <c r="FCO36" s="215"/>
      <c r="FCP36" s="215"/>
      <c r="FCQ36" s="215"/>
      <c r="FCR36" s="215"/>
      <c r="FCS36" s="215"/>
      <c r="FCT36" s="215"/>
      <c r="FCU36" s="215"/>
      <c r="FCV36" s="215"/>
      <c r="FCW36" s="215"/>
      <c r="FCX36" s="215"/>
      <c r="FCY36" s="215"/>
      <c r="FCZ36" s="215"/>
      <c r="FDA36" s="215"/>
      <c r="FDB36" s="215"/>
      <c r="FDC36" s="215"/>
      <c r="FDD36" s="215"/>
      <c r="FDE36" s="215"/>
      <c r="FDF36" s="215"/>
      <c r="FDG36" s="215"/>
      <c r="FDH36" s="215"/>
      <c r="FDI36" s="215"/>
      <c r="FDJ36" s="215"/>
      <c r="FDK36" s="215"/>
      <c r="FDL36" s="215"/>
      <c r="FDM36" s="215"/>
      <c r="FDN36" s="215"/>
      <c r="FDO36" s="215"/>
      <c r="FDP36" s="215"/>
      <c r="FDQ36" s="215"/>
      <c r="FDR36" s="215"/>
      <c r="FDS36" s="215"/>
      <c r="FDT36" s="215"/>
      <c r="FDU36" s="215"/>
      <c r="FDV36" s="215"/>
      <c r="FDW36" s="215"/>
      <c r="FDX36" s="215"/>
      <c r="FDY36" s="215"/>
      <c r="FDZ36" s="215"/>
      <c r="FEA36" s="215"/>
      <c r="FEB36" s="215"/>
      <c r="FEC36" s="215"/>
      <c r="FED36" s="215"/>
      <c r="FEE36" s="215"/>
      <c r="FEF36" s="215"/>
      <c r="FEG36" s="215"/>
      <c r="FEH36" s="215"/>
      <c r="FEI36" s="215"/>
      <c r="FEJ36" s="215"/>
      <c r="FEK36" s="215"/>
      <c r="FEL36" s="215"/>
      <c r="FEM36" s="215"/>
      <c r="FEN36" s="215"/>
      <c r="FEO36" s="215"/>
      <c r="FEP36" s="215"/>
      <c r="FEQ36" s="215"/>
      <c r="FER36" s="215"/>
      <c r="FES36" s="215"/>
      <c r="FET36" s="215"/>
      <c r="FEU36" s="215"/>
      <c r="FEV36" s="215"/>
      <c r="FEW36" s="215"/>
      <c r="FEX36" s="215"/>
      <c r="FEY36" s="215"/>
      <c r="FEZ36" s="215"/>
      <c r="FFA36" s="215"/>
      <c r="FFB36" s="215"/>
      <c r="FFC36" s="215"/>
      <c r="FFD36" s="215"/>
      <c r="FFE36" s="215"/>
      <c r="FFF36" s="215"/>
      <c r="FFG36" s="215"/>
      <c r="FFH36" s="215"/>
      <c r="FFI36" s="215"/>
      <c r="FFJ36" s="215"/>
      <c r="FFK36" s="215"/>
      <c r="FFL36" s="215"/>
      <c r="FFM36" s="215"/>
      <c r="FFN36" s="215"/>
      <c r="FFO36" s="215"/>
      <c r="FFP36" s="215"/>
      <c r="FFQ36" s="215"/>
      <c r="FFR36" s="215"/>
      <c r="FFS36" s="215"/>
      <c r="FFT36" s="215"/>
      <c r="FFU36" s="215"/>
      <c r="FFV36" s="215"/>
      <c r="FFW36" s="215"/>
      <c r="FFX36" s="215"/>
      <c r="FFY36" s="215"/>
      <c r="FFZ36" s="215"/>
      <c r="FGA36" s="215"/>
      <c r="FGB36" s="215"/>
      <c r="FGC36" s="215"/>
      <c r="FGD36" s="215"/>
      <c r="FGE36" s="215"/>
      <c r="FGF36" s="215"/>
      <c r="FGG36" s="215"/>
      <c r="FGH36" s="215"/>
      <c r="FGI36" s="215"/>
      <c r="FGJ36" s="215"/>
      <c r="FGK36" s="215"/>
      <c r="FGL36" s="215"/>
      <c r="FGM36" s="215"/>
      <c r="FGN36" s="215"/>
      <c r="FGO36" s="215"/>
      <c r="FGP36" s="215"/>
      <c r="FGQ36" s="215"/>
      <c r="FGR36" s="215"/>
      <c r="FGS36" s="215"/>
      <c r="FGT36" s="215"/>
      <c r="FGU36" s="215"/>
      <c r="FGV36" s="215"/>
      <c r="FGW36" s="215"/>
      <c r="FGX36" s="215"/>
      <c r="FGY36" s="215"/>
      <c r="FGZ36" s="215"/>
      <c r="FHA36" s="215"/>
      <c r="FHB36" s="215"/>
      <c r="FHC36" s="215"/>
      <c r="FHD36" s="215"/>
      <c r="FHE36" s="215"/>
      <c r="FHF36" s="215"/>
      <c r="FHG36" s="215"/>
      <c r="FHH36" s="215"/>
      <c r="FHI36" s="215"/>
      <c r="FHJ36" s="215"/>
      <c r="FHK36" s="215"/>
      <c r="FHL36" s="215"/>
      <c r="FHM36" s="215"/>
      <c r="FHN36" s="215"/>
      <c r="FHO36" s="215"/>
      <c r="FHP36" s="215"/>
      <c r="FHQ36" s="215"/>
      <c r="FHR36" s="215"/>
      <c r="FHS36" s="215"/>
      <c r="FHT36" s="215"/>
      <c r="FHU36" s="215"/>
      <c r="FHV36" s="215"/>
      <c r="FHW36" s="215"/>
      <c r="FHX36" s="215"/>
      <c r="FHY36" s="215"/>
      <c r="FHZ36" s="215"/>
      <c r="FIA36" s="215"/>
      <c r="FIB36" s="215"/>
      <c r="FIC36" s="215"/>
      <c r="FID36" s="215"/>
      <c r="FIE36" s="215"/>
      <c r="FIF36" s="215"/>
      <c r="FIG36" s="215"/>
      <c r="FIH36" s="215"/>
      <c r="FII36" s="215"/>
      <c r="FIJ36" s="215"/>
      <c r="FIK36" s="215"/>
      <c r="FIL36" s="215"/>
      <c r="FIM36" s="215"/>
      <c r="FIN36" s="215"/>
      <c r="FIO36" s="215"/>
      <c r="FIP36" s="215"/>
      <c r="FIQ36" s="215"/>
      <c r="FIR36" s="215"/>
      <c r="FIS36" s="215"/>
      <c r="FIT36" s="215"/>
      <c r="FIU36" s="215"/>
      <c r="FIV36" s="215"/>
      <c r="FIW36" s="215"/>
      <c r="FIX36" s="215"/>
      <c r="FIY36" s="215"/>
      <c r="FIZ36" s="215"/>
      <c r="FJA36" s="215"/>
      <c r="FJB36" s="215"/>
      <c r="FJC36" s="215"/>
      <c r="FJD36" s="215"/>
      <c r="FJE36" s="215"/>
      <c r="FJF36" s="215"/>
      <c r="FJG36" s="215"/>
      <c r="FJH36" s="215"/>
      <c r="FJI36" s="215"/>
      <c r="FJJ36" s="215"/>
      <c r="FJK36" s="215"/>
      <c r="FJL36" s="215"/>
      <c r="FJM36" s="215"/>
      <c r="FJN36" s="215"/>
      <c r="FJO36" s="215"/>
      <c r="FJP36" s="215"/>
      <c r="FJQ36" s="215"/>
      <c r="FJR36" s="215"/>
      <c r="FJS36" s="215"/>
      <c r="FJT36" s="215"/>
      <c r="FJU36" s="215"/>
      <c r="FJV36" s="215"/>
      <c r="FJW36" s="215"/>
      <c r="FJX36" s="215"/>
      <c r="FJY36" s="215"/>
      <c r="FJZ36" s="215"/>
      <c r="FKA36" s="215"/>
      <c r="FKB36" s="215"/>
      <c r="FKC36" s="215"/>
      <c r="FKD36" s="215"/>
      <c r="FKE36" s="215"/>
      <c r="FKF36" s="215"/>
      <c r="FKG36" s="215"/>
      <c r="FKH36" s="215"/>
      <c r="FKI36" s="215"/>
      <c r="FKJ36" s="215"/>
      <c r="FKK36" s="215"/>
      <c r="FKL36" s="215"/>
      <c r="FKM36" s="215"/>
      <c r="FKN36" s="215"/>
      <c r="FKO36" s="215"/>
      <c r="FKP36" s="215"/>
      <c r="FKQ36" s="215"/>
      <c r="FKR36" s="215"/>
      <c r="FKS36" s="215"/>
      <c r="FKT36" s="215"/>
      <c r="FKU36" s="215"/>
      <c r="FKV36" s="215"/>
      <c r="FKW36" s="215"/>
      <c r="FKX36" s="215"/>
      <c r="FKY36" s="215"/>
      <c r="FKZ36" s="215"/>
      <c r="FLA36" s="215"/>
      <c r="FLB36" s="215"/>
      <c r="FLC36" s="215"/>
      <c r="FLD36" s="215"/>
      <c r="FLE36" s="215"/>
      <c r="FLF36" s="215"/>
      <c r="FLG36" s="215"/>
      <c r="FLH36" s="215"/>
      <c r="FLI36" s="215"/>
      <c r="FLJ36" s="215"/>
      <c r="FLK36" s="215"/>
      <c r="FLL36" s="215"/>
      <c r="FLM36" s="215"/>
      <c r="FLN36" s="215"/>
      <c r="FLO36" s="215"/>
      <c r="FLP36" s="215"/>
      <c r="FLQ36" s="215"/>
      <c r="FLR36" s="215"/>
      <c r="FLS36" s="215"/>
      <c r="FLT36" s="215"/>
      <c r="FLU36" s="215"/>
      <c r="FLV36" s="215"/>
      <c r="FLW36" s="215"/>
      <c r="FLX36" s="215"/>
      <c r="FLY36" s="215"/>
      <c r="FLZ36" s="215"/>
      <c r="FMA36" s="215"/>
      <c r="FMB36" s="215"/>
      <c r="FMC36" s="215"/>
      <c r="FMD36" s="215"/>
      <c r="FME36" s="215"/>
      <c r="FMF36" s="215"/>
      <c r="FMG36" s="215"/>
      <c r="FMH36" s="215"/>
      <c r="FMI36" s="215"/>
      <c r="FMJ36" s="215"/>
      <c r="FMK36" s="215"/>
      <c r="FML36" s="215"/>
      <c r="FMM36" s="215"/>
      <c r="FMN36" s="215"/>
      <c r="FMO36" s="215"/>
      <c r="FMP36" s="215"/>
      <c r="FMQ36" s="215"/>
      <c r="FMR36" s="215"/>
      <c r="FMS36" s="215"/>
      <c r="FMT36" s="215"/>
      <c r="FMU36" s="215"/>
      <c r="FMV36" s="215"/>
      <c r="FMW36" s="215"/>
      <c r="FMX36" s="215"/>
      <c r="FMY36" s="215"/>
      <c r="FMZ36" s="215"/>
      <c r="FNA36" s="215"/>
      <c r="FNB36" s="215"/>
      <c r="FNC36" s="215"/>
      <c r="FND36" s="215"/>
      <c r="FNE36" s="215"/>
      <c r="FNF36" s="215"/>
      <c r="FNG36" s="215"/>
      <c r="FNH36" s="215"/>
      <c r="FNI36" s="215"/>
      <c r="FNJ36" s="215"/>
      <c r="FNK36" s="215"/>
      <c r="FNL36" s="215"/>
      <c r="FNM36" s="215"/>
      <c r="FNN36" s="215"/>
      <c r="FNO36" s="215"/>
      <c r="FNP36" s="215"/>
      <c r="FNQ36" s="215"/>
      <c r="FNR36" s="215"/>
      <c r="FNS36" s="215"/>
      <c r="FNT36" s="215"/>
      <c r="FNU36" s="215"/>
      <c r="FNV36" s="215"/>
      <c r="FNW36" s="215"/>
      <c r="FNX36" s="215"/>
      <c r="FNY36" s="215"/>
      <c r="FNZ36" s="215"/>
      <c r="FOA36" s="215"/>
      <c r="FOB36" s="215"/>
      <c r="FOC36" s="215"/>
      <c r="FOD36" s="215"/>
      <c r="FOE36" s="215"/>
      <c r="FOF36" s="215"/>
      <c r="FOG36" s="215"/>
      <c r="FOH36" s="215"/>
      <c r="FOI36" s="215"/>
      <c r="FOJ36" s="215"/>
      <c r="FOK36" s="215"/>
      <c r="FOL36" s="215"/>
      <c r="FOM36" s="215"/>
      <c r="FON36" s="215"/>
      <c r="FOO36" s="215"/>
      <c r="FOP36" s="215"/>
      <c r="FOQ36" s="215"/>
      <c r="FOR36" s="215"/>
      <c r="FOS36" s="215"/>
      <c r="FOT36" s="215"/>
      <c r="FOU36" s="215"/>
      <c r="FOV36" s="215"/>
      <c r="FOW36" s="215"/>
      <c r="FOX36" s="215"/>
      <c r="FOY36" s="215"/>
      <c r="FOZ36" s="215"/>
      <c r="FPA36" s="215"/>
      <c r="FPB36" s="215"/>
      <c r="FPC36" s="215"/>
      <c r="FPD36" s="215"/>
      <c r="FPE36" s="215"/>
      <c r="FPF36" s="215"/>
      <c r="FPG36" s="215"/>
      <c r="FPH36" s="215"/>
      <c r="FPI36" s="215"/>
      <c r="FPJ36" s="215"/>
      <c r="FPK36" s="215"/>
      <c r="FPL36" s="215"/>
      <c r="FPM36" s="215"/>
      <c r="FPN36" s="215"/>
      <c r="FPO36" s="215"/>
      <c r="FPP36" s="215"/>
      <c r="FPQ36" s="215"/>
      <c r="FPR36" s="215"/>
      <c r="FPS36" s="215"/>
      <c r="FPT36" s="215"/>
      <c r="FPU36" s="215"/>
      <c r="FPV36" s="215"/>
      <c r="FPW36" s="215"/>
      <c r="FPX36" s="215"/>
      <c r="FPY36" s="215"/>
      <c r="FPZ36" s="215"/>
      <c r="FQA36" s="215"/>
      <c r="FQB36" s="215"/>
      <c r="FQC36" s="215"/>
      <c r="FQD36" s="215"/>
      <c r="FQE36" s="215"/>
      <c r="FQF36" s="215"/>
      <c r="FQG36" s="215"/>
      <c r="FQH36" s="215"/>
      <c r="FQI36" s="215"/>
      <c r="FQJ36" s="215"/>
      <c r="FQK36" s="215"/>
      <c r="FQL36" s="215"/>
      <c r="FQM36" s="215"/>
      <c r="FQN36" s="215"/>
      <c r="FQO36" s="215"/>
      <c r="FQP36" s="215"/>
      <c r="FQQ36" s="215"/>
      <c r="FQR36" s="215"/>
      <c r="FQS36" s="215"/>
      <c r="FQT36" s="215"/>
      <c r="FQU36" s="215"/>
      <c r="FQV36" s="215"/>
      <c r="FQW36" s="215"/>
      <c r="FQX36" s="215"/>
      <c r="FQY36" s="215"/>
      <c r="FQZ36" s="215"/>
      <c r="FRA36" s="215"/>
      <c r="FRB36" s="215"/>
      <c r="FRC36" s="215"/>
      <c r="FRD36" s="215"/>
      <c r="FRE36" s="215"/>
      <c r="FRF36" s="215"/>
      <c r="FRG36" s="215"/>
      <c r="FRH36" s="215"/>
      <c r="FRI36" s="215"/>
      <c r="FRJ36" s="215"/>
      <c r="FRK36" s="215"/>
      <c r="FRL36" s="215"/>
      <c r="FRM36" s="215"/>
      <c r="FRN36" s="215"/>
      <c r="FRO36" s="215"/>
      <c r="FRP36" s="215"/>
      <c r="FRQ36" s="215"/>
      <c r="FRR36" s="215"/>
      <c r="FRS36" s="215"/>
      <c r="FRT36" s="215"/>
      <c r="FRU36" s="215"/>
      <c r="FRV36" s="215"/>
      <c r="FRW36" s="215"/>
      <c r="FRX36" s="215"/>
      <c r="FRY36" s="215"/>
      <c r="FRZ36" s="215"/>
      <c r="FSA36" s="215"/>
      <c r="FSB36" s="215"/>
      <c r="FSC36" s="215"/>
      <c r="FSD36" s="215"/>
      <c r="FSE36" s="215"/>
      <c r="FSF36" s="215"/>
      <c r="FSG36" s="215"/>
      <c r="FSH36" s="215"/>
      <c r="FSI36" s="215"/>
      <c r="FSJ36" s="215"/>
      <c r="FSK36" s="215"/>
      <c r="FSL36" s="215"/>
      <c r="FSM36" s="215"/>
      <c r="FSN36" s="215"/>
      <c r="FSO36" s="215"/>
      <c r="FSP36" s="215"/>
      <c r="FSQ36" s="215"/>
      <c r="FSR36" s="215"/>
      <c r="FSS36" s="215"/>
      <c r="FST36" s="215"/>
      <c r="FSU36" s="215"/>
      <c r="FSV36" s="215"/>
      <c r="FSW36" s="215"/>
      <c r="FSX36" s="215"/>
      <c r="FSY36" s="215"/>
      <c r="FSZ36" s="215"/>
      <c r="FTA36" s="215"/>
      <c r="FTB36" s="215"/>
      <c r="FTC36" s="215"/>
      <c r="FTD36" s="215"/>
      <c r="FTE36" s="215"/>
      <c r="FTF36" s="215"/>
      <c r="FTG36" s="215"/>
      <c r="FTH36" s="215"/>
      <c r="FTI36" s="215"/>
      <c r="FTJ36" s="215"/>
      <c r="FTK36" s="215"/>
      <c r="FTL36" s="215"/>
      <c r="FTM36" s="215"/>
      <c r="FTN36" s="215"/>
      <c r="FTO36" s="215"/>
      <c r="FTP36" s="215"/>
      <c r="FTQ36" s="215"/>
      <c r="FTR36" s="215"/>
      <c r="FTS36" s="215"/>
      <c r="FTT36" s="215"/>
      <c r="FTU36" s="215"/>
      <c r="FTV36" s="215"/>
      <c r="FTW36" s="215"/>
      <c r="FTX36" s="215"/>
      <c r="FTY36" s="215"/>
      <c r="FTZ36" s="215"/>
      <c r="FUA36" s="215"/>
      <c r="FUB36" s="215"/>
      <c r="FUC36" s="215"/>
      <c r="FUD36" s="215"/>
      <c r="FUE36" s="215"/>
      <c r="FUF36" s="215"/>
      <c r="FUG36" s="215"/>
      <c r="FUH36" s="215"/>
      <c r="FUI36" s="215"/>
      <c r="FUJ36" s="215"/>
      <c r="FUK36" s="215"/>
      <c r="FUL36" s="215"/>
      <c r="FUM36" s="215"/>
      <c r="FUN36" s="215"/>
      <c r="FUO36" s="215"/>
      <c r="FUP36" s="215"/>
      <c r="FUQ36" s="215"/>
      <c r="FUR36" s="215"/>
      <c r="FUS36" s="215"/>
      <c r="FUT36" s="215"/>
      <c r="FUU36" s="215"/>
      <c r="FUV36" s="215"/>
      <c r="FUW36" s="215"/>
      <c r="FUX36" s="215"/>
      <c r="FUY36" s="215"/>
      <c r="FUZ36" s="215"/>
      <c r="FVA36" s="215"/>
      <c r="FVB36" s="215"/>
      <c r="FVC36" s="215"/>
      <c r="FVD36" s="215"/>
      <c r="FVE36" s="215"/>
      <c r="FVF36" s="215"/>
      <c r="FVG36" s="215"/>
      <c r="FVH36" s="215"/>
      <c r="FVI36" s="215"/>
      <c r="FVJ36" s="215"/>
      <c r="FVK36" s="215"/>
      <c r="FVL36" s="215"/>
      <c r="FVM36" s="215"/>
      <c r="FVN36" s="215"/>
      <c r="FVO36" s="215"/>
      <c r="FVP36" s="215"/>
      <c r="FVQ36" s="215"/>
      <c r="FVR36" s="215"/>
      <c r="FVS36" s="215"/>
      <c r="FVT36" s="215"/>
      <c r="FVU36" s="215"/>
      <c r="FVV36" s="215"/>
      <c r="FVW36" s="215"/>
      <c r="FVX36" s="215"/>
      <c r="FVY36" s="215"/>
      <c r="FVZ36" s="215"/>
      <c r="FWA36" s="215"/>
      <c r="FWB36" s="215"/>
      <c r="FWC36" s="215"/>
      <c r="FWD36" s="215"/>
      <c r="FWE36" s="215"/>
      <c r="FWF36" s="215"/>
      <c r="FWG36" s="215"/>
      <c r="FWH36" s="215"/>
      <c r="FWI36" s="215"/>
      <c r="FWJ36" s="215"/>
      <c r="FWK36" s="215"/>
      <c r="FWL36" s="215"/>
      <c r="FWM36" s="215"/>
      <c r="FWN36" s="215"/>
      <c r="FWO36" s="215"/>
      <c r="FWP36" s="215"/>
      <c r="FWQ36" s="215"/>
      <c r="FWR36" s="215"/>
      <c r="FWS36" s="215"/>
      <c r="FWT36" s="215"/>
      <c r="FWU36" s="215"/>
      <c r="FWV36" s="215"/>
      <c r="FWW36" s="215"/>
      <c r="FWX36" s="215"/>
      <c r="FWY36" s="215"/>
      <c r="FWZ36" s="215"/>
      <c r="FXA36" s="215"/>
      <c r="FXB36" s="215"/>
      <c r="FXC36" s="215"/>
      <c r="FXD36" s="215"/>
      <c r="FXE36" s="215"/>
      <c r="FXF36" s="215"/>
      <c r="FXG36" s="215"/>
      <c r="FXH36" s="215"/>
      <c r="FXI36" s="215"/>
      <c r="FXJ36" s="215"/>
      <c r="FXK36" s="215"/>
      <c r="FXL36" s="215"/>
      <c r="FXM36" s="215"/>
      <c r="FXN36" s="215"/>
      <c r="FXO36" s="215"/>
      <c r="FXP36" s="215"/>
      <c r="FXQ36" s="215"/>
      <c r="FXR36" s="215"/>
      <c r="FXS36" s="215"/>
      <c r="FXT36" s="215"/>
      <c r="FXU36" s="215"/>
      <c r="FXV36" s="215"/>
      <c r="FXW36" s="215"/>
      <c r="FXX36" s="215"/>
      <c r="FXY36" s="215"/>
      <c r="FXZ36" s="215"/>
      <c r="FYA36" s="215"/>
      <c r="FYB36" s="215"/>
      <c r="FYC36" s="215"/>
      <c r="FYD36" s="215"/>
      <c r="FYE36" s="215"/>
      <c r="FYF36" s="215"/>
      <c r="FYG36" s="215"/>
      <c r="FYH36" s="215"/>
      <c r="FYI36" s="215"/>
      <c r="FYJ36" s="215"/>
      <c r="FYK36" s="215"/>
      <c r="FYL36" s="215"/>
      <c r="FYM36" s="215"/>
      <c r="FYN36" s="215"/>
      <c r="FYO36" s="215"/>
      <c r="FYP36" s="215"/>
      <c r="FYQ36" s="215"/>
      <c r="FYR36" s="215"/>
      <c r="FYS36" s="215"/>
      <c r="FYT36" s="215"/>
      <c r="FYU36" s="215"/>
      <c r="FYV36" s="215"/>
      <c r="FYW36" s="215"/>
      <c r="FYX36" s="215"/>
      <c r="FYY36" s="215"/>
      <c r="FYZ36" s="215"/>
      <c r="FZA36" s="215"/>
      <c r="FZB36" s="215"/>
      <c r="FZC36" s="215"/>
      <c r="FZD36" s="215"/>
      <c r="FZE36" s="215"/>
      <c r="FZF36" s="215"/>
      <c r="FZG36" s="215"/>
      <c r="FZH36" s="215"/>
      <c r="FZI36" s="215"/>
      <c r="FZJ36" s="215"/>
      <c r="FZK36" s="215"/>
      <c r="FZL36" s="215"/>
      <c r="FZM36" s="215"/>
      <c r="FZN36" s="215"/>
      <c r="FZO36" s="215"/>
      <c r="FZP36" s="215"/>
      <c r="FZQ36" s="215"/>
      <c r="FZR36" s="215"/>
      <c r="FZS36" s="215"/>
      <c r="FZT36" s="215"/>
      <c r="FZU36" s="215"/>
      <c r="FZV36" s="215"/>
      <c r="FZW36" s="215"/>
      <c r="FZX36" s="215"/>
      <c r="FZY36" s="215"/>
      <c r="FZZ36" s="215"/>
      <c r="GAA36" s="215"/>
      <c r="GAB36" s="215"/>
      <c r="GAC36" s="215"/>
      <c r="GAD36" s="215"/>
      <c r="GAE36" s="215"/>
      <c r="GAF36" s="215"/>
      <c r="GAG36" s="215"/>
      <c r="GAH36" s="215"/>
      <c r="GAI36" s="215"/>
      <c r="GAJ36" s="215"/>
      <c r="GAK36" s="215"/>
      <c r="GAL36" s="215"/>
      <c r="GAM36" s="215"/>
      <c r="GAN36" s="215"/>
      <c r="GAO36" s="215"/>
      <c r="GAP36" s="215"/>
      <c r="GAQ36" s="215"/>
      <c r="GAR36" s="215"/>
      <c r="GAS36" s="215"/>
      <c r="GAT36" s="215"/>
      <c r="GAU36" s="215"/>
      <c r="GAV36" s="215"/>
      <c r="GAW36" s="215"/>
      <c r="GAX36" s="215"/>
      <c r="GAY36" s="215"/>
      <c r="GAZ36" s="215"/>
      <c r="GBA36" s="215"/>
      <c r="GBB36" s="215"/>
      <c r="GBC36" s="215"/>
      <c r="GBD36" s="215"/>
      <c r="GBE36" s="215"/>
      <c r="GBF36" s="215"/>
      <c r="GBG36" s="215"/>
      <c r="GBH36" s="215"/>
      <c r="GBI36" s="215"/>
      <c r="GBJ36" s="215"/>
      <c r="GBK36" s="215"/>
      <c r="GBL36" s="215"/>
      <c r="GBM36" s="215"/>
      <c r="GBN36" s="215"/>
      <c r="GBO36" s="215"/>
      <c r="GBP36" s="215"/>
      <c r="GBQ36" s="215"/>
      <c r="GBR36" s="215"/>
      <c r="GBS36" s="215"/>
      <c r="GBT36" s="215"/>
      <c r="GBU36" s="215"/>
      <c r="GBV36" s="215"/>
      <c r="GBW36" s="215"/>
      <c r="GBX36" s="215"/>
      <c r="GBY36" s="215"/>
      <c r="GBZ36" s="215"/>
      <c r="GCA36" s="215"/>
      <c r="GCB36" s="215"/>
      <c r="GCC36" s="215"/>
      <c r="GCD36" s="215"/>
      <c r="GCE36" s="215"/>
      <c r="GCF36" s="215"/>
      <c r="GCG36" s="215"/>
      <c r="GCH36" s="215"/>
      <c r="GCI36" s="215"/>
      <c r="GCJ36" s="215"/>
      <c r="GCK36" s="215"/>
      <c r="GCL36" s="215"/>
      <c r="GCM36" s="215"/>
      <c r="GCN36" s="215"/>
      <c r="GCO36" s="215"/>
      <c r="GCP36" s="215"/>
      <c r="GCQ36" s="215"/>
      <c r="GCR36" s="215"/>
      <c r="GCS36" s="215"/>
      <c r="GCT36" s="215"/>
      <c r="GCU36" s="215"/>
      <c r="GCV36" s="215"/>
      <c r="GCW36" s="215"/>
      <c r="GCX36" s="215"/>
      <c r="GCY36" s="215"/>
      <c r="GCZ36" s="215"/>
      <c r="GDA36" s="215"/>
      <c r="GDB36" s="215"/>
      <c r="GDC36" s="215"/>
      <c r="GDD36" s="215"/>
      <c r="GDE36" s="215"/>
      <c r="GDF36" s="215"/>
      <c r="GDG36" s="215"/>
      <c r="GDH36" s="215"/>
      <c r="GDI36" s="215"/>
      <c r="GDJ36" s="215"/>
      <c r="GDK36" s="215"/>
      <c r="GDL36" s="215"/>
      <c r="GDM36" s="215"/>
      <c r="GDN36" s="215"/>
      <c r="GDO36" s="215"/>
      <c r="GDP36" s="215"/>
      <c r="GDQ36" s="215"/>
      <c r="GDR36" s="215"/>
      <c r="GDS36" s="215"/>
      <c r="GDT36" s="215"/>
      <c r="GDU36" s="215"/>
      <c r="GDV36" s="215"/>
      <c r="GDW36" s="215"/>
      <c r="GDX36" s="215"/>
      <c r="GDY36" s="215"/>
      <c r="GDZ36" s="215"/>
      <c r="GEA36" s="215"/>
      <c r="GEB36" s="215"/>
      <c r="GEC36" s="215"/>
      <c r="GED36" s="215"/>
      <c r="GEE36" s="215"/>
      <c r="GEF36" s="215"/>
      <c r="GEG36" s="215"/>
      <c r="GEH36" s="215"/>
      <c r="GEI36" s="215"/>
      <c r="GEJ36" s="215"/>
      <c r="GEK36" s="215"/>
      <c r="GEL36" s="215"/>
      <c r="GEM36" s="215"/>
      <c r="GEN36" s="215"/>
      <c r="GEO36" s="215"/>
      <c r="GEP36" s="215"/>
      <c r="GEQ36" s="215"/>
      <c r="GER36" s="215"/>
      <c r="GES36" s="215"/>
      <c r="GET36" s="215"/>
      <c r="GEU36" s="215"/>
      <c r="GEV36" s="215"/>
      <c r="GEW36" s="215"/>
      <c r="GEX36" s="215"/>
      <c r="GEY36" s="215"/>
      <c r="GEZ36" s="215"/>
      <c r="GFA36" s="215"/>
      <c r="GFB36" s="215"/>
      <c r="GFC36" s="215"/>
      <c r="GFD36" s="215"/>
      <c r="GFE36" s="215"/>
      <c r="GFF36" s="215"/>
      <c r="GFG36" s="215"/>
      <c r="GFH36" s="215"/>
      <c r="GFI36" s="215"/>
      <c r="GFJ36" s="215"/>
      <c r="GFK36" s="215"/>
      <c r="GFL36" s="215"/>
      <c r="GFM36" s="215"/>
      <c r="GFN36" s="215"/>
      <c r="GFO36" s="215"/>
      <c r="GFP36" s="215"/>
      <c r="GFQ36" s="215"/>
      <c r="GFR36" s="215"/>
      <c r="GFS36" s="215"/>
      <c r="GFT36" s="215"/>
      <c r="GFU36" s="215"/>
      <c r="GFV36" s="215"/>
      <c r="GFW36" s="215"/>
      <c r="GFX36" s="215"/>
      <c r="GFY36" s="215"/>
      <c r="GFZ36" s="215"/>
      <c r="GGA36" s="215"/>
      <c r="GGB36" s="215"/>
      <c r="GGC36" s="215"/>
      <c r="GGD36" s="215"/>
      <c r="GGE36" s="215"/>
      <c r="GGF36" s="215"/>
      <c r="GGG36" s="215"/>
      <c r="GGH36" s="215"/>
      <c r="GGI36" s="215"/>
      <c r="GGJ36" s="215"/>
      <c r="GGK36" s="215"/>
      <c r="GGL36" s="215"/>
      <c r="GGM36" s="215"/>
      <c r="GGN36" s="215"/>
      <c r="GGO36" s="215"/>
      <c r="GGP36" s="215"/>
      <c r="GGQ36" s="215"/>
      <c r="GGR36" s="215"/>
      <c r="GGS36" s="215"/>
      <c r="GGT36" s="215"/>
      <c r="GGU36" s="215"/>
      <c r="GGV36" s="215"/>
      <c r="GGW36" s="215"/>
      <c r="GGX36" s="215"/>
      <c r="GGY36" s="215"/>
      <c r="GGZ36" s="215"/>
      <c r="GHA36" s="215"/>
      <c r="GHB36" s="215"/>
      <c r="GHC36" s="215"/>
      <c r="GHD36" s="215"/>
      <c r="GHE36" s="215"/>
      <c r="GHF36" s="215"/>
      <c r="GHG36" s="215"/>
      <c r="GHH36" s="215"/>
      <c r="GHI36" s="215"/>
      <c r="GHJ36" s="215"/>
      <c r="GHK36" s="215"/>
      <c r="GHL36" s="215"/>
      <c r="GHM36" s="215"/>
      <c r="GHN36" s="215"/>
      <c r="GHO36" s="215"/>
      <c r="GHP36" s="215"/>
      <c r="GHQ36" s="215"/>
      <c r="GHR36" s="215"/>
      <c r="GHS36" s="215"/>
      <c r="GHT36" s="215"/>
      <c r="GHU36" s="215"/>
      <c r="GHV36" s="215"/>
      <c r="GHW36" s="215"/>
      <c r="GHX36" s="215"/>
      <c r="GHY36" s="215"/>
      <c r="GHZ36" s="215"/>
      <c r="GIA36" s="215"/>
      <c r="GIB36" s="215"/>
      <c r="GIC36" s="215"/>
      <c r="GID36" s="215"/>
      <c r="GIE36" s="215"/>
      <c r="GIF36" s="215"/>
      <c r="GIG36" s="215"/>
      <c r="GIH36" s="215"/>
      <c r="GII36" s="215"/>
      <c r="GIJ36" s="215"/>
      <c r="GIK36" s="215"/>
      <c r="GIL36" s="215"/>
      <c r="GIM36" s="215"/>
      <c r="GIN36" s="215"/>
      <c r="GIO36" s="215"/>
      <c r="GIP36" s="215"/>
      <c r="GIQ36" s="215"/>
      <c r="GIR36" s="215"/>
      <c r="GIS36" s="215"/>
      <c r="GIT36" s="215"/>
      <c r="GIU36" s="215"/>
      <c r="GIV36" s="215"/>
      <c r="GIW36" s="215"/>
      <c r="GIX36" s="215"/>
      <c r="GIY36" s="215"/>
      <c r="GIZ36" s="215"/>
      <c r="GJA36" s="215"/>
      <c r="GJB36" s="215"/>
      <c r="GJC36" s="215"/>
      <c r="GJD36" s="215"/>
      <c r="GJE36" s="215"/>
      <c r="GJF36" s="215"/>
      <c r="GJG36" s="215"/>
      <c r="GJH36" s="215"/>
      <c r="GJI36" s="215"/>
      <c r="GJJ36" s="215"/>
      <c r="GJK36" s="215"/>
      <c r="GJL36" s="215"/>
      <c r="GJM36" s="215"/>
      <c r="GJN36" s="215"/>
      <c r="GJO36" s="215"/>
      <c r="GJP36" s="215"/>
      <c r="GJQ36" s="215"/>
      <c r="GJR36" s="215"/>
      <c r="GJS36" s="215"/>
      <c r="GJT36" s="215"/>
      <c r="GJU36" s="215"/>
      <c r="GJV36" s="215"/>
      <c r="GJW36" s="215"/>
      <c r="GJX36" s="215"/>
      <c r="GJY36" s="215"/>
      <c r="GJZ36" s="215"/>
      <c r="GKA36" s="215"/>
      <c r="GKB36" s="215"/>
      <c r="GKC36" s="215"/>
      <c r="GKD36" s="215"/>
      <c r="GKE36" s="215"/>
      <c r="GKF36" s="215"/>
      <c r="GKG36" s="215"/>
      <c r="GKH36" s="215"/>
      <c r="GKI36" s="215"/>
      <c r="GKJ36" s="215"/>
      <c r="GKK36" s="215"/>
      <c r="GKL36" s="215"/>
      <c r="GKM36" s="215"/>
      <c r="GKN36" s="215"/>
      <c r="GKO36" s="215"/>
      <c r="GKP36" s="215"/>
      <c r="GKQ36" s="215"/>
      <c r="GKR36" s="215"/>
      <c r="GKS36" s="215"/>
      <c r="GKT36" s="215"/>
      <c r="GKU36" s="215"/>
      <c r="GKV36" s="215"/>
      <c r="GKW36" s="215"/>
      <c r="GKX36" s="215"/>
      <c r="GKY36" s="215"/>
      <c r="GKZ36" s="215"/>
      <c r="GLA36" s="215"/>
      <c r="GLB36" s="215"/>
      <c r="GLC36" s="215"/>
      <c r="GLD36" s="215"/>
      <c r="GLE36" s="215"/>
      <c r="GLF36" s="215"/>
      <c r="GLG36" s="215"/>
      <c r="GLH36" s="215"/>
      <c r="GLI36" s="215"/>
      <c r="GLJ36" s="215"/>
      <c r="GLK36" s="215"/>
      <c r="GLL36" s="215"/>
      <c r="GLM36" s="215"/>
      <c r="GLN36" s="215"/>
      <c r="GLO36" s="215"/>
      <c r="GLP36" s="215"/>
      <c r="GLQ36" s="215"/>
      <c r="GLR36" s="215"/>
      <c r="GLS36" s="215"/>
      <c r="GLT36" s="215"/>
      <c r="GLU36" s="215"/>
      <c r="GLV36" s="215"/>
      <c r="GLW36" s="215"/>
      <c r="GLX36" s="215"/>
      <c r="GLY36" s="215"/>
      <c r="GLZ36" s="215"/>
      <c r="GMA36" s="215"/>
      <c r="GMB36" s="215"/>
      <c r="GMC36" s="215"/>
      <c r="GMD36" s="215"/>
      <c r="GME36" s="215"/>
      <c r="GMF36" s="215"/>
      <c r="GMG36" s="215"/>
      <c r="GMH36" s="215"/>
      <c r="GMI36" s="215"/>
      <c r="GMJ36" s="215"/>
      <c r="GMK36" s="215"/>
      <c r="GML36" s="215"/>
      <c r="GMM36" s="215"/>
      <c r="GMN36" s="215"/>
      <c r="GMO36" s="215"/>
      <c r="GMP36" s="215"/>
      <c r="GMQ36" s="215"/>
      <c r="GMR36" s="215"/>
      <c r="GMS36" s="215"/>
      <c r="GMT36" s="215"/>
      <c r="GMU36" s="215"/>
      <c r="GMV36" s="215"/>
      <c r="GMW36" s="215"/>
      <c r="GMX36" s="215"/>
      <c r="GMY36" s="215"/>
      <c r="GMZ36" s="215"/>
      <c r="GNA36" s="215"/>
      <c r="GNB36" s="215"/>
      <c r="GNC36" s="215"/>
      <c r="GND36" s="215"/>
      <c r="GNE36" s="215"/>
      <c r="GNF36" s="215"/>
      <c r="GNG36" s="215"/>
      <c r="GNH36" s="215"/>
      <c r="GNI36" s="215"/>
      <c r="GNJ36" s="215"/>
      <c r="GNK36" s="215"/>
      <c r="GNL36" s="215"/>
      <c r="GNM36" s="215"/>
      <c r="GNN36" s="215"/>
      <c r="GNO36" s="215"/>
      <c r="GNP36" s="215"/>
      <c r="GNQ36" s="215"/>
      <c r="GNR36" s="215"/>
      <c r="GNS36" s="215"/>
      <c r="GNT36" s="215"/>
      <c r="GNU36" s="215"/>
      <c r="GNV36" s="215"/>
      <c r="GNW36" s="215"/>
      <c r="GNX36" s="215"/>
      <c r="GNY36" s="215"/>
      <c r="GNZ36" s="215"/>
      <c r="GOA36" s="215"/>
      <c r="GOB36" s="215"/>
      <c r="GOC36" s="215"/>
      <c r="GOD36" s="215"/>
      <c r="GOE36" s="215"/>
      <c r="GOF36" s="215"/>
      <c r="GOG36" s="215"/>
      <c r="GOH36" s="215"/>
      <c r="GOI36" s="215"/>
      <c r="GOJ36" s="215"/>
      <c r="GOK36" s="215"/>
      <c r="GOL36" s="215"/>
      <c r="GOM36" s="215"/>
      <c r="GON36" s="215"/>
      <c r="GOO36" s="215"/>
      <c r="GOP36" s="215"/>
      <c r="GOQ36" s="215"/>
      <c r="GOR36" s="215"/>
      <c r="GOS36" s="215"/>
      <c r="GOT36" s="215"/>
      <c r="GOU36" s="215"/>
      <c r="GOV36" s="215"/>
      <c r="GOW36" s="215"/>
      <c r="GOX36" s="215"/>
      <c r="GOY36" s="215"/>
      <c r="GOZ36" s="215"/>
      <c r="GPA36" s="215"/>
      <c r="GPB36" s="215"/>
      <c r="GPC36" s="215"/>
      <c r="GPD36" s="215"/>
      <c r="GPE36" s="215"/>
      <c r="GPF36" s="215"/>
      <c r="GPG36" s="215"/>
      <c r="GPH36" s="215"/>
      <c r="GPI36" s="215"/>
      <c r="GPJ36" s="215"/>
      <c r="GPK36" s="215"/>
      <c r="GPL36" s="215"/>
      <c r="GPM36" s="215"/>
      <c r="GPN36" s="215"/>
      <c r="GPO36" s="215"/>
      <c r="GPP36" s="215"/>
      <c r="GPQ36" s="215"/>
      <c r="GPR36" s="215"/>
      <c r="GPS36" s="215"/>
      <c r="GPT36" s="215"/>
      <c r="GPU36" s="215"/>
      <c r="GPV36" s="215"/>
      <c r="GPW36" s="215"/>
      <c r="GPX36" s="215"/>
      <c r="GPY36" s="215"/>
      <c r="GPZ36" s="215"/>
      <c r="GQA36" s="215"/>
      <c r="GQB36" s="215"/>
      <c r="GQC36" s="215"/>
      <c r="GQD36" s="215"/>
      <c r="GQE36" s="215"/>
      <c r="GQF36" s="215"/>
      <c r="GQG36" s="215"/>
      <c r="GQH36" s="215"/>
      <c r="GQI36" s="215"/>
      <c r="GQJ36" s="215"/>
      <c r="GQK36" s="215"/>
      <c r="GQL36" s="215"/>
      <c r="GQM36" s="215"/>
      <c r="GQN36" s="215"/>
      <c r="GQO36" s="215"/>
      <c r="GQP36" s="215"/>
      <c r="GQQ36" s="215"/>
      <c r="GQR36" s="215"/>
      <c r="GQS36" s="215"/>
      <c r="GQT36" s="215"/>
      <c r="GQU36" s="215"/>
      <c r="GQV36" s="215"/>
      <c r="GQW36" s="215"/>
      <c r="GQX36" s="215"/>
      <c r="GQY36" s="215"/>
      <c r="GQZ36" s="215"/>
      <c r="GRA36" s="215"/>
      <c r="GRB36" s="215"/>
      <c r="GRC36" s="215"/>
      <c r="GRD36" s="215"/>
      <c r="GRE36" s="215"/>
      <c r="GRF36" s="215"/>
      <c r="GRG36" s="215"/>
      <c r="GRH36" s="215"/>
      <c r="GRI36" s="215"/>
      <c r="GRJ36" s="215"/>
      <c r="GRK36" s="215"/>
      <c r="GRL36" s="215"/>
      <c r="GRM36" s="215"/>
      <c r="GRN36" s="215"/>
      <c r="GRO36" s="215"/>
      <c r="GRP36" s="215"/>
      <c r="GRQ36" s="215"/>
      <c r="GRR36" s="215"/>
      <c r="GRS36" s="215"/>
      <c r="GRT36" s="215"/>
      <c r="GRU36" s="215"/>
      <c r="GRV36" s="215"/>
      <c r="GRW36" s="215"/>
      <c r="GRX36" s="215"/>
      <c r="GRY36" s="215"/>
      <c r="GRZ36" s="215"/>
      <c r="GSA36" s="215"/>
      <c r="GSB36" s="215"/>
      <c r="GSC36" s="215"/>
      <c r="GSD36" s="215"/>
      <c r="GSE36" s="215"/>
      <c r="GSF36" s="215"/>
      <c r="GSG36" s="215"/>
      <c r="GSH36" s="215"/>
      <c r="GSI36" s="215"/>
      <c r="GSJ36" s="215"/>
      <c r="GSK36" s="215"/>
      <c r="GSL36" s="215"/>
      <c r="GSM36" s="215"/>
      <c r="GSN36" s="215"/>
      <c r="GSO36" s="215"/>
      <c r="GSP36" s="215"/>
      <c r="GSQ36" s="215"/>
      <c r="GSR36" s="215"/>
      <c r="GSS36" s="215"/>
      <c r="GST36" s="215"/>
      <c r="GSU36" s="215"/>
      <c r="GSV36" s="215"/>
      <c r="GSW36" s="215"/>
      <c r="GSX36" s="215"/>
      <c r="GSY36" s="215"/>
      <c r="GSZ36" s="215"/>
      <c r="GTA36" s="215"/>
      <c r="GTB36" s="215"/>
      <c r="GTC36" s="215"/>
      <c r="GTD36" s="215"/>
      <c r="GTE36" s="215"/>
      <c r="GTF36" s="215"/>
      <c r="GTG36" s="215"/>
      <c r="GTH36" s="215"/>
      <c r="GTI36" s="215"/>
      <c r="GTJ36" s="215"/>
      <c r="GTK36" s="215"/>
      <c r="GTL36" s="215"/>
      <c r="GTM36" s="215"/>
      <c r="GTN36" s="215"/>
      <c r="GTO36" s="215"/>
      <c r="GTP36" s="215"/>
      <c r="GTQ36" s="215"/>
      <c r="GTR36" s="215"/>
      <c r="GTS36" s="215"/>
      <c r="GTT36" s="215"/>
      <c r="GTU36" s="215"/>
      <c r="GTV36" s="215"/>
      <c r="GTW36" s="215"/>
      <c r="GTX36" s="215"/>
      <c r="GTY36" s="215"/>
      <c r="GTZ36" s="215"/>
      <c r="GUA36" s="215"/>
      <c r="GUB36" s="215"/>
      <c r="GUC36" s="215"/>
      <c r="GUD36" s="215"/>
      <c r="GUE36" s="215"/>
      <c r="GUF36" s="215"/>
      <c r="GUG36" s="215"/>
      <c r="GUH36" s="215"/>
      <c r="GUI36" s="215"/>
      <c r="GUJ36" s="215"/>
      <c r="GUK36" s="215"/>
      <c r="GUL36" s="215"/>
      <c r="GUM36" s="215"/>
      <c r="GUN36" s="215"/>
      <c r="GUO36" s="215"/>
      <c r="GUP36" s="215"/>
      <c r="GUQ36" s="215"/>
      <c r="GUR36" s="215"/>
      <c r="GUS36" s="215"/>
      <c r="GUT36" s="215"/>
      <c r="GUU36" s="215"/>
      <c r="GUV36" s="215"/>
      <c r="GUW36" s="215"/>
      <c r="GUX36" s="215"/>
      <c r="GUY36" s="215"/>
      <c r="GUZ36" s="215"/>
      <c r="GVA36" s="215"/>
      <c r="GVB36" s="215"/>
      <c r="GVC36" s="215"/>
      <c r="GVD36" s="215"/>
      <c r="GVE36" s="215"/>
      <c r="GVF36" s="215"/>
      <c r="GVG36" s="215"/>
      <c r="GVH36" s="215"/>
      <c r="GVI36" s="215"/>
      <c r="GVJ36" s="215"/>
      <c r="GVK36" s="215"/>
      <c r="GVL36" s="215"/>
      <c r="GVM36" s="215"/>
      <c r="GVN36" s="215"/>
      <c r="GVO36" s="215"/>
      <c r="GVP36" s="215"/>
      <c r="GVQ36" s="215"/>
      <c r="GVR36" s="215"/>
      <c r="GVS36" s="215"/>
      <c r="GVT36" s="215"/>
      <c r="GVU36" s="215"/>
      <c r="GVV36" s="215"/>
      <c r="GVW36" s="215"/>
      <c r="GVX36" s="215"/>
      <c r="GVY36" s="215"/>
      <c r="GVZ36" s="215"/>
      <c r="GWA36" s="215"/>
      <c r="GWB36" s="215"/>
      <c r="GWC36" s="215"/>
      <c r="GWD36" s="215"/>
      <c r="GWE36" s="215"/>
      <c r="GWF36" s="215"/>
      <c r="GWG36" s="215"/>
      <c r="GWH36" s="215"/>
      <c r="GWI36" s="215"/>
      <c r="GWJ36" s="215"/>
      <c r="GWK36" s="215"/>
      <c r="GWL36" s="215"/>
      <c r="GWM36" s="215"/>
      <c r="GWN36" s="215"/>
      <c r="GWO36" s="215"/>
      <c r="GWP36" s="215"/>
      <c r="GWQ36" s="215"/>
      <c r="GWR36" s="215"/>
      <c r="GWS36" s="215"/>
      <c r="GWT36" s="215"/>
      <c r="GWU36" s="215"/>
      <c r="GWV36" s="215"/>
      <c r="GWW36" s="215"/>
      <c r="GWX36" s="215"/>
      <c r="GWY36" s="215"/>
      <c r="GWZ36" s="215"/>
      <c r="GXA36" s="215"/>
      <c r="GXB36" s="215"/>
      <c r="GXC36" s="215"/>
      <c r="GXD36" s="215"/>
      <c r="GXE36" s="215"/>
      <c r="GXF36" s="215"/>
      <c r="GXG36" s="215"/>
      <c r="GXH36" s="215"/>
      <c r="GXI36" s="215"/>
      <c r="GXJ36" s="215"/>
      <c r="GXK36" s="215"/>
      <c r="GXL36" s="215"/>
      <c r="GXM36" s="215"/>
      <c r="GXN36" s="215"/>
      <c r="GXO36" s="215"/>
      <c r="GXP36" s="215"/>
      <c r="GXQ36" s="215"/>
      <c r="GXR36" s="215"/>
      <c r="GXS36" s="215"/>
      <c r="GXT36" s="215"/>
      <c r="GXU36" s="215"/>
      <c r="GXV36" s="215"/>
      <c r="GXW36" s="215"/>
      <c r="GXX36" s="215"/>
      <c r="GXY36" s="215"/>
      <c r="GXZ36" s="215"/>
      <c r="GYA36" s="215"/>
      <c r="GYB36" s="215"/>
      <c r="GYC36" s="215"/>
      <c r="GYD36" s="215"/>
      <c r="GYE36" s="215"/>
      <c r="GYF36" s="215"/>
      <c r="GYG36" s="215"/>
      <c r="GYH36" s="215"/>
      <c r="GYI36" s="215"/>
      <c r="GYJ36" s="215"/>
      <c r="GYK36" s="215"/>
      <c r="GYL36" s="215"/>
      <c r="GYM36" s="215"/>
      <c r="GYN36" s="215"/>
      <c r="GYO36" s="215"/>
      <c r="GYP36" s="215"/>
      <c r="GYQ36" s="215"/>
      <c r="GYR36" s="215"/>
      <c r="GYS36" s="215"/>
      <c r="GYT36" s="215"/>
      <c r="GYU36" s="215"/>
      <c r="GYV36" s="215"/>
      <c r="GYW36" s="215"/>
      <c r="GYX36" s="215"/>
      <c r="GYY36" s="215"/>
      <c r="GYZ36" s="215"/>
      <c r="GZA36" s="215"/>
      <c r="GZB36" s="215"/>
      <c r="GZC36" s="215"/>
      <c r="GZD36" s="215"/>
      <c r="GZE36" s="215"/>
      <c r="GZF36" s="215"/>
      <c r="GZG36" s="215"/>
      <c r="GZH36" s="215"/>
      <c r="GZI36" s="215"/>
      <c r="GZJ36" s="215"/>
      <c r="GZK36" s="215"/>
      <c r="GZL36" s="215"/>
      <c r="GZM36" s="215"/>
      <c r="GZN36" s="215"/>
      <c r="GZO36" s="215"/>
      <c r="GZP36" s="215"/>
      <c r="GZQ36" s="215"/>
      <c r="GZR36" s="215"/>
      <c r="GZS36" s="215"/>
      <c r="GZT36" s="215"/>
      <c r="GZU36" s="215"/>
      <c r="GZV36" s="215"/>
      <c r="GZW36" s="215"/>
      <c r="GZX36" s="215"/>
      <c r="GZY36" s="215"/>
      <c r="GZZ36" s="215"/>
      <c r="HAA36" s="215"/>
      <c r="HAB36" s="215"/>
      <c r="HAC36" s="215"/>
      <c r="HAD36" s="215"/>
      <c r="HAE36" s="215"/>
      <c r="HAF36" s="215"/>
      <c r="HAG36" s="215"/>
      <c r="HAH36" s="215"/>
      <c r="HAI36" s="215"/>
      <c r="HAJ36" s="215"/>
      <c r="HAK36" s="215"/>
      <c r="HAL36" s="215"/>
      <c r="HAM36" s="215"/>
      <c r="HAN36" s="215"/>
      <c r="HAO36" s="215"/>
      <c r="HAP36" s="215"/>
      <c r="HAQ36" s="215"/>
      <c r="HAR36" s="215"/>
      <c r="HAS36" s="215"/>
      <c r="HAT36" s="215"/>
      <c r="HAU36" s="215"/>
      <c r="HAV36" s="215"/>
      <c r="HAW36" s="215"/>
      <c r="HAX36" s="215"/>
      <c r="HAY36" s="215"/>
      <c r="HAZ36" s="215"/>
      <c r="HBA36" s="215"/>
      <c r="HBB36" s="215"/>
      <c r="HBC36" s="215"/>
      <c r="HBD36" s="215"/>
      <c r="HBE36" s="215"/>
      <c r="HBF36" s="215"/>
      <c r="HBG36" s="215"/>
      <c r="HBH36" s="215"/>
      <c r="HBI36" s="215"/>
      <c r="HBJ36" s="215"/>
      <c r="HBK36" s="215"/>
      <c r="HBL36" s="215"/>
      <c r="HBM36" s="215"/>
      <c r="HBN36" s="215"/>
      <c r="HBO36" s="215"/>
      <c r="HBP36" s="215"/>
      <c r="HBQ36" s="215"/>
      <c r="HBR36" s="215"/>
      <c r="HBS36" s="215"/>
      <c r="HBT36" s="215"/>
      <c r="HBU36" s="215"/>
      <c r="HBV36" s="215"/>
      <c r="HBW36" s="215"/>
      <c r="HBX36" s="215"/>
      <c r="HBY36" s="215"/>
      <c r="HBZ36" s="215"/>
      <c r="HCA36" s="215"/>
      <c r="HCB36" s="215"/>
      <c r="HCC36" s="215"/>
      <c r="HCD36" s="215"/>
      <c r="HCE36" s="215"/>
      <c r="HCF36" s="215"/>
      <c r="HCG36" s="215"/>
      <c r="HCH36" s="215"/>
      <c r="HCI36" s="215"/>
      <c r="HCJ36" s="215"/>
      <c r="HCK36" s="215"/>
      <c r="HCL36" s="215"/>
      <c r="HCM36" s="215"/>
      <c r="HCN36" s="215"/>
      <c r="HCO36" s="215"/>
      <c r="HCP36" s="215"/>
      <c r="HCQ36" s="215"/>
      <c r="HCR36" s="215"/>
      <c r="HCS36" s="215"/>
      <c r="HCT36" s="215"/>
      <c r="HCU36" s="215"/>
      <c r="HCV36" s="215"/>
      <c r="HCW36" s="215"/>
      <c r="HCX36" s="215"/>
      <c r="HCY36" s="215"/>
      <c r="HCZ36" s="215"/>
      <c r="HDA36" s="215"/>
      <c r="HDB36" s="215"/>
      <c r="HDC36" s="215"/>
      <c r="HDD36" s="215"/>
      <c r="HDE36" s="215"/>
      <c r="HDF36" s="215"/>
      <c r="HDG36" s="215"/>
      <c r="HDH36" s="215"/>
      <c r="HDI36" s="215"/>
      <c r="HDJ36" s="215"/>
      <c r="HDK36" s="215"/>
      <c r="HDL36" s="215"/>
      <c r="HDM36" s="215"/>
      <c r="HDN36" s="215"/>
      <c r="HDO36" s="215"/>
      <c r="HDP36" s="215"/>
      <c r="HDQ36" s="215"/>
      <c r="HDR36" s="215"/>
      <c r="HDS36" s="215"/>
      <c r="HDT36" s="215"/>
      <c r="HDU36" s="215"/>
      <c r="HDV36" s="215"/>
      <c r="HDW36" s="215"/>
      <c r="HDX36" s="215"/>
      <c r="HDY36" s="215"/>
      <c r="HDZ36" s="215"/>
      <c r="HEA36" s="215"/>
      <c r="HEB36" s="215"/>
      <c r="HEC36" s="215"/>
      <c r="HED36" s="215"/>
      <c r="HEE36" s="215"/>
      <c r="HEF36" s="215"/>
      <c r="HEG36" s="215"/>
      <c r="HEH36" s="215"/>
      <c r="HEI36" s="215"/>
      <c r="HEJ36" s="215"/>
      <c r="HEK36" s="215"/>
      <c r="HEL36" s="215"/>
      <c r="HEM36" s="215"/>
      <c r="HEN36" s="215"/>
      <c r="HEO36" s="215"/>
      <c r="HEP36" s="215"/>
      <c r="HEQ36" s="215"/>
      <c r="HER36" s="215"/>
      <c r="HES36" s="215"/>
      <c r="HET36" s="215"/>
      <c r="HEU36" s="215"/>
      <c r="HEV36" s="215"/>
      <c r="HEW36" s="215"/>
      <c r="HEX36" s="215"/>
      <c r="HEY36" s="215"/>
      <c r="HEZ36" s="215"/>
      <c r="HFA36" s="215"/>
      <c r="HFB36" s="215"/>
      <c r="HFC36" s="215"/>
      <c r="HFD36" s="215"/>
      <c r="HFE36" s="215"/>
      <c r="HFF36" s="215"/>
      <c r="HFG36" s="215"/>
      <c r="HFH36" s="215"/>
      <c r="HFI36" s="215"/>
      <c r="HFJ36" s="215"/>
      <c r="HFK36" s="215"/>
      <c r="HFL36" s="215"/>
      <c r="HFM36" s="215"/>
      <c r="HFN36" s="215"/>
      <c r="HFO36" s="215"/>
      <c r="HFP36" s="215"/>
      <c r="HFQ36" s="215"/>
      <c r="HFR36" s="215"/>
      <c r="HFS36" s="215"/>
      <c r="HFT36" s="215"/>
      <c r="HFU36" s="215"/>
      <c r="HFV36" s="215"/>
      <c r="HFW36" s="215"/>
      <c r="HFX36" s="215"/>
      <c r="HFY36" s="215"/>
      <c r="HFZ36" s="215"/>
      <c r="HGA36" s="215"/>
      <c r="HGB36" s="215"/>
      <c r="HGC36" s="215"/>
      <c r="HGD36" s="215"/>
      <c r="HGE36" s="215"/>
      <c r="HGF36" s="215"/>
      <c r="HGG36" s="215"/>
      <c r="HGH36" s="215"/>
      <c r="HGI36" s="215"/>
      <c r="HGJ36" s="215"/>
      <c r="HGK36" s="215"/>
      <c r="HGL36" s="215"/>
      <c r="HGM36" s="215"/>
      <c r="HGN36" s="215"/>
      <c r="HGO36" s="215"/>
      <c r="HGP36" s="215"/>
      <c r="HGQ36" s="215"/>
      <c r="HGR36" s="215"/>
      <c r="HGS36" s="215"/>
      <c r="HGT36" s="215"/>
      <c r="HGU36" s="215"/>
      <c r="HGV36" s="215"/>
      <c r="HGW36" s="215"/>
      <c r="HGX36" s="215"/>
      <c r="HGY36" s="215"/>
      <c r="HGZ36" s="215"/>
      <c r="HHA36" s="215"/>
      <c r="HHB36" s="215"/>
      <c r="HHC36" s="215"/>
      <c r="HHD36" s="215"/>
      <c r="HHE36" s="215"/>
      <c r="HHF36" s="215"/>
      <c r="HHG36" s="215"/>
      <c r="HHH36" s="215"/>
      <c r="HHI36" s="215"/>
      <c r="HHJ36" s="215"/>
      <c r="HHK36" s="215"/>
      <c r="HHL36" s="215"/>
      <c r="HHM36" s="215"/>
      <c r="HHN36" s="215"/>
      <c r="HHO36" s="215"/>
      <c r="HHP36" s="215"/>
      <c r="HHQ36" s="215"/>
      <c r="HHR36" s="215"/>
      <c r="HHS36" s="215"/>
      <c r="HHT36" s="215"/>
      <c r="HHU36" s="215"/>
      <c r="HHV36" s="215"/>
      <c r="HHW36" s="215"/>
      <c r="HHX36" s="215"/>
      <c r="HHY36" s="215"/>
      <c r="HHZ36" s="215"/>
      <c r="HIA36" s="215"/>
      <c r="HIB36" s="215"/>
      <c r="HIC36" s="215"/>
      <c r="HID36" s="215"/>
      <c r="HIE36" s="215"/>
      <c r="HIF36" s="215"/>
      <c r="HIG36" s="215"/>
      <c r="HIH36" s="215"/>
      <c r="HII36" s="215"/>
      <c r="HIJ36" s="215"/>
      <c r="HIK36" s="215"/>
      <c r="HIL36" s="215"/>
      <c r="HIM36" s="215"/>
      <c r="HIN36" s="215"/>
      <c r="HIO36" s="215"/>
      <c r="HIP36" s="215"/>
      <c r="HIQ36" s="215"/>
      <c r="HIR36" s="215"/>
      <c r="HIS36" s="215"/>
      <c r="HIT36" s="215"/>
      <c r="HIU36" s="215"/>
      <c r="HIV36" s="215"/>
      <c r="HIW36" s="215"/>
      <c r="HIX36" s="215"/>
      <c r="HIY36" s="215"/>
      <c r="HIZ36" s="215"/>
      <c r="HJA36" s="215"/>
      <c r="HJB36" s="215"/>
      <c r="HJC36" s="215"/>
      <c r="HJD36" s="215"/>
      <c r="HJE36" s="215"/>
      <c r="HJF36" s="215"/>
      <c r="HJG36" s="215"/>
      <c r="HJH36" s="215"/>
      <c r="HJI36" s="215"/>
      <c r="HJJ36" s="215"/>
      <c r="HJK36" s="215"/>
      <c r="HJL36" s="215"/>
      <c r="HJM36" s="215"/>
      <c r="HJN36" s="215"/>
      <c r="HJO36" s="215"/>
      <c r="HJP36" s="215"/>
      <c r="HJQ36" s="215"/>
      <c r="HJR36" s="215"/>
      <c r="HJS36" s="215"/>
      <c r="HJT36" s="215"/>
      <c r="HJU36" s="215"/>
      <c r="HJV36" s="215"/>
      <c r="HJW36" s="215"/>
      <c r="HJX36" s="215"/>
      <c r="HJY36" s="215"/>
      <c r="HJZ36" s="215"/>
      <c r="HKA36" s="215"/>
      <c r="HKB36" s="215"/>
      <c r="HKC36" s="215"/>
      <c r="HKD36" s="215"/>
      <c r="HKE36" s="215"/>
      <c r="HKF36" s="215"/>
      <c r="HKG36" s="215"/>
      <c r="HKH36" s="215"/>
      <c r="HKI36" s="215"/>
      <c r="HKJ36" s="215"/>
      <c r="HKK36" s="215"/>
      <c r="HKL36" s="215"/>
      <c r="HKM36" s="215"/>
      <c r="HKN36" s="215"/>
      <c r="HKO36" s="215"/>
      <c r="HKP36" s="215"/>
      <c r="HKQ36" s="215"/>
      <c r="HKR36" s="215"/>
      <c r="HKS36" s="215"/>
      <c r="HKT36" s="215"/>
      <c r="HKU36" s="215"/>
      <c r="HKV36" s="215"/>
      <c r="HKW36" s="215"/>
      <c r="HKX36" s="215"/>
      <c r="HKY36" s="215"/>
      <c r="HKZ36" s="215"/>
      <c r="HLA36" s="215"/>
      <c r="HLB36" s="215"/>
      <c r="HLC36" s="215"/>
      <c r="HLD36" s="215"/>
      <c r="HLE36" s="215"/>
      <c r="HLF36" s="215"/>
      <c r="HLG36" s="215"/>
      <c r="HLH36" s="215"/>
      <c r="HLI36" s="215"/>
      <c r="HLJ36" s="215"/>
      <c r="HLK36" s="215"/>
      <c r="HLL36" s="215"/>
      <c r="HLM36" s="215"/>
      <c r="HLN36" s="215"/>
      <c r="HLO36" s="215"/>
      <c r="HLP36" s="215"/>
      <c r="HLQ36" s="215"/>
      <c r="HLR36" s="215"/>
      <c r="HLS36" s="215"/>
      <c r="HLT36" s="215"/>
      <c r="HLU36" s="215"/>
      <c r="HLV36" s="215"/>
      <c r="HLW36" s="215"/>
      <c r="HLX36" s="215"/>
      <c r="HLY36" s="215"/>
      <c r="HLZ36" s="215"/>
      <c r="HMA36" s="215"/>
      <c r="HMB36" s="215"/>
      <c r="HMC36" s="215"/>
      <c r="HMD36" s="215"/>
      <c r="HME36" s="215"/>
      <c r="HMF36" s="215"/>
      <c r="HMG36" s="215"/>
      <c r="HMH36" s="215"/>
      <c r="HMI36" s="215"/>
      <c r="HMJ36" s="215"/>
      <c r="HMK36" s="215"/>
      <c r="HML36" s="215"/>
      <c r="HMM36" s="215"/>
      <c r="HMN36" s="215"/>
      <c r="HMO36" s="215"/>
      <c r="HMP36" s="215"/>
      <c r="HMQ36" s="215"/>
      <c r="HMR36" s="215"/>
      <c r="HMS36" s="215"/>
      <c r="HMT36" s="215"/>
      <c r="HMU36" s="215"/>
      <c r="HMV36" s="215"/>
      <c r="HMW36" s="215"/>
      <c r="HMX36" s="215"/>
      <c r="HMY36" s="215"/>
      <c r="HMZ36" s="215"/>
      <c r="HNA36" s="215"/>
      <c r="HNB36" s="215"/>
      <c r="HNC36" s="215"/>
      <c r="HND36" s="215"/>
      <c r="HNE36" s="215"/>
      <c r="HNF36" s="215"/>
      <c r="HNG36" s="215"/>
      <c r="HNH36" s="215"/>
      <c r="HNI36" s="215"/>
      <c r="HNJ36" s="215"/>
      <c r="HNK36" s="215"/>
      <c r="HNL36" s="215"/>
      <c r="HNM36" s="215"/>
      <c r="HNN36" s="215"/>
      <c r="HNO36" s="215"/>
      <c r="HNP36" s="215"/>
      <c r="HNQ36" s="215"/>
      <c r="HNR36" s="215"/>
      <c r="HNS36" s="215"/>
      <c r="HNT36" s="215"/>
      <c r="HNU36" s="215"/>
      <c r="HNV36" s="215"/>
      <c r="HNW36" s="215"/>
      <c r="HNX36" s="215"/>
      <c r="HNY36" s="215"/>
      <c r="HNZ36" s="215"/>
      <c r="HOA36" s="215"/>
      <c r="HOB36" s="215"/>
      <c r="HOC36" s="215"/>
      <c r="HOD36" s="215"/>
      <c r="HOE36" s="215"/>
      <c r="HOF36" s="215"/>
      <c r="HOG36" s="215"/>
      <c r="HOH36" s="215"/>
      <c r="HOI36" s="215"/>
      <c r="HOJ36" s="215"/>
      <c r="HOK36" s="215"/>
      <c r="HOL36" s="215"/>
      <c r="HOM36" s="215"/>
      <c r="HON36" s="215"/>
      <c r="HOO36" s="215"/>
      <c r="HOP36" s="215"/>
      <c r="HOQ36" s="215"/>
      <c r="HOR36" s="215"/>
      <c r="HOS36" s="215"/>
      <c r="HOT36" s="215"/>
      <c r="HOU36" s="215"/>
      <c r="HOV36" s="215"/>
      <c r="HOW36" s="215"/>
      <c r="HOX36" s="215"/>
      <c r="HOY36" s="215"/>
      <c r="HOZ36" s="215"/>
      <c r="HPA36" s="215"/>
      <c r="HPB36" s="215"/>
      <c r="HPC36" s="215"/>
      <c r="HPD36" s="215"/>
      <c r="HPE36" s="215"/>
      <c r="HPF36" s="215"/>
      <c r="HPG36" s="215"/>
      <c r="HPH36" s="215"/>
      <c r="HPI36" s="215"/>
      <c r="HPJ36" s="215"/>
      <c r="HPK36" s="215"/>
      <c r="HPL36" s="215"/>
      <c r="HPM36" s="215"/>
      <c r="HPN36" s="215"/>
      <c r="HPO36" s="215"/>
      <c r="HPP36" s="215"/>
      <c r="HPQ36" s="215"/>
      <c r="HPR36" s="215"/>
      <c r="HPS36" s="215"/>
      <c r="HPT36" s="215"/>
      <c r="HPU36" s="215"/>
      <c r="HPV36" s="215"/>
      <c r="HPW36" s="215"/>
      <c r="HPX36" s="215"/>
      <c r="HPY36" s="215"/>
      <c r="HPZ36" s="215"/>
      <c r="HQA36" s="215"/>
      <c r="HQB36" s="215"/>
      <c r="HQC36" s="215"/>
      <c r="HQD36" s="215"/>
      <c r="HQE36" s="215"/>
      <c r="HQF36" s="215"/>
      <c r="HQG36" s="215"/>
      <c r="HQH36" s="215"/>
      <c r="HQI36" s="215"/>
      <c r="HQJ36" s="215"/>
      <c r="HQK36" s="215"/>
      <c r="HQL36" s="215"/>
      <c r="HQM36" s="215"/>
      <c r="HQN36" s="215"/>
      <c r="HQO36" s="215"/>
      <c r="HQP36" s="215"/>
      <c r="HQQ36" s="215"/>
      <c r="HQR36" s="215"/>
      <c r="HQS36" s="215"/>
      <c r="HQT36" s="215"/>
      <c r="HQU36" s="215"/>
      <c r="HQV36" s="215"/>
      <c r="HQW36" s="215"/>
      <c r="HQX36" s="215"/>
      <c r="HQY36" s="215"/>
      <c r="HQZ36" s="215"/>
      <c r="HRA36" s="215"/>
      <c r="HRB36" s="215"/>
      <c r="HRC36" s="215"/>
      <c r="HRD36" s="215"/>
      <c r="HRE36" s="215"/>
      <c r="HRF36" s="215"/>
      <c r="HRG36" s="215"/>
      <c r="HRH36" s="215"/>
      <c r="HRI36" s="215"/>
      <c r="HRJ36" s="215"/>
      <c r="HRK36" s="215"/>
      <c r="HRL36" s="215"/>
      <c r="HRM36" s="215"/>
      <c r="HRN36" s="215"/>
      <c r="HRO36" s="215"/>
      <c r="HRP36" s="215"/>
      <c r="HRQ36" s="215"/>
      <c r="HRR36" s="215"/>
      <c r="HRS36" s="215"/>
      <c r="HRT36" s="215"/>
      <c r="HRU36" s="215"/>
      <c r="HRV36" s="215"/>
      <c r="HRW36" s="215"/>
      <c r="HRX36" s="215"/>
      <c r="HRY36" s="215"/>
      <c r="HRZ36" s="215"/>
      <c r="HSA36" s="215"/>
      <c r="HSB36" s="215"/>
      <c r="HSC36" s="215"/>
      <c r="HSD36" s="215"/>
      <c r="HSE36" s="215"/>
      <c r="HSF36" s="215"/>
      <c r="HSG36" s="215"/>
      <c r="HSH36" s="215"/>
      <c r="HSI36" s="215"/>
      <c r="HSJ36" s="215"/>
      <c r="HSK36" s="215"/>
      <c r="HSL36" s="215"/>
      <c r="HSM36" s="215"/>
      <c r="HSN36" s="215"/>
      <c r="HSO36" s="215"/>
      <c r="HSP36" s="215"/>
      <c r="HSQ36" s="215"/>
      <c r="HSR36" s="215"/>
      <c r="HSS36" s="215"/>
      <c r="HST36" s="215"/>
      <c r="HSU36" s="215"/>
      <c r="HSV36" s="215"/>
      <c r="HSW36" s="215"/>
      <c r="HSX36" s="215"/>
      <c r="HSY36" s="215"/>
      <c r="HSZ36" s="215"/>
      <c r="HTA36" s="215"/>
      <c r="HTB36" s="215"/>
      <c r="HTC36" s="215"/>
      <c r="HTD36" s="215"/>
      <c r="HTE36" s="215"/>
      <c r="HTF36" s="215"/>
      <c r="HTG36" s="215"/>
      <c r="HTH36" s="215"/>
      <c r="HTI36" s="215"/>
      <c r="HTJ36" s="215"/>
      <c r="HTK36" s="215"/>
      <c r="HTL36" s="215"/>
      <c r="HTM36" s="215"/>
      <c r="HTN36" s="215"/>
      <c r="HTO36" s="215"/>
      <c r="HTP36" s="215"/>
      <c r="HTQ36" s="215"/>
      <c r="HTR36" s="215"/>
      <c r="HTS36" s="215"/>
      <c r="HTT36" s="215"/>
      <c r="HTU36" s="215"/>
      <c r="HTV36" s="215"/>
      <c r="HTW36" s="215"/>
      <c r="HTX36" s="215"/>
      <c r="HTY36" s="215"/>
      <c r="HTZ36" s="215"/>
      <c r="HUA36" s="215"/>
      <c r="HUB36" s="215"/>
      <c r="HUC36" s="215"/>
      <c r="HUD36" s="215"/>
      <c r="HUE36" s="215"/>
      <c r="HUF36" s="215"/>
      <c r="HUG36" s="215"/>
      <c r="HUH36" s="215"/>
      <c r="HUI36" s="215"/>
      <c r="HUJ36" s="215"/>
      <c r="HUK36" s="215"/>
      <c r="HUL36" s="215"/>
      <c r="HUM36" s="215"/>
      <c r="HUN36" s="215"/>
      <c r="HUO36" s="215"/>
      <c r="HUP36" s="215"/>
      <c r="HUQ36" s="215"/>
      <c r="HUR36" s="215"/>
      <c r="HUS36" s="215"/>
      <c r="HUT36" s="215"/>
      <c r="HUU36" s="215"/>
      <c r="HUV36" s="215"/>
      <c r="HUW36" s="215"/>
      <c r="HUX36" s="215"/>
      <c r="HUY36" s="215"/>
      <c r="HUZ36" s="215"/>
      <c r="HVA36" s="215"/>
      <c r="HVB36" s="215"/>
      <c r="HVC36" s="215"/>
      <c r="HVD36" s="215"/>
      <c r="HVE36" s="215"/>
      <c r="HVF36" s="215"/>
      <c r="HVG36" s="215"/>
      <c r="HVH36" s="215"/>
      <c r="HVI36" s="215"/>
      <c r="HVJ36" s="215"/>
      <c r="HVK36" s="215"/>
      <c r="HVL36" s="215"/>
      <c r="HVM36" s="215"/>
      <c r="HVN36" s="215"/>
      <c r="HVO36" s="215"/>
      <c r="HVP36" s="215"/>
      <c r="HVQ36" s="215"/>
      <c r="HVR36" s="215"/>
      <c r="HVS36" s="215"/>
      <c r="HVT36" s="215"/>
      <c r="HVU36" s="215"/>
      <c r="HVV36" s="215"/>
      <c r="HVW36" s="215"/>
      <c r="HVX36" s="215"/>
      <c r="HVY36" s="215"/>
      <c r="HVZ36" s="215"/>
      <c r="HWA36" s="215"/>
      <c r="HWB36" s="215"/>
      <c r="HWC36" s="215"/>
      <c r="HWD36" s="215"/>
      <c r="HWE36" s="215"/>
      <c r="HWF36" s="215"/>
      <c r="HWG36" s="215"/>
      <c r="HWH36" s="215"/>
      <c r="HWI36" s="215"/>
      <c r="HWJ36" s="215"/>
      <c r="HWK36" s="215"/>
      <c r="HWL36" s="215"/>
      <c r="HWM36" s="215"/>
      <c r="HWN36" s="215"/>
      <c r="HWO36" s="215"/>
      <c r="HWP36" s="215"/>
      <c r="HWQ36" s="215"/>
      <c r="HWR36" s="215"/>
      <c r="HWS36" s="215"/>
      <c r="HWT36" s="215"/>
      <c r="HWU36" s="215"/>
      <c r="HWV36" s="215"/>
      <c r="HWW36" s="215"/>
      <c r="HWX36" s="215"/>
      <c r="HWY36" s="215"/>
      <c r="HWZ36" s="215"/>
      <c r="HXA36" s="215"/>
      <c r="HXB36" s="215"/>
      <c r="HXC36" s="215"/>
      <c r="HXD36" s="215"/>
      <c r="HXE36" s="215"/>
      <c r="HXF36" s="215"/>
      <c r="HXG36" s="215"/>
      <c r="HXH36" s="215"/>
      <c r="HXI36" s="215"/>
      <c r="HXJ36" s="215"/>
      <c r="HXK36" s="215"/>
      <c r="HXL36" s="215"/>
      <c r="HXM36" s="215"/>
      <c r="HXN36" s="215"/>
      <c r="HXO36" s="215"/>
      <c r="HXP36" s="215"/>
      <c r="HXQ36" s="215"/>
      <c r="HXR36" s="215"/>
      <c r="HXS36" s="215"/>
      <c r="HXT36" s="215"/>
      <c r="HXU36" s="215"/>
      <c r="HXV36" s="215"/>
      <c r="HXW36" s="215"/>
      <c r="HXX36" s="215"/>
      <c r="HXY36" s="215"/>
      <c r="HXZ36" s="215"/>
      <c r="HYA36" s="215"/>
      <c r="HYB36" s="215"/>
      <c r="HYC36" s="215"/>
      <c r="HYD36" s="215"/>
      <c r="HYE36" s="215"/>
      <c r="HYF36" s="215"/>
      <c r="HYG36" s="215"/>
      <c r="HYH36" s="215"/>
      <c r="HYI36" s="215"/>
      <c r="HYJ36" s="215"/>
      <c r="HYK36" s="215"/>
      <c r="HYL36" s="215"/>
      <c r="HYM36" s="215"/>
      <c r="HYN36" s="215"/>
      <c r="HYO36" s="215"/>
      <c r="HYP36" s="215"/>
      <c r="HYQ36" s="215"/>
      <c r="HYR36" s="215"/>
      <c r="HYS36" s="215"/>
      <c r="HYT36" s="215"/>
      <c r="HYU36" s="215"/>
      <c r="HYV36" s="215"/>
      <c r="HYW36" s="215"/>
      <c r="HYX36" s="215"/>
      <c r="HYY36" s="215"/>
      <c r="HYZ36" s="215"/>
      <c r="HZA36" s="215"/>
      <c r="HZB36" s="215"/>
      <c r="HZC36" s="215"/>
      <c r="HZD36" s="215"/>
      <c r="HZE36" s="215"/>
      <c r="HZF36" s="215"/>
      <c r="HZG36" s="215"/>
      <c r="HZH36" s="215"/>
      <c r="HZI36" s="215"/>
      <c r="HZJ36" s="215"/>
      <c r="HZK36" s="215"/>
      <c r="HZL36" s="215"/>
      <c r="HZM36" s="215"/>
      <c r="HZN36" s="215"/>
      <c r="HZO36" s="215"/>
      <c r="HZP36" s="215"/>
      <c r="HZQ36" s="215"/>
      <c r="HZR36" s="215"/>
      <c r="HZS36" s="215"/>
      <c r="HZT36" s="215"/>
      <c r="HZU36" s="215"/>
      <c r="HZV36" s="215"/>
      <c r="HZW36" s="215"/>
      <c r="HZX36" s="215"/>
      <c r="HZY36" s="215"/>
      <c r="HZZ36" s="215"/>
      <c r="IAA36" s="215"/>
      <c r="IAB36" s="215"/>
      <c r="IAC36" s="215"/>
      <c r="IAD36" s="215"/>
      <c r="IAE36" s="215"/>
      <c r="IAF36" s="215"/>
      <c r="IAG36" s="215"/>
      <c r="IAH36" s="215"/>
      <c r="IAI36" s="215"/>
      <c r="IAJ36" s="215"/>
      <c r="IAK36" s="215"/>
      <c r="IAL36" s="215"/>
      <c r="IAM36" s="215"/>
      <c r="IAN36" s="215"/>
      <c r="IAO36" s="215"/>
      <c r="IAP36" s="215"/>
      <c r="IAQ36" s="215"/>
      <c r="IAR36" s="215"/>
      <c r="IAS36" s="215"/>
      <c r="IAT36" s="215"/>
      <c r="IAU36" s="215"/>
      <c r="IAV36" s="215"/>
      <c r="IAW36" s="215"/>
      <c r="IAX36" s="215"/>
      <c r="IAY36" s="215"/>
      <c r="IAZ36" s="215"/>
      <c r="IBA36" s="215"/>
      <c r="IBB36" s="215"/>
      <c r="IBC36" s="215"/>
      <c r="IBD36" s="215"/>
      <c r="IBE36" s="215"/>
      <c r="IBF36" s="215"/>
      <c r="IBG36" s="215"/>
      <c r="IBH36" s="215"/>
      <c r="IBI36" s="215"/>
      <c r="IBJ36" s="215"/>
      <c r="IBK36" s="215"/>
      <c r="IBL36" s="215"/>
      <c r="IBM36" s="215"/>
      <c r="IBN36" s="215"/>
      <c r="IBO36" s="215"/>
      <c r="IBP36" s="215"/>
      <c r="IBQ36" s="215"/>
      <c r="IBR36" s="215"/>
      <c r="IBS36" s="215"/>
      <c r="IBT36" s="215"/>
      <c r="IBU36" s="215"/>
      <c r="IBV36" s="215"/>
      <c r="IBW36" s="215"/>
      <c r="IBX36" s="215"/>
      <c r="IBY36" s="215"/>
      <c r="IBZ36" s="215"/>
      <c r="ICA36" s="215"/>
      <c r="ICB36" s="215"/>
      <c r="ICC36" s="215"/>
      <c r="ICD36" s="215"/>
      <c r="ICE36" s="215"/>
      <c r="ICF36" s="215"/>
      <c r="ICG36" s="215"/>
      <c r="ICH36" s="215"/>
      <c r="ICI36" s="215"/>
      <c r="ICJ36" s="215"/>
      <c r="ICK36" s="215"/>
      <c r="ICL36" s="215"/>
      <c r="ICM36" s="215"/>
      <c r="ICN36" s="215"/>
      <c r="ICO36" s="215"/>
      <c r="ICP36" s="215"/>
      <c r="ICQ36" s="215"/>
      <c r="ICR36" s="215"/>
      <c r="ICS36" s="215"/>
      <c r="ICT36" s="215"/>
      <c r="ICU36" s="215"/>
      <c r="ICV36" s="215"/>
      <c r="ICW36" s="215"/>
      <c r="ICX36" s="215"/>
      <c r="ICY36" s="215"/>
      <c r="ICZ36" s="215"/>
      <c r="IDA36" s="215"/>
      <c r="IDB36" s="215"/>
      <c r="IDC36" s="215"/>
      <c r="IDD36" s="215"/>
      <c r="IDE36" s="215"/>
      <c r="IDF36" s="215"/>
      <c r="IDG36" s="215"/>
      <c r="IDH36" s="215"/>
      <c r="IDI36" s="215"/>
      <c r="IDJ36" s="215"/>
      <c r="IDK36" s="215"/>
      <c r="IDL36" s="215"/>
      <c r="IDM36" s="215"/>
      <c r="IDN36" s="215"/>
      <c r="IDO36" s="215"/>
      <c r="IDP36" s="215"/>
      <c r="IDQ36" s="215"/>
      <c r="IDR36" s="215"/>
      <c r="IDS36" s="215"/>
      <c r="IDT36" s="215"/>
      <c r="IDU36" s="215"/>
      <c r="IDV36" s="215"/>
      <c r="IDW36" s="215"/>
      <c r="IDX36" s="215"/>
      <c r="IDY36" s="215"/>
      <c r="IDZ36" s="215"/>
      <c r="IEA36" s="215"/>
      <c r="IEB36" s="215"/>
      <c r="IEC36" s="215"/>
      <c r="IED36" s="215"/>
      <c r="IEE36" s="215"/>
      <c r="IEF36" s="215"/>
      <c r="IEG36" s="215"/>
      <c r="IEH36" s="215"/>
      <c r="IEI36" s="215"/>
      <c r="IEJ36" s="215"/>
      <c r="IEK36" s="215"/>
      <c r="IEL36" s="215"/>
      <c r="IEM36" s="215"/>
      <c r="IEN36" s="215"/>
      <c r="IEO36" s="215"/>
      <c r="IEP36" s="215"/>
      <c r="IEQ36" s="215"/>
      <c r="IER36" s="215"/>
      <c r="IES36" s="215"/>
      <c r="IET36" s="215"/>
      <c r="IEU36" s="215"/>
      <c r="IEV36" s="215"/>
      <c r="IEW36" s="215"/>
      <c r="IEX36" s="215"/>
      <c r="IEY36" s="215"/>
      <c r="IEZ36" s="215"/>
      <c r="IFA36" s="215"/>
      <c r="IFB36" s="215"/>
      <c r="IFC36" s="215"/>
      <c r="IFD36" s="215"/>
      <c r="IFE36" s="215"/>
      <c r="IFF36" s="215"/>
      <c r="IFG36" s="215"/>
      <c r="IFH36" s="215"/>
      <c r="IFI36" s="215"/>
      <c r="IFJ36" s="215"/>
      <c r="IFK36" s="215"/>
      <c r="IFL36" s="215"/>
      <c r="IFM36" s="215"/>
      <c r="IFN36" s="215"/>
      <c r="IFO36" s="215"/>
      <c r="IFP36" s="215"/>
      <c r="IFQ36" s="215"/>
      <c r="IFR36" s="215"/>
      <c r="IFS36" s="215"/>
      <c r="IFT36" s="215"/>
      <c r="IFU36" s="215"/>
      <c r="IFV36" s="215"/>
      <c r="IFW36" s="215"/>
      <c r="IFX36" s="215"/>
      <c r="IFY36" s="215"/>
      <c r="IFZ36" s="215"/>
      <c r="IGA36" s="215"/>
      <c r="IGB36" s="215"/>
      <c r="IGC36" s="215"/>
      <c r="IGD36" s="215"/>
      <c r="IGE36" s="215"/>
      <c r="IGF36" s="215"/>
      <c r="IGG36" s="215"/>
      <c r="IGH36" s="215"/>
      <c r="IGI36" s="215"/>
      <c r="IGJ36" s="215"/>
      <c r="IGK36" s="215"/>
      <c r="IGL36" s="215"/>
      <c r="IGM36" s="215"/>
      <c r="IGN36" s="215"/>
      <c r="IGO36" s="215"/>
      <c r="IGP36" s="215"/>
      <c r="IGQ36" s="215"/>
      <c r="IGR36" s="215"/>
      <c r="IGS36" s="215"/>
      <c r="IGT36" s="215"/>
      <c r="IGU36" s="215"/>
      <c r="IGV36" s="215"/>
      <c r="IGW36" s="215"/>
      <c r="IGX36" s="215"/>
      <c r="IGY36" s="215"/>
      <c r="IGZ36" s="215"/>
      <c r="IHA36" s="215"/>
      <c r="IHB36" s="215"/>
      <c r="IHC36" s="215"/>
      <c r="IHD36" s="215"/>
      <c r="IHE36" s="215"/>
      <c r="IHF36" s="215"/>
      <c r="IHG36" s="215"/>
      <c r="IHH36" s="215"/>
      <c r="IHI36" s="215"/>
      <c r="IHJ36" s="215"/>
      <c r="IHK36" s="215"/>
      <c r="IHL36" s="215"/>
      <c r="IHM36" s="215"/>
      <c r="IHN36" s="215"/>
      <c r="IHO36" s="215"/>
      <c r="IHP36" s="215"/>
      <c r="IHQ36" s="215"/>
      <c r="IHR36" s="215"/>
      <c r="IHS36" s="215"/>
      <c r="IHT36" s="215"/>
      <c r="IHU36" s="215"/>
      <c r="IHV36" s="215"/>
      <c r="IHW36" s="215"/>
      <c r="IHX36" s="215"/>
      <c r="IHY36" s="215"/>
      <c r="IHZ36" s="215"/>
      <c r="IIA36" s="215"/>
      <c r="IIB36" s="215"/>
      <c r="IIC36" s="215"/>
      <c r="IID36" s="215"/>
      <c r="IIE36" s="215"/>
      <c r="IIF36" s="215"/>
      <c r="IIG36" s="215"/>
      <c r="IIH36" s="215"/>
      <c r="III36" s="215"/>
      <c r="IIJ36" s="215"/>
      <c r="IIK36" s="215"/>
      <c r="IIL36" s="215"/>
      <c r="IIM36" s="215"/>
      <c r="IIN36" s="215"/>
      <c r="IIO36" s="215"/>
      <c r="IIP36" s="215"/>
      <c r="IIQ36" s="215"/>
      <c r="IIR36" s="215"/>
      <c r="IIS36" s="215"/>
      <c r="IIT36" s="215"/>
      <c r="IIU36" s="215"/>
      <c r="IIV36" s="215"/>
      <c r="IIW36" s="215"/>
      <c r="IIX36" s="215"/>
      <c r="IIY36" s="215"/>
      <c r="IIZ36" s="215"/>
      <c r="IJA36" s="215"/>
      <c r="IJB36" s="215"/>
      <c r="IJC36" s="215"/>
      <c r="IJD36" s="215"/>
      <c r="IJE36" s="215"/>
      <c r="IJF36" s="215"/>
      <c r="IJG36" s="215"/>
      <c r="IJH36" s="215"/>
      <c r="IJI36" s="215"/>
      <c r="IJJ36" s="215"/>
      <c r="IJK36" s="215"/>
      <c r="IJL36" s="215"/>
      <c r="IJM36" s="215"/>
      <c r="IJN36" s="215"/>
      <c r="IJO36" s="215"/>
      <c r="IJP36" s="215"/>
      <c r="IJQ36" s="215"/>
      <c r="IJR36" s="215"/>
      <c r="IJS36" s="215"/>
      <c r="IJT36" s="215"/>
      <c r="IJU36" s="215"/>
      <c r="IJV36" s="215"/>
      <c r="IJW36" s="215"/>
      <c r="IJX36" s="215"/>
      <c r="IJY36" s="215"/>
      <c r="IJZ36" s="215"/>
      <c r="IKA36" s="215"/>
      <c r="IKB36" s="215"/>
      <c r="IKC36" s="215"/>
      <c r="IKD36" s="215"/>
      <c r="IKE36" s="215"/>
      <c r="IKF36" s="215"/>
      <c r="IKG36" s="215"/>
      <c r="IKH36" s="215"/>
      <c r="IKI36" s="215"/>
      <c r="IKJ36" s="215"/>
      <c r="IKK36" s="215"/>
      <c r="IKL36" s="215"/>
      <c r="IKM36" s="215"/>
      <c r="IKN36" s="215"/>
      <c r="IKO36" s="215"/>
      <c r="IKP36" s="215"/>
      <c r="IKQ36" s="215"/>
      <c r="IKR36" s="215"/>
      <c r="IKS36" s="215"/>
      <c r="IKT36" s="215"/>
      <c r="IKU36" s="215"/>
      <c r="IKV36" s="215"/>
      <c r="IKW36" s="215"/>
      <c r="IKX36" s="215"/>
      <c r="IKY36" s="215"/>
      <c r="IKZ36" s="215"/>
      <c r="ILA36" s="215"/>
      <c r="ILB36" s="215"/>
      <c r="ILC36" s="215"/>
      <c r="ILD36" s="215"/>
      <c r="ILE36" s="215"/>
      <c r="ILF36" s="215"/>
      <c r="ILG36" s="215"/>
      <c r="ILH36" s="215"/>
      <c r="ILI36" s="215"/>
      <c r="ILJ36" s="215"/>
      <c r="ILK36" s="215"/>
      <c r="ILL36" s="215"/>
      <c r="ILM36" s="215"/>
      <c r="ILN36" s="215"/>
      <c r="ILO36" s="215"/>
      <c r="ILP36" s="215"/>
      <c r="ILQ36" s="215"/>
      <c r="ILR36" s="215"/>
      <c r="ILS36" s="215"/>
      <c r="ILT36" s="215"/>
      <c r="ILU36" s="215"/>
      <c r="ILV36" s="215"/>
      <c r="ILW36" s="215"/>
      <c r="ILX36" s="215"/>
      <c r="ILY36" s="215"/>
      <c r="ILZ36" s="215"/>
      <c r="IMA36" s="215"/>
      <c r="IMB36" s="215"/>
      <c r="IMC36" s="215"/>
      <c r="IMD36" s="215"/>
      <c r="IME36" s="215"/>
      <c r="IMF36" s="215"/>
      <c r="IMG36" s="215"/>
      <c r="IMH36" s="215"/>
      <c r="IMI36" s="215"/>
      <c r="IMJ36" s="215"/>
      <c r="IMK36" s="215"/>
      <c r="IML36" s="215"/>
      <c r="IMM36" s="215"/>
      <c r="IMN36" s="215"/>
      <c r="IMO36" s="215"/>
      <c r="IMP36" s="215"/>
      <c r="IMQ36" s="215"/>
      <c r="IMR36" s="215"/>
      <c r="IMS36" s="215"/>
      <c r="IMT36" s="215"/>
      <c r="IMU36" s="215"/>
      <c r="IMV36" s="215"/>
      <c r="IMW36" s="215"/>
      <c r="IMX36" s="215"/>
      <c r="IMY36" s="215"/>
      <c r="IMZ36" s="215"/>
      <c r="INA36" s="215"/>
      <c r="INB36" s="215"/>
      <c r="INC36" s="215"/>
      <c r="IND36" s="215"/>
      <c r="INE36" s="215"/>
      <c r="INF36" s="215"/>
      <c r="ING36" s="215"/>
      <c r="INH36" s="215"/>
      <c r="INI36" s="215"/>
      <c r="INJ36" s="215"/>
      <c r="INK36" s="215"/>
      <c r="INL36" s="215"/>
      <c r="INM36" s="215"/>
      <c r="INN36" s="215"/>
      <c r="INO36" s="215"/>
      <c r="INP36" s="215"/>
      <c r="INQ36" s="215"/>
      <c r="INR36" s="215"/>
      <c r="INS36" s="215"/>
      <c r="INT36" s="215"/>
      <c r="INU36" s="215"/>
      <c r="INV36" s="215"/>
      <c r="INW36" s="215"/>
      <c r="INX36" s="215"/>
      <c r="INY36" s="215"/>
      <c r="INZ36" s="215"/>
      <c r="IOA36" s="215"/>
      <c r="IOB36" s="215"/>
      <c r="IOC36" s="215"/>
      <c r="IOD36" s="215"/>
      <c r="IOE36" s="215"/>
      <c r="IOF36" s="215"/>
      <c r="IOG36" s="215"/>
      <c r="IOH36" s="215"/>
      <c r="IOI36" s="215"/>
      <c r="IOJ36" s="215"/>
      <c r="IOK36" s="215"/>
      <c r="IOL36" s="215"/>
      <c r="IOM36" s="215"/>
      <c r="ION36" s="215"/>
      <c r="IOO36" s="215"/>
      <c r="IOP36" s="215"/>
      <c r="IOQ36" s="215"/>
      <c r="IOR36" s="215"/>
      <c r="IOS36" s="215"/>
      <c r="IOT36" s="215"/>
      <c r="IOU36" s="215"/>
      <c r="IOV36" s="215"/>
      <c r="IOW36" s="215"/>
      <c r="IOX36" s="215"/>
      <c r="IOY36" s="215"/>
      <c r="IOZ36" s="215"/>
      <c r="IPA36" s="215"/>
      <c r="IPB36" s="215"/>
      <c r="IPC36" s="215"/>
      <c r="IPD36" s="215"/>
      <c r="IPE36" s="215"/>
      <c r="IPF36" s="215"/>
      <c r="IPG36" s="215"/>
      <c r="IPH36" s="215"/>
      <c r="IPI36" s="215"/>
      <c r="IPJ36" s="215"/>
      <c r="IPK36" s="215"/>
      <c r="IPL36" s="215"/>
      <c r="IPM36" s="215"/>
      <c r="IPN36" s="215"/>
      <c r="IPO36" s="215"/>
      <c r="IPP36" s="215"/>
      <c r="IPQ36" s="215"/>
      <c r="IPR36" s="215"/>
      <c r="IPS36" s="215"/>
      <c r="IPT36" s="215"/>
      <c r="IPU36" s="215"/>
      <c r="IPV36" s="215"/>
      <c r="IPW36" s="215"/>
      <c r="IPX36" s="215"/>
      <c r="IPY36" s="215"/>
      <c r="IPZ36" s="215"/>
      <c r="IQA36" s="215"/>
      <c r="IQB36" s="215"/>
      <c r="IQC36" s="215"/>
      <c r="IQD36" s="215"/>
      <c r="IQE36" s="215"/>
      <c r="IQF36" s="215"/>
      <c r="IQG36" s="215"/>
      <c r="IQH36" s="215"/>
      <c r="IQI36" s="215"/>
      <c r="IQJ36" s="215"/>
      <c r="IQK36" s="215"/>
      <c r="IQL36" s="215"/>
      <c r="IQM36" s="215"/>
      <c r="IQN36" s="215"/>
      <c r="IQO36" s="215"/>
      <c r="IQP36" s="215"/>
      <c r="IQQ36" s="215"/>
      <c r="IQR36" s="215"/>
      <c r="IQS36" s="215"/>
      <c r="IQT36" s="215"/>
      <c r="IQU36" s="215"/>
      <c r="IQV36" s="215"/>
      <c r="IQW36" s="215"/>
      <c r="IQX36" s="215"/>
      <c r="IQY36" s="215"/>
      <c r="IQZ36" s="215"/>
      <c r="IRA36" s="215"/>
      <c r="IRB36" s="215"/>
      <c r="IRC36" s="215"/>
      <c r="IRD36" s="215"/>
      <c r="IRE36" s="215"/>
      <c r="IRF36" s="215"/>
      <c r="IRG36" s="215"/>
      <c r="IRH36" s="215"/>
      <c r="IRI36" s="215"/>
      <c r="IRJ36" s="215"/>
      <c r="IRK36" s="215"/>
      <c r="IRL36" s="215"/>
      <c r="IRM36" s="215"/>
      <c r="IRN36" s="215"/>
      <c r="IRO36" s="215"/>
      <c r="IRP36" s="215"/>
      <c r="IRQ36" s="215"/>
      <c r="IRR36" s="215"/>
      <c r="IRS36" s="215"/>
      <c r="IRT36" s="215"/>
      <c r="IRU36" s="215"/>
      <c r="IRV36" s="215"/>
      <c r="IRW36" s="215"/>
      <c r="IRX36" s="215"/>
      <c r="IRY36" s="215"/>
      <c r="IRZ36" s="215"/>
      <c r="ISA36" s="215"/>
      <c r="ISB36" s="215"/>
      <c r="ISC36" s="215"/>
      <c r="ISD36" s="215"/>
      <c r="ISE36" s="215"/>
      <c r="ISF36" s="215"/>
      <c r="ISG36" s="215"/>
      <c r="ISH36" s="215"/>
      <c r="ISI36" s="215"/>
      <c r="ISJ36" s="215"/>
      <c r="ISK36" s="215"/>
      <c r="ISL36" s="215"/>
      <c r="ISM36" s="215"/>
      <c r="ISN36" s="215"/>
      <c r="ISO36" s="215"/>
      <c r="ISP36" s="215"/>
      <c r="ISQ36" s="215"/>
      <c r="ISR36" s="215"/>
      <c r="ISS36" s="215"/>
      <c r="IST36" s="215"/>
      <c r="ISU36" s="215"/>
      <c r="ISV36" s="215"/>
      <c r="ISW36" s="215"/>
      <c r="ISX36" s="215"/>
      <c r="ISY36" s="215"/>
      <c r="ISZ36" s="215"/>
      <c r="ITA36" s="215"/>
      <c r="ITB36" s="215"/>
      <c r="ITC36" s="215"/>
      <c r="ITD36" s="215"/>
      <c r="ITE36" s="215"/>
      <c r="ITF36" s="215"/>
      <c r="ITG36" s="215"/>
      <c r="ITH36" s="215"/>
      <c r="ITI36" s="215"/>
      <c r="ITJ36" s="215"/>
      <c r="ITK36" s="215"/>
      <c r="ITL36" s="215"/>
      <c r="ITM36" s="215"/>
      <c r="ITN36" s="215"/>
      <c r="ITO36" s="215"/>
      <c r="ITP36" s="215"/>
      <c r="ITQ36" s="215"/>
      <c r="ITR36" s="215"/>
      <c r="ITS36" s="215"/>
      <c r="ITT36" s="215"/>
      <c r="ITU36" s="215"/>
      <c r="ITV36" s="215"/>
      <c r="ITW36" s="215"/>
      <c r="ITX36" s="215"/>
      <c r="ITY36" s="215"/>
      <c r="ITZ36" s="215"/>
      <c r="IUA36" s="215"/>
      <c r="IUB36" s="215"/>
      <c r="IUC36" s="215"/>
      <c r="IUD36" s="215"/>
      <c r="IUE36" s="215"/>
      <c r="IUF36" s="215"/>
      <c r="IUG36" s="215"/>
      <c r="IUH36" s="215"/>
      <c r="IUI36" s="215"/>
      <c r="IUJ36" s="215"/>
      <c r="IUK36" s="215"/>
      <c r="IUL36" s="215"/>
      <c r="IUM36" s="215"/>
      <c r="IUN36" s="215"/>
      <c r="IUO36" s="215"/>
      <c r="IUP36" s="215"/>
      <c r="IUQ36" s="215"/>
      <c r="IUR36" s="215"/>
      <c r="IUS36" s="215"/>
      <c r="IUT36" s="215"/>
      <c r="IUU36" s="215"/>
      <c r="IUV36" s="215"/>
      <c r="IUW36" s="215"/>
      <c r="IUX36" s="215"/>
      <c r="IUY36" s="215"/>
      <c r="IUZ36" s="215"/>
      <c r="IVA36" s="215"/>
      <c r="IVB36" s="215"/>
      <c r="IVC36" s="215"/>
      <c r="IVD36" s="215"/>
      <c r="IVE36" s="215"/>
      <c r="IVF36" s="215"/>
      <c r="IVG36" s="215"/>
      <c r="IVH36" s="215"/>
      <c r="IVI36" s="215"/>
      <c r="IVJ36" s="215"/>
      <c r="IVK36" s="215"/>
      <c r="IVL36" s="215"/>
      <c r="IVM36" s="215"/>
      <c r="IVN36" s="215"/>
      <c r="IVO36" s="215"/>
      <c r="IVP36" s="215"/>
      <c r="IVQ36" s="215"/>
      <c r="IVR36" s="215"/>
      <c r="IVS36" s="215"/>
      <c r="IVT36" s="215"/>
      <c r="IVU36" s="215"/>
      <c r="IVV36" s="215"/>
      <c r="IVW36" s="215"/>
      <c r="IVX36" s="215"/>
      <c r="IVY36" s="215"/>
      <c r="IVZ36" s="215"/>
      <c r="IWA36" s="215"/>
      <c r="IWB36" s="215"/>
      <c r="IWC36" s="215"/>
      <c r="IWD36" s="215"/>
      <c r="IWE36" s="215"/>
      <c r="IWF36" s="215"/>
      <c r="IWG36" s="215"/>
      <c r="IWH36" s="215"/>
      <c r="IWI36" s="215"/>
      <c r="IWJ36" s="215"/>
      <c r="IWK36" s="215"/>
      <c r="IWL36" s="215"/>
      <c r="IWM36" s="215"/>
      <c r="IWN36" s="215"/>
      <c r="IWO36" s="215"/>
      <c r="IWP36" s="215"/>
      <c r="IWQ36" s="215"/>
      <c r="IWR36" s="215"/>
      <c r="IWS36" s="215"/>
      <c r="IWT36" s="215"/>
      <c r="IWU36" s="215"/>
      <c r="IWV36" s="215"/>
      <c r="IWW36" s="215"/>
      <c r="IWX36" s="215"/>
      <c r="IWY36" s="215"/>
      <c r="IWZ36" s="215"/>
      <c r="IXA36" s="215"/>
      <c r="IXB36" s="215"/>
      <c r="IXC36" s="215"/>
      <c r="IXD36" s="215"/>
      <c r="IXE36" s="215"/>
      <c r="IXF36" s="215"/>
      <c r="IXG36" s="215"/>
      <c r="IXH36" s="215"/>
      <c r="IXI36" s="215"/>
      <c r="IXJ36" s="215"/>
      <c r="IXK36" s="215"/>
      <c r="IXL36" s="215"/>
      <c r="IXM36" s="215"/>
      <c r="IXN36" s="215"/>
      <c r="IXO36" s="215"/>
      <c r="IXP36" s="215"/>
      <c r="IXQ36" s="215"/>
      <c r="IXR36" s="215"/>
      <c r="IXS36" s="215"/>
      <c r="IXT36" s="215"/>
      <c r="IXU36" s="215"/>
      <c r="IXV36" s="215"/>
      <c r="IXW36" s="215"/>
      <c r="IXX36" s="215"/>
      <c r="IXY36" s="215"/>
      <c r="IXZ36" s="215"/>
      <c r="IYA36" s="215"/>
      <c r="IYB36" s="215"/>
      <c r="IYC36" s="215"/>
      <c r="IYD36" s="215"/>
      <c r="IYE36" s="215"/>
      <c r="IYF36" s="215"/>
      <c r="IYG36" s="215"/>
      <c r="IYH36" s="215"/>
      <c r="IYI36" s="215"/>
      <c r="IYJ36" s="215"/>
      <c r="IYK36" s="215"/>
      <c r="IYL36" s="215"/>
      <c r="IYM36" s="215"/>
      <c r="IYN36" s="215"/>
      <c r="IYO36" s="215"/>
      <c r="IYP36" s="215"/>
      <c r="IYQ36" s="215"/>
      <c r="IYR36" s="215"/>
      <c r="IYS36" s="215"/>
      <c r="IYT36" s="215"/>
      <c r="IYU36" s="215"/>
      <c r="IYV36" s="215"/>
      <c r="IYW36" s="215"/>
      <c r="IYX36" s="215"/>
      <c r="IYY36" s="215"/>
      <c r="IYZ36" s="215"/>
      <c r="IZA36" s="215"/>
      <c r="IZB36" s="215"/>
      <c r="IZC36" s="215"/>
      <c r="IZD36" s="215"/>
      <c r="IZE36" s="215"/>
      <c r="IZF36" s="215"/>
      <c r="IZG36" s="215"/>
      <c r="IZH36" s="215"/>
      <c r="IZI36" s="215"/>
      <c r="IZJ36" s="215"/>
      <c r="IZK36" s="215"/>
      <c r="IZL36" s="215"/>
      <c r="IZM36" s="215"/>
      <c r="IZN36" s="215"/>
      <c r="IZO36" s="215"/>
      <c r="IZP36" s="215"/>
      <c r="IZQ36" s="215"/>
      <c r="IZR36" s="215"/>
      <c r="IZS36" s="215"/>
      <c r="IZT36" s="215"/>
      <c r="IZU36" s="215"/>
      <c r="IZV36" s="215"/>
      <c r="IZW36" s="215"/>
      <c r="IZX36" s="215"/>
      <c r="IZY36" s="215"/>
      <c r="IZZ36" s="215"/>
      <c r="JAA36" s="215"/>
      <c r="JAB36" s="215"/>
      <c r="JAC36" s="215"/>
      <c r="JAD36" s="215"/>
      <c r="JAE36" s="215"/>
      <c r="JAF36" s="215"/>
      <c r="JAG36" s="215"/>
      <c r="JAH36" s="215"/>
      <c r="JAI36" s="215"/>
      <c r="JAJ36" s="215"/>
      <c r="JAK36" s="215"/>
      <c r="JAL36" s="215"/>
      <c r="JAM36" s="215"/>
      <c r="JAN36" s="215"/>
      <c r="JAO36" s="215"/>
      <c r="JAP36" s="215"/>
      <c r="JAQ36" s="215"/>
      <c r="JAR36" s="215"/>
      <c r="JAS36" s="215"/>
      <c r="JAT36" s="215"/>
      <c r="JAU36" s="215"/>
      <c r="JAV36" s="215"/>
      <c r="JAW36" s="215"/>
      <c r="JAX36" s="215"/>
      <c r="JAY36" s="215"/>
      <c r="JAZ36" s="215"/>
      <c r="JBA36" s="215"/>
      <c r="JBB36" s="215"/>
      <c r="JBC36" s="215"/>
      <c r="JBD36" s="215"/>
      <c r="JBE36" s="215"/>
      <c r="JBF36" s="215"/>
      <c r="JBG36" s="215"/>
      <c r="JBH36" s="215"/>
      <c r="JBI36" s="215"/>
      <c r="JBJ36" s="215"/>
      <c r="JBK36" s="215"/>
      <c r="JBL36" s="215"/>
      <c r="JBM36" s="215"/>
      <c r="JBN36" s="215"/>
      <c r="JBO36" s="215"/>
      <c r="JBP36" s="215"/>
      <c r="JBQ36" s="215"/>
      <c r="JBR36" s="215"/>
      <c r="JBS36" s="215"/>
      <c r="JBT36" s="215"/>
      <c r="JBU36" s="215"/>
      <c r="JBV36" s="215"/>
      <c r="JBW36" s="215"/>
      <c r="JBX36" s="215"/>
      <c r="JBY36" s="215"/>
      <c r="JBZ36" s="215"/>
      <c r="JCA36" s="215"/>
      <c r="JCB36" s="215"/>
      <c r="JCC36" s="215"/>
      <c r="JCD36" s="215"/>
      <c r="JCE36" s="215"/>
      <c r="JCF36" s="215"/>
      <c r="JCG36" s="215"/>
      <c r="JCH36" s="215"/>
      <c r="JCI36" s="215"/>
      <c r="JCJ36" s="215"/>
      <c r="JCK36" s="215"/>
      <c r="JCL36" s="215"/>
      <c r="JCM36" s="215"/>
      <c r="JCN36" s="215"/>
      <c r="JCO36" s="215"/>
      <c r="JCP36" s="215"/>
      <c r="JCQ36" s="215"/>
      <c r="JCR36" s="215"/>
      <c r="JCS36" s="215"/>
      <c r="JCT36" s="215"/>
      <c r="JCU36" s="215"/>
      <c r="JCV36" s="215"/>
      <c r="JCW36" s="215"/>
      <c r="JCX36" s="215"/>
      <c r="JCY36" s="215"/>
      <c r="JCZ36" s="215"/>
      <c r="JDA36" s="215"/>
      <c r="JDB36" s="215"/>
      <c r="JDC36" s="215"/>
      <c r="JDD36" s="215"/>
      <c r="JDE36" s="215"/>
      <c r="JDF36" s="215"/>
      <c r="JDG36" s="215"/>
      <c r="JDH36" s="215"/>
      <c r="JDI36" s="215"/>
      <c r="JDJ36" s="215"/>
      <c r="JDK36" s="215"/>
      <c r="JDL36" s="215"/>
      <c r="JDM36" s="215"/>
      <c r="JDN36" s="215"/>
      <c r="JDO36" s="215"/>
      <c r="JDP36" s="215"/>
      <c r="JDQ36" s="215"/>
      <c r="JDR36" s="215"/>
      <c r="JDS36" s="215"/>
      <c r="JDT36" s="215"/>
      <c r="JDU36" s="215"/>
      <c r="JDV36" s="215"/>
      <c r="JDW36" s="215"/>
      <c r="JDX36" s="215"/>
      <c r="JDY36" s="215"/>
      <c r="JDZ36" s="215"/>
      <c r="JEA36" s="215"/>
      <c r="JEB36" s="215"/>
      <c r="JEC36" s="215"/>
      <c r="JED36" s="215"/>
      <c r="JEE36" s="215"/>
      <c r="JEF36" s="215"/>
      <c r="JEG36" s="215"/>
      <c r="JEH36" s="215"/>
      <c r="JEI36" s="215"/>
      <c r="JEJ36" s="215"/>
      <c r="JEK36" s="215"/>
      <c r="JEL36" s="215"/>
      <c r="JEM36" s="215"/>
      <c r="JEN36" s="215"/>
      <c r="JEO36" s="215"/>
      <c r="JEP36" s="215"/>
      <c r="JEQ36" s="215"/>
      <c r="JER36" s="215"/>
      <c r="JES36" s="215"/>
      <c r="JET36" s="215"/>
      <c r="JEU36" s="215"/>
      <c r="JEV36" s="215"/>
      <c r="JEW36" s="215"/>
      <c r="JEX36" s="215"/>
      <c r="JEY36" s="215"/>
      <c r="JEZ36" s="215"/>
      <c r="JFA36" s="215"/>
      <c r="JFB36" s="215"/>
      <c r="JFC36" s="215"/>
      <c r="JFD36" s="215"/>
      <c r="JFE36" s="215"/>
      <c r="JFF36" s="215"/>
      <c r="JFG36" s="215"/>
      <c r="JFH36" s="215"/>
      <c r="JFI36" s="215"/>
      <c r="JFJ36" s="215"/>
      <c r="JFK36" s="215"/>
      <c r="JFL36" s="215"/>
      <c r="JFM36" s="215"/>
      <c r="JFN36" s="215"/>
      <c r="JFO36" s="215"/>
      <c r="JFP36" s="215"/>
      <c r="JFQ36" s="215"/>
      <c r="JFR36" s="215"/>
      <c r="JFS36" s="215"/>
      <c r="JFT36" s="215"/>
      <c r="JFU36" s="215"/>
      <c r="JFV36" s="215"/>
      <c r="JFW36" s="215"/>
      <c r="JFX36" s="215"/>
      <c r="JFY36" s="215"/>
      <c r="JFZ36" s="215"/>
      <c r="JGA36" s="215"/>
      <c r="JGB36" s="215"/>
      <c r="JGC36" s="215"/>
      <c r="JGD36" s="215"/>
      <c r="JGE36" s="215"/>
      <c r="JGF36" s="215"/>
      <c r="JGG36" s="215"/>
      <c r="JGH36" s="215"/>
      <c r="JGI36" s="215"/>
      <c r="JGJ36" s="215"/>
      <c r="JGK36" s="215"/>
      <c r="JGL36" s="215"/>
      <c r="JGM36" s="215"/>
      <c r="JGN36" s="215"/>
      <c r="JGO36" s="215"/>
      <c r="JGP36" s="215"/>
      <c r="JGQ36" s="215"/>
      <c r="JGR36" s="215"/>
      <c r="JGS36" s="215"/>
      <c r="JGT36" s="215"/>
      <c r="JGU36" s="215"/>
      <c r="JGV36" s="215"/>
      <c r="JGW36" s="215"/>
      <c r="JGX36" s="215"/>
      <c r="JGY36" s="215"/>
      <c r="JGZ36" s="215"/>
      <c r="JHA36" s="215"/>
      <c r="JHB36" s="215"/>
      <c r="JHC36" s="215"/>
      <c r="JHD36" s="215"/>
      <c r="JHE36" s="215"/>
      <c r="JHF36" s="215"/>
      <c r="JHG36" s="215"/>
      <c r="JHH36" s="215"/>
      <c r="JHI36" s="215"/>
      <c r="JHJ36" s="215"/>
      <c r="JHK36" s="215"/>
      <c r="JHL36" s="215"/>
      <c r="JHM36" s="215"/>
      <c r="JHN36" s="215"/>
      <c r="JHO36" s="215"/>
      <c r="JHP36" s="215"/>
      <c r="JHQ36" s="215"/>
      <c r="JHR36" s="215"/>
      <c r="JHS36" s="215"/>
      <c r="JHT36" s="215"/>
      <c r="JHU36" s="215"/>
      <c r="JHV36" s="215"/>
      <c r="JHW36" s="215"/>
      <c r="JHX36" s="215"/>
      <c r="JHY36" s="215"/>
      <c r="JHZ36" s="215"/>
      <c r="JIA36" s="215"/>
      <c r="JIB36" s="215"/>
      <c r="JIC36" s="215"/>
      <c r="JID36" s="215"/>
      <c r="JIE36" s="215"/>
      <c r="JIF36" s="215"/>
      <c r="JIG36" s="215"/>
      <c r="JIH36" s="215"/>
      <c r="JII36" s="215"/>
      <c r="JIJ36" s="215"/>
      <c r="JIK36" s="215"/>
      <c r="JIL36" s="215"/>
      <c r="JIM36" s="215"/>
      <c r="JIN36" s="215"/>
      <c r="JIO36" s="215"/>
      <c r="JIP36" s="215"/>
      <c r="JIQ36" s="215"/>
      <c r="JIR36" s="215"/>
      <c r="JIS36" s="215"/>
      <c r="JIT36" s="215"/>
      <c r="JIU36" s="215"/>
      <c r="JIV36" s="215"/>
      <c r="JIW36" s="215"/>
      <c r="JIX36" s="215"/>
      <c r="JIY36" s="215"/>
      <c r="JIZ36" s="215"/>
      <c r="JJA36" s="215"/>
      <c r="JJB36" s="215"/>
      <c r="JJC36" s="215"/>
      <c r="JJD36" s="215"/>
      <c r="JJE36" s="215"/>
      <c r="JJF36" s="215"/>
      <c r="JJG36" s="215"/>
      <c r="JJH36" s="215"/>
      <c r="JJI36" s="215"/>
      <c r="JJJ36" s="215"/>
      <c r="JJK36" s="215"/>
      <c r="JJL36" s="215"/>
      <c r="JJM36" s="215"/>
      <c r="JJN36" s="215"/>
      <c r="JJO36" s="215"/>
      <c r="JJP36" s="215"/>
      <c r="JJQ36" s="215"/>
      <c r="JJR36" s="215"/>
      <c r="JJS36" s="215"/>
      <c r="JJT36" s="215"/>
      <c r="JJU36" s="215"/>
      <c r="JJV36" s="215"/>
      <c r="JJW36" s="215"/>
      <c r="JJX36" s="215"/>
      <c r="JJY36" s="215"/>
      <c r="JJZ36" s="215"/>
      <c r="JKA36" s="215"/>
      <c r="JKB36" s="215"/>
      <c r="JKC36" s="215"/>
      <c r="JKD36" s="215"/>
      <c r="JKE36" s="215"/>
      <c r="JKF36" s="215"/>
      <c r="JKG36" s="215"/>
      <c r="JKH36" s="215"/>
      <c r="JKI36" s="215"/>
      <c r="JKJ36" s="215"/>
      <c r="JKK36" s="215"/>
      <c r="JKL36" s="215"/>
      <c r="JKM36" s="215"/>
      <c r="JKN36" s="215"/>
      <c r="JKO36" s="215"/>
      <c r="JKP36" s="215"/>
      <c r="JKQ36" s="215"/>
      <c r="JKR36" s="215"/>
      <c r="JKS36" s="215"/>
      <c r="JKT36" s="215"/>
      <c r="JKU36" s="215"/>
      <c r="JKV36" s="215"/>
      <c r="JKW36" s="215"/>
      <c r="JKX36" s="215"/>
      <c r="JKY36" s="215"/>
      <c r="JKZ36" s="215"/>
      <c r="JLA36" s="215"/>
      <c r="JLB36" s="215"/>
      <c r="JLC36" s="215"/>
      <c r="JLD36" s="215"/>
      <c r="JLE36" s="215"/>
      <c r="JLF36" s="215"/>
      <c r="JLG36" s="215"/>
      <c r="JLH36" s="215"/>
      <c r="JLI36" s="215"/>
      <c r="JLJ36" s="215"/>
      <c r="JLK36" s="215"/>
      <c r="JLL36" s="215"/>
      <c r="JLM36" s="215"/>
      <c r="JLN36" s="215"/>
      <c r="JLO36" s="215"/>
      <c r="JLP36" s="215"/>
      <c r="JLQ36" s="215"/>
      <c r="JLR36" s="215"/>
      <c r="JLS36" s="215"/>
      <c r="JLT36" s="215"/>
      <c r="JLU36" s="215"/>
      <c r="JLV36" s="215"/>
      <c r="JLW36" s="215"/>
      <c r="JLX36" s="215"/>
      <c r="JLY36" s="215"/>
      <c r="JLZ36" s="215"/>
      <c r="JMA36" s="215"/>
      <c r="JMB36" s="215"/>
      <c r="JMC36" s="215"/>
      <c r="JMD36" s="215"/>
      <c r="JME36" s="215"/>
      <c r="JMF36" s="215"/>
      <c r="JMG36" s="215"/>
      <c r="JMH36" s="215"/>
      <c r="JMI36" s="215"/>
      <c r="JMJ36" s="215"/>
      <c r="JMK36" s="215"/>
      <c r="JML36" s="215"/>
      <c r="JMM36" s="215"/>
      <c r="JMN36" s="215"/>
      <c r="JMO36" s="215"/>
      <c r="JMP36" s="215"/>
      <c r="JMQ36" s="215"/>
      <c r="JMR36" s="215"/>
      <c r="JMS36" s="215"/>
      <c r="JMT36" s="215"/>
      <c r="JMU36" s="215"/>
      <c r="JMV36" s="215"/>
      <c r="JMW36" s="215"/>
      <c r="JMX36" s="215"/>
      <c r="JMY36" s="215"/>
      <c r="JMZ36" s="215"/>
      <c r="JNA36" s="215"/>
      <c r="JNB36" s="215"/>
      <c r="JNC36" s="215"/>
      <c r="JND36" s="215"/>
      <c r="JNE36" s="215"/>
      <c r="JNF36" s="215"/>
      <c r="JNG36" s="215"/>
      <c r="JNH36" s="215"/>
      <c r="JNI36" s="215"/>
      <c r="JNJ36" s="215"/>
      <c r="JNK36" s="215"/>
      <c r="JNL36" s="215"/>
      <c r="JNM36" s="215"/>
      <c r="JNN36" s="215"/>
      <c r="JNO36" s="215"/>
      <c r="JNP36" s="215"/>
      <c r="JNQ36" s="215"/>
      <c r="JNR36" s="215"/>
      <c r="JNS36" s="215"/>
      <c r="JNT36" s="215"/>
      <c r="JNU36" s="215"/>
      <c r="JNV36" s="215"/>
      <c r="JNW36" s="215"/>
      <c r="JNX36" s="215"/>
      <c r="JNY36" s="215"/>
      <c r="JNZ36" s="215"/>
      <c r="JOA36" s="215"/>
      <c r="JOB36" s="215"/>
      <c r="JOC36" s="215"/>
      <c r="JOD36" s="215"/>
      <c r="JOE36" s="215"/>
      <c r="JOF36" s="215"/>
      <c r="JOG36" s="215"/>
      <c r="JOH36" s="215"/>
      <c r="JOI36" s="215"/>
      <c r="JOJ36" s="215"/>
      <c r="JOK36" s="215"/>
      <c r="JOL36" s="215"/>
      <c r="JOM36" s="215"/>
      <c r="JON36" s="215"/>
      <c r="JOO36" s="215"/>
      <c r="JOP36" s="215"/>
      <c r="JOQ36" s="215"/>
      <c r="JOR36" s="215"/>
      <c r="JOS36" s="215"/>
      <c r="JOT36" s="215"/>
      <c r="JOU36" s="215"/>
      <c r="JOV36" s="215"/>
      <c r="JOW36" s="215"/>
      <c r="JOX36" s="215"/>
      <c r="JOY36" s="215"/>
      <c r="JOZ36" s="215"/>
      <c r="JPA36" s="215"/>
      <c r="JPB36" s="215"/>
      <c r="JPC36" s="215"/>
      <c r="JPD36" s="215"/>
      <c r="JPE36" s="215"/>
      <c r="JPF36" s="215"/>
      <c r="JPG36" s="215"/>
      <c r="JPH36" s="215"/>
      <c r="JPI36" s="215"/>
      <c r="JPJ36" s="215"/>
      <c r="JPK36" s="215"/>
      <c r="JPL36" s="215"/>
      <c r="JPM36" s="215"/>
      <c r="JPN36" s="215"/>
      <c r="JPO36" s="215"/>
      <c r="JPP36" s="215"/>
      <c r="JPQ36" s="215"/>
      <c r="JPR36" s="215"/>
      <c r="JPS36" s="215"/>
      <c r="JPT36" s="215"/>
      <c r="JPU36" s="215"/>
      <c r="JPV36" s="215"/>
      <c r="JPW36" s="215"/>
      <c r="JPX36" s="215"/>
      <c r="JPY36" s="215"/>
      <c r="JPZ36" s="215"/>
      <c r="JQA36" s="215"/>
      <c r="JQB36" s="215"/>
      <c r="JQC36" s="215"/>
      <c r="JQD36" s="215"/>
      <c r="JQE36" s="215"/>
      <c r="JQF36" s="215"/>
      <c r="JQG36" s="215"/>
      <c r="JQH36" s="215"/>
      <c r="JQI36" s="215"/>
      <c r="JQJ36" s="215"/>
      <c r="JQK36" s="215"/>
      <c r="JQL36" s="215"/>
      <c r="JQM36" s="215"/>
      <c r="JQN36" s="215"/>
      <c r="JQO36" s="215"/>
      <c r="JQP36" s="215"/>
      <c r="JQQ36" s="215"/>
      <c r="JQR36" s="215"/>
      <c r="JQS36" s="215"/>
      <c r="JQT36" s="215"/>
      <c r="JQU36" s="215"/>
      <c r="JQV36" s="215"/>
      <c r="JQW36" s="215"/>
      <c r="JQX36" s="215"/>
      <c r="JQY36" s="215"/>
      <c r="JQZ36" s="215"/>
      <c r="JRA36" s="215"/>
      <c r="JRB36" s="215"/>
      <c r="JRC36" s="215"/>
      <c r="JRD36" s="215"/>
      <c r="JRE36" s="215"/>
      <c r="JRF36" s="215"/>
      <c r="JRG36" s="215"/>
      <c r="JRH36" s="215"/>
      <c r="JRI36" s="215"/>
      <c r="JRJ36" s="215"/>
      <c r="JRK36" s="215"/>
      <c r="JRL36" s="215"/>
      <c r="JRM36" s="215"/>
      <c r="JRN36" s="215"/>
      <c r="JRO36" s="215"/>
      <c r="JRP36" s="215"/>
      <c r="JRQ36" s="215"/>
      <c r="JRR36" s="215"/>
      <c r="JRS36" s="215"/>
      <c r="JRT36" s="215"/>
      <c r="JRU36" s="215"/>
      <c r="JRV36" s="215"/>
      <c r="JRW36" s="215"/>
      <c r="JRX36" s="215"/>
      <c r="JRY36" s="215"/>
      <c r="JRZ36" s="215"/>
      <c r="JSA36" s="215"/>
      <c r="JSB36" s="215"/>
      <c r="JSC36" s="215"/>
      <c r="JSD36" s="215"/>
      <c r="JSE36" s="215"/>
      <c r="JSF36" s="215"/>
      <c r="JSG36" s="215"/>
      <c r="JSH36" s="215"/>
      <c r="JSI36" s="215"/>
      <c r="JSJ36" s="215"/>
      <c r="JSK36" s="215"/>
      <c r="JSL36" s="215"/>
      <c r="JSM36" s="215"/>
      <c r="JSN36" s="215"/>
      <c r="JSO36" s="215"/>
      <c r="JSP36" s="215"/>
      <c r="JSQ36" s="215"/>
      <c r="JSR36" s="215"/>
      <c r="JSS36" s="215"/>
      <c r="JST36" s="215"/>
      <c r="JSU36" s="215"/>
      <c r="JSV36" s="215"/>
      <c r="JSW36" s="215"/>
      <c r="JSX36" s="215"/>
      <c r="JSY36" s="215"/>
      <c r="JSZ36" s="215"/>
      <c r="JTA36" s="215"/>
      <c r="JTB36" s="215"/>
      <c r="JTC36" s="215"/>
      <c r="JTD36" s="215"/>
      <c r="JTE36" s="215"/>
      <c r="JTF36" s="215"/>
      <c r="JTG36" s="215"/>
      <c r="JTH36" s="215"/>
      <c r="JTI36" s="215"/>
      <c r="JTJ36" s="215"/>
      <c r="JTK36" s="215"/>
      <c r="JTL36" s="215"/>
      <c r="JTM36" s="215"/>
      <c r="JTN36" s="215"/>
      <c r="JTO36" s="215"/>
      <c r="JTP36" s="215"/>
      <c r="JTQ36" s="215"/>
      <c r="JTR36" s="215"/>
      <c r="JTS36" s="215"/>
      <c r="JTT36" s="215"/>
      <c r="JTU36" s="215"/>
      <c r="JTV36" s="215"/>
      <c r="JTW36" s="215"/>
      <c r="JTX36" s="215"/>
      <c r="JTY36" s="215"/>
      <c r="JTZ36" s="215"/>
      <c r="JUA36" s="215"/>
      <c r="JUB36" s="215"/>
      <c r="JUC36" s="215"/>
      <c r="JUD36" s="215"/>
      <c r="JUE36" s="215"/>
      <c r="JUF36" s="215"/>
      <c r="JUG36" s="215"/>
      <c r="JUH36" s="215"/>
      <c r="JUI36" s="215"/>
      <c r="JUJ36" s="215"/>
      <c r="JUK36" s="215"/>
      <c r="JUL36" s="215"/>
      <c r="JUM36" s="215"/>
      <c r="JUN36" s="215"/>
      <c r="JUO36" s="215"/>
      <c r="JUP36" s="215"/>
      <c r="JUQ36" s="215"/>
      <c r="JUR36" s="215"/>
      <c r="JUS36" s="215"/>
      <c r="JUT36" s="215"/>
      <c r="JUU36" s="215"/>
      <c r="JUV36" s="215"/>
      <c r="JUW36" s="215"/>
      <c r="JUX36" s="215"/>
      <c r="JUY36" s="215"/>
      <c r="JUZ36" s="215"/>
      <c r="JVA36" s="215"/>
      <c r="JVB36" s="215"/>
      <c r="JVC36" s="215"/>
      <c r="JVD36" s="215"/>
      <c r="JVE36" s="215"/>
      <c r="JVF36" s="215"/>
      <c r="JVG36" s="215"/>
      <c r="JVH36" s="215"/>
      <c r="JVI36" s="215"/>
      <c r="JVJ36" s="215"/>
      <c r="JVK36" s="215"/>
      <c r="JVL36" s="215"/>
      <c r="JVM36" s="215"/>
      <c r="JVN36" s="215"/>
      <c r="JVO36" s="215"/>
      <c r="JVP36" s="215"/>
      <c r="JVQ36" s="215"/>
      <c r="JVR36" s="215"/>
      <c r="JVS36" s="215"/>
      <c r="JVT36" s="215"/>
      <c r="JVU36" s="215"/>
      <c r="JVV36" s="215"/>
      <c r="JVW36" s="215"/>
      <c r="JVX36" s="215"/>
      <c r="JVY36" s="215"/>
      <c r="JVZ36" s="215"/>
      <c r="JWA36" s="215"/>
      <c r="JWB36" s="215"/>
      <c r="JWC36" s="215"/>
      <c r="JWD36" s="215"/>
      <c r="JWE36" s="215"/>
      <c r="JWF36" s="215"/>
      <c r="JWG36" s="215"/>
      <c r="JWH36" s="215"/>
      <c r="JWI36" s="215"/>
      <c r="JWJ36" s="215"/>
      <c r="JWK36" s="215"/>
      <c r="JWL36" s="215"/>
      <c r="JWM36" s="215"/>
      <c r="JWN36" s="215"/>
      <c r="JWO36" s="215"/>
      <c r="JWP36" s="215"/>
      <c r="JWQ36" s="215"/>
      <c r="JWR36" s="215"/>
      <c r="JWS36" s="215"/>
      <c r="JWT36" s="215"/>
      <c r="JWU36" s="215"/>
      <c r="JWV36" s="215"/>
      <c r="JWW36" s="215"/>
      <c r="JWX36" s="215"/>
      <c r="JWY36" s="215"/>
      <c r="JWZ36" s="215"/>
      <c r="JXA36" s="215"/>
      <c r="JXB36" s="215"/>
      <c r="JXC36" s="215"/>
      <c r="JXD36" s="215"/>
      <c r="JXE36" s="215"/>
      <c r="JXF36" s="215"/>
      <c r="JXG36" s="215"/>
      <c r="JXH36" s="215"/>
      <c r="JXI36" s="215"/>
      <c r="JXJ36" s="215"/>
      <c r="JXK36" s="215"/>
      <c r="JXL36" s="215"/>
      <c r="JXM36" s="215"/>
      <c r="JXN36" s="215"/>
      <c r="JXO36" s="215"/>
      <c r="JXP36" s="215"/>
      <c r="JXQ36" s="215"/>
      <c r="JXR36" s="215"/>
      <c r="JXS36" s="215"/>
      <c r="JXT36" s="215"/>
      <c r="JXU36" s="215"/>
      <c r="JXV36" s="215"/>
      <c r="JXW36" s="215"/>
      <c r="JXX36" s="215"/>
      <c r="JXY36" s="215"/>
      <c r="JXZ36" s="215"/>
      <c r="JYA36" s="215"/>
      <c r="JYB36" s="215"/>
      <c r="JYC36" s="215"/>
      <c r="JYD36" s="215"/>
      <c r="JYE36" s="215"/>
      <c r="JYF36" s="215"/>
      <c r="JYG36" s="215"/>
      <c r="JYH36" s="215"/>
      <c r="JYI36" s="215"/>
      <c r="JYJ36" s="215"/>
      <c r="JYK36" s="215"/>
      <c r="JYL36" s="215"/>
      <c r="JYM36" s="215"/>
      <c r="JYN36" s="215"/>
      <c r="JYO36" s="215"/>
      <c r="JYP36" s="215"/>
      <c r="JYQ36" s="215"/>
      <c r="JYR36" s="215"/>
      <c r="JYS36" s="215"/>
      <c r="JYT36" s="215"/>
      <c r="JYU36" s="215"/>
      <c r="JYV36" s="215"/>
      <c r="JYW36" s="215"/>
      <c r="JYX36" s="215"/>
      <c r="JYY36" s="215"/>
      <c r="JYZ36" s="215"/>
      <c r="JZA36" s="215"/>
      <c r="JZB36" s="215"/>
      <c r="JZC36" s="215"/>
      <c r="JZD36" s="215"/>
      <c r="JZE36" s="215"/>
      <c r="JZF36" s="215"/>
      <c r="JZG36" s="215"/>
      <c r="JZH36" s="215"/>
      <c r="JZI36" s="215"/>
      <c r="JZJ36" s="215"/>
      <c r="JZK36" s="215"/>
      <c r="JZL36" s="215"/>
      <c r="JZM36" s="215"/>
      <c r="JZN36" s="215"/>
      <c r="JZO36" s="215"/>
      <c r="JZP36" s="215"/>
      <c r="JZQ36" s="215"/>
      <c r="JZR36" s="215"/>
      <c r="JZS36" s="215"/>
      <c r="JZT36" s="215"/>
      <c r="JZU36" s="215"/>
      <c r="JZV36" s="215"/>
      <c r="JZW36" s="215"/>
      <c r="JZX36" s="215"/>
      <c r="JZY36" s="215"/>
      <c r="JZZ36" s="215"/>
      <c r="KAA36" s="215"/>
      <c r="KAB36" s="215"/>
      <c r="KAC36" s="215"/>
      <c r="KAD36" s="215"/>
      <c r="KAE36" s="215"/>
      <c r="KAF36" s="215"/>
      <c r="KAG36" s="215"/>
      <c r="KAH36" s="215"/>
      <c r="KAI36" s="215"/>
      <c r="KAJ36" s="215"/>
      <c r="KAK36" s="215"/>
      <c r="KAL36" s="215"/>
      <c r="KAM36" s="215"/>
      <c r="KAN36" s="215"/>
      <c r="KAO36" s="215"/>
      <c r="KAP36" s="215"/>
      <c r="KAQ36" s="215"/>
      <c r="KAR36" s="215"/>
      <c r="KAS36" s="215"/>
      <c r="KAT36" s="215"/>
      <c r="KAU36" s="215"/>
      <c r="KAV36" s="215"/>
      <c r="KAW36" s="215"/>
      <c r="KAX36" s="215"/>
      <c r="KAY36" s="215"/>
      <c r="KAZ36" s="215"/>
      <c r="KBA36" s="215"/>
      <c r="KBB36" s="215"/>
      <c r="KBC36" s="215"/>
      <c r="KBD36" s="215"/>
      <c r="KBE36" s="215"/>
      <c r="KBF36" s="215"/>
      <c r="KBG36" s="215"/>
      <c r="KBH36" s="215"/>
      <c r="KBI36" s="215"/>
      <c r="KBJ36" s="215"/>
      <c r="KBK36" s="215"/>
      <c r="KBL36" s="215"/>
      <c r="KBM36" s="215"/>
      <c r="KBN36" s="215"/>
      <c r="KBO36" s="215"/>
      <c r="KBP36" s="215"/>
      <c r="KBQ36" s="215"/>
      <c r="KBR36" s="215"/>
      <c r="KBS36" s="215"/>
      <c r="KBT36" s="215"/>
      <c r="KBU36" s="215"/>
      <c r="KBV36" s="215"/>
      <c r="KBW36" s="215"/>
      <c r="KBX36" s="215"/>
      <c r="KBY36" s="215"/>
      <c r="KBZ36" s="215"/>
      <c r="KCA36" s="215"/>
      <c r="KCB36" s="215"/>
      <c r="KCC36" s="215"/>
      <c r="KCD36" s="215"/>
      <c r="KCE36" s="215"/>
      <c r="KCF36" s="215"/>
      <c r="KCG36" s="215"/>
      <c r="KCH36" s="215"/>
      <c r="KCI36" s="215"/>
      <c r="KCJ36" s="215"/>
      <c r="KCK36" s="215"/>
      <c r="KCL36" s="215"/>
      <c r="KCM36" s="215"/>
      <c r="KCN36" s="215"/>
      <c r="KCO36" s="215"/>
      <c r="KCP36" s="215"/>
      <c r="KCQ36" s="215"/>
      <c r="KCR36" s="215"/>
      <c r="KCS36" s="215"/>
      <c r="KCT36" s="215"/>
      <c r="KCU36" s="215"/>
      <c r="KCV36" s="215"/>
      <c r="KCW36" s="215"/>
      <c r="KCX36" s="215"/>
      <c r="KCY36" s="215"/>
      <c r="KCZ36" s="215"/>
      <c r="KDA36" s="215"/>
      <c r="KDB36" s="215"/>
      <c r="KDC36" s="215"/>
      <c r="KDD36" s="215"/>
      <c r="KDE36" s="215"/>
      <c r="KDF36" s="215"/>
      <c r="KDG36" s="215"/>
      <c r="KDH36" s="215"/>
      <c r="KDI36" s="215"/>
      <c r="KDJ36" s="215"/>
      <c r="KDK36" s="215"/>
      <c r="KDL36" s="215"/>
      <c r="KDM36" s="215"/>
      <c r="KDN36" s="215"/>
      <c r="KDO36" s="215"/>
      <c r="KDP36" s="215"/>
      <c r="KDQ36" s="215"/>
      <c r="KDR36" s="215"/>
      <c r="KDS36" s="215"/>
      <c r="KDT36" s="215"/>
      <c r="KDU36" s="215"/>
      <c r="KDV36" s="215"/>
      <c r="KDW36" s="215"/>
      <c r="KDX36" s="215"/>
      <c r="KDY36" s="215"/>
      <c r="KDZ36" s="215"/>
      <c r="KEA36" s="215"/>
      <c r="KEB36" s="215"/>
      <c r="KEC36" s="215"/>
      <c r="KED36" s="215"/>
      <c r="KEE36" s="215"/>
      <c r="KEF36" s="215"/>
      <c r="KEG36" s="215"/>
      <c r="KEH36" s="215"/>
      <c r="KEI36" s="215"/>
      <c r="KEJ36" s="215"/>
      <c r="KEK36" s="215"/>
      <c r="KEL36" s="215"/>
      <c r="KEM36" s="215"/>
      <c r="KEN36" s="215"/>
      <c r="KEO36" s="215"/>
      <c r="KEP36" s="215"/>
      <c r="KEQ36" s="215"/>
      <c r="KER36" s="215"/>
      <c r="KES36" s="215"/>
      <c r="KET36" s="215"/>
      <c r="KEU36" s="215"/>
      <c r="KEV36" s="215"/>
      <c r="KEW36" s="215"/>
      <c r="KEX36" s="215"/>
      <c r="KEY36" s="215"/>
      <c r="KEZ36" s="215"/>
      <c r="KFA36" s="215"/>
      <c r="KFB36" s="215"/>
      <c r="KFC36" s="215"/>
      <c r="KFD36" s="215"/>
      <c r="KFE36" s="215"/>
      <c r="KFF36" s="215"/>
      <c r="KFG36" s="215"/>
      <c r="KFH36" s="215"/>
      <c r="KFI36" s="215"/>
      <c r="KFJ36" s="215"/>
      <c r="KFK36" s="215"/>
      <c r="KFL36" s="215"/>
      <c r="KFM36" s="215"/>
      <c r="KFN36" s="215"/>
      <c r="KFO36" s="215"/>
      <c r="KFP36" s="215"/>
      <c r="KFQ36" s="215"/>
      <c r="KFR36" s="215"/>
      <c r="KFS36" s="215"/>
      <c r="KFT36" s="215"/>
      <c r="KFU36" s="215"/>
      <c r="KFV36" s="215"/>
      <c r="KFW36" s="215"/>
      <c r="KFX36" s="215"/>
      <c r="KFY36" s="215"/>
      <c r="KFZ36" s="215"/>
      <c r="KGA36" s="215"/>
      <c r="KGB36" s="215"/>
      <c r="KGC36" s="215"/>
      <c r="KGD36" s="215"/>
      <c r="KGE36" s="215"/>
      <c r="KGF36" s="215"/>
      <c r="KGG36" s="215"/>
      <c r="KGH36" s="215"/>
      <c r="KGI36" s="215"/>
      <c r="KGJ36" s="215"/>
      <c r="KGK36" s="215"/>
      <c r="KGL36" s="215"/>
      <c r="KGM36" s="215"/>
      <c r="KGN36" s="215"/>
      <c r="KGO36" s="215"/>
      <c r="KGP36" s="215"/>
      <c r="KGQ36" s="215"/>
      <c r="KGR36" s="215"/>
      <c r="KGS36" s="215"/>
      <c r="KGT36" s="215"/>
      <c r="KGU36" s="215"/>
      <c r="KGV36" s="215"/>
      <c r="KGW36" s="215"/>
      <c r="KGX36" s="215"/>
      <c r="KGY36" s="215"/>
      <c r="KGZ36" s="215"/>
      <c r="KHA36" s="215"/>
      <c r="KHB36" s="215"/>
      <c r="KHC36" s="215"/>
      <c r="KHD36" s="215"/>
      <c r="KHE36" s="215"/>
      <c r="KHF36" s="215"/>
      <c r="KHG36" s="215"/>
      <c r="KHH36" s="215"/>
      <c r="KHI36" s="215"/>
      <c r="KHJ36" s="215"/>
      <c r="KHK36" s="215"/>
      <c r="KHL36" s="215"/>
      <c r="KHM36" s="215"/>
      <c r="KHN36" s="215"/>
      <c r="KHO36" s="215"/>
      <c r="KHP36" s="215"/>
      <c r="KHQ36" s="215"/>
      <c r="KHR36" s="215"/>
      <c r="KHS36" s="215"/>
      <c r="KHT36" s="215"/>
      <c r="KHU36" s="215"/>
      <c r="KHV36" s="215"/>
      <c r="KHW36" s="215"/>
      <c r="KHX36" s="215"/>
      <c r="KHY36" s="215"/>
      <c r="KHZ36" s="215"/>
      <c r="KIA36" s="215"/>
      <c r="KIB36" s="215"/>
      <c r="KIC36" s="215"/>
      <c r="KID36" s="215"/>
      <c r="KIE36" s="215"/>
      <c r="KIF36" s="215"/>
      <c r="KIG36" s="215"/>
      <c r="KIH36" s="215"/>
      <c r="KII36" s="215"/>
      <c r="KIJ36" s="215"/>
      <c r="KIK36" s="215"/>
      <c r="KIL36" s="215"/>
      <c r="KIM36" s="215"/>
      <c r="KIN36" s="215"/>
      <c r="KIO36" s="215"/>
      <c r="KIP36" s="215"/>
      <c r="KIQ36" s="215"/>
      <c r="KIR36" s="215"/>
      <c r="KIS36" s="215"/>
      <c r="KIT36" s="215"/>
      <c r="KIU36" s="215"/>
      <c r="KIV36" s="215"/>
      <c r="KIW36" s="215"/>
      <c r="KIX36" s="215"/>
      <c r="KIY36" s="215"/>
      <c r="KIZ36" s="215"/>
      <c r="KJA36" s="215"/>
      <c r="KJB36" s="215"/>
      <c r="KJC36" s="215"/>
      <c r="KJD36" s="215"/>
      <c r="KJE36" s="215"/>
      <c r="KJF36" s="215"/>
      <c r="KJG36" s="215"/>
      <c r="KJH36" s="215"/>
      <c r="KJI36" s="215"/>
      <c r="KJJ36" s="215"/>
      <c r="KJK36" s="215"/>
      <c r="KJL36" s="215"/>
      <c r="KJM36" s="215"/>
      <c r="KJN36" s="215"/>
      <c r="KJO36" s="215"/>
      <c r="KJP36" s="215"/>
      <c r="KJQ36" s="215"/>
      <c r="KJR36" s="215"/>
      <c r="KJS36" s="215"/>
      <c r="KJT36" s="215"/>
      <c r="KJU36" s="215"/>
      <c r="KJV36" s="215"/>
      <c r="KJW36" s="215"/>
      <c r="KJX36" s="215"/>
      <c r="KJY36" s="215"/>
      <c r="KJZ36" s="215"/>
      <c r="KKA36" s="215"/>
      <c r="KKB36" s="215"/>
      <c r="KKC36" s="215"/>
      <c r="KKD36" s="215"/>
      <c r="KKE36" s="215"/>
      <c r="KKF36" s="215"/>
      <c r="KKG36" s="215"/>
      <c r="KKH36" s="215"/>
      <c r="KKI36" s="215"/>
      <c r="KKJ36" s="215"/>
      <c r="KKK36" s="215"/>
      <c r="KKL36" s="215"/>
      <c r="KKM36" s="215"/>
      <c r="KKN36" s="215"/>
      <c r="KKO36" s="215"/>
      <c r="KKP36" s="215"/>
      <c r="KKQ36" s="215"/>
      <c r="KKR36" s="215"/>
      <c r="KKS36" s="215"/>
      <c r="KKT36" s="215"/>
      <c r="KKU36" s="215"/>
      <c r="KKV36" s="215"/>
      <c r="KKW36" s="215"/>
      <c r="KKX36" s="215"/>
      <c r="KKY36" s="215"/>
      <c r="KKZ36" s="215"/>
      <c r="KLA36" s="215"/>
      <c r="KLB36" s="215"/>
      <c r="KLC36" s="215"/>
      <c r="KLD36" s="215"/>
      <c r="KLE36" s="215"/>
      <c r="KLF36" s="215"/>
      <c r="KLG36" s="215"/>
      <c r="KLH36" s="215"/>
      <c r="KLI36" s="215"/>
      <c r="KLJ36" s="215"/>
      <c r="KLK36" s="215"/>
      <c r="KLL36" s="215"/>
      <c r="KLM36" s="215"/>
      <c r="KLN36" s="215"/>
      <c r="KLO36" s="215"/>
      <c r="KLP36" s="215"/>
      <c r="KLQ36" s="215"/>
      <c r="KLR36" s="215"/>
      <c r="KLS36" s="215"/>
      <c r="KLT36" s="215"/>
      <c r="KLU36" s="215"/>
      <c r="KLV36" s="215"/>
      <c r="KLW36" s="215"/>
      <c r="KLX36" s="215"/>
      <c r="KLY36" s="215"/>
      <c r="KLZ36" s="215"/>
      <c r="KMA36" s="215"/>
      <c r="KMB36" s="215"/>
      <c r="KMC36" s="215"/>
      <c r="KMD36" s="215"/>
      <c r="KME36" s="215"/>
      <c r="KMF36" s="215"/>
      <c r="KMG36" s="215"/>
      <c r="KMH36" s="215"/>
      <c r="KMI36" s="215"/>
      <c r="KMJ36" s="215"/>
      <c r="KMK36" s="215"/>
      <c r="KML36" s="215"/>
      <c r="KMM36" s="215"/>
      <c r="KMN36" s="215"/>
      <c r="KMO36" s="215"/>
      <c r="KMP36" s="215"/>
      <c r="KMQ36" s="215"/>
      <c r="KMR36" s="215"/>
      <c r="KMS36" s="215"/>
      <c r="KMT36" s="215"/>
      <c r="KMU36" s="215"/>
      <c r="KMV36" s="215"/>
      <c r="KMW36" s="215"/>
      <c r="KMX36" s="215"/>
      <c r="KMY36" s="215"/>
      <c r="KMZ36" s="215"/>
      <c r="KNA36" s="215"/>
      <c r="KNB36" s="215"/>
      <c r="KNC36" s="215"/>
      <c r="KND36" s="215"/>
      <c r="KNE36" s="215"/>
      <c r="KNF36" s="215"/>
      <c r="KNG36" s="215"/>
      <c r="KNH36" s="215"/>
      <c r="KNI36" s="215"/>
      <c r="KNJ36" s="215"/>
      <c r="KNK36" s="215"/>
      <c r="KNL36" s="215"/>
      <c r="KNM36" s="215"/>
      <c r="KNN36" s="215"/>
      <c r="KNO36" s="215"/>
      <c r="KNP36" s="215"/>
      <c r="KNQ36" s="215"/>
      <c r="KNR36" s="215"/>
      <c r="KNS36" s="215"/>
      <c r="KNT36" s="215"/>
      <c r="KNU36" s="215"/>
      <c r="KNV36" s="215"/>
      <c r="KNW36" s="215"/>
      <c r="KNX36" s="215"/>
      <c r="KNY36" s="215"/>
      <c r="KNZ36" s="215"/>
      <c r="KOA36" s="215"/>
      <c r="KOB36" s="215"/>
      <c r="KOC36" s="215"/>
      <c r="KOD36" s="215"/>
      <c r="KOE36" s="215"/>
      <c r="KOF36" s="215"/>
      <c r="KOG36" s="215"/>
      <c r="KOH36" s="215"/>
      <c r="KOI36" s="215"/>
      <c r="KOJ36" s="215"/>
      <c r="KOK36" s="215"/>
      <c r="KOL36" s="215"/>
      <c r="KOM36" s="215"/>
      <c r="KON36" s="215"/>
      <c r="KOO36" s="215"/>
      <c r="KOP36" s="215"/>
      <c r="KOQ36" s="215"/>
      <c r="KOR36" s="215"/>
      <c r="KOS36" s="215"/>
      <c r="KOT36" s="215"/>
      <c r="KOU36" s="215"/>
      <c r="KOV36" s="215"/>
      <c r="KOW36" s="215"/>
      <c r="KOX36" s="215"/>
      <c r="KOY36" s="215"/>
      <c r="KOZ36" s="215"/>
      <c r="KPA36" s="215"/>
      <c r="KPB36" s="215"/>
      <c r="KPC36" s="215"/>
      <c r="KPD36" s="215"/>
      <c r="KPE36" s="215"/>
      <c r="KPF36" s="215"/>
      <c r="KPG36" s="215"/>
      <c r="KPH36" s="215"/>
      <c r="KPI36" s="215"/>
      <c r="KPJ36" s="215"/>
      <c r="KPK36" s="215"/>
      <c r="KPL36" s="215"/>
      <c r="KPM36" s="215"/>
      <c r="KPN36" s="215"/>
      <c r="KPO36" s="215"/>
      <c r="KPP36" s="215"/>
      <c r="KPQ36" s="215"/>
      <c r="KPR36" s="215"/>
      <c r="KPS36" s="215"/>
      <c r="KPT36" s="215"/>
      <c r="KPU36" s="215"/>
      <c r="KPV36" s="215"/>
      <c r="KPW36" s="215"/>
      <c r="KPX36" s="215"/>
      <c r="KPY36" s="215"/>
      <c r="KPZ36" s="215"/>
      <c r="KQA36" s="215"/>
      <c r="KQB36" s="215"/>
      <c r="KQC36" s="215"/>
      <c r="KQD36" s="215"/>
      <c r="KQE36" s="215"/>
      <c r="KQF36" s="215"/>
      <c r="KQG36" s="215"/>
      <c r="KQH36" s="215"/>
      <c r="KQI36" s="215"/>
      <c r="KQJ36" s="215"/>
      <c r="KQK36" s="215"/>
      <c r="KQL36" s="215"/>
      <c r="KQM36" s="215"/>
      <c r="KQN36" s="215"/>
      <c r="KQO36" s="215"/>
      <c r="KQP36" s="215"/>
      <c r="KQQ36" s="215"/>
      <c r="KQR36" s="215"/>
      <c r="KQS36" s="215"/>
      <c r="KQT36" s="215"/>
      <c r="KQU36" s="215"/>
      <c r="KQV36" s="215"/>
      <c r="KQW36" s="215"/>
      <c r="KQX36" s="215"/>
      <c r="KQY36" s="215"/>
      <c r="KQZ36" s="215"/>
      <c r="KRA36" s="215"/>
      <c r="KRB36" s="215"/>
      <c r="KRC36" s="215"/>
      <c r="KRD36" s="215"/>
      <c r="KRE36" s="215"/>
      <c r="KRF36" s="215"/>
      <c r="KRG36" s="215"/>
      <c r="KRH36" s="215"/>
      <c r="KRI36" s="215"/>
      <c r="KRJ36" s="215"/>
      <c r="KRK36" s="215"/>
      <c r="KRL36" s="215"/>
      <c r="KRM36" s="215"/>
      <c r="KRN36" s="215"/>
      <c r="KRO36" s="215"/>
      <c r="KRP36" s="215"/>
      <c r="KRQ36" s="215"/>
      <c r="KRR36" s="215"/>
      <c r="KRS36" s="215"/>
      <c r="KRT36" s="215"/>
      <c r="KRU36" s="215"/>
      <c r="KRV36" s="215"/>
      <c r="KRW36" s="215"/>
      <c r="KRX36" s="215"/>
      <c r="KRY36" s="215"/>
      <c r="KRZ36" s="215"/>
      <c r="KSA36" s="215"/>
      <c r="KSB36" s="215"/>
      <c r="KSC36" s="215"/>
      <c r="KSD36" s="215"/>
      <c r="KSE36" s="215"/>
      <c r="KSF36" s="215"/>
      <c r="KSG36" s="215"/>
      <c r="KSH36" s="215"/>
      <c r="KSI36" s="215"/>
      <c r="KSJ36" s="215"/>
      <c r="KSK36" s="215"/>
      <c r="KSL36" s="215"/>
      <c r="KSM36" s="215"/>
      <c r="KSN36" s="215"/>
      <c r="KSO36" s="215"/>
      <c r="KSP36" s="215"/>
      <c r="KSQ36" s="215"/>
      <c r="KSR36" s="215"/>
      <c r="KSS36" s="215"/>
      <c r="KST36" s="215"/>
      <c r="KSU36" s="215"/>
      <c r="KSV36" s="215"/>
      <c r="KSW36" s="215"/>
      <c r="KSX36" s="215"/>
      <c r="KSY36" s="215"/>
      <c r="KSZ36" s="215"/>
      <c r="KTA36" s="215"/>
      <c r="KTB36" s="215"/>
      <c r="KTC36" s="215"/>
      <c r="KTD36" s="215"/>
      <c r="KTE36" s="215"/>
      <c r="KTF36" s="215"/>
      <c r="KTG36" s="215"/>
      <c r="KTH36" s="215"/>
      <c r="KTI36" s="215"/>
      <c r="KTJ36" s="215"/>
      <c r="KTK36" s="215"/>
      <c r="KTL36" s="215"/>
      <c r="KTM36" s="215"/>
      <c r="KTN36" s="215"/>
      <c r="KTO36" s="215"/>
      <c r="KTP36" s="215"/>
      <c r="KTQ36" s="215"/>
      <c r="KTR36" s="215"/>
      <c r="KTS36" s="215"/>
      <c r="KTT36" s="215"/>
      <c r="KTU36" s="215"/>
      <c r="KTV36" s="215"/>
      <c r="KTW36" s="215"/>
      <c r="KTX36" s="215"/>
      <c r="KTY36" s="215"/>
      <c r="KTZ36" s="215"/>
      <c r="KUA36" s="215"/>
      <c r="KUB36" s="215"/>
      <c r="KUC36" s="215"/>
      <c r="KUD36" s="215"/>
      <c r="KUE36" s="215"/>
      <c r="KUF36" s="215"/>
      <c r="KUG36" s="215"/>
      <c r="KUH36" s="215"/>
      <c r="KUI36" s="215"/>
      <c r="KUJ36" s="215"/>
      <c r="KUK36" s="215"/>
      <c r="KUL36" s="215"/>
      <c r="KUM36" s="215"/>
      <c r="KUN36" s="215"/>
      <c r="KUO36" s="215"/>
      <c r="KUP36" s="215"/>
      <c r="KUQ36" s="215"/>
      <c r="KUR36" s="215"/>
      <c r="KUS36" s="215"/>
      <c r="KUT36" s="215"/>
      <c r="KUU36" s="215"/>
      <c r="KUV36" s="215"/>
      <c r="KUW36" s="215"/>
      <c r="KUX36" s="215"/>
      <c r="KUY36" s="215"/>
      <c r="KUZ36" s="215"/>
      <c r="KVA36" s="215"/>
      <c r="KVB36" s="215"/>
      <c r="KVC36" s="215"/>
      <c r="KVD36" s="215"/>
      <c r="KVE36" s="215"/>
      <c r="KVF36" s="215"/>
      <c r="KVG36" s="215"/>
      <c r="KVH36" s="215"/>
      <c r="KVI36" s="215"/>
      <c r="KVJ36" s="215"/>
      <c r="KVK36" s="215"/>
      <c r="KVL36" s="215"/>
      <c r="KVM36" s="215"/>
      <c r="KVN36" s="215"/>
      <c r="KVO36" s="215"/>
      <c r="KVP36" s="215"/>
      <c r="KVQ36" s="215"/>
      <c r="KVR36" s="215"/>
      <c r="KVS36" s="215"/>
      <c r="KVT36" s="215"/>
      <c r="KVU36" s="215"/>
      <c r="KVV36" s="215"/>
      <c r="KVW36" s="215"/>
      <c r="KVX36" s="215"/>
      <c r="KVY36" s="215"/>
      <c r="KVZ36" s="215"/>
      <c r="KWA36" s="215"/>
      <c r="KWB36" s="215"/>
      <c r="KWC36" s="215"/>
      <c r="KWD36" s="215"/>
      <c r="KWE36" s="215"/>
      <c r="KWF36" s="215"/>
      <c r="KWG36" s="215"/>
      <c r="KWH36" s="215"/>
      <c r="KWI36" s="215"/>
      <c r="KWJ36" s="215"/>
      <c r="KWK36" s="215"/>
      <c r="KWL36" s="215"/>
      <c r="KWM36" s="215"/>
      <c r="KWN36" s="215"/>
      <c r="KWO36" s="215"/>
      <c r="KWP36" s="215"/>
      <c r="KWQ36" s="215"/>
      <c r="KWR36" s="215"/>
      <c r="KWS36" s="215"/>
      <c r="KWT36" s="215"/>
      <c r="KWU36" s="215"/>
      <c r="KWV36" s="215"/>
      <c r="KWW36" s="215"/>
      <c r="KWX36" s="215"/>
      <c r="KWY36" s="215"/>
      <c r="KWZ36" s="215"/>
      <c r="KXA36" s="215"/>
      <c r="KXB36" s="215"/>
      <c r="KXC36" s="215"/>
      <c r="KXD36" s="215"/>
      <c r="KXE36" s="215"/>
      <c r="KXF36" s="215"/>
      <c r="KXG36" s="215"/>
      <c r="KXH36" s="215"/>
      <c r="KXI36" s="215"/>
      <c r="KXJ36" s="215"/>
      <c r="KXK36" s="215"/>
      <c r="KXL36" s="215"/>
      <c r="KXM36" s="215"/>
      <c r="KXN36" s="215"/>
      <c r="KXO36" s="215"/>
      <c r="KXP36" s="215"/>
      <c r="KXQ36" s="215"/>
      <c r="KXR36" s="215"/>
      <c r="KXS36" s="215"/>
      <c r="KXT36" s="215"/>
      <c r="KXU36" s="215"/>
      <c r="KXV36" s="215"/>
      <c r="KXW36" s="215"/>
      <c r="KXX36" s="215"/>
      <c r="KXY36" s="215"/>
      <c r="KXZ36" s="215"/>
      <c r="KYA36" s="215"/>
      <c r="KYB36" s="215"/>
      <c r="KYC36" s="215"/>
      <c r="KYD36" s="215"/>
      <c r="KYE36" s="215"/>
      <c r="KYF36" s="215"/>
      <c r="KYG36" s="215"/>
      <c r="KYH36" s="215"/>
      <c r="KYI36" s="215"/>
      <c r="KYJ36" s="215"/>
      <c r="KYK36" s="215"/>
      <c r="KYL36" s="215"/>
      <c r="KYM36" s="215"/>
      <c r="KYN36" s="215"/>
      <c r="KYO36" s="215"/>
      <c r="KYP36" s="215"/>
      <c r="KYQ36" s="215"/>
      <c r="KYR36" s="215"/>
      <c r="KYS36" s="215"/>
      <c r="KYT36" s="215"/>
      <c r="KYU36" s="215"/>
      <c r="KYV36" s="215"/>
      <c r="KYW36" s="215"/>
      <c r="KYX36" s="215"/>
      <c r="KYY36" s="215"/>
      <c r="KYZ36" s="215"/>
      <c r="KZA36" s="215"/>
      <c r="KZB36" s="215"/>
      <c r="KZC36" s="215"/>
      <c r="KZD36" s="215"/>
      <c r="KZE36" s="215"/>
      <c r="KZF36" s="215"/>
      <c r="KZG36" s="215"/>
      <c r="KZH36" s="215"/>
      <c r="KZI36" s="215"/>
      <c r="KZJ36" s="215"/>
      <c r="KZK36" s="215"/>
      <c r="KZL36" s="215"/>
      <c r="KZM36" s="215"/>
      <c r="KZN36" s="215"/>
      <c r="KZO36" s="215"/>
      <c r="KZP36" s="215"/>
      <c r="KZQ36" s="215"/>
      <c r="KZR36" s="215"/>
      <c r="KZS36" s="215"/>
      <c r="KZT36" s="215"/>
      <c r="KZU36" s="215"/>
      <c r="KZV36" s="215"/>
      <c r="KZW36" s="215"/>
      <c r="KZX36" s="215"/>
      <c r="KZY36" s="215"/>
      <c r="KZZ36" s="215"/>
      <c r="LAA36" s="215"/>
      <c r="LAB36" s="215"/>
      <c r="LAC36" s="215"/>
      <c r="LAD36" s="215"/>
      <c r="LAE36" s="215"/>
      <c r="LAF36" s="215"/>
      <c r="LAG36" s="215"/>
      <c r="LAH36" s="215"/>
      <c r="LAI36" s="215"/>
      <c r="LAJ36" s="215"/>
      <c r="LAK36" s="215"/>
      <c r="LAL36" s="215"/>
      <c r="LAM36" s="215"/>
      <c r="LAN36" s="215"/>
      <c r="LAO36" s="215"/>
      <c r="LAP36" s="215"/>
      <c r="LAQ36" s="215"/>
      <c r="LAR36" s="215"/>
      <c r="LAS36" s="215"/>
      <c r="LAT36" s="215"/>
      <c r="LAU36" s="215"/>
      <c r="LAV36" s="215"/>
      <c r="LAW36" s="215"/>
      <c r="LAX36" s="215"/>
      <c r="LAY36" s="215"/>
      <c r="LAZ36" s="215"/>
      <c r="LBA36" s="215"/>
      <c r="LBB36" s="215"/>
      <c r="LBC36" s="215"/>
      <c r="LBD36" s="215"/>
      <c r="LBE36" s="215"/>
      <c r="LBF36" s="215"/>
      <c r="LBG36" s="215"/>
      <c r="LBH36" s="215"/>
      <c r="LBI36" s="215"/>
      <c r="LBJ36" s="215"/>
      <c r="LBK36" s="215"/>
      <c r="LBL36" s="215"/>
      <c r="LBM36" s="215"/>
      <c r="LBN36" s="215"/>
      <c r="LBO36" s="215"/>
      <c r="LBP36" s="215"/>
      <c r="LBQ36" s="215"/>
      <c r="LBR36" s="215"/>
      <c r="LBS36" s="215"/>
      <c r="LBT36" s="215"/>
      <c r="LBU36" s="215"/>
      <c r="LBV36" s="215"/>
      <c r="LBW36" s="215"/>
      <c r="LBX36" s="215"/>
      <c r="LBY36" s="215"/>
      <c r="LBZ36" s="215"/>
      <c r="LCA36" s="215"/>
      <c r="LCB36" s="215"/>
      <c r="LCC36" s="215"/>
      <c r="LCD36" s="215"/>
      <c r="LCE36" s="215"/>
      <c r="LCF36" s="215"/>
      <c r="LCG36" s="215"/>
      <c r="LCH36" s="215"/>
      <c r="LCI36" s="215"/>
      <c r="LCJ36" s="215"/>
      <c r="LCK36" s="215"/>
      <c r="LCL36" s="215"/>
      <c r="LCM36" s="215"/>
      <c r="LCN36" s="215"/>
      <c r="LCO36" s="215"/>
      <c r="LCP36" s="215"/>
      <c r="LCQ36" s="215"/>
      <c r="LCR36" s="215"/>
      <c r="LCS36" s="215"/>
      <c r="LCT36" s="215"/>
      <c r="LCU36" s="215"/>
      <c r="LCV36" s="215"/>
      <c r="LCW36" s="215"/>
      <c r="LCX36" s="215"/>
      <c r="LCY36" s="215"/>
      <c r="LCZ36" s="215"/>
      <c r="LDA36" s="215"/>
      <c r="LDB36" s="215"/>
      <c r="LDC36" s="215"/>
      <c r="LDD36" s="215"/>
      <c r="LDE36" s="215"/>
      <c r="LDF36" s="215"/>
      <c r="LDG36" s="215"/>
      <c r="LDH36" s="215"/>
      <c r="LDI36" s="215"/>
      <c r="LDJ36" s="215"/>
      <c r="LDK36" s="215"/>
      <c r="LDL36" s="215"/>
      <c r="LDM36" s="215"/>
      <c r="LDN36" s="215"/>
      <c r="LDO36" s="215"/>
      <c r="LDP36" s="215"/>
      <c r="LDQ36" s="215"/>
      <c r="LDR36" s="215"/>
      <c r="LDS36" s="215"/>
      <c r="LDT36" s="215"/>
      <c r="LDU36" s="215"/>
      <c r="LDV36" s="215"/>
      <c r="LDW36" s="215"/>
      <c r="LDX36" s="215"/>
      <c r="LDY36" s="215"/>
      <c r="LDZ36" s="215"/>
      <c r="LEA36" s="215"/>
      <c r="LEB36" s="215"/>
      <c r="LEC36" s="215"/>
      <c r="LED36" s="215"/>
      <c r="LEE36" s="215"/>
      <c r="LEF36" s="215"/>
      <c r="LEG36" s="215"/>
      <c r="LEH36" s="215"/>
      <c r="LEI36" s="215"/>
      <c r="LEJ36" s="215"/>
      <c r="LEK36" s="215"/>
      <c r="LEL36" s="215"/>
      <c r="LEM36" s="215"/>
      <c r="LEN36" s="215"/>
      <c r="LEO36" s="215"/>
      <c r="LEP36" s="215"/>
      <c r="LEQ36" s="215"/>
      <c r="LER36" s="215"/>
      <c r="LES36" s="215"/>
      <c r="LET36" s="215"/>
      <c r="LEU36" s="215"/>
      <c r="LEV36" s="215"/>
      <c r="LEW36" s="215"/>
      <c r="LEX36" s="215"/>
      <c r="LEY36" s="215"/>
      <c r="LEZ36" s="215"/>
      <c r="LFA36" s="215"/>
      <c r="LFB36" s="215"/>
      <c r="LFC36" s="215"/>
      <c r="LFD36" s="215"/>
      <c r="LFE36" s="215"/>
      <c r="LFF36" s="215"/>
      <c r="LFG36" s="215"/>
      <c r="LFH36" s="215"/>
      <c r="LFI36" s="215"/>
      <c r="LFJ36" s="215"/>
      <c r="LFK36" s="215"/>
      <c r="LFL36" s="215"/>
      <c r="LFM36" s="215"/>
      <c r="LFN36" s="215"/>
      <c r="LFO36" s="215"/>
      <c r="LFP36" s="215"/>
      <c r="LFQ36" s="215"/>
      <c r="LFR36" s="215"/>
      <c r="LFS36" s="215"/>
      <c r="LFT36" s="215"/>
      <c r="LFU36" s="215"/>
      <c r="LFV36" s="215"/>
      <c r="LFW36" s="215"/>
      <c r="LFX36" s="215"/>
      <c r="LFY36" s="215"/>
      <c r="LFZ36" s="215"/>
      <c r="LGA36" s="215"/>
      <c r="LGB36" s="215"/>
      <c r="LGC36" s="215"/>
      <c r="LGD36" s="215"/>
      <c r="LGE36" s="215"/>
      <c r="LGF36" s="215"/>
      <c r="LGG36" s="215"/>
      <c r="LGH36" s="215"/>
      <c r="LGI36" s="215"/>
      <c r="LGJ36" s="215"/>
      <c r="LGK36" s="215"/>
      <c r="LGL36" s="215"/>
      <c r="LGM36" s="215"/>
      <c r="LGN36" s="215"/>
      <c r="LGO36" s="215"/>
      <c r="LGP36" s="215"/>
      <c r="LGQ36" s="215"/>
      <c r="LGR36" s="215"/>
      <c r="LGS36" s="215"/>
      <c r="LGT36" s="215"/>
      <c r="LGU36" s="215"/>
      <c r="LGV36" s="215"/>
      <c r="LGW36" s="215"/>
      <c r="LGX36" s="215"/>
      <c r="LGY36" s="215"/>
      <c r="LGZ36" s="215"/>
      <c r="LHA36" s="215"/>
      <c r="LHB36" s="215"/>
      <c r="LHC36" s="215"/>
      <c r="LHD36" s="215"/>
      <c r="LHE36" s="215"/>
      <c r="LHF36" s="215"/>
      <c r="LHG36" s="215"/>
      <c r="LHH36" s="215"/>
      <c r="LHI36" s="215"/>
      <c r="LHJ36" s="215"/>
      <c r="LHK36" s="215"/>
      <c r="LHL36" s="215"/>
      <c r="LHM36" s="215"/>
      <c r="LHN36" s="215"/>
      <c r="LHO36" s="215"/>
      <c r="LHP36" s="215"/>
      <c r="LHQ36" s="215"/>
      <c r="LHR36" s="215"/>
      <c r="LHS36" s="215"/>
      <c r="LHT36" s="215"/>
      <c r="LHU36" s="215"/>
      <c r="LHV36" s="215"/>
      <c r="LHW36" s="215"/>
      <c r="LHX36" s="215"/>
      <c r="LHY36" s="215"/>
      <c r="LHZ36" s="215"/>
      <c r="LIA36" s="215"/>
      <c r="LIB36" s="215"/>
      <c r="LIC36" s="215"/>
      <c r="LID36" s="215"/>
      <c r="LIE36" s="215"/>
      <c r="LIF36" s="215"/>
      <c r="LIG36" s="215"/>
      <c r="LIH36" s="215"/>
      <c r="LII36" s="215"/>
      <c r="LIJ36" s="215"/>
      <c r="LIK36" s="215"/>
      <c r="LIL36" s="215"/>
      <c r="LIM36" s="215"/>
      <c r="LIN36" s="215"/>
      <c r="LIO36" s="215"/>
      <c r="LIP36" s="215"/>
      <c r="LIQ36" s="215"/>
      <c r="LIR36" s="215"/>
      <c r="LIS36" s="215"/>
      <c r="LIT36" s="215"/>
      <c r="LIU36" s="215"/>
      <c r="LIV36" s="215"/>
      <c r="LIW36" s="215"/>
      <c r="LIX36" s="215"/>
      <c r="LIY36" s="215"/>
      <c r="LIZ36" s="215"/>
      <c r="LJA36" s="215"/>
      <c r="LJB36" s="215"/>
      <c r="LJC36" s="215"/>
      <c r="LJD36" s="215"/>
      <c r="LJE36" s="215"/>
      <c r="LJF36" s="215"/>
      <c r="LJG36" s="215"/>
      <c r="LJH36" s="215"/>
      <c r="LJI36" s="215"/>
      <c r="LJJ36" s="215"/>
      <c r="LJK36" s="215"/>
      <c r="LJL36" s="215"/>
      <c r="LJM36" s="215"/>
      <c r="LJN36" s="215"/>
      <c r="LJO36" s="215"/>
      <c r="LJP36" s="215"/>
      <c r="LJQ36" s="215"/>
      <c r="LJR36" s="215"/>
      <c r="LJS36" s="215"/>
      <c r="LJT36" s="215"/>
      <c r="LJU36" s="215"/>
      <c r="LJV36" s="215"/>
      <c r="LJW36" s="215"/>
      <c r="LJX36" s="215"/>
      <c r="LJY36" s="215"/>
      <c r="LJZ36" s="215"/>
      <c r="LKA36" s="215"/>
      <c r="LKB36" s="215"/>
      <c r="LKC36" s="215"/>
      <c r="LKD36" s="215"/>
      <c r="LKE36" s="215"/>
      <c r="LKF36" s="215"/>
      <c r="LKG36" s="215"/>
      <c r="LKH36" s="215"/>
      <c r="LKI36" s="215"/>
      <c r="LKJ36" s="215"/>
      <c r="LKK36" s="215"/>
      <c r="LKL36" s="215"/>
      <c r="LKM36" s="215"/>
      <c r="LKN36" s="215"/>
      <c r="LKO36" s="215"/>
      <c r="LKP36" s="215"/>
      <c r="LKQ36" s="215"/>
      <c r="LKR36" s="215"/>
      <c r="LKS36" s="215"/>
      <c r="LKT36" s="215"/>
      <c r="LKU36" s="215"/>
      <c r="LKV36" s="215"/>
      <c r="LKW36" s="215"/>
      <c r="LKX36" s="215"/>
      <c r="LKY36" s="215"/>
      <c r="LKZ36" s="215"/>
      <c r="LLA36" s="215"/>
      <c r="LLB36" s="215"/>
      <c r="LLC36" s="215"/>
      <c r="LLD36" s="215"/>
      <c r="LLE36" s="215"/>
      <c r="LLF36" s="215"/>
      <c r="LLG36" s="215"/>
      <c r="LLH36" s="215"/>
      <c r="LLI36" s="215"/>
      <c r="LLJ36" s="215"/>
      <c r="LLK36" s="215"/>
      <c r="LLL36" s="215"/>
      <c r="LLM36" s="215"/>
      <c r="LLN36" s="215"/>
      <c r="LLO36" s="215"/>
      <c r="LLP36" s="215"/>
      <c r="LLQ36" s="215"/>
      <c r="LLR36" s="215"/>
      <c r="LLS36" s="215"/>
      <c r="LLT36" s="215"/>
      <c r="LLU36" s="215"/>
      <c r="LLV36" s="215"/>
      <c r="LLW36" s="215"/>
      <c r="LLX36" s="215"/>
      <c r="LLY36" s="215"/>
      <c r="LLZ36" s="215"/>
      <c r="LMA36" s="215"/>
      <c r="LMB36" s="215"/>
      <c r="LMC36" s="215"/>
      <c r="LMD36" s="215"/>
      <c r="LME36" s="215"/>
      <c r="LMF36" s="215"/>
      <c r="LMG36" s="215"/>
      <c r="LMH36" s="215"/>
      <c r="LMI36" s="215"/>
      <c r="LMJ36" s="215"/>
      <c r="LMK36" s="215"/>
      <c r="LML36" s="215"/>
      <c r="LMM36" s="215"/>
      <c r="LMN36" s="215"/>
      <c r="LMO36" s="215"/>
      <c r="LMP36" s="215"/>
      <c r="LMQ36" s="215"/>
      <c r="LMR36" s="215"/>
      <c r="LMS36" s="215"/>
      <c r="LMT36" s="215"/>
      <c r="LMU36" s="215"/>
      <c r="LMV36" s="215"/>
      <c r="LMW36" s="215"/>
      <c r="LMX36" s="215"/>
      <c r="LMY36" s="215"/>
      <c r="LMZ36" s="215"/>
      <c r="LNA36" s="215"/>
      <c r="LNB36" s="215"/>
      <c r="LNC36" s="215"/>
      <c r="LND36" s="215"/>
      <c r="LNE36" s="215"/>
      <c r="LNF36" s="215"/>
      <c r="LNG36" s="215"/>
      <c r="LNH36" s="215"/>
      <c r="LNI36" s="215"/>
      <c r="LNJ36" s="215"/>
      <c r="LNK36" s="215"/>
      <c r="LNL36" s="215"/>
      <c r="LNM36" s="215"/>
      <c r="LNN36" s="215"/>
      <c r="LNO36" s="215"/>
      <c r="LNP36" s="215"/>
      <c r="LNQ36" s="215"/>
      <c r="LNR36" s="215"/>
      <c r="LNS36" s="215"/>
      <c r="LNT36" s="215"/>
      <c r="LNU36" s="215"/>
      <c r="LNV36" s="215"/>
      <c r="LNW36" s="215"/>
      <c r="LNX36" s="215"/>
      <c r="LNY36" s="215"/>
      <c r="LNZ36" s="215"/>
      <c r="LOA36" s="215"/>
      <c r="LOB36" s="215"/>
      <c r="LOC36" s="215"/>
      <c r="LOD36" s="215"/>
      <c r="LOE36" s="215"/>
      <c r="LOF36" s="215"/>
      <c r="LOG36" s="215"/>
      <c r="LOH36" s="215"/>
      <c r="LOI36" s="215"/>
      <c r="LOJ36" s="215"/>
      <c r="LOK36" s="215"/>
      <c r="LOL36" s="215"/>
      <c r="LOM36" s="215"/>
      <c r="LON36" s="215"/>
      <c r="LOO36" s="215"/>
      <c r="LOP36" s="215"/>
      <c r="LOQ36" s="215"/>
      <c r="LOR36" s="215"/>
      <c r="LOS36" s="215"/>
      <c r="LOT36" s="215"/>
      <c r="LOU36" s="215"/>
      <c r="LOV36" s="215"/>
      <c r="LOW36" s="215"/>
      <c r="LOX36" s="215"/>
      <c r="LOY36" s="215"/>
      <c r="LOZ36" s="215"/>
      <c r="LPA36" s="215"/>
      <c r="LPB36" s="215"/>
      <c r="LPC36" s="215"/>
      <c r="LPD36" s="215"/>
      <c r="LPE36" s="215"/>
      <c r="LPF36" s="215"/>
      <c r="LPG36" s="215"/>
      <c r="LPH36" s="215"/>
      <c r="LPI36" s="215"/>
      <c r="LPJ36" s="215"/>
      <c r="LPK36" s="215"/>
      <c r="LPL36" s="215"/>
      <c r="LPM36" s="215"/>
      <c r="LPN36" s="215"/>
      <c r="LPO36" s="215"/>
      <c r="LPP36" s="215"/>
      <c r="LPQ36" s="215"/>
      <c r="LPR36" s="215"/>
      <c r="LPS36" s="215"/>
      <c r="LPT36" s="215"/>
      <c r="LPU36" s="215"/>
      <c r="LPV36" s="215"/>
      <c r="LPW36" s="215"/>
      <c r="LPX36" s="215"/>
      <c r="LPY36" s="215"/>
      <c r="LPZ36" s="215"/>
      <c r="LQA36" s="215"/>
      <c r="LQB36" s="215"/>
      <c r="LQC36" s="215"/>
      <c r="LQD36" s="215"/>
      <c r="LQE36" s="215"/>
      <c r="LQF36" s="215"/>
      <c r="LQG36" s="215"/>
      <c r="LQH36" s="215"/>
      <c r="LQI36" s="215"/>
      <c r="LQJ36" s="215"/>
      <c r="LQK36" s="215"/>
      <c r="LQL36" s="215"/>
      <c r="LQM36" s="215"/>
      <c r="LQN36" s="215"/>
      <c r="LQO36" s="215"/>
      <c r="LQP36" s="215"/>
      <c r="LQQ36" s="215"/>
      <c r="LQR36" s="215"/>
      <c r="LQS36" s="215"/>
      <c r="LQT36" s="215"/>
      <c r="LQU36" s="215"/>
      <c r="LQV36" s="215"/>
      <c r="LQW36" s="215"/>
      <c r="LQX36" s="215"/>
      <c r="LQY36" s="215"/>
      <c r="LQZ36" s="215"/>
      <c r="LRA36" s="215"/>
      <c r="LRB36" s="215"/>
      <c r="LRC36" s="215"/>
      <c r="LRD36" s="215"/>
      <c r="LRE36" s="215"/>
      <c r="LRF36" s="215"/>
      <c r="LRG36" s="215"/>
      <c r="LRH36" s="215"/>
      <c r="LRI36" s="215"/>
      <c r="LRJ36" s="215"/>
      <c r="LRK36" s="215"/>
      <c r="LRL36" s="215"/>
      <c r="LRM36" s="215"/>
      <c r="LRN36" s="215"/>
      <c r="LRO36" s="215"/>
      <c r="LRP36" s="215"/>
      <c r="LRQ36" s="215"/>
      <c r="LRR36" s="215"/>
      <c r="LRS36" s="215"/>
      <c r="LRT36" s="215"/>
      <c r="LRU36" s="215"/>
      <c r="LRV36" s="215"/>
      <c r="LRW36" s="215"/>
      <c r="LRX36" s="215"/>
      <c r="LRY36" s="215"/>
      <c r="LRZ36" s="215"/>
      <c r="LSA36" s="215"/>
      <c r="LSB36" s="215"/>
      <c r="LSC36" s="215"/>
      <c r="LSD36" s="215"/>
      <c r="LSE36" s="215"/>
      <c r="LSF36" s="215"/>
      <c r="LSG36" s="215"/>
      <c r="LSH36" s="215"/>
      <c r="LSI36" s="215"/>
      <c r="LSJ36" s="215"/>
      <c r="LSK36" s="215"/>
      <c r="LSL36" s="215"/>
      <c r="LSM36" s="215"/>
      <c r="LSN36" s="215"/>
      <c r="LSO36" s="215"/>
      <c r="LSP36" s="215"/>
      <c r="LSQ36" s="215"/>
      <c r="LSR36" s="215"/>
      <c r="LSS36" s="215"/>
      <c r="LST36" s="215"/>
      <c r="LSU36" s="215"/>
      <c r="LSV36" s="215"/>
      <c r="LSW36" s="215"/>
      <c r="LSX36" s="215"/>
      <c r="LSY36" s="215"/>
      <c r="LSZ36" s="215"/>
      <c r="LTA36" s="215"/>
      <c r="LTB36" s="215"/>
      <c r="LTC36" s="215"/>
      <c r="LTD36" s="215"/>
      <c r="LTE36" s="215"/>
      <c r="LTF36" s="215"/>
      <c r="LTG36" s="215"/>
      <c r="LTH36" s="215"/>
      <c r="LTI36" s="215"/>
      <c r="LTJ36" s="215"/>
      <c r="LTK36" s="215"/>
      <c r="LTL36" s="215"/>
      <c r="LTM36" s="215"/>
      <c r="LTN36" s="215"/>
      <c r="LTO36" s="215"/>
      <c r="LTP36" s="215"/>
      <c r="LTQ36" s="215"/>
      <c r="LTR36" s="215"/>
      <c r="LTS36" s="215"/>
      <c r="LTT36" s="215"/>
      <c r="LTU36" s="215"/>
      <c r="LTV36" s="215"/>
      <c r="LTW36" s="215"/>
      <c r="LTX36" s="215"/>
      <c r="LTY36" s="215"/>
      <c r="LTZ36" s="215"/>
      <c r="LUA36" s="215"/>
      <c r="LUB36" s="215"/>
      <c r="LUC36" s="215"/>
      <c r="LUD36" s="215"/>
      <c r="LUE36" s="215"/>
      <c r="LUF36" s="215"/>
      <c r="LUG36" s="215"/>
      <c r="LUH36" s="215"/>
      <c r="LUI36" s="215"/>
      <c r="LUJ36" s="215"/>
      <c r="LUK36" s="215"/>
      <c r="LUL36" s="215"/>
      <c r="LUM36" s="215"/>
      <c r="LUN36" s="215"/>
      <c r="LUO36" s="215"/>
      <c r="LUP36" s="215"/>
      <c r="LUQ36" s="215"/>
      <c r="LUR36" s="215"/>
      <c r="LUS36" s="215"/>
      <c r="LUT36" s="215"/>
      <c r="LUU36" s="215"/>
      <c r="LUV36" s="215"/>
      <c r="LUW36" s="215"/>
      <c r="LUX36" s="215"/>
      <c r="LUY36" s="215"/>
      <c r="LUZ36" s="215"/>
      <c r="LVA36" s="215"/>
      <c r="LVB36" s="215"/>
      <c r="LVC36" s="215"/>
      <c r="LVD36" s="215"/>
      <c r="LVE36" s="215"/>
      <c r="LVF36" s="215"/>
      <c r="LVG36" s="215"/>
      <c r="LVH36" s="215"/>
      <c r="LVI36" s="215"/>
      <c r="LVJ36" s="215"/>
      <c r="LVK36" s="215"/>
      <c r="LVL36" s="215"/>
      <c r="LVM36" s="215"/>
      <c r="LVN36" s="215"/>
      <c r="LVO36" s="215"/>
      <c r="LVP36" s="215"/>
      <c r="LVQ36" s="215"/>
      <c r="LVR36" s="215"/>
      <c r="LVS36" s="215"/>
      <c r="LVT36" s="215"/>
      <c r="LVU36" s="215"/>
      <c r="LVV36" s="215"/>
      <c r="LVW36" s="215"/>
      <c r="LVX36" s="215"/>
      <c r="LVY36" s="215"/>
      <c r="LVZ36" s="215"/>
      <c r="LWA36" s="215"/>
      <c r="LWB36" s="215"/>
      <c r="LWC36" s="215"/>
      <c r="LWD36" s="215"/>
      <c r="LWE36" s="215"/>
      <c r="LWF36" s="215"/>
      <c r="LWG36" s="215"/>
      <c r="LWH36" s="215"/>
      <c r="LWI36" s="215"/>
      <c r="LWJ36" s="215"/>
      <c r="LWK36" s="215"/>
      <c r="LWL36" s="215"/>
      <c r="LWM36" s="215"/>
      <c r="LWN36" s="215"/>
      <c r="LWO36" s="215"/>
      <c r="LWP36" s="215"/>
      <c r="LWQ36" s="215"/>
      <c r="LWR36" s="215"/>
      <c r="LWS36" s="215"/>
      <c r="LWT36" s="215"/>
      <c r="LWU36" s="215"/>
      <c r="LWV36" s="215"/>
      <c r="LWW36" s="215"/>
      <c r="LWX36" s="215"/>
      <c r="LWY36" s="215"/>
      <c r="LWZ36" s="215"/>
      <c r="LXA36" s="215"/>
      <c r="LXB36" s="215"/>
      <c r="LXC36" s="215"/>
      <c r="LXD36" s="215"/>
      <c r="LXE36" s="215"/>
      <c r="LXF36" s="215"/>
      <c r="LXG36" s="215"/>
      <c r="LXH36" s="215"/>
      <c r="LXI36" s="215"/>
      <c r="LXJ36" s="215"/>
      <c r="LXK36" s="215"/>
      <c r="LXL36" s="215"/>
      <c r="LXM36" s="215"/>
      <c r="LXN36" s="215"/>
      <c r="LXO36" s="215"/>
      <c r="LXP36" s="215"/>
      <c r="LXQ36" s="215"/>
      <c r="LXR36" s="215"/>
      <c r="LXS36" s="215"/>
      <c r="LXT36" s="215"/>
      <c r="LXU36" s="215"/>
      <c r="LXV36" s="215"/>
      <c r="LXW36" s="215"/>
      <c r="LXX36" s="215"/>
      <c r="LXY36" s="215"/>
      <c r="LXZ36" s="215"/>
      <c r="LYA36" s="215"/>
      <c r="LYB36" s="215"/>
      <c r="LYC36" s="215"/>
      <c r="LYD36" s="215"/>
      <c r="LYE36" s="215"/>
      <c r="LYF36" s="215"/>
      <c r="LYG36" s="215"/>
      <c r="LYH36" s="215"/>
      <c r="LYI36" s="215"/>
      <c r="LYJ36" s="215"/>
      <c r="LYK36" s="215"/>
      <c r="LYL36" s="215"/>
      <c r="LYM36" s="215"/>
      <c r="LYN36" s="215"/>
      <c r="LYO36" s="215"/>
      <c r="LYP36" s="215"/>
      <c r="LYQ36" s="215"/>
      <c r="LYR36" s="215"/>
      <c r="LYS36" s="215"/>
      <c r="LYT36" s="215"/>
      <c r="LYU36" s="215"/>
      <c r="LYV36" s="215"/>
      <c r="LYW36" s="215"/>
      <c r="LYX36" s="215"/>
      <c r="LYY36" s="215"/>
      <c r="LYZ36" s="215"/>
      <c r="LZA36" s="215"/>
      <c r="LZB36" s="215"/>
      <c r="LZC36" s="215"/>
      <c r="LZD36" s="215"/>
      <c r="LZE36" s="215"/>
      <c r="LZF36" s="215"/>
      <c r="LZG36" s="215"/>
      <c r="LZH36" s="215"/>
      <c r="LZI36" s="215"/>
      <c r="LZJ36" s="215"/>
      <c r="LZK36" s="215"/>
      <c r="LZL36" s="215"/>
      <c r="LZM36" s="215"/>
      <c r="LZN36" s="215"/>
      <c r="LZO36" s="215"/>
      <c r="LZP36" s="215"/>
      <c r="LZQ36" s="215"/>
      <c r="LZR36" s="215"/>
      <c r="LZS36" s="215"/>
      <c r="LZT36" s="215"/>
      <c r="LZU36" s="215"/>
      <c r="LZV36" s="215"/>
      <c r="LZW36" s="215"/>
      <c r="LZX36" s="215"/>
      <c r="LZY36" s="215"/>
      <c r="LZZ36" s="215"/>
      <c r="MAA36" s="215"/>
      <c r="MAB36" s="215"/>
      <c r="MAC36" s="215"/>
      <c r="MAD36" s="215"/>
      <c r="MAE36" s="215"/>
      <c r="MAF36" s="215"/>
      <c r="MAG36" s="215"/>
      <c r="MAH36" s="215"/>
      <c r="MAI36" s="215"/>
      <c r="MAJ36" s="215"/>
      <c r="MAK36" s="215"/>
      <c r="MAL36" s="215"/>
      <c r="MAM36" s="215"/>
      <c r="MAN36" s="215"/>
      <c r="MAO36" s="215"/>
      <c r="MAP36" s="215"/>
      <c r="MAQ36" s="215"/>
      <c r="MAR36" s="215"/>
      <c r="MAS36" s="215"/>
      <c r="MAT36" s="215"/>
      <c r="MAU36" s="215"/>
      <c r="MAV36" s="215"/>
      <c r="MAW36" s="215"/>
      <c r="MAX36" s="215"/>
      <c r="MAY36" s="215"/>
      <c r="MAZ36" s="215"/>
      <c r="MBA36" s="215"/>
      <c r="MBB36" s="215"/>
      <c r="MBC36" s="215"/>
      <c r="MBD36" s="215"/>
      <c r="MBE36" s="215"/>
      <c r="MBF36" s="215"/>
      <c r="MBG36" s="215"/>
      <c r="MBH36" s="215"/>
      <c r="MBI36" s="215"/>
      <c r="MBJ36" s="215"/>
      <c r="MBK36" s="215"/>
      <c r="MBL36" s="215"/>
      <c r="MBM36" s="215"/>
      <c r="MBN36" s="215"/>
      <c r="MBO36" s="215"/>
      <c r="MBP36" s="215"/>
      <c r="MBQ36" s="215"/>
      <c r="MBR36" s="215"/>
      <c r="MBS36" s="215"/>
      <c r="MBT36" s="215"/>
      <c r="MBU36" s="215"/>
      <c r="MBV36" s="215"/>
      <c r="MBW36" s="215"/>
      <c r="MBX36" s="215"/>
      <c r="MBY36" s="215"/>
      <c r="MBZ36" s="215"/>
      <c r="MCA36" s="215"/>
      <c r="MCB36" s="215"/>
      <c r="MCC36" s="215"/>
      <c r="MCD36" s="215"/>
      <c r="MCE36" s="215"/>
      <c r="MCF36" s="215"/>
      <c r="MCG36" s="215"/>
      <c r="MCH36" s="215"/>
      <c r="MCI36" s="215"/>
      <c r="MCJ36" s="215"/>
      <c r="MCK36" s="215"/>
      <c r="MCL36" s="215"/>
      <c r="MCM36" s="215"/>
      <c r="MCN36" s="215"/>
      <c r="MCO36" s="215"/>
      <c r="MCP36" s="215"/>
      <c r="MCQ36" s="215"/>
      <c r="MCR36" s="215"/>
      <c r="MCS36" s="215"/>
      <c r="MCT36" s="215"/>
      <c r="MCU36" s="215"/>
      <c r="MCV36" s="215"/>
      <c r="MCW36" s="215"/>
      <c r="MCX36" s="215"/>
      <c r="MCY36" s="215"/>
      <c r="MCZ36" s="215"/>
      <c r="MDA36" s="215"/>
      <c r="MDB36" s="215"/>
      <c r="MDC36" s="215"/>
      <c r="MDD36" s="215"/>
      <c r="MDE36" s="215"/>
      <c r="MDF36" s="215"/>
      <c r="MDG36" s="215"/>
      <c r="MDH36" s="215"/>
      <c r="MDI36" s="215"/>
      <c r="MDJ36" s="215"/>
      <c r="MDK36" s="215"/>
      <c r="MDL36" s="215"/>
      <c r="MDM36" s="215"/>
      <c r="MDN36" s="215"/>
      <c r="MDO36" s="215"/>
      <c r="MDP36" s="215"/>
      <c r="MDQ36" s="215"/>
      <c r="MDR36" s="215"/>
      <c r="MDS36" s="215"/>
      <c r="MDT36" s="215"/>
      <c r="MDU36" s="215"/>
      <c r="MDV36" s="215"/>
      <c r="MDW36" s="215"/>
      <c r="MDX36" s="215"/>
      <c r="MDY36" s="215"/>
      <c r="MDZ36" s="215"/>
      <c r="MEA36" s="215"/>
      <c r="MEB36" s="215"/>
      <c r="MEC36" s="215"/>
      <c r="MED36" s="215"/>
      <c r="MEE36" s="215"/>
      <c r="MEF36" s="215"/>
      <c r="MEG36" s="215"/>
      <c r="MEH36" s="215"/>
      <c r="MEI36" s="215"/>
      <c r="MEJ36" s="215"/>
      <c r="MEK36" s="215"/>
      <c r="MEL36" s="215"/>
      <c r="MEM36" s="215"/>
      <c r="MEN36" s="215"/>
      <c r="MEO36" s="215"/>
      <c r="MEP36" s="215"/>
      <c r="MEQ36" s="215"/>
      <c r="MER36" s="215"/>
      <c r="MES36" s="215"/>
      <c r="MET36" s="215"/>
      <c r="MEU36" s="215"/>
      <c r="MEV36" s="215"/>
      <c r="MEW36" s="215"/>
      <c r="MEX36" s="215"/>
      <c r="MEY36" s="215"/>
      <c r="MEZ36" s="215"/>
      <c r="MFA36" s="215"/>
      <c r="MFB36" s="215"/>
      <c r="MFC36" s="215"/>
      <c r="MFD36" s="215"/>
      <c r="MFE36" s="215"/>
      <c r="MFF36" s="215"/>
      <c r="MFG36" s="215"/>
      <c r="MFH36" s="215"/>
      <c r="MFI36" s="215"/>
      <c r="MFJ36" s="215"/>
      <c r="MFK36" s="215"/>
      <c r="MFL36" s="215"/>
      <c r="MFM36" s="215"/>
      <c r="MFN36" s="215"/>
      <c r="MFO36" s="215"/>
      <c r="MFP36" s="215"/>
      <c r="MFQ36" s="215"/>
      <c r="MFR36" s="215"/>
      <c r="MFS36" s="215"/>
      <c r="MFT36" s="215"/>
      <c r="MFU36" s="215"/>
      <c r="MFV36" s="215"/>
      <c r="MFW36" s="215"/>
      <c r="MFX36" s="215"/>
      <c r="MFY36" s="215"/>
      <c r="MFZ36" s="215"/>
      <c r="MGA36" s="215"/>
      <c r="MGB36" s="215"/>
      <c r="MGC36" s="215"/>
      <c r="MGD36" s="215"/>
      <c r="MGE36" s="215"/>
      <c r="MGF36" s="215"/>
      <c r="MGG36" s="215"/>
      <c r="MGH36" s="215"/>
      <c r="MGI36" s="215"/>
      <c r="MGJ36" s="215"/>
      <c r="MGK36" s="215"/>
      <c r="MGL36" s="215"/>
      <c r="MGM36" s="215"/>
      <c r="MGN36" s="215"/>
      <c r="MGO36" s="215"/>
      <c r="MGP36" s="215"/>
      <c r="MGQ36" s="215"/>
      <c r="MGR36" s="215"/>
      <c r="MGS36" s="215"/>
      <c r="MGT36" s="215"/>
      <c r="MGU36" s="215"/>
      <c r="MGV36" s="215"/>
      <c r="MGW36" s="215"/>
      <c r="MGX36" s="215"/>
      <c r="MGY36" s="215"/>
      <c r="MGZ36" s="215"/>
      <c r="MHA36" s="215"/>
      <c r="MHB36" s="215"/>
      <c r="MHC36" s="215"/>
      <c r="MHD36" s="215"/>
      <c r="MHE36" s="215"/>
      <c r="MHF36" s="215"/>
      <c r="MHG36" s="215"/>
      <c r="MHH36" s="215"/>
      <c r="MHI36" s="215"/>
      <c r="MHJ36" s="215"/>
      <c r="MHK36" s="215"/>
      <c r="MHL36" s="215"/>
      <c r="MHM36" s="215"/>
      <c r="MHN36" s="215"/>
      <c r="MHO36" s="215"/>
      <c r="MHP36" s="215"/>
      <c r="MHQ36" s="215"/>
      <c r="MHR36" s="215"/>
      <c r="MHS36" s="215"/>
      <c r="MHT36" s="215"/>
      <c r="MHU36" s="215"/>
      <c r="MHV36" s="215"/>
      <c r="MHW36" s="215"/>
      <c r="MHX36" s="215"/>
      <c r="MHY36" s="215"/>
      <c r="MHZ36" s="215"/>
      <c r="MIA36" s="215"/>
      <c r="MIB36" s="215"/>
      <c r="MIC36" s="215"/>
      <c r="MID36" s="215"/>
      <c r="MIE36" s="215"/>
      <c r="MIF36" s="215"/>
      <c r="MIG36" s="215"/>
      <c r="MIH36" s="215"/>
      <c r="MII36" s="215"/>
      <c r="MIJ36" s="215"/>
      <c r="MIK36" s="215"/>
      <c r="MIL36" s="215"/>
      <c r="MIM36" s="215"/>
      <c r="MIN36" s="215"/>
      <c r="MIO36" s="215"/>
      <c r="MIP36" s="215"/>
      <c r="MIQ36" s="215"/>
      <c r="MIR36" s="215"/>
      <c r="MIS36" s="215"/>
      <c r="MIT36" s="215"/>
      <c r="MIU36" s="215"/>
      <c r="MIV36" s="215"/>
      <c r="MIW36" s="215"/>
      <c r="MIX36" s="215"/>
      <c r="MIY36" s="215"/>
      <c r="MIZ36" s="215"/>
      <c r="MJA36" s="215"/>
      <c r="MJB36" s="215"/>
      <c r="MJC36" s="215"/>
      <c r="MJD36" s="215"/>
      <c r="MJE36" s="215"/>
      <c r="MJF36" s="215"/>
      <c r="MJG36" s="215"/>
      <c r="MJH36" s="215"/>
      <c r="MJI36" s="215"/>
      <c r="MJJ36" s="215"/>
      <c r="MJK36" s="215"/>
      <c r="MJL36" s="215"/>
      <c r="MJM36" s="215"/>
      <c r="MJN36" s="215"/>
      <c r="MJO36" s="215"/>
      <c r="MJP36" s="215"/>
      <c r="MJQ36" s="215"/>
      <c r="MJR36" s="215"/>
      <c r="MJS36" s="215"/>
      <c r="MJT36" s="215"/>
      <c r="MJU36" s="215"/>
      <c r="MJV36" s="215"/>
      <c r="MJW36" s="215"/>
      <c r="MJX36" s="215"/>
      <c r="MJY36" s="215"/>
      <c r="MJZ36" s="215"/>
      <c r="MKA36" s="215"/>
      <c r="MKB36" s="215"/>
      <c r="MKC36" s="215"/>
      <c r="MKD36" s="215"/>
      <c r="MKE36" s="215"/>
      <c r="MKF36" s="215"/>
      <c r="MKG36" s="215"/>
      <c r="MKH36" s="215"/>
      <c r="MKI36" s="215"/>
      <c r="MKJ36" s="215"/>
      <c r="MKK36" s="215"/>
      <c r="MKL36" s="215"/>
      <c r="MKM36" s="215"/>
      <c r="MKN36" s="215"/>
      <c r="MKO36" s="215"/>
      <c r="MKP36" s="215"/>
      <c r="MKQ36" s="215"/>
      <c r="MKR36" s="215"/>
      <c r="MKS36" s="215"/>
      <c r="MKT36" s="215"/>
      <c r="MKU36" s="215"/>
      <c r="MKV36" s="215"/>
      <c r="MKW36" s="215"/>
      <c r="MKX36" s="215"/>
      <c r="MKY36" s="215"/>
      <c r="MKZ36" s="215"/>
      <c r="MLA36" s="215"/>
      <c r="MLB36" s="215"/>
      <c r="MLC36" s="215"/>
      <c r="MLD36" s="215"/>
      <c r="MLE36" s="215"/>
      <c r="MLF36" s="215"/>
      <c r="MLG36" s="215"/>
      <c r="MLH36" s="215"/>
      <c r="MLI36" s="215"/>
      <c r="MLJ36" s="215"/>
      <c r="MLK36" s="215"/>
      <c r="MLL36" s="215"/>
      <c r="MLM36" s="215"/>
      <c r="MLN36" s="215"/>
      <c r="MLO36" s="215"/>
      <c r="MLP36" s="215"/>
      <c r="MLQ36" s="215"/>
      <c r="MLR36" s="215"/>
      <c r="MLS36" s="215"/>
      <c r="MLT36" s="215"/>
      <c r="MLU36" s="215"/>
      <c r="MLV36" s="215"/>
      <c r="MLW36" s="215"/>
      <c r="MLX36" s="215"/>
      <c r="MLY36" s="215"/>
      <c r="MLZ36" s="215"/>
      <c r="MMA36" s="215"/>
      <c r="MMB36" s="215"/>
      <c r="MMC36" s="215"/>
      <c r="MMD36" s="215"/>
      <c r="MME36" s="215"/>
      <c r="MMF36" s="215"/>
      <c r="MMG36" s="215"/>
      <c r="MMH36" s="215"/>
      <c r="MMI36" s="215"/>
      <c r="MMJ36" s="215"/>
      <c r="MMK36" s="215"/>
      <c r="MML36" s="215"/>
      <c r="MMM36" s="215"/>
      <c r="MMN36" s="215"/>
      <c r="MMO36" s="215"/>
      <c r="MMP36" s="215"/>
      <c r="MMQ36" s="215"/>
      <c r="MMR36" s="215"/>
      <c r="MMS36" s="215"/>
      <c r="MMT36" s="215"/>
      <c r="MMU36" s="215"/>
      <c r="MMV36" s="215"/>
      <c r="MMW36" s="215"/>
      <c r="MMX36" s="215"/>
      <c r="MMY36" s="215"/>
      <c r="MMZ36" s="215"/>
      <c r="MNA36" s="215"/>
      <c r="MNB36" s="215"/>
      <c r="MNC36" s="215"/>
      <c r="MND36" s="215"/>
      <c r="MNE36" s="215"/>
      <c r="MNF36" s="215"/>
      <c r="MNG36" s="215"/>
      <c r="MNH36" s="215"/>
      <c r="MNI36" s="215"/>
      <c r="MNJ36" s="215"/>
      <c r="MNK36" s="215"/>
      <c r="MNL36" s="215"/>
      <c r="MNM36" s="215"/>
      <c r="MNN36" s="215"/>
      <c r="MNO36" s="215"/>
      <c r="MNP36" s="215"/>
      <c r="MNQ36" s="215"/>
      <c r="MNR36" s="215"/>
      <c r="MNS36" s="215"/>
      <c r="MNT36" s="215"/>
      <c r="MNU36" s="215"/>
      <c r="MNV36" s="215"/>
      <c r="MNW36" s="215"/>
      <c r="MNX36" s="215"/>
      <c r="MNY36" s="215"/>
      <c r="MNZ36" s="215"/>
      <c r="MOA36" s="215"/>
      <c r="MOB36" s="215"/>
      <c r="MOC36" s="215"/>
      <c r="MOD36" s="215"/>
      <c r="MOE36" s="215"/>
      <c r="MOF36" s="215"/>
      <c r="MOG36" s="215"/>
      <c r="MOH36" s="215"/>
      <c r="MOI36" s="215"/>
      <c r="MOJ36" s="215"/>
      <c r="MOK36" s="215"/>
      <c r="MOL36" s="215"/>
      <c r="MOM36" s="215"/>
      <c r="MON36" s="215"/>
      <c r="MOO36" s="215"/>
      <c r="MOP36" s="215"/>
      <c r="MOQ36" s="215"/>
      <c r="MOR36" s="215"/>
      <c r="MOS36" s="215"/>
      <c r="MOT36" s="215"/>
      <c r="MOU36" s="215"/>
      <c r="MOV36" s="215"/>
      <c r="MOW36" s="215"/>
      <c r="MOX36" s="215"/>
      <c r="MOY36" s="215"/>
      <c r="MOZ36" s="215"/>
      <c r="MPA36" s="215"/>
      <c r="MPB36" s="215"/>
      <c r="MPC36" s="215"/>
      <c r="MPD36" s="215"/>
      <c r="MPE36" s="215"/>
      <c r="MPF36" s="215"/>
      <c r="MPG36" s="215"/>
      <c r="MPH36" s="215"/>
      <c r="MPI36" s="215"/>
      <c r="MPJ36" s="215"/>
      <c r="MPK36" s="215"/>
      <c r="MPL36" s="215"/>
      <c r="MPM36" s="215"/>
      <c r="MPN36" s="215"/>
      <c r="MPO36" s="215"/>
      <c r="MPP36" s="215"/>
      <c r="MPQ36" s="215"/>
      <c r="MPR36" s="215"/>
      <c r="MPS36" s="215"/>
      <c r="MPT36" s="215"/>
      <c r="MPU36" s="215"/>
      <c r="MPV36" s="215"/>
      <c r="MPW36" s="215"/>
      <c r="MPX36" s="215"/>
      <c r="MPY36" s="215"/>
      <c r="MPZ36" s="215"/>
      <c r="MQA36" s="215"/>
      <c r="MQB36" s="215"/>
      <c r="MQC36" s="215"/>
      <c r="MQD36" s="215"/>
      <c r="MQE36" s="215"/>
      <c r="MQF36" s="215"/>
      <c r="MQG36" s="215"/>
      <c r="MQH36" s="215"/>
      <c r="MQI36" s="215"/>
      <c r="MQJ36" s="215"/>
      <c r="MQK36" s="215"/>
      <c r="MQL36" s="215"/>
      <c r="MQM36" s="215"/>
      <c r="MQN36" s="215"/>
      <c r="MQO36" s="215"/>
      <c r="MQP36" s="215"/>
      <c r="MQQ36" s="215"/>
      <c r="MQR36" s="215"/>
      <c r="MQS36" s="215"/>
      <c r="MQT36" s="215"/>
      <c r="MQU36" s="215"/>
      <c r="MQV36" s="215"/>
      <c r="MQW36" s="215"/>
      <c r="MQX36" s="215"/>
      <c r="MQY36" s="215"/>
      <c r="MQZ36" s="215"/>
      <c r="MRA36" s="215"/>
      <c r="MRB36" s="215"/>
      <c r="MRC36" s="215"/>
      <c r="MRD36" s="215"/>
      <c r="MRE36" s="215"/>
      <c r="MRF36" s="215"/>
      <c r="MRG36" s="215"/>
      <c r="MRH36" s="215"/>
      <c r="MRI36" s="215"/>
      <c r="MRJ36" s="215"/>
      <c r="MRK36" s="215"/>
      <c r="MRL36" s="215"/>
      <c r="MRM36" s="215"/>
      <c r="MRN36" s="215"/>
      <c r="MRO36" s="215"/>
      <c r="MRP36" s="215"/>
      <c r="MRQ36" s="215"/>
      <c r="MRR36" s="215"/>
      <c r="MRS36" s="215"/>
      <c r="MRT36" s="215"/>
      <c r="MRU36" s="215"/>
      <c r="MRV36" s="215"/>
      <c r="MRW36" s="215"/>
      <c r="MRX36" s="215"/>
      <c r="MRY36" s="215"/>
      <c r="MRZ36" s="215"/>
      <c r="MSA36" s="215"/>
      <c r="MSB36" s="215"/>
      <c r="MSC36" s="215"/>
      <c r="MSD36" s="215"/>
      <c r="MSE36" s="215"/>
      <c r="MSF36" s="215"/>
      <c r="MSG36" s="215"/>
      <c r="MSH36" s="215"/>
      <c r="MSI36" s="215"/>
      <c r="MSJ36" s="215"/>
      <c r="MSK36" s="215"/>
      <c r="MSL36" s="215"/>
      <c r="MSM36" s="215"/>
      <c r="MSN36" s="215"/>
      <c r="MSO36" s="215"/>
      <c r="MSP36" s="215"/>
      <c r="MSQ36" s="215"/>
      <c r="MSR36" s="215"/>
      <c r="MSS36" s="215"/>
      <c r="MST36" s="215"/>
      <c r="MSU36" s="215"/>
      <c r="MSV36" s="215"/>
      <c r="MSW36" s="215"/>
      <c r="MSX36" s="215"/>
      <c r="MSY36" s="215"/>
      <c r="MSZ36" s="215"/>
      <c r="MTA36" s="215"/>
      <c r="MTB36" s="215"/>
      <c r="MTC36" s="215"/>
      <c r="MTD36" s="215"/>
      <c r="MTE36" s="215"/>
      <c r="MTF36" s="215"/>
      <c r="MTG36" s="215"/>
      <c r="MTH36" s="215"/>
      <c r="MTI36" s="215"/>
      <c r="MTJ36" s="215"/>
      <c r="MTK36" s="215"/>
      <c r="MTL36" s="215"/>
      <c r="MTM36" s="215"/>
      <c r="MTN36" s="215"/>
      <c r="MTO36" s="215"/>
      <c r="MTP36" s="215"/>
      <c r="MTQ36" s="215"/>
      <c r="MTR36" s="215"/>
      <c r="MTS36" s="215"/>
      <c r="MTT36" s="215"/>
      <c r="MTU36" s="215"/>
      <c r="MTV36" s="215"/>
      <c r="MTW36" s="215"/>
      <c r="MTX36" s="215"/>
      <c r="MTY36" s="215"/>
      <c r="MTZ36" s="215"/>
      <c r="MUA36" s="215"/>
      <c r="MUB36" s="215"/>
      <c r="MUC36" s="215"/>
      <c r="MUD36" s="215"/>
      <c r="MUE36" s="215"/>
      <c r="MUF36" s="215"/>
      <c r="MUG36" s="215"/>
      <c r="MUH36" s="215"/>
      <c r="MUI36" s="215"/>
      <c r="MUJ36" s="215"/>
      <c r="MUK36" s="215"/>
      <c r="MUL36" s="215"/>
      <c r="MUM36" s="215"/>
      <c r="MUN36" s="215"/>
      <c r="MUO36" s="215"/>
      <c r="MUP36" s="215"/>
      <c r="MUQ36" s="215"/>
      <c r="MUR36" s="215"/>
      <c r="MUS36" s="215"/>
      <c r="MUT36" s="215"/>
      <c r="MUU36" s="215"/>
      <c r="MUV36" s="215"/>
      <c r="MUW36" s="215"/>
      <c r="MUX36" s="215"/>
      <c r="MUY36" s="215"/>
      <c r="MUZ36" s="215"/>
      <c r="MVA36" s="215"/>
      <c r="MVB36" s="215"/>
      <c r="MVC36" s="215"/>
      <c r="MVD36" s="215"/>
      <c r="MVE36" s="215"/>
      <c r="MVF36" s="215"/>
      <c r="MVG36" s="215"/>
      <c r="MVH36" s="215"/>
      <c r="MVI36" s="215"/>
      <c r="MVJ36" s="215"/>
      <c r="MVK36" s="215"/>
      <c r="MVL36" s="215"/>
      <c r="MVM36" s="215"/>
      <c r="MVN36" s="215"/>
      <c r="MVO36" s="215"/>
      <c r="MVP36" s="215"/>
      <c r="MVQ36" s="215"/>
      <c r="MVR36" s="215"/>
      <c r="MVS36" s="215"/>
      <c r="MVT36" s="215"/>
      <c r="MVU36" s="215"/>
      <c r="MVV36" s="215"/>
      <c r="MVW36" s="215"/>
      <c r="MVX36" s="215"/>
      <c r="MVY36" s="215"/>
      <c r="MVZ36" s="215"/>
      <c r="MWA36" s="215"/>
      <c r="MWB36" s="215"/>
      <c r="MWC36" s="215"/>
      <c r="MWD36" s="215"/>
      <c r="MWE36" s="215"/>
      <c r="MWF36" s="215"/>
      <c r="MWG36" s="215"/>
      <c r="MWH36" s="215"/>
      <c r="MWI36" s="215"/>
      <c r="MWJ36" s="215"/>
      <c r="MWK36" s="215"/>
      <c r="MWL36" s="215"/>
      <c r="MWM36" s="215"/>
      <c r="MWN36" s="215"/>
      <c r="MWO36" s="215"/>
      <c r="MWP36" s="215"/>
      <c r="MWQ36" s="215"/>
      <c r="MWR36" s="215"/>
      <c r="MWS36" s="215"/>
      <c r="MWT36" s="215"/>
      <c r="MWU36" s="215"/>
      <c r="MWV36" s="215"/>
      <c r="MWW36" s="215"/>
      <c r="MWX36" s="215"/>
      <c r="MWY36" s="215"/>
      <c r="MWZ36" s="215"/>
      <c r="MXA36" s="215"/>
      <c r="MXB36" s="215"/>
      <c r="MXC36" s="215"/>
      <c r="MXD36" s="215"/>
      <c r="MXE36" s="215"/>
      <c r="MXF36" s="215"/>
      <c r="MXG36" s="215"/>
      <c r="MXH36" s="215"/>
      <c r="MXI36" s="215"/>
      <c r="MXJ36" s="215"/>
      <c r="MXK36" s="215"/>
      <c r="MXL36" s="215"/>
      <c r="MXM36" s="215"/>
      <c r="MXN36" s="215"/>
      <c r="MXO36" s="215"/>
      <c r="MXP36" s="215"/>
      <c r="MXQ36" s="215"/>
      <c r="MXR36" s="215"/>
      <c r="MXS36" s="215"/>
      <c r="MXT36" s="215"/>
      <c r="MXU36" s="215"/>
      <c r="MXV36" s="215"/>
      <c r="MXW36" s="215"/>
      <c r="MXX36" s="215"/>
      <c r="MXY36" s="215"/>
      <c r="MXZ36" s="215"/>
      <c r="MYA36" s="215"/>
      <c r="MYB36" s="215"/>
      <c r="MYC36" s="215"/>
      <c r="MYD36" s="215"/>
      <c r="MYE36" s="215"/>
      <c r="MYF36" s="215"/>
      <c r="MYG36" s="215"/>
      <c r="MYH36" s="215"/>
      <c r="MYI36" s="215"/>
      <c r="MYJ36" s="215"/>
      <c r="MYK36" s="215"/>
      <c r="MYL36" s="215"/>
      <c r="MYM36" s="215"/>
      <c r="MYN36" s="215"/>
      <c r="MYO36" s="215"/>
      <c r="MYP36" s="215"/>
      <c r="MYQ36" s="215"/>
      <c r="MYR36" s="215"/>
      <c r="MYS36" s="215"/>
      <c r="MYT36" s="215"/>
      <c r="MYU36" s="215"/>
      <c r="MYV36" s="215"/>
      <c r="MYW36" s="215"/>
      <c r="MYX36" s="215"/>
      <c r="MYY36" s="215"/>
      <c r="MYZ36" s="215"/>
      <c r="MZA36" s="215"/>
      <c r="MZB36" s="215"/>
      <c r="MZC36" s="215"/>
      <c r="MZD36" s="215"/>
      <c r="MZE36" s="215"/>
      <c r="MZF36" s="215"/>
      <c r="MZG36" s="215"/>
      <c r="MZH36" s="215"/>
      <c r="MZI36" s="215"/>
      <c r="MZJ36" s="215"/>
      <c r="MZK36" s="215"/>
      <c r="MZL36" s="215"/>
      <c r="MZM36" s="215"/>
      <c r="MZN36" s="215"/>
      <c r="MZO36" s="215"/>
      <c r="MZP36" s="215"/>
      <c r="MZQ36" s="215"/>
      <c r="MZR36" s="215"/>
      <c r="MZS36" s="215"/>
      <c r="MZT36" s="215"/>
      <c r="MZU36" s="215"/>
      <c r="MZV36" s="215"/>
      <c r="MZW36" s="215"/>
      <c r="MZX36" s="215"/>
      <c r="MZY36" s="215"/>
      <c r="MZZ36" s="215"/>
      <c r="NAA36" s="215"/>
      <c r="NAB36" s="215"/>
      <c r="NAC36" s="215"/>
      <c r="NAD36" s="215"/>
      <c r="NAE36" s="215"/>
      <c r="NAF36" s="215"/>
      <c r="NAG36" s="215"/>
      <c r="NAH36" s="215"/>
      <c r="NAI36" s="215"/>
      <c r="NAJ36" s="215"/>
      <c r="NAK36" s="215"/>
      <c r="NAL36" s="215"/>
      <c r="NAM36" s="215"/>
      <c r="NAN36" s="215"/>
      <c r="NAO36" s="215"/>
      <c r="NAP36" s="215"/>
      <c r="NAQ36" s="215"/>
      <c r="NAR36" s="215"/>
      <c r="NAS36" s="215"/>
      <c r="NAT36" s="215"/>
      <c r="NAU36" s="215"/>
      <c r="NAV36" s="215"/>
      <c r="NAW36" s="215"/>
      <c r="NAX36" s="215"/>
      <c r="NAY36" s="215"/>
      <c r="NAZ36" s="215"/>
      <c r="NBA36" s="215"/>
      <c r="NBB36" s="215"/>
      <c r="NBC36" s="215"/>
      <c r="NBD36" s="215"/>
      <c r="NBE36" s="215"/>
      <c r="NBF36" s="215"/>
      <c r="NBG36" s="215"/>
      <c r="NBH36" s="215"/>
      <c r="NBI36" s="215"/>
      <c r="NBJ36" s="215"/>
      <c r="NBK36" s="215"/>
      <c r="NBL36" s="215"/>
      <c r="NBM36" s="215"/>
      <c r="NBN36" s="215"/>
      <c r="NBO36" s="215"/>
      <c r="NBP36" s="215"/>
      <c r="NBQ36" s="215"/>
      <c r="NBR36" s="215"/>
      <c r="NBS36" s="215"/>
      <c r="NBT36" s="215"/>
      <c r="NBU36" s="215"/>
      <c r="NBV36" s="215"/>
      <c r="NBW36" s="215"/>
      <c r="NBX36" s="215"/>
      <c r="NBY36" s="215"/>
      <c r="NBZ36" s="215"/>
      <c r="NCA36" s="215"/>
      <c r="NCB36" s="215"/>
      <c r="NCC36" s="215"/>
      <c r="NCD36" s="215"/>
      <c r="NCE36" s="215"/>
      <c r="NCF36" s="215"/>
      <c r="NCG36" s="215"/>
      <c r="NCH36" s="215"/>
      <c r="NCI36" s="215"/>
      <c r="NCJ36" s="215"/>
      <c r="NCK36" s="215"/>
      <c r="NCL36" s="215"/>
      <c r="NCM36" s="215"/>
      <c r="NCN36" s="215"/>
      <c r="NCO36" s="215"/>
      <c r="NCP36" s="215"/>
      <c r="NCQ36" s="215"/>
      <c r="NCR36" s="215"/>
      <c r="NCS36" s="215"/>
      <c r="NCT36" s="215"/>
      <c r="NCU36" s="215"/>
      <c r="NCV36" s="215"/>
      <c r="NCW36" s="215"/>
      <c r="NCX36" s="215"/>
      <c r="NCY36" s="215"/>
      <c r="NCZ36" s="215"/>
      <c r="NDA36" s="215"/>
      <c r="NDB36" s="215"/>
      <c r="NDC36" s="215"/>
      <c r="NDD36" s="215"/>
      <c r="NDE36" s="215"/>
      <c r="NDF36" s="215"/>
      <c r="NDG36" s="215"/>
      <c r="NDH36" s="215"/>
      <c r="NDI36" s="215"/>
      <c r="NDJ36" s="215"/>
      <c r="NDK36" s="215"/>
      <c r="NDL36" s="215"/>
      <c r="NDM36" s="215"/>
      <c r="NDN36" s="215"/>
      <c r="NDO36" s="215"/>
      <c r="NDP36" s="215"/>
      <c r="NDQ36" s="215"/>
      <c r="NDR36" s="215"/>
      <c r="NDS36" s="215"/>
      <c r="NDT36" s="215"/>
      <c r="NDU36" s="215"/>
      <c r="NDV36" s="215"/>
      <c r="NDW36" s="215"/>
      <c r="NDX36" s="215"/>
      <c r="NDY36" s="215"/>
      <c r="NDZ36" s="215"/>
      <c r="NEA36" s="215"/>
      <c r="NEB36" s="215"/>
      <c r="NEC36" s="215"/>
      <c r="NED36" s="215"/>
      <c r="NEE36" s="215"/>
      <c r="NEF36" s="215"/>
      <c r="NEG36" s="215"/>
      <c r="NEH36" s="215"/>
      <c r="NEI36" s="215"/>
      <c r="NEJ36" s="215"/>
      <c r="NEK36" s="215"/>
      <c r="NEL36" s="215"/>
      <c r="NEM36" s="215"/>
      <c r="NEN36" s="215"/>
      <c r="NEO36" s="215"/>
      <c r="NEP36" s="215"/>
      <c r="NEQ36" s="215"/>
      <c r="NER36" s="215"/>
      <c r="NES36" s="215"/>
      <c r="NET36" s="215"/>
      <c r="NEU36" s="215"/>
      <c r="NEV36" s="215"/>
      <c r="NEW36" s="215"/>
      <c r="NEX36" s="215"/>
      <c r="NEY36" s="215"/>
      <c r="NEZ36" s="215"/>
      <c r="NFA36" s="215"/>
      <c r="NFB36" s="215"/>
      <c r="NFC36" s="215"/>
      <c r="NFD36" s="215"/>
      <c r="NFE36" s="215"/>
      <c r="NFF36" s="215"/>
      <c r="NFG36" s="215"/>
      <c r="NFH36" s="215"/>
      <c r="NFI36" s="215"/>
      <c r="NFJ36" s="215"/>
      <c r="NFK36" s="215"/>
      <c r="NFL36" s="215"/>
      <c r="NFM36" s="215"/>
      <c r="NFN36" s="215"/>
      <c r="NFO36" s="215"/>
      <c r="NFP36" s="215"/>
      <c r="NFQ36" s="215"/>
      <c r="NFR36" s="215"/>
      <c r="NFS36" s="215"/>
      <c r="NFT36" s="215"/>
      <c r="NFU36" s="215"/>
      <c r="NFV36" s="215"/>
      <c r="NFW36" s="215"/>
      <c r="NFX36" s="215"/>
      <c r="NFY36" s="215"/>
      <c r="NFZ36" s="215"/>
      <c r="NGA36" s="215"/>
      <c r="NGB36" s="215"/>
      <c r="NGC36" s="215"/>
      <c r="NGD36" s="215"/>
      <c r="NGE36" s="215"/>
      <c r="NGF36" s="215"/>
      <c r="NGG36" s="215"/>
      <c r="NGH36" s="215"/>
      <c r="NGI36" s="215"/>
      <c r="NGJ36" s="215"/>
      <c r="NGK36" s="215"/>
      <c r="NGL36" s="215"/>
      <c r="NGM36" s="215"/>
      <c r="NGN36" s="215"/>
      <c r="NGO36" s="215"/>
      <c r="NGP36" s="215"/>
      <c r="NGQ36" s="215"/>
      <c r="NGR36" s="215"/>
      <c r="NGS36" s="215"/>
      <c r="NGT36" s="215"/>
      <c r="NGU36" s="215"/>
      <c r="NGV36" s="215"/>
      <c r="NGW36" s="215"/>
      <c r="NGX36" s="215"/>
      <c r="NGY36" s="215"/>
      <c r="NGZ36" s="215"/>
      <c r="NHA36" s="215"/>
      <c r="NHB36" s="215"/>
      <c r="NHC36" s="215"/>
      <c r="NHD36" s="215"/>
      <c r="NHE36" s="215"/>
      <c r="NHF36" s="215"/>
      <c r="NHG36" s="215"/>
      <c r="NHH36" s="215"/>
      <c r="NHI36" s="215"/>
      <c r="NHJ36" s="215"/>
      <c r="NHK36" s="215"/>
      <c r="NHL36" s="215"/>
      <c r="NHM36" s="215"/>
      <c r="NHN36" s="215"/>
      <c r="NHO36" s="215"/>
      <c r="NHP36" s="215"/>
      <c r="NHQ36" s="215"/>
      <c r="NHR36" s="215"/>
      <c r="NHS36" s="215"/>
      <c r="NHT36" s="215"/>
      <c r="NHU36" s="215"/>
      <c r="NHV36" s="215"/>
      <c r="NHW36" s="215"/>
      <c r="NHX36" s="215"/>
      <c r="NHY36" s="215"/>
      <c r="NHZ36" s="215"/>
      <c r="NIA36" s="215"/>
      <c r="NIB36" s="215"/>
      <c r="NIC36" s="215"/>
      <c r="NID36" s="215"/>
      <c r="NIE36" s="215"/>
      <c r="NIF36" s="215"/>
      <c r="NIG36" s="215"/>
      <c r="NIH36" s="215"/>
      <c r="NII36" s="215"/>
      <c r="NIJ36" s="215"/>
      <c r="NIK36" s="215"/>
      <c r="NIL36" s="215"/>
      <c r="NIM36" s="215"/>
      <c r="NIN36" s="215"/>
      <c r="NIO36" s="215"/>
      <c r="NIP36" s="215"/>
      <c r="NIQ36" s="215"/>
      <c r="NIR36" s="215"/>
      <c r="NIS36" s="215"/>
      <c r="NIT36" s="215"/>
      <c r="NIU36" s="215"/>
      <c r="NIV36" s="215"/>
      <c r="NIW36" s="215"/>
      <c r="NIX36" s="215"/>
      <c r="NIY36" s="215"/>
      <c r="NIZ36" s="215"/>
      <c r="NJA36" s="215"/>
      <c r="NJB36" s="215"/>
      <c r="NJC36" s="215"/>
      <c r="NJD36" s="215"/>
      <c r="NJE36" s="215"/>
      <c r="NJF36" s="215"/>
      <c r="NJG36" s="215"/>
      <c r="NJH36" s="215"/>
      <c r="NJI36" s="215"/>
      <c r="NJJ36" s="215"/>
      <c r="NJK36" s="215"/>
      <c r="NJL36" s="215"/>
      <c r="NJM36" s="215"/>
      <c r="NJN36" s="215"/>
      <c r="NJO36" s="215"/>
      <c r="NJP36" s="215"/>
      <c r="NJQ36" s="215"/>
      <c r="NJR36" s="215"/>
      <c r="NJS36" s="215"/>
      <c r="NJT36" s="215"/>
      <c r="NJU36" s="215"/>
      <c r="NJV36" s="215"/>
      <c r="NJW36" s="215"/>
      <c r="NJX36" s="215"/>
      <c r="NJY36" s="215"/>
      <c r="NJZ36" s="215"/>
      <c r="NKA36" s="215"/>
      <c r="NKB36" s="215"/>
      <c r="NKC36" s="215"/>
      <c r="NKD36" s="215"/>
      <c r="NKE36" s="215"/>
      <c r="NKF36" s="215"/>
      <c r="NKG36" s="215"/>
      <c r="NKH36" s="215"/>
      <c r="NKI36" s="215"/>
      <c r="NKJ36" s="215"/>
      <c r="NKK36" s="215"/>
      <c r="NKL36" s="215"/>
      <c r="NKM36" s="215"/>
      <c r="NKN36" s="215"/>
      <c r="NKO36" s="215"/>
      <c r="NKP36" s="215"/>
      <c r="NKQ36" s="215"/>
      <c r="NKR36" s="215"/>
      <c r="NKS36" s="215"/>
      <c r="NKT36" s="215"/>
      <c r="NKU36" s="215"/>
      <c r="NKV36" s="215"/>
      <c r="NKW36" s="215"/>
      <c r="NKX36" s="215"/>
      <c r="NKY36" s="215"/>
      <c r="NKZ36" s="215"/>
      <c r="NLA36" s="215"/>
      <c r="NLB36" s="215"/>
      <c r="NLC36" s="215"/>
      <c r="NLD36" s="215"/>
      <c r="NLE36" s="215"/>
      <c r="NLF36" s="215"/>
      <c r="NLG36" s="215"/>
      <c r="NLH36" s="215"/>
      <c r="NLI36" s="215"/>
      <c r="NLJ36" s="215"/>
      <c r="NLK36" s="215"/>
      <c r="NLL36" s="215"/>
      <c r="NLM36" s="215"/>
      <c r="NLN36" s="215"/>
      <c r="NLO36" s="215"/>
      <c r="NLP36" s="215"/>
      <c r="NLQ36" s="215"/>
      <c r="NLR36" s="215"/>
      <c r="NLS36" s="215"/>
      <c r="NLT36" s="215"/>
      <c r="NLU36" s="215"/>
      <c r="NLV36" s="215"/>
      <c r="NLW36" s="215"/>
      <c r="NLX36" s="215"/>
      <c r="NLY36" s="215"/>
      <c r="NLZ36" s="215"/>
      <c r="NMA36" s="215"/>
      <c r="NMB36" s="215"/>
      <c r="NMC36" s="215"/>
      <c r="NMD36" s="215"/>
      <c r="NME36" s="215"/>
      <c r="NMF36" s="215"/>
      <c r="NMG36" s="215"/>
      <c r="NMH36" s="215"/>
      <c r="NMI36" s="215"/>
      <c r="NMJ36" s="215"/>
      <c r="NMK36" s="215"/>
      <c r="NML36" s="215"/>
      <c r="NMM36" s="215"/>
      <c r="NMN36" s="215"/>
      <c r="NMO36" s="215"/>
      <c r="NMP36" s="215"/>
      <c r="NMQ36" s="215"/>
      <c r="NMR36" s="215"/>
      <c r="NMS36" s="215"/>
      <c r="NMT36" s="215"/>
      <c r="NMU36" s="215"/>
      <c r="NMV36" s="215"/>
      <c r="NMW36" s="215"/>
      <c r="NMX36" s="215"/>
      <c r="NMY36" s="215"/>
      <c r="NMZ36" s="215"/>
      <c r="NNA36" s="215"/>
      <c r="NNB36" s="215"/>
      <c r="NNC36" s="215"/>
      <c r="NND36" s="215"/>
      <c r="NNE36" s="215"/>
      <c r="NNF36" s="215"/>
      <c r="NNG36" s="215"/>
      <c r="NNH36" s="215"/>
      <c r="NNI36" s="215"/>
      <c r="NNJ36" s="215"/>
      <c r="NNK36" s="215"/>
      <c r="NNL36" s="215"/>
      <c r="NNM36" s="215"/>
      <c r="NNN36" s="215"/>
      <c r="NNO36" s="215"/>
      <c r="NNP36" s="215"/>
      <c r="NNQ36" s="215"/>
      <c r="NNR36" s="215"/>
      <c r="NNS36" s="215"/>
      <c r="NNT36" s="215"/>
      <c r="NNU36" s="215"/>
      <c r="NNV36" s="215"/>
      <c r="NNW36" s="215"/>
      <c r="NNX36" s="215"/>
      <c r="NNY36" s="215"/>
      <c r="NNZ36" s="215"/>
      <c r="NOA36" s="215"/>
      <c r="NOB36" s="215"/>
      <c r="NOC36" s="215"/>
      <c r="NOD36" s="215"/>
      <c r="NOE36" s="215"/>
      <c r="NOF36" s="215"/>
      <c r="NOG36" s="215"/>
      <c r="NOH36" s="215"/>
      <c r="NOI36" s="215"/>
      <c r="NOJ36" s="215"/>
      <c r="NOK36" s="215"/>
      <c r="NOL36" s="215"/>
      <c r="NOM36" s="215"/>
      <c r="NON36" s="215"/>
      <c r="NOO36" s="215"/>
      <c r="NOP36" s="215"/>
      <c r="NOQ36" s="215"/>
      <c r="NOR36" s="215"/>
      <c r="NOS36" s="215"/>
      <c r="NOT36" s="215"/>
      <c r="NOU36" s="215"/>
      <c r="NOV36" s="215"/>
      <c r="NOW36" s="215"/>
      <c r="NOX36" s="215"/>
      <c r="NOY36" s="215"/>
      <c r="NOZ36" s="215"/>
      <c r="NPA36" s="215"/>
      <c r="NPB36" s="215"/>
      <c r="NPC36" s="215"/>
      <c r="NPD36" s="215"/>
      <c r="NPE36" s="215"/>
      <c r="NPF36" s="215"/>
      <c r="NPG36" s="215"/>
      <c r="NPH36" s="215"/>
      <c r="NPI36" s="215"/>
      <c r="NPJ36" s="215"/>
      <c r="NPK36" s="215"/>
      <c r="NPL36" s="215"/>
      <c r="NPM36" s="215"/>
      <c r="NPN36" s="215"/>
      <c r="NPO36" s="215"/>
      <c r="NPP36" s="215"/>
      <c r="NPQ36" s="215"/>
      <c r="NPR36" s="215"/>
      <c r="NPS36" s="215"/>
      <c r="NPT36" s="215"/>
      <c r="NPU36" s="215"/>
      <c r="NPV36" s="215"/>
      <c r="NPW36" s="215"/>
      <c r="NPX36" s="215"/>
      <c r="NPY36" s="215"/>
      <c r="NPZ36" s="215"/>
      <c r="NQA36" s="215"/>
      <c r="NQB36" s="215"/>
      <c r="NQC36" s="215"/>
      <c r="NQD36" s="215"/>
      <c r="NQE36" s="215"/>
      <c r="NQF36" s="215"/>
      <c r="NQG36" s="215"/>
      <c r="NQH36" s="215"/>
      <c r="NQI36" s="215"/>
      <c r="NQJ36" s="215"/>
      <c r="NQK36" s="215"/>
      <c r="NQL36" s="215"/>
      <c r="NQM36" s="215"/>
      <c r="NQN36" s="215"/>
      <c r="NQO36" s="215"/>
      <c r="NQP36" s="215"/>
      <c r="NQQ36" s="215"/>
      <c r="NQR36" s="215"/>
      <c r="NQS36" s="215"/>
      <c r="NQT36" s="215"/>
      <c r="NQU36" s="215"/>
      <c r="NQV36" s="215"/>
      <c r="NQW36" s="215"/>
      <c r="NQX36" s="215"/>
      <c r="NQY36" s="215"/>
      <c r="NQZ36" s="215"/>
      <c r="NRA36" s="215"/>
      <c r="NRB36" s="215"/>
      <c r="NRC36" s="215"/>
      <c r="NRD36" s="215"/>
      <c r="NRE36" s="215"/>
      <c r="NRF36" s="215"/>
      <c r="NRG36" s="215"/>
      <c r="NRH36" s="215"/>
      <c r="NRI36" s="215"/>
      <c r="NRJ36" s="215"/>
      <c r="NRK36" s="215"/>
      <c r="NRL36" s="215"/>
      <c r="NRM36" s="215"/>
      <c r="NRN36" s="215"/>
      <c r="NRO36" s="215"/>
      <c r="NRP36" s="215"/>
      <c r="NRQ36" s="215"/>
      <c r="NRR36" s="215"/>
      <c r="NRS36" s="215"/>
      <c r="NRT36" s="215"/>
      <c r="NRU36" s="215"/>
      <c r="NRV36" s="215"/>
      <c r="NRW36" s="215"/>
      <c r="NRX36" s="215"/>
      <c r="NRY36" s="215"/>
      <c r="NRZ36" s="215"/>
      <c r="NSA36" s="215"/>
      <c r="NSB36" s="215"/>
      <c r="NSC36" s="215"/>
      <c r="NSD36" s="215"/>
      <c r="NSE36" s="215"/>
      <c r="NSF36" s="215"/>
      <c r="NSG36" s="215"/>
      <c r="NSH36" s="215"/>
      <c r="NSI36" s="215"/>
      <c r="NSJ36" s="215"/>
      <c r="NSK36" s="215"/>
      <c r="NSL36" s="215"/>
      <c r="NSM36" s="215"/>
      <c r="NSN36" s="215"/>
      <c r="NSO36" s="215"/>
      <c r="NSP36" s="215"/>
      <c r="NSQ36" s="215"/>
      <c r="NSR36" s="215"/>
      <c r="NSS36" s="215"/>
      <c r="NST36" s="215"/>
      <c r="NSU36" s="215"/>
      <c r="NSV36" s="215"/>
      <c r="NSW36" s="215"/>
      <c r="NSX36" s="215"/>
      <c r="NSY36" s="215"/>
      <c r="NSZ36" s="215"/>
      <c r="NTA36" s="215"/>
      <c r="NTB36" s="215"/>
      <c r="NTC36" s="215"/>
      <c r="NTD36" s="215"/>
      <c r="NTE36" s="215"/>
      <c r="NTF36" s="215"/>
      <c r="NTG36" s="215"/>
      <c r="NTH36" s="215"/>
      <c r="NTI36" s="215"/>
      <c r="NTJ36" s="215"/>
      <c r="NTK36" s="215"/>
      <c r="NTL36" s="215"/>
      <c r="NTM36" s="215"/>
      <c r="NTN36" s="215"/>
      <c r="NTO36" s="215"/>
      <c r="NTP36" s="215"/>
      <c r="NTQ36" s="215"/>
      <c r="NTR36" s="215"/>
      <c r="NTS36" s="215"/>
      <c r="NTT36" s="215"/>
      <c r="NTU36" s="215"/>
      <c r="NTV36" s="215"/>
      <c r="NTW36" s="215"/>
      <c r="NTX36" s="215"/>
      <c r="NTY36" s="215"/>
      <c r="NTZ36" s="215"/>
      <c r="NUA36" s="215"/>
      <c r="NUB36" s="215"/>
      <c r="NUC36" s="215"/>
      <c r="NUD36" s="215"/>
      <c r="NUE36" s="215"/>
      <c r="NUF36" s="215"/>
      <c r="NUG36" s="215"/>
      <c r="NUH36" s="215"/>
      <c r="NUI36" s="215"/>
      <c r="NUJ36" s="215"/>
      <c r="NUK36" s="215"/>
      <c r="NUL36" s="215"/>
      <c r="NUM36" s="215"/>
      <c r="NUN36" s="215"/>
      <c r="NUO36" s="215"/>
      <c r="NUP36" s="215"/>
      <c r="NUQ36" s="215"/>
      <c r="NUR36" s="215"/>
      <c r="NUS36" s="215"/>
      <c r="NUT36" s="215"/>
      <c r="NUU36" s="215"/>
      <c r="NUV36" s="215"/>
      <c r="NUW36" s="215"/>
      <c r="NUX36" s="215"/>
      <c r="NUY36" s="215"/>
      <c r="NUZ36" s="215"/>
      <c r="NVA36" s="215"/>
      <c r="NVB36" s="215"/>
      <c r="NVC36" s="215"/>
      <c r="NVD36" s="215"/>
      <c r="NVE36" s="215"/>
      <c r="NVF36" s="215"/>
      <c r="NVG36" s="215"/>
      <c r="NVH36" s="215"/>
      <c r="NVI36" s="215"/>
      <c r="NVJ36" s="215"/>
      <c r="NVK36" s="215"/>
      <c r="NVL36" s="215"/>
      <c r="NVM36" s="215"/>
      <c r="NVN36" s="215"/>
      <c r="NVO36" s="215"/>
      <c r="NVP36" s="215"/>
      <c r="NVQ36" s="215"/>
      <c r="NVR36" s="215"/>
      <c r="NVS36" s="215"/>
      <c r="NVT36" s="215"/>
      <c r="NVU36" s="215"/>
      <c r="NVV36" s="215"/>
      <c r="NVW36" s="215"/>
      <c r="NVX36" s="215"/>
      <c r="NVY36" s="215"/>
      <c r="NVZ36" s="215"/>
      <c r="NWA36" s="215"/>
      <c r="NWB36" s="215"/>
      <c r="NWC36" s="215"/>
      <c r="NWD36" s="215"/>
      <c r="NWE36" s="215"/>
      <c r="NWF36" s="215"/>
      <c r="NWG36" s="215"/>
      <c r="NWH36" s="215"/>
      <c r="NWI36" s="215"/>
      <c r="NWJ36" s="215"/>
      <c r="NWK36" s="215"/>
      <c r="NWL36" s="215"/>
      <c r="NWM36" s="215"/>
      <c r="NWN36" s="215"/>
      <c r="NWO36" s="215"/>
      <c r="NWP36" s="215"/>
      <c r="NWQ36" s="215"/>
      <c r="NWR36" s="215"/>
      <c r="NWS36" s="215"/>
      <c r="NWT36" s="215"/>
      <c r="NWU36" s="215"/>
      <c r="NWV36" s="215"/>
      <c r="NWW36" s="215"/>
      <c r="NWX36" s="215"/>
      <c r="NWY36" s="215"/>
      <c r="NWZ36" s="215"/>
      <c r="NXA36" s="215"/>
      <c r="NXB36" s="215"/>
      <c r="NXC36" s="215"/>
      <c r="NXD36" s="215"/>
      <c r="NXE36" s="215"/>
      <c r="NXF36" s="215"/>
      <c r="NXG36" s="215"/>
      <c r="NXH36" s="215"/>
      <c r="NXI36" s="215"/>
      <c r="NXJ36" s="215"/>
      <c r="NXK36" s="215"/>
      <c r="NXL36" s="215"/>
      <c r="NXM36" s="215"/>
      <c r="NXN36" s="215"/>
      <c r="NXO36" s="215"/>
      <c r="NXP36" s="215"/>
      <c r="NXQ36" s="215"/>
      <c r="NXR36" s="215"/>
      <c r="NXS36" s="215"/>
      <c r="NXT36" s="215"/>
      <c r="NXU36" s="215"/>
      <c r="NXV36" s="215"/>
      <c r="NXW36" s="215"/>
      <c r="NXX36" s="215"/>
      <c r="NXY36" s="215"/>
      <c r="NXZ36" s="215"/>
      <c r="NYA36" s="215"/>
      <c r="NYB36" s="215"/>
      <c r="NYC36" s="215"/>
      <c r="NYD36" s="215"/>
      <c r="NYE36" s="215"/>
      <c r="NYF36" s="215"/>
      <c r="NYG36" s="215"/>
      <c r="NYH36" s="215"/>
      <c r="NYI36" s="215"/>
      <c r="NYJ36" s="215"/>
      <c r="NYK36" s="215"/>
      <c r="NYL36" s="215"/>
      <c r="NYM36" s="215"/>
      <c r="NYN36" s="215"/>
      <c r="NYO36" s="215"/>
      <c r="NYP36" s="215"/>
      <c r="NYQ36" s="215"/>
      <c r="NYR36" s="215"/>
      <c r="NYS36" s="215"/>
      <c r="NYT36" s="215"/>
      <c r="NYU36" s="215"/>
      <c r="NYV36" s="215"/>
      <c r="NYW36" s="215"/>
      <c r="NYX36" s="215"/>
      <c r="NYY36" s="215"/>
      <c r="NYZ36" s="215"/>
      <c r="NZA36" s="215"/>
      <c r="NZB36" s="215"/>
      <c r="NZC36" s="215"/>
      <c r="NZD36" s="215"/>
      <c r="NZE36" s="215"/>
      <c r="NZF36" s="215"/>
      <c r="NZG36" s="215"/>
      <c r="NZH36" s="215"/>
      <c r="NZI36" s="215"/>
      <c r="NZJ36" s="215"/>
      <c r="NZK36" s="215"/>
      <c r="NZL36" s="215"/>
      <c r="NZM36" s="215"/>
      <c r="NZN36" s="215"/>
      <c r="NZO36" s="215"/>
      <c r="NZP36" s="215"/>
      <c r="NZQ36" s="215"/>
      <c r="NZR36" s="215"/>
      <c r="NZS36" s="215"/>
      <c r="NZT36" s="215"/>
      <c r="NZU36" s="215"/>
      <c r="NZV36" s="215"/>
      <c r="NZW36" s="215"/>
      <c r="NZX36" s="215"/>
      <c r="NZY36" s="215"/>
      <c r="NZZ36" s="215"/>
      <c r="OAA36" s="215"/>
      <c r="OAB36" s="215"/>
      <c r="OAC36" s="215"/>
      <c r="OAD36" s="215"/>
      <c r="OAE36" s="215"/>
      <c r="OAF36" s="215"/>
      <c r="OAG36" s="215"/>
      <c r="OAH36" s="215"/>
      <c r="OAI36" s="215"/>
      <c r="OAJ36" s="215"/>
      <c r="OAK36" s="215"/>
      <c r="OAL36" s="215"/>
      <c r="OAM36" s="215"/>
      <c r="OAN36" s="215"/>
      <c r="OAO36" s="215"/>
      <c r="OAP36" s="215"/>
      <c r="OAQ36" s="215"/>
      <c r="OAR36" s="215"/>
      <c r="OAS36" s="215"/>
      <c r="OAT36" s="215"/>
      <c r="OAU36" s="215"/>
      <c r="OAV36" s="215"/>
      <c r="OAW36" s="215"/>
      <c r="OAX36" s="215"/>
      <c r="OAY36" s="215"/>
      <c r="OAZ36" s="215"/>
      <c r="OBA36" s="215"/>
      <c r="OBB36" s="215"/>
      <c r="OBC36" s="215"/>
      <c r="OBD36" s="215"/>
      <c r="OBE36" s="215"/>
      <c r="OBF36" s="215"/>
      <c r="OBG36" s="215"/>
      <c r="OBH36" s="215"/>
      <c r="OBI36" s="215"/>
      <c r="OBJ36" s="215"/>
      <c r="OBK36" s="215"/>
      <c r="OBL36" s="215"/>
      <c r="OBM36" s="215"/>
      <c r="OBN36" s="215"/>
      <c r="OBO36" s="215"/>
      <c r="OBP36" s="215"/>
      <c r="OBQ36" s="215"/>
      <c r="OBR36" s="215"/>
      <c r="OBS36" s="215"/>
      <c r="OBT36" s="215"/>
      <c r="OBU36" s="215"/>
      <c r="OBV36" s="215"/>
      <c r="OBW36" s="215"/>
      <c r="OBX36" s="215"/>
      <c r="OBY36" s="215"/>
      <c r="OBZ36" s="215"/>
      <c r="OCA36" s="215"/>
      <c r="OCB36" s="215"/>
      <c r="OCC36" s="215"/>
      <c r="OCD36" s="215"/>
      <c r="OCE36" s="215"/>
      <c r="OCF36" s="215"/>
      <c r="OCG36" s="215"/>
      <c r="OCH36" s="215"/>
      <c r="OCI36" s="215"/>
      <c r="OCJ36" s="215"/>
      <c r="OCK36" s="215"/>
      <c r="OCL36" s="215"/>
      <c r="OCM36" s="215"/>
      <c r="OCN36" s="215"/>
      <c r="OCO36" s="215"/>
      <c r="OCP36" s="215"/>
      <c r="OCQ36" s="215"/>
      <c r="OCR36" s="215"/>
      <c r="OCS36" s="215"/>
      <c r="OCT36" s="215"/>
      <c r="OCU36" s="215"/>
      <c r="OCV36" s="215"/>
      <c r="OCW36" s="215"/>
      <c r="OCX36" s="215"/>
      <c r="OCY36" s="215"/>
      <c r="OCZ36" s="215"/>
      <c r="ODA36" s="215"/>
      <c r="ODB36" s="215"/>
      <c r="ODC36" s="215"/>
      <c r="ODD36" s="215"/>
      <c r="ODE36" s="215"/>
      <c r="ODF36" s="215"/>
      <c r="ODG36" s="215"/>
      <c r="ODH36" s="215"/>
      <c r="ODI36" s="215"/>
      <c r="ODJ36" s="215"/>
      <c r="ODK36" s="215"/>
      <c r="ODL36" s="215"/>
      <c r="ODM36" s="215"/>
      <c r="ODN36" s="215"/>
      <c r="ODO36" s="215"/>
      <c r="ODP36" s="215"/>
      <c r="ODQ36" s="215"/>
      <c r="ODR36" s="215"/>
      <c r="ODS36" s="215"/>
      <c r="ODT36" s="215"/>
      <c r="ODU36" s="215"/>
      <c r="ODV36" s="215"/>
      <c r="ODW36" s="215"/>
      <c r="ODX36" s="215"/>
      <c r="ODY36" s="215"/>
      <c r="ODZ36" s="215"/>
      <c r="OEA36" s="215"/>
      <c r="OEB36" s="215"/>
      <c r="OEC36" s="215"/>
      <c r="OED36" s="215"/>
      <c r="OEE36" s="215"/>
      <c r="OEF36" s="215"/>
      <c r="OEG36" s="215"/>
      <c r="OEH36" s="215"/>
      <c r="OEI36" s="215"/>
      <c r="OEJ36" s="215"/>
      <c r="OEK36" s="215"/>
      <c r="OEL36" s="215"/>
      <c r="OEM36" s="215"/>
      <c r="OEN36" s="215"/>
      <c r="OEO36" s="215"/>
      <c r="OEP36" s="215"/>
      <c r="OEQ36" s="215"/>
      <c r="OER36" s="215"/>
      <c r="OES36" s="215"/>
      <c r="OET36" s="215"/>
      <c r="OEU36" s="215"/>
      <c r="OEV36" s="215"/>
      <c r="OEW36" s="215"/>
      <c r="OEX36" s="215"/>
      <c r="OEY36" s="215"/>
      <c r="OEZ36" s="215"/>
      <c r="OFA36" s="215"/>
      <c r="OFB36" s="215"/>
      <c r="OFC36" s="215"/>
      <c r="OFD36" s="215"/>
      <c r="OFE36" s="215"/>
      <c r="OFF36" s="215"/>
      <c r="OFG36" s="215"/>
      <c r="OFH36" s="215"/>
      <c r="OFI36" s="215"/>
      <c r="OFJ36" s="215"/>
      <c r="OFK36" s="215"/>
      <c r="OFL36" s="215"/>
      <c r="OFM36" s="215"/>
      <c r="OFN36" s="215"/>
      <c r="OFO36" s="215"/>
      <c r="OFP36" s="215"/>
      <c r="OFQ36" s="215"/>
      <c r="OFR36" s="215"/>
      <c r="OFS36" s="215"/>
      <c r="OFT36" s="215"/>
      <c r="OFU36" s="215"/>
      <c r="OFV36" s="215"/>
      <c r="OFW36" s="215"/>
      <c r="OFX36" s="215"/>
      <c r="OFY36" s="215"/>
      <c r="OFZ36" s="215"/>
      <c r="OGA36" s="215"/>
      <c r="OGB36" s="215"/>
      <c r="OGC36" s="215"/>
      <c r="OGD36" s="215"/>
      <c r="OGE36" s="215"/>
      <c r="OGF36" s="215"/>
      <c r="OGG36" s="215"/>
      <c r="OGH36" s="215"/>
      <c r="OGI36" s="215"/>
      <c r="OGJ36" s="215"/>
      <c r="OGK36" s="215"/>
      <c r="OGL36" s="215"/>
      <c r="OGM36" s="215"/>
      <c r="OGN36" s="215"/>
      <c r="OGO36" s="215"/>
      <c r="OGP36" s="215"/>
      <c r="OGQ36" s="215"/>
      <c r="OGR36" s="215"/>
      <c r="OGS36" s="215"/>
      <c r="OGT36" s="215"/>
      <c r="OGU36" s="215"/>
      <c r="OGV36" s="215"/>
      <c r="OGW36" s="215"/>
      <c r="OGX36" s="215"/>
      <c r="OGY36" s="215"/>
      <c r="OGZ36" s="215"/>
      <c r="OHA36" s="215"/>
      <c r="OHB36" s="215"/>
      <c r="OHC36" s="215"/>
      <c r="OHD36" s="215"/>
      <c r="OHE36" s="215"/>
      <c r="OHF36" s="215"/>
      <c r="OHG36" s="215"/>
      <c r="OHH36" s="215"/>
      <c r="OHI36" s="215"/>
      <c r="OHJ36" s="215"/>
      <c r="OHK36" s="215"/>
      <c r="OHL36" s="215"/>
      <c r="OHM36" s="215"/>
      <c r="OHN36" s="215"/>
      <c r="OHO36" s="215"/>
      <c r="OHP36" s="215"/>
      <c r="OHQ36" s="215"/>
      <c r="OHR36" s="215"/>
      <c r="OHS36" s="215"/>
      <c r="OHT36" s="215"/>
      <c r="OHU36" s="215"/>
      <c r="OHV36" s="215"/>
      <c r="OHW36" s="215"/>
      <c r="OHX36" s="215"/>
      <c r="OHY36" s="215"/>
      <c r="OHZ36" s="215"/>
      <c r="OIA36" s="215"/>
      <c r="OIB36" s="215"/>
      <c r="OIC36" s="215"/>
      <c r="OID36" s="215"/>
      <c r="OIE36" s="215"/>
      <c r="OIF36" s="215"/>
      <c r="OIG36" s="215"/>
      <c r="OIH36" s="215"/>
      <c r="OII36" s="215"/>
      <c r="OIJ36" s="215"/>
      <c r="OIK36" s="215"/>
      <c r="OIL36" s="215"/>
      <c r="OIM36" s="215"/>
      <c r="OIN36" s="215"/>
      <c r="OIO36" s="215"/>
      <c r="OIP36" s="215"/>
      <c r="OIQ36" s="215"/>
      <c r="OIR36" s="215"/>
      <c r="OIS36" s="215"/>
      <c r="OIT36" s="215"/>
      <c r="OIU36" s="215"/>
      <c r="OIV36" s="215"/>
      <c r="OIW36" s="215"/>
      <c r="OIX36" s="215"/>
      <c r="OIY36" s="215"/>
      <c r="OIZ36" s="215"/>
      <c r="OJA36" s="215"/>
      <c r="OJB36" s="215"/>
      <c r="OJC36" s="215"/>
      <c r="OJD36" s="215"/>
      <c r="OJE36" s="215"/>
      <c r="OJF36" s="215"/>
      <c r="OJG36" s="215"/>
      <c r="OJH36" s="215"/>
      <c r="OJI36" s="215"/>
      <c r="OJJ36" s="215"/>
      <c r="OJK36" s="215"/>
      <c r="OJL36" s="215"/>
      <c r="OJM36" s="215"/>
      <c r="OJN36" s="215"/>
      <c r="OJO36" s="215"/>
      <c r="OJP36" s="215"/>
      <c r="OJQ36" s="215"/>
      <c r="OJR36" s="215"/>
      <c r="OJS36" s="215"/>
      <c r="OJT36" s="215"/>
      <c r="OJU36" s="215"/>
      <c r="OJV36" s="215"/>
      <c r="OJW36" s="215"/>
      <c r="OJX36" s="215"/>
      <c r="OJY36" s="215"/>
      <c r="OJZ36" s="215"/>
      <c r="OKA36" s="215"/>
      <c r="OKB36" s="215"/>
      <c r="OKC36" s="215"/>
      <c r="OKD36" s="215"/>
      <c r="OKE36" s="215"/>
      <c r="OKF36" s="215"/>
      <c r="OKG36" s="215"/>
      <c r="OKH36" s="215"/>
      <c r="OKI36" s="215"/>
      <c r="OKJ36" s="215"/>
      <c r="OKK36" s="215"/>
      <c r="OKL36" s="215"/>
      <c r="OKM36" s="215"/>
      <c r="OKN36" s="215"/>
      <c r="OKO36" s="215"/>
      <c r="OKP36" s="215"/>
      <c r="OKQ36" s="215"/>
      <c r="OKR36" s="215"/>
      <c r="OKS36" s="215"/>
      <c r="OKT36" s="215"/>
      <c r="OKU36" s="215"/>
      <c r="OKV36" s="215"/>
      <c r="OKW36" s="215"/>
      <c r="OKX36" s="215"/>
      <c r="OKY36" s="215"/>
      <c r="OKZ36" s="215"/>
      <c r="OLA36" s="215"/>
      <c r="OLB36" s="215"/>
      <c r="OLC36" s="215"/>
      <c r="OLD36" s="215"/>
      <c r="OLE36" s="215"/>
      <c r="OLF36" s="215"/>
      <c r="OLG36" s="215"/>
      <c r="OLH36" s="215"/>
      <c r="OLI36" s="215"/>
      <c r="OLJ36" s="215"/>
      <c r="OLK36" s="215"/>
      <c r="OLL36" s="215"/>
      <c r="OLM36" s="215"/>
      <c r="OLN36" s="215"/>
      <c r="OLO36" s="215"/>
      <c r="OLP36" s="215"/>
      <c r="OLQ36" s="215"/>
      <c r="OLR36" s="215"/>
      <c r="OLS36" s="215"/>
      <c r="OLT36" s="215"/>
      <c r="OLU36" s="215"/>
      <c r="OLV36" s="215"/>
      <c r="OLW36" s="215"/>
      <c r="OLX36" s="215"/>
      <c r="OLY36" s="215"/>
      <c r="OLZ36" s="215"/>
      <c r="OMA36" s="215"/>
      <c r="OMB36" s="215"/>
      <c r="OMC36" s="215"/>
      <c r="OMD36" s="215"/>
      <c r="OME36" s="215"/>
      <c r="OMF36" s="215"/>
      <c r="OMG36" s="215"/>
      <c r="OMH36" s="215"/>
      <c r="OMI36" s="215"/>
      <c r="OMJ36" s="215"/>
      <c r="OMK36" s="215"/>
      <c r="OML36" s="215"/>
      <c r="OMM36" s="215"/>
      <c r="OMN36" s="215"/>
      <c r="OMO36" s="215"/>
      <c r="OMP36" s="215"/>
      <c r="OMQ36" s="215"/>
      <c r="OMR36" s="215"/>
      <c r="OMS36" s="215"/>
      <c r="OMT36" s="215"/>
      <c r="OMU36" s="215"/>
      <c r="OMV36" s="215"/>
      <c r="OMW36" s="215"/>
      <c r="OMX36" s="215"/>
      <c r="OMY36" s="215"/>
      <c r="OMZ36" s="215"/>
      <c r="ONA36" s="215"/>
      <c r="ONB36" s="215"/>
      <c r="ONC36" s="215"/>
      <c r="OND36" s="215"/>
      <c r="ONE36" s="215"/>
      <c r="ONF36" s="215"/>
      <c r="ONG36" s="215"/>
      <c r="ONH36" s="215"/>
      <c r="ONI36" s="215"/>
      <c r="ONJ36" s="215"/>
      <c r="ONK36" s="215"/>
      <c r="ONL36" s="215"/>
      <c r="ONM36" s="215"/>
      <c r="ONN36" s="215"/>
      <c r="ONO36" s="215"/>
      <c r="ONP36" s="215"/>
      <c r="ONQ36" s="215"/>
      <c r="ONR36" s="215"/>
      <c r="ONS36" s="215"/>
      <c r="ONT36" s="215"/>
      <c r="ONU36" s="215"/>
      <c r="ONV36" s="215"/>
      <c r="ONW36" s="215"/>
      <c r="ONX36" s="215"/>
      <c r="ONY36" s="215"/>
      <c r="ONZ36" s="215"/>
      <c r="OOA36" s="215"/>
      <c r="OOB36" s="215"/>
      <c r="OOC36" s="215"/>
      <c r="OOD36" s="215"/>
      <c r="OOE36" s="215"/>
      <c r="OOF36" s="215"/>
      <c r="OOG36" s="215"/>
      <c r="OOH36" s="215"/>
      <c r="OOI36" s="215"/>
      <c r="OOJ36" s="215"/>
      <c r="OOK36" s="215"/>
      <c r="OOL36" s="215"/>
      <c r="OOM36" s="215"/>
      <c r="OON36" s="215"/>
      <c r="OOO36" s="215"/>
      <c r="OOP36" s="215"/>
      <c r="OOQ36" s="215"/>
      <c r="OOR36" s="215"/>
      <c r="OOS36" s="215"/>
      <c r="OOT36" s="215"/>
      <c r="OOU36" s="215"/>
      <c r="OOV36" s="215"/>
      <c r="OOW36" s="215"/>
      <c r="OOX36" s="215"/>
      <c r="OOY36" s="215"/>
      <c r="OOZ36" s="215"/>
      <c r="OPA36" s="215"/>
      <c r="OPB36" s="215"/>
      <c r="OPC36" s="215"/>
      <c r="OPD36" s="215"/>
      <c r="OPE36" s="215"/>
      <c r="OPF36" s="215"/>
      <c r="OPG36" s="215"/>
      <c r="OPH36" s="215"/>
      <c r="OPI36" s="215"/>
      <c r="OPJ36" s="215"/>
      <c r="OPK36" s="215"/>
      <c r="OPL36" s="215"/>
      <c r="OPM36" s="215"/>
      <c r="OPN36" s="215"/>
      <c r="OPO36" s="215"/>
      <c r="OPP36" s="215"/>
      <c r="OPQ36" s="215"/>
      <c r="OPR36" s="215"/>
      <c r="OPS36" s="215"/>
      <c r="OPT36" s="215"/>
      <c r="OPU36" s="215"/>
      <c r="OPV36" s="215"/>
      <c r="OPW36" s="215"/>
      <c r="OPX36" s="215"/>
      <c r="OPY36" s="215"/>
      <c r="OPZ36" s="215"/>
      <c r="OQA36" s="215"/>
      <c r="OQB36" s="215"/>
      <c r="OQC36" s="215"/>
      <c r="OQD36" s="215"/>
      <c r="OQE36" s="215"/>
      <c r="OQF36" s="215"/>
      <c r="OQG36" s="215"/>
      <c r="OQH36" s="215"/>
      <c r="OQI36" s="215"/>
      <c r="OQJ36" s="215"/>
      <c r="OQK36" s="215"/>
      <c r="OQL36" s="215"/>
      <c r="OQM36" s="215"/>
      <c r="OQN36" s="215"/>
      <c r="OQO36" s="215"/>
      <c r="OQP36" s="215"/>
      <c r="OQQ36" s="215"/>
      <c r="OQR36" s="215"/>
      <c r="OQS36" s="215"/>
      <c r="OQT36" s="215"/>
      <c r="OQU36" s="215"/>
      <c r="OQV36" s="215"/>
      <c r="OQW36" s="215"/>
      <c r="OQX36" s="215"/>
      <c r="OQY36" s="215"/>
      <c r="OQZ36" s="215"/>
      <c r="ORA36" s="215"/>
      <c r="ORB36" s="215"/>
      <c r="ORC36" s="215"/>
      <c r="ORD36" s="215"/>
      <c r="ORE36" s="215"/>
      <c r="ORF36" s="215"/>
      <c r="ORG36" s="215"/>
      <c r="ORH36" s="215"/>
      <c r="ORI36" s="215"/>
      <c r="ORJ36" s="215"/>
      <c r="ORK36" s="215"/>
      <c r="ORL36" s="215"/>
      <c r="ORM36" s="215"/>
      <c r="ORN36" s="215"/>
      <c r="ORO36" s="215"/>
      <c r="ORP36" s="215"/>
      <c r="ORQ36" s="215"/>
      <c r="ORR36" s="215"/>
      <c r="ORS36" s="215"/>
      <c r="ORT36" s="215"/>
      <c r="ORU36" s="215"/>
      <c r="ORV36" s="215"/>
      <c r="ORW36" s="215"/>
      <c r="ORX36" s="215"/>
      <c r="ORY36" s="215"/>
      <c r="ORZ36" s="215"/>
      <c r="OSA36" s="215"/>
      <c r="OSB36" s="215"/>
      <c r="OSC36" s="215"/>
      <c r="OSD36" s="215"/>
      <c r="OSE36" s="215"/>
      <c r="OSF36" s="215"/>
      <c r="OSG36" s="215"/>
      <c r="OSH36" s="215"/>
      <c r="OSI36" s="215"/>
      <c r="OSJ36" s="215"/>
      <c r="OSK36" s="215"/>
      <c r="OSL36" s="215"/>
      <c r="OSM36" s="215"/>
      <c r="OSN36" s="215"/>
      <c r="OSO36" s="215"/>
      <c r="OSP36" s="215"/>
      <c r="OSQ36" s="215"/>
      <c r="OSR36" s="215"/>
      <c r="OSS36" s="215"/>
      <c r="OST36" s="215"/>
      <c r="OSU36" s="215"/>
      <c r="OSV36" s="215"/>
      <c r="OSW36" s="215"/>
      <c r="OSX36" s="215"/>
      <c r="OSY36" s="215"/>
      <c r="OSZ36" s="215"/>
      <c r="OTA36" s="215"/>
      <c r="OTB36" s="215"/>
      <c r="OTC36" s="215"/>
      <c r="OTD36" s="215"/>
      <c r="OTE36" s="215"/>
      <c r="OTF36" s="215"/>
      <c r="OTG36" s="215"/>
      <c r="OTH36" s="215"/>
      <c r="OTI36" s="215"/>
      <c r="OTJ36" s="215"/>
      <c r="OTK36" s="215"/>
      <c r="OTL36" s="215"/>
      <c r="OTM36" s="215"/>
      <c r="OTN36" s="215"/>
      <c r="OTO36" s="215"/>
      <c r="OTP36" s="215"/>
      <c r="OTQ36" s="215"/>
      <c r="OTR36" s="215"/>
      <c r="OTS36" s="215"/>
      <c r="OTT36" s="215"/>
      <c r="OTU36" s="215"/>
      <c r="OTV36" s="215"/>
      <c r="OTW36" s="215"/>
      <c r="OTX36" s="215"/>
      <c r="OTY36" s="215"/>
      <c r="OTZ36" s="215"/>
      <c r="OUA36" s="215"/>
      <c r="OUB36" s="215"/>
      <c r="OUC36" s="215"/>
      <c r="OUD36" s="215"/>
      <c r="OUE36" s="215"/>
      <c r="OUF36" s="215"/>
      <c r="OUG36" s="215"/>
      <c r="OUH36" s="215"/>
      <c r="OUI36" s="215"/>
      <c r="OUJ36" s="215"/>
      <c r="OUK36" s="215"/>
      <c r="OUL36" s="215"/>
      <c r="OUM36" s="215"/>
      <c r="OUN36" s="215"/>
      <c r="OUO36" s="215"/>
      <c r="OUP36" s="215"/>
      <c r="OUQ36" s="215"/>
      <c r="OUR36" s="215"/>
      <c r="OUS36" s="215"/>
      <c r="OUT36" s="215"/>
      <c r="OUU36" s="215"/>
      <c r="OUV36" s="215"/>
      <c r="OUW36" s="215"/>
      <c r="OUX36" s="215"/>
      <c r="OUY36" s="215"/>
      <c r="OUZ36" s="215"/>
      <c r="OVA36" s="215"/>
      <c r="OVB36" s="215"/>
      <c r="OVC36" s="215"/>
      <c r="OVD36" s="215"/>
      <c r="OVE36" s="215"/>
      <c r="OVF36" s="215"/>
      <c r="OVG36" s="215"/>
      <c r="OVH36" s="215"/>
      <c r="OVI36" s="215"/>
      <c r="OVJ36" s="215"/>
      <c r="OVK36" s="215"/>
      <c r="OVL36" s="215"/>
      <c r="OVM36" s="215"/>
      <c r="OVN36" s="215"/>
      <c r="OVO36" s="215"/>
      <c r="OVP36" s="215"/>
      <c r="OVQ36" s="215"/>
      <c r="OVR36" s="215"/>
      <c r="OVS36" s="215"/>
      <c r="OVT36" s="215"/>
      <c r="OVU36" s="215"/>
      <c r="OVV36" s="215"/>
      <c r="OVW36" s="215"/>
      <c r="OVX36" s="215"/>
      <c r="OVY36" s="215"/>
      <c r="OVZ36" s="215"/>
      <c r="OWA36" s="215"/>
      <c r="OWB36" s="215"/>
      <c r="OWC36" s="215"/>
      <c r="OWD36" s="215"/>
      <c r="OWE36" s="215"/>
      <c r="OWF36" s="215"/>
      <c r="OWG36" s="215"/>
      <c r="OWH36" s="215"/>
      <c r="OWI36" s="215"/>
      <c r="OWJ36" s="215"/>
      <c r="OWK36" s="215"/>
      <c r="OWL36" s="215"/>
      <c r="OWM36" s="215"/>
      <c r="OWN36" s="215"/>
      <c r="OWO36" s="215"/>
      <c r="OWP36" s="215"/>
      <c r="OWQ36" s="215"/>
      <c r="OWR36" s="215"/>
      <c r="OWS36" s="215"/>
      <c r="OWT36" s="215"/>
      <c r="OWU36" s="215"/>
      <c r="OWV36" s="215"/>
      <c r="OWW36" s="215"/>
      <c r="OWX36" s="215"/>
      <c r="OWY36" s="215"/>
      <c r="OWZ36" s="215"/>
      <c r="OXA36" s="215"/>
      <c r="OXB36" s="215"/>
      <c r="OXC36" s="215"/>
      <c r="OXD36" s="215"/>
      <c r="OXE36" s="215"/>
      <c r="OXF36" s="215"/>
      <c r="OXG36" s="215"/>
      <c r="OXH36" s="215"/>
      <c r="OXI36" s="215"/>
      <c r="OXJ36" s="215"/>
      <c r="OXK36" s="215"/>
      <c r="OXL36" s="215"/>
      <c r="OXM36" s="215"/>
      <c r="OXN36" s="215"/>
      <c r="OXO36" s="215"/>
      <c r="OXP36" s="215"/>
      <c r="OXQ36" s="215"/>
      <c r="OXR36" s="215"/>
      <c r="OXS36" s="215"/>
      <c r="OXT36" s="215"/>
      <c r="OXU36" s="215"/>
      <c r="OXV36" s="215"/>
      <c r="OXW36" s="215"/>
      <c r="OXX36" s="215"/>
      <c r="OXY36" s="215"/>
      <c r="OXZ36" s="215"/>
      <c r="OYA36" s="215"/>
      <c r="OYB36" s="215"/>
      <c r="OYC36" s="215"/>
      <c r="OYD36" s="215"/>
      <c r="OYE36" s="215"/>
      <c r="OYF36" s="215"/>
      <c r="OYG36" s="215"/>
      <c r="OYH36" s="215"/>
      <c r="OYI36" s="215"/>
      <c r="OYJ36" s="215"/>
      <c r="OYK36" s="215"/>
      <c r="OYL36" s="215"/>
      <c r="OYM36" s="215"/>
      <c r="OYN36" s="215"/>
      <c r="OYO36" s="215"/>
      <c r="OYP36" s="215"/>
      <c r="OYQ36" s="215"/>
      <c r="OYR36" s="215"/>
      <c r="OYS36" s="215"/>
      <c r="OYT36" s="215"/>
      <c r="OYU36" s="215"/>
      <c r="OYV36" s="215"/>
      <c r="OYW36" s="215"/>
      <c r="OYX36" s="215"/>
      <c r="OYY36" s="215"/>
      <c r="OYZ36" s="215"/>
      <c r="OZA36" s="215"/>
      <c r="OZB36" s="215"/>
      <c r="OZC36" s="215"/>
      <c r="OZD36" s="215"/>
      <c r="OZE36" s="215"/>
      <c r="OZF36" s="215"/>
      <c r="OZG36" s="215"/>
      <c r="OZH36" s="215"/>
      <c r="OZI36" s="215"/>
      <c r="OZJ36" s="215"/>
      <c r="OZK36" s="215"/>
      <c r="OZL36" s="215"/>
      <c r="OZM36" s="215"/>
      <c r="OZN36" s="215"/>
      <c r="OZO36" s="215"/>
      <c r="OZP36" s="215"/>
      <c r="OZQ36" s="215"/>
      <c r="OZR36" s="215"/>
      <c r="OZS36" s="215"/>
      <c r="OZT36" s="215"/>
      <c r="OZU36" s="215"/>
      <c r="OZV36" s="215"/>
      <c r="OZW36" s="215"/>
      <c r="OZX36" s="215"/>
      <c r="OZY36" s="215"/>
      <c r="OZZ36" s="215"/>
      <c r="PAA36" s="215"/>
      <c r="PAB36" s="215"/>
      <c r="PAC36" s="215"/>
      <c r="PAD36" s="215"/>
      <c r="PAE36" s="215"/>
      <c r="PAF36" s="215"/>
      <c r="PAG36" s="215"/>
      <c r="PAH36" s="215"/>
      <c r="PAI36" s="215"/>
      <c r="PAJ36" s="215"/>
      <c r="PAK36" s="215"/>
      <c r="PAL36" s="215"/>
      <c r="PAM36" s="215"/>
      <c r="PAN36" s="215"/>
      <c r="PAO36" s="215"/>
      <c r="PAP36" s="215"/>
      <c r="PAQ36" s="215"/>
      <c r="PAR36" s="215"/>
      <c r="PAS36" s="215"/>
      <c r="PAT36" s="215"/>
      <c r="PAU36" s="215"/>
      <c r="PAV36" s="215"/>
      <c r="PAW36" s="215"/>
      <c r="PAX36" s="215"/>
      <c r="PAY36" s="215"/>
      <c r="PAZ36" s="215"/>
      <c r="PBA36" s="215"/>
      <c r="PBB36" s="215"/>
      <c r="PBC36" s="215"/>
      <c r="PBD36" s="215"/>
      <c r="PBE36" s="215"/>
      <c r="PBF36" s="215"/>
      <c r="PBG36" s="215"/>
      <c r="PBH36" s="215"/>
      <c r="PBI36" s="215"/>
      <c r="PBJ36" s="215"/>
      <c r="PBK36" s="215"/>
      <c r="PBL36" s="215"/>
      <c r="PBM36" s="215"/>
      <c r="PBN36" s="215"/>
      <c r="PBO36" s="215"/>
      <c r="PBP36" s="215"/>
      <c r="PBQ36" s="215"/>
      <c r="PBR36" s="215"/>
      <c r="PBS36" s="215"/>
      <c r="PBT36" s="215"/>
      <c r="PBU36" s="215"/>
      <c r="PBV36" s="215"/>
      <c r="PBW36" s="215"/>
      <c r="PBX36" s="215"/>
      <c r="PBY36" s="215"/>
      <c r="PBZ36" s="215"/>
      <c r="PCA36" s="215"/>
      <c r="PCB36" s="215"/>
      <c r="PCC36" s="215"/>
      <c r="PCD36" s="215"/>
      <c r="PCE36" s="215"/>
      <c r="PCF36" s="215"/>
      <c r="PCG36" s="215"/>
      <c r="PCH36" s="215"/>
      <c r="PCI36" s="215"/>
      <c r="PCJ36" s="215"/>
      <c r="PCK36" s="215"/>
      <c r="PCL36" s="215"/>
      <c r="PCM36" s="215"/>
      <c r="PCN36" s="215"/>
      <c r="PCO36" s="215"/>
      <c r="PCP36" s="215"/>
      <c r="PCQ36" s="215"/>
      <c r="PCR36" s="215"/>
      <c r="PCS36" s="215"/>
      <c r="PCT36" s="215"/>
      <c r="PCU36" s="215"/>
      <c r="PCV36" s="215"/>
      <c r="PCW36" s="215"/>
      <c r="PCX36" s="215"/>
      <c r="PCY36" s="215"/>
      <c r="PCZ36" s="215"/>
      <c r="PDA36" s="215"/>
      <c r="PDB36" s="215"/>
      <c r="PDC36" s="215"/>
      <c r="PDD36" s="215"/>
      <c r="PDE36" s="215"/>
      <c r="PDF36" s="215"/>
      <c r="PDG36" s="215"/>
      <c r="PDH36" s="215"/>
      <c r="PDI36" s="215"/>
      <c r="PDJ36" s="215"/>
      <c r="PDK36" s="215"/>
      <c r="PDL36" s="215"/>
      <c r="PDM36" s="215"/>
      <c r="PDN36" s="215"/>
      <c r="PDO36" s="215"/>
      <c r="PDP36" s="215"/>
      <c r="PDQ36" s="215"/>
      <c r="PDR36" s="215"/>
      <c r="PDS36" s="215"/>
      <c r="PDT36" s="215"/>
      <c r="PDU36" s="215"/>
      <c r="PDV36" s="215"/>
      <c r="PDW36" s="215"/>
      <c r="PDX36" s="215"/>
      <c r="PDY36" s="215"/>
      <c r="PDZ36" s="215"/>
      <c r="PEA36" s="215"/>
      <c r="PEB36" s="215"/>
      <c r="PEC36" s="215"/>
      <c r="PED36" s="215"/>
      <c r="PEE36" s="215"/>
      <c r="PEF36" s="215"/>
      <c r="PEG36" s="215"/>
      <c r="PEH36" s="215"/>
      <c r="PEI36" s="215"/>
      <c r="PEJ36" s="215"/>
      <c r="PEK36" s="215"/>
      <c r="PEL36" s="215"/>
      <c r="PEM36" s="215"/>
      <c r="PEN36" s="215"/>
      <c r="PEO36" s="215"/>
      <c r="PEP36" s="215"/>
      <c r="PEQ36" s="215"/>
      <c r="PER36" s="215"/>
      <c r="PES36" s="215"/>
      <c r="PET36" s="215"/>
      <c r="PEU36" s="215"/>
      <c r="PEV36" s="215"/>
      <c r="PEW36" s="215"/>
      <c r="PEX36" s="215"/>
      <c r="PEY36" s="215"/>
      <c r="PEZ36" s="215"/>
      <c r="PFA36" s="215"/>
      <c r="PFB36" s="215"/>
      <c r="PFC36" s="215"/>
      <c r="PFD36" s="215"/>
      <c r="PFE36" s="215"/>
      <c r="PFF36" s="215"/>
      <c r="PFG36" s="215"/>
      <c r="PFH36" s="215"/>
      <c r="PFI36" s="215"/>
      <c r="PFJ36" s="215"/>
      <c r="PFK36" s="215"/>
      <c r="PFL36" s="215"/>
      <c r="PFM36" s="215"/>
      <c r="PFN36" s="215"/>
      <c r="PFO36" s="215"/>
      <c r="PFP36" s="215"/>
      <c r="PFQ36" s="215"/>
      <c r="PFR36" s="215"/>
      <c r="PFS36" s="215"/>
      <c r="PFT36" s="215"/>
      <c r="PFU36" s="215"/>
      <c r="PFV36" s="215"/>
      <c r="PFW36" s="215"/>
      <c r="PFX36" s="215"/>
      <c r="PFY36" s="215"/>
      <c r="PFZ36" s="215"/>
      <c r="PGA36" s="215"/>
      <c r="PGB36" s="215"/>
      <c r="PGC36" s="215"/>
      <c r="PGD36" s="215"/>
      <c r="PGE36" s="215"/>
      <c r="PGF36" s="215"/>
      <c r="PGG36" s="215"/>
      <c r="PGH36" s="215"/>
      <c r="PGI36" s="215"/>
      <c r="PGJ36" s="215"/>
      <c r="PGK36" s="215"/>
      <c r="PGL36" s="215"/>
      <c r="PGM36" s="215"/>
      <c r="PGN36" s="215"/>
      <c r="PGO36" s="215"/>
      <c r="PGP36" s="215"/>
      <c r="PGQ36" s="215"/>
      <c r="PGR36" s="215"/>
      <c r="PGS36" s="215"/>
      <c r="PGT36" s="215"/>
      <c r="PGU36" s="215"/>
      <c r="PGV36" s="215"/>
      <c r="PGW36" s="215"/>
      <c r="PGX36" s="215"/>
      <c r="PGY36" s="215"/>
      <c r="PGZ36" s="215"/>
      <c r="PHA36" s="215"/>
      <c r="PHB36" s="215"/>
      <c r="PHC36" s="215"/>
      <c r="PHD36" s="215"/>
      <c r="PHE36" s="215"/>
      <c r="PHF36" s="215"/>
      <c r="PHG36" s="215"/>
      <c r="PHH36" s="215"/>
      <c r="PHI36" s="215"/>
      <c r="PHJ36" s="215"/>
      <c r="PHK36" s="215"/>
      <c r="PHL36" s="215"/>
      <c r="PHM36" s="215"/>
      <c r="PHN36" s="215"/>
      <c r="PHO36" s="215"/>
      <c r="PHP36" s="215"/>
      <c r="PHQ36" s="215"/>
      <c r="PHR36" s="215"/>
      <c r="PHS36" s="215"/>
      <c r="PHT36" s="215"/>
      <c r="PHU36" s="215"/>
      <c r="PHV36" s="215"/>
      <c r="PHW36" s="215"/>
      <c r="PHX36" s="215"/>
      <c r="PHY36" s="215"/>
      <c r="PHZ36" s="215"/>
      <c r="PIA36" s="215"/>
      <c r="PIB36" s="215"/>
      <c r="PIC36" s="215"/>
      <c r="PID36" s="215"/>
      <c r="PIE36" s="215"/>
      <c r="PIF36" s="215"/>
      <c r="PIG36" s="215"/>
      <c r="PIH36" s="215"/>
      <c r="PII36" s="215"/>
      <c r="PIJ36" s="215"/>
      <c r="PIK36" s="215"/>
      <c r="PIL36" s="215"/>
      <c r="PIM36" s="215"/>
      <c r="PIN36" s="215"/>
      <c r="PIO36" s="215"/>
      <c r="PIP36" s="215"/>
      <c r="PIQ36" s="215"/>
      <c r="PIR36" s="215"/>
      <c r="PIS36" s="215"/>
      <c r="PIT36" s="215"/>
      <c r="PIU36" s="215"/>
      <c r="PIV36" s="215"/>
      <c r="PIW36" s="215"/>
      <c r="PIX36" s="215"/>
      <c r="PIY36" s="215"/>
      <c r="PIZ36" s="215"/>
      <c r="PJA36" s="215"/>
      <c r="PJB36" s="215"/>
      <c r="PJC36" s="215"/>
      <c r="PJD36" s="215"/>
      <c r="PJE36" s="215"/>
      <c r="PJF36" s="215"/>
      <c r="PJG36" s="215"/>
      <c r="PJH36" s="215"/>
      <c r="PJI36" s="215"/>
      <c r="PJJ36" s="215"/>
      <c r="PJK36" s="215"/>
      <c r="PJL36" s="215"/>
      <c r="PJM36" s="215"/>
      <c r="PJN36" s="215"/>
      <c r="PJO36" s="215"/>
      <c r="PJP36" s="215"/>
      <c r="PJQ36" s="215"/>
      <c r="PJR36" s="215"/>
      <c r="PJS36" s="215"/>
      <c r="PJT36" s="215"/>
      <c r="PJU36" s="215"/>
      <c r="PJV36" s="215"/>
      <c r="PJW36" s="215"/>
      <c r="PJX36" s="215"/>
      <c r="PJY36" s="215"/>
      <c r="PJZ36" s="215"/>
      <c r="PKA36" s="215"/>
      <c r="PKB36" s="215"/>
      <c r="PKC36" s="215"/>
      <c r="PKD36" s="215"/>
      <c r="PKE36" s="215"/>
      <c r="PKF36" s="215"/>
      <c r="PKG36" s="215"/>
      <c r="PKH36" s="215"/>
      <c r="PKI36" s="215"/>
      <c r="PKJ36" s="215"/>
      <c r="PKK36" s="215"/>
      <c r="PKL36" s="215"/>
      <c r="PKM36" s="215"/>
      <c r="PKN36" s="215"/>
      <c r="PKO36" s="215"/>
      <c r="PKP36" s="215"/>
      <c r="PKQ36" s="215"/>
      <c r="PKR36" s="215"/>
      <c r="PKS36" s="215"/>
      <c r="PKT36" s="215"/>
      <c r="PKU36" s="215"/>
      <c r="PKV36" s="215"/>
      <c r="PKW36" s="215"/>
      <c r="PKX36" s="215"/>
      <c r="PKY36" s="215"/>
      <c r="PKZ36" s="215"/>
      <c r="PLA36" s="215"/>
      <c r="PLB36" s="215"/>
      <c r="PLC36" s="215"/>
      <c r="PLD36" s="215"/>
      <c r="PLE36" s="215"/>
      <c r="PLF36" s="215"/>
      <c r="PLG36" s="215"/>
      <c r="PLH36" s="215"/>
      <c r="PLI36" s="215"/>
      <c r="PLJ36" s="215"/>
      <c r="PLK36" s="215"/>
      <c r="PLL36" s="215"/>
      <c r="PLM36" s="215"/>
      <c r="PLN36" s="215"/>
      <c r="PLO36" s="215"/>
      <c r="PLP36" s="215"/>
      <c r="PLQ36" s="215"/>
      <c r="PLR36" s="215"/>
      <c r="PLS36" s="215"/>
      <c r="PLT36" s="215"/>
      <c r="PLU36" s="215"/>
      <c r="PLV36" s="215"/>
      <c r="PLW36" s="215"/>
      <c r="PLX36" s="215"/>
      <c r="PLY36" s="215"/>
      <c r="PLZ36" s="215"/>
      <c r="PMA36" s="215"/>
      <c r="PMB36" s="215"/>
      <c r="PMC36" s="215"/>
      <c r="PMD36" s="215"/>
      <c r="PME36" s="215"/>
      <c r="PMF36" s="215"/>
      <c r="PMG36" s="215"/>
      <c r="PMH36" s="215"/>
      <c r="PMI36" s="215"/>
      <c r="PMJ36" s="215"/>
      <c r="PMK36" s="215"/>
      <c r="PML36" s="215"/>
      <c r="PMM36" s="215"/>
      <c r="PMN36" s="215"/>
      <c r="PMO36" s="215"/>
      <c r="PMP36" s="215"/>
      <c r="PMQ36" s="215"/>
      <c r="PMR36" s="215"/>
      <c r="PMS36" s="215"/>
      <c r="PMT36" s="215"/>
      <c r="PMU36" s="215"/>
      <c r="PMV36" s="215"/>
      <c r="PMW36" s="215"/>
      <c r="PMX36" s="215"/>
      <c r="PMY36" s="215"/>
      <c r="PMZ36" s="215"/>
      <c r="PNA36" s="215"/>
      <c r="PNB36" s="215"/>
      <c r="PNC36" s="215"/>
      <c r="PND36" s="215"/>
      <c r="PNE36" s="215"/>
      <c r="PNF36" s="215"/>
      <c r="PNG36" s="215"/>
      <c r="PNH36" s="215"/>
      <c r="PNI36" s="215"/>
      <c r="PNJ36" s="215"/>
      <c r="PNK36" s="215"/>
      <c r="PNL36" s="215"/>
      <c r="PNM36" s="215"/>
      <c r="PNN36" s="215"/>
      <c r="PNO36" s="215"/>
      <c r="PNP36" s="215"/>
      <c r="PNQ36" s="215"/>
      <c r="PNR36" s="215"/>
      <c r="PNS36" s="215"/>
      <c r="PNT36" s="215"/>
      <c r="PNU36" s="215"/>
      <c r="PNV36" s="215"/>
      <c r="PNW36" s="215"/>
      <c r="PNX36" s="215"/>
      <c r="PNY36" s="215"/>
      <c r="PNZ36" s="215"/>
      <c r="POA36" s="215"/>
      <c r="POB36" s="215"/>
      <c r="POC36" s="215"/>
      <c r="POD36" s="215"/>
      <c r="POE36" s="215"/>
      <c r="POF36" s="215"/>
      <c r="POG36" s="215"/>
      <c r="POH36" s="215"/>
      <c r="POI36" s="215"/>
      <c r="POJ36" s="215"/>
      <c r="POK36" s="215"/>
      <c r="POL36" s="215"/>
      <c r="POM36" s="215"/>
      <c r="PON36" s="215"/>
      <c r="POO36" s="215"/>
      <c r="POP36" s="215"/>
      <c r="POQ36" s="215"/>
      <c r="POR36" s="215"/>
      <c r="POS36" s="215"/>
      <c r="POT36" s="215"/>
      <c r="POU36" s="215"/>
      <c r="POV36" s="215"/>
      <c r="POW36" s="215"/>
      <c r="POX36" s="215"/>
      <c r="POY36" s="215"/>
      <c r="POZ36" s="215"/>
      <c r="PPA36" s="215"/>
      <c r="PPB36" s="215"/>
      <c r="PPC36" s="215"/>
      <c r="PPD36" s="215"/>
      <c r="PPE36" s="215"/>
      <c r="PPF36" s="215"/>
      <c r="PPG36" s="215"/>
      <c r="PPH36" s="215"/>
      <c r="PPI36" s="215"/>
      <c r="PPJ36" s="215"/>
      <c r="PPK36" s="215"/>
      <c r="PPL36" s="215"/>
      <c r="PPM36" s="215"/>
      <c r="PPN36" s="215"/>
      <c r="PPO36" s="215"/>
      <c r="PPP36" s="215"/>
      <c r="PPQ36" s="215"/>
      <c r="PPR36" s="215"/>
      <c r="PPS36" s="215"/>
      <c r="PPT36" s="215"/>
      <c r="PPU36" s="215"/>
      <c r="PPV36" s="215"/>
      <c r="PPW36" s="215"/>
      <c r="PPX36" s="215"/>
      <c r="PPY36" s="215"/>
      <c r="PPZ36" s="215"/>
      <c r="PQA36" s="215"/>
      <c r="PQB36" s="215"/>
      <c r="PQC36" s="215"/>
      <c r="PQD36" s="215"/>
      <c r="PQE36" s="215"/>
      <c r="PQF36" s="215"/>
      <c r="PQG36" s="215"/>
      <c r="PQH36" s="215"/>
      <c r="PQI36" s="215"/>
      <c r="PQJ36" s="215"/>
      <c r="PQK36" s="215"/>
      <c r="PQL36" s="215"/>
      <c r="PQM36" s="215"/>
      <c r="PQN36" s="215"/>
      <c r="PQO36" s="215"/>
      <c r="PQP36" s="215"/>
      <c r="PQQ36" s="215"/>
      <c r="PQR36" s="215"/>
      <c r="PQS36" s="215"/>
      <c r="PQT36" s="215"/>
      <c r="PQU36" s="215"/>
      <c r="PQV36" s="215"/>
      <c r="PQW36" s="215"/>
      <c r="PQX36" s="215"/>
      <c r="PQY36" s="215"/>
      <c r="PQZ36" s="215"/>
      <c r="PRA36" s="215"/>
      <c r="PRB36" s="215"/>
      <c r="PRC36" s="215"/>
      <c r="PRD36" s="215"/>
      <c r="PRE36" s="215"/>
      <c r="PRF36" s="215"/>
      <c r="PRG36" s="215"/>
      <c r="PRH36" s="215"/>
      <c r="PRI36" s="215"/>
      <c r="PRJ36" s="215"/>
      <c r="PRK36" s="215"/>
      <c r="PRL36" s="215"/>
      <c r="PRM36" s="215"/>
      <c r="PRN36" s="215"/>
      <c r="PRO36" s="215"/>
      <c r="PRP36" s="215"/>
      <c r="PRQ36" s="215"/>
      <c r="PRR36" s="215"/>
      <c r="PRS36" s="215"/>
      <c r="PRT36" s="215"/>
      <c r="PRU36" s="215"/>
      <c r="PRV36" s="215"/>
      <c r="PRW36" s="215"/>
      <c r="PRX36" s="215"/>
      <c r="PRY36" s="215"/>
      <c r="PRZ36" s="215"/>
      <c r="PSA36" s="215"/>
      <c r="PSB36" s="215"/>
      <c r="PSC36" s="215"/>
      <c r="PSD36" s="215"/>
      <c r="PSE36" s="215"/>
      <c r="PSF36" s="215"/>
      <c r="PSG36" s="215"/>
      <c r="PSH36" s="215"/>
      <c r="PSI36" s="215"/>
      <c r="PSJ36" s="215"/>
      <c r="PSK36" s="215"/>
      <c r="PSL36" s="215"/>
      <c r="PSM36" s="215"/>
      <c r="PSN36" s="215"/>
      <c r="PSO36" s="215"/>
      <c r="PSP36" s="215"/>
      <c r="PSQ36" s="215"/>
      <c r="PSR36" s="215"/>
      <c r="PSS36" s="215"/>
      <c r="PST36" s="215"/>
      <c r="PSU36" s="215"/>
      <c r="PSV36" s="215"/>
      <c r="PSW36" s="215"/>
      <c r="PSX36" s="215"/>
      <c r="PSY36" s="215"/>
      <c r="PSZ36" s="215"/>
      <c r="PTA36" s="215"/>
      <c r="PTB36" s="215"/>
      <c r="PTC36" s="215"/>
      <c r="PTD36" s="215"/>
      <c r="PTE36" s="215"/>
      <c r="PTF36" s="215"/>
      <c r="PTG36" s="215"/>
      <c r="PTH36" s="215"/>
      <c r="PTI36" s="215"/>
      <c r="PTJ36" s="215"/>
      <c r="PTK36" s="215"/>
      <c r="PTL36" s="215"/>
      <c r="PTM36" s="215"/>
      <c r="PTN36" s="215"/>
      <c r="PTO36" s="215"/>
      <c r="PTP36" s="215"/>
      <c r="PTQ36" s="215"/>
      <c r="PTR36" s="215"/>
      <c r="PTS36" s="215"/>
      <c r="PTT36" s="215"/>
      <c r="PTU36" s="215"/>
      <c r="PTV36" s="215"/>
      <c r="PTW36" s="215"/>
      <c r="PTX36" s="215"/>
      <c r="PTY36" s="215"/>
      <c r="PTZ36" s="215"/>
      <c r="PUA36" s="215"/>
      <c r="PUB36" s="215"/>
      <c r="PUC36" s="215"/>
      <c r="PUD36" s="215"/>
      <c r="PUE36" s="215"/>
      <c r="PUF36" s="215"/>
      <c r="PUG36" s="215"/>
      <c r="PUH36" s="215"/>
      <c r="PUI36" s="215"/>
      <c r="PUJ36" s="215"/>
      <c r="PUK36" s="215"/>
      <c r="PUL36" s="215"/>
      <c r="PUM36" s="215"/>
      <c r="PUN36" s="215"/>
      <c r="PUO36" s="215"/>
      <c r="PUP36" s="215"/>
      <c r="PUQ36" s="215"/>
      <c r="PUR36" s="215"/>
      <c r="PUS36" s="215"/>
      <c r="PUT36" s="215"/>
      <c r="PUU36" s="215"/>
      <c r="PUV36" s="215"/>
      <c r="PUW36" s="215"/>
      <c r="PUX36" s="215"/>
      <c r="PUY36" s="215"/>
      <c r="PUZ36" s="215"/>
      <c r="PVA36" s="215"/>
      <c r="PVB36" s="215"/>
      <c r="PVC36" s="215"/>
      <c r="PVD36" s="215"/>
      <c r="PVE36" s="215"/>
      <c r="PVF36" s="215"/>
      <c r="PVG36" s="215"/>
      <c r="PVH36" s="215"/>
      <c r="PVI36" s="215"/>
      <c r="PVJ36" s="215"/>
      <c r="PVK36" s="215"/>
      <c r="PVL36" s="215"/>
      <c r="PVM36" s="215"/>
      <c r="PVN36" s="215"/>
      <c r="PVO36" s="215"/>
      <c r="PVP36" s="215"/>
      <c r="PVQ36" s="215"/>
      <c r="PVR36" s="215"/>
      <c r="PVS36" s="215"/>
      <c r="PVT36" s="215"/>
      <c r="PVU36" s="215"/>
      <c r="PVV36" s="215"/>
      <c r="PVW36" s="215"/>
      <c r="PVX36" s="215"/>
      <c r="PVY36" s="215"/>
      <c r="PVZ36" s="215"/>
      <c r="PWA36" s="215"/>
      <c r="PWB36" s="215"/>
      <c r="PWC36" s="215"/>
      <c r="PWD36" s="215"/>
      <c r="PWE36" s="215"/>
      <c r="PWF36" s="215"/>
      <c r="PWG36" s="215"/>
      <c r="PWH36" s="215"/>
      <c r="PWI36" s="215"/>
      <c r="PWJ36" s="215"/>
      <c r="PWK36" s="215"/>
      <c r="PWL36" s="215"/>
      <c r="PWM36" s="215"/>
      <c r="PWN36" s="215"/>
      <c r="PWO36" s="215"/>
      <c r="PWP36" s="215"/>
      <c r="PWQ36" s="215"/>
      <c r="PWR36" s="215"/>
      <c r="PWS36" s="215"/>
      <c r="PWT36" s="215"/>
      <c r="PWU36" s="215"/>
      <c r="PWV36" s="215"/>
      <c r="PWW36" s="215"/>
      <c r="PWX36" s="215"/>
      <c r="PWY36" s="215"/>
      <c r="PWZ36" s="215"/>
      <c r="PXA36" s="215"/>
      <c r="PXB36" s="215"/>
      <c r="PXC36" s="215"/>
      <c r="PXD36" s="215"/>
      <c r="PXE36" s="215"/>
      <c r="PXF36" s="215"/>
      <c r="PXG36" s="215"/>
      <c r="PXH36" s="215"/>
      <c r="PXI36" s="215"/>
      <c r="PXJ36" s="215"/>
      <c r="PXK36" s="215"/>
      <c r="PXL36" s="215"/>
      <c r="PXM36" s="215"/>
      <c r="PXN36" s="215"/>
      <c r="PXO36" s="215"/>
      <c r="PXP36" s="215"/>
      <c r="PXQ36" s="215"/>
      <c r="PXR36" s="215"/>
      <c r="PXS36" s="215"/>
      <c r="PXT36" s="215"/>
      <c r="PXU36" s="215"/>
      <c r="PXV36" s="215"/>
      <c r="PXW36" s="215"/>
      <c r="PXX36" s="215"/>
      <c r="PXY36" s="215"/>
      <c r="PXZ36" s="215"/>
      <c r="PYA36" s="215"/>
      <c r="PYB36" s="215"/>
      <c r="PYC36" s="215"/>
      <c r="PYD36" s="215"/>
      <c r="PYE36" s="215"/>
      <c r="PYF36" s="215"/>
      <c r="PYG36" s="215"/>
      <c r="PYH36" s="215"/>
      <c r="PYI36" s="215"/>
      <c r="PYJ36" s="215"/>
      <c r="PYK36" s="215"/>
      <c r="PYL36" s="215"/>
      <c r="PYM36" s="215"/>
      <c r="PYN36" s="215"/>
      <c r="PYO36" s="215"/>
      <c r="PYP36" s="215"/>
      <c r="PYQ36" s="215"/>
      <c r="PYR36" s="215"/>
      <c r="PYS36" s="215"/>
      <c r="PYT36" s="215"/>
      <c r="PYU36" s="215"/>
      <c r="PYV36" s="215"/>
      <c r="PYW36" s="215"/>
      <c r="PYX36" s="215"/>
      <c r="PYY36" s="215"/>
      <c r="PYZ36" s="215"/>
      <c r="PZA36" s="215"/>
      <c r="PZB36" s="215"/>
      <c r="PZC36" s="215"/>
      <c r="PZD36" s="215"/>
      <c r="PZE36" s="215"/>
      <c r="PZF36" s="215"/>
      <c r="PZG36" s="215"/>
      <c r="PZH36" s="215"/>
      <c r="PZI36" s="215"/>
      <c r="PZJ36" s="215"/>
      <c r="PZK36" s="215"/>
      <c r="PZL36" s="215"/>
      <c r="PZM36" s="215"/>
      <c r="PZN36" s="215"/>
      <c r="PZO36" s="215"/>
      <c r="PZP36" s="215"/>
      <c r="PZQ36" s="215"/>
      <c r="PZR36" s="215"/>
      <c r="PZS36" s="215"/>
      <c r="PZT36" s="215"/>
      <c r="PZU36" s="215"/>
      <c r="PZV36" s="215"/>
      <c r="PZW36" s="215"/>
      <c r="PZX36" s="215"/>
      <c r="PZY36" s="215"/>
      <c r="PZZ36" s="215"/>
      <c r="QAA36" s="215"/>
      <c r="QAB36" s="215"/>
      <c r="QAC36" s="215"/>
      <c r="QAD36" s="215"/>
      <c r="QAE36" s="215"/>
      <c r="QAF36" s="215"/>
      <c r="QAG36" s="215"/>
      <c r="QAH36" s="215"/>
      <c r="QAI36" s="215"/>
      <c r="QAJ36" s="215"/>
      <c r="QAK36" s="215"/>
      <c r="QAL36" s="215"/>
      <c r="QAM36" s="215"/>
      <c r="QAN36" s="215"/>
      <c r="QAO36" s="215"/>
      <c r="QAP36" s="215"/>
      <c r="QAQ36" s="215"/>
      <c r="QAR36" s="215"/>
      <c r="QAS36" s="215"/>
      <c r="QAT36" s="215"/>
      <c r="QAU36" s="215"/>
      <c r="QAV36" s="215"/>
      <c r="QAW36" s="215"/>
      <c r="QAX36" s="215"/>
      <c r="QAY36" s="215"/>
      <c r="QAZ36" s="215"/>
      <c r="QBA36" s="215"/>
      <c r="QBB36" s="215"/>
      <c r="QBC36" s="215"/>
      <c r="QBD36" s="215"/>
      <c r="QBE36" s="215"/>
      <c r="QBF36" s="215"/>
      <c r="QBG36" s="215"/>
      <c r="QBH36" s="215"/>
      <c r="QBI36" s="215"/>
      <c r="QBJ36" s="215"/>
      <c r="QBK36" s="215"/>
      <c r="QBL36" s="215"/>
      <c r="QBM36" s="215"/>
      <c r="QBN36" s="215"/>
      <c r="QBO36" s="215"/>
      <c r="QBP36" s="215"/>
      <c r="QBQ36" s="215"/>
      <c r="QBR36" s="215"/>
      <c r="QBS36" s="215"/>
      <c r="QBT36" s="215"/>
      <c r="QBU36" s="215"/>
      <c r="QBV36" s="215"/>
      <c r="QBW36" s="215"/>
      <c r="QBX36" s="215"/>
      <c r="QBY36" s="215"/>
      <c r="QBZ36" s="215"/>
      <c r="QCA36" s="215"/>
      <c r="QCB36" s="215"/>
      <c r="QCC36" s="215"/>
      <c r="QCD36" s="215"/>
      <c r="QCE36" s="215"/>
      <c r="QCF36" s="215"/>
      <c r="QCG36" s="215"/>
      <c r="QCH36" s="215"/>
      <c r="QCI36" s="215"/>
      <c r="QCJ36" s="215"/>
      <c r="QCK36" s="215"/>
      <c r="QCL36" s="215"/>
      <c r="QCM36" s="215"/>
      <c r="QCN36" s="215"/>
      <c r="QCO36" s="215"/>
      <c r="QCP36" s="215"/>
      <c r="QCQ36" s="215"/>
      <c r="QCR36" s="215"/>
      <c r="QCS36" s="215"/>
      <c r="QCT36" s="215"/>
      <c r="QCU36" s="215"/>
      <c r="QCV36" s="215"/>
      <c r="QCW36" s="215"/>
      <c r="QCX36" s="215"/>
      <c r="QCY36" s="215"/>
      <c r="QCZ36" s="215"/>
      <c r="QDA36" s="215"/>
      <c r="QDB36" s="215"/>
      <c r="QDC36" s="215"/>
      <c r="QDD36" s="215"/>
      <c r="QDE36" s="215"/>
      <c r="QDF36" s="215"/>
      <c r="QDG36" s="215"/>
      <c r="QDH36" s="215"/>
      <c r="QDI36" s="215"/>
      <c r="QDJ36" s="215"/>
      <c r="QDK36" s="215"/>
      <c r="QDL36" s="215"/>
      <c r="QDM36" s="215"/>
      <c r="QDN36" s="215"/>
      <c r="QDO36" s="215"/>
      <c r="QDP36" s="215"/>
      <c r="QDQ36" s="215"/>
      <c r="QDR36" s="215"/>
      <c r="QDS36" s="215"/>
      <c r="QDT36" s="215"/>
      <c r="QDU36" s="215"/>
      <c r="QDV36" s="215"/>
      <c r="QDW36" s="215"/>
      <c r="QDX36" s="215"/>
      <c r="QDY36" s="215"/>
      <c r="QDZ36" s="215"/>
      <c r="QEA36" s="215"/>
      <c r="QEB36" s="215"/>
      <c r="QEC36" s="215"/>
      <c r="QED36" s="215"/>
      <c r="QEE36" s="215"/>
      <c r="QEF36" s="215"/>
      <c r="QEG36" s="215"/>
      <c r="QEH36" s="215"/>
      <c r="QEI36" s="215"/>
      <c r="QEJ36" s="215"/>
      <c r="QEK36" s="215"/>
      <c r="QEL36" s="215"/>
      <c r="QEM36" s="215"/>
      <c r="QEN36" s="215"/>
      <c r="QEO36" s="215"/>
      <c r="QEP36" s="215"/>
      <c r="QEQ36" s="215"/>
      <c r="QER36" s="215"/>
      <c r="QES36" s="215"/>
      <c r="QET36" s="215"/>
      <c r="QEU36" s="215"/>
      <c r="QEV36" s="215"/>
      <c r="QEW36" s="215"/>
      <c r="QEX36" s="215"/>
      <c r="QEY36" s="215"/>
      <c r="QEZ36" s="215"/>
      <c r="QFA36" s="215"/>
      <c r="QFB36" s="215"/>
      <c r="QFC36" s="215"/>
      <c r="QFD36" s="215"/>
      <c r="QFE36" s="215"/>
      <c r="QFF36" s="215"/>
      <c r="QFG36" s="215"/>
      <c r="QFH36" s="215"/>
      <c r="QFI36" s="215"/>
      <c r="QFJ36" s="215"/>
      <c r="QFK36" s="215"/>
      <c r="QFL36" s="215"/>
      <c r="QFM36" s="215"/>
      <c r="QFN36" s="215"/>
      <c r="QFO36" s="215"/>
      <c r="QFP36" s="215"/>
      <c r="QFQ36" s="215"/>
      <c r="QFR36" s="215"/>
      <c r="QFS36" s="215"/>
      <c r="QFT36" s="215"/>
      <c r="QFU36" s="215"/>
      <c r="QFV36" s="215"/>
      <c r="QFW36" s="215"/>
      <c r="QFX36" s="215"/>
      <c r="QFY36" s="215"/>
      <c r="QFZ36" s="215"/>
      <c r="QGA36" s="215"/>
      <c r="QGB36" s="215"/>
      <c r="QGC36" s="215"/>
      <c r="QGD36" s="215"/>
      <c r="QGE36" s="215"/>
      <c r="QGF36" s="215"/>
      <c r="QGG36" s="215"/>
      <c r="QGH36" s="215"/>
      <c r="QGI36" s="215"/>
      <c r="QGJ36" s="215"/>
      <c r="QGK36" s="215"/>
      <c r="QGL36" s="215"/>
      <c r="QGM36" s="215"/>
      <c r="QGN36" s="215"/>
      <c r="QGO36" s="215"/>
      <c r="QGP36" s="215"/>
      <c r="QGQ36" s="215"/>
      <c r="QGR36" s="215"/>
      <c r="QGS36" s="215"/>
      <c r="QGT36" s="215"/>
      <c r="QGU36" s="215"/>
      <c r="QGV36" s="215"/>
      <c r="QGW36" s="215"/>
      <c r="QGX36" s="215"/>
      <c r="QGY36" s="215"/>
      <c r="QGZ36" s="215"/>
      <c r="QHA36" s="215"/>
      <c r="QHB36" s="215"/>
      <c r="QHC36" s="215"/>
      <c r="QHD36" s="215"/>
      <c r="QHE36" s="215"/>
      <c r="QHF36" s="215"/>
      <c r="QHG36" s="215"/>
      <c r="QHH36" s="215"/>
      <c r="QHI36" s="215"/>
      <c r="QHJ36" s="215"/>
      <c r="QHK36" s="215"/>
      <c r="QHL36" s="215"/>
      <c r="QHM36" s="215"/>
      <c r="QHN36" s="215"/>
      <c r="QHO36" s="215"/>
      <c r="QHP36" s="215"/>
      <c r="QHQ36" s="215"/>
      <c r="QHR36" s="215"/>
      <c r="QHS36" s="215"/>
      <c r="QHT36" s="215"/>
      <c r="QHU36" s="215"/>
      <c r="QHV36" s="215"/>
      <c r="QHW36" s="215"/>
      <c r="QHX36" s="215"/>
      <c r="QHY36" s="215"/>
      <c r="QHZ36" s="215"/>
      <c r="QIA36" s="215"/>
      <c r="QIB36" s="215"/>
      <c r="QIC36" s="215"/>
      <c r="QID36" s="215"/>
      <c r="QIE36" s="215"/>
      <c r="QIF36" s="215"/>
      <c r="QIG36" s="215"/>
      <c r="QIH36" s="215"/>
      <c r="QII36" s="215"/>
      <c r="QIJ36" s="215"/>
      <c r="QIK36" s="215"/>
      <c r="QIL36" s="215"/>
      <c r="QIM36" s="215"/>
      <c r="QIN36" s="215"/>
      <c r="QIO36" s="215"/>
      <c r="QIP36" s="215"/>
      <c r="QIQ36" s="215"/>
      <c r="QIR36" s="215"/>
      <c r="QIS36" s="215"/>
      <c r="QIT36" s="215"/>
      <c r="QIU36" s="215"/>
      <c r="QIV36" s="215"/>
      <c r="QIW36" s="215"/>
      <c r="QIX36" s="215"/>
      <c r="QIY36" s="215"/>
      <c r="QIZ36" s="215"/>
      <c r="QJA36" s="215"/>
      <c r="QJB36" s="215"/>
      <c r="QJC36" s="215"/>
      <c r="QJD36" s="215"/>
      <c r="QJE36" s="215"/>
      <c r="QJF36" s="215"/>
      <c r="QJG36" s="215"/>
      <c r="QJH36" s="215"/>
      <c r="QJI36" s="215"/>
      <c r="QJJ36" s="215"/>
      <c r="QJK36" s="215"/>
      <c r="QJL36" s="215"/>
      <c r="QJM36" s="215"/>
      <c r="QJN36" s="215"/>
      <c r="QJO36" s="215"/>
      <c r="QJP36" s="215"/>
      <c r="QJQ36" s="215"/>
      <c r="QJR36" s="215"/>
      <c r="QJS36" s="215"/>
      <c r="QJT36" s="215"/>
      <c r="QJU36" s="215"/>
      <c r="QJV36" s="215"/>
      <c r="QJW36" s="215"/>
      <c r="QJX36" s="215"/>
      <c r="QJY36" s="215"/>
      <c r="QJZ36" s="215"/>
      <c r="QKA36" s="215"/>
      <c r="QKB36" s="215"/>
      <c r="QKC36" s="215"/>
      <c r="QKD36" s="215"/>
      <c r="QKE36" s="215"/>
      <c r="QKF36" s="215"/>
      <c r="QKG36" s="215"/>
      <c r="QKH36" s="215"/>
      <c r="QKI36" s="215"/>
      <c r="QKJ36" s="215"/>
      <c r="QKK36" s="215"/>
      <c r="QKL36" s="215"/>
      <c r="QKM36" s="215"/>
      <c r="QKN36" s="215"/>
      <c r="QKO36" s="215"/>
      <c r="QKP36" s="215"/>
      <c r="QKQ36" s="215"/>
      <c r="QKR36" s="215"/>
      <c r="QKS36" s="215"/>
      <c r="QKT36" s="215"/>
      <c r="QKU36" s="215"/>
      <c r="QKV36" s="215"/>
      <c r="QKW36" s="215"/>
      <c r="QKX36" s="215"/>
      <c r="QKY36" s="215"/>
      <c r="QKZ36" s="215"/>
      <c r="QLA36" s="215"/>
      <c r="QLB36" s="215"/>
      <c r="QLC36" s="215"/>
      <c r="QLD36" s="215"/>
      <c r="QLE36" s="215"/>
      <c r="QLF36" s="215"/>
      <c r="QLG36" s="215"/>
      <c r="QLH36" s="215"/>
      <c r="QLI36" s="215"/>
      <c r="QLJ36" s="215"/>
      <c r="QLK36" s="215"/>
      <c r="QLL36" s="215"/>
      <c r="QLM36" s="215"/>
      <c r="QLN36" s="215"/>
      <c r="QLO36" s="215"/>
      <c r="QLP36" s="215"/>
      <c r="QLQ36" s="215"/>
      <c r="QLR36" s="215"/>
      <c r="QLS36" s="215"/>
      <c r="QLT36" s="215"/>
      <c r="QLU36" s="215"/>
      <c r="QLV36" s="215"/>
      <c r="QLW36" s="215"/>
      <c r="QLX36" s="215"/>
      <c r="QLY36" s="215"/>
      <c r="QLZ36" s="215"/>
      <c r="QMA36" s="215"/>
      <c r="QMB36" s="215"/>
      <c r="QMC36" s="215"/>
      <c r="QMD36" s="215"/>
      <c r="QME36" s="215"/>
      <c r="QMF36" s="215"/>
      <c r="QMG36" s="215"/>
      <c r="QMH36" s="215"/>
      <c r="QMI36" s="215"/>
      <c r="QMJ36" s="215"/>
      <c r="QMK36" s="215"/>
      <c r="QML36" s="215"/>
      <c r="QMM36" s="215"/>
      <c r="QMN36" s="215"/>
      <c r="QMO36" s="215"/>
      <c r="QMP36" s="215"/>
      <c r="QMQ36" s="215"/>
      <c r="QMR36" s="215"/>
      <c r="QMS36" s="215"/>
      <c r="QMT36" s="215"/>
      <c r="QMU36" s="215"/>
      <c r="QMV36" s="215"/>
      <c r="QMW36" s="215"/>
      <c r="QMX36" s="215"/>
      <c r="QMY36" s="215"/>
      <c r="QMZ36" s="215"/>
      <c r="QNA36" s="215"/>
      <c r="QNB36" s="215"/>
      <c r="QNC36" s="215"/>
      <c r="QND36" s="215"/>
      <c r="QNE36" s="215"/>
      <c r="QNF36" s="215"/>
      <c r="QNG36" s="215"/>
      <c r="QNH36" s="215"/>
      <c r="QNI36" s="215"/>
      <c r="QNJ36" s="215"/>
      <c r="QNK36" s="215"/>
      <c r="QNL36" s="215"/>
      <c r="QNM36" s="215"/>
      <c r="QNN36" s="215"/>
      <c r="QNO36" s="215"/>
      <c r="QNP36" s="215"/>
      <c r="QNQ36" s="215"/>
      <c r="QNR36" s="215"/>
      <c r="QNS36" s="215"/>
      <c r="QNT36" s="215"/>
      <c r="QNU36" s="215"/>
      <c r="QNV36" s="215"/>
      <c r="QNW36" s="215"/>
      <c r="QNX36" s="215"/>
      <c r="QNY36" s="215"/>
      <c r="QNZ36" s="215"/>
      <c r="QOA36" s="215"/>
      <c r="QOB36" s="215"/>
      <c r="QOC36" s="215"/>
      <c r="QOD36" s="215"/>
      <c r="QOE36" s="215"/>
      <c r="QOF36" s="215"/>
      <c r="QOG36" s="215"/>
      <c r="QOH36" s="215"/>
      <c r="QOI36" s="215"/>
      <c r="QOJ36" s="215"/>
      <c r="QOK36" s="215"/>
      <c r="QOL36" s="215"/>
      <c r="QOM36" s="215"/>
      <c r="QON36" s="215"/>
      <c r="QOO36" s="215"/>
      <c r="QOP36" s="215"/>
      <c r="QOQ36" s="215"/>
      <c r="QOR36" s="215"/>
      <c r="QOS36" s="215"/>
      <c r="QOT36" s="215"/>
      <c r="QOU36" s="215"/>
      <c r="QOV36" s="215"/>
      <c r="QOW36" s="215"/>
      <c r="QOX36" s="215"/>
      <c r="QOY36" s="215"/>
      <c r="QOZ36" s="215"/>
      <c r="QPA36" s="215"/>
      <c r="QPB36" s="215"/>
      <c r="QPC36" s="215"/>
      <c r="QPD36" s="215"/>
      <c r="QPE36" s="215"/>
      <c r="QPF36" s="215"/>
      <c r="QPG36" s="215"/>
      <c r="QPH36" s="215"/>
      <c r="QPI36" s="215"/>
      <c r="QPJ36" s="215"/>
      <c r="QPK36" s="215"/>
      <c r="QPL36" s="215"/>
      <c r="QPM36" s="215"/>
      <c r="QPN36" s="215"/>
      <c r="QPO36" s="215"/>
      <c r="QPP36" s="215"/>
      <c r="QPQ36" s="215"/>
      <c r="QPR36" s="215"/>
      <c r="QPS36" s="215"/>
      <c r="QPT36" s="215"/>
      <c r="QPU36" s="215"/>
      <c r="QPV36" s="215"/>
      <c r="QPW36" s="215"/>
      <c r="QPX36" s="215"/>
      <c r="QPY36" s="215"/>
      <c r="QPZ36" s="215"/>
      <c r="QQA36" s="215"/>
      <c r="QQB36" s="215"/>
      <c r="QQC36" s="215"/>
      <c r="QQD36" s="215"/>
      <c r="QQE36" s="215"/>
      <c r="QQF36" s="215"/>
      <c r="QQG36" s="215"/>
      <c r="QQH36" s="215"/>
      <c r="QQI36" s="215"/>
      <c r="QQJ36" s="215"/>
      <c r="QQK36" s="215"/>
      <c r="QQL36" s="215"/>
      <c r="QQM36" s="215"/>
      <c r="QQN36" s="215"/>
      <c r="QQO36" s="215"/>
      <c r="QQP36" s="215"/>
      <c r="QQQ36" s="215"/>
      <c r="QQR36" s="215"/>
      <c r="QQS36" s="215"/>
      <c r="QQT36" s="215"/>
      <c r="QQU36" s="215"/>
      <c r="QQV36" s="215"/>
      <c r="QQW36" s="215"/>
      <c r="QQX36" s="215"/>
      <c r="QQY36" s="215"/>
      <c r="QQZ36" s="215"/>
      <c r="QRA36" s="215"/>
      <c r="QRB36" s="215"/>
      <c r="QRC36" s="215"/>
      <c r="QRD36" s="215"/>
      <c r="QRE36" s="215"/>
      <c r="QRF36" s="215"/>
      <c r="QRG36" s="215"/>
      <c r="QRH36" s="215"/>
      <c r="QRI36" s="215"/>
      <c r="QRJ36" s="215"/>
      <c r="QRK36" s="215"/>
      <c r="QRL36" s="215"/>
      <c r="QRM36" s="215"/>
      <c r="QRN36" s="215"/>
      <c r="QRO36" s="215"/>
      <c r="QRP36" s="215"/>
      <c r="QRQ36" s="215"/>
      <c r="QRR36" s="215"/>
      <c r="QRS36" s="215"/>
      <c r="QRT36" s="215"/>
      <c r="QRU36" s="215"/>
      <c r="QRV36" s="215"/>
      <c r="QRW36" s="215"/>
      <c r="QRX36" s="215"/>
      <c r="QRY36" s="215"/>
      <c r="QRZ36" s="215"/>
      <c r="QSA36" s="215"/>
      <c r="QSB36" s="215"/>
      <c r="QSC36" s="215"/>
      <c r="QSD36" s="215"/>
      <c r="QSE36" s="215"/>
      <c r="QSF36" s="215"/>
      <c r="QSG36" s="215"/>
      <c r="QSH36" s="215"/>
      <c r="QSI36" s="215"/>
      <c r="QSJ36" s="215"/>
      <c r="QSK36" s="215"/>
      <c r="QSL36" s="215"/>
      <c r="QSM36" s="215"/>
      <c r="QSN36" s="215"/>
      <c r="QSO36" s="215"/>
      <c r="QSP36" s="215"/>
      <c r="QSQ36" s="215"/>
      <c r="QSR36" s="215"/>
      <c r="QSS36" s="215"/>
      <c r="QST36" s="215"/>
      <c r="QSU36" s="215"/>
      <c r="QSV36" s="215"/>
      <c r="QSW36" s="215"/>
      <c r="QSX36" s="215"/>
      <c r="QSY36" s="215"/>
      <c r="QSZ36" s="215"/>
      <c r="QTA36" s="215"/>
      <c r="QTB36" s="215"/>
      <c r="QTC36" s="215"/>
      <c r="QTD36" s="215"/>
      <c r="QTE36" s="215"/>
      <c r="QTF36" s="215"/>
      <c r="QTG36" s="215"/>
      <c r="QTH36" s="215"/>
      <c r="QTI36" s="215"/>
      <c r="QTJ36" s="215"/>
      <c r="QTK36" s="215"/>
      <c r="QTL36" s="215"/>
      <c r="QTM36" s="215"/>
      <c r="QTN36" s="215"/>
      <c r="QTO36" s="215"/>
      <c r="QTP36" s="215"/>
      <c r="QTQ36" s="215"/>
      <c r="QTR36" s="215"/>
      <c r="QTS36" s="215"/>
      <c r="QTT36" s="215"/>
      <c r="QTU36" s="215"/>
      <c r="QTV36" s="215"/>
      <c r="QTW36" s="215"/>
      <c r="QTX36" s="215"/>
      <c r="QTY36" s="215"/>
      <c r="QTZ36" s="215"/>
      <c r="QUA36" s="215"/>
      <c r="QUB36" s="215"/>
      <c r="QUC36" s="215"/>
      <c r="QUD36" s="215"/>
      <c r="QUE36" s="215"/>
      <c r="QUF36" s="215"/>
      <c r="QUG36" s="215"/>
      <c r="QUH36" s="215"/>
      <c r="QUI36" s="215"/>
      <c r="QUJ36" s="215"/>
      <c r="QUK36" s="215"/>
      <c r="QUL36" s="215"/>
      <c r="QUM36" s="215"/>
      <c r="QUN36" s="215"/>
      <c r="QUO36" s="215"/>
      <c r="QUP36" s="215"/>
      <c r="QUQ36" s="215"/>
      <c r="QUR36" s="215"/>
      <c r="QUS36" s="215"/>
      <c r="QUT36" s="215"/>
      <c r="QUU36" s="215"/>
      <c r="QUV36" s="215"/>
      <c r="QUW36" s="215"/>
      <c r="QUX36" s="215"/>
      <c r="QUY36" s="215"/>
      <c r="QUZ36" s="215"/>
      <c r="QVA36" s="215"/>
      <c r="QVB36" s="215"/>
      <c r="QVC36" s="215"/>
      <c r="QVD36" s="215"/>
      <c r="QVE36" s="215"/>
      <c r="QVF36" s="215"/>
      <c r="QVG36" s="215"/>
      <c r="QVH36" s="215"/>
      <c r="QVI36" s="215"/>
      <c r="QVJ36" s="215"/>
      <c r="QVK36" s="215"/>
      <c r="QVL36" s="215"/>
      <c r="QVM36" s="215"/>
      <c r="QVN36" s="215"/>
      <c r="QVO36" s="215"/>
      <c r="QVP36" s="215"/>
      <c r="QVQ36" s="215"/>
      <c r="QVR36" s="215"/>
      <c r="QVS36" s="215"/>
      <c r="QVT36" s="215"/>
      <c r="QVU36" s="215"/>
      <c r="QVV36" s="215"/>
      <c r="QVW36" s="215"/>
      <c r="QVX36" s="215"/>
      <c r="QVY36" s="215"/>
      <c r="QVZ36" s="215"/>
      <c r="QWA36" s="215"/>
      <c r="QWB36" s="215"/>
      <c r="QWC36" s="215"/>
      <c r="QWD36" s="215"/>
      <c r="QWE36" s="215"/>
      <c r="QWF36" s="215"/>
      <c r="QWG36" s="215"/>
      <c r="QWH36" s="215"/>
      <c r="QWI36" s="215"/>
      <c r="QWJ36" s="215"/>
      <c r="QWK36" s="215"/>
      <c r="QWL36" s="215"/>
      <c r="QWM36" s="215"/>
      <c r="QWN36" s="215"/>
      <c r="QWO36" s="215"/>
      <c r="QWP36" s="215"/>
      <c r="QWQ36" s="215"/>
      <c r="QWR36" s="215"/>
      <c r="QWS36" s="215"/>
      <c r="QWT36" s="215"/>
      <c r="QWU36" s="215"/>
      <c r="QWV36" s="215"/>
      <c r="QWW36" s="215"/>
      <c r="QWX36" s="215"/>
      <c r="QWY36" s="215"/>
      <c r="QWZ36" s="215"/>
      <c r="QXA36" s="215"/>
      <c r="QXB36" s="215"/>
      <c r="QXC36" s="215"/>
      <c r="QXD36" s="215"/>
      <c r="QXE36" s="215"/>
      <c r="QXF36" s="215"/>
      <c r="QXG36" s="215"/>
      <c r="QXH36" s="215"/>
      <c r="QXI36" s="215"/>
      <c r="QXJ36" s="215"/>
      <c r="QXK36" s="215"/>
      <c r="QXL36" s="215"/>
      <c r="QXM36" s="215"/>
      <c r="QXN36" s="215"/>
      <c r="QXO36" s="215"/>
      <c r="QXP36" s="215"/>
      <c r="QXQ36" s="215"/>
      <c r="QXR36" s="215"/>
      <c r="QXS36" s="215"/>
      <c r="QXT36" s="215"/>
      <c r="QXU36" s="215"/>
      <c r="QXV36" s="215"/>
      <c r="QXW36" s="215"/>
      <c r="QXX36" s="215"/>
      <c r="QXY36" s="215"/>
      <c r="QXZ36" s="215"/>
      <c r="QYA36" s="215"/>
      <c r="QYB36" s="215"/>
      <c r="QYC36" s="215"/>
      <c r="QYD36" s="215"/>
      <c r="QYE36" s="215"/>
      <c r="QYF36" s="215"/>
      <c r="QYG36" s="215"/>
      <c r="QYH36" s="215"/>
      <c r="QYI36" s="215"/>
      <c r="QYJ36" s="215"/>
      <c r="QYK36" s="215"/>
      <c r="QYL36" s="215"/>
      <c r="QYM36" s="215"/>
      <c r="QYN36" s="215"/>
      <c r="QYO36" s="215"/>
      <c r="QYP36" s="215"/>
      <c r="QYQ36" s="215"/>
      <c r="QYR36" s="215"/>
      <c r="QYS36" s="215"/>
      <c r="QYT36" s="215"/>
      <c r="QYU36" s="215"/>
      <c r="QYV36" s="215"/>
      <c r="QYW36" s="215"/>
      <c r="QYX36" s="215"/>
      <c r="QYY36" s="215"/>
      <c r="QYZ36" s="215"/>
      <c r="QZA36" s="215"/>
      <c r="QZB36" s="215"/>
      <c r="QZC36" s="215"/>
      <c r="QZD36" s="215"/>
      <c r="QZE36" s="215"/>
      <c r="QZF36" s="215"/>
      <c r="QZG36" s="215"/>
      <c r="QZH36" s="215"/>
      <c r="QZI36" s="215"/>
      <c r="QZJ36" s="215"/>
      <c r="QZK36" s="215"/>
      <c r="QZL36" s="215"/>
      <c r="QZM36" s="215"/>
      <c r="QZN36" s="215"/>
      <c r="QZO36" s="215"/>
      <c r="QZP36" s="215"/>
      <c r="QZQ36" s="215"/>
      <c r="QZR36" s="215"/>
      <c r="QZS36" s="215"/>
      <c r="QZT36" s="215"/>
      <c r="QZU36" s="215"/>
      <c r="QZV36" s="215"/>
      <c r="QZW36" s="215"/>
      <c r="QZX36" s="215"/>
      <c r="QZY36" s="215"/>
      <c r="QZZ36" s="215"/>
      <c r="RAA36" s="215"/>
      <c r="RAB36" s="215"/>
      <c r="RAC36" s="215"/>
      <c r="RAD36" s="215"/>
      <c r="RAE36" s="215"/>
      <c r="RAF36" s="215"/>
      <c r="RAG36" s="215"/>
      <c r="RAH36" s="215"/>
      <c r="RAI36" s="215"/>
      <c r="RAJ36" s="215"/>
      <c r="RAK36" s="215"/>
      <c r="RAL36" s="215"/>
      <c r="RAM36" s="215"/>
      <c r="RAN36" s="215"/>
      <c r="RAO36" s="215"/>
      <c r="RAP36" s="215"/>
      <c r="RAQ36" s="215"/>
      <c r="RAR36" s="215"/>
      <c r="RAS36" s="215"/>
      <c r="RAT36" s="215"/>
      <c r="RAU36" s="215"/>
      <c r="RAV36" s="215"/>
      <c r="RAW36" s="215"/>
      <c r="RAX36" s="215"/>
      <c r="RAY36" s="215"/>
      <c r="RAZ36" s="215"/>
      <c r="RBA36" s="215"/>
      <c r="RBB36" s="215"/>
      <c r="RBC36" s="215"/>
      <c r="RBD36" s="215"/>
      <c r="RBE36" s="215"/>
      <c r="RBF36" s="215"/>
      <c r="RBG36" s="215"/>
      <c r="RBH36" s="215"/>
      <c r="RBI36" s="215"/>
      <c r="RBJ36" s="215"/>
      <c r="RBK36" s="215"/>
      <c r="RBL36" s="215"/>
      <c r="RBM36" s="215"/>
      <c r="RBN36" s="215"/>
      <c r="RBO36" s="215"/>
      <c r="RBP36" s="215"/>
      <c r="RBQ36" s="215"/>
      <c r="RBR36" s="215"/>
      <c r="RBS36" s="215"/>
      <c r="RBT36" s="215"/>
      <c r="RBU36" s="215"/>
      <c r="RBV36" s="215"/>
      <c r="RBW36" s="215"/>
      <c r="RBX36" s="215"/>
      <c r="RBY36" s="215"/>
      <c r="RBZ36" s="215"/>
      <c r="RCA36" s="215"/>
      <c r="RCB36" s="215"/>
      <c r="RCC36" s="215"/>
      <c r="RCD36" s="215"/>
      <c r="RCE36" s="215"/>
      <c r="RCF36" s="215"/>
      <c r="RCG36" s="215"/>
      <c r="RCH36" s="215"/>
      <c r="RCI36" s="215"/>
      <c r="RCJ36" s="215"/>
      <c r="RCK36" s="215"/>
      <c r="RCL36" s="215"/>
      <c r="RCM36" s="215"/>
      <c r="RCN36" s="215"/>
      <c r="RCO36" s="215"/>
      <c r="RCP36" s="215"/>
      <c r="RCQ36" s="215"/>
      <c r="RCR36" s="215"/>
      <c r="RCS36" s="215"/>
      <c r="RCT36" s="215"/>
      <c r="RCU36" s="215"/>
      <c r="RCV36" s="215"/>
      <c r="RCW36" s="215"/>
      <c r="RCX36" s="215"/>
      <c r="RCY36" s="215"/>
      <c r="RCZ36" s="215"/>
      <c r="RDA36" s="215"/>
      <c r="RDB36" s="215"/>
      <c r="RDC36" s="215"/>
      <c r="RDD36" s="215"/>
      <c r="RDE36" s="215"/>
      <c r="RDF36" s="215"/>
      <c r="RDG36" s="215"/>
      <c r="RDH36" s="215"/>
      <c r="RDI36" s="215"/>
      <c r="RDJ36" s="215"/>
      <c r="RDK36" s="215"/>
      <c r="RDL36" s="215"/>
      <c r="RDM36" s="215"/>
      <c r="RDN36" s="215"/>
      <c r="RDO36" s="215"/>
      <c r="RDP36" s="215"/>
      <c r="RDQ36" s="215"/>
      <c r="RDR36" s="215"/>
      <c r="RDS36" s="215"/>
      <c r="RDT36" s="215"/>
      <c r="RDU36" s="215"/>
      <c r="RDV36" s="215"/>
      <c r="RDW36" s="215"/>
      <c r="RDX36" s="215"/>
      <c r="RDY36" s="215"/>
      <c r="RDZ36" s="215"/>
      <c r="REA36" s="215"/>
      <c r="REB36" s="215"/>
      <c r="REC36" s="215"/>
      <c r="RED36" s="215"/>
      <c r="REE36" s="215"/>
      <c r="REF36" s="215"/>
      <c r="REG36" s="215"/>
      <c r="REH36" s="215"/>
      <c r="REI36" s="215"/>
      <c r="REJ36" s="215"/>
      <c r="REK36" s="215"/>
      <c r="REL36" s="215"/>
      <c r="REM36" s="215"/>
      <c r="REN36" s="215"/>
      <c r="REO36" s="215"/>
      <c r="REP36" s="215"/>
      <c r="REQ36" s="215"/>
      <c r="RER36" s="215"/>
      <c r="RES36" s="215"/>
      <c r="RET36" s="215"/>
      <c r="REU36" s="215"/>
      <c r="REV36" s="215"/>
      <c r="REW36" s="215"/>
      <c r="REX36" s="215"/>
      <c r="REY36" s="215"/>
      <c r="REZ36" s="215"/>
      <c r="RFA36" s="215"/>
      <c r="RFB36" s="215"/>
      <c r="RFC36" s="215"/>
      <c r="RFD36" s="215"/>
      <c r="RFE36" s="215"/>
      <c r="RFF36" s="215"/>
      <c r="RFG36" s="215"/>
      <c r="RFH36" s="215"/>
      <c r="RFI36" s="215"/>
      <c r="RFJ36" s="215"/>
      <c r="RFK36" s="215"/>
      <c r="RFL36" s="215"/>
      <c r="RFM36" s="215"/>
      <c r="RFN36" s="215"/>
      <c r="RFO36" s="215"/>
      <c r="RFP36" s="215"/>
      <c r="RFQ36" s="215"/>
      <c r="RFR36" s="215"/>
      <c r="RFS36" s="215"/>
      <c r="RFT36" s="215"/>
      <c r="RFU36" s="215"/>
      <c r="RFV36" s="215"/>
      <c r="RFW36" s="215"/>
      <c r="RFX36" s="215"/>
      <c r="RFY36" s="215"/>
      <c r="RFZ36" s="215"/>
      <c r="RGA36" s="215"/>
      <c r="RGB36" s="215"/>
      <c r="RGC36" s="215"/>
      <c r="RGD36" s="215"/>
      <c r="RGE36" s="215"/>
      <c r="RGF36" s="215"/>
      <c r="RGG36" s="215"/>
      <c r="RGH36" s="215"/>
      <c r="RGI36" s="215"/>
      <c r="RGJ36" s="215"/>
      <c r="RGK36" s="215"/>
      <c r="RGL36" s="215"/>
      <c r="RGM36" s="215"/>
      <c r="RGN36" s="215"/>
      <c r="RGO36" s="215"/>
      <c r="RGP36" s="215"/>
      <c r="RGQ36" s="215"/>
      <c r="RGR36" s="215"/>
      <c r="RGS36" s="215"/>
      <c r="RGT36" s="215"/>
      <c r="RGU36" s="215"/>
      <c r="RGV36" s="215"/>
      <c r="RGW36" s="215"/>
      <c r="RGX36" s="215"/>
      <c r="RGY36" s="215"/>
      <c r="RGZ36" s="215"/>
      <c r="RHA36" s="215"/>
      <c r="RHB36" s="215"/>
      <c r="RHC36" s="215"/>
      <c r="RHD36" s="215"/>
      <c r="RHE36" s="215"/>
      <c r="RHF36" s="215"/>
      <c r="RHG36" s="215"/>
      <c r="RHH36" s="215"/>
      <c r="RHI36" s="215"/>
      <c r="RHJ36" s="215"/>
      <c r="RHK36" s="215"/>
      <c r="RHL36" s="215"/>
      <c r="RHM36" s="215"/>
      <c r="RHN36" s="215"/>
      <c r="RHO36" s="215"/>
      <c r="RHP36" s="215"/>
      <c r="RHQ36" s="215"/>
      <c r="RHR36" s="215"/>
      <c r="RHS36" s="215"/>
      <c r="RHT36" s="215"/>
      <c r="RHU36" s="215"/>
      <c r="RHV36" s="215"/>
      <c r="RHW36" s="215"/>
      <c r="RHX36" s="215"/>
      <c r="RHY36" s="215"/>
      <c r="RHZ36" s="215"/>
      <c r="RIA36" s="215"/>
      <c r="RIB36" s="215"/>
      <c r="RIC36" s="215"/>
      <c r="RID36" s="215"/>
      <c r="RIE36" s="215"/>
      <c r="RIF36" s="215"/>
      <c r="RIG36" s="215"/>
      <c r="RIH36" s="215"/>
      <c r="RII36" s="215"/>
      <c r="RIJ36" s="215"/>
      <c r="RIK36" s="215"/>
      <c r="RIL36" s="215"/>
      <c r="RIM36" s="215"/>
      <c r="RIN36" s="215"/>
      <c r="RIO36" s="215"/>
      <c r="RIP36" s="215"/>
      <c r="RIQ36" s="215"/>
      <c r="RIR36" s="215"/>
      <c r="RIS36" s="215"/>
      <c r="RIT36" s="215"/>
      <c r="RIU36" s="215"/>
      <c r="RIV36" s="215"/>
      <c r="RIW36" s="215"/>
      <c r="RIX36" s="215"/>
      <c r="RIY36" s="215"/>
      <c r="RIZ36" s="215"/>
      <c r="RJA36" s="215"/>
      <c r="RJB36" s="215"/>
      <c r="RJC36" s="215"/>
      <c r="RJD36" s="215"/>
      <c r="RJE36" s="215"/>
      <c r="RJF36" s="215"/>
      <c r="RJG36" s="215"/>
      <c r="RJH36" s="215"/>
      <c r="RJI36" s="215"/>
      <c r="RJJ36" s="215"/>
      <c r="RJK36" s="215"/>
      <c r="RJL36" s="215"/>
      <c r="RJM36" s="215"/>
      <c r="RJN36" s="215"/>
      <c r="RJO36" s="215"/>
      <c r="RJP36" s="215"/>
      <c r="RJQ36" s="215"/>
      <c r="RJR36" s="215"/>
      <c r="RJS36" s="215"/>
      <c r="RJT36" s="215"/>
      <c r="RJU36" s="215"/>
      <c r="RJV36" s="215"/>
      <c r="RJW36" s="215"/>
      <c r="RJX36" s="215"/>
      <c r="RJY36" s="215"/>
      <c r="RJZ36" s="215"/>
      <c r="RKA36" s="215"/>
      <c r="RKB36" s="215"/>
      <c r="RKC36" s="215"/>
      <c r="RKD36" s="215"/>
      <c r="RKE36" s="215"/>
      <c r="RKF36" s="215"/>
      <c r="RKG36" s="215"/>
      <c r="RKH36" s="215"/>
      <c r="RKI36" s="215"/>
      <c r="RKJ36" s="215"/>
      <c r="RKK36" s="215"/>
      <c r="RKL36" s="215"/>
      <c r="RKM36" s="215"/>
      <c r="RKN36" s="215"/>
      <c r="RKO36" s="215"/>
      <c r="RKP36" s="215"/>
      <c r="RKQ36" s="215"/>
      <c r="RKR36" s="215"/>
      <c r="RKS36" s="215"/>
      <c r="RKT36" s="215"/>
      <c r="RKU36" s="215"/>
      <c r="RKV36" s="215"/>
      <c r="RKW36" s="215"/>
      <c r="RKX36" s="215"/>
      <c r="RKY36" s="215"/>
      <c r="RKZ36" s="215"/>
      <c r="RLA36" s="215"/>
      <c r="RLB36" s="215"/>
      <c r="RLC36" s="215"/>
      <c r="RLD36" s="215"/>
      <c r="RLE36" s="215"/>
      <c r="RLF36" s="215"/>
      <c r="RLG36" s="215"/>
      <c r="RLH36" s="215"/>
      <c r="RLI36" s="215"/>
      <c r="RLJ36" s="215"/>
      <c r="RLK36" s="215"/>
      <c r="RLL36" s="215"/>
      <c r="RLM36" s="215"/>
      <c r="RLN36" s="215"/>
      <c r="RLO36" s="215"/>
      <c r="RLP36" s="215"/>
      <c r="RLQ36" s="215"/>
      <c r="RLR36" s="215"/>
      <c r="RLS36" s="215"/>
      <c r="RLT36" s="215"/>
      <c r="RLU36" s="215"/>
      <c r="RLV36" s="215"/>
      <c r="RLW36" s="215"/>
      <c r="RLX36" s="215"/>
      <c r="RLY36" s="215"/>
      <c r="RLZ36" s="215"/>
      <c r="RMA36" s="215"/>
      <c r="RMB36" s="215"/>
      <c r="RMC36" s="215"/>
      <c r="RMD36" s="215"/>
      <c r="RME36" s="215"/>
      <c r="RMF36" s="215"/>
      <c r="RMG36" s="215"/>
      <c r="RMH36" s="215"/>
      <c r="RMI36" s="215"/>
      <c r="RMJ36" s="215"/>
      <c r="RMK36" s="215"/>
      <c r="RML36" s="215"/>
      <c r="RMM36" s="215"/>
      <c r="RMN36" s="215"/>
      <c r="RMO36" s="215"/>
      <c r="RMP36" s="215"/>
      <c r="RMQ36" s="215"/>
      <c r="RMR36" s="215"/>
      <c r="RMS36" s="215"/>
      <c r="RMT36" s="215"/>
      <c r="RMU36" s="215"/>
      <c r="RMV36" s="215"/>
      <c r="RMW36" s="215"/>
      <c r="RMX36" s="215"/>
      <c r="RMY36" s="215"/>
      <c r="RMZ36" s="215"/>
      <c r="RNA36" s="215"/>
      <c r="RNB36" s="215"/>
      <c r="RNC36" s="215"/>
      <c r="RND36" s="215"/>
      <c r="RNE36" s="215"/>
      <c r="RNF36" s="215"/>
      <c r="RNG36" s="215"/>
      <c r="RNH36" s="215"/>
      <c r="RNI36" s="215"/>
      <c r="RNJ36" s="215"/>
      <c r="RNK36" s="215"/>
      <c r="RNL36" s="215"/>
      <c r="RNM36" s="215"/>
      <c r="RNN36" s="215"/>
      <c r="RNO36" s="215"/>
      <c r="RNP36" s="215"/>
      <c r="RNQ36" s="215"/>
      <c r="RNR36" s="215"/>
      <c r="RNS36" s="215"/>
      <c r="RNT36" s="215"/>
      <c r="RNU36" s="215"/>
      <c r="RNV36" s="215"/>
      <c r="RNW36" s="215"/>
      <c r="RNX36" s="215"/>
      <c r="RNY36" s="215"/>
      <c r="RNZ36" s="215"/>
      <c r="ROA36" s="215"/>
      <c r="ROB36" s="215"/>
      <c r="ROC36" s="215"/>
      <c r="ROD36" s="215"/>
      <c r="ROE36" s="215"/>
      <c r="ROF36" s="215"/>
      <c r="ROG36" s="215"/>
      <c r="ROH36" s="215"/>
      <c r="ROI36" s="215"/>
      <c r="ROJ36" s="215"/>
      <c r="ROK36" s="215"/>
      <c r="ROL36" s="215"/>
      <c r="ROM36" s="215"/>
      <c r="RON36" s="215"/>
      <c r="ROO36" s="215"/>
      <c r="ROP36" s="215"/>
      <c r="ROQ36" s="215"/>
      <c r="ROR36" s="215"/>
      <c r="ROS36" s="215"/>
      <c r="ROT36" s="215"/>
      <c r="ROU36" s="215"/>
      <c r="ROV36" s="215"/>
      <c r="ROW36" s="215"/>
      <c r="ROX36" s="215"/>
      <c r="ROY36" s="215"/>
      <c r="ROZ36" s="215"/>
      <c r="RPA36" s="215"/>
      <c r="RPB36" s="215"/>
      <c r="RPC36" s="215"/>
      <c r="RPD36" s="215"/>
      <c r="RPE36" s="215"/>
      <c r="RPF36" s="215"/>
      <c r="RPG36" s="215"/>
      <c r="RPH36" s="215"/>
      <c r="RPI36" s="215"/>
      <c r="RPJ36" s="215"/>
      <c r="RPK36" s="215"/>
      <c r="RPL36" s="215"/>
      <c r="RPM36" s="215"/>
      <c r="RPN36" s="215"/>
      <c r="RPO36" s="215"/>
      <c r="RPP36" s="215"/>
      <c r="RPQ36" s="215"/>
      <c r="RPR36" s="215"/>
      <c r="RPS36" s="215"/>
      <c r="RPT36" s="215"/>
      <c r="RPU36" s="215"/>
      <c r="RPV36" s="215"/>
      <c r="RPW36" s="215"/>
      <c r="RPX36" s="215"/>
      <c r="RPY36" s="215"/>
      <c r="RPZ36" s="215"/>
      <c r="RQA36" s="215"/>
      <c r="RQB36" s="215"/>
      <c r="RQC36" s="215"/>
      <c r="RQD36" s="215"/>
      <c r="RQE36" s="215"/>
      <c r="RQF36" s="215"/>
      <c r="RQG36" s="215"/>
      <c r="RQH36" s="215"/>
      <c r="RQI36" s="215"/>
      <c r="RQJ36" s="215"/>
      <c r="RQK36" s="215"/>
      <c r="RQL36" s="215"/>
      <c r="RQM36" s="215"/>
      <c r="RQN36" s="215"/>
      <c r="RQO36" s="215"/>
      <c r="RQP36" s="215"/>
      <c r="RQQ36" s="215"/>
      <c r="RQR36" s="215"/>
      <c r="RQS36" s="215"/>
      <c r="RQT36" s="215"/>
      <c r="RQU36" s="215"/>
      <c r="RQV36" s="215"/>
      <c r="RQW36" s="215"/>
      <c r="RQX36" s="215"/>
      <c r="RQY36" s="215"/>
      <c r="RQZ36" s="215"/>
      <c r="RRA36" s="215"/>
      <c r="RRB36" s="215"/>
      <c r="RRC36" s="215"/>
      <c r="RRD36" s="215"/>
      <c r="RRE36" s="215"/>
      <c r="RRF36" s="215"/>
      <c r="RRG36" s="215"/>
      <c r="RRH36" s="215"/>
      <c r="RRI36" s="215"/>
      <c r="RRJ36" s="215"/>
      <c r="RRK36" s="215"/>
      <c r="RRL36" s="215"/>
      <c r="RRM36" s="215"/>
      <c r="RRN36" s="215"/>
      <c r="RRO36" s="215"/>
      <c r="RRP36" s="215"/>
      <c r="RRQ36" s="215"/>
      <c r="RRR36" s="215"/>
      <c r="RRS36" s="215"/>
      <c r="RRT36" s="215"/>
      <c r="RRU36" s="215"/>
      <c r="RRV36" s="215"/>
      <c r="RRW36" s="215"/>
      <c r="RRX36" s="215"/>
      <c r="RRY36" s="215"/>
      <c r="RRZ36" s="215"/>
      <c r="RSA36" s="215"/>
      <c r="RSB36" s="215"/>
      <c r="RSC36" s="215"/>
      <c r="RSD36" s="215"/>
      <c r="RSE36" s="215"/>
      <c r="RSF36" s="215"/>
      <c r="RSG36" s="215"/>
      <c r="RSH36" s="215"/>
      <c r="RSI36" s="215"/>
      <c r="RSJ36" s="215"/>
      <c r="RSK36" s="215"/>
      <c r="RSL36" s="215"/>
      <c r="RSM36" s="215"/>
      <c r="RSN36" s="215"/>
      <c r="RSO36" s="215"/>
      <c r="RSP36" s="215"/>
      <c r="RSQ36" s="215"/>
      <c r="RSR36" s="215"/>
      <c r="RSS36" s="215"/>
      <c r="RST36" s="215"/>
      <c r="RSU36" s="215"/>
      <c r="RSV36" s="215"/>
      <c r="RSW36" s="215"/>
      <c r="RSX36" s="215"/>
      <c r="RSY36" s="215"/>
      <c r="RSZ36" s="215"/>
      <c r="RTA36" s="215"/>
      <c r="RTB36" s="215"/>
      <c r="RTC36" s="215"/>
      <c r="RTD36" s="215"/>
      <c r="RTE36" s="215"/>
      <c r="RTF36" s="215"/>
      <c r="RTG36" s="215"/>
      <c r="RTH36" s="215"/>
      <c r="RTI36" s="215"/>
      <c r="RTJ36" s="215"/>
      <c r="RTK36" s="215"/>
      <c r="RTL36" s="215"/>
      <c r="RTM36" s="215"/>
      <c r="RTN36" s="215"/>
      <c r="RTO36" s="215"/>
      <c r="RTP36" s="215"/>
      <c r="RTQ36" s="215"/>
      <c r="RTR36" s="215"/>
      <c r="RTS36" s="215"/>
      <c r="RTT36" s="215"/>
      <c r="RTU36" s="215"/>
      <c r="RTV36" s="215"/>
      <c r="RTW36" s="215"/>
      <c r="RTX36" s="215"/>
      <c r="RTY36" s="215"/>
      <c r="RTZ36" s="215"/>
      <c r="RUA36" s="215"/>
      <c r="RUB36" s="215"/>
      <c r="RUC36" s="215"/>
      <c r="RUD36" s="215"/>
      <c r="RUE36" s="215"/>
      <c r="RUF36" s="215"/>
      <c r="RUG36" s="215"/>
      <c r="RUH36" s="215"/>
      <c r="RUI36" s="215"/>
      <c r="RUJ36" s="215"/>
      <c r="RUK36" s="215"/>
      <c r="RUL36" s="215"/>
      <c r="RUM36" s="215"/>
      <c r="RUN36" s="215"/>
      <c r="RUO36" s="215"/>
      <c r="RUP36" s="215"/>
      <c r="RUQ36" s="215"/>
      <c r="RUR36" s="215"/>
      <c r="RUS36" s="215"/>
      <c r="RUT36" s="215"/>
      <c r="RUU36" s="215"/>
      <c r="RUV36" s="215"/>
      <c r="RUW36" s="215"/>
      <c r="RUX36" s="215"/>
      <c r="RUY36" s="215"/>
      <c r="RUZ36" s="215"/>
      <c r="RVA36" s="215"/>
      <c r="RVB36" s="215"/>
      <c r="RVC36" s="215"/>
      <c r="RVD36" s="215"/>
      <c r="RVE36" s="215"/>
      <c r="RVF36" s="215"/>
      <c r="RVG36" s="215"/>
      <c r="RVH36" s="215"/>
      <c r="RVI36" s="215"/>
      <c r="RVJ36" s="215"/>
      <c r="RVK36" s="215"/>
      <c r="RVL36" s="215"/>
      <c r="RVM36" s="215"/>
      <c r="RVN36" s="215"/>
      <c r="RVO36" s="215"/>
      <c r="RVP36" s="215"/>
      <c r="RVQ36" s="215"/>
      <c r="RVR36" s="215"/>
      <c r="RVS36" s="215"/>
      <c r="RVT36" s="215"/>
      <c r="RVU36" s="215"/>
      <c r="RVV36" s="215"/>
      <c r="RVW36" s="215"/>
      <c r="RVX36" s="215"/>
      <c r="RVY36" s="215"/>
      <c r="RVZ36" s="215"/>
      <c r="RWA36" s="215"/>
      <c r="RWB36" s="215"/>
      <c r="RWC36" s="215"/>
      <c r="RWD36" s="215"/>
      <c r="RWE36" s="215"/>
      <c r="RWF36" s="215"/>
      <c r="RWG36" s="215"/>
      <c r="RWH36" s="215"/>
      <c r="RWI36" s="215"/>
      <c r="RWJ36" s="215"/>
      <c r="RWK36" s="215"/>
      <c r="RWL36" s="215"/>
      <c r="RWM36" s="215"/>
      <c r="RWN36" s="215"/>
      <c r="RWO36" s="215"/>
      <c r="RWP36" s="215"/>
      <c r="RWQ36" s="215"/>
      <c r="RWR36" s="215"/>
      <c r="RWS36" s="215"/>
      <c r="RWT36" s="215"/>
      <c r="RWU36" s="215"/>
      <c r="RWV36" s="215"/>
      <c r="RWW36" s="215"/>
      <c r="RWX36" s="215"/>
      <c r="RWY36" s="215"/>
      <c r="RWZ36" s="215"/>
      <c r="RXA36" s="215"/>
      <c r="RXB36" s="215"/>
      <c r="RXC36" s="215"/>
      <c r="RXD36" s="215"/>
      <c r="RXE36" s="215"/>
      <c r="RXF36" s="215"/>
      <c r="RXG36" s="215"/>
      <c r="RXH36" s="215"/>
      <c r="RXI36" s="215"/>
      <c r="RXJ36" s="215"/>
      <c r="RXK36" s="215"/>
      <c r="RXL36" s="215"/>
      <c r="RXM36" s="215"/>
      <c r="RXN36" s="215"/>
      <c r="RXO36" s="215"/>
      <c r="RXP36" s="215"/>
      <c r="RXQ36" s="215"/>
      <c r="RXR36" s="215"/>
      <c r="RXS36" s="215"/>
      <c r="RXT36" s="215"/>
      <c r="RXU36" s="215"/>
      <c r="RXV36" s="215"/>
      <c r="RXW36" s="215"/>
      <c r="RXX36" s="215"/>
      <c r="RXY36" s="215"/>
      <c r="RXZ36" s="215"/>
      <c r="RYA36" s="215"/>
      <c r="RYB36" s="215"/>
      <c r="RYC36" s="215"/>
      <c r="RYD36" s="215"/>
      <c r="RYE36" s="215"/>
      <c r="RYF36" s="215"/>
      <c r="RYG36" s="215"/>
      <c r="RYH36" s="215"/>
      <c r="RYI36" s="215"/>
      <c r="RYJ36" s="215"/>
      <c r="RYK36" s="215"/>
      <c r="RYL36" s="215"/>
      <c r="RYM36" s="215"/>
      <c r="RYN36" s="215"/>
      <c r="RYO36" s="215"/>
      <c r="RYP36" s="215"/>
      <c r="RYQ36" s="215"/>
      <c r="RYR36" s="215"/>
      <c r="RYS36" s="215"/>
      <c r="RYT36" s="215"/>
      <c r="RYU36" s="215"/>
      <c r="RYV36" s="215"/>
      <c r="RYW36" s="215"/>
      <c r="RYX36" s="215"/>
      <c r="RYY36" s="215"/>
      <c r="RYZ36" s="215"/>
      <c r="RZA36" s="215"/>
      <c r="RZB36" s="215"/>
      <c r="RZC36" s="215"/>
      <c r="RZD36" s="215"/>
      <c r="RZE36" s="215"/>
      <c r="RZF36" s="215"/>
      <c r="RZG36" s="215"/>
      <c r="RZH36" s="215"/>
      <c r="RZI36" s="215"/>
      <c r="RZJ36" s="215"/>
      <c r="RZK36" s="215"/>
      <c r="RZL36" s="215"/>
      <c r="RZM36" s="215"/>
      <c r="RZN36" s="215"/>
      <c r="RZO36" s="215"/>
      <c r="RZP36" s="215"/>
      <c r="RZQ36" s="215"/>
      <c r="RZR36" s="215"/>
      <c r="RZS36" s="215"/>
      <c r="RZT36" s="215"/>
      <c r="RZU36" s="215"/>
      <c r="RZV36" s="215"/>
      <c r="RZW36" s="215"/>
      <c r="RZX36" s="215"/>
      <c r="RZY36" s="215"/>
      <c r="RZZ36" s="215"/>
      <c r="SAA36" s="215"/>
      <c r="SAB36" s="215"/>
      <c r="SAC36" s="215"/>
      <c r="SAD36" s="215"/>
      <c r="SAE36" s="215"/>
      <c r="SAF36" s="215"/>
      <c r="SAG36" s="215"/>
      <c r="SAH36" s="215"/>
      <c r="SAI36" s="215"/>
      <c r="SAJ36" s="215"/>
      <c r="SAK36" s="215"/>
      <c r="SAL36" s="215"/>
      <c r="SAM36" s="215"/>
      <c r="SAN36" s="215"/>
      <c r="SAO36" s="215"/>
      <c r="SAP36" s="215"/>
      <c r="SAQ36" s="215"/>
      <c r="SAR36" s="215"/>
      <c r="SAS36" s="215"/>
      <c r="SAT36" s="215"/>
      <c r="SAU36" s="215"/>
      <c r="SAV36" s="215"/>
      <c r="SAW36" s="215"/>
      <c r="SAX36" s="215"/>
      <c r="SAY36" s="215"/>
      <c r="SAZ36" s="215"/>
      <c r="SBA36" s="215"/>
      <c r="SBB36" s="215"/>
      <c r="SBC36" s="215"/>
      <c r="SBD36" s="215"/>
      <c r="SBE36" s="215"/>
      <c r="SBF36" s="215"/>
      <c r="SBG36" s="215"/>
      <c r="SBH36" s="215"/>
      <c r="SBI36" s="215"/>
      <c r="SBJ36" s="215"/>
      <c r="SBK36" s="215"/>
      <c r="SBL36" s="215"/>
      <c r="SBM36" s="215"/>
      <c r="SBN36" s="215"/>
      <c r="SBO36" s="215"/>
      <c r="SBP36" s="215"/>
      <c r="SBQ36" s="215"/>
      <c r="SBR36" s="215"/>
      <c r="SBS36" s="215"/>
      <c r="SBT36" s="215"/>
      <c r="SBU36" s="215"/>
      <c r="SBV36" s="215"/>
      <c r="SBW36" s="215"/>
      <c r="SBX36" s="215"/>
      <c r="SBY36" s="215"/>
      <c r="SBZ36" s="215"/>
      <c r="SCA36" s="215"/>
      <c r="SCB36" s="215"/>
      <c r="SCC36" s="215"/>
      <c r="SCD36" s="215"/>
      <c r="SCE36" s="215"/>
      <c r="SCF36" s="215"/>
      <c r="SCG36" s="215"/>
      <c r="SCH36" s="215"/>
      <c r="SCI36" s="215"/>
      <c r="SCJ36" s="215"/>
      <c r="SCK36" s="215"/>
      <c r="SCL36" s="215"/>
      <c r="SCM36" s="215"/>
      <c r="SCN36" s="215"/>
      <c r="SCO36" s="215"/>
      <c r="SCP36" s="215"/>
      <c r="SCQ36" s="215"/>
      <c r="SCR36" s="215"/>
      <c r="SCS36" s="215"/>
      <c r="SCT36" s="215"/>
      <c r="SCU36" s="215"/>
      <c r="SCV36" s="215"/>
      <c r="SCW36" s="215"/>
      <c r="SCX36" s="215"/>
      <c r="SCY36" s="215"/>
      <c r="SCZ36" s="215"/>
      <c r="SDA36" s="215"/>
      <c r="SDB36" s="215"/>
      <c r="SDC36" s="215"/>
      <c r="SDD36" s="215"/>
      <c r="SDE36" s="215"/>
      <c r="SDF36" s="215"/>
      <c r="SDG36" s="215"/>
      <c r="SDH36" s="215"/>
      <c r="SDI36" s="215"/>
      <c r="SDJ36" s="215"/>
      <c r="SDK36" s="215"/>
      <c r="SDL36" s="215"/>
      <c r="SDM36" s="215"/>
      <c r="SDN36" s="215"/>
      <c r="SDO36" s="215"/>
      <c r="SDP36" s="215"/>
      <c r="SDQ36" s="215"/>
      <c r="SDR36" s="215"/>
      <c r="SDS36" s="215"/>
      <c r="SDT36" s="215"/>
      <c r="SDU36" s="215"/>
      <c r="SDV36" s="215"/>
      <c r="SDW36" s="215"/>
      <c r="SDX36" s="215"/>
      <c r="SDY36" s="215"/>
      <c r="SDZ36" s="215"/>
      <c r="SEA36" s="215"/>
      <c r="SEB36" s="215"/>
      <c r="SEC36" s="215"/>
      <c r="SED36" s="215"/>
      <c r="SEE36" s="215"/>
      <c r="SEF36" s="215"/>
      <c r="SEG36" s="215"/>
      <c r="SEH36" s="215"/>
      <c r="SEI36" s="215"/>
      <c r="SEJ36" s="215"/>
      <c r="SEK36" s="215"/>
      <c r="SEL36" s="215"/>
      <c r="SEM36" s="215"/>
      <c r="SEN36" s="215"/>
      <c r="SEO36" s="215"/>
      <c r="SEP36" s="215"/>
      <c r="SEQ36" s="215"/>
      <c r="SER36" s="215"/>
      <c r="SES36" s="215"/>
      <c r="SET36" s="215"/>
      <c r="SEU36" s="215"/>
      <c r="SEV36" s="215"/>
      <c r="SEW36" s="215"/>
      <c r="SEX36" s="215"/>
      <c r="SEY36" s="215"/>
      <c r="SEZ36" s="215"/>
      <c r="SFA36" s="215"/>
      <c r="SFB36" s="215"/>
      <c r="SFC36" s="215"/>
      <c r="SFD36" s="215"/>
      <c r="SFE36" s="215"/>
      <c r="SFF36" s="215"/>
      <c r="SFG36" s="215"/>
      <c r="SFH36" s="215"/>
      <c r="SFI36" s="215"/>
      <c r="SFJ36" s="215"/>
      <c r="SFK36" s="215"/>
      <c r="SFL36" s="215"/>
      <c r="SFM36" s="215"/>
      <c r="SFN36" s="215"/>
      <c r="SFO36" s="215"/>
      <c r="SFP36" s="215"/>
      <c r="SFQ36" s="215"/>
      <c r="SFR36" s="215"/>
      <c r="SFS36" s="215"/>
      <c r="SFT36" s="215"/>
      <c r="SFU36" s="215"/>
      <c r="SFV36" s="215"/>
      <c r="SFW36" s="215"/>
      <c r="SFX36" s="215"/>
      <c r="SFY36" s="215"/>
      <c r="SFZ36" s="215"/>
      <c r="SGA36" s="215"/>
      <c r="SGB36" s="215"/>
      <c r="SGC36" s="215"/>
      <c r="SGD36" s="215"/>
      <c r="SGE36" s="215"/>
      <c r="SGF36" s="215"/>
      <c r="SGG36" s="215"/>
      <c r="SGH36" s="215"/>
      <c r="SGI36" s="215"/>
      <c r="SGJ36" s="215"/>
      <c r="SGK36" s="215"/>
      <c r="SGL36" s="215"/>
      <c r="SGM36" s="215"/>
      <c r="SGN36" s="215"/>
      <c r="SGO36" s="215"/>
      <c r="SGP36" s="215"/>
      <c r="SGQ36" s="215"/>
      <c r="SGR36" s="215"/>
      <c r="SGS36" s="215"/>
      <c r="SGT36" s="215"/>
      <c r="SGU36" s="215"/>
      <c r="SGV36" s="215"/>
      <c r="SGW36" s="215"/>
      <c r="SGX36" s="215"/>
      <c r="SGY36" s="215"/>
      <c r="SGZ36" s="215"/>
      <c r="SHA36" s="215"/>
      <c r="SHB36" s="215"/>
      <c r="SHC36" s="215"/>
      <c r="SHD36" s="215"/>
      <c r="SHE36" s="215"/>
      <c r="SHF36" s="215"/>
      <c r="SHG36" s="215"/>
      <c r="SHH36" s="215"/>
      <c r="SHI36" s="215"/>
      <c r="SHJ36" s="215"/>
      <c r="SHK36" s="215"/>
      <c r="SHL36" s="215"/>
      <c r="SHM36" s="215"/>
      <c r="SHN36" s="215"/>
      <c r="SHO36" s="215"/>
      <c r="SHP36" s="215"/>
      <c r="SHQ36" s="215"/>
      <c r="SHR36" s="215"/>
      <c r="SHS36" s="215"/>
      <c r="SHT36" s="215"/>
      <c r="SHU36" s="215"/>
      <c r="SHV36" s="215"/>
      <c r="SHW36" s="215"/>
      <c r="SHX36" s="215"/>
      <c r="SHY36" s="215"/>
      <c r="SHZ36" s="215"/>
      <c r="SIA36" s="215"/>
      <c r="SIB36" s="215"/>
      <c r="SIC36" s="215"/>
      <c r="SID36" s="215"/>
      <c r="SIE36" s="215"/>
      <c r="SIF36" s="215"/>
      <c r="SIG36" s="215"/>
      <c r="SIH36" s="215"/>
      <c r="SII36" s="215"/>
      <c r="SIJ36" s="215"/>
      <c r="SIK36" s="215"/>
      <c r="SIL36" s="215"/>
      <c r="SIM36" s="215"/>
      <c r="SIN36" s="215"/>
      <c r="SIO36" s="215"/>
      <c r="SIP36" s="215"/>
      <c r="SIQ36" s="215"/>
      <c r="SIR36" s="215"/>
      <c r="SIS36" s="215"/>
      <c r="SIT36" s="215"/>
      <c r="SIU36" s="215"/>
      <c r="SIV36" s="215"/>
      <c r="SIW36" s="215"/>
      <c r="SIX36" s="215"/>
      <c r="SIY36" s="215"/>
      <c r="SIZ36" s="215"/>
      <c r="SJA36" s="215"/>
      <c r="SJB36" s="215"/>
      <c r="SJC36" s="215"/>
      <c r="SJD36" s="215"/>
      <c r="SJE36" s="215"/>
      <c r="SJF36" s="215"/>
      <c r="SJG36" s="215"/>
      <c r="SJH36" s="215"/>
      <c r="SJI36" s="215"/>
      <c r="SJJ36" s="215"/>
      <c r="SJK36" s="215"/>
      <c r="SJL36" s="215"/>
      <c r="SJM36" s="215"/>
      <c r="SJN36" s="215"/>
      <c r="SJO36" s="215"/>
      <c r="SJP36" s="215"/>
      <c r="SJQ36" s="215"/>
      <c r="SJR36" s="215"/>
      <c r="SJS36" s="215"/>
      <c r="SJT36" s="215"/>
      <c r="SJU36" s="215"/>
      <c r="SJV36" s="215"/>
      <c r="SJW36" s="215"/>
      <c r="SJX36" s="215"/>
      <c r="SJY36" s="215"/>
      <c r="SJZ36" s="215"/>
      <c r="SKA36" s="215"/>
      <c r="SKB36" s="215"/>
      <c r="SKC36" s="215"/>
      <c r="SKD36" s="215"/>
      <c r="SKE36" s="215"/>
      <c r="SKF36" s="215"/>
      <c r="SKG36" s="215"/>
      <c r="SKH36" s="215"/>
      <c r="SKI36" s="215"/>
      <c r="SKJ36" s="215"/>
      <c r="SKK36" s="215"/>
      <c r="SKL36" s="215"/>
      <c r="SKM36" s="215"/>
      <c r="SKN36" s="215"/>
      <c r="SKO36" s="215"/>
      <c r="SKP36" s="215"/>
      <c r="SKQ36" s="215"/>
      <c r="SKR36" s="215"/>
      <c r="SKS36" s="215"/>
      <c r="SKT36" s="215"/>
      <c r="SKU36" s="215"/>
      <c r="SKV36" s="215"/>
      <c r="SKW36" s="215"/>
      <c r="SKX36" s="215"/>
      <c r="SKY36" s="215"/>
      <c r="SKZ36" s="215"/>
      <c r="SLA36" s="215"/>
      <c r="SLB36" s="215"/>
      <c r="SLC36" s="215"/>
      <c r="SLD36" s="215"/>
      <c r="SLE36" s="215"/>
      <c r="SLF36" s="215"/>
      <c r="SLG36" s="215"/>
      <c r="SLH36" s="215"/>
      <c r="SLI36" s="215"/>
      <c r="SLJ36" s="215"/>
      <c r="SLK36" s="215"/>
      <c r="SLL36" s="215"/>
      <c r="SLM36" s="215"/>
      <c r="SLN36" s="215"/>
      <c r="SLO36" s="215"/>
      <c r="SLP36" s="215"/>
      <c r="SLQ36" s="215"/>
      <c r="SLR36" s="215"/>
      <c r="SLS36" s="215"/>
      <c r="SLT36" s="215"/>
      <c r="SLU36" s="215"/>
      <c r="SLV36" s="215"/>
      <c r="SLW36" s="215"/>
      <c r="SLX36" s="215"/>
      <c r="SLY36" s="215"/>
      <c r="SLZ36" s="215"/>
      <c r="SMA36" s="215"/>
      <c r="SMB36" s="215"/>
      <c r="SMC36" s="215"/>
      <c r="SMD36" s="215"/>
      <c r="SME36" s="215"/>
      <c r="SMF36" s="215"/>
      <c r="SMG36" s="215"/>
      <c r="SMH36" s="215"/>
      <c r="SMI36" s="215"/>
      <c r="SMJ36" s="215"/>
      <c r="SMK36" s="215"/>
      <c r="SML36" s="215"/>
      <c r="SMM36" s="215"/>
      <c r="SMN36" s="215"/>
      <c r="SMO36" s="215"/>
      <c r="SMP36" s="215"/>
      <c r="SMQ36" s="215"/>
      <c r="SMR36" s="215"/>
      <c r="SMS36" s="215"/>
      <c r="SMT36" s="215"/>
      <c r="SMU36" s="215"/>
      <c r="SMV36" s="215"/>
      <c r="SMW36" s="215"/>
      <c r="SMX36" s="215"/>
      <c r="SMY36" s="215"/>
      <c r="SMZ36" s="215"/>
      <c r="SNA36" s="215"/>
      <c r="SNB36" s="215"/>
      <c r="SNC36" s="215"/>
      <c r="SND36" s="215"/>
      <c r="SNE36" s="215"/>
      <c r="SNF36" s="215"/>
      <c r="SNG36" s="215"/>
      <c r="SNH36" s="215"/>
      <c r="SNI36" s="215"/>
      <c r="SNJ36" s="215"/>
      <c r="SNK36" s="215"/>
      <c r="SNL36" s="215"/>
      <c r="SNM36" s="215"/>
      <c r="SNN36" s="215"/>
      <c r="SNO36" s="215"/>
      <c r="SNP36" s="215"/>
      <c r="SNQ36" s="215"/>
      <c r="SNR36" s="215"/>
      <c r="SNS36" s="215"/>
      <c r="SNT36" s="215"/>
      <c r="SNU36" s="215"/>
      <c r="SNV36" s="215"/>
      <c r="SNW36" s="215"/>
      <c r="SNX36" s="215"/>
      <c r="SNY36" s="215"/>
      <c r="SNZ36" s="215"/>
      <c r="SOA36" s="215"/>
      <c r="SOB36" s="215"/>
      <c r="SOC36" s="215"/>
      <c r="SOD36" s="215"/>
      <c r="SOE36" s="215"/>
      <c r="SOF36" s="215"/>
      <c r="SOG36" s="215"/>
      <c r="SOH36" s="215"/>
      <c r="SOI36" s="215"/>
      <c r="SOJ36" s="215"/>
      <c r="SOK36" s="215"/>
      <c r="SOL36" s="215"/>
      <c r="SOM36" s="215"/>
      <c r="SON36" s="215"/>
      <c r="SOO36" s="215"/>
      <c r="SOP36" s="215"/>
      <c r="SOQ36" s="215"/>
      <c r="SOR36" s="215"/>
      <c r="SOS36" s="215"/>
      <c r="SOT36" s="215"/>
      <c r="SOU36" s="215"/>
      <c r="SOV36" s="215"/>
      <c r="SOW36" s="215"/>
      <c r="SOX36" s="215"/>
      <c r="SOY36" s="215"/>
      <c r="SOZ36" s="215"/>
      <c r="SPA36" s="215"/>
      <c r="SPB36" s="215"/>
      <c r="SPC36" s="215"/>
      <c r="SPD36" s="215"/>
      <c r="SPE36" s="215"/>
      <c r="SPF36" s="215"/>
      <c r="SPG36" s="215"/>
      <c r="SPH36" s="215"/>
      <c r="SPI36" s="215"/>
      <c r="SPJ36" s="215"/>
      <c r="SPK36" s="215"/>
      <c r="SPL36" s="215"/>
      <c r="SPM36" s="215"/>
      <c r="SPN36" s="215"/>
      <c r="SPO36" s="215"/>
      <c r="SPP36" s="215"/>
      <c r="SPQ36" s="215"/>
      <c r="SPR36" s="215"/>
      <c r="SPS36" s="215"/>
      <c r="SPT36" s="215"/>
      <c r="SPU36" s="215"/>
      <c r="SPV36" s="215"/>
      <c r="SPW36" s="215"/>
      <c r="SPX36" s="215"/>
      <c r="SPY36" s="215"/>
      <c r="SPZ36" s="215"/>
      <c r="SQA36" s="215"/>
      <c r="SQB36" s="215"/>
      <c r="SQC36" s="215"/>
      <c r="SQD36" s="215"/>
      <c r="SQE36" s="215"/>
      <c r="SQF36" s="215"/>
      <c r="SQG36" s="215"/>
      <c r="SQH36" s="215"/>
      <c r="SQI36" s="215"/>
      <c r="SQJ36" s="215"/>
      <c r="SQK36" s="215"/>
      <c r="SQL36" s="215"/>
      <c r="SQM36" s="215"/>
      <c r="SQN36" s="215"/>
      <c r="SQO36" s="215"/>
      <c r="SQP36" s="215"/>
      <c r="SQQ36" s="215"/>
      <c r="SQR36" s="215"/>
      <c r="SQS36" s="215"/>
      <c r="SQT36" s="215"/>
      <c r="SQU36" s="215"/>
      <c r="SQV36" s="215"/>
      <c r="SQW36" s="215"/>
      <c r="SQX36" s="215"/>
      <c r="SQY36" s="215"/>
      <c r="SQZ36" s="215"/>
      <c r="SRA36" s="215"/>
      <c r="SRB36" s="215"/>
      <c r="SRC36" s="215"/>
      <c r="SRD36" s="215"/>
      <c r="SRE36" s="215"/>
      <c r="SRF36" s="215"/>
      <c r="SRG36" s="215"/>
      <c r="SRH36" s="215"/>
      <c r="SRI36" s="215"/>
      <c r="SRJ36" s="215"/>
      <c r="SRK36" s="215"/>
      <c r="SRL36" s="215"/>
      <c r="SRM36" s="215"/>
      <c r="SRN36" s="215"/>
      <c r="SRO36" s="215"/>
      <c r="SRP36" s="215"/>
      <c r="SRQ36" s="215"/>
      <c r="SRR36" s="215"/>
      <c r="SRS36" s="215"/>
      <c r="SRT36" s="215"/>
      <c r="SRU36" s="215"/>
      <c r="SRV36" s="215"/>
      <c r="SRW36" s="215"/>
      <c r="SRX36" s="215"/>
      <c r="SRY36" s="215"/>
      <c r="SRZ36" s="215"/>
      <c r="SSA36" s="215"/>
      <c r="SSB36" s="215"/>
      <c r="SSC36" s="215"/>
      <c r="SSD36" s="215"/>
      <c r="SSE36" s="215"/>
      <c r="SSF36" s="215"/>
      <c r="SSG36" s="215"/>
      <c r="SSH36" s="215"/>
      <c r="SSI36" s="215"/>
      <c r="SSJ36" s="215"/>
      <c r="SSK36" s="215"/>
      <c r="SSL36" s="215"/>
      <c r="SSM36" s="215"/>
      <c r="SSN36" s="215"/>
      <c r="SSO36" s="215"/>
      <c r="SSP36" s="215"/>
      <c r="SSQ36" s="215"/>
      <c r="SSR36" s="215"/>
      <c r="SSS36" s="215"/>
      <c r="SST36" s="215"/>
      <c r="SSU36" s="215"/>
      <c r="SSV36" s="215"/>
      <c r="SSW36" s="215"/>
      <c r="SSX36" s="215"/>
      <c r="SSY36" s="215"/>
      <c r="SSZ36" s="215"/>
      <c r="STA36" s="215"/>
      <c r="STB36" s="215"/>
      <c r="STC36" s="215"/>
      <c r="STD36" s="215"/>
      <c r="STE36" s="215"/>
      <c r="STF36" s="215"/>
      <c r="STG36" s="215"/>
      <c r="STH36" s="215"/>
      <c r="STI36" s="215"/>
      <c r="STJ36" s="215"/>
      <c r="STK36" s="215"/>
      <c r="STL36" s="215"/>
      <c r="STM36" s="215"/>
      <c r="STN36" s="215"/>
      <c r="STO36" s="215"/>
      <c r="STP36" s="215"/>
      <c r="STQ36" s="215"/>
      <c r="STR36" s="215"/>
      <c r="STS36" s="215"/>
      <c r="STT36" s="215"/>
      <c r="STU36" s="215"/>
      <c r="STV36" s="215"/>
      <c r="STW36" s="215"/>
      <c r="STX36" s="215"/>
      <c r="STY36" s="215"/>
      <c r="STZ36" s="215"/>
      <c r="SUA36" s="215"/>
      <c r="SUB36" s="215"/>
      <c r="SUC36" s="215"/>
      <c r="SUD36" s="215"/>
      <c r="SUE36" s="215"/>
      <c r="SUF36" s="215"/>
      <c r="SUG36" s="215"/>
      <c r="SUH36" s="215"/>
      <c r="SUI36" s="215"/>
      <c r="SUJ36" s="215"/>
      <c r="SUK36" s="215"/>
      <c r="SUL36" s="215"/>
      <c r="SUM36" s="215"/>
      <c r="SUN36" s="215"/>
      <c r="SUO36" s="215"/>
      <c r="SUP36" s="215"/>
      <c r="SUQ36" s="215"/>
      <c r="SUR36" s="215"/>
      <c r="SUS36" s="215"/>
      <c r="SUT36" s="215"/>
      <c r="SUU36" s="215"/>
      <c r="SUV36" s="215"/>
      <c r="SUW36" s="215"/>
      <c r="SUX36" s="215"/>
      <c r="SUY36" s="215"/>
      <c r="SUZ36" s="215"/>
      <c r="SVA36" s="215"/>
      <c r="SVB36" s="215"/>
      <c r="SVC36" s="215"/>
      <c r="SVD36" s="215"/>
      <c r="SVE36" s="215"/>
      <c r="SVF36" s="215"/>
      <c r="SVG36" s="215"/>
      <c r="SVH36" s="215"/>
      <c r="SVI36" s="215"/>
      <c r="SVJ36" s="215"/>
      <c r="SVK36" s="215"/>
      <c r="SVL36" s="215"/>
      <c r="SVM36" s="215"/>
      <c r="SVN36" s="215"/>
      <c r="SVO36" s="215"/>
      <c r="SVP36" s="215"/>
      <c r="SVQ36" s="215"/>
      <c r="SVR36" s="215"/>
      <c r="SVS36" s="215"/>
      <c r="SVT36" s="215"/>
      <c r="SVU36" s="215"/>
      <c r="SVV36" s="215"/>
      <c r="SVW36" s="215"/>
      <c r="SVX36" s="215"/>
      <c r="SVY36" s="215"/>
      <c r="SVZ36" s="215"/>
      <c r="SWA36" s="215"/>
      <c r="SWB36" s="215"/>
      <c r="SWC36" s="215"/>
      <c r="SWD36" s="215"/>
      <c r="SWE36" s="215"/>
      <c r="SWF36" s="215"/>
      <c r="SWG36" s="215"/>
      <c r="SWH36" s="215"/>
      <c r="SWI36" s="215"/>
      <c r="SWJ36" s="215"/>
      <c r="SWK36" s="215"/>
      <c r="SWL36" s="215"/>
      <c r="SWM36" s="215"/>
      <c r="SWN36" s="215"/>
      <c r="SWO36" s="215"/>
      <c r="SWP36" s="215"/>
      <c r="SWQ36" s="215"/>
      <c r="SWR36" s="215"/>
      <c r="SWS36" s="215"/>
      <c r="SWT36" s="215"/>
      <c r="SWU36" s="215"/>
      <c r="SWV36" s="215"/>
      <c r="SWW36" s="215"/>
      <c r="SWX36" s="215"/>
      <c r="SWY36" s="215"/>
      <c r="SWZ36" s="215"/>
      <c r="SXA36" s="215"/>
      <c r="SXB36" s="215"/>
      <c r="SXC36" s="215"/>
      <c r="SXD36" s="215"/>
      <c r="SXE36" s="215"/>
      <c r="SXF36" s="215"/>
      <c r="SXG36" s="215"/>
      <c r="SXH36" s="215"/>
      <c r="SXI36" s="215"/>
      <c r="SXJ36" s="215"/>
      <c r="SXK36" s="215"/>
      <c r="SXL36" s="215"/>
      <c r="SXM36" s="215"/>
      <c r="SXN36" s="215"/>
      <c r="SXO36" s="215"/>
      <c r="SXP36" s="215"/>
      <c r="SXQ36" s="215"/>
      <c r="SXR36" s="215"/>
      <c r="SXS36" s="215"/>
      <c r="SXT36" s="215"/>
      <c r="SXU36" s="215"/>
      <c r="SXV36" s="215"/>
      <c r="SXW36" s="215"/>
      <c r="SXX36" s="215"/>
      <c r="SXY36" s="215"/>
      <c r="SXZ36" s="215"/>
      <c r="SYA36" s="215"/>
      <c r="SYB36" s="215"/>
      <c r="SYC36" s="215"/>
      <c r="SYD36" s="215"/>
      <c r="SYE36" s="215"/>
      <c r="SYF36" s="215"/>
      <c r="SYG36" s="215"/>
      <c r="SYH36" s="215"/>
      <c r="SYI36" s="215"/>
      <c r="SYJ36" s="215"/>
      <c r="SYK36" s="215"/>
      <c r="SYL36" s="215"/>
      <c r="SYM36" s="215"/>
      <c r="SYN36" s="215"/>
      <c r="SYO36" s="215"/>
      <c r="SYP36" s="215"/>
      <c r="SYQ36" s="215"/>
      <c r="SYR36" s="215"/>
      <c r="SYS36" s="215"/>
      <c r="SYT36" s="215"/>
      <c r="SYU36" s="215"/>
      <c r="SYV36" s="215"/>
      <c r="SYW36" s="215"/>
      <c r="SYX36" s="215"/>
      <c r="SYY36" s="215"/>
      <c r="SYZ36" s="215"/>
      <c r="SZA36" s="215"/>
      <c r="SZB36" s="215"/>
      <c r="SZC36" s="215"/>
      <c r="SZD36" s="215"/>
      <c r="SZE36" s="215"/>
      <c r="SZF36" s="215"/>
      <c r="SZG36" s="215"/>
      <c r="SZH36" s="215"/>
      <c r="SZI36" s="215"/>
      <c r="SZJ36" s="215"/>
      <c r="SZK36" s="215"/>
      <c r="SZL36" s="215"/>
      <c r="SZM36" s="215"/>
      <c r="SZN36" s="215"/>
      <c r="SZO36" s="215"/>
      <c r="SZP36" s="215"/>
      <c r="SZQ36" s="215"/>
      <c r="SZR36" s="215"/>
      <c r="SZS36" s="215"/>
      <c r="SZT36" s="215"/>
      <c r="SZU36" s="215"/>
      <c r="SZV36" s="215"/>
      <c r="SZW36" s="215"/>
      <c r="SZX36" s="215"/>
      <c r="SZY36" s="215"/>
      <c r="SZZ36" s="215"/>
      <c r="TAA36" s="215"/>
      <c r="TAB36" s="215"/>
      <c r="TAC36" s="215"/>
      <c r="TAD36" s="215"/>
      <c r="TAE36" s="215"/>
      <c r="TAF36" s="215"/>
      <c r="TAG36" s="215"/>
      <c r="TAH36" s="215"/>
      <c r="TAI36" s="215"/>
      <c r="TAJ36" s="215"/>
      <c r="TAK36" s="215"/>
      <c r="TAL36" s="215"/>
      <c r="TAM36" s="215"/>
      <c r="TAN36" s="215"/>
      <c r="TAO36" s="215"/>
      <c r="TAP36" s="215"/>
      <c r="TAQ36" s="215"/>
      <c r="TAR36" s="215"/>
      <c r="TAS36" s="215"/>
      <c r="TAT36" s="215"/>
      <c r="TAU36" s="215"/>
      <c r="TAV36" s="215"/>
      <c r="TAW36" s="215"/>
      <c r="TAX36" s="215"/>
      <c r="TAY36" s="215"/>
      <c r="TAZ36" s="215"/>
      <c r="TBA36" s="215"/>
      <c r="TBB36" s="215"/>
      <c r="TBC36" s="215"/>
      <c r="TBD36" s="215"/>
      <c r="TBE36" s="215"/>
      <c r="TBF36" s="215"/>
      <c r="TBG36" s="215"/>
      <c r="TBH36" s="215"/>
      <c r="TBI36" s="215"/>
      <c r="TBJ36" s="215"/>
      <c r="TBK36" s="215"/>
      <c r="TBL36" s="215"/>
      <c r="TBM36" s="215"/>
      <c r="TBN36" s="215"/>
      <c r="TBO36" s="215"/>
      <c r="TBP36" s="215"/>
      <c r="TBQ36" s="215"/>
      <c r="TBR36" s="215"/>
      <c r="TBS36" s="215"/>
      <c r="TBT36" s="215"/>
      <c r="TBU36" s="215"/>
      <c r="TBV36" s="215"/>
      <c r="TBW36" s="215"/>
      <c r="TBX36" s="215"/>
      <c r="TBY36" s="215"/>
      <c r="TBZ36" s="215"/>
      <c r="TCA36" s="215"/>
      <c r="TCB36" s="215"/>
      <c r="TCC36" s="215"/>
      <c r="TCD36" s="215"/>
      <c r="TCE36" s="215"/>
      <c r="TCF36" s="215"/>
      <c r="TCG36" s="215"/>
      <c r="TCH36" s="215"/>
      <c r="TCI36" s="215"/>
      <c r="TCJ36" s="215"/>
      <c r="TCK36" s="215"/>
      <c r="TCL36" s="215"/>
      <c r="TCM36" s="215"/>
      <c r="TCN36" s="215"/>
      <c r="TCO36" s="215"/>
      <c r="TCP36" s="215"/>
      <c r="TCQ36" s="215"/>
      <c r="TCR36" s="215"/>
      <c r="TCS36" s="215"/>
      <c r="TCT36" s="215"/>
      <c r="TCU36" s="215"/>
      <c r="TCV36" s="215"/>
      <c r="TCW36" s="215"/>
      <c r="TCX36" s="215"/>
      <c r="TCY36" s="215"/>
      <c r="TCZ36" s="215"/>
      <c r="TDA36" s="215"/>
      <c r="TDB36" s="215"/>
      <c r="TDC36" s="215"/>
      <c r="TDD36" s="215"/>
      <c r="TDE36" s="215"/>
      <c r="TDF36" s="215"/>
      <c r="TDG36" s="215"/>
      <c r="TDH36" s="215"/>
      <c r="TDI36" s="215"/>
      <c r="TDJ36" s="215"/>
      <c r="TDK36" s="215"/>
      <c r="TDL36" s="215"/>
      <c r="TDM36" s="215"/>
      <c r="TDN36" s="215"/>
      <c r="TDO36" s="215"/>
      <c r="TDP36" s="215"/>
      <c r="TDQ36" s="215"/>
      <c r="TDR36" s="215"/>
      <c r="TDS36" s="215"/>
      <c r="TDT36" s="215"/>
      <c r="TDU36" s="215"/>
      <c r="TDV36" s="215"/>
      <c r="TDW36" s="215"/>
      <c r="TDX36" s="215"/>
      <c r="TDY36" s="215"/>
      <c r="TDZ36" s="215"/>
      <c r="TEA36" s="215"/>
      <c r="TEB36" s="215"/>
      <c r="TEC36" s="215"/>
      <c r="TED36" s="215"/>
      <c r="TEE36" s="215"/>
      <c r="TEF36" s="215"/>
      <c r="TEG36" s="215"/>
      <c r="TEH36" s="215"/>
      <c r="TEI36" s="215"/>
      <c r="TEJ36" s="215"/>
      <c r="TEK36" s="215"/>
      <c r="TEL36" s="215"/>
      <c r="TEM36" s="215"/>
      <c r="TEN36" s="215"/>
      <c r="TEO36" s="215"/>
      <c r="TEP36" s="215"/>
      <c r="TEQ36" s="215"/>
      <c r="TER36" s="215"/>
      <c r="TES36" s="215"/>
      <c r="TET36" s="215"/>
      <c r="TEU36" s="215"/>
      <c r="TEV36" s="215"/>
      <c r="TEW36" s="215"/>
      <c r="TEX36" s="215"/>
      <c r="TEY36" s="215"/>
      <c r="TEZ36" s="215"/>
      <c r="TFA36" s="215"/>
      <c r="TFB36" s="215"/>
      <c r="TFC36" s="215"/>
      <c r="TFD36" s="215"/>
      <c r="TFE36" s="215"/>
      <c r="TFF36" s="215"/>
      <c r="TFG36" s="215"/>
      <c r="TFH36" s="215"/>
      <c r="TFI36" s="215"/>
      <c r="TFJ36" s="215"/>
      <c r="TFK36" s="215"/>
      <c r="TFL36" s="215"/>
      <c r="TFM36" s="215"/>
      <c r="TFN36" s="215"/>
      <c r="TFO36" s="215"/>
      <c r="TFP36" s="215"/>
      <c r="TFQ36" s="215"/>
      <c r="TFR36" s="215"/>
      <c r="TFS36" s="215"/>
      <c r="TFT36" s="215"/>
      <c r="TFU36" s="215"/>
      <c r="TFV36" s="215"/>
      <c r="TFW36" s="215"/>
      <c r="TFX36" s="215"/>
      <c r="TFY36" s="215"/>
      <c r="TFZ36" s="215"/>
      <c r="TGA36" s="215"/>
      <c r="TGB36" s="215"/>
      <c r="TGC36" s="215"/>
      <c r="TGD36" s="215"/>
      <c r="TGE36" s="215"/>
      <c r="TGF36" s="215"/>
      <c r="TGG36" s="215"/>
      <c r="TGH36" s="215"/>
      <c r="TGI36" s="215"/>
      <c r="TGJ36" s="215"/>
      <c r="TGK36" s="215"/>
      <c r="TGL36" s="215"/>
      <c r="TGM36" s="215"/>
      <c r="TGN36" s="215"/>
      <c r="TGO36" s="215"/>
      <c r="TGP36" s="215"/>
      <c r="TGQ36" s="215"/>
      <c r="TGR36" s="215"/>
      <c r="TGS36" s="215"/>
      <c r="TGT36" s="215"/>
      <c r="TGU36" s="215"/>
      <c r="TGV36" s="215"/>
      <c r="TGW36" s="215"/>
      <c r="TGX36" s="215"/>
      <c r="TGY36" s="215"/>
      <c r="TGZ36" s="215"/>
      <c r="THA36" s="215"/>
      <c r="THB36" s="215"/>
      <c r="THC36" s="215"/>
      <c r="THD36" s="215"/>
      <c r="THE36" s="215"/>
      <c r="THF36" s="215"/>
      <c r="THG36" s="215"/>
      <c r="THH36" s="215"/>
      <c r="THI36" s="215"/>
      <c r="THJ36" s="215"/>
      <c r="THK36" s="215"/>
      <c r="THL36" s="215"/>
      <c r="THM36" s="215"/>
      <c r="THN36" s="215"/>
      <c r="THO36" s="215"/>
      <c r="THP36" s="215"/>
      <c r="THQ36" s="215"/>
      <c r="THR36" s="215"/>
      <c r="THS36" s="215"/>
      <c r="THT36" s="215"/>
      <c r="THU36" s="215"/>
      <c r="THV36" s="215"/>
      <c r="THW36" s="215"/>
      <c r="THX36" s="215"/>
      <c r="THY36" s="215"/>
      <c r="THZ36" s="215"/>
      <c r="TIA36" s="215"/>
      <c r="TIB36" s="215"/>
      <c r="TIC36" s="215"/>
      <c r="TID36" s="215"/>
      <c r="TIE36" s="215"/>
      <c r="TIF36" s="215"/>
      <c r="TIG36" s="215"/>
      <c r="TIH36" s="215"/>
      <c r="TII36" s="215"/>
      <c r="TIJ36" s="215"/>
      <c r="TIK36" s="215"/>
      <c r="TIL36" s="215"/>
      <c r="TIM36" s="215"/>
      <c r="TIN36" s="215"/>
      <c r="TIO36" s="215"/>
      <c r="TIP36" s="215"/>
      <c r="TIQ36" s="215"/>
      <c r="TIR36" s="215"/>
      <c r="TIS36" s="215"/>
      <c r="TIT36" s="215"/>
      <c r="TIU36" s="215"/>
      <c r="TIV36" s="215"/>
      <c r="TIW36" s="215"/>
      <c r="TIX36" s="215"/>
      <c r="TIY36" s="215"/>
      <c r="TIZ36" s="215"/>
      <c r="TJA36" s="215"/>
      <c r="TJB36" s="215"/>
      <c r="TJC36" s="215"/>
      <c r="TJD36" s="215"/>
      <c r="TJE36" s="215"/>
      <c r="TJF36" s="215"/>
      <c r="TJG36" s="215"/>
      <c r="TJH36" s="215"/>
      <c r="TJI36" s="215"/>
      <c r="TJJ36" s="215"/>
      <c r="TJK36" s="215"/>
      <c r="TJL36" s="215"/>
      <c r="TJM36" s="215"/>
      <c r="TJN36" s="215"/>
      <c r="TJO36" s="215"/>
      <c r="TJP36" s="215"/>
      <c r="TJQ36" s="215"/>
      <c r="TJR36" s="215"/>
      <c r="TJS36" s="215"/>
      <c r="TJT36" s="215"/>
      <c r="TJU36" s="215"/>
      <c r="TJV36" s="215"/>
      <c r="TJW36" s="215"/>
      <c r="TJX36" s="215"/>
      <c r="TJY36" s="215"/>
      <c r="TJZ36" s="215"/>
      <c r="TKA36" s="215"/>
      <c r="TKB36" s="215"/>
      <c r="TKC36" s="215"/>
      <c r="TKD36" s="215"/>
      <c r="TKE36" s="215"/>
      <c r="TKF36" s="215"/>
      <c r="TKG36" s="215"/>
      <c r="TKH36" s="215"/>
      <c r="TKI36" s="215"/>
      <c r="TKJ36" s="215"/>
      <c r="TKK36" s="215"/>
      <c r="TKL36" s="215"/>
      <c r="TKM36" s="215"/>
      <c r="TKN36" s="215"/>
      <c r="TKO36" s="215"/>
      <c r="TKP36" s="215"/>
      <c r="TKQ36" s="215"/>
      <c r="TKR36" s="215"/>
      <c r="TKS36" s="215"/>
      <c r="TKT36" s="215"/>
      <c r="TKU36" s="215"/>
      <c r="TKV36" s="215"/>
      <c r="TKW36" s="215"/>
      <c r="TKX36" s="215"/>
      <c r="TKY36" s="215"/>
      <c r="TKZ36" s="215"/>
      <c r="TLA36" s="215"/>
      <c r="TLB36" s="215"/>
      <c r="TLC36" s="215"/>
      <c r="TLD36" s="215"/>
      <c r="TLE36" s="215"/>
      <c r="TLF36" s="215"/>
      <c r="TLG36" s="215"/>
      <c r="TLH36" s="215"/>
      <c r="TLI36" s="215"/>
      <c r="TLJ36" s="215"/>
      <c r="TLK36" s="215"/>
      <c r="TLL36" s="215"/>
      <c r="TLM36" s="215"/>
      <c r="TLN36" s="215"/>
      <c r="TLO36" s="215"/>
      <c r="TLP36" s="215"/>
      <c r="TLQ36" s="215"/>
      <c r="TLR36" s="215"/>
      <c r="TLS36" s="215"/>
      <c r="TLT36" s="215"/>
      <c r="TLU36" s="215"/>
      <c r="TLV36" s="215"/>
      <c r="TLW36" s="215"/>
      <c r="TLX36" s="215"/>
      <c r="TLY36" s="215"/>
      <c r="TLZ36" s="215"/>
      <c r="TMA36" s="215"/>
      <c r="TMB36" s="215"/>
      <c r="TMC36" s="215"/>
      <c r="TMD36" s="215"/>
      <c r="TME36" s="215"/>
      <c r="TMF36" s="215"/>
      <c r="TMG36" s="215"/>
      <c r="TMH36" s="215"/>
      <c r="TMI36" s="215"/>
      <c r="TMJ36" s="215"/>
      <c r="TMK36" s="215"/>
      <c r="TML36" s="215"/>
      <c r="TMM36" s="215"/>
      <c r="TMN36" s="215"/>
      <c r="TMO36" s="215"/>
      <c r="TMP36" s="215"/>
      <c r="TMQ36" s="215"/>
      <c r="TMR36" s="215"/>
      <c r="TMS36" s="215"/>
      <c r="TMT36" s="215"/>
      <c r="TMU36" s="215"/>
      <c r="TMV36" s="215"/>
      <c r="TMW36" s="215"/>
      <c r="TMX36" s="215"/>
      <c r="TMY36" s="215"/>
      <c r="TMZ36" s="215"/>
      <c r="TNA36" s="215"/>
      <c r="TNB36" s="215"/>
      <c r="TNC36" s="215"/>
      <c r="TND36" s="215"/>
      <c r="TNE36" s="215"/>
      <c r="TNF36" s="215"/>
      <c r="TNG36" s="215"/>
      <c r="TNH36" s="215"/>
      <c r="TNI36" s="215"/>
      <c r="TNJ36" s="215"/>
      <c r="TNK36" s="215"/>
      <c r="TNL36" s="215"/>
      <c r="TNM36" s="215"/>
      <c r="TNN36" s="215"/>
      <c r="TNO36" s="215"/>
      <c r="TNP36" s="215"/>
      <c r="TNQ36" s="215"/>
      <c r="TNR36" s="215"/>
      <c r="TNS36" s="215"/>
      <c r="TNT36" s="215"/>
      <c r="TNU36" s="215"/>
      <c r="TNV36" s="215"/>
      <c r="TNW36" s="215"/>
      <c r="TNX36" s="215"/>
      <c r="TNY36" s="215"/>
      <c r="TNZ36" s="215"/>
      <c r="TOA36" s="215"/>
      <c r="TOB36" s="215"/>
      <c r="TOC36" s="215"/>
      <c r="TOD36" s="215"/>
      <c r="TOE36" s="215"/>
      <c r="TOF36" s="215"/>
      <c r="TOG36" s="215"/>
      <c r="TOH36" s="215"/>
      <c r="TOI36" s="215"/>
      <c r="TOJ36" s="215"/>
      <c r="TOK36" s="215"/>
      <c r="TOL36" s="215"/>
      <c r="TOM36" s="215"/>
      <c r="TON36" s="215"/>
      <c r="TOO36" s="215"/>
      <c r="TOP36" s="215"/>
      <c r="TOQ36" s="215"/>
      <c r="TOR36" s="215"/>
      <c r="TOS36" s="215"/>
      <c r="TOT36" s="215"/>
      <c r="TOU36" s="215"/>
      <c r="TOV36" s="215"/>
      <c r="TOW36" s="215"/>
      <c r="TOX36" s="215"/>
      <c r="TOY36" s="215"/>
      <c r="TOZ36" s="215"/>
      <c r="TPA36" s="215"/>
      <c r="TPB36" s="215"/>
      <c r="TPC36" s="215"/>
      <c r="TPD36" s="215"/>
      <c r="TPE36" s="215"/>
      <c r="TPF36" s="215"/>
      <c r="TPG36" s="215"/>
      <c r="TPH36" s="215"/>
      <c r="TPI36" s="215"/>
      <c r="TPJ36" s="215"/>
      <c r="TPK36" s="215"/>
      <c r="TPL36" s="215"/>
      <c r="TPM36" s="215"/>
      <c r="TPN36" s="215"/>
      <c r="TPO36" s="215"/>
      <c r="TPP36" s="215"/>
      <c r="TPQ36" s="215"/>
      <c r="TPR36" s="215"/>
      <c r="TPS36" s="215"/>
      <c r="TPT36" s="215"/>
      <c r="TPU36" s="215"/>
      <c r="TPV36" s="215"/>
      <c r="TPW36" s="215"/>
      <c r="TPX36" s="215"/>
      <c r="TPY36" s="215"/>
      <c r="TPZ36" s="215"/>
      <c r="TQA36" s="215"/>
      <c r="TQB36" s="215"/>
      <c r="TQC36" s="215"/>
      <c r="TQD36" s="215"/>
      <c r="TQE36" s="215"/>
      <c r="TQF36" s="215"/>
      <c r="TQG36" s="215"/>
      <c r="TQH36" s="215"/>
      <c r="TQI36" s="215"/>
      <c r="TQJ36" s="215"/>
      <c r="TQK36" s="215"/>
      <c r="TQL36" s="215"/>
      <c r="TQM36" s="215"/>
      <c r="TQN36" s="215"/>
      <c r="TQO36" s="215"/>
      <c r="TQP36" s="215"/>
      <c r="TQQ36" s="215"/>
      <c r="TQR36" s="215"/>
      <c r="TQS36" s="215"/>
      <c r="TQT36" s="215"/>
      <c r="TQU36" s="215"/>
      <c r="TQV36" s="215"/>
      <c r="TQW36" s="215"/>
      <c r="TQX36" s="215"/>
      <c r="TQY36" s="215"/>
      <c r="TQZ36" s="215"/>
      <c r="TRA36" s="215"/>
      <c r="TRB36" s="215"/>
      <c r="TRC36" s="215"/>
      <c r="TRD36" s="215"/>
      <c r="TRE36" s="215"/>
      <c r="TRF36" s="215"/>
      <c r="TRG36" s="215"/>
      <c r="TRH36" s="215"/>
      <c r="TRI36" s="215"/>
      <c r="TRJ36" s="215"/>
      <c r="TRK36" s="215"/>
      <c r="TRL36" s="215"/>
      <c r="TRM36" s="215"/>
      <c r="TRN36" s="215"/>
      <c r="TRO36" s="215"/>
      <c r="TRP36" s="215"/>
      <c r="TRQ36" s="215"/>
      <c r="TRR36" s="215"/>
      <c r="TRS36" s="215"/>
      <c r="TRT36" s="215"/>
      <c r="TRU36" s="215"/>
      <c r="TRV36" s="215"/>
      <c r="TRW36" s="215"/>
      <c r="TRX36" s="215"/>
      <c r="TRY36" s="215"/>
      <c r="TRZ36" s="215"/>
      <c r="TSA36" s="215"/>
      <c r="TSB36" s="215"/>
      <c r="TSC36" s="215"/>
      <c r="TSD36" s="215"/>
      <c r="TSE36" s="215"/>
      <c r="TSF36" s="215"/>
      <c r="TSG36" s="215"/>
      <c r="TSH36" s="215"/>
      <c r="TSI36" s="215"/>
      <c r="TSJ36" s="215"/>
      <c r="TSK36" s="215"/>
      <c r="TSL36" s="215"/>
      <c r="TSM36" s="215"/>
      <c r="TSN36" s="215"/>
      <c r="TSO36" s="215"/>
      <c r="TSP36" s="215"/>
      <c r="TSQ36" s="215"/>
      <c r="TSR36" s="215"/>
      <c r="TSS36" s="215"/>
      <c r="TST36" s="215"/>
      <c r="TSU36" s="215"/>
      <c r="TSV36" s="215"/>
      <c r="TSW36" s="215"/>
      <c r="TSX36" s="215"/>
      <c r="TSY36" s="215"/>
      <c r="TSZ36" s="215"/>
      <c r="TTA36" s="215"/>
      <c r="TTB36" s="215"/>
      <c r="TTC36" s="215"/>
      <c r="TTD36" s="215"/>
      <c r="TTE36" s="215"/>
      <c r="TTF36" s="215"/>
      <c r="TTG36" s="215"/>
      <c r="TTH36" s="215"/>
      <c r="TTI36" s="215"/>
      <c r="TTJ36" s="215"/>
      <c r="TTK36" s="215"/>
      <c r="TTL36" s="215"/>
      <c r="TTM36" s="215"/>
      <c r="TTN36" s="215"/>
      <c r="TTO36" s="215"/>
      <c r="TTP36" s="215"/>
      <c r="TTQ36" s="215"/>
      <c r="TTR36" s="215"/>
      <c r="TTS36" s="215"/>
      <c r="TTT36" s="215"/>
      <c r="TTU36" s="215"/>
      <c r="TTV36" s="215"/>
      <c r="TTW36" s="215"/>
      <c r="TTX36" s="215"/>
      <c r="TTY36" s="215"/>
      <c r="TTZ36" s="215"/>
      <c r="TUA36" s="215"/>
      <c r="TUB36" s="215"/>
      <c r="TUC36" s="215"/>
      <c r="TUD36" s="215"/>
      <c r="TUE36" s="215"/>
      <c r="TUF36" s="215"/>
      <c r="TUG36" s="215"/>
      <c r="TUH36" s="215"/>
      <c r="TUI36" s="215"/>
      <c r="TUJ36" s="215"/>
      <c r="TUK36" s="215"/>
      <c r="TUL36" s="215"/>
      <c r="TUM36" s="215"/>
      <c r="TUN36" s="215"/>
      <c r="TUO36" s="215"/>
      <c r="TUP36" s="215"/>
      <c r="TUQ36" s="215"/>
      <c r="TUR36" s="215"/>
      <c r="TUS36" s="215"/>
      <c r="TUT36" s="215"/>
      <c r="TUU36" s="215"/>
      <c r="TUV36" s="215"/>
      <c r="TUW36" s="215"/>
      <c r="TUX36" s="215"/>
      <c r="TUY36" s="215"/>
      <c r="TUZ36" s="215"/>
      <c r="TVA36" s="215"/>
      <c r="TVB36" s="215"/>
      <c r="TVC36" s="215"/>
      <c r="TVD36" s="215"/>
      <c r="TVE36" s="215"/>
      <c r="TVF36" s="215"/>
      <c r="TVG36" s="215"/>
      <c r="TVH36" s="215"/>
      <c r="TVI36" s="215"/>
      <c r="TVJ36" s="215"/>
      <c r="TVK36" s="215"/>
      <c r="TVL36" s="215"/>
      <c r="TVM36" s="215"/>
      <c r="TVN36" s="215"/>
      <c r="TVO36" s="215"/>
      <c r="TVP36" s="215"/>
      <c r="TVQ36" s="215"/>
      <c r="TVR36" s="215"/>
      <c r="TVS36" s="215"/>
      <c r="TVT36" s="215"/>
      <c r="TVU36" s="215"/>
      <c r="TVV36" s="215"/>
      <c r="TVW36" s="215"/>
      <c r="TVX36" s="215"/>
      <c r="TVY36" s="215"/>
      <c r="TVZ36" s="215"/>
      <c r="TWA36" s="215"/>
      <c r="TWB36" s="215"/>
      <c r="TWC36" s="215"/>
      <c r="TWD36" s="215"/>
      <c r="TWE36" s="215"/>
      <c r="TWF36" s="215"/>
      <c r="TWG36" s="215"/>
      <c r="TWH36" s="215"/>
      <c r="TWI36" s="215"/>
      <c r="TWJ36" s="215"/>
      <c r="TWK36" s="215"/>
      <c r="TWL36" s="215"/>
      <c r="TWM36" s="215"/>
      <c r="TWN36" s="215"/>
      <c r="TWO36" s="215"/>
      <c r="TWP36" s="215"/>
      <c r="TWQ36" s="215"/>
      <c r="TWR36" s="215"/>
      <c r="TWS36" s="215"/>
      <c r="TWT36" s="215"/>
      <c r="TWU36" s="215"/>
      <c r="TWV36" s="215"/>
      <c r="TWW36" s="215"/>
      <c r="TWX36" s="215"/>
      <c r="TWY36" s="215"/>
      <c r="TWZ36" s="215"/>
      <c r="TXA36" s="215"/>
      <c r="TXB36" s="215"/>
      <c r="TXC36" s="215"/>
      <c r="TXD36" s="215"/>
      <c r="TXE36" s="215"/>
      <c r="TXF36" s="215"/>
      <c r="TXG36" s="215"/>
      <c r="TXH36" s="215"/>
      <c r="TXI36" s="215"/>
      <c r="TXJ36" s="215"/>
      <c r="TXK36" s="215"/>
      <c r="TXL36" s="215"/>
      <c r="TXM36" s="215"/>
      <c r="TXN36" s="215"/>
      <c r="TXO36" s="215"/>
      <c r="TXP36" s="215"/>
      <c r="TXQ36" s="215"/>
      <c r="TXR36" s="215"/>
      <c r="TXS36" s="215"/>
      <c r="TXT36" s="215"/>
      <c r="TXU36" s="215"/>
      <c r="TXV36" s="215"/>
      <c r="TXW36" s="215"/>
      <c r="TXX36" s="215"/>
      <c r="TXY36" s="215"/>
      <c r="TXZ36" s="215"/>
      <c r="TYA36" s="215"/>
      <c r="TYB36" s="215"/>
      <c r="TYC36" s="215"/>
      <c r="TYD36" s="215"/>
      <c r="TYE36" s="215"/>
      <c r="TYF36" s="215"/>
      <c r="TYG36" s="215"/>
      <c r="TYH36" s="215"/>
      <c r="TYI36" s="215"/>
      <c r="TYJ36" s="215"/>
      <c r="TYK36" s="215"/>
      <c r="TYL36" s="215"/>
      <c r="TYM36" s="215"/>
      <c r="TYN36" s="215"/>
      <c r="TYO36" s="215"/>
      <c r="TYP36" s="215"/>
      <c r="TYQ36" s="215"/>
      <c r="TYR36" s="215"/>
      <c r="TYS36" s="215"/>
      <c r="TYT36" s="215"/>
      <c r="TYU36" s="215"/>
      <c r="TYV36" s="215"/>
      <c r="TYW36" s="215"/>
      <c r="TYX36" s="215"/>
      <c r="TYY36" s="215"/>
      <c r="TYZ36" s="215"/>
      <c r="TZA36" s="215"/>
      <c r="TZB36" s="215"/>
      <c r="TZC36" s="215"/>
      <c r="TZD36" s="215"/>
      <c r="TZE36" s="215"/>
      <c r="TZF36" s="215"/>
      <c r="TZG36" s="215"/>
      <c r="TZH36" s="215"/>
      <c r="TZI36" s="215"/>
      <c r="TZJ36" s="215"/>
      <c r="TZK36" s="215"/>
      <c r="TZL36" s="215"/>
      <c r="TZM36" s="215"/>
      <c r="TZN36" s="215"/>
      <c r="TZO36" s="215"/>
      <c r="TZP36" s="215"/>
      <c r="TZQ36" s="215"/>
      <c r="TZR36" s="215"/>
      <c r="TZS36" s="215"/>
      <c r="TZT36" s="215"/>
      <c r="TZU36" s="215"/>
      <c r="TZV36" s="215"/>
      <c r="TZW36" s="215"/>
      <c r="TZX36" s="215"/>
      <c r="TZY36" s="215"/>
      <c r="TZZ36" s="215"/>
      <c r="UAA36" s="215"/>
      <c r="UAB36" s="215"/>
      <c r="UAC36" s="215"/>
      <c r="UAD36" s="215"/>
      <c r="UAE36" s="215"/>
      <c r="UAF36" s="215"/>
      <c r="UAG36" s="215"/>
      <c r="UAH36" s="215"/>
      <c r="UAI36" s="215"/>
      <c r="UAJ36" s="215"/>
      <c r="UAK36" s="215"/>
      <c r="UAL36" s="215"/>
      <c r="UAM36" s="215"/>
      <c r="UAN36" s="215"/>
      <c r="UAO36" s="215"/>
      <c r="UAP36" s="215"/>
      <c r="UAQ36" s="215"/>
      <c r="UAR36" s="215"/>
      <c r="UAS36" s="215"/>
      <c r="UAT36" s="215"/>
      <c r="UAU36" s="215"/>
      <c r="UAV36" s="215"/>
      <c r="UAW36" s="215"/>
      <c r="UAX36" s="215"/>
      <c r="UAY36" s="215"/>
      <c r="UAZ36" s="215"/>
      <c r="UBA36" s="215"/>
      <c r="UBB36" s="215"/>
      <c r="UBC36" s="215"/>
      <c r="UBD36" s="215"/>
      <c r="UBE36" s="215"/>
      <c r="UBF36" s="215"/>
      <c r="UBG36" s="215"/>
      <c r="UBH36" s="215"/>
      <c r="UBI36" s="215"/>
      <c r="UBJ36" s="215"/>
      <c r="UBK36" s="215"/>
      <c r="UBL36" s="215"/>
      <c r="UBM36" s="215"/>
      <c r="UBN36" s="215"/>
      <c r="UBO36" s="215"/>
      <c r="UBP36" s="215"/>
      <c r="UBQ36" s="215"/>
      <c r="UBR36" s="215"/>
      <c r="UBS36" s="215"/>
      <c r="UBT36" s="215"/>
      <c r="UBU36" s="215"/>
      <c r="UBV36" s="215"/>
      <c r="UBW36" s="215"/>
      <c r="UBX36" s="215"/>
      <c r="UBY36" s="215"/>
      <c r="UBZ36" s="215"/>
      <c r="UCA36" s="215"/>
      <c r="UCB36" s="215"/>
      <c r="UCC36" s="215"/>
      <c r="UCD36" s="215"/>
      <c r="UCE36" s="215"/>
      <c r="UCF36" s="215"/>
      <c r="UCG36" s="215"/>
      <c r="UCH36" s="215"/>
      <c r="UCI36" s="215"/>
      <c r="UCJ36" s="215"/>
      <c r="UCK36" s="215"/>
      <c r="UCL36" s="215"/>
      <c r="UCM36" s="215"/>
      <c r="UCN36" s="215"/>
      <c r="UCO36" s="215"/>
      <c r="UCP36" s="215"/>
      <c r="UCQ36" s="215"/>
      <c r="UCR36" s="215"/>
      <c r="UCS36" s="215"/>
      <c r="UCT36" s="215"/>
      <c r="UCU36" s="215"/>
      <c r="UCV36" s="215"/>
      <c r="UCW36" s="215"/>
      <c r="UCX36" s="215"/>
      <c r="UCY36" s="215"/>
      <c r="UCZ36" s="215"/>
      <c r="UDA36" s="215"/>
      <c r="UDB36" s="215"/>
      <c r="UDC36" s="215"/>
      <c r="UDD36" s="215"/>
      <c r="UDE36" s="215"/>
      <c r="UDF36" s="215"/>
      <c r="UDG36" s="215"/>
      <c r="UDH36" s="215"/>
      <c r="UDI36" s="215"/>
      <c r="UDJ36" s="215"/>
      <c r="UDK36" s="215"/>
      <c r="UDL36" s="215"/>
      <c r="UDM36" s="215"/>
      <c r="UDN36" s="215"/>
      <c r="UDO36" s="215"/>
      <c r="UDP36" s="215"/>
      <c r="UDQ36" s="215"/>
      <c r="UDR36" s="215"/>
      <c r="UDS36" s="215"/>
      <c r="UDT36" s="215"/>
      <c r="UDU36" s="215"/>
      <c r="UDV36" s="215"/>
      <c r="UDW36" s="215"/>
      <c r="UDX36" s="215"/>
      <c r="UDY36" s="215"/>
      <c r="UDZ36" s="215"/>
      <c r="UEA36" s="215"/>
      <c r="UEB36" s="215"/>
      <c r="UEC36" s="215"/>
      <c r="UED36" s="215"/>
      <c r="UEE36" s="215"/>
      <c r="UEF36" s="215"/>
      <c r="UEG36" s="215"/>
      <c r="UEH36" s="215"/>
      <c r="UEI36" s="215"/>
      <c r="UEJ36" s="215"/>
      <c r="UEK36" s="215"/>
      <c r="UEL36" s="215"/>
      <c r="UEM36" s="215"/>
      <c r="UEN36" s="215"/>
      <c r="UEO36" s="215"/>
      <c r="UEP36" s="215"/>
      <c r="UEQ36" s="215"/>
      <c r="UER36" s="215"/>
      <c r="UES36" s="215"/>
      <c r="UET36" s="215"/>
      <c r="UEU36" s="215"/>
      <c r="UEV36" s="215"/>
      <c r="UEW36" s="215"/>
      <c r="UEX36" s="215"/>
      <c r="UEY36" s="215"/>
      <c r="UEZ36" s="215"/>
      <c r="UFA36" s="215"/>
      <c r="UFB36" s="215"/>
      <c r="UFC36" s="215"/>
      <c r="UFD36" s="215"/>
      <c r="UFE36" s="215"/>
      <c r="UFF36" s="215"/>
      <c r="UFG36" s="215"/>
      <c r="UFH36" s="215"/>
      <c r="UFI36" s="215"/>
      <c r="UFJ36" s="215"/>
      <c r="UFK36" s="215"/>
      <c r="UFL36" s="215"/>
      <c r="UFM36" s="215"/>
      <c r="UFN36" s="215"/>
      <c r="UFO36" s="215"/>
      <c r="UFP36" s="215"/>
      <c r="UFQ36" s="215"/>
      <c r="UFR36" s="215"/>
      <c r="UFS36" s="215"/>
      <c r="UFT36" s="215"/>
      <c r="UFU36" s="215"/>
      <c r="UFV36" s="215"/>
      <c r="UFW36" s="215"/>
      <c r="UFX36" s="215"/>
      <c r="UFY36" s="215"/>
      <c r="UFZ36" s="215"/>
      <c r="UGA36" s="215"/>
      <c r="UGB36" s="215"/>
      <c r="UGC36" s="215"/>
      <c r="UGD36" s="215"/>
      <c r="UGE36" s="215"/>
      <c r="UGF36" s="215"/>
      <c r="UGG36" s="215"/>
      <c r="UGH36" s="215"/>
      <c r="UGI36" s="215"/>
      <c r="UGJ36" s="215"/>
      <c r="UGK36" s="215"/>
      <c r="UGL36" s="215"/>
      <c r="UGM36" s="215"/>
      <c r="UGN36" s="215"/>
      <c r="UGO36" s="215"/>
      <c r="UGP36" s="215"/>
      <c r="UGQ36" s="215"/>
      <c r="UGR36" s="215"/>
      <c r="UGS36" s="215"/>
      <c r="UGT36" s="215"/>
      <c r="UGU36" s="215"/>
      <c r="UGV36" s="215"/>
      <c r="UGW36" s="215"/>
      <c r="UGX36" s="215"/>
      <c r="UGY36" s="215"/>
      <c r="UGZ36" s="215"/>
      <c r="UHA36" s="215"/>
      <c r="UHB36" s="215"/>
      <c r="UHC36" s="215"/>
      <c r="UHD36" s="215"/>
      <c r="UHE36" s="215"/>
      <c r="UHF36" s="215"/>
      <c r="UHG36" s="215"/>
      <c r="UHH36" s="215"/>
      <c r="UHI36" s="215"/>
      <c r="UHJ36" s="215"/>
      <c r="UHK36" s="215"/>
      <c r="UHL36" s="215"/>
      <c r="UHM36" s="215"/>
      <c r="UHN36" s="215"/>
      <c r="UHO36" s="215"/>
      <c r="UHP36" s="215"/>
      <c r="UHQ36" s="215"/>
      <c r="UHR36" s="215"/>
      <c r="UHS36" s="215"/>
      <c r="UHT36" s="215"/>
      <c r="UHU36" s="215"/>
      <c r="UHV36" s="215"/>
      <c r="UHW36" s="215"/>
      <c r="UHX36" s="215"/>
      <c r="UHY36" s="215"/>
      <c r="UHZ36" s="215"/>
      <c r="UIA36" s="215"/>
      <c r="UIB36" s="215"/>
      <c r="UIC36" s="215"/>
      <c r="UID36" s="215"/>
      <c r="UIE36" s="215"/>
      <c r="UIF36" s="215"/>
      <c r="UIG36" s="215"/>
      <c r="UIH36" s="215"/>
      <c r="UII36" s="215"/>
      <c r="UIJ36" s="215"/>
      <c r="UIK36" s="215"/>
      <c r="UIL36" s="215"/>
      <c r="UIM36" s="215"/>
      <c r="UIN36" s="215"/>
      <c r="UIO36" s="215"/>
      <c r="UIP36" s="215"/>
      <c r="UIQ36" s="215"/>
      <c r="UIR36" s="215"/>
      <c r="UIS36" s="215"/>
      <c r="UIT36" s="215"/>
      <c r="UIU36" s="215"/>
      <c r="UIV36" s="215"/>
      <c r="UIW36" s="215"/>
      <c r="UIX36" s="215"/>
      <c r="UIY36" s="215"/>
      <c r="UIZ36" s="215"/>
      <c r="UJA36" s="215"/>
      <c r="UJB36" s="215"/>
      <c r="UJC36" s="215"/>
      <c r="UJD36" s="215"/>
      <c r="UJE36" s="215"/>
      <c r="UJF36" s="215"/>
      <c r="UJG36" s="215"/>
      <c r="UJH36" s="215"/>
      <c r="UJI36" s="215"/>
      <c r="UJJ36" s="215"/>
      <c r="UJK36" s="215"/>
      <c r="UJL36" s="215"/>
      <c r="UJM36" s="215"/>
      <c r="UJN36" s="215"/>
      <c r="UJO36" s="215"/>
      <c r="UJP36" s="215"/>
      <c r="UJQ36" s="215"/>
      <c r="UJR36" s="215"/>
      <c r="UJS36" s="215"/>
      <c r="UJT36" s="215"/>
      <c r="UJU36" s="215"/>
      <c r="UJV36" s="215"/>
      <c r="UJW36" s="215"/>
      <c r="UJX36" s="215"/>
      <c r="UJY36" s="215"/>
      <c r="UJZ36" s="215"/>
      <c r="UKA36" s="215"/>
      <c r="UKB36" s="215"/>
      <c r="UKC36" s="215"/>
      <c r="UKD36" s="215"/>
      <c r="UKE36" s="215"/>
      <c r="UKF36" s="215"/>
      <c r="UKG36" s="215"/>
      <c r="UKH36" s="215"/>
      <c r="UKI36" s="215"/>
      <c r="UKJ36" s="215"/>
      <c r="UKK36" s="215"/>
      <c r="UKL36" s="215"/>
      <c r="UKM36" s="215"/>
      <c r="UKN36" s="215"/>
      <c r="UKO36" s="215"/>
      <c r="UKP36" s="215"/>
      <c r="UKQ36" s="215"/>
      <c r="UKR36" s="215"/>
      <c r="UKS36" s="215"/>
      <c r="UKT36" s="215"/>
      <c r="UKU36" s="215"/>
      <c r="UKV36" s="215"/>
      <c r="UKW36" s="215"/>
      <c r="UKX36" s="215"/>
      <c r="UKY36" s="215"/>
      <c r="UKZ36" s="215"/>
      <c r="ULA36" s="215"/>
      <c r="ULB36" s="215"/>
      <c r="ULC36" s="215"/>
      <c r="ULD36" s="215"/>
      <c r="ULE36" s="215"/>
      <c r="ULF36" s="215"/>
      <c r="ULG36" s="215"/>
      <c r="ULH36" s="215"/>
      <c r="ULI36" s="215"/>
      <c r="ULJ36" s="215"/>
      <c r="ULK36" s="215"/>
      <c r="ULL36" s="215"/>
      <c r="ULM36" s="215"/>
      <c r="ULN36" s="215"/>
      <c r="ULO36" s="215"/>
      <c r="ULP36" s="215"/>
      <c r="ULQ36" s="215"/>
      <c r="ULR36" s="215"/>
      <c r="ULS36" s="215"/>
      <c r="ULT36" s="215"/>
      <c r="ULU36" s="215"/>
      <c r="ULV36" s="215"/>
      <c r="ULW36" s="215"/>
      <c r="ULX36" s="215"/>
      <c r="ULY36" s="215"/>
      <c r="ULZ36" s="215"/>
      <c r="UMA36" s="215"/>
      <c r="UMB36" s="215"/>
      <c r="UMC36" s="215"/>
      <c r="UMD36" s="215"/>
      <c r="UME36" s="215"/>
      <c r="UMF36" s="215"/>
      <c r="UMG36" s="215"/>
      <c r="UMH36" s="215"/>
      <c r="UMI36" s="215"/>
      <c r="UMJ36" s="215"/>
      <c r="UMK36" s="215"/>
      <c r="UML36" s="215"/>
      <c r="UMM36" s="215"/>
      <c r="UMN36" s="215"/>
      <c r="UMO36" s="215"/>
      <c r="UMP36" s="215"/>
      <c r="UMQ36" s="215"/>
      <c r="UMR36" s="215"/>
      <c r="UMS36" s="215"/>
      <c r="UMT36" s="215"/>
      <c r="UMU36" s="215"/>
      <c r="UMV36" s="215"/>
      <c r="UMW36" s="215"/>
      <c r="UMX36" s="215"/>
      <c r="UMY36" s="215"/>
      <c r="UMZ36" s="215"/>
      <c r="UNA36" s="215"/>
      <c r="UNB36" s="215"/>
      <c r="UNC36" s="215"/>
      <c r="UND36" s="215"/>
      <c r="UNE36" s="215"/>
      <c r="UNF36" s="215"/>
      <c r="UNG36" s="215"/>
      <c r="UNH36" s="215"/>
      <c r="UNI36" s="215"/>
      <c r="UNJ36" s="215"/>
      <c r="UNK36" s="215"/>
      <c r="UNL36" s="215"/>
      <c r="UNM36" s="215"/>
      <c r="UNN36" s="215"/>
      <c r="UNO36" s="215"/>
      <c r="UNP36" s="215"/>
      <c r="UNQ36" s="215"/>
      <c r="UNR36" s="215"/>
      <c r="UNS36" s="215"/>
      <c r="UNT36" s="215"/>
      <c r="UNU36" s="215"/>
      <c r="UNV36" s="215"/>
      <c r="UNW36" s="215"/>
      <c r="UNX36" s="215"/>
      <c r="UNY36" s="215"/>
      <c r="UNZ36" s="215"/>
      <c r="UOA36" s="215"/>
      <c r="UOB36" s="215"/>
      <c r="UOC36" s="215"/>
      <c r="UOD36" s="215"/>
      <c r="UOE36" s="215"/>
      <c r="UOF36" s="215"/>
      <c r="UOG36" s="215"/>
      <c r="UOH36" s="215"/>
      <c r="UOI36" s="215"/>
      <c r="UOJ36" s="215"/>
      <c r="UOK36" s="215"/>
      <c r="UOL36" s="215"/>
      <c r="UOM36" s="215"/>
      <c r="UON36" s="215"/>
      <c r="UOO36" s="215"/>
      <c r="UOP36" s="215"/>
      <c r="UOQ36" s="215"/>
      <c r="UOR36" s="215"/>
      <c r="UOS36" s="215"/>
      <c r="UOT36" s="215"/>
      <c r="UOU36" s="215"/>
      <c r="UOV36" s="215"/>
      <c r="UOW36" s="215"/>
      <c r="UOX36" s="215"/>
      <c r="UOY36" s="215"/>
      <c r="UOZ36" s="215"/>
      <c r="UPA36" s="215"/>
      <c r="UPB36" s="215"/>
      <c r="UPC36" s="215"/>
      <c r="UPD36" s="215"/>
      <c r="UPE36" s="215"/>
      <c r="UPF36" s="215"/>
      <c r="UPG36" s="215"/>
      <c r="UPH36" s="215"/>
      <c r="UPI36" s="215"/>
      <c r="UPJ36" s="215"/>
      <c r="UPK36" s="215"/>
      <c r="UPL36" s="215"/>
      <c r="UPM36" s="215"/>
      <c r="UPN36" s="215"/>
      <c r="UPO36" s="215"/>
      <c r="UPP36" s="215"/>
      <c r="UPQ36" s="215"/>
      <c r="UPR36" s="215"/>
      <c r="UPS36" s="215"/>
      <c r="UPT36" s="215"/>
      <c r="UPU36" s="215"/>
      <c r="UPV36" s="215"/>
      <c r="UPW36" s="215"/>
      <c r="UPX36" s="215"/>
      <c r="UPY36" s="215"/>
      <c r="UPZ36" s="215"/>
      <c r="UQA36" s="215"/>
      <c r="UQB36" s="215"/>
      <c r="UQC36" s="215"/>
      <c r="UQD36" s="215"/>
      <c r="UQE36" s="215"/>
      <c r="UQF36" s="215"/>
      <c r="UQG36" s="215"/>
      <c r="UQH36" s="215"/>
      <c r="UQI36" s="215"/>
      <c r="UQJ36" s="215"/>
      <c r="UQK36" s="215"/>
      <c r="UQL36" s="215"/>
      <c r="UQM36" s="215"/>
      <c r="UQN36" s="215"/>
      <c r="UQO36" s="215"/>
      <c r="UQP36" s="215"/>
      <c r="UQQ36" s="215"/>
      <c r="UQR36" s="215"/>
      <c r="UQS36" s="215"/>
      <c r="UQT36" s="215"/>
      <c r="UQU36" s="215"/>
      <c r="UQV36" s="215"/>
      <c r="UQW36" s="215"/>
      <c r="UQX36" s="215"/>
      <c r="UQY36" s="215"/>
      <c r="UQZ36" s="215"/>
      <c r="URA36" s="215"/>
      <c r="URB36" s="215"/>
      <c r="URC36" s="215"/>
      <c r="URD36" s="215"/>
      <c r="URE36" s="215"/>
      <c r="URF36" s="215"/>
      <c r="URG36" s="215"/>
      <c r="URH36" s="215"/>
      <c r="URI36" s="215"/>
      <c r="URJ36" s="215"/>
      <c r="URK36" s="215"/>
      <c r="URL36" s="215"/>
      <c r="URM36" s="215"/>
      <c r="URN36" s="215"/>
      <c r="URO36" s="215"/>
      <c r="URP36" s="215"/>
      <c r="URQ36" s="215"/>
      <c r="URR36" s="215"/>
      <c r="URS36" s="215"/>
      <c r="URT36" s="215"/>
      <c r="URU36" s="215"/>
      <c r="URV36" s="215"/>
      <c r="URW36" s="215"/>
      <c r="URX36" s="215"/>
      <c r="URY36" s="215"/>
      <c r="URZ36" s="215"/>
      <c r="USA36" s="215"/>
      <c r="USB36" s="215"/>
      <c r="USC36" s="215"/>
      <c r="USD36" s="215"/>
      <c r="USE36" s="215"/>
      <c r="USF36" s="215"/>
      <c r="USG36" s="215"/>
      <c r="USH36" s="215"/>
      <c r="USI36" s="215"/>
      <c r="USJ36" s="215"/>
      <c r="USK36" s="215"/>
      <c r="USL36" s="215"/>
      <c r="USM36" s="215"/>
      <c r="USN36" s="215"/>
      <c r="USO36" s="215"/>
      <c r="USP36" s="215"/>
      <c r="USQ36" s="215"/>
      <c r="USR36" s="215"/>
      <c r="USS36" s="215"/>
      <c r="UST36" s="215"/>
      <c r="USU36" s="215"/>
      <c r="USV36" s="215"/>
      <c r="USW36" s="215"/>
      <c r="USX36" s="215"/>
      <c r="USY36" s="215"/>
      <c r="USZ36" s="215"/>
      <c r="UTA36" s="215"/>
      <c r="UTB36" s="215"/>
      <c r="UTC36" s="215"/>
      <c r="UTD36" s="215"/>
      <c r="UTE36" s="215"/>
      <c r="UTF36" s="215"/>
      <c r="UTG36" s="215"/>
      <c r="UTH36" s="215"/>
      <c r="UTI36" s="215"/>
      <c r="UTJ36" s="215"/>
      <c r="UTK36" s="215"/>
      <c r="UTL36" s="215"/>
      <c r="UTM36" s="215"/>
      <c r="UTN36" s="215"/>
      <c r="UTO36" s="215"/>
      <c r="UTP36" s="215"/>
      <c r="UTQ36" s="215"/>
      <c r="UTR36" s="215"/>
      <c r="UTS36" s="215"/>
      <c r="UTT36" s="215"/>
      <c r="UTU36" s="215"/>
      <c r="UTV36" s="215"/>
      <c r="UTW36" s="215"/>
      <c r="UTX36" s="215"/>
      <c r="UTY36" s="215"/>
      <c r="UTZ36" s="215"/>
      <c r="UUA36" s="215"/>
      <c r="UUB36" s="215"/>
      <c r="UUC36" s="215"/>
      <c r="UUD36" s="215"/>
      <c r="UUE36" s="215"/>
      <c r="UUF36" s="215"/>
      <c r="UUG36" s="215"/>
      <c r="UUH36" s="215"/>
      <c r="UUI36" s="215"/>
      <c r="UUJ36" s="215"/>
      <c r="UUK36" s="215"/>
      <c r="UUL36" s="215"/>
      <c r="UUM36" s="215"/>
      <c r="UUN36" s="215"/>
      <c r="UUO36" s="215"/>
      <c r="UUP36" s="215"/>
      <c r="UUQ36" s="215"/>
      <c r="UUR36" s="215"/>
      <c r="UUS36" s="215"/>
      <c r="UUT36" s="215"/>
      <c r="UUU36" s="215"/>
      <c r="UUV36" s="215"/>
      <c r="UUW36" s="215"/>
      <c r="UUX36" s="215"/>
      <c r="UUY36" s="215"/>
      <c r="UUZ36" s="215"/>
      <c r="UVA36" s="215"/>
      <c r="UVB36" s="215"/>
      <c r="UVC36" s="215"/>
      <c r="UVD36" s="215"/>
      <c r="UVE36" s="215"/>
      <c r="UVF36" s="215"/>
      <c r="UVG36" s="215"/>
      <c r="UVH36" s="215"/>
      <c r="UVI36" s="215"/>
      <c r="UVJ36" s="215"/>
      <c r="UVK36" s="215"/>
      <c r="UVL36" s="215"/>
      <c r="UVM36" s="215"/>
      <c r="UVN36" s="215"/>
      <c r="UVO36" s="215"/>
      <c r="UVP36" s="215"/>
      <c r="UVQ36" s="215"/>
      <c r="UVR36" s="215"/>
      <c r="UVS36" s="215"/>
      <c r="UVT36" s="215"/>
      <c r="UVU36" s="215"/>
      <c r="UVV36" s="215"/>
      <c r="UVW36" s="215"/>
      <c r="UVX36" s="215"/>
      <c r="UVY36" s="215"/>
      <c r="UVZ36" s="215"/>
      <c r="UWA36" s="215"/>
      <c r="UWB36" s="215"/>
      <c r="UWC36" s="215"/>
      <c r="UWD36" s="215"/>
      <c r="UWE36" s="215"/>
      <c r="UWF36" s="215"/>
      <c r="UWG36" s="215"/>
      <c r="UWH36" s="215"/>
      <c r="UWI36" s="215"/>
      <c r="UWJ36" s="215"/>
      <c r="UWK36" s="215"/>
      <c r="UWL36" s="215"/>
      <c r="UWM36" s="215"/>
      <c r="UWN36" s="215"/>
      <c r="UWO36" s="215"/>
      <c r="UWP36" s="215"/>
      <c r="UWQ36" s="215"/>
      <c r="UWR36" s="215"/>
      <c r="UWS36" s="215"/>
      <c r="UWT36" s="215"/>
      <c r="UWU36" s="215"/>
      <c r="UWV36" s="215"/>
      <c r="UWW36" s="215"/>
      <c r="UWX36" s="215"/>
      <c r="UWY36" s="215"/>
      <c r="UWZ36" s="215"/>
      <c r="UXA36" s="215"/>
      <c r="UXB36" s="215"/>
      <c r="UXC36" s="215"/>
      <c r="UXD36" s="215"/>
      <c r="UXE36" s="215"/>
      <c r="UXF36" s="215"/>
      <c r="UXG36" s="215"/>
      <c r="UXH36" s="215"/>
      <c r="UXI36" s="215"/>
      <c r="UXJ36" s="215"/>
      <c r="UXK36" s="215"/>
      <c r="UXL36" s="215"/>
      <c r="UXM36" s="215"/>
      <c r="UXN36" s="215"/>
      <c r="UXO36" s="215"/>
      <c r="UXP36" s="215"/>
      <c r="UXQ36" s="215"/>
      <c r="UXR36" s="215"/>
      <c r="UXS36" s="215"/>
      <c r="UXT36" s="215"/>
      <c r="UXU36" s="215"/>
      <c r="UXV36" s="215"/>
      <c r="UXW36" s="215"/>
      <c r="UXX36" s="215"/>
      <c r="UXY36" s="215"/>
      <c r="UXZ36" s="215"/>
      <c r="UYA36" s="215"/>
      <c r="UYB36" s="215"/>
      <c r="UYC36" s="215"/>
      <c r="UYD36" s="215"/>
      <c r="UYE36" s="215"/>
      <c r="UYF36" s="215"/>
      <c r="UYG36" s="215"/>
      <c r="UYH36" s="215"/>
      <c r="UYI36" s="215"/>
      <c r="UYJ36" s="215"/>
      <c r="UYK36" s="215"/>
      <c r="UYL36" s="215"/>
      <c r="UYM36" s="215"/>
      <c r="UYN36" s="215"/>
      <c r="UYO36" s="215"/>
      <c r="UYP36" s="215"/>
      <c r="UYQ36" s="215"/>
      <c r="UYR36" s="215"/>
      <c r="UYS36" s="215"/>
      <c r="UYT36" s="215"/>
      <c r="UYU36" s="215"/>
      <c r="UYV36" s="215"/>
      <c r="UYW36" s="215"/>
      <c r="UYX36" s="215"/>
      <c r="UYY36" s="215"/>
      <c r="UYZ36" s="215"/>
      <c r="UZA36" s="215"/>
      <c r="UZB36" s="215"/>
      <c r="UZC36" s="215"/>
      <c r="UZD36" s="215"/>
      <c r="UZE36" s="215"/>
      <c r="UZF36" s="215"/>
      <c r="UZG36" s="215"/>
      <c r="UZH36" s="215"/>
      <c r="UZI36" s="215"/>
      <c r="UZJ36" s="215"/>
      <c r="UZK36" s="215"/>
      <c r="UZL36" s="215"/>
      <c r="UZM36" s="215"/>
      <c r="UZN36" s="215"/>
      <c r="UZO36" s="215"/>
      <c r="UZP36" s="215"/>
      <c r="UZQ36" s="215"/>
      <c r="UZR36" s="215"/>
      <c r="UZS36" s="215"/>
      <c r="UZT36" s="215"/>
      <c r="UZU36" s="215"/>
      <c r="UZV36" s="215"/>
      <c r="UZW36" s="215"/>
      <c r="UZX36" s="215"/>
      <c r="UZY36" s="215"/>
      <c r="UZZ36" s="215"/>
      <c r="VAA36" s="215"/>
      <c r="VAB36" s="215"/>
      <c r="VAC36" s="215"/>
      <c r="VAD36" s="215"/>
      <c r="VAE36" s="215"/>
      <c r="VAF36" s="215"/>
      <c r="VAG36" s="215"/>
      <c r="VAH36" s="215"/>
      <c r="VAI36" s="215"/>
      <c r="VAJ36" s="215"/>
      <c r="VAK36" s="215"/>
      <c r="VAL36" s="215"/>
      <c r="VAM36" s="215"/>
      <c r="VAN36" s="215"/>
      <c r="VAO36" s="215"/>
      <c r="VAP36" s="215"/>
      <c r="VAQ36" s="215"/>
      <c r="VAR36" s="215"/>
      <c r="VAS36" s="215"/>
      <c r="VAT36" s="215"/>
      <c r="VAU36" s="215"/>
      <c r="VAV36" s="215"/>
      <c r="VAW36" s="215"/>
      <c r="VAX36" s="215"/>
      <c r="VAY36" s="215"/>
      <c r="VAZ36" s="215"/>
      <c r="VBA36" s="215"/>
      <c r="VBB36" s="215"/>
      <c r="VBC36" s="215"/>
      <c r="VBD36" s="215"/>
      <c r="VBE36" s="215"/>
      <c r="VBF36" s="215"/>
      <c r="VBG36" s="215"/>
      <c r="VBH36" s="215"/>
      <c r="VBI36" s="215"/>
      <c r="VBJ36" s="215"/>
      <c r="VBK36" s="215"/>
      <c r="VBL36" s="215"/>
      <c r="VBM36" s="215"/>
      <c r="VBN36" s="215"/>
      <c r="VBO36" s="215"/>
      <c r="VBP36" s="215"/>
      <c r="VBQ36" s="215"/>
      <c r="VBR36" s="215"/>
      <c r="VBS36" s="215"/>
      <c r="VBT36" s="215"/>
      <c r="VBU36" s="215"/>
      <c r="VBV36" s="215"/>
      <c r="VBW36" s="215"/>
      <c r="VBX36" s="215"/>
      <c r="VBY36" s="215"/>
      <c r="VBZ36" s="215"/>
      <c r="VCA36" s="215"/>
      <c r="VCB36" s="215"/>
      <c r="VCC36" s="215"/>
      <c r="VCD36" s="215"/>
      <c r="VCE36" s="215"/>
      <c r="VCF36" s="215"/>
      <c r="VCG36" s="215"/>
      <c r="VCH36" s="215"/>
      <c r="VCI36" s="215"/>
      <c r="VCJ36" s="215"/>
      <c r="VCK36" s="215"/>
      <c r="VCL36" s="215"/>
      <c r="VCM36" s="215"/>
      <c r="VCN36" s="215"/>
      <c r="VCO36" s="215"/>
      <c r="VCP36" s="215"/>
      <c r="VCQ36" s="215"/>
      <c r="VCR36" s="215"/>
      <c r="VCS36" s="215"/>
      <c r="VCT36" s="215"/>
      <c r="VCU36" s="215"/>
      <c r="VCV36" s="215"/>
      <c r="VCW36" s="215"/>
      <c r="VCX36" s="215"/>
      <c r="VCY36" s="215"/>
      <c r="VCZ36" s="215"/>
      <c r="VDA36" s="215"/>
      <c r="VDB36" s="215"/>
      <c r="VDC36" s="215"/>
      <c r="VDD36" s="215"/>
      <c r="VDE36" s="215"/>
      <c r="VDF36" s="215"/>
      <c r="VDG36" s="215"/>
      <c r="VDH36" s="215"/>
      <c r="VDI36" s="215"/>
      <c r="VDJ36" s="215"/>
      <c r="VDK36" s="215"/>
      <c r="VDL36" s="215"/>
      <c r="VDM36" s="215"/>
      <c r="VDN36" s="215"/>
      <c r="VDO36" s="215"/>
      <c r="VDP36" s="215"/>
      <c r="VDQ36" s="215"/>
      <c r="VDR36" s="215"/>
      <c r="VDS36" s="215"/>
      <c r="VDT36" s="215"/>
      <c r="VDU36" s="215"/>
      <c r="VDV36" s="215"/>
      <c r="VDW36" s="215"/>
      <c r="VDX36" s="215"/>
      <c r="VDY36" s="215"/>
      <c r="VDZ36" s="215"/>
      <c r="VEA36" s="215"/>
      <c r="VEB36" s="215"/>
      <c r="VEC36" s="215"/>
      <c r="VED36" s="215"/>
      <c r="VEE36" s="215"/>
      <c r="VEF36" s="215"/>
      <c r="VEG36" s="215"/>
      <c r="VEH36" s="215"/>
      <c r="VEI36" s="215"/>
      <c r="VEJ36" s="215"/>
      <c r="VEK36" s="215"/>
      <c r="VEL36" s="215"/>
      <c r="VEM36" s="215"/>
      <c r="VEN36" s="215"/>
      <c r="VEO36" s="215"/>
      <c r="VEP36" s="215"/>
      <c r="VEQ36" s="215"/>
      <c r="VER36" s="215"/>
      <c r="VES36" s="215"/>
      <c r="VET36" s="215"/>
      <c r="VEU36" s="215"/>
      <c r="VEV36" s="215"/>
      <c r="VEW36" s="215"/>
      <c r="VEX36" s="215"/>
      <c r="VEY36" s="215"/>
      <c r="VEZ36" s="215"/>
      <c r="VFA36" s="215"/>
      <c r="VFB36" s="215"/>
      <c r="VFC36" s="215"/>
      <c r="VFD36" s="215"/>
      <c r="VFE36" s="215"/>
      <c r="VFF36" s="215"/>
      <c r="VFG36" s="215"/>
      <c r="VFH36" s="215"/>
      <c r="VFI36" s="215"/>
      <c r="VFJ36" s="215"/>
      <c r="VFK36" s="215"/>
      <c r="VFL36" s="215"/>
      <c r="VFM36" s="215"/>
      <c r="VFN36" s="215"/>
      <c r="VFO36" s="215"/>
      <c r="VFP36" s="215"/>
      <c r="VFQ36" s="215"/>
      <c r="VFR36" s="215"/>
      <c r="VFS36" s="215"/>
      <c r="VFT36" s="215"/>
      <c r="VFU36" s="215"/>
      <c r="VFV36" s="215"/>
      <c r="VFW36" s="215"/>
      <c r="VFX36" s="215"/>
      <c r="VFY36" s="215"/>
      <c r="VFZ36" s="215"/>
      <c r="VGA36" s="215"/>
      <c r="VGB36" s="215"/>
      <c r="VGC36" s="215"/>
      <c r="VGD36" s="215"/>
      <c r="VGE36" s="215"/>
      <c r="VGF36" s="215"/>
      <c r="VGG36" s="215"/>
      <c r="VGH36" s="215"/>
      <c r="VGI36" s="215"/>
      <c r="VGJ36" s="215"/>
      <c r="VGK36" s="215"/>
      <c r="VGL36" s="215"/>
      <c r="VGM36" s="215"/>
      <c r="VGN36" s="215"/>
      <c r="VGO36" s="215"/>
      <c r="VGP36" s="215"/>
      <c r="VGQ36" s="215"/>
      <c r="VGR36" s="215"/>
      <c r="VGS36" s="215"/>
      <c r="VGT36" s="215"/>
      <c r="VGU36" s="215"/>
      <c r="VGV36" s="215"/>
      <c r="VGW36" s="215"/>
      <c r="VGX36" s="215"/>
      <c r="VGY36" s="215"/>
      <c r="VGZ36" s="215"/>
      <c r="VHA36" s="215"/>
      <c r="VHB36" s="215"/>
      <c r="VHC36" s="215"/>
      <c r="VHD36" s="215"/>
      <c r="VHE36" s="215"/>
      <c r="VHF36" s="215"/>
      <c r="VHG36" s="215"/>
      <c r="VHH36" s="215"/>
      <c r="VHI36" s="215"/>
      <c r="VHJ36" s="215"/>
      <c r="VHK36" s="215"/>
      <c r="VHL36" s="215"/>
      <c r="VHM36" s="215"/>
      <c r="VHN36" s="215"/>
      <c r="VHO36" s="215"/>
      <c r="VHP36" s="215"/>
      <c r="VHQ36" s="215"/>
      <c r="VHR36" s="215"/>
      <c r="VHS36" s="215"/>
      <c r="VHT36" s="215"/>
      <c r="VHU36" s="215"/>
      <c r="VHV36" s="215"/>
      <c r="VHW36" s="215"/>
      <c r="VHX36" s="215"/>
      <c r="VHY36" s="215"/>
      <c r="VHZ36" s="215"/>
      <c r="VIA36" s="215"/>
      <c r="VIB36" s="215"/>
      <c r="VIC36" s="215"/>
      <c r="VID36" s="215"/>
      <c r="VIE36" s="215"/>
      <c r="VIF36" s="215"/>
      <c r="VIG36" s="215"/>
      <c r="VIH36" s="215"/>
      <c r="VII36" s="215"/>
      <c r="VIJ36" s="215"/>
      <c r="VIK36" s="215"/>
      <c r="VIL36" s="215"/>
      <c r="VIM36" s="215"/>
      <c r="VIN36" s="215"/>
      <c r="VIO36" s="215"/>
      <c r="VIP36" s="215"/>
      <c r="VIQ36" s="215"/>
      <c r="VIR36" s="215"/>
      <c r="VIS36" s="215"/>
      <c r="VIT36" s="215"/>
      <c r="VIU36" s="215"/>
      <c r="VIV36" s="215"/>
      <c r="VIW36" s="215"/>
      <c r="VIX36" s="215"/>
      <c r="VIY36" s="215"/>
      <c r="VIZ36" s="215"/>
      <c r="VJA36" s="215"/>
      <c r="VJB36" s="215"/>
      <c r="VJC36" s="215"/>
      <c r="VJD36" s="215"/>
      <c r="VJE36" s="215"/>
      <c r="VJF36" s="215"/>
      <c r="VJG36" s="215"/>
      <c r="VJH36" s="215"/>
      <c r="VJI36" s="215"/>
      <c r="VJJ36" s="215"/>
      <c r="VJK36" s="215"/>
      <c r="VJL36" s="215"/>
      <c r="VJM36" s="215"/>
      <c r="VJN36" s="215"/>
      <c r="VJO36" s="215"/>
      <c r="VJP36" s="215"/>
      <c r="VJQ36" s="215"/>
      <c r="VJR36" s="215"/>
      <c r="VJS36" s="215"/>
      <c r="VJT36" s="215"/>
      <c r="VJU36" s="215"/>
      <c r="VJV36" s="215"/>
      <c r="VJW36" s="215"/>
      <c r="VJX36" s="215"/>
      <c r="VJY36" s="215"/>
      <c r="VJZ36" s="215"/>
      <c r="VKA36" s="215"/>
      <c r="VKB36" s="215"/>
      <c r="VKC36" s="215"/>
      <c r="VKD36" s="215"/>
      <c r="VKE36" s="215"/>
      <c r="VKF36" s="215"/>
      <c r="VKG36" s="215"/>
      <c r="VKH36" s="215"/>
      <c r="VKI36" s="215"/>
      <c r="VKJ36" s="215"/>
      <c r="VKK36" s="215"/>
      <c r="VKL36" s="215"/>
      <c r="VKM36" s="215"/>
      <c r="VKN36" s="215"/>
      <c r="VKO36" s="215"/>
      <c r="VKP36" s="215"/>
      <c r="VKQ36" s="215"/>
      <c r="VKR36" s="215"/>
      <c r="VKS36" s="215"/>
      <c r="VKT36" s="215"/>
      <c r="VKU36" s="215"/>
      <c r="VKV36" s="215"/>
      <c r="VKW36" s="215"/>
      <c r="VKX36" s="215"/>
      <c r="VKY36" s="215"/>
      <c r="VKZ36" s="215"/>
      <c r="VLA36" s="215"/>
      <c r="VLB36" s="215"/>
      <c r="VLC36" s="215"/>
      <c r="VLD36" s="215"/>
      <c r="VLE36" s="215"/>
      <c r="VLF36" s="215"/>
      <c r="VLG36" s="215"/>
      <c r="VLH36" s="215"/>
      <c r="VLI36" s="215"/>
      <c r="VLJ36" s="215"/>
      <c r="VLK36" s="215"/>
      <c r="VLL36" s="215"/>
      <c r="VLM36" s="215"/>
      <c r="VLN36" s="215"/>
      <c r="VLO36" s="215"/>
      <c r="VLP36" s="215"/>
      <c r="VLQ36" s="215"/>
      <c r="VLR36" s="215"/>
      <c r="VLS36" s="215"/>
      <c r="VLT36" s="215"/>
      <c r="VLU36" s="215"/>
      <c r="VLV36" s="215"/>
      <c r="VLW36" s="215"/>
      <c r="VLX36" s="215"/>
      <c r="VLY36" s="215"/>
      <c r="VLZ36" s="215"/>
      <c r="VMA36" s="215"/>
      <c r="VMB36" s="215"/>
      <c r="VMC36" s="215"/>
      <c r="VMD36" s="215"/>
      <c r="VME36" s="215"/>
      <c r="VMF36" s="215"/>
      <c r="VMG36" s="215"/>
      <c r="VMH36" s="215"/>
      <c r="VMI36" s="215"/>
      <c r="VMJ36" s="215"/>
      <c r="VMK36" s="215"/>
      <c r="VML36" s="215"/>
      <c r="VMM36" s="215"/>
      <c r="VMN36" s="215"/>
      <c r="VMO36" s="215"/>
      <c r="VMP36" s="215"/>
      <c r="VMQ36" s="215"/>
      <c r="VMR36" s="215"/>
      <c r="VMS36" s="215"/>
      <c r="VMT36" s="215"/>
      <c r="VMU36" s="215"/>
      <c r="VMV36" s="215"/>
      <c r="VMW36" s="215"/>
      <c r="VMX36" s="215"/>
      <c r="VMY36" s="215"/>
      <c r="VMZ36" s="215"/>
      <c r="VNA36" s="215"/>
      <c r="VNB36" s="215"/>
      <c r="VNC36" s="215"/>
      <c r="VND36" s="215"/>
      <c r="VNE36" s="215"/>
      <c r="VNF36" s="215"/>
      <c r="VNG36" s="215"/>
      <c r="VNH36" s="215"/>
      <c r="VNI36" s="215"/>
      <c r="VNJ36" s="215"/>
      <c r="VNK36" s="215"/>
      <c r="VNL36" s="215"/>
      <c r="VNM36" s="215"/>
      <c r="VNN36" s="215"/>
      <c r="VNO36" s="215"/>
      <c r="VNP36" s="215"/>
      <c r="VNQ36" s="215"/>
      <c r="VNR36" s="215"/>
      <c r="VNS36" s="215"/>
      <c r="VNT36" s="215"/>
      <c r="VNU36" s="215"/>
      <c r="VNV36" s="215"/>
      <c r="VNW36" s="215"/>
      <c r="VNX36" s="215"/>
      <c r="VNY36" s="215"/>
      <c r="VNZ36" s="215"/>
      <c r="VOA36" s="215"/>
      <c r="VOB36" s="215"/>
      <c r="VOC36" s="215"/>
      <c r="VOD36" s="215"/>
      <c r="VOE36" s="215"/>
      <c r="VOF36" s="215"/>
      <c r="VOG36" s="215"/>
      <c r="VOH36" s="215"/>
      <c r="VOI36" s="215"/>
      <c r="VOJ36" s="215"/>
      <c r="VOK36" s="215"/>
      <c r="VOL36" s="215"/>
      <c r="VOM36" s="215"/>
      <c r="VON36" s="215"/>
      <c r="VOO36" s="215"/>
      <c r="VOP36" s="215"/>
      <c r="VOQ36" s="215"/>
      <c r="VOR36" s="215"/>
      <c r="VOS36" s="215"/>
      <c r="VOT36" s="215"/>
      <c r="VOU36" s="215"/>
      <c r="VOV36" s="215"/>
      <c r="VOW36" s="215"/>
      <c r="VOX36" s="215"/>
      <c r="VOY36" s="215"/>
      <c r="VOZ36" s="215"/>
      <c r="VPA36" s="215"/>
      <c r="VPB36" s="215"/>
      <c r="VPC36" s="215"/>
      <c r="VPD36" s="215"/>
      <c r="VPE36" s="215"/>
      <c r="VPF36" s="215"/>
      <c r="VPG36" s="215"/>
      <c r="VPH36" s="215"/>
      <c r="VPI36" s="215"/>
      <c r="VPJ36" s="215"/>
      <c r="VPK36" s="215"/>
      <c r="VPL36" s="215"/>
      <c r="VPM36" s="215"/>
      <c r="VPN36" s="215"/>
      <c r="VPO36" s="215"/>
      <c r="VPP36" s="215"/>
      <c r="VPQ36" s="215"/>
      <c r="VPR36" s="215"/>
      <c r="VPS36" s="215"/>
      <c r="VPT36" s="215"/>
      <c r="VPU36" s="215"/>
      <c r="VPV36" s="215"/>
      <c r="VPW36" s="215"/>
      <c r="VPX36" s="215"/>
      <c r="VPY36" s="215"/>
      <c r="VPZ36" s="215"/>
      <c r="VQA36" s="215"/>
      <c r="VQB36" s="215"/>
      <c r="VQC36" s="215"/>
      <c r="VQD36" s="215"/>
      <c r="VQE36" s="215"/>
      <c r="VQF36" s="215"/>
      <c r="VQG36" s="215"/>
      <c r="VQH36" s="215"/>
      <c r="VQI36" s="215"/>
      <c r="VQJ36" s="215"/>
      <c r="VQK36" s="215"/>
      <c r="VQL36" s="215"/>
      <c r="VQM36" s="215"/>
      <c r="VQN36" s="215"/>
      <c r="VQO36" s="215"/>
      <c r="VQP36" s="215"/>
      <c r="VQQ36" s="215"/>
      <c r="VQR36" s="215"/>
      <c r="VQS36" s="215"/>
      <c r="VQT36" s="215"/>
      <c r="VQU36" s="215"/>
      <c r="VQV36" s="215"/>
      <c r="VQW36" s="215"/>
      <c r="VQX36" s="215"/>
      <c r="VQY36" s="215"/>
      <c r="VQZ36" s="215"/>
      <c r="VRA36" s="215"/>
      <c r="VRB36" s="215"/>
      <c r="VRC36" s="215"/>
      <c r="VRD36" s="215"/>
      <c r="VRE36" s="215"/>
      <c r="VRF36" s="215"/>
      <c r="VRG36" s="215"/>
      <c r="VRH36" s="215"/>
      <c r="VRI36" s="215"/>
      <c r="VRJ36" s="215"/>
      <c r="VRK36" s="215"/>
      <c r="VRL36" s="215"/>
      <c r="VRM36" s="215"/>
      <c r="VRN36" s="215"/>
      <c r="VRO36" s="215"/>
      <c r="VRP36" s="215"/>
      <c r="VRQ36" s="215"/>
      <c r="VRR36" s="215"/>
      <c r="VRS36" s="215"/>
      <c r="VRT36" s="215"/>
      <c r="VRU36" s="215"/>
      <c r="VRV36" s="215"/>
      <c r="VRW36" s="215"/>
      <c r="VRX36" s="215"/>
      <c r="VRY36" s="215"/>
      <c r="VRZ36" s="215"/>
      <c r="VSA36" s="215"/>
      <c r="VSB36" s="215"/>
      <c r="VSC36" s="215"/>
      <c r="VSD36" s="215"/>
      <c r="VSE36" s="215"/>
      <c r="VSF36" s="215"/>
      <c r="VSG36" s="215"/>
      <c r="VSH36" s="215"/>
      <c r="VSI36" s="215"/>
      <c r="VSJ36" s="215"/>
      <c r="VSK36" s="215"/>
      <c r="VSL36" s="215"/>
      <c r="VSM36" s="215"/>
      <c r="VSN36" s="215"/>
      <c r="VSO36" s="215"/>
      <c r="VSP36" s="215"/>
      <c r="VSQ36" s="215"/>
      <c r="VSR36" s="215"/>
      <c r="VSS36" s="215"/>
      <c r="VST36" s="215"/>
      <c r="VSU36" s="215"/>
      <c r="VSV36" s="215"/>
      <c r="VSW36" s="215"/>
      <c r="VSX36" s="215"/>
      <c r="VSY36" s="215"/>
      <c r="VSZ36" s="215"/>
      <c r="VTA36" s="215"/>
      <c r="VTB36" s="215"/>
      <c r="VTC36" s="215"/>
      <c r="VTD36" s="215"/>
      <c r="VTE36" s="215"/>
      <c r="VTF36" s="215"/>
      <c r="VTG36" s="215"/>
      <c r="VTH36" s="215"/>
      <c r="VTI36" s="215"/>
      <c r="VTJ36" s="215"/>
      <c r="VTK36" s="215"/>
      <c r="VTL36" s="215"/>
      <c r="VTM36" s="215"/>
      <c r="VTN36" s="215"/>
      <c r="VTO36" s="215"/>
      <c r="VTP36" s="215"/>
      <c r="VTQ36" s="215"/>
      <c r="VTR36" s="215"/>
      <c r="VTS36" s="215"/>
      <c r="VTT36" s="215"/>
      <c r="VTU36" s="215"/>
      <c r="VTV36" s="215"/>
      <c r="VTW36" s="215"/>
      <c r="VTX36" s="215"/>
      <c r="VTY36" s="215"/>
      <c r="VTZ36" s="215"/>
      <c r="VUA36" s="215"/>
      <c r="VUB36" s="215"/>
      <c r="VUC36" s="215"/>
      <c r="VUD36" s="215"/>
      <c r="VUE36" s="215"/>
      <c r="VUF36" s="215"/>
      <c r="VUG36" s="215"/>
      <c r="VUH36" s="215"/>
      <c r="VUI36" s="215"/>
      <c r="VUJ36" s="215"/>
      <c r="VUK36" s="215"/>
      <c r="VUL36" s="215"/>
      <c r="VUM36" s="215"/>
      <c r="VUN36" s="215"/>
      <c r="VUO36" s="215"/>
      <c r="VUP36" s="215"/>
      <c r="VUQ36" s="215"/>
      <c r="VUR36" s="215"/>
      <c r="VUS36" s="215"/>
      <c r="VUT36" s="215"/>
      <c r="VUU36" s="215"/>
      <c r="VUV36" s="215"/>
      <c r="VUW36" s="215"/>
      <c r="VUX36" s="215"/>
      <c r="VUY36" s="215"/>
      <c r="VUZ36" s="215"/>
      <c r="VVA36" s="215"/>
      <c r="VVB36" s="215"/>
      <c r="VVC36" s="215"/>
      <c r="VVD36" s="215"/>
      <c r="VVE36" s="215"/>
      <c r="VVF36" s="215"/>
      <c r="VVG36" s="215"/>
      <c r="VVH36" s="215"/>
      <c r="VVI36" s="215"/>
      <c r="VVJ36" s="215"/>
      <c r="VVK36" s="215"/>
      <c r="VVL36" s="215"/>
      <c r="VVM36" s="215"/>
      <c r="VVN36" s="215"/>
      <c r="VVO36" s="215"/>
      <c r="VVP36" s="215"/>
      <c r="VVQ36" s="215"/>
      <c r="VVR36" s="215"/>
      <c r="VVS36" s="215"/>
      <c r="VVT36" s="215"/>
      <c r="VVU36" s="215"/>
      <c r="VVV36" s="215"/>
      <c r="VVW36" s="215"/>
      <c r="VVX36" s="215"/>
      <c r="VVY36" s="215"/>
      <c r="VVZ36" s="215"/>
      <c r="VWA36" s="215"/>
      <c r="VWB36" s="215"/>
      <c r="VWC36" s="215"/>
      <c r="VWD36" s="215"/>
      <c r="VWE36" s="215"/>
      <c r="VWF36" s="215"/>
      <c r="VWG36" s="215"/>
      <c r="VWH36" s="215"/>
      <c r="VWI36" s="215"/>
      <c r="VWJ36" s="215"/>
      <c r="VWK36" s="215"/>
      <c r="VWL36" s="215"/>
      <c r="VWM36" s="215"/>
      <c r="VWN36" s="215"/>
      <c r="VWO36" s="215"/>
      <c r="VWP36" s="215"/>
      <c r="VWQ36" s="215"/>
      <c r="VWR36" s="215"/>
      <c r="VWS36" s="215"/>
      <c r="VWT36" s="215"/>
      <c r="VWU36" s="215"/>
      <c r="VWV36" s="215"/>
      <c r="VWW36" s="215"/>
      <c r="VWX36" s="215"/>
      <c r="VWY36" s="215"/>
      <c r="VWZ36" s="215"/>
      <c r="VXA36" s="215"/>
      <c r="VXB36" s="215"/>
      <c r="VXC36" s="215"/>
      <c r="VXD36" s="215"/>
      <c r="VXE36" s="215"/>
      <c r="VXF36" s="215"/>
      <c r="VXG36" s="215"/>
      <c r="VXH36" s="215"/>
      <c r="VXI36" s="215"/>
      <c r="VXJ36" s="215"/>
      <c r="VXK36" s="215"/>
      <c r="VXL36" s="215"/>
      <c r="VXM36" s="215"/>
      <c r="VXN36" s="215"/>
      <c r="VXO36" s="215"/>
      <c r="VXP36" s="215"/>
      <c r="VXQ36" s="215"/>
      <c r="VXR36" s="215"/>
      <c r="VXS36" s="215"/>
      <c r="VXT36" s="215"/>
      <c r="VXU36" s="215"/>
      <c r="VXV36" s="215"/>
      <c r="VXW36" s="215"/>
      <c r="VXX36" s="215"/>
      <c r="VXY36" s="215"/>
      <c r="VXZ36" s="215"/>
      <c r="VYA36" s="215"/>
      <c r="VYB36" s="215"/>
      <c r="VYC36" s="215"/>
      <c r="VYD36" s="215"/>
      <c r="VYE36" s="215"/>
      <c r="VYF36" s="215"/>
      <c r="VYG36" s="215"/>
      <c r="VYH36" s="215"/>
      <c r="VYI36" s="215"/>
      <c r="VYJ36" s="215"/>
      <c r="VYK36" s="215"/>
      <c r="VYL36" s="215"/>
      <c r="VYM36" s="215"/>
      <c r="VYN36" s="215"/>
      <c r="VYO36" s="215"/>
      <c r="VYP36" s="215"/>
      <c r="VYQ36" s="215"/>
      <c r="VYR36" s="215"/>
      <c r="VYS36" s="215"/>
      <c r="VYT36" s="215"/>
      <c r="VYU36" s="215"/>
      <c r="VYV36" s="215"/>
      <c r="VYW36" s="215"/>
      <c r="VYX36" s="215"/>
      <c r="VYY36" s="215"/>
      <c r="VYZ36" s="215"/>
      <c r="VZA36" s="215"/>
      <c r="VZB36" s="215"/>
      <c r="VZC36" s="215"/>
      <c r="VZD36" s="215"/>
      <c r="VZE36" s="215"/>
      <c r="VZF36" s="215"/>
      <c r="VZG36" s="215"/>
      <c r="VZH36" s="215"/>
      <c r="VZI36" s="215"/>
      <c r="VZJ36" s="215"/>
      <c r="VZK36" s="215"/>
      <c r="VZL36" s="215"/>
      <c r="VZM36" s="215"/>
      <c r="VZN36" s="215"/>
      <c r="VZO36" s="215"/>
      <c r="VZP36" s="215"/>
      <c r="VZQ36" s="215"/>
      <c r="VZR36" s="215"/>
      <c r="VZS36" s="215"/>
      <c r="VZT36" s="215"/>
      <c r="VZU36" s="215"/>
      <c r="VZV36" s="215"/>
      <c r="VZW36" s="215"/>
      <c r="VZX36" s="215"/>
      <c r="VZY36" s="215"/>
      <c r="VZZ36" s="215"/>
      <c r="WAA36" s="215"/>
      <c r="WAB36" s="215"/>
      <c r="WAC36" s="215"/>
      <c r="WAD36" s="215"/>
      <c r="WAE36" s="215"/>
      <c r="WAF36" s="215"/>
      <c r="WAG36" s="215"/>
      <c r="WAH36" s="215"/>
      <c r="WAI36" s="215"/>
      <c r="WAJ36" s="215"/>
      <c r="WAK36" s="215"/>
      <c r="WAL36" s="215"/>
      <c r="WAM36" s="215"/>
      <c r="WAN36" s="215"/>
      <c r="WAO36" s="215"/>
      <c r="WAP36" s="215"/>
      <c r="WAQ36" s="215"/>
      <c r="WAR36" s="215"/>
      <c r="WAS36" s="215"/>
      <c r="WAT36" s="215"/>
      <c r="WAU36" s="215"/>
      <c r="WAV36" s="215"/>
      <c r="WAW36" s="215"/>
      <c r="WAX36" s="215"/>
      <c r="WAY36" s="215"/>
      <c r="WAZ36" s="215"/>
      <c r="WBA36" s="215"/>
      <c r="WBB36" s="215"/>
      <c r="WBC36" s="215"/>
      <c r="WBD36" s="215"/>
      <c r="WBE36" s="215"/>
      <c r="WBF36" s="215"/>
      <c r="WBG36" s="215"/>
      <c r="WBH36" s="215"/>
      <c r="WBI36" s="215"/>
      <c r="WBJ36" s="215"/>
      <c r="WBK36" s="215"/>
      <c r="WBL36" s="215"/>
      <c r="WBM36" s="215"/>
      <c r="WBN36" s="215"/>
      <c r="WBO36" s="215"/>
      <c r="WBP36" s="215"/>
      <c r="WBQ36" s="215"/>
      <c r="WBR36" s="215"/>
      <c r="WBS36" s="215"/>
      <c r="WBT36" s="215"/>
      <c r="WBU36" s="215"/>
      <c r="WBV36" s="215"/>
      <c r="WBW36" s="215"/>
      <c r="WBX36" s="215"/>
      <c r="WBY36" s="215"/>
      <c r="WBZ36" s="215"/>
      <c r="WCA36" s="215"/>
      <c r="WCB36" s="215"/>
      <c r="WCC36" s="215"/>
      <c r="WCD36" s="215"/>
      <c r="WCE36" s="215"/>
      <c r="WCF36" s="215"/>
      <c r="WCG36" s="215"/>
      <c r="WCH36" s="215"/>
      <c r="WCI36" s="215"/>
      <c r="WCJ36" s="215"/>
      <c r="WCK36" s="215"/>
      <c r="WCL36" s="215"/>
      <c r="WCM36" s="215"/>
      <c r="WCN36" s="215"/>
      <c r="WCO36" s="215"/>
      <c r="WCP36" s="215"/>
      <c r="WCQ36" s="215"/>
      <c r="WCR36" s="215"/>
      <c r="WCS36" s="215"/>
      <c r="WCT36" s="215"/>
      <c r="WCU36" s="215"/>
      <c r="WCV36" s="215"/>
      <c r="WCW36" s="215"/>
      <c r="WCX36" s="215"/>
      <c r="WCY36" s="215"/>
      <c r="WCZ36" s="215"/>
      <c r="WDA36" s="215"/>
      <c r="WDB36" s="215"/>
      <c r="WDC36" s="215"/>
      <c r="WDD36" s="215"/>
      <c r="WDE36" s="215"/>
      <c r="WDF36" s="215"/>
      <c r="WDG36" s="215"/>
      <c r="WDH36" s="215"/>
      <c r="WDI36" s="215"/>
      <c r="WDJ36" s="215"/>
      <c r="WDK36" s="215"/>
      <c r="WDL36" s="215"/>
      <c r="WDM36" s="215"/>
      <c r="WDN36" s="215"/>
      <c r="WDO36" s="215"/>
      <c r="WDP36" s="215"/>
      <c r="WDQ36" s="215"/>
      <c r="WDR36" s="215"/>
      <c r="WDS36" s="215"/>
      <c r="WDT36" s="215"/>
      <c r="WDU36" s="215"/>
      <c r="WDV36" s="215"/>
      <c r="WDW36" s="215"/>
      <c r="WDX36" s="215"/>
      <c r="WDY36" s="215"/>
      <c r="WDZ36" s="215"/>
      <c r="WEA36" s="215"/>
      <c r="WEB36" s="215"/>
      <c r="WEC36" s="215"/>
      <c r="WED36" s="215"/>
      <c r="WEE36" s="215"/>
      <c r="WEF36" s="215"/>
      <c r="WEG36" s="215"/>
      <c r="WEH36" s="215"/>
      <c r="WEI36" s="215"/>
      <c r="WEJ36" s="215"/>
      <c r="WEK36" s="215"/>
      <c r="WEL36" s="215"/>
      <c r="WEM36" s="215"/>
      <c r="WEN36" s="215"/>
      <c r="WEO36" s="215"/>
      <c r="WEP36" s="215"/>
      <c r="WEQ36" s="215"/>
      <c r="WER36" s="215"/>
      <c r="WES36" s="215"/>
      <c r="WET36" s="215"/>
      <c r="WEU36" s="215"/>
      <c r="WEV36" s="215"/>
      <c r="WEW36" s="215"/>
      <c r="WEX36" s="215"/>
      <c r="WEY36" s="215"/>
      <c r="WEZ36" s="215"/>
      <c r="WFA36" s="215"/>
      <c r="WFB36" s="215"/>
      <c r="WFC36" s="215"/>
      <c r="WFD36" s="215"/>
      <c r="WFE36" s="215"/>
      <c r="WFF36" s="215"/>
      <c r="WFG36" s="215"/>
      <c r="WFH36" s="215"/>
      <c r="WFI36" s="215"/>
      <c r="WFJ36" s="215"/>
      <c r="WFK36" s="215"/>
      <c r="WFL36" s="215"/>
      <c r="WFM36" s="215"/>
      <c r="WFN36" s="215"/>
      <c r="WFO36" s="215"/>
      <c r="WFP36" s="215"/>
      <c r="WFQ36" s="215"/>
      <c r="WFR36" s="215"/>
      <c r="WFS36" s="215"/>
      <c r="WFT36" s="215"/>
      <c r="WFU36" s="215"/>
      <c r="WFV36" s="215"/>
      <c r="WFW36" s="215"/>
      <c r="WFX36" s="215"/>
      <c r="WFY36" s="215"/>
      <c r="WFZ36" s="215"/>
      <c r="WGA36" s="215"/>
      <c r="WGB36" s="215"/>
      <c r="WGC36" s="215"/>
      <c r="WGD36" s="215"/>
      <c r="WGE36" s="215"/>
      <c r="WGF36" s="215"/>
      <c r="WGG36" s="215"/>
      <c r="WGH36" s="215"/>
      <c r="WGI36" s="215"/>
      <c r="WGJ36" s="215"/>
      <c r="WGK36" s="215"/>
      <c r="WGL36" s="215"/>
      <c r="WGM36" s="215"/>
      <c r="WGN36" s="215"/>
      <c r="WGO36" s="215"/>
      <c r="WGP36" s="215"/>
      <c r="WGQ36" s="215"/>
      <c r="WGR36" s="215"/>
      <c r="WGS36" s="215"/>
      <c r="WGT36" s="215"/>
      <c r="WGU36" s="215"/>
      <c r="WGV36" s="215"/>
      <c r="WGW36" s="215"/>
      <c r="WGX36" s="215"/>
      <c r="WGY36" s="215"/>
      <c r="WGZ36" s="215"/>
      <c r="WHA36" s="215"/>
      <c r="WHB36" s="215"/>
      <c r="WHC36" s="215"/>
      <c r="WHD36" s="215"/>
      <c r="WHE36" s="215"/>
      <c r="WHF36" s="215"/>
      <c r="WHG36" s="215"/>
      <c r="WHH36" s="215"/>
      <c r="WHI36" s="215"/>
      <c r="WHJ36" s="215"/>
      <c r="WHK36" s="215"/>
      <c r="WHL36" s="215"/>
      <c r="WHM36" s="215"/>
      <c r="WHN36" s="215"/>
      <c r="WHO36" s="215"/>
      <c r="WHP36" s="215"/>
      <c r="WHQ36" s="215"/>
      <c r="WHR36" s="215"/>
      <c r="WHS36" s="215"/>
      <c r="WHT36" s="215"/>
      <c r="WHU36" s="215"/>
      <c r="WHV36" s="215"/>
      <c r="WHW36" s="215"/>
      <c r="WHX36" s="215"/>
      <c r="WHY36" s="215"/>
      <c r="WHZ36" s="215"/>
      <c r="WIA36" s="215"/>
      <c r="WIB36" s="215"/>
      <c r="WIC36" s="215"/>
      <c r="WID36" s="215"/>
      <c r="WIE36" s="215"/>
      <c r="WIF36" s="215"/>
      <c r="WIG36" s="215"/>
      <c r="WIH36" s="215"/>
      <c r="WII36" s="215"/>
      <c r="WIJ36" s="215"/>
      <c r="WIK36" s="215"/>
      <c r="WIL36" s="215"/>
      <c r="WIM36" s="215"/>
      <c r="WIN36" s="215"/>
      <c r="WIO36" s="215"/>
      <c r="WIP36" s="215"/>
      <c r="WIQ36" s="215"/>
      <c r="WIR36" s="215"/>
      <c r="WIS36" s="215"/>
      <c r="WIT36" s="215"/>
      <c r="WIU36" s="215"/>
      <c r="WIV36" s="215"/>
      <c r="WIW36" s="215"/>
      <c r="WIX36" s="215"/>
      <c r="WIY36" s="215"/>
      <c r="WIZ36" s="215"/>
      <c r="WJA36" s="215"/>
      <c r="WJB36" s="215"/>
      <c r="WJC36" s="215"/>
      <c r="WJD36" s="215"/>
      <c r="WJE36" s="215"/>
      <c r="WJF36" s="215"/>
      <c r="WJG36" s="215"/>
      <c r="WJH36" s="215"/>
      <c r="WJI36" s="215"/>
      <c r="WJJ36" s="215"/>
      <c r="WJK36" s="215"/>
      <c r="WJL36" s="215"/>
      <c r="WJM36" s="215"/>
      <c r="WJN36" s="215"/>
      <c r="WJO36" s="215"/>
      <c r="WJP36" s="215"/>
      <c r="WJQ36" s="215"/>
      <c r="WJR36" s="215"/>
      <c r="WJS36" s="215"/>
      <c r="WJT36" s="215"/>
      <c r="WJU36" s="215"/>
      <c r="WJV36" s="215"/>
      <c r="WJW36" s="215"/>
      <c r="WJX36" s="215"/>
      <c r="WJY36" s="215"/>
      <c r="WJZ36" s="215"/>
      <c r="WKA36" s="215"/>
      <c r="WKB36" s="215"/>
      <c r="WKC36" s="215"/>
      <c r="WKD36" s="215"/>
      <c r="WKE36" s="215"/>
      <c r="WKF36" s="215"/>
      <c r="WKG36" s="215"/>
      <c r="WKH36" s="215"/>
      <c r="WKI36" s="215"/>
      <c r="WKJ36" s="215"/>
      <c r="WKK36" s="215"/>
      <c r="WKL36" s="215"/>
      <c r="WKM36" s="215"/>
      <c r="WKN36" s="215"/>
      <c r="WKO36" s="215"/>
      <c r="WKP36" s="215"/>
      <c r="WKQ36" s="215"/>
      <c r="WKR36" s="215"/>
      <c r="WKS36" s="215"/>
      <c r="WKT36" s="215"/>
      <c r="WKU36" s="215"/>
      <c r="WKV36" s="215"/>
      <c r="WKW36" s="215"/>
      <c r="WKX36" s="215"/>
      <c r="WKY36" s="215"/>
      <c r="WKZ36" s="215"/>
      <c r="WLA36" s="215"/>
      <c r="WLB36" s="215"/>
      <c r="WLC36" s="215"/>
      <c r="WLD36" s="215"/>
      <c r="WLE36" s="215"/>
      <c r="WLF36" s="215"/>
      <c r="WLG36" s="215"/>
      <c r="WLH36" s="215"/>
      <c r="WLI36" s="215"/>
      <c r="WLJ36" s="215"/>
      <c r="WLK36" s="215"/>
      <c r="WLL36" s="215"/>
      <c r="WLM36" s="215"/>
      <c r="WLN36" s="215"/>
      <c r="WLO36" s="215"/>
      <c r="WLP36" s="215"/>
      <c r="WLQ36" s="215"/>
      <c r="WLR36" s="215"/>
      <c r="WLS36" s="215"/>
      <c r="WLT36" s="215"/>
      <c r="WLU36" s="215"/>
      <c r="WLV36" s="215"/>
      <c r="WLW36" s="215"/>
      <c r="WLX36" s="215"/>
      <c r="WLY36" s="215"/>
      <c r="WLZ36" s="215"/>
      <c r="WMA36" s="215"/>
      <c r="WMB36" s="215"/>
      <c r="WMC36" s="215"/>
      <c r="WMD36" s="215"/>
      <c r="WME36" s="215"/>
      <c r="WMF36" s="215"/>
      <c r="WMG36" s="215"/>
      <c r="WMH36" s="215"/>
      <c r="WMI36" s="215"/>
      <c r="WMJ36" s="215"/>
      <c r="WMK36" s="215"/>
      <c r="WML36" s="215"/>
      <c r="WMM36" s="215"/>
      <c r="WMN36" s="215"/>
      <c r="WMO36" s="215"/>
      <c r="WMP36" s="215"/>
      <c r="WMQ36" s="215"/>
      <c r="WMR36" s="215"/>
      <c r="WMS36" s="215"/>
      <c r="WMT36" s="215"/>
      <c r="WMU36" s="215"/>
      <c r="WMV36" s="215"/>
      <c r="WMW36" s="215"/>
      <c r="WMX36" s="215"/>
      <c r="WMY36" s="215"/>
      <c r="WMZ36" s="215"/>
      <c r="WNA36" s="215"/>
      <c r="WNB36" s="215"/>
      <c r="WNC36" s="215"/>
      <c r="WND36" s="215"/>
      <c r="WNE36" s="215"/>
      <c r="WNF36" s="215"/>
      <c r="WNG36" s="215"/>
      <c r="WNH36" s="215"/>
      <c r="WNI36" s="215"/>
      <c r="WNJ36" s="215"/>
      <c r="WNK36" s="215"/>
      <c r="WNL36" s="215"/>
      <c r="WNM36" s="215"/>
      <c r="WNN36" s="215"/>
      <c r="WNO36" s="215"/>
      <c r="WNP36" s="215"/>
      <c r="WNQ36" s="215"/>
      <c r="WNR36" s="215"/>
      <c r="WNS36" s="215"/>
      <c r="WNT36" s="215"/>
      <c r="WNU36" s="215"/>
      <c r="WNV36" s="215"/>
      <c r="WNW36" s="215"/>
      <c r="WNX36" s="215"/>
      <c r="WNY36" s="215"/>
      <c r="WNZ36" s="215"/>
      <c r="WOA36" s="215"/>
      <c r="WOB36" s="215"/>
      <c r="WOC36" s="215"/>
      <c r="WOD36" s="215"/>
      <c r="WOE36" s="215"/>
      <c r="WOF36" s="215"/>
      <c r="WOG36" s="215"/>
      <c r="WOH36" s="215"/>
      <c r="WOI36" s="215"/>
      <c r="WOJ36" s="215"/>
      <c r="WOK36" s="215"/>
      <c r="WOL36" s="215"/>
      <c r="WOM36" s="215"/>
      <c r="WON36" s="215"/>
      <c r="WOO36" s="215"/>
      <c r="WOP36" s="215"/>
      <c r="WOQ36" s="215"/>
      <c r="WOR36" s="215"/>
      <c r="WOS36" s="215"/>
      <c r="WOT36" s="215"/>
      <c r="WOU36" s="215"/>
      <c r="WOV36" s="215"/>
      <c r="WOW36" s="215"/>
      <c r="WOX36" s="215"/>
      <c r="WOY36" s="215"/>
      <c r="WOZ36" s="215"/>
      <c r="WPA36" s="215"/>
      <c r="WPB36" s="215"/>
      <c r="WPC36" s="215"/>
      <c r="WPD36" s="215"/>
      <c r="WPE36" s="215"/>
      <c r="WPF36" s="215"/>
      <c r="WPG36" s="215"/>
      <c r="WPH36" s="215"/>
      <c r="WPI36" s="215"/>
      <c r="WPJ36" s="215"/>
      <c r="WPK36" s="215"/>
      <c r="WPL36" s="215"/>
      <c r="WPM36" s="215"/>
      <c r="WPN36" s="215"/>
      <c r="WPO36" s="215"/>
      <c r="WPP36" s="215"/>
      <c r="WPQ36" s="215"/>
      <c r="WPR36" s="215"/>
      <c r="WPS36" s="215"/>
      <c r="WPT36" s="215"/>
      <c r="WPU36" s="215"/>
      <c r="WPV36" s="215"/>
      <c r="WPW36" s="215"/>
      <c r="WPX36" s="215"/>
      <c r="WPY36" s="215"/>
      <c r="WPZ36" s="215"/>
      <c r="WQA36" s="215"/>
      <c r="WQB36" s="215"/>
      <c r="WQC36" s="215"/>
      <c r="WQD36" s="215"/>
      <c r="WQE36" s="215"/>
      <c r="WQF36" s="215"/>
      <c r="WQG36" s="215"/>
      <c r="WQH36" s="215"/>
      <c r="WQI36" s="215"/>
      <c r="WQJ36" s="215"/>
      <c r="WQK36" s="215"/>
      <c r="WQL36" s="215"/>
      <c r="WQM36" s="215"/>
      <c r="WQN36" s="215"/>
      <c r="WQO36" s="215"/>
      <c r="WQP36" s="215"/>
      <c r="WQQ36" s="215"/>
      <c r="WQR36" s="215"/>
      <c r="WQS36" s="215"/>
      <c r="WQT36" s="215"/>
      <c r="WQU36" s="215"/>
      <c r="WQV36" s="215"/>
      <c r="WQW36" s="215"/>
      <c r="WQX36" s="215"/>
      <c r="WQY36" s="215"/>
      <c r="WQZ36" s="215"/>
      <c r="WRA36" s="215"/>
      <c r="WRB36" s="215"/>
      <c r="WRC36" s="215"/>
      <c r="WRD36" s="215"/>
      <c r="WRE36" s="215"/>
      <c r="WRF36" s="215"/>
      <c r="WRG36" s="215"/>
      <c r="WRH36" s="215"/>
      <c r="WRI36" s="215"/>
      <c r="WRJ36" s="215"/>
      <c r="WRK36" s="215"/>
      <c r="WRL36" s="215"/>
      <c r="WRM36" s="215"/>
      <c r="WRN36" s="215"/>
      <c r="WRO36" s="215"/>
      <c r="WRP36" s="215"/>
      <c r="WRQ36" s="215"/>
      <c r="WRR36" s="215"/>
      <c r="WRS36" s="215"/>
      <c r="WRT36" s="215"/>
      <c r="WRU36" s="215"/>
      <c r="WRV36" s="215"/>
      <c r="WRW36" s="215"/>
      <c r="WRX36" s="215"/>
      <c r="WRY36" s="215"/>
      <c r="WRZ36" s="215"/>
      <c r="WSA36" s="215"/>
      <c r="WSB36" s="215"/>
      <c r="WSC36" s="215"/>
      <c r="WSD36" s="215"/>
      <c r="WSE36" s="215"/>
      <c r="WSF36" s="215"/>
      <c r="WSG36" s="215"/>
      <c r="WSH36" s="215"/>
      <c r="WSI36" s="215"/>
      <c r="WSJ36" s="215"/>
      <c r="WSK36" s="215"/>
      <c r="WSL36" s="215"/>
      <c r="WSM36" s="215"/>
      <c r="WSN36" s="215"/>
      <c r="WSO36" s="215"/>
      <c r="WSP36" s="215"/>
      <c r="WSQ36" s="215"/>
      <c r="WSR36" s="215"/>
      <c r="WSS36" s="215"/>
      <c r="WST36" s="215"/>
      <c r="WSU36" s="215"/>
      <c r="WSV36" s="215"/>
      <c r="WSW36" s="215"/>
      <c r="WSX36" s="215"/>
      <c r="WSY36" s="215"/>
      <c r="WSZ36" s="215"/>
      <c r="WTA36" s="215"/>
      <c r="WTB36" s="215"/>
      <c r="WTC36" s="215"/>
      <c r="WTD36" s="215"/>
      <c r="WTE36" s="215"/>
      <c r="WTF36" s="215"/>
      <c r="WTG36" s="215"/>
      <c r="WTH36" s="215"/>
      <c r="WTI36" s="215"/>
      <c r="WTJ36" s="215"/>
      <c r="WTK36" s="215"/>
      <c r="WTL36" s="215"/>
      <c r="WTM36" s="215"/>
      <c r="WTN36" s="215"/>
      <c r="WTO36" s="215"/>
      <c r="WTP36" s="215"/>
      <c r="WTQ36" s="215"/>
      <c r="WTR36" s="215"/>
      <c r="WTS36" s="215"/>
      <c r="WTT36" s="215"/>
      <c r="WTU36" s="215"/>
      <c r="WTV36" s="215"/>
      <c r="WTW36" s="215"/>
      <c r="WTX36" s="215"/>
      <c r="WTY36" s="215"/>
      <c r="WTZ36" s="215"/>
      <c r="WUA36" s="215"/>
      <c r="WUB36" s="215"/>
      <c r="WUC36" s="215"/>
      <c r="WUD36" s="215"/>
      <c r="WUE36" s="215"/>
      <c r="WUF36" s="215"/>
      <c r="WUG36" s="215"/>
      <c r="WUH36" s="215"/>
      <c r="WUI36" s="215"/>
      <c r="WUJ36" s="215"/>
      <c r="WUK36" s="215"/>
      <c r="WUL36" s="215"/>
      <c r="WUM36" s="215"/>
      <c r="WUN36" s="215"/>
      <c r="WUO36" s="215"/>
      <c r="WUP36" s="215"/>
      <c r="WUQ36" s="215"/>
      <c r="WUR36" s="215"/>
      <c r="WUS36" s="215"/>
      <c r="WUT36" s="215"/>
      <c r="WUU36" s="215"/>
      <c r="WUV36" s="215"/>
      <c r="WUW36" s="215"/>
      <c r="WUX36" s="215"/>
      <c r="WUY36" s="215"/>
      <c r="WUZ36" s="215"/>
      <c r="WVA36" s="215"/>
      <c r="WVB36" s="215"/>
      <c r="WVC36" s="215"/>
      <c r="WVD36" s="215"/>
      <c r="WVE36" s="215"/>
      <c r="WVF36" s="215"/>
      <c r="WVG36" s="215"/>
      <c r="WVH36" s="215"/>
      <c r="WVI36" s="215"/>
      <c r="WVJ36" s="215"/>
      <c r="WVK36" s="215"/>
      <c r="WVL36" s="215"/>
      <c r="WVM36" s="215"/>
      <c r="WVN36" s="215"/>
      <c r="WVO36" s="215"/>
      <c r="WVP36" s="215"/>
      <c r="WVQ36" s="215"/>
      <c r="WVR36" s="215"/>
      <c r="WVS36" s="215"/>
      <c r="WVT36" s="215"/>
      <c r="WVU36" s="215"/>
      <c r="WVV36" s="215"/>
      <c r="WVW36" s="215"/>
      <c r="WVX36" s="215"/>
      <c r="WVY36" s="215"/>
      <c r="WVZ36" s="215"/>
      <c r="WWA36" s="215"/>
      <c r="WWB36" s="215"/>
      <c r="WWC36" s="215"/>
      <c r="WWD36" s="215"/>
      <c r="WWE36" s="215"/>
      <c r="WWF36" s="215"/>
      <c r="WWG36" s="215"/>
      <c r="WWH36" s="215"/>
      <c r="WWI36" s="215"/>
      <c r="WWJ36" s="215"/>
      <c r="WWK36" s="215"/>
      <c r="WWL36" s="215"/>
      <c r="WWM36" s="215"/>
      <c r="WWN36" s="215"/>
      <c r="WWO36" s="215"/>
      <c r="WWP36" s="215"/>
      <c r="WWQ36" s="215"/>
      <c r="WWR36" s="215"/>
      <c r="WWS36" s="215"/>
      <c r="WWT36" s="215"/>
      <c r="WWU36" s="215"/>
      <c r="WWV36" s="215"/>
      <c r="WWW36" s="215"/>
      <c r="WWX36" s="215"/>
      <c r="WWY36" s="215"/>
      <c r="WWZ36" s="215"/>
      <c r="WXA36" s="215"/>
      <c r="WXB36" s="215"/>
      <c r="WXC36" s="215"/>
      <c r="WXD36" s="215"/>
      <c r="WXE36" s="215"/>
      <c r="WXF36" s="215"/>
      <c r="WXG36" s="215"/>
      <c r="WXH36" s="215"/>
      <c r="WXI36" s="215"/>
      <c r="WXJ36" s="215"/>
      <c r="WXK36" s="215"/>
      <c r="WXL36" s="215"/>
      <c r="WXM36" s="215"/>
      <c r="WXN36" s="215"/>
      <c r="WXO36" s="215"/>
      <c r="WXP36" s="215"/>
      <c r="WXQ36" s="215"/>
      <c r="WXR36" s="215"/>
      <c r="WXS36" s="215"/>
      <c r="WXT36" s="215"/>
      <c r="WXU36" s="215"/>
      <c r="WXV36" s="215"/>
      <c r="WXW36" s="215"/>
      <c r="WXX36" s="215"/>
      <c r="WXY36" s="215"/>
      <c r="WXZ36" s="215"/>
      <c r="WYA36" s="215"/>
      <c r="WYB36" s="215"/>
      <c r="WYC36" s="215"/>
      <c r="WYD36" s="215"/>
      <c r="WYE36" s="215"/>
      <c r="WYF36" s="215"/>
      <c r="WYG36" s="215"/>
      <c r="WYH36" s="215"/>
      <c r="WYI36" s="215"/>
      <c r="WYJ36" s="215"/>
      <c r="WYK36" s="215"/>
      <c r="WYL36" s="215"/>
      <c r="WYM36" s="215"/>
      <c r="WYN36" s="215"/>
      <c r="WYO36" s="215"/>
      <c r="WYP36" s="215"/>
      <c r="WYQ36" s="215"/>
      <c r="WYR36" s="215"/>
      <c r="WYS36" s="215"/>
      <c r="WYT36" s="215"/>
      <c r="WYU36" s="215"/>
      <c r="WYV36" s="215"/>
      <c r="WYW36" s="215"/>
      <c r="WYX36" s="215"/>
      <c r="WYY36" s="215"/>
      <c r="WYZ36" s="215"/>
      <c r="WZA36" s="215"/>
      <c r="WZB36" s="215"/>
      <c r="WZC36" s="215"/>
      <c r="WZD36" s="215"/>
      <c r="WZE36" s="215"/>
      <c r="WZF36" s="215"/>
      <c r="WZG36" s="215"/>
      <c r="WZH36" s="215"/>
      <c r="WZI36" s="215"/>
      <c r="WZJ36" s="215"/>
      <c r="WZK36" s="215"/>
      <c r="WZL36" s="215"/>
      <c r="WZM36" s="215"/>
      <c r="WZN36" s="215"/>
      <c r="WZO36" s="215"/>
      <c r="WZP36" s="215"/>
      <c r="WZQ36" s="215"/>
      <c r="WZR36" s="215"/>
      <c r="WZS36" s="215"/>
      <c r="WZT36" s="215"/>
      <c r="WZU36" s="215"/>
      <c r="WZV36" s="215"/>
      <c r="WZW36" s="215"/>
      <c r="WZX36" s="215"/>
      <c r="WZY36" s="215"/>
      <c r="WZZ36" s="215"/>
      <c r="XAA36" s="215"/>
      <c r="XAB36" s="215"/>
      <c r="XAC36" s="215"/>
      <c r="XAD36" s="215"/>
      <c r="XAE36" s="215"/>
      <c r="XAF36" s="215"/>
      <c r="XAG36" s="215"/>
      <c r="XAH36" s="215"/>
      <c r="XAI36" s="215"/>
      <c r="XAJ36" s="215"/>
      <c r="XAK36" s="215"/>
      <c r="XAL36" s="215"/>
      <c r="XAM36" s="215"/>
      <c r="XAN36" s="215"/>
      <c r="XAO36" s="215"/>
      <c r="XAP36" s="215"/>
      <c r="XAQ36" s="215"/>
      <c r="XAR36" s="215"/>
      <c r="XAS36" s="215"/>
      <c r="XAT36" s="215"/>
      <c r="XAU36" s="215"/>
      <c r="XAV36" s="215"/>
      <c r="XAW36" s="215"/>
      <c r="XAX36" s="215"/>
      <c r="XAY36" s="215"/>
      <c r="XAZ36" s="215"/>
      <c r="XBA36" s="215"/>
      <c r="XBB36" s="215"/>
      <c r="XBC36" s="215"/>
      <c r="XBD36" s="215"/>
      <c r="XBE36" s="215"/>
      <c r="XBF36" s="215"/>
      <c r="XBG36" s="215"/>
      <c r="XBH36" s="215"/>
      <c r="XBI36" s="215"/>
      <c r="XBJ36" s="215"/>
      <c r="XBK36" s="215"/>
      <c r="XBL36" s="215"/>
      <c r="XBM36" s="215"/>
      <c r="XBN36" s="215"/>
      <c r="XBO36" s="215"/>
      <c r="XBP36" s="215"/>
      <c r="XBQ36" s="215"/>
      <c r="XBR36" s="215"/>
      <c r="XBS36" s="215"/>
      <c r="XBT36" s="215"/>
      <c r="XBU36" s="215"/>
      <c r="XBV36" s="215"/>
      <c r="XBW36" s="215"/>
      <c r="XBX36" s="215"/>
      <c r="XBY36" s="215"/>
      <c r="XBZ36" s="215"/>
      <c r="XCA36" s="215"/>
      <c r="XCB36" s="215"/>
      <c r="XCC36" s="215"/>
      <c r="XCD36" s="215"/>
      <c r="XCE36" s="215"/>
      <c r="XCF36" s="215"/>
      <c r="XCG36" s="215"/>
      <c r="XCH36" s="215"/>
      <c r="XCI36" s="215"/>
      <c r="XCJ36" s="215"/>
      <c r="XCK36" s="215"/>
      <c r="XCL36" s="215"/>
      <c r="XCM36" s="215"/>
      <c r="XCN36" s="215"/>
      <c r="XCO36" s="215"/>
      <c r="XCP36" s="215"/>
      <c r="XCQ36" s="215"/>
      <c r="XCR36" s="215"/>
      <c r="XCS36" s="215"/>
      <c r="XCT36" s="215"/>
      <c r="XCU36" s="215"/>
      <c r="XCV36" s="215"/>
      <c r="XCW36" s="215"/>
      <c r="XCX36" s="215"/>
      <c r="XCY36" s="215"/>
      <c r="XCZ36" s="215"/>
      <c r="XDA36" s="215"/>
      <c r="XDB36" s="215"/>
      <c r="XDC36" s="215"/>
      <c r="XDD36" s="215"/>
      <c r="XDE36" s="215"/>
      <c r="XDF36" s="215"/>
      <c r="XDG36" s="215"/>
      <c r="XDH36" s="215"/>
      <c r="XDI36" s="215"/>
      <c r="XDJ36" s="215"/>
      <c r="XDK36" s="215"/>
      <c r="XDL36" s="215"/>
      <c r="XDM36" s="215"/>
      <c r="XDN36" s="215"/>
      <c r="XDO36" s="215"/>
      <c r="XDP36" s="215"/>
      <c r="XDQ36" s="215"/>
      <c r="XDR36" s="215"/>
      <c r="XDS36" s="215"/>
      <c r="XDT36" s="215"/>
      <c r="XDU36" s="215"/>
      <c r="XDV36" s="215"/>
      <c r="XDW36" s="215"/>
      <c r="XDX36" s="215"/>
      <c r="XDY36" s="215"/>
      <c r="XDZ36" s="215"/>
      <c r="XEA36" s="215"/>
      <c r="XEB36" s="215"/>
      <c r="XEC36" s="215"/>
      <c r="XED36" s="215"/>
      <c r="XEE36" s="215"/>
      <c r="XEF36" s="215"/>
      <c r="XEG36" s="215"/>
      <c r="XEH36" s="215"/>
      <c r="XEI36" s="215"/>
      <c r="XEJ36" s="215"/>
      <c r="XEK36" s="215"/>
      <c r="XEL36" s="215"/>
      <c r="XEM36" s="215"/>
      <c r="XEN36" s="215"/>
      <c r="XEO36" s="215"/>
      <c r="XEP36" s="215"/>
      <c r="XEQ36" s="215"/>
      <c r="XER36" s="215"/>
      <c r="XES36" s="215"/>
      <c r="XET36" s="215"/>
      <c r="XEU36" s="215"/>
      <c r="XEV36" s="215"/>
      <c r="XEW36" s="215"/>
      <c r="XEX36" s="215"/>
      <c r="XEY36" s="215"/>
      <c r="XEZ36" s="215"/>
      <c r="XFA36" s="215"/>
    </row>
    <row r="37" spans="1:16381" s="161" customFormat="1" x14ac:dyDescent="0.25">
      <c r="A37" s="247"/>
      <c r="B37" s="991"/>
      <c r="C37" s="255"/>
      <c r="D37" s="960"/>
      <c r="E37" s="166">
        <f t="shared" si="20"/>
        <v>0.14000000000000001</v>
      </c>
      <c r="F37" s="166">
        <v>0.15619934568539895</v>
      </c>
      <c r="G37" s="166">
        <v>0.15772693959842154</v>
      </c>
      <c r="H37" s="166">
        <v>0.15965591540665613</v>
      </c>
      <c r="I37" s="166">
        <v>0.16205744567549507</v>
      </c>
      <c r="J37" s="256">
        <v>0.16513021729222332</v>
      </c>
      <c r="K37" s="166">
        <v>0.16920315265209451</v>
      </c>
      <c r="L37" s="166">
        <v>0.17486398673433601</v>
      </c>
      <c r="M37" s="218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Q37" s="215"/>
      <c r="GR37" s="215"/>
      <c r="GS37" s="215"/>
      <c r="GT37" s="215"/>
      <c r="GU37" s="215"/>
      <c r="GV37" s="215"/>
      <c r="GW37" s="215"/>
      <c r="GX37" s="215"/>
      <c r="GY37" s="215"/>
      <c r="GZ37" s="215"/>
      <c r="HA37" s="215"/>
      <c r="HB37" s="215"/>
      <c r="HC37" s="215"/>
      <c r="HD37" s="215"/>
      <c r="HE37" s="215"/>
      <c r="HF37" s="215"/>
      <c r="HG37" s="215"/>
      <c r="HH37" s="215"/>
      <c r="HI37" s="215"/>
      <c r="HJ37" s="215"/>
      <c r="HK37" s="215"/>
      <c r="HL37" s="215"/>
      <c r="HM37" s="215"/>
      <c r="HN37" s="215"/>
      <c r="HO37" s="215"/>
      <c r="HP37" s="215"/>
      <c r="HQ37" s="215"/>
      <c r="HR37" s="215"/>
      <c r="HS37" s="215"/>
      <c r="HT37" s="215"/>
      <c r="HU37" s="215"/>
      <c r="HV37" s="215"/>
      <c r="HW37" s="215"/>
      <c r="HX37" s="215"/>
      <c r="HY37" s="215"/>
      <c r="HZ37" s="215"/>
      <c r="IA37" s="215"/>
      <c r="IB37" s="215"/>
      <c r="IC37" s="215"/>
      <c r="ID37" s="215"/>
      <c r="IE37" s="215"/>
      <c r="IF37" s="215"/>
      <c r="IG37" s="215"/>
      <c r="IH37" s="215"/>
      <c r="II37" s="215"/>
      <c r="IJ37" s="215"/>
      <c r="IK37" s="215"/>
      <c r="IL37" s="215"/>
      <c r="IM37" s="215"/>
      <c r="IN37" s="215"/>
      <c r="IO37" s="215"/>
      <c r="IP37" s="215"/>
      <c r="IQ37" s="215"/>
      <c r="IR37" s="215"/>
      <c r="IS37" s="215"/>
      <c r="IT37" s="215"/>
      <c r="IU37" s="215"/>
      <c r="IV37" s="215"/>
      <c r="IW37" s="215"/>
      <c r="IX37" s="215"/>
      <c r="IY37" s="215"/>
      <c r="IZ37" s="215"/>
      <c r="JA37" s="215"/>
      <c r="JB37" s="215"/>
      <c r="JC37" s="215"/>
      <c r="JD37" s="215"/>
      <c r="JE37" s="215"/>
      <c r="JF37" s="215"/>
      <c r="JG37" s="215"/>
      <c r="JH37" s="215"/>
      <c r="JI37" s="215"/>
      <c r="JJ37" s="215"/>
      <c r="JK37" s="215"/>
      <c r="JL37" s="215"/>
      <c r="JM37" s="215"/>
      <c r="JN37" s="215"/>
      <c r="JO37" s="215"/>
      <c r="JP37" s="215"/>
      <c r="JQ37" s="215"/>
      <c r="JR37" s="215"/>
      <c r="JS37" s="215"/>
      <c r="JT37" s="215"/>
      <c r="JU37" s="215"/>
      <c r="JV37" s="215"/>
      <c r="JW37" s="215"/>
      <c r="JX37" s="215"/>
      <c r="JY37" s="215"/>
      <c r="JZ37" s="215"/>
      <c r="KA37" s="215"/>
      <c r="KB37" s="215"/>
      <c r="KC37" s="215"/>
      <c r="KD37" s="215"/>
      <c r="KE37" s="215"/>
      <c r="KF37" s="215"/>
      <c r="KG37" s="215"/>
      <c r="KH37" s="215"/>
      <c r="KI37" s="215"/>
      <c r="KJ37" s="215"/>
      <c r="KK37" s="215"/>
      <c r="KL37" s="215"/>
      <c r="KM37" s="215"/>
      <c r="KN37" s="215"/>
      <c r="KO37" s="215"/>
      <c r="KP37" s="215"/>
      <c r="KQ37" s="215"/>
      <c r="KR37" s="215"/>
      <c r="KS37" s="215"/>
      <c r="KT37" s="215"/>
      <c r="KU37" s="215"/>
      <c r="KV37" s="215"/>
      <c r="KW37" s="215"/>
      <c r="KX37" s="215"/>
      <c r="KY37" s="215"/>
      <c r="KZ37" s="215"/>
      <c r="LA37" s="215"/>
      <c r="LB37" s="215"/>
      <c r="LC37" s="215"/>
      <c r="LD37" s="215"/>
      <c r="LE37" s="215"/>
      <c r="LF37" s="215"/>
      <c r="LG37" s="215"/>
      <c r="LH37" s="215"/>
      <c r="LI37" s="215"/>
      <c r="LJ37" s="215"/>
      <c r="LK37" s="215"/>
      <c r="LL37" s="215"/>
      <c r="LM37" s="215"/>
      <c r="LN37" s="215"/>
      <c r="LO37" s="215"/>
      <c r="LP37" s="215"/>
      <c r="LQ37" s="215"/>
      <c r="LR37" s="215"/>
      <c r="LS37" s="215"/>
      <c r="LT37" s="215"/>
      <c r="LU37" s="215"/>
      <c r="LV37" s="215"/>
      <c r="LW37" s="215"/>
      <c r="LX37" s="215"/>
      <c r="LY37" s="215"/>
      <c r="LZ37" s="215"/>
      <c r="MA37" s="215"/>
      <c r="MB37" s="215"/>
      <c r="MC37" s="215"/>
      <c r="MD37" s="215"/>
      <c r="ME37" s="215"/>
      <c r="MF37" s="215"/>
      <c r="MG37" s="215"/>
      <c r="MH37" s="215"/>
      <c r="MI37" s="215"/>
      <c r="MJ37" s="215"/>
      <c r="MK37" s="215"/>
      <c r="ML37" s="215"/>
      <c r="MM37" s="215"/>
      <c r="MN37" s="215"/>
      <c r="MO37" s="215"/>
      <c r="MP37" s="215"/>
      <c r="MQ37" s="215"/>
      <c r="MR37" s="215"/>
      <c r="MS37" s="215"/>
      <c r="MT37" s="215"/>
      <c r="MU37" s="215"/>
      <c r="MV37" s="215"/>
      <c r="MW37" s="215"/>
      <c r="MX37" s="215"/>
      <c r="MY37" s="215"/>
      <c r="MZ37" s="215"/>
      <c r="NA37" s="215"/>
      <c r="NB37" s="215"/>
      <c r="NC37" s="215"/>
      <c r="ND37" s="215"/>
      <c r="NE37" s="215"/>
      <c r="NF37" s="215"/>
      <c r="NG37" s="215"/>
      <c r="NH37" s="215"/>
      <c r="NI37" s="215"/>
      <c r="NJ37" s="215"/>
      <c r="NK37" s="215"/>
      <c r="NL37" s="215"/>
      <c r="NM37" s="215"/>
      <c r="NN37" s="215"/>
      <c r="NO37" s="215"/>
      <c r="NP37" s="215"/>
      <c r="NQ37" s="215"/>
      <c r="NR37" s="215"/>
      <c r="NS37" s="215"/>
      <c r="NT37" s="215"/>
      <c r="NU37" s="215"/>
      <c r="NV37" s="215"/>
      <c r="NW37" s="215"/>
      <c r="NX37" s="215"/>
      <c r="NY37" s="215"/>
      <c r="NZ37" s="215"/>
      <c r="OA37" s="215"/>
      <c r="OB37" s="215"/>
      <c r="OC37" s="215"/>
      <c r="OD37" s="215"/>
      <c r="OE37" s="215"/>
      <c r="OF37" s="215"/>
      <c r="OG37" s="215"/>
      <c r="OH37" s="215"/>
      <c r="OI37" s="215"/>
      <c r="OJ37" s="215"/>
      <c r="OK37" s="215"/>
      <c r="OL37" s="215"/>
      <c r="OM37" s="215"/>
      <c r="ON37" s="215"/>
      <c r="OO37" s="215"/>
      <c r="OP37" s="215"/>
      <c r="OQ37" s="215"/>
      <c r="OR37" s="215"/>
      <c r="OS37" s="215"/>
      <c r="OT37" s="215"/>
      <c r="OU37" s="215"/>
      <c r="OV37" s="215"/>
      <c r="OW37" s="215"/>
      <c r="OX37" s="215"/>
      <c r="OY37" s="215"/>
      <c r="OZ37" s="215"/>
      <c r="PA37" s="215"/>
      <c r="PB37" s="215"/>
      <c r="PC37" s="215"/>
      <c r="PD37" s="215"/>
      <c r="PE37" s="215"/>
      <c r="PF37" s="215"/>
      <c r="PG37" s="215"/>
      <c r="PH37" s="215"/>
      <c r="PI37" s="215"/>
      <c r="PJ37" s="215"/>
      <c r="PK37" s="215"/>
      <c r="PL37" s="215"/>
      <c r="PM37" s="215"/>
      <c r="PN37" s="215"/>
      <c r="PO37" s="215"/>
      <c r="PP37" s="215"/>
      <c r="PQ37" s="215"/>
      <c r="PR37" s="215"/>
      <c r="PS37" s="215"/>
      <c r="PT37" s="215"/>
      <c r="PU37" s="215"/>
      <c r="PV37" s="215"/>
      <c r="PW37" s="215"/>
      <c r="PX37" s="215"/>
      <c r="PY37" s="215"/>
      <c r="PZ37" s="215"/>
      <c r="QA37" s="215"/>
      <c r="QB37" s="215"/>
      <c r="QC37" s="215"/>
      <c r="QD37" s="215"/>
      <c r="QE37" s="215"/>
      <c r="QF37" s="215"/>
      <c r="QG37" s="215"/>
      <c r="QH37" s="215"/>
      <c r="QI37" s="215"/>
      <c r="QJ37" s="215"/>
      <c r="QK37" s="215"/>
      <c r="QL37" s="215"/>
      <c r="QM37" s="215"/>
      <c r="QN37" s="215"/>
      <c r="QO37" s="215"/>
      <c r="QP37" s="215"/>
      <c r="QQ37" s="215"/>
      <c r="QR37" s="215"/>
      <c r="QS37" s="215"/>
      <c r="QT37" s="215"/>
      <c r="QU37" s="215"/>
      <c r="QV37" s="215"/>
      <c r="QW37" s="215"/>
      <c r="QX37" s="215"/>
      <c r="QY37" s="215"/>
      <c r="QZ37" s="215"/>
      <c r="RA37" s="215"/>
      <c r="RB37" s="215"/>
      <c r="RC37" s="215"/>
      <c r="RD37" s="215"/>
      <c r="RE37" s="215"/>
      <c r="RF37" s="215"/>
      <c r="RG37" s="215"/>
      <c r="RH37" s="215"/>
      <c r="RI37" s="215"/>
      <c r="RJ37" s="215"/>
      <c r="RK37" s="215"/>
      <c r="RL37" s="215"/>
      <c r="RM37" s="215"/>
      <c r="RN37" s="215"/>
      <c r="RO37" s="215"/>
      <c r="RP37" s="215"/>
      <c r="RQ37" s="215"/>
      <c r="RR37" s="215"/>
      <c r="RS37" s="215"/>
      <c r="RT37" s="215"/>
      <c r="RU37" s="215"/>
      <c r="RV37" s="215"/>
      <c r="RW37" s="215"/>
      <c r="RX37" s="215"/>
      <c r="RY37" s="215"/>
      <c r="RZ37" s="215"/>
      <c r="SA37" s="215"/>
      <c r="SB37" s="215"/>
      <c r="SC37" s="215"/>
      <c r="SD37" s="215"/>
      <c r="SE37" s="215"/>
      <c r="SF37" s="215"/>
      <c r="SG37" s="215"/>
      <c r="SH37" s="215"/>
      <c r="SI37" s="215"/>
      <c r="SJ37" s="215"/>
      <c r="SK37" s="215"/>
      <c r="SL37" s="215"/>
      <c r="SM37" s="215"/>
      <c r="SN37" s="215"/>
      <c r="SO37" s="215"/>
      <c r="SP37" s="215"/>
      <c r="SQ37" s="215"/>
      <c r="SR37" s="215"/>
      <c r="SS37" s="215"/>
      <c r="ST37" s="215"/>
      <c r="SU37" s="215"/>
      <c r="SV37" s="215"/>
      <c r="SW37" s="215"/>
      <c r="SX37" s="215"/>
      <c r="SY37" s="215"/>
      <c r="SZ37" s="215"/>
      <c r="TA37" s="215"/>
      <c r="TB37" s="215"/>
      <c r="TC37" s="215"/>
      <c r="TD37" s="215"/>
      <c r="TE37" s="215"/>
      <c r="TF37" s="215"/>
      <c r="TG37" s="215"/>
      <c r="TH37" s="215"/>
      <c r="TI37" s="215"/>
      <c r="TJ37" s="215"/>
      <c r="TK37" s="215"/>
      <c r="TL37" s="215"/>
      <c r="TM37" s="215"/>
      <c r="TN37" s="215"/>
      <c r="TO37" s="215"/>
      <c r="TP37" s="215"/>
      <c r="TQ37" s="215"/>
      <c r="TR37" s="215"/>
      <c r="TS37" s="215"/>
      <c r="TT37" s="215"/>
      <c r="TU37" s="215"/>
      <c r="TV37" s="215"/>
      <c r="TW37" s="215"/>
      <c r="TX37" s="215"/>
      <c r="TY37" s="215"/>
      <c r="TZ37" s="215"/>
      <c r="UA37" s="215"/>
      <c r="UB37" s="215"/>
      <c r="UC37" s="215"/>
      <c r="UD37" s="215"/>
      <c r="UE37" s="215"/>
      <c r="UF37" s="215"/>
      <c r="UG37" s="215"/>
      <c r="UH37" s="215"/>
      <c r="UI37" s="215"/>
      <c r="UJ37" s="215"/>
      <c r="UK37" s="215"/>
      <c r="UL37" s="215"/>
      <c r="UM37" s="215"/>
      <c r="UN37" s="215"/>
      <c r="UO37" s="215"/>
      <c r="UP37" s="215"/>
      <c r="UQ37" s="215"/>
      <c r="UR37" s="215"/>
      <c r="US37" s="215"/>
      <c r="UT37" s="215"/>
      <c r="UU37" s="215"/>
      <c r="UV37" s="215"/>
      <c r="UW37" s="215"/>
      <c r="UX37" s="215"/>
      <c r="UY37" s="215"/>
      <c r="UZ37" s="215"/>
      <c r="VA37" s="215"/>
      <c r="VB37" s="215"/>
      <c r="VC37" s="215"/>
      <c r="VD37" s="215"/>
      <c r="VE37" s="215"/>
      <c r="VF37" s="215"/>
      <c r="VG37" s="215"/>
      <c r="VH37" s="215"/>
      <c r="VI37" s="215"/>
      <c r="VJ37" s="215"/>
      <c r="VK37" s="215"/>
      <c r="VL37" s="215"/>
      <c r="VM37" s="215"/>
      <c r="VN37" s="215"/>
      <c r="VO37" s="215"/>
      <c r="VP37" s="215"/>
      <c r="VQ37" s="215"/>
      <c r="VR37" s="215"/>
      <c r="VS37" s="215"/>
      <c r="VT37" s="215"/>
      <c r="VU37" s="215"/>
      <c r="VV37" s="215"/>
      <c r="VW37" s="215"/>
      <c r="VX37" s="215"/>
      <c r="VY37" s="215"/>
      <c r="VZ37" s="215"/>
      <c r="WA37" s="215"/>
      <c r="WB37" s="215"/>
      <c r="WC37" s="215"/>
      <c r="WD37" s="215"/>
      <c r="WE37" s="215"/>
      <c r="WF37" s="215"/>
      <c r="WG37" s="215"/>
      <c r="WH37" s="215"/>
      <c r="WI37" s="215"/>
      <c r="WJ37" s="215"/>
      <c r="WK37" s="215"/>
      <c r="WL37" s="215"/>
      <c r="WM37" s="215"/>
      <c r="WN37" s="215"/>
      <c r="WO37" s="215"/>
      <c r="WP37" s="215"/>
      <c r="WQ37" s="215"/>
      <c r="WR37" s="215"/>
      <c r="WS37" s="215"/>
      <c r="WT37" s="215"/>
      <c r="WU37" s="215"/>
      <c r="WV37" s="215"/>
      <c r="WW37" s="215"/>
      <c r="WX37" s="215"/>
      <c r="WY37" s="215"/>
      <c r="WZ37" s="215"/>
      <c r="XA37" s="215"/>
      <c r="XB37" s="215"/>
      <c r="XC37" s="215"/>
      <c r="XD37" s="215"/>
      <c r="XE37" s="215"/>
      <c r="XF37" s="215"/>
      <c r="XG37" s="215"/>
      <c r="XH37" s="215"/>
      <c r="XI37" s="215"/>
      <c r="XJ37" s="215"/>
      <c r="XK37" s="215"/>
      <c r="XL37" s="215"/>
      <c r="XM37" s="215"/>
      <c r="XN37" s="215"/>
      <c r="XO37" s="215"/>
      <c r="XP37" s="215"/>
      <c r="XQ37" s="215"/>
      <c r="XR37" s="215"/>
      <c r="XS37" s="215"/>
      <c r="XT37" s="215"/>
      <c r="XU37" s="215"/>
      <c r="XV37" s="215"/>
      <c r="XW37" s="215"/>
      <c r="XX37" s="215"/>
      <c r="XY37" s="215"/>
      <c r="XZ37" s="215"/>
      <c r="YA37" s="215"/>
      <c r="YB37" s="215"/>
      <c r="YC37" s="215"/>
      <c r="YD37" s="215"/>
      <c r="YE37" s="215"/>
      <c r="YF37" s="215"/>
      <c r="YG37" s="215"/>
      <c r="YH37" s="215"/>
      <c r="YI37" s="215"/>
      <c r="YJ37" s="215"/>
      <c r="YK37" s="215"/>
      <c r="YL37" s="215"/>
      <c r="YM37" s="215"/>
      <c r="YN37" s="215"/>
      <c r="YO37" s="215"/>
      <c r="YP37" s="215"/>
      <c r="YQ37" s="215"/>
      <c r="YR37" s="215"/>
      <c r="YS37" s="215"/>
      <c r="YT37" s="215"/>
      <c r="YU37" s="215"/>
      <c r="YV37" s="215"/>
      <c r="YW37" s="215"/>
      <c r="YX37" s="215"/>
      <c r="YY37" s="215"/>
      <c r="YZ37" s="215"/>
      <c r="ZA37" s="215"/>
      <c r="ZB37" s="215"/>
      <c r="ZC37" s="215"/>
      <c r="ZD37" s="215"/>
      <c r="ZE37" s="215"/>
      <c r="ZF37" s="215"/>
      <c r="ZG37" s="215"/>
      <c r="ZH37" s="215"/>
      <c r="ZI37" s="215"/>
      <c r="ZJ37" s="215"/>
      <c r="ZK37" s="215"/>
      <c r="ZL37" s="215"/>
      <c r="ZM37" s="215"/>
      <c r="ZN37" s="215"/>
      <c r="ZO37" s="215"/>
      <c r="ZP37" s="215"/>
      <c r="ZQ37" s="215"/>
      <c r="ZR37" s="215"/>
      <c r="ZS37" s="215"/>
      <c r="ZT37" s="215"/>
      <c r="ZU37" s="215"/>
      <c r="ZV37" s="215"/>
      <c r="ZW37" s="215"/>
      <c r="ZX37" s="215"/>
      <c r="ZY37" s="215"/>
      <c r="ZZ37" s="215"/>
      <c r="AAA37" s="215"/>
      <c r="AAB37" s="215"/>
      <c r="AAC37" s="215"/>
      <c r="AAD37" s="215"/>
      <c r="AAE37" s="215"/>
      <c r="AAF37" s="215"/>
      <c r="AAG37" s="215"/>
      <c r="AAH37" s="215"/>
      <c r="AAI37" s="215"/>
      <c r="AAJ37" s="215"/>
      <c r="AAK37" s="215"/>
      <c r="AAL37" s="215"/>
      <c r="AAM37" s="215"/>
      <c r="AAN37" s="215"/>
      <c r="AAO37" s="215"/>
      <c r="AAP37" s="215"/>
      <c r="AAQ37" s="215"/>
      <c r="AAR37" s="215"/>
      <c r="AAS37" s="215"/>
      <c r="AAT37" s="215"/>
      <c r="AAU37" s="215"/>
      <c r="AAV37" s="215"/>
      <c r="AAW37" s="215"/>
      <c r="AAX37" s="215"/>
      <c r="AAY37" s="215"/>
      <c r="AAZ37" s="215"/>
      <c r="ABA37" s="215"/>
      <c r="ABB37" s="215"/>
      <c r="ABC37" s="215"/>
      <c r="ABD37" s="215"/>
      <c r="ABE37" s="215"/>
      <c r="ABF37" s="215"/>
      <c r="ABG37" s="215"/>
      <c r="ABH37" s="215"/>
      <c r="ABI37" s="215"/>
      <c r="ABJ37" s="215"/>
      <c r="ABK37" s="215"/>
      <c r="ABL37" s="215"/>
      <c r="ABM37" s="215"/>
      <c r="ABN37" s="215"/>
      <c r="ABO37" s="215"/>
      <c r="ABP37" s="215"/>
      <c r="ABQ37" s="215"/>
      <c r="ABR37" s="215"/>
      <c r="ABS37" s="215"/>
      <c r="ABT37" s="215"/>
      <c r="ABU37" s="215"/>
      <c r="ABV37" s="215"/>
      <c r="ABW37" s="215"/>
      <c r="ABX37" s="215"/>
      <c r="ABY37" s="215"/>
      <c r="ABZ37" s="215"/>
      <c r="ACA37" s="215"/>
      <c r="ACB37" s="215"/>
      <c r="ACC37" s="215"/>
      <c r="ACD37" s="215"/>
      <c r="ACE37" s="215"/>
      <c r="ACF37" s="215"/>
      <c r="ACG37" s="215"/>
      <c r="ACH37" s="215"/>
      <c r="ACI37" s="215"/>
      <c r="ACJ37" s="215"/>
      <c r="ACK37" s="215"/>
      <c r="ACL37" s="215"/>
      <c r="ACM37" s="215"/>
      <c r="ACN37" s="215"/>
      <c r="ACO37" s="215"/>
      <c r="ACP37" s="215"/>
      <c r="ACQ37" s="215"/>
      <c r="ACR37" s="215"/>
      <c r="ACS37" s="215"/>
      <c r="ACT37" s="215"/>
      <c r="ACU37" s="215"/>
      <c r="ACV37" s="215"/>
      <c r="ACW37" s="215"/>
      <c r="ACX37" s="215"/>
      <c r="ACY37" s="215"/>
      <c r="ACZ37" s="215"/>
      <c r="ADA37" s="215"/>
      <c r="ADB37" s="215"/>
      <c r="ADC37" s="215"/>
      <c r="ADD37" s="215"/>
      <c r="ADE37" s="215"/>
      <c r="ADF37" s="215"/>
      <c r="ADG37" s="215"/>
      <c r="ADH37" s="215"/>
      <c r="ADI37" s="215"/>
      <c r="ADJ37" s="215"/>
      <c r="ADK37" s="215"/>
      <c r="ADL37" s="215"/>
      <c r="ADM37" s="215"/>
      <c r="ADN37" s="215"/>
      <c r="ADO37" s="215"/>
      <c r="ADP37" s="215"/>
      <c r="ADQ37" s="215"/>
      <c r="ADR37" s="215"/>
      <c r="ADS37" s="215"/>
      <c r="ADT37" s="215"/>
      <c r="ADU37" s="215"/>
      <c r="ADV37" s="215"/>
      <c r="ADW37" s="215"/>
      <c r="ADX37" s="215"/>
      <c r="ADY37" s="215"/>
      <c r="ADZ37" s="215"/>
      <c r="AEA37" s="215"/>
      <c r="AEB37" s="215"/>
      <c r="AEC37" s="215"/>
      <c r="AED37" s="215"/>
      <c r="AEE37" s="215"/>
      <c r="AEF37" s="215"/>
      <c r="AEG37" s="215"/>
      <c r="AEH37" s="215"/>
      <c r="AEI37" s="215"/>
      <c r="AEJ37" s="215"/>
      <c r="AEK37" s="215"/>
      <c r="AEL37" s="215"/>
      <c r="AEM37" s="215"/>
      <c r="AEN37" s="215"/>
      <c r="AEO37" s="215"/>
      <c r="AEP37" s="215"/>
      <c r="AEQ37" s="215"/>
      <c r="AER37" s="215"/>
      <c r="AES37" s="215"/>
      <c r="AET37" s="215"/>
      <c r="AEU37" s="215"/>
      <c r="AEV37" s="215"/>
      <c r="AEW37" s="215"/>
      <c r="AEX37" s="215"/>
      <c r="AEY37" s="215"/>
      <c r="AEZ37" s="215"/>
      <c r="AFA37" s="215"/>
      <c r="AFB37" s="215"/>
      <c r="AFC37" s="215"/>
      <c r="AFD37" s="215"/>
      <c r="AFE37" s="215"/>
      <c r="AFF37" s="215"/>
      <c r="AFG37" s="215"/>
      <c r="AFH37" s="215"/>
      <c r="AFI37" s="215"/>
      <c r="AFJ37" s="215"/>
      <c r="AFK37" s="215"/>
      <c r="AFL37" s="215"/>
      <c r="AFM37" s="215"/>
      <c r="AFN37" s="215"/>
      <c r="AFO37" s="215"/>
      <c r="AFP37" s="215"/>
      <c r="AFQ37" s="215"/>
      <c r="AFR37" s="215"/>
      <c r="AFS37" s="215"/>
      <c r="AFT37" s="215"/>
      <c r="AFU37" s="215"/>
      <c r="AFV37" s="215"/>
      <c r="AFW37" s="215"/>
      <c r="AFX37" s="215"/>
      <c r="AFY37" s="215"/>
      <c r="AFZ37" s="215"/>
      <c r="AGA37" s="215"/>
      <c r="AGB37" s="215"/>
      <c r="AGC37" s="215"/>
      <c r="AGD37" s="215"/>
      <c r="AGE37" s="215"/>
      <c r="AGF37" s="215"/>
      <c r="AGG37" s="215"/>
      <c r="AGH37" s="215"/>
      <c r="AGI37" s="215"/>
      <c r="AGJ37" s="215"/>
      <c r="AGK37" s="215"/>
      <c r="AGL37" s="215"/>
      <c r="AGM37" s="215"/>
      <c r="AGN37" s="215"/>
      <c r="AGO37" s="215"/>
      <c r="AGP37" s="215"/>
      <c r="AGQ37" s="215"/>
      <c r="AGR37" s="215"/>
      <c r="AGS37" s="215"/>
      <c r="AGT37" s="215"/>
      <c r="AGU37" s="215"/>
      <c r="AGV37" s="215"/>
      <c r="AGW37" s="215"/>
      <c r="AGX37" s="215"/>
      <c r="AGY37" s="215"/>
      <c r="AGZ37" s="215"/>
      <c r="AHA37" s="215"/>
      <c r="AHB37" s="215"/>
      <c r="AHC37" s="215"/>
      <c r="AHD37" s="215"/>
      <c r="AHE37" s="215"/>
      <c r="AHF37" s="215"/>
      <c r="AHG37" s="215"/>
      <c r="AHH37" s="215"/>
      <c r="AHI37" s="215"/>
      <c r="AHJ37" s="215"/>
      <c r="AHK37" s="215"/>
      <c r="AHL37" s="215"/>
      <c r="AHM37" s="215"/>
      <c r="AHN37" s="215"/>
      <c r="AHO37" s="215"/>
      <c r="AHP37" s="215"/>
      <c r="AHQ37" s="215"/>
      <c r="AHR37" s="215"/>
      <c r="AHS37" s="215"/>
      <c r="AHT37" s="215"/>
      <c r="AHU37" s="215"/>
      <c r="AHV37" s="215"/>
      <c r="AHW37" s="215"/>
      <c r="AHX37" s="215"/>
      <c r="AHY37" s="215"/>
      <c r="AHZ37" s="215"/>
      <c r="AIA37" s="215"/>
      <c r="AIB37" s="215"/>
      <c r="AIC37" s="215"/>
      <c r="AID37" s="215"/>
      <c r="AIE37" s="215"/>
      <c r="AIF37" s="215"/>
      <c r="AIG37" s="215"/>
      <c r="AIH37" s="215"/>
      <c r="AII37" s="215"/>
      <c r="AIJ37" s="215"/>
      <c r="AIK37" s="215"/>
      <c r="AIL37" s="215"/>
      <c r="AIM37" s="215"/>
      <c r="AIN37" s="215"/>
      <c r="AIO37" s="215"/>
      <c r="AIP37" s="215"/>
      <c r="AIQ37" s="215"/>
      <c r="AIR37" s="215"/>
      <c r="AIS37" s="215"/>
      <c r="AIT37" s="215"/>
      <c r="AIU37" s="215"/>
      <c r="AIV37" s="215"/>
      <c r="AIW37" s="215"/>
      <c r="AIX37" s="215"/>
      <c r="AIY37" s="215"/>
      <c r="AIZ37" s="215"/>
      <c r="AJA37" s="215"/>
      <c r="AJB37" s="215"/>
      <c r="AJC37" s="215"/>
      <c r="AJD37" s="215"/>
      <c r="AJE37" s="215"/>
      <c r="AJF37" s="215"/>
      <c r="AJG37" s="215"/>
      <c r="AJH37" s="215"/>
      <c r="AJI37" s="215"/>
      <c r="AJJ37" s="215"/>
      <c r="AJK37" s="215"/>
      <c r="AJL37" s="215"/>
      <c r="AJM37" s="215"/>
      <c r="AJN37" s="215"/>
      <c r="AJO37" s="215"/>
      <c r="AJP37" s="215"/>
      <c r="AJQ37" s="215"/>
      <c r="AJR37" s="215"/>
      <c r="AJS37" s="215"/>
      <c r="AJT37" s="215"/>
      <c r="AJU37" s="215"/>
      <c r="AJV37" s="215"/>
      <c r="AJW37" s="215"/>
      <c r="AJX37" s="215"/>
      <c r="AJY37" s="215"/>
      <c r="AJZ37" s="215"/>
      <c r="AKA37" s="215"/>
      <c r="AKB37" s="215"/>
      <c r="AKC37" s="215"/>
      <c r="AKD37" s="215"/>
      <c r="AKE37" s="215"/>
      <c r="AKF37" s="215"/>
      <c r="AKG37" s="215"/>
      <c r="AKH37" s="215"/>
      <c r="AKI37" s="215"/>
      <c r="AKJ37" s="215"/>
      <c r="AKK37" s="215"/>
      <c r="AKL37" s="215"/>
      <c r="AKM37" s="215"/>
      <c r="AKN37" s="215"/>
      <c r="AKO37" s="215"/>
      <c r="AKP37" s="215"/>
      <c r="AKQ37" s="215"/>
      <c r="AKR37" s="215"/>
      <c r="AKS37" s="215"/>
      <c r="AKT37" s="215"/>
      <c r="AKU37" s="215"/>
      <c r="AKV37" s="215"/>
      <c r="AKW37" s="215"/>
      <c r="AKX37" s="215"/>
      <c r="AKY37" s="215"/>
      <c r="AKZ37" s="215"/>
      <c r="ALA37" s="215"/>
      <c r="ALB37" s="215"/>
      <c r="ALC37" s="215"/>
      <c r="ALD37" s="215"/>
      <c r="ALE37" s="215"/>
      <c r="ALF37" s="215"/>
      <c r="ALG37" s="215"/>
      <c r="ALH37" s="215"/>
      <c r="ALI37" s="215"/>
      <c r="ALJ37" s="215"/>
      <c r="ALK37" s="215"/>
      <c r="ALL37" s="215"/>
      <c r="ALM37" s="215"/>
      <c r="ALN37" s="215"/>
      <c r="ALO37" s="215"/>
      <c r="ALP37" s="215"/>
      <c r="ALQ37" s="215"/>
      <c r="ALR37" s="215"/>
      <c r="ALS37" s="215"/>
      <c r="ALT37" s="215"/>
      <c r="ALU37" s="215"/>
      <c r="ALV37" s="215"/>
      <c r="ALW37" s="215"/>
      <c r="ALX37" s="215"/>
      <c r="ALY37" s="215"/>
      <c r="ALZ37" s="215"/>
      <c r="AMA37" s="215"/>
      <c r="AMB37" s="215"/>
      <c r="AMC37" s="215"/>
      <c r="AMD37" s="215"/>
      <c r="AME37" s="215"/>
      <c r="AMF37" s="215"/>
      <c r="AMG37" s="215"/>
      <c r="AMH37" s="215"/>
      <c r="AMI37" s="215"/>
      <c r="AMJ37" s="215"/>
      <c r="AMK37" s="215"/>
      <c r="AML37" s="215"/>
      <c r="AMM37" s="215"/>
      <c r="AMN37" s="215"/>
      <c r="AMO37" s="215"/>
      <c r="AMP37" s="215"/>
      <c r="AMQ37" s="215"/>
      <c r="AMR37" s="215"/>
      <c r="AMS37" s="215"/>
      <c r="AMT37" s="215"/>
      <c r="AMU37" s="215"/>
      <c r="AMV37" s="215"/>
      <c r="AMW37" s="215"/>
      <c r="AMX37" s="215"/>
      <c r="AMY37" s="215"/>
      <c r="AMZ37" s="215"/>
      <c r="ANA37" s="215"/>
      <c r="ANB37" s="215"/>
      <c r="ANC37" s="215"/>
      <c r="AND37" s="215"/>
      <c r="ANE37" s="215"/>
      <c r="ANF37" s="215"/>
      <c r="ANG37" s="215"/>
      <c r="ANH37" s="215"/>
      <c r="ANI37" s="215"/>
      <c r="ANJ37" s="215"/>
      <c r="ANK37" s="215"/>
      <c r="ANL37" s="215"/>
      <c r="ANM37" s="215"/>
      <c r="ANN37" s="215"/>
      <c r="ANO37" s="215"/>
      <c r="ANP37" s="215"/>
      <c r="ANQ37" s="215"/>
      <c r="ANR37" s="215"/>
      <c r="ANS37" s="215"/>
      <c r="ANT37" s="215"/>
      <c r="ANU37" s="215"/>
      <c r="ANV37" s="215"/>
      <c r="ANW37" s="215"/>
      <c r="ANX37" s="215"/>
      <c r="ANY37" s="215"/>
      <c r="ANZ37" s="215"/>
      <c r="AOA37" s="215"/>
      <c r="AOB37" s="215"/>
      <c r="AOC37" s="215"/>
      <c r="AOD37" s="215"/>
      <c r="AOE37" s="215"/>
      <c r="AOF37" s="215"/>
      <c r="AOG37" s="215"/>
      <c r="AOH37" s="215"/>
      <c r="AOI37" s="215"/>
      <c r="AOJ37" s="215"/>
      <c r="AOK37" s="215"/>
      <c r="AOL37" s="215"/>
      <c r="AOM37" s="215"/>
      <c r="AON37" s="215"/>
      <c r="AOO37" s="215"/>
      <c r="AOP37" s="215"/>
      <c r="AOQ37" s="215"/>
      <c r="AOR37" s="215"/>
      <c r="AOS37" s="215"/>
      <c r="AOT37" s="215"/>
      <c r="AOU37" s="215"/>
      <c r="AOV37" s="215"/>
      <c r="AOW37" s="215"/>
      <c r="AOX37" s="215"/>
      <c r="AOY37" s="215"/>
      <c r="AOZ37" s="215"/>
      <c r="APA37" s="215"/>
      <c r="APB37" s="215"/>
      <c r="APC37" s="215"/>
      <c r="APD37" s="215"/>
      <c r="APE37" s="215"/>
      <c r="APF37" s="215"/>
      <c r="APG37" s="215"/>
      <c r="APH37" s="215"/>
      <c r="API37" s="215"/>
      <c r="APJ37" s="215"/>
      <c r="APK37" s="215"/>
      <c r="APL37" s="215"/>
      <c r="APM37" s="215"/>
      <c r="APN37" s="215"/>
      <c r="APO37" s="215"/>
      <c r="APP37" s="215"/>
      <c r="APQ37" s="215"/>
      <c r="APR37" s="215"/>
      <c r="APS37" s="215"/>
      <c r="APT37" s="215"/>
      <c r="APU37" s="215"/>
      <c r="APV37" s="215"/>
      <c r="APW37" s="215"/>
      <c r="APX37" s="215"/>
      <c r="APY37" s="215"/>
      <c r="APZ37" s="215"/>
      <c r="AQA37" s="215"/>
      <c r="AQB37" s="215"/>
      <c r="AQC37" s="215"/>
      <c r="AQD37" s="215"/>
      <c r="AQE37" s="215"/>
      <c r="AQF37" s="215"/>
      <c r="AQG37" s="215"/>
      <c r="AQH37" s="215"/>
      <c r="AQI37" s="215"/>
      <c r="AQJ37" s="215"/>
      <c r="AQK37" s="215"/>
      <c r="AQL37" s="215"/>
      <c r="AQM37" s="215"/>
      <c r="AQN37" s="215"/>
      <c r="AQO37" s="215"/>
      <c r="AQP37" s="215"/>
      <c r="AQQ37" s="215"/>
      <c r="AQR37" s="215"/>
      <c r="AQS37" s="215"/>
      <c r="AQT37" s="215"/>
      <c r="AQU37" s="215"/>
      <c r="AQV37" s="215"/>
      <c r="AQW37" s="215"/>
      <c r="AQX37" s="215"/>
      <c r="AQY37" s="215"/>
      <c r="AQZ37" s="215"/>
      <c r="ARA37" s="215"/>
      <c r="ARB37" s="215"/>
      <c r="ARC37" s="215"/>
      <c r="ARD37" s="215"/>
      <c r="ARE37" s="215"/>
      <c r="ARF37" s="215"/>
      <c r="ARG37" s="215"/>
      <c r="ARH37" s="215"/>
      <c r="ARI37" s="215"/>
      <c r="ARJ37" s="215"/>
      <c r="ARK37" s="215"/>
      <c r="ARL37" s="215"/>
      <c r="ARM37" s="215"/>
      <c r="ARN37" s="215"/>
      <c r="ARO37" s="215"/>
      <c r="ARP37" s="215"/>
      <c r="ARQ37" s="215"/>
      <c r="ARR37" s="215"/>
      <c r="ARS37" s="215"/>
      <c r="ART37" s="215"/>
      <c r="ARU37" s="215"/>
      <c r="ARV37" s="215"/>
      <c r="ARW37" s="215"/>
      <c r="ARX37" s="215"/>
      <c r="ARY37" s="215"/>
      <c r="ARZ37" s="215"/>
      <c r="ASA37" s="215"/>
      <c r="ASB37" s="215"/>
      <c r="ASC37" s="215"/>
      <c r="ASD37" s="215"/>
      <c r="ASE37" s="215"/>
      <c r="ASF37" s="215"/>
      <c r="ASG37" s="215"/>
      <c r="ASH37" s="215"/>
      <c r="ASI37" s="215"/>
      <c r="ASJ37" s="215"/>
      <c r="ASK37" s="215"/>
      <c r="ASL37" s="215"/>
      <c r="ASM37" s="215"/>
      <c r="ASN37" s="215"/>
      <c r="ASO37" s="215"/>
      <c r="ASP37" s="215"/>
      <c r="ASQ37" s="215"/>
      <c r="ASR37" s="215"/>
      <c r="ASS37" s="215"/>
      <c r="AST37" s="215"/>
      <c r="ASU37" s="215"/>
      <c r="ASV37" s="215"/>
      <c r="ASW37" s="215"/>
      <c r="ASX37" s="215"/>
      <c r="ASY37" s="215"/>
      <c r="ASZ37" s="215"/>
      <c r="ATA37" s="215"/>
      <c r="ATB37" s="215"/>
      <c r="ATC37" s="215"/>
      <c r="ATD37" s="215"/>
      <c r="ATE37" s="215"/>
      <c r="ATF37" s="215"/>
      <c r="ATG37" s="215"/>
      <c r="ATH37" s="215"/>
      <c r="ATI37" s="215"/>
      <c r="ATJ37" s="215"/>
      <c r="ATK37" s="215"/>
      <c r="ATL37" s="215"/>
      <c r="ATM37" s="215"/>
      <c r="ATN37" s="215"/>
      <c r="ATO37" s="215"/>
      <c r="ATP37" s="215"/>
      <c r="ATQ37" s="215"/>
      <c r="ATR37" s="215"/>
      <c r="ATS37" s="215"/>
      <c r="ATT37" s="215"/>
      <c r="ATU37" s="215"/>
      <c r="ATV37" s="215"/>
      <c r="ATW37" s="215"/>
      <c r="ATX37" s="215"/>
      <c r="ATY37" s="215"/>
      <c r="ATZ37" s="215"/>
      <c r="AUA37" s="215"/>
      <c r="AUB37" s="215"/>
      <c r="AUC37" s="215"/>
      <c r="AUD37" s="215"/>
      <c r="AUE37" s="215"/>
      <c r="AUF37" s="215"/>
      <c r="AUG37" s="215"/>
      <c r="AUH37" s="215"/>
      <c r="AUI37" s="215"/>
      <c r="AUJ37" s="215"/>
      <c r="AUK37" s="215"/>
      <c r="AUL37" s="215"/>
      <c r="AUM37" s="215"/>
      <c r="AUN37" s="215"/>
      <c r="AUO37" s="215"/>
      <c r="AUP37" s="215"/>
      <c r="AUQ37" s="215"/>
      <c r="AUR37" s="215"/>
      <c r="AUS37" s="215"/>
      <c r="AUT37" s="215"/>
      <c r="AUU37" s="215"/>
      <c r="AUV37" s="215"/>
      <c r="AUW37" s="215"/>
      <c r="AUX37" s="215"/>
      <c r="AUY37" s="215"/>
      <c r="AUZ37" s="215"/>
      <c r="AVA37" s="215"/>
      <c r="AVB37" s="215"/>
      <c r="AVC37" s="215"/>
      <c r="AVD37" s="215"/>
      <c r="AVE37" s="215"/>
      <c r="AVF37" s="215"/>
      <c r="AVG37" s="215"/>
      <c r="AVH37" s="215"/>
      <c r="AVI37" s="215"/>
      <c r="AVJ37" s="215"/>
      <c r="AVK37" s="215"/>
      <c r="AVL37" s="215"/>
      <c r="AVM37" s="215"/>
      <c r="AVN37" s="215"/>
      <c r="AVO37" s="215"/>
      <c r="AVP37" s="215"/>
      <c r="AVQ37" s="215"/>
      <c r="AVR37" s="215"/>
      <c r="AVS37" s="215"/>
      <c r="AVT37" s="215"/>
      <c r="AVU37" s="215"/>
      <c r="AVV37" s="215"/>
      <c r="AVW37" s="215"/>
      <c r="AVX37" s="215"/>
      <c r="AVY37" s="215"/>
      <c r="AVZ37" s="215"/>
      <c r="AWA37" s="215"/>
      <c r="AWB37" s="215"/>
      <c r="AWC37" s="215"/>
      <c r="AWD37" s="215"/>
      <c r="AWE37" s="215"/>
      <c r="AWF37" s="215"/>
      <c r="AWG37" s="215"/>
      <c r="AWH37" s="215"/>
      <c r="AWI37" s="215"/>
      <c r="AWJ37" s="215"/>
      <c r="AWK37" s="215"/>
      <c r="AWL37" s="215"/>
      <c r="AWM37" s="215"/>
      <c r="AWN37" s="215"/>
      <c r="AWO37" s="215"/>
      <c r="AWP37" s="215"/>
      <c r="AWQ37" s="215"/>
      <c r="AWR37" s="215"/>
      <c r="AWS37" s="215"/>
      <c r="AWT37" s="215"/>
      <c r="AWU37" s="215"/>
      <c r="AWV37" s="215"/>
      <c r="AWW37" s="215"/>
      <c r="AWX37" s="215"/>
      <c r="AWY37" s="215"/>
      <c r="AWZ37" s="215"/>
      <c r="AXA37" s="215"/>
      <c r="AXB37" s="215"/>
      <c r="AXC37" s="215"/>
      <c r="AXD37" s="215"/>
      <c r="AXE37" s="215"/>
      <c r="AXF37" s="215"/>
      <c r="AXG37" s="215"/>
      <c r="AXH37" s="215"/>
      <c r="AXI37" s="215"/>
      <c r="AXJ37" s="215"/>
      <c r="AXK37" s="215"/>
      <c r="AXL37" s="215"/>
      <c r="AXM37" s="215"/>
      <c r="AXN37" s="215"/>
      <c r="AXO37" s="215"/>
      <c r="AXP37" s="215"/>
      <c r="AXQ37" s="215"/>
      <c r="AXR37" s="215"/>
      <c r="AXS37" s="215"/>
      <c r="AXT37" s="215"/>
      <c r="AXU37" s="215"/>
      <c r="AXV37" s="215"/>
      <c r="AXW37" s="215"/>
      <c r="AXX37" s="215"/>
      <c r="AXY37" s="215"/>
      <c r="AXZ37" s="215"/>
      <c r="AYA37" s="215"/>
      <c r="AYB37" s="215"/>
      <c r="AYC37" s="215"/>
      <c r="AYD37" s="215"/>
      <c r="AYE37" s="215"/>
      <c r="AYF37" s="215"/>
      <c r="AYG37" s="215"/>
      <c r="AYH37" s="215"/>
      <c r="AYI37" s="215"/>
      <c r="AYJ37" s="215"/>
      <c r="AYK37" s="215"/>
      <c r="AYL37" s="215"/>
      <c r="AYM37" s="215"/>
      <c r="AYN37" s="215"/>
      <c r="AYO37" s="215"/>
      <c r="AYP37" s="215"/>
      <c r="AYQ37" s="215"/>
      <c r="AYR37" s="215"/>
      <c r="AYS37" s="215"/>
      <c r="AYT37" s="215"/>
      <c r="AYU37" s="215"/>
      <c r="AYV37" s="215"/>
      <c r="AYW37" s="215"/>
      <c r="AYX37" s="215"/>
      <c r="AYY37" s="215"/>
      <c r="AYZ37" s="215"/>
      <c r="AZA37" s="215"/>
      <c r="AZB37" s="215"/>
      <c r="AZC37" s="215"/>
      <c r="AZD37" s="215"/>
      <c r="AZE37" s="215"/>
      <c r="AZF37" s="215"/>
      <c r="AZG37" s="215"/>
      <c r="AZH37" s="215"/>
      <c r="AZI37" s="215"/>
      <c r="AZJ37" s="215"/>
      <c r="AZK37" s="215"/>
      <c r="AZL37" s="215"/>
      <c r="AZM37" s="215"/>
      <c r="AZN37" s="215"/>
      <c r="AZO37" s="215"/>
      <c r="AZP37" s="215"/>
      <c r="AZQ37" s="215"/>
      <c r="AZR37" s="215"/>
      <c r="AZS37" s="215"/>
      <c r="AZT37" s="215"/>
      <c r="AZU37" s="215"/>
      <c r="AZV37" s="215"/>
      <c r="AZW37" s="215"/>
      <c r="AZX37" s="215"/>
      <c r="AZY37" s="215"/>
      <c r="AZZ37" s="215"/>
      <c r="BAA37" s="215"/>
      <c r="BAB37" s="215"/>
      <c r="BAC37" s="215"/>
      <c r="BAD37" s="215"/>
      <c r="BAE37" s="215"/>
      <c r="BAF37" s="215"/>
      <c r="BAG37" s="215"/>
      <c r="BAH37" s="215"/>
      <c r="BAI37" s="215"/>
      <c r="BAJ37" s="215"/>
      <c r="BAK37" s="215"/>
      <c r="BAL37" s="215"/>
      <c r="BAM37" s="215"/>
      <c r="BAN37" s="215"/>
      <c r="BAO37" s="215"/>
      <c r="BAP37" s="215"/>
      <c r="BAQ37" s="215"/>
      <c r="BAR37" s="215"/>
      <c r="BAS37" s="215"/>
      <c r="BAT37" s="215"/>
      <c r="BAU37" s="215"/>
      <c r="BAV37" s="215"/>
      <c r="BAW37" s="215"/>
      <c r="BAX37" s="215"/>
      <c r="BAY37" s="215"/>
      <c r="BAZ37" s="215"/>
      <c r="BBA37" s="215"/>
      <c r="BBB37" s="215"/>
      <c r="BBC37" s="215"/>
      <c r="BBD37" s="215"/>
      <c r="BBE37" s="215"/>
      <c r="BBF37" s="215"/>
      <c r="BBG37" s="215"/>
      <c r="BBH37" s="215"/>
      <c r="BBI37" s="215"/>
      <c r="BBJ37" s="215"/>
      <c r="BBK37" s="215"/>
      <c r="BBL37" s="215"/>
      <c r="BBM37" s="215"/>
      <c r="BBN37" s="215"/>
      <c r="BBO37" s="215"/>
      <c r="BBP37" s="215"/>
      <c r="BBQ37" s="215"/>
      <c r="BBR37" s="215"/>
      <c r="BBS37" s="215"/>
      <c r="BBT37" s="215"/>
      <c r="BBU37" s="215"/>
      <c r="BBV37" s="215"/>
      <c r="BBW37" s="215"/>
      <c r="BBX37" s="215"/>
      <c r="BBY37" s="215"/>
      <c r="BBZ37" s="215"/>
      <c r="BCA37" s="215"/>
      <c r="BCB37" s="215"/>
      <c r="BCC37" s="215"/>
      <c r="BCD37" s="215"/>
      <c r="BCE37" s="215"/>
      <c r="BCF37" s="215"/>
      <c r="BCG37" s="215"/>
      <c r="BCH37" s="215"/>
      <c r="BCI37" s="215"/>
      <c r="BCJ37" s="215"/>
      <c r="BCK37" s="215"/>
      <c r="BCL37" s="215"/>
      <c r="BCM37" s="215"/>
      <c r="BCN37" s="215"/>
      <c r="BCO37" s="215"/>
      <c r="BCP37" s="215"/>
      <c r="BCQ37" s="215"/>
      <c r="BCR37" s="215"/>
      <c r="BCS37" s="215"/>
      <c r="BCT37" s="215"/>
      <c r="BCU37" s="215"/>
      <c r="BCV37" s="215"/>
      <c r="BCW37" s="215"/>
      <c r="BCX37" s="215"/>
      <c r="BCY37" s="215"/>
      <c r="BCZ37" s="215"/>
      <c r="BDA37" s="215"/>
      <c r="BDB37" s="215"/>
      <c r="BDC37" s="215"/>
      <c r="BDD37" s="215"/>
      <c r="BDE37" s="215"/>
      <c r="BDF37" s="215"/>
      <c r="BDG37" s="215"/>
      <c r="BDH37" s="215"/>
      <c r="BDI37" s="215"/>
      <c r="BDJ37" s="215"/>
      <c r="BDK37" s="215"/>
      <c r="BDL37" s="215"/>
      <c r="BDM37" s="215"/>
      <c r="BDN37" s="215"/>
      <c r="BDO37" s="215"/>
      <c r="BDP37" s="215"/>
      <c r="BDQ37" s="215"/>
      <c r="BDR37" s="215"/>
      <c r="BDS37" s="215"/>
      <c r="BDT37" s="215"/>
      <c r="BDU37" s="215"/>
      <c r="BDV37" s="215"/>
      <c r="BDW37" s="215"/>
      <c r="BDX37" s="215"/>
      <c r="BDY37" s="215"/>
      <c r="BDZ37" s="215"/>
      <c r="BEA37" s="215"/>
      <c r="BEB37" s="215"/>
      <c r="BEC37" s="215"/>
      <c r="BED37" s="215"/>
      <c r="BEE37" s="215"/>
      <c r="BEF37" s="215"/>
      <c r="BEG37" s="215"/>
      <c r="BEH37" s="215"/>
      <c r="BEI37" s="215"/>
      <c r="BEJ37" s="215"/>
      <c r="BEK37" s="215"/>
      <c r="BEL37" s="215"/>
      <c r="BEM37" s="215"/>
      <c r="BEN37" s="215"/>
      <c r="BEO37" s="215"/>
      <c r="BEP37" s="215"/>
      <c r="BEQ37" s="215"/>
      <c r="BER37" s="215"/>
      <c r="BES37" s="215"/>
      <c r="BET37" s="215"/>
      <c r="BEU37" s="215"/>
      <c r="BEV37" s="215"/>
      <c r="BEW37" s="215"/>
      <c r="BEX37" s="215"/>
      <c r="BEY37" s="215"/>
      <c r="BEZ37" s="215"/>
      <c r="BFA37" s="215"/>
      <c r="BFB37" s="215"/>
      <c r="BFC37" s="215"/>
      <c r="BFD37" s="215"/>
      <c r="BFE37" s="215"/>
      <c r="BFF37" s="215"/>
      <c r="BFG37" s="215"/>
      <c r="BFH37" s="215"/>
      <c r="BFI37" s="215"/>
      <c r="BFJ37" s="215"/>
      <c r="BFK37" s="215"/>
      <c r="BFL37" s="215"/>
      <c r="BFM37" s="215"/>
      <c r="BFN37" s="215"/>
      <c r="BFO37" s="215"/>
      <c r="BFP37" s="215"/>
      <c r="BFQ37" s="215"/>
      <c r="BFR37" s="215"/>
      <c r="BFS37" s="215"/>
      <c r="BFT37" s="215"/>
      <c r="BFU37" s="215"/>
      <c r="BFV37" s="215"/>
      <c r="BFW37" s="215"/>
      <c r="BFX37" s="215"/>
      <c r="BFY37" s="215"/>
      <c r="BFZ37" s="215"/>
      <c r="BGA37" s="215"/>
      <c r="BGB37" s="215"/>
      <c r="BGC37" s="215"/>
      <c r="BGD37" s="215"/>
      <c r="BGE37" s="215"/>
      <c r="BGF37" s="215"/>
      <c r="BGG37" s="215"/>
      <c r="BGH37" s="215"/>
      <c r="BGI37" s="215"/>
      <c r="BGJ37" s="215"/>
      <c r="BGK37" s="215"/>
      <c r="BGL37" s="215"/>
      <c r="BGM37" s="215"/>
      <c r="BGN37" s="215"/>
      <c r="BGO37" s="215"/>
      <c r="BGP37" s="215"/>
      <c r="BGQ37" s="215"/>
      <c r="BGR37" s="215"/>
      <c r="BGS37" s="215"/>
      <c r="BGT37" s="215"/>
      <c r="BGU37" s="215"/>
      <c r="BGV37" s="215"/>
      <c r="BGW37" s="215"/>
      <c r="BGX37" s="215"/>
      <c r="BGY37" s="215"/>
      <c r="BGZ37" s="215"/>
      <c r="BHA37" s="215"/>
      <c r="BHB37" s="215"/>
      <c r="BHC37" s="215"/>
      <c r="BHD37" s="215"/>
      <c r="BHE37" s="215"/>
      <c r="BHF37" s="215"/>
      <c r="BHG37" s="215"/>
      <c r="BHH37" s="215"/>
      <c r="BHI37" s="215"/>
      <c r="BHJ37" s="215"/>
      <c r="BHK37" s="215"/>
      <c r="BHL37" s="215"/>
      <c r="BHM37" s="215"/>
      <c r="BHN37" s="215"/>
      <c r="BHO37" s="215"/>
      <c r="BHP37" s="215"/>
      <c r="BHQ37" s="215"/>
      <c r="BHR37" s="215"/>
      <c r="BHS37" s="215"/>
      <c r="BHT37" s="215"/>
      <c r="BHU37" s="215"/>
      <c r="BHV37" s="215"/>
      <c r="BHW37" s="215"/>
      <c r="BHX37" s="215"/>
      <c r="BHY37" s="215"/>
      <c r="BHZ37" s="215"/>
      <c r="BIA37" s="215"/>
      <c r="BIB37" s="215"/>
      <c r="BIC37" s="215"/>
      <c r="BID37" s="215"/>
      <c r="BIE37" s="215"/>
      <c r="BIF37" s="215"/>
      <c r="BIG37" s="215"/>
      <c r="BIH37" s="215"/>
      <c r="BII37" s="215"/>
      <c r="BIJ37" s="215"/>
      <c r="BIK37" s="215"/>
      <c r="BIL37" s="215"/>
      <c r="BIM37" s="215"/>
      <c r="BIN37" s="215"/>
      <c r="BIO37" s="215"/>
      <c r="BIP37" s="215"/>
      <c r="BIQ37" s="215"/>
      <c r="BIR37" s="215"/>
      <c r="BIS37" s="215"/>
      <c r="BIT37" s="215"/>
      <c r="BIU37" s="215"/>
      <c r="BIV37" s="215"/>
      <c r="BIW37" s="215"/>
      <c r="BIX37" s="215"/>
      <c r="BIY37" s="215"/>
      <c r="BIZ37" s="215"/>
      <c r="BJA37" s="215"/>
      <c r="BJB37" s="215"/>
      <c r="BJC37" s="215"/>
      <c r="BJD37" s="215"/>
      <c r="BJE37" s="215"/>
      <c r="BJF37" s="215"/>
      <c r="BJG37" s="215"/>
      <c r="BJH37" s="215"/>
      <c r="BJI37" s="215"/>
      <c r="BJJ37" s="215"/>
      <c r="BJK37" s="215"/>
      <c r="BJL37" s="215"/>
      <c r="BJM37" s="215"/>
      <c r="BJN37" s="215"/>
      <c r="BJO37" s="215"/>
      <c r="BJP37" s="215"/>
      <c r="BJQ37" s="215"/>
      <c r="BJR37" s="215"/>
      <c r="BJS37" s="215"/>
      <c r="BJT37" s="215"/>
      <c r="BJU37" s="215"/>
      <c r="BJV37" s="215"/>
      <c r="BJW37" s="215"/>
      <c r="BJX37" s="215"/>
      <c r="BJY37" s="215"/>
      <c r="BJZ37" s="215"/>
      <c r="BKA37" s="215"/>
      <c r="BKB37" s="215"/>
      <c r="BKC37" s="215"/>
      <c r="BKD37" s="215"/>
      <c r="BKE37" s="215"/>
      <c r="BKF37" s="215"/>
      <c r="BKG37" s="215"/>
      <c r="BKH37" s="215"/>
      <c r="BKI37" s="215"/>
      <c r="BKJ37" s="215"/>
      <c r="BKK37" s="215"/>
      <c r="BKL37" s="215"/>
      <c r="BKM37" s="215"/>
      <c r="BKN37" s="215"/>
      <c r="BKO37" s="215"/>
      <c r="BKP37" s="215"/>
      <c r="BKQ37" s="215"/>
      <c r="BKR37" s="215"/>
      <c r="BKS37" s="215"/>
      <c r="BKT37" s="215"/>
      <c r="BKU37" s="215"/>
      <c r="BKV37" s="215"/>
      <c r="BKW37" s="215"/>
      <c r="BKX37" s="215"/>
      <c r="BKY37" s="215"/>
      <c r="BKZ37" s="215"/>
      <c r="BLA37" s="215"/>
      <c r="BLB37" s="215"/>
      <c r="BLC37" s="215"/>
      <c r="BLD37" s="215"/>
      <c r="BLE37" s="215"/>
      <c r="BLF37" s="215"/>
      <c r="BLG37" s="215"/>
      <c r="BLH37" s="215"/>
      <c r="BLI37" s="215"/>
      <c r="BLJ37" s="215"/>
      <c r="BLK37" s="215"/>
      <c r="BLL37" s="215"/>
      <c r="BLM37" s="215"/>
      <c r="BLN37" s="215"/>
      <c r="BLO37" s="215"/>
      <c r="BLP37" s="215"/>
      <c r="BLQ37" s="215"/>
      <c r="BLR37" s="215"/>
      <c r="BLS37" s="215"/>
      <c r="BLT37" s="215"/>
      <c r="BLU37" s="215"/>
      <c r="BLV37" s="215"/>
      <c r="BLW37" s="215"/>
      <c r="BLX37" s="215"/>
      <c r="BLY37" s="215"/>
      <c r="BLZ37" s="215"/>
      <c r="BMA37" s="215"/>
      <c r="BMB37" s="215"/>
      <c r="BMC37" s="215"/>
      <c r="BMD37" s="215"/>
      <c r="BME37" s="215"/>
      <c r="BMF37" s="215"/>
      <c r="BMG37" s="215"/>
      <c r="BMH37" s="215"/>
      <c r="BMI37" s="215"/>
      <c r="BMJ37" s="215"/>
      <c r="BMK37" s="215"/>
      <c r="BML37" s="215"/>
      <c r="BMM37" s="215"/>
      <c r="BMN37" s="215"/>
      <c r="BMO37" s="215"/>
      <c r="BMP37" s="215"/>
      <c r="BMQ37" s="215"/>
      <c r="BMR37" s="215"/>
      <c r="BMS37" s="215"/>
      <c r="BMT37" s="215"/>
      <c r="BMU37" s="215"/>
      <c r="BMV37" s="215"/>
      <c r="BMW37" s="215"/>
      <c r="BMX37" s="215"/>
      <c r="BMY37" s="215"/>
      <c r="BMZ37" s="215"/>
      <c r="BNA37" s="215"/>
      <c r="BNB37" s="215"/>
      <c r="BNC37" s="215"/>
      <c r="BND37" s="215"/>
      <c r="BNE37" s="215"/>
      <c r="BNF37" s="215"/>
      <c r="BNG37" s="215"/>
      <c r="BNH37" s="215"/>
      <c r="BNI37" s="215"/>
      <c r="BNJ37" s="215"/>
      <c r="BNK37" s="215"/>
      <c r="BNL37" s="215"/>
      <c r="BNM37" s="215"/>
      <c r="BNN37" s="215"/>
      <c r="BNO37" s="215"/>
      <c r="BNP37" s="215"/>
      <c r="BNQ37" s="215"/>
      <c r="BNR37" s="215"/>
      <c r="BNS37" s="215"/>
      <c r="BNT37" s="215"/>
      <c r="BNU37" s="215"/>
      <c r="BNV37" s="215"/>
      <c r="BNW37" s="215"/>
      <c r="BNX37" s="215"/>
      <c r="BNY37" s="215"/>
      <c r="BNZ37" s="215"/>
      <c r="BOA37" s="215"/>
      <c r="BOB37" s="215"/>
      <c r="BOC37" s="215"/>
      <c r="BOD37" s="215"/>
      <c r="BOE37" s="215"/>
      <c r="BOF37" s="215"/>
      <c r="BOG37" s="215"/>
      <c r="BOH37" s="215"/>
      <c r="BOI37" s="215"/>
      <c r="BOJ37" s="215"/>
      <c r="BOK37" s="215"/>
      <c r="BOL37" s="215"/>
      <c r="BOM37" s="215"/>
      <c r="BON37" s="215"/>
      <c r="BOO37" s="215"/>
      <c r="BOP37" s="215"/>
      <c r="BOQ37" s="215"/>
      <c r="BOR37" s="215"/>
      <c r="BOS37" s="215"/>
      <c r="BOT37" s="215"/>
      <c r="BOU37" s="215"/>
      <c r="BOV37" s="215"/>
      <c r="BOW37" s="215"/>
      <c r="BOX37" s="215"/>
      <c r="BOY37" s="215"/>
      <c r="BOZ37" s="215"/>
      <c r="BPA37" s="215"/>
      <c r="BPB37" s="215"/>
      <c r="BPC37" s="215"/>
      <c r="BPD37" s="215"/>
      <c r="BPE37" s="215"/>
      <c r="BPF37" s="215"/>
      <c r="BPG37" s="215"/>
      <c r="BPH37" s="215"/>
      <c r="BPI37" s="215"/>
      <c r="BPJ37" s="215"/>
      <c r="BPK37" s="215"/>
      <c r="BPL37" s="215"/>
      <c r="BPM37" s="215"/>
      <c r="BPN37" s="215"/>
      <c r="BPO37" s="215"/>
      <c r="BPP37" s="215"/>
      <c r="BPQ37" s="215"/>
      <c r="BPR37" s="215"/>
      <c r="BPS37" s="215"/>
      <c r="BPT37" s="215"/>
      <c r="BPU37" s="215"/>
      <c r="BPV37" s="215"/>
      <c r="BPW37" s="215"/>
      <c r="BPX37" s="215"/>
      <c r="BPY37" s="215"/>
      <c r="BPZ37" s="215"/>
      <c r="BQA37" s="215"/>
      <c r="BQB37" s="215"/>
      <c r="BQC37" s="215"/>
      <c r="BQD37" s="215"/>
      <c r="BQE37" s="215"/>
      <c r="BQF37" s="215"/>
      <c r="BQG37" s="215"/>
      <c r="BQH37" s="215"/>
      <c r="BQI37" s="215"/>
      <c r="BQJ37" s="215"/>
      <c r="BQK37" s="215"/>
      <c r="BQL37" s="215"/>
      <c r="BQM37" s="215"/>
      <c r="BQN37" s="215"/>
      <c r="BQO37" s="215"/>
      <c r="BQP37" s="215"/>
      <c r="BQQ37" s="215"/>
      <c r="BQR37" s="215"/>
      <c r="BQS37" s="215"/>
      <c r="BQT37" s="215"/>
      <c r="BQU37" s="215"/>
      <c r="BQV37" s="215"/>
      <c r="BQW37" s="215"/>
      <c r="BQX37" s="215"/>
      <c r="BQY37" s="215"/>
      <c r="BQZ37" s="215"/>
      <c r="BRA37" s="215"/>
      <c r="BRB37" s="215"/>
      <c r="BRC37" s="215"/>
      <c r="BRD37" s="215"/>
      <c r="BRE37" s="215"/>
      <c r="BRF37" s="215"/>
      <c r="BRG37" s="215"/>
      <c r="BRH37" s="215"/>
      <c r="BRI37" s="215"/>
      <c r="BRJ37" s="215"/>
      <c r="BRK37" s="215"/>
      <c r="BRL37" s="215"/>
      <c r="BRM37" s="215"/>
      <c r="BRN37" s="215"/>
      <c r="BRO37" s="215"/>
      <c r="BRP37" s="215"/>
      <c r="BRQ37" s="215"/>
      <c r="BRR37" s="215"/>
      <c r="BRS37" s="215"/>
      <c r="BRT37" s="215"/>
      <c r="BRU37" s="215"/>
      <c r="BRV37" s="215"/>
      <c r="BRW37" s="215"/>
      <c r="BRX37" s="215"/>
      <c r="BRY37" s="215"/>
      <c r="BRZ37" s="215"/>
      <c r="BSA37" s="215"/>
      <c r="BSB37" s="215"/>
      <c r="BSC37" s="215"/>
      <c r="BSD37" s="215"/>
      <c r="BSE37" s="215"/>
      <c r="BSF37" s="215"/>
      <c r="BSG37" s="215"/>
      <c r="BSH37" s="215"/>
      <c r="BSI37" s="215"/>
      <c r="BSJ37" s="215"/>
      <c r="BSK37" s="215"/>
      <c r="BSL37" s="215"/>
      <c r="BSM37" s="215"/>
      <c r="BSN37" s="215"/>
      <c r="BSO37" s="215"/>
      <c r="BSP37" s="215"/>
      <c r="BSQ37" s="215"/>
      <c r="BSR37" s="215"/>
      <c r="BSS37" s="215"/>
      <c r="BST37" s="215"/>
      <c r="BSU37" s="215"/>
      <c r="BSV37" s="215"/>
      <c r="BSW37" s="215"/>
      <c r="BSX37" s="215"/>
      <c r="BSY37" s="215"/>
      <c r="BSZ37" s="215"/>
      <c r="BTA37" s="215"/>
      <c r="BTB37" s="215"/>
      <c r="BTC37" s="215"/>
      <c r="BTD37" s="215"/>
      <c r="BTE37" s="215"/>
      <c r="BTF37" s="215"/>
      <c r="BTG37" s="215"/>
      <c r="BTH37" s="215"/>
      <c r="BTI37" s="215"/>
      <c r="BTJ37" s="215"/>
      <c r="BTK37" s="215"/>
      <c r="BTL37" s="215"/>
      <c r="BTM37" s="215"/>
      <c r="BTN37" s="215"/>
      <c r="BTO37" s="215"/>
      <c r="BTP37" s="215"/>
      <c r="BTQ37" s="215"/>
      <c r="BTR37" s="215"/>
      <c r="BTS37" s="215"/>
      <c r="BTT37" s="215"/>
      <c r="BTU37" s="215"/>
      <c r="BTV37" s="215"/>
      <c r="BTW37" s="215"/>
      <c r="BTX37" s="215"/>
      <c r="BTY37" s="215"/>
      <c r="BTZ37" s="215"/>
      <c r="BUA37" s="215"/>
      <c r="BUB37" s="215"/>
      <c r="BUC37" s="215"/>
      <c r="BUD37" s="215"/>
      <c r="BUE37" s="215"/>
      <c r="BUF37" s="215"/>
      <c r="BUG37" s="215"/>
      <c r="BUH37" s="215"/>
      <c r="BUI37" s="215"/>
      <c r="BUJ37" s="215"/>
      <c r="BUK37" s="215"/>
      <c r="BUL37" s="215"/>
      <c r="BUM37" s="215"/>
      <c r="BUN37" s="215"/>
      <c r="BUO37" s="215"/>
      <c r="BUP37" s="215"/>
      <c r="BUQ37" s="215"/>
      <c r="BUR37" s="215"/>
      <c r="BUS37" s="215"/>
      <c r="BUT37" s="215"/>
      <c r="BUU37" s="215"/>
      <c r="BUV37" s="215"/>
      <c r="BUW37" s="215"/>
      <c r="BUX37" s="215"/>
      <c r="BUY37" s="215"/>
      <c r="BUZ37" s="215"/>
      <c r="BVA37" s="215"/>
      <c r="BVB37" s="215"/>
      <c r="BVC37" s="215"/>
      <c r="BVD37" s="215"/>
      <c r="BVE37" s="215"/>
      <c r="BVF37" s="215"/>
      <c r="BVG37" s="215"/>
      <c r="BVH37" s="215"/>
      <c r="BVI37" s="215"/>
      <c r="BVJ37" s="215"/>
      <c r="BVK37" s="215"/>
      <c r="BVL37" s="215"/>
      <c r="BVM37" s="215"/>
      <c r="BVN37" s="215"/>
      <c r="BVO37" s="215"/>
      <c r="BVP37" s="215"/>
      <c r="BVQ37" s="215"/>
      <c r="BVR37" s="215"/>
      <c r="BVS37" s="215"/>
      <c r="BVT37" s="215"/>
      <c r="BVU37" s="215"/>
      <c r="BVV37" s="215"/>
      <c r="BVW37" s="215"/>
      <c r="BVX37" s="215"/>
      <c r="BVY37" s="215"/>
      <c r="BVZ37" s="215"/>
      <c r="BWA37" s="215"/>
      <c r="BWB37" s="215"/>
      <c r="BWC37" s="215"/>
      <c r="BWD37" s="215"/>
      <c r="BWE37" s="215"/>
      <c r="BWF37" s="215"/>
      <c r="BWG37" s="215"/>
      <c r="BWH37" s="215"/>
      <c r="BWI37" s="215"/>
      <c r="BWJ37" s="215"/>
      <c r="BWK37" s="215"/>
      <c r="BWL37" s="215"/>
      <c r="BWM37" s="215"/>
      <c r="BWN37" s="215"/>
      <c r="BWO37" s="215"/>
      <c r="BWP37" s="215"/>
      <c r="BWQ37" s="215"/>
      <c r="BWR37" s="215"/>
      <c r="BWS37" s="215"/>
      <c r="BWT37" s="215"/>
      <c r="BWU37" s="215"/>
      <c r="BWV37" s="215"/>
      <c r="BWW37" s="215"/>
      <c r="BWX37" s="215"/>
      <c r="BWY37" s="215"/>
      <c r="BWZ37" s="215"/>
      <c r="BXA37" s="215"/>
      <c r="BXB37" s="215"/>
      <c r="BXC37" s="215"/>
      <c r="BXD37" s="215"/>
      <c r="BXE37" s="215"/>
      <c r="BXF37" s="215"/>
      <c r="BXG37" s="215"/>
      <c r="BXH37" s="215"/>
      <c r="BXI37" s="215"/>
      <c r="BXJ37" s="215"/>
      <c r="BXK37" s="215"/>
      <c r="BXL37" s="215"/>
      <c r="BXM37" s="215"/>
      <c r="BXN37" s="215"/>
      <c r="BXO37" s="215"/>
      <c r="BXP37" s="215"/>
      <c r="BXQ37" s="215"/>
      <c r="BXR37" s="215"/>
      <c r="BXS37" s="215"/>
      <c r="BXT37" s="215"/>
      <c r="BXU37" s="215"/>
      <c r="BXV37" s="215"/>
      <c r="BXW37" s="215"/>
      <c r="BXX37" s="215"/>
      <c r="BXY37" s="215"/>
      <c r="BXZ37" s="215"/>
      <c r="BYA37" s="215"/>
      <c r="BYB37" s="215"/>
      <c r="BYC37" s="215"/>
      <c r="BYD37" s="215"/>
      <c r="BYE37" s="215"/>
      <c r="BYF37" s="215"/>
      <c r="BYG37" s="215"/>
      <c r="BYH37" s="215"/>
      <c r="BYI37" s="215"/>
      <c r="BYJ37" s="215"/>
      <c r="BYK37" s="215"/>
      <c r="BYL37" s="215"/>
      <c r="BYM37" s="215"/>
      <c r="BYN37" s="215"/>
      <c r="BYO37" s="215"/>
      <c r="BYP37" s="215"/>
      <c r="BYQ37" s="215"/>
      <c r="BYR37" s="215"/>
      <c r="BYS37" s="215"/>
      <c r="BYT37" s="215"/>
      <c r="BYU37" s="215"/>
      <c r="BYV37" s="215"/>
      <c r="BYW37" s="215"/>
      <c r="BYX37" s="215"/>
      <c r="BYY37" s="215"/>
      <c r="BYZ37" s="215"/>
      <c r="BZA37" s="215"/>
      <c r="BZB37" s="215"/>
      <c r="BZC37" s="215"/>
      <c r="BZD37" s="215"/>
      <c r="BZE37" s="215"/>
      <c r="BZF37" s="215"/>
      <c r="BZG37" s="215"/>
      <c r="BZH37" s="215"/>
      <c r="BZI37" s="215"/>
      <c r="BZJ37" s="215"/>
      <c r="BZK37" s="215"/>
      <c r="BZL37" s="215"/>
      <c r="BZM37" s="215"/>
      <c r="BZN37" s="215"/>
      <c r="BZO37" s="215"/>
      <c r="BZP37" s="215"/>
      <c r="BZQ37" s="215"/>
      <c r="BZR37" s="215"/>
      <c r="BZS37" s="215"/>
      <c r="BZT37" s="215"/>
      <c r="BZU37" s="215"/>
      <c r="BZV37" s="215"/>
      <c r="BZW37" s="215"/>
      <c r="BZX37" s="215"/>
      <c r="BZY37" s="215"/>
      <c r="BZZ37" s="215"/>
      <c r="CAA37" s="215"/>
      <c r="CAB37" s="215"/>
      <c r="CAC37" s="215"/>
      <c r="CAD37" s="215"/>
      <c r="CAE37" s="215"/>
      <c r="CAF37" s="215"/>
      <c r="CAG37" s="215"/>
      <c r="CAH37" s="215"/>
      <c r="CAI37" s="215"/>
      <c r="CAJ37" s="215"/>
      <c r="CAK37" s="215"/>
      <c r="CAL37" s="215"/>
      <c r="CAM37" s="215"/>
      <c r="CAN37" s="215"/>
      <c r="CAO37" s="215"/>
      <c r="CAP37" s="215"/>
      <c r="CAQ37" s="215"/>
      <c r="CAR37" s="215"/>
      <c r="CAS37" s="215"/>
      <c r="CAT37" s="215"/>
      <c r="CAU37" s="215"/>
      <c r="CAV37" s="215"/>
      <c r="CAW37" s="215"/>
      <c r="CAX37" s="215"/>
      <c r="CAY37" s="215"/>
      <c r="CAZ37" s="215"/>
      <c r="CBA37" s="215"/>
      <c r="CBB37" s="215"/>
      <c r="CBC37" s="215"/>
      <c r="CBD37" s="215"/>
      <c r="CBE37" s="215"/>
      <c r="CBF37" s="215"/>
      <c r="CBG37" s="215"/>
      <c r="CBH37" s="215"/>
      <c r="CBI37" s="215"/>
      <c r="CBJ37" s="215"/>
      <c r="CBK37" s="215"/>
      <c r="CBL37" s="215"/>
      <c r="CBM37" s="215"/>
      <c r="CBN37" s="215"/>
      <c r="CBO37" s="215"/>
      <c r="CBP37" s="215"/>
      <c r="CBQ37" s="215"/>
      <c r="CBR37" s="215"/>
      <c r="CBS37" s="215"/>
      <c r="CBT37" s="215"/>
      <c r="CBU37" s="215"/>
      <c r="CBV37" s="215"/>
      <c r="CBW37" s="215"/>
      <c r="CBX37" s="215"/>
      <c r="CBY37" s="215"/>
      <c r="CBZ37" s="215"/>
      <c r="CCA37" s="215"/>
      <c r="CCB37" s="215"/>
      <c r="CCC37" s="215"/>
      <c r="CCD37" s="215"/>
      <c r="CCE37" s="215"/>
      <c r="CCF37" s="215"/>
      <c r="CCG37" s="215"/>
      <c r="CCH37" s="215"/>
      <c r="CCI37" s="215"/>
      <c r="CCJ37" s="215"/>
      <c r="CCK37" s="215"/>
      <c r="CCL37" s="215"/>
      <c r="CCM37" s="215"/>
      <c r="CCN37" s="215"/>
      <c r="CCO37" s="215"/>
      <c r="CCP37" s="215"/>
      <c r="CCQ37" s="215"/>
      <c r="CCR37" s="215"/>
      <c r="CCS37" s="215"/>
      <c r="CCT37" s="215"/>
      <c r="CCU37" s="215"/>
      <c r="CCV37" s="215"/>
      <c r="CCW37" s="215"/>
      <c r="CCX37" s="215"/>
      <c r="CCY37" s="215"/>
      <c r="CCZ37" s="215"/>
      <c r="CDA37" s="215"/>
      <c r="CDB37" s="215"/>
      <c r="CDC37" s="215"/>
      <c r="CDD37" s="215"/>
      <c r="CDE37" s="215"/>
      <c r="CDF37" s="215"/>
      <c r="CDG37" s="215"/>
      <c r="CDH37" s="215"/>
      <c r="CDI37" s="215"/>
      <c r="CDJ37" s="215"/>
      <c r="CDK37" s="215"/>
      <c r="CDL37" s="215"/>
      <c r="CDM37" s="215"/>
      <c r="CDN37" s="215"/>
      <c r="CDO37" s="215"/>
      <c r="CDP37" s="215"/>
      <c r="CDQ37" s="215"/>
      <c r="CDR37" s="215"/>
      <c r="CDS37" s="215"/>
      <c r="CDT37" s="215"/>
      <c r="CDU37" s="215"/>
      <c r="CDV37" s="215"/>
      <c r="CDW37" s="215"/>
      <c r="CDX37" s="215"/>
      <c r="CDY37" s="215"/>
      <c r="CDZ37" s="215"/>
      <c r="CEA37" s="215"/>
      <c r="CEB37" s="215"/>
      <c r="CEC37" s="215"/>
      <c r="CED37" s="215"/>
      <c r="CEE37" s="215"/>
      <c r="CEF37" s="215"/>
      <c r="CEG37" s="215"/>
      <c r="CEH37" s="215"/>
      <c r="CEI37" s="215"/>
      <c r="CEJ37" s="215"/>
      <c r="CEK37" s="215"/>
      <c r="CEL37" s="215"/>
      <c r="CEM37" s="215"/>
      <c r="CEN37" s="215"/>
      <c r="CEO37" s="215"/>
      <c r="CEP37" s="215"/>
      <c r="CEQ37" s="215"/>
      <c r="CER37" s="215"/>
      <c r="CES37" s="215"/>
      <c r="CET37" s="215"/>
      <c r="CEU37" s="215"/>
      <c r="CEV37" s="215"/>
      <c r="CEW37" s="215"/>
      <c r="CEX37" s="215"/>
      <c r="CEY37" s="215"/>
      <c r="CEZ37" s="215"/>
      <c r="CFA37" s="215"/>
      <c r="CFB37" s="215"/>
      <c r="CFC37" s="215"/>
      <c r="CFD37" s="215"/>
      <c r="CFE37" s="215"/>
      <c r="CFF37" s="215"/>
      <c r="CFG37" s="215"/>
      <c r="CFH37" s="215"/>
      <c r="CFI37" s="215"/>
      <c r="CFJ37" s="215"/>
      <c r="CFK37" s="215"/>
      <c r="CFL37" s="215"/>
      <c r="CFM37" s="215"/>
      <c r="CFN37" s="215"/>
      <c r="CFO37" s="215"/>
      <c r="CFP37" s="215"/>
      <c r="CFQ37" s="215"/>
      <c r="CFR37" s="215"/>
      <c r="CFS37" s="215"/>
      <c r="CFT37" s="215"/>
      <c r="CFU37" s="215"/>
      <c r="CFV37" s="215"/>
      <c r="CFW37" s="215"/>
      <c r="CFX37" s="215"/>
      <c r="CFY37" s="215"/>
      <c r="CFZ37" s="215"/>
      <c r="CGA37" s="215"/>
      <c r="CGB37" s="215"/>
      <c r="CGC37" s="215"/>
      <c r="CGD37" s="215"/>
      <c r="CGE37" s="215"/>
      <c r="CGF37" s="215"/>
      <c r="CGG37" s="215"/>
      <c r="CGH37" s="215"/>
      <c r="CGI37" s="215"/>
      <c r="CGJ37" s="215"/>
      <c r="CGK37" s="215"/>
      <c r="CGL37" s="215"/>
      <c r="CGM37" s="215"/>
      <c r="CGN37" s="215"/>
      <c r="CGO37" s="215"/>
      <c r="CGP37" s="215"/>
      <c r="CGQ37" s="215"/>
      <c r="CGR37" s="215"/>
      <c r="CGS37" s="215"/>
      <c r="CGT37" s="215"/>
      <c r="CGU37" s="215"/>
      <c r="CGV37" s="215"/>
      <c r="CGW37" s="215"/>
      <c r="CGX37" s="215"/>
      <c r="CGY37" s="215"/>
      <c r="CGZ37" s="215"/>
      <c r="CHA37" s="215"/>
      <c r="CHB37" s="215"/>
      <c r="CHC37" s="215"/>
      <c r="CHD37" s="215"/>
      <c r="CHE37" s="215"/>
      <c r="CHF37" s="215"/>
      <c r="CHG37" s="215"/>
      <c r="CHH37" s="215"/>
      <c r="CHI37" s="215"/>
      <c r="CHJ37" s="215"/>
      <c r="CHK37" s="215"/>
      <c r="CHL37" s="215"/>
      <c r="CHM37" s="215"/>
      <c r="CHN37" s="215"/>
      <c r="CHO37" s="215"/>
      <c r="CHP37" s="215"/>
      <c r="CHQ37" s="215"/>
      <c r="CHR37" s="215"/>
      <c r="CHS37" s="215"/>
      <c r="CHT37" s="215"/>
      <c r="CHU37" s="215"/>
      <c r="CHV37" s="215"/>
      <c r="CHW37" s="215"/>
      <c r="CHX37" s="215"/>
      <c r="CHY37" s="215"/>
      <c r="CHZ37" s="215"/>
      <c r="CIA37" s="215"/>
      <c r="CIB37" s="215"/>
      <c r="CIC37" s="215"/>
      <c r="CID37" s="215"/>
      <c r="CIE37" s="215"/>
      <c r="CIF37" s="215"/>
      <c r="CIG37" s="215"/>
      <c r="CIH37" s="215"/>
      <c r="CII37" s="215"/>
      <c r="CIJ37" s="215"/>
      <c r="CIK37" s="215"/>
      <c r="CIL37" s="215"/>
      <c r="CIM37" s="215"/>
      <c r="CIN37" s="215"/>
      <c r="CIO37" s="215"/>
      <c r="CIP37" s="215"/>
      <c r="CIQ37" s="215"/>
      <c r="CIR37" s="215"/>
      <c r="CIS37" s="215"/>
      <c r="CIT37" s="215"/>
      <c r="CIU37" s="215"/>
      <c r="CIV37" s="215"/>
      <c r="CIW37" s="215"/>
      <c r="CIX37" s="215"/>
      <c r="CIY37" s="215"/>
      <c r="CIZ37" s="215"/>
      <c r="CJA37" s="215"/>
      <c r="CJB37" s="215"/>
      <c r="CJC37" s="215"/>
      <c r="CJD37" s="215"/>
      <c r="CJE37" s="215"/>
      <c r="CJF37" s="215"/>
      <c r="CJG37" s="215"/>
      <c r="CJH37" s="215"/>
      <c r="CJI37" s="215"/>
      <c r="CJJ37" s="215"/>
      <c r="CJK37" s="215"/>
      <c r="CJL37" s="215"/>
      <c r="CJM37" s="215"/>
      <c r="CJN37" s="215"/>
      <c r="CJO37" s="215"/>
      <c r="CJP37" s="215"/>
      <c r="CJQ37" s="215"/>
      <c r="CJR37" s="215"/>
      <c r="CJS37" s="215"/>
      <c r="CJT37" s="215"/>
      <c r="CJU37" s="215"/>
      <c r="CJV37" s="215"/>
      <c r="CJW37" s="215"/>
      <c r="CJX37" s="215"/>
      <c r="CJY37" s="215"/>
      <c r="CJZ37" s="215"/>
      <c r="CKA37" s="215"/>
      <c r="CKB37" s="215"/>
      <c r="CKC37" s="215"/>
      <c r="CKD37" s="215"/>
      <c r="CKE37" s="215"/>
      <c r="CKF37" s="215"/>
      <c r="CKG37" s="215"/>
      <c r="CKH37" s="215"/>
      <c r="CKI37" s="215"/>
      <c r="CKJ37" s="215"/>
      <c r="CKK37" s="215"/>
      <c r="CKL37" s="215"/>
      <c r="CKM37" s="215"/>
      <c r="CKN37" s="215"/>
      <c r="CKO37" s="215"/>
      <c r="CKP37" s="215"/>
      <c r="CKQ37" s="215"/>
      <c r="CKR37" s="215"/>
      <c r="CKS37" s="215"/>
      <c r="CKT37" s="215"/>
      <c r="CKU37" s="215"/>
      <c r="CKV37" s="215"/>
      <c r="CKW37" s="215"/>
      <c r="CKX37" s="215"/>
      <c r="CKY37" s="215"/>
      <c r="CKZ37" s="215"/>
      <c r="CLA37" s="215"/>
      <c r="CLB37" s="215"/>
      <c r="CLC37" s="215"/>
      <c r="CLD37" s="215"/>
      <c r="CLE37" s="215"/>
      <c r="CLF37" s="215"/>
      <c r="CLG37" s="215"/>
      <c r="CLH37" s="215"/>
      <c r="CLI37" s="215"/>
      <c r="CLJ37" s="215"/>
      <c r="CLK37" s="215"/>
      <c r="CLL37" s="215"/>
      <c r="CLM37" s="215"/>
      <c r="CLN37" s="215"/>
      <c r="CLO37" s="215"/>
      <c r="CLP37" s="215"/>
      <c r="CLQ37" s="215"/>
      <c r="CLR37" s="215"/>
      <c r="CLS37" s="215"/>
      <c r="CLT37" s="215"/>
      <c r="CLU37" s="215"/>
      <c r="CLV37" s="215"/>
      <c r="CLW37" s="215"/>
      <c r="CLX37" s="215"/>
      <c r="CLY37" s="215"/>
      <c r="CLZ37" s="215"/>
      <c r="CMA37" s="215"/>
      <c r="CMB37" s="215"/>
      <c r="CMC37" s="215"/>
      <c r="CMD37" s="215"/>
      <c r="CME37" s="215"/>
      <c r="CMF37" s="215"/>
      <c r="CMG37" s="215"/>
      <c r="CMH37" s="215"/>
      <c r="CMI37" s="215"/>
      <c r="CMJ37" s="215"/>
      <c r="CMK37" s="215"/>
      <c r="CML37" s="215"/>
      <c r="CMM37" s="215"/>
      <c r="CMN37" s="215"/>
      <c r="CMO37" s="215"/>
      <c r="CMP37" s="215"/>
      <c r="CMQ37" s="215"/>
      <c r="CMR37" s="215"/>
      <c r="CMS37" s="215"/>
      <c r="CMT37" s="215"/>
      <c r="CMU37" s="215"/>
      <c r="CMV37" s="215"/>
      <c r="CMW37" s="215"/>
      <c r="CMX37" s="215"/>
      <c r="CMY37" s="215"/>
      <c r="CMZ37" s="215"/>
      <c r="CNA37" s="215"/>
      <c r="CNB37" s="215"/>
      <c r="CNC37" s="215"/>
      <c r="CND37" s="215"/>
      <c r="CNE37" s="215"/>
      <c r="CNF37" s="215"/>
      <c r="CNG37" s="215"/>
      <c r="CNH37" s="215"/>
      <c r="CNI37" s="215"/>
      <c r="CNJ37" s="215"/>
      <c r="CNK37" s="215"/>
      <c r="CNL37" s="215"/>
      <c r="CNM37" s="215"/>
      <c r="CNN37" s="215"/>
      <c r="CNO37" s="215"/>
      <c r="CNP37" s="215"/>
      <c r="CNQ37" s="215"/>
      <c r="CNR37" s="215"/>
      <c r="CNS37" s="215"/>
      <c r="CNT37" s="215"/>
      <c r="CNU37" s="215"/>
      <c r="CNV37" s="215"/>
      <c r="CNW37" s="215"/>
      <c r="CNX37" s="215"/>
      <c r="CNY37" s="215"/>
      <c r="CNZ37" s="215"/>
      <c r="COA37" s="215"/>
      <c r="COB37" s="215"/>
      <c r="COC37" s="215"/>
      <c r="COD37" s="215"/>
      <c r="COE37" s="215"/>
      <c r="COF37" s="215"/>
      <c r="COG37" s="215"/>
      <c r="COH37" s="215"/>
      <c r="COI37" s="215"/>
      <c r="COJ37" s="215"/>
      <c r="COK37" s="215"/>
      <c r="COL37" s="215"/>
      <c r="COM37" s="215"/>
      <c r="CON37" s="215"/>
      <c r="COO37" s="215"/>
      <c r="COP37" s="215"/>
      <c r="COQ37" s="215"/>
      <c r="COR37" s="215"/>
      <c r="COS37" s="215"/>
      <c r="COT37" s="215"/>
      <c r="COU37" s="215"/>
      <c r="COV37" s="215"/>
      <c r="COW37" s="215"/>
      <c r="COX37" s="215"/>
      <c r="COY37" s="215"/>
      <c r="COZ37" s="215"/>
      <c r="CPA37" s="215"/>
      <c r="CPB37" s="215"/>
      <c r="CPC37" s="215"/>
      <c r="CPD37" s="215"/>
      <c r="CPE37" s="215"/>
      <c r="CPF37" s="215"/>
      <c r="CPG37" s="215"/>
      <c r="CPH37" s="215"/>
      <c r="CPI37" s="215"/>
      <c r="CPJ37" s="215"/>
      <c r="CPK37" s="215"/>
      <c r="CPL37" s="215"/>
      <c r="CPM37" s="215"/>
      <c r="CPN37" s="215"/>
      <c r="CPO37" s="215"/>
      <c r="CPP37" s="215"/>
      <c r="CPQ37" s="215"/>
      <c r="CPR37" s="215"/>
      <c r="CPS37" s="215"/>
      <c r="CPT37" s="215"/>
      <c r="CPU37" s="215"/>
      <c r="CPV37" s="215"/>
      <c r="CPW37" s="215"/>
      <c r="CPX37" s="215"/>
      <c r="CPY37" s="215"/>
      <c r="CPZ37" s="215"/>
      <c r="CQA37" s="215"/>
      <c r="CQB37" s="215"/>
      <c r="CQC37" s="215"/>
      <c r="CQD37" s="215"/>
      <c r="CQE37" s="215"/>
      <c r="CQF37" s="215"/>
      <c r="CQG37" s="215"/>
      <c r="CQH37" s="215"/>
      <c r="CQI37" s="215"/>
      <c r="CQJ37" s="215"/>
      <c r="CQK37" s="215"/>
      <c r="CQL37" s="215"/>
      <c r="CQM37" s="215"/>
      <c r="CQN37" s="215"/>
      <c r="CQO37" s="215"/>
      <c r="CQP37" s="215"/>
      <c r="CQQ37" s="215"/>
      <c r="CQR37" s="215"/>
      <c r="CQS37" s="215"/>
      <c r="CQT37" s="215"/>
      <c r="CQU37" s="215"/>
      <c r="CQV37" s="215"/>
      <c r="CQW37" s="215"/>
      <c r="CQX37" s="215"/>
      <c r="CQY37" s="215"/>
      <c r="CQZ37" s="215"/>
      <c r="CRA37" s="215"/>
      <c r="CRB37" s="215"/>
      <c r="CRC37" s="215"/>
      <c r="CRD37" s="215"/>
      <c r="CRE37" s="215"/>
      <c r="CRF37" s="215"/>
      <c r="CRG37" s="215"/>
      <c r="CRH37" s="215"/>
      <c r="CRI37" s="215"/>
      <c r="CRJ37" s="215"/>
      <c r="CRK37" s="215"/>
      <c r="CRL37" s="215"/>
      <c r="CRM37" s="215"/>
      <c r="CRN37" s="215"/>
      <c r="CRO37" s="215"/>
      <c r="CRP37" s="215"/>
      <c r="CRQ37" s="215"/>
      <c r="CRR37" s="215"/>
      <c r="CRS37" s="215"/>
      <c r="CRT37" s="215"/>
      <c r="CRU37" s="215"/>
      <c r="CRV37" s="215"/>
      <c r="CRW37" s="215"/>
      <c r="CRX37" s="215"/>
      <c r="CRY37" s="215"/>
      <c r="CRZ37" s="215"/>
      <c r="CSA37" s="215"/>
      <c r="CSB37" s="215"/>
      <c r="CSC37" s="215"/>
      <c r="CSD37" s="215"/>
      <c r="CSE37" s="215"/>
      <c r="CSF37" s="215"/>
      <c r="CSG37" s="215"/>
      <c r="CSH37" s="215"/>
      <c r="CSI37" s="215"/>
      <c r="CSJ37" s="215"/>
      <c r="CSK37" s="215"/>
      <c r="CSL37" s="215"/>
      <c r="CSM37" s="215"/>
      <c r="CSN37" s="215"/>
      <c r="CSO37" s="215"/>
      <c r="CSP37" s="215"/>
      <c r="CSQ37" s="215"/>
      <c r="CSR37" s="215"/>
      <c r="CSS37" s="215"/>
      <c r="CST37" s="215"/>
      <c r="CSU37" s="215"/>
      <c r="CSV37" s="215"/>
      <c r="CSW37" s="215"/>
      <c r="CSX37" s="215"/>
      <c r="CSY37" s="215"/>
      <c r="CSZ37" s="215"/>
      <c r="CTA37" s="215"/>
      <c r="CTB37" s="215"/>
      <c r="CTC37" s="215"/>
      <c r="CTD37" s="215"/>
      <c r="CTE37" s="215"/>
      <c r="CTF37" s="215"/>
      <c r="CTG37" s="215"/>
      <c r="CTH37" s="215"/>
      <c r="CTI37" s="215"/>
      <c r="CTJ37" s="215"/>
      <c r="CTK37" s="215"/>
      <c r="CTL37" s="215"/>
      <c r="CTM37" s="215"/>
      <c r="CTN37" s="215"/>
      <c r="CTO37" s="215"/>
      <c r="CTP37" s="215"/>
      <c r="CTQ37" s="215"/>
      <c r="CTR37" s="215"/>
      <c r="CTS37" s="215"/>
      <c r="CTT37" s="215"/>
      <c r="CTU37" s="215"/>
      <c r="CTV37" s="215"/>
      <c r="CTW37" s="215"/>
      <c r="CTX37" s="215"/>
      <c r="CTY37" s="215"/>
      <c r="CTZ37" s="215"/>
      <c r="CUA37" s="215"/>
      <c r="CUB37" s="215"/>
      <c r="CUC37" s="215"/>
      <c r="CUD37" s="215"/>
      <c r="CUE37" s="215"/>
      <c r="CUF37" s="215"/>
      <c r="CUG37" s="215"/>
      <c r="CUH37" s="215"/>
      <c r="CUI37" s="215"/>
      <c r="CUJ37" s="215"/>
      <c r="CUK37" s="215"/>
      <c r="CUL37" s="215"/>
      <c r="CUM37" s="215"/>
      <c r="CUN37" s="215"/>
      <c r="CUO37" s="215"/>
      <c r="CUP37" s="215"/>
      <c r="CUQ37" s="215"/>
      <c r="CUR37" s="215"/>
      <c r="CUS37" s="215"/>
      <c r="CUT37" s="215"/>
      <c r="CUU37" s="215"/>
      <c r="CUV37" s="215"/>
      <c r="CUW37" s="215"/>
      <c r="CUX37" s="215"/>
      <c r="CUY37" s="215"/>
      <c r="CUZ37" s="215"/>
      <c r="CVA37" s="215"/>
      <c r="CVB37" s="215"/>
      <c r="CVC37" s="215"/>
      <c r="CVD37" s="215"/>
      <c r="CVE37" s="215"/>
      <c r="CVF37" s="215"/>
      <c r="CVG37" s="215"/>
      <c r="CVH37" s="215"/>
      <c r="CVI37" s="215"/>
      <c r="CVJ37" s="215"/>
      <c r="CVK37" s="215"/>
      <c r="CVL37" s="215"/>
      <c r="CVM37" s="215"/>
      <c r="CVN37" s="215"/>
      <c r="CVO37" s="215"/>
      <c r="CVP37" s="215"/>
      <c r="CVQ37" s="215"/>
      <c r="CVR37" s="215"/>
      <c r="CVS37" s="215"/>
      <c r="CVT37" s="215"/>
      <c r="CVU37" s="215"/>
      <c r="CVV37" s="215"/>
      <c r="CVW37" s="215"/>
      <c r="CVX37" s="215"/>
      <c r="CVY37" s="215"/>
      <c r="CVZ37" s="215"/>
      <c r="CWA37" s="215"/>
      <c r="CWB37" s="215"/>
      <c r="CWC37" s="215"/>
      <c r="CWD37" s="215"/>
      <c r="CWE37" s="215"/>
      <c r="CWF37" s="215"/>
      <c r="CWG37" s="215"/>
      <c r="CWH37" s="215"/>
      <c r="CWI37" s="215"/>
      <c r="CWJ37" s="215"/>
      <c r="CWK37" s="215"/>
      <c r="CWL37" s="215"/>
      <c r="CWM37" s="215"/>
      <c r="CWN37" s="215"/>
      <c r="CWO37" s="215"/>
      <c r="CWP37" s="215"/>
      <c r="CWQ37" s="215"/>
      <c r="CWR37" s="215"/>
      <c r="CWS37" s="215"/>
      <c r="CWT37" s="215"/>
      <c r="CWU37" s="215"/>
      <c r="CWV37" s="215"/>
      <c r="CWW37" s="215"/>
      <c r="CWX37" s="215"/>
      <c r="CWY37" s="215"/>
      <c r="CWZ37" s="215"/>
      <c r="CXA37" s="215"/>
      <c r="CXB37" s="215"/>
      <c r="CXC37" s="215"/>
      <c r="CXD37" s="215"/>
      <c r="CXE37" s="215"/>
      <c r="CXF37" s="215"/>
      <c r="CXG37" s="215"/>
      <c r="CXH37" s="215"/>
      <c r="CXI37" s="215"/>
      <c r="CXJ37" s="215"/>
      <c r="CXK37" s="215"/>
      <c r="CXL37" s="215"/>
      <c r="CXM37" s="215"/>
      <c r="CXN37" s="215"/>
      <c r="CXO37" s="215"/>
      <c r="CXP37" s="215"/>
      <c r="CXQ37" s="215"/>
      <c r="CXR37" s="215"/>
      <c r="CXS37" s="215"/>
      <c r="CXT37" s="215"/>
      <c r="CXU37" s="215"/>
      <c r="CXV37" s="215"/>
      <c r="CXW37" s="215"/>
      <c r="CXX37" s="215"/>
      <c r="CXY37" s="215"/>
      <c r="CXZ37" s="215"/>
      <c r="CYA37" s="215"/>
      <c r="CYB37" s="215"/>
      <c r="CYC37" s="215"/>
      <c r="CYD37" s="215"/>
      <c r="CYE37" s="215"/>
      <c r="CYF37" s="215"/>
      <c r="CYG37" s="215"/>
      <c r="CYH37" s="215"/>
      <c r="CYI37" s="215"/>
      <c r="CYJ37" s="215"/>
      <c r="CYK37" s="215"/>
      <c r="CYL37" s="215"/>
      <c r="CYM37" s="215"/>
      <c r="CYN37" s="215"/>
      <c r="CYO37" s="215"/>
      <c r="CYP37" s="215"/>
      <c r="CYQ37" s="215"/>
      <c r="CYR37" s="215"/>
      <c r="CYS37" s="215"/>
      <c r="CYT37" s="215"/>
      <c r="CYU37" s="215"/>
      <c r="CYV37" s="215"/>
      <c r="CYW37" s="215"/>
      <c r="CYX37" s="215"/>
      <c r="CYY37" s="215"/>
      <c r="CYZ37" s="215"/>
      <c r="CZA37" s="215"/>
      <c r="CZB37" s="215"/>
      <c r="CZC37" s="215"/>
      <c r="CZD37" s="215"/>
      <c r="CZE37" s="215"/>
      <c r="CZF37" s="215"/>
      <c r="CZG37" s="215"/>
      <c r="CZH37" s="215"/>
      <c r="CZI37" s="215"/>
      <c r="CZJ37" s="215"/>
      <c r="CZK37" s="215"/>
      <c r="CZL37" s="215"/>
      <c r="CZM37" s="215"/>
      <c r="CZN37" s="215"/>
      <c r="CZO37" s="215"/>
      <c r="CZP37" s="215"/>
      <c r="CZQ37" s="215"/>
      <c r="CZR37" s="215"/>
      <c r="CZS37" s="215"/>
      <c r="CZT37" s="215"/>
      <c r="CZU37" s="215"/>
      <c r="CZV37" s="215"/>
      <c r="CZW37" s="215"/>
      <c r="CZX37" s="215"/>
      <c r="CZY37" s="215"/>
      <c r="CZZ37" s="215"/>
      <c r="DAA37" s="215"/>
      <c r="DAB37" s="215"/>
      <c r="DAC37" s="215"/>
      <c r="DAD37" s="215"/>
      <c r="DAE37" s="215"/>
      <c r="DAF37" s="215"/>
      <c r="DAG37" s="215"/>
      <c r="DAH37" s="215"/>
      <c r="DAI37" s="215"/>
      <c r="DAJ37" s="215"/>
      <c r="DAK37" s="215"/>
      <c r="DAL37" s="215"/>
      <c r="DAM37" s="215"/>
      <c r="DAN37" s="215"/>
      <c r="DAO37" s="215"/>
      <c r="DAP37" s="215"/>
      <c r="DAQ37" s="215"/>
      <c r="DAR37" s="215"/>
      <c r="DAS37" s="215"/>
      <c r="DAT37" s="215"/>
      <c r="DAU37" s="215"/>
      <c r="DAV37" s="215"/>
      <c r="DAW37" s="215"/>
      <c r="DAX37" s="215"/>
      <c r="DAY37" s="215"/>
      <c r="DAZ37" s="215"/>
      <c r="DBA37" s="215"/>
      <c r="DBB37" s="215"/>
      <c r="DBC37" s="215"/>
      <c r="DBD37" s="215"/>
      <c r="DBE37" s="215"/>
      <c r="DBF37" s="215"/>
      <c r="DBG37" s="215"/>
      <c r="DBH37" s="215"/>
      <c r="DBI37" s="215"/>
      <c r="DBJ37" s="215"/>
      <c r="DBK37" s="215"/>
      <c r="DBL37" s="215"/>
      <c r="DBM37" s="215"/>
      <c r="DBN37" s="215"/>
      <c r="DBO37" s="215"/>
      <c r="DBP37" s="215"/>
      <c r="DBQ37" s="215"/>
      <c r="DBR37" s="215"/>
      <c r="DBS37" s="215"/>
      <c r="DBT37" s="215"/>
      <c r="DBU37" s="215"/>
      <c r="DBV37" s="215"/>
      <c r="DBW37" s="215"/>
      <c r="DBX37" s="215"/>
      <c r="DBY37" s="215"/>
      <c r="DBZ37" s="215"/>
      <c r="DCA37" s="215"/>
      <c r="DCB37" s="215"/>
      <c r="DCC37" s="215"/>
      <c r="DCD37" s="215"/>
      <c r="DCE37" s="215"/>
      <c r="DCF37" s="215"/>
      <c r="DCG37" s="215"/>
      <c r="DCH37" s="215"/>
      <c r="DCI37" s="215"/>
      <c r="DCJ37" s="215"/>
      <c r="DCK37" s="215"/>
      <c r="DCL37" s="215"/>
      <c r="DCM37" s="215"/>
      <c r="DCN37" s="215"/>
      <c r="DCO37" s="215"/>
      <c r="DCP37" s="215"/>
      <c r="DCQ37" s="215"/>
      <c r="DCR37" s="215"/>
      <c r="DCS37" s="215"/>
      <c r="DCT37" s="215"/>
      <c r="DCU37" s="215"/>
      <c r="DCV37" s="215"/>
      <c r="DCW37" s="215"/>
      <c r="DCX37" s="215"/>
      <c r="DCY37" s="215"/>
      <c r="DCZ37" s="215"/>
      <c r="DDA37" s="215"/>
      <c r="DDB37" s="215"/>
      <c r="DDC37" s="215"/>
      <c r="DDD37" s="215"/>
      <c r="DDE37" s="215"/>
      <c r="DDF37" s="215"/>
      <c r="DDG37" s="215"/>
      <c r="DDH37" s="215"/>
      <c r="DDI37" s="215"/>
      <c r="DDJ37" s="215"/>
      <c r="DDK37" s="215"/>
      <c r="DDL37" s="215"/>
      <c r="DDM37" s="215"/>
      <c r="DDN37" s="215"/>
      <c r="DDO37" s="215"/>
      <c r="DDP37" s="215"/>
      <c r="DDQ37" s="215"/>
      <c r="DDR37" s="215"/>
      <c r="DDS37" s="215"/>
      <c r="DDT37" s="215"/>
      <c r="DDU37" s="215"/>
      <c r="DDV37" s="215"/>
      <c r="DDW37" s="215"/>
      <c r="DDX37" s="215"/>
      <c r="DDY37" s="215"/>
      <c r="DDZ37" s="215"/>
      <c r="DEA37" s="215"/>
      <c r="DEB37" s="215"/>
      <c r="DEC37" s="215"/>
      <c r="DED37" s="215"/>
      <c r="DEE37" s="215"/>
      <c r="DEF37" s="215"/>
      <c r="DEG37" s="215"/>
      <c r="DEH37" s="215"/>
      <c r="DEI37" s="215"/>
      <c r="DEJ37" s="215"/>
      <c r="DEK37" s="215"/>
      <c r="DEL37" s="215"/>
      <c r="DEM37" s="215"/>
      <c r="DEN37" s="215"/>
      <c r="DEO37" s="215"/>
      <c r="DEP37" s="215"/>
      <c r="DEQ37" s="215"/>
      <c r="DER37" s="215"/>
      <c r="DES37" s="215"/>
      <c r="DET37" s="215"/>
      <c r="DEU37" s="215"/>
      <c r="DEV37" s="215"/>
      <c r="DEW37" s="215"/>
      <c r="DEX37" s="215"/>
      <c r="DEY37" s="215"/>
      <c r="DEZ37" s="215"/>
      <c r="DFA37" s="215"/>
      <c r="DFB37" s="215"/>
      <c r="DFC37" s="215"/>
      <c r="DFD37" s="215"/>
      <c r="DFE37" s="215"/>
      <c r="DFF37" s="215"/>
      <c r="DFG37" s="215"/>
      <c r="DFH37" s="215"/>
      <c r="DFI37" s="215"/>
      <c r="DFJ37" s="215"/>
      <c r="DFK37" s="215"/>
      <c r="DFL37" s="215"/>
      <c r="DFM37" s="215"/>
      <c r="DFN37" s="215"/>
      <c r="DFO37" s="215"/>
      <c r="DFP37" s="215"/>
      <c r="DFQ37" s="215"/>
      <c r="DFR37" s="215"/>
      <c r="DFS37" s="215"/>
      <c r="DFT37" s="215"/>
      <c r="DFU37" s="215"/>
      <c r="DFV37" s="215"/>
      <c r="DFW37" s="215"/>
      <c r="DFX37" s="215"/>
      <c r="DFY37" s="215"/>
      <c r="DFZ37" s="215"/>
      <c r="DGA37" s="215"/>
      <c r="DGB37" s="215"/>
      <c r="DGC37" s="215"/>
      <c r="DGD37" s="215"/>
      <c r="DGE37" s="215"/>
      <c r="DGF37" s="215"/>
      <c r="DGG37" s="215"/>
      <c r="DGH37" s="215"/>
      <c r="DGI37" s="215"/>
      <c r="DGJ37" s="215"/>
      <c r="DGK37" s="215"/>
      <c r="DGL37" s="215"/>
      <c r="DGM37" s="215"/>
      <c r="DGN37" s="215"/>
      <c r="DGO37" s="215"/>
      <c r="DGP37" s="215"/>
      <c r="DGQ37" s="215"/>
      <c r="DGR37" s="215"/>
      <c r="DGS37" s="215"/>
      <c r="DGT37" s="215"/>
      <c r="DGU37" s="215"/>
      <c r="DGV37" s="215"/>
      <c r="DGW37" s="215"/>
      <c r="DGX37" s="215"/>
      <c r="DGY37" s="215"/>
      <c r="DGZ37" s="215"/>
      <c r="DHA37" s="215"/>
      <c r="DHB37" s="215"/>
      <c r="DHC37" s="215"/>
      <c r="DHD37" s="215"/>
      <c r="DHE37" s="215"/>
      <c r="DHF37" s="215"/>
      <c r="DHG37" s="215"/>
      <c r="DHH37" s="215"/>
      <c r="DHI37" s="215"/>
      <c r="DHJ37" s="215"/>
      <c r="DHK37" s="215"/>
      <c r="DHL37" s="215"/>
      <c r="DHM37" s="215"/>
      <c r="DHN37" s="215"/>
      <c r="DHO37" s="215"/>
      <c r="DHP37" s="215"/>
      <c r="DHQ37" s="215"/>
      <c r="DHR37" s="215"/>
      <c r="DHS37" s="215"/>
      <c r="DHT37" s="215"/>
      <c r="DHU37" s="215"/>
      <c r="DHV37" s="215"/>
      <c r="DHW37" s="215"/>
      <c r="DHX37" s="215"/>
      <c r="DHY37" s="215"/>
      <c r="DHZ37" s="215"/>
      <c r="DIA37" s="215"/>
      <c r="DIB37" s="215"/>
      <c r="DIC37" s="215"/>
      <c r="DID37" s="215"/>
      <c r="DIE37" s="215"/>
      <c r="DIF37" s="215"/>
      <c r="DIG37" s="215"/>
      <c r="DIH37" s="215"/>
      <c r="DII37" s="215"/>
      <c r="DIJ37" s="215"/>
      <c r="DIK37" s="215"/>
      <c r="DIL37" s="215"/>
      <c r="DIM37" s="215"/>
      <c r="DIN37" s="215"/>
      <c r="DIO37" s="215"/>
      <c r="DIP37" s="215"/>
      <c r="DIQ37" s="215"/>
      <c r="DIR37" s="215"/>
      <c r="DIS37" s="215"/>
      <c r="DIT37" s="215"/>
      <c r="DIU37" s="215"/>
      <c r="DIV37" s="215"/>
      <c r="DIW37" s="215"/>
      <c r="DIX37" s="215"/>
      <c r="DIY37" s="215"/>
      <c r="DIZ37" s="215"/>
      <c r="DJA37" s="215"/>
      <c r="DJB37" s="215"/>
      <c r="DJC37" s="215"/>
      <c r="DJD37" s="215"/>
      <c r="DJE37" s="215"/>
      <c r="DJF37" s="215"/>
      <c r="DJG37" s="215"/>
      <c r="DJH37" s="215"/>
      <c r="DJI37" s="215"/>
      <c r="DJJ37" s="215"/>
      <c r="DJK37" s="215"/>
      <c r="DJL37" s="215"/>
      <c r="DJM37" s="215"/>
      <c r="DJN37" s="215"/>
      <c r="DJO37" s="215"/>
      <c r="DJP37" s="215"/>
      <c r="DJQ37" s="215"/>
      <c r="DJR37" s="215"/>
      <c r="DJS37" s="215"/>
      <c r="DJT37" s="215"/>
      <c r="DJU37" s="215"/>
      <c r="DJV37" s="215"/>
      <c r="DJW37" s="215"/>
      <c r="DJX37" s="215"/>
      <c r="DJY37" s="215"/>
      <c r="DJZ37" s="215"/>
      <c r="DKA37" s="215"/>
      <c r="DKB37" s="215"/>
      <c r="DKC37" s="215"/>
      <c r="DKD37" s="215"/>
      <c r="DKE37" s="215"/>
      <c r="DKF37" s="215"/>
      <c r="DKG37" s="215"/>
      <c r="DKH37" s="215"/>
      <c r="DKI37" s="215"/>
      <c r="DKJ37" s="215"/>
      <c r="DKK37" s="215"/>
      <c r="DKL37" s="215"/>
      <c r="DKM37" s="215"/>
      <c r="DKN37" s="215"/>
      <c r="DKO37" s="215"/>
      <c r="DKP37" s="215"/>
      <c r="DKQ37" s="215"/>
      <c r="DKR37" s="215"/>
      <c r="DKS37" s="215"/>
      <c r="DKT37" s="215"/>
      <c r="DKU37" s="215"/>
      <c r="DKV37" s="215"/>
      <c r="DKW37" s="215"/>
      <c r="DKX37" s="215"/>
      <c r="DKY37" s="215"/>
      <c r="DKZ37" s="215"/>
      <c r="DLA37" s="215"/>
      <c r="DLB37" s="215"/>
      <c r="DLC37" s="215"/>
      <c r="DLD37" s="215"/>
      <c r="DLE37" s="215"/>
      <c r="DLF37" s="215"/>
      <c r="DLG37" s="215"/>
      <c r="DLH37" s="215"/>
      <c r="DLI37" s="215"/>
      <c r="DLJ37" s="215"/>
      <c r="DLK37" s="215"/>
      <c r="DLL37" s="215"/>
      <c r="DLM37" s="215"/>
      <c r="DLN37" s="215"/>
      <c r="DLO37" s="215"/>
      <c r="DLP37" s="215"/>
      <c r="DLQ37" s="215"/>
      <c r="DLR37" s="215"/>
      <c r="DLS37" s="215"/>
      <c r="DLT37" s="215"/>
      <c r="DLU37" s="215"/>
      <c r="DLV37" s="215"/>
      <c r="DLW37" s="215"/>
      <c r="DLX37" s="215"/>
      <c r="DLY37" s="215"/>
      <c r="DLZ37" s="215"/>
      <c r="DMA37" s="215"/>
      <c r="DMB37" s="215"/>
      <c r="DMC37" s="215"/>
      <c r="DMD37" s="215"/>
      <c r="DME37" s="215"/>
      <c r="DMF37" s="215"/>
      <c r="DMG37" s="215"/>
      <c r="DMH37" s="215"/>
      <c r="DMI37" s="215"/>
      <c r="DMJ37" s="215"/>
      <c r="DMK37" s="215"/>
      <c r="DML37" s="215"/>
      <c r="DMM37" s="215"/>
      <c r="DMN37" s="215"/>
      <c r="DMO37" s="215"/>
      <c r="DMP37" s="215"/>
      <c r="DMQ37" s="215"/>
      <c r="DMR37" s="215"/>
      <c r="DMS37" s="215"/>
      <c r="DMT37" s="215"/>
      <c r="DMU37" s="215"/>
      <c r="DMV37" s="215"/>
      <c r="DMW37" s="215"/>
      <c r="DMX37" s="215"/>
      <c r="DMY37" s="215"/>
      <c r="DMZ37" s="215"/>
      <c r="DNA37" s="215"/>
      <c r="DNB37" s="215"/>
      <c r="DNC37" s="215"/>
      <c r="DND37" s="215"/>
      <c r="DNE37" s="215"/>
      <c r="DNF37" s="215"/>
      <c r="DNG37" s="215"/>
      <c r="DNH37" s="215"/>
      <c r="DNI37" s="215"/>
      <c r="DNJ37" s="215"/>
      <c r="DNK37" s="215"/>
      <c r="DNL37" s="215"/>
      <c r="DNM37" s="215"/>
      <c r="DNN37" s="215"/>
      <c r="DNO37" s="215"/>
      <c r="DNP37" s="215"/>
      <c r="DNQ37" s="215"/>
      <c r="DNR37" s="215"/>
      <c r="DNS37" s="215"/>
      <c r="DNT37" s="215"/>
      <c r="DNU37" s="215"/>
      <c r="DNV37" s="215"/>
      <c r="DNW37" s="215"/>
      <c r="DNX37" s="215"/>
      <c r="DNY37" s="215"/>
      <c r="DNZ37" s="215"/>
      <c r="DOA37" s="215"/>
      <c r="DOB37" s="215"/>
      <c r="DOC37" s="215"/>
      <c r="DOD37" s="215"/>
      <c r="DOE37" s="215"/>
      <c r="DOF37" s="215"/>
      <c r="DOG37" s="215"/>
      <c r="DOH37" s="215"/>
      <c r="DOI37" s="215"/>
      <c r="DOJ37" s="215"/>
      <c r="DOK37" s="215"/>
      <c r="DOL37" s="215"/>
      <c r="DOM37" s="215"/>
      <c r="DON37" s="215"/>
      <c r="DOO37" s="215"/>
      <c r="DOP37" s="215"/>
      <c r="DOQ37" s="215"/>
      <c r="DOR37" s="215"/>
      <c r="DOS37" s="215"/>
      <c r="DOT37" s="215"/>
      <c r="DOU37" s="215"/>
      <c r="DOV37" s="215"/>
      <c r="DOW37" s="215"/>
      <c r="DOX37" s="215"/>
      <c r="DOY37" s="215"/>
      <c r="DOZ37" s="215"/>
      <c r="DPA37" s="215"/>
      <c r="DPB37" s="215"/>
      <c r="DPC37" s="215"/>
      <c r="DPD37" s="215"/>
      <c r="DPE37" s="215"/>
      <c r="DPF37" s="215"/>
      <c r="DPG37" s="215"/>
      <c r="DPH37" s="215"/>
      <c r="DPI37" s="215"/>
      <c r="DPJ37" s="215"/>
      <c r="DPK37" s="215"/>
      <c r="DPL37" s="215"/>
      <c r="DPM37" s="215"/>
      <c r="DPN37" s="215"/>
      <c r="DPO37" s="215"/>
      <c r="DPP37" s="215"/>
      <c r="DPQ37" s="215"/>
      <c r="DPR37" s="215"/>
      <c r="DPS37" s="215"/>
      <c r="DPT37" s="215"/>
      <c r="DPU37" s="215"/>
      <c r="DPV37" s="215"/>
      <c r="DPW37" s="215"/>
      <c r="DPX37" s="215"/>
      <c r="DPY37" s="215"/>
      <c r="DPZ37" s="215"/>
      <c r="DQA37" s="215"/>
      <c r="DQB37" s="215"/>
      <c r="DQC37" s="215"/>
      <c r="DQD37" s="215"/>
      <c r="DQE37" s="215"/>
      <c r="DQF37" s="215"/>
      <c r="DQG37" s="215"/>
      <c r="DQH37" s="215"/>
      <c r="DQI37" s="215"/>
      <c r="DQJ37" s="215"/>
      <c r="DQK37" s="215"/>
      <c r="DQL37" s="215"/>
      <c r="DQM37" s="215"/>
      <c r="DQN37" s="215"/>
      <c r="DQO37" s="215"/>
      <c r="DQP37" s="215"/>
      <c r="DQQ37" s="215"/>
      <c r="DQR37" s="215"/>
      <c r="DQS37" s="215"/>
      <c r="DQT37" s="215"/>
      <c r="DQU37" s="215"/>
      <c r="DQV37" s="215"/>
      <c r="DQW37" s="215"/>
      <c r="DQX37" s="215"/>
      <c r="DQY37" s="215"/>
      <c r="DQZ37" s="215"/>
      <c r="DRA37" s="215"/>
      <c r="DRB37" s="215"/>
      <c r="DRC37" s="215"/>
      <c r="DRD37" s="215"/>
      <c r="DRE37" s="215"/>
      <c r="DRF37" s="215"/>
      <c r="DRG37" s="215"/>
      <c r="DRH37" s="215"/>
      <c r="DRI37" s="215"/>
      <c r="DRJ37" s="215"/>
      <c r="DRK37" s="215"/>
      <c r="DRL37" s="215"/>
      <c r="DRM37" s="215"/>
      <c r="DRN37" s="215"/>
      <c r="DRO37" s="215"/>
      <c r="DRP37" s="215"/>
      <c r="DRQ37" s="215"/>
      <c r="DRR37" s="215"/>
      <c r="DRS37" s="215"/>
      <c r="DRT37" s="215"/>
      <c r="DRU37" s="215"/>
      <c r="DRV37" s="215"/>
      <c r="DRW37" s="215"/>
      <c r="DRX37" s="215"/>
      <c r="DRY37" s="215"/>
      <c r="DRZ37" s="215"/>
      <c r="DSA37" s="215"/>
      <c r="DSB37" s="215"/>
      <c r="DSC37" s="215"/>
      <c r="DSD37" s="215"/>
      <c r="DSE37" s="215"/>
      <c r="DSF37" s="215"/>
      <c r="DSG37" s="215"/>
      <c r="DSH37" s="215"/>
      <c r="DSI37" s="215"/>
      <c r="DSJ37" s="215"/>
      <c r="DSK37" s="215"/>
      <c r="DSL37" s="215"/>
      <c r="DSM37" s="215"/>
      <c r="DSN37" s="215"/>
      <c r="DSO37" s="215"/>
      <c r="DSP37" s="215"/>
      <c r="DSQ37" s="215"/>
      <c r="DSR37" s="215"/>
      <c r="DSS37" s="215"/>
      <c r="DST37" s="215"/>
      <c r="DSU37" s="215"/>
      <c r="DSV37" s="215"/>
      <c r="DSW37" s="215"/>
      <c r="DSX37" s="215"/>
      <c r="DSY37" s="215"/>
      <c r="DSZ37" s="215"/>
      <c r="DTA37" s="215"/>
      <c r="DTB37" s="215"/>
      <c r="DTC37" s="215"/>
      <c r="DTD37" s="215"/>
      <c r="DTE37" s="215"/>
      <c r="DTF37" s="215"/>
      <c r="DTG37" s="215"/>
      <c r="DTH37" s="215"/>
      <c r="DTI37" s="215"/>
      <c r="DTJ37" s="215"/>
      <c r="DTK37" s="215"/>
      <c r="DTL37" s="215"/>
      <c r="DTM37" s="215"/>
      <c r="DTN37" s="215"/>
      <c r="DTO37" s="215"/>
      <c r="DTP37" s="215"/>
      <c r="DTQ37" s="215"/>
      <c r="DTR37" s="215"/>
      <c r="DTS37" s="215"/>
      <c r="DTT37" s="215"/>
      <c r="DTU37" s="215"/>
      <c r="DTV37" s="215"/>
      <c r="DTW37" s="215"/>
      <c r="DTX37" s="215"/>
      <c r="DTY37" s="215"/>
      <c r="DTZ37" s="215"/>
      <c r="DUA37" s="215"/>
      <c r="DUB37" s="215"/>
      <c r="DUC37" s="215"/>
      <c r="DUD37" s="215"/>
      <c r="DUE37" s="215"/>
      <c r="DUF37" s="215"/>
      <c r="DUG37" s="215"/>
      <c r="DUH37" s="215"/>
      <c r="DUI37" s="215"/>
      <c r="DUJ37" s="215"/>
      <c r="DUK37" s="215"/>
      <c r="DUL37" s="215"/>
      <c r="DUM37" s="215"/>
      <c r="DUN37" s="215"/>
      <c r="DUO37" s="215"/>
      <c r="DUP37" s="215"/>
      <c r="DUQ37" s="215"/>
      <c r="DUR37" s="215"/>
      <c r="DUS37" s="215"/>
      <c r="DUT37" s="215"/>
      <c r="DUU37" s="215"/>
      <c r="DUV37" s="215"/>
      <c r="DUW37" s="215"/>
      <c r="DUX37" s="215"/>
      <c r="DUY37" s="215"/>
      <c r="DUZ37" s="215"/>
      <c r="DVA37" s="215"/>
      <c r="DVB37" s="215"/>
      <c r="DVC37" s="215"/>
      <c r="DVD37" s="215"/>
      <c r="DVE37" s="215"/>
      <c r="DVF37" s="215"/>
      <c r="DVG37" s="215"/>
      <c r="DVH37" s="215"/>
      <c r="DVI37" s="215"/>
      <c r="DVJ37" s="215"/>
      <c r="DVK37" s="215"/>
      <c r="DVL37" s="215"/>
      <c r="DVM37" s="215"/>
      <c r="DVN37" s="215"/>
      <c r="DVO37" s="215"/>
      <c r="DVP37" s="215"/>
      <c r="DVQ37" s="215"/>
      <c r="DVR37" s="215"/>
      <c r="DVS37" s="215"/>
      <c r="DVT37" s="215"/>
      <c r="DVU37" s="215"/>
      <c r="DVV37" s="215"/>
      <c r="DVW37" s="215"/>
      <c r="DVX37" s="215"/>
      <c r="DVY37" s="215"/>
      <c r="DVZ37" s="215"/>
      <c r="DWA37" s="215"/>
      <c r="DWB37" s="215"/>
      <c r="DWC37" s="215"/>
      <c r="DWD37" s="215"/>
      <c r="DWE37" s="215"/>
      <c r="DWF37" s="215"/>
      <c r="DWG37" s="215"/>
      <c r="DWH37" s="215"/>
      <c r="DWI37" s="215"/>
      <c r="DWJ37" s="215"/>
      <c r="DWK37" s="215"/>
      <c r="DWL37" s="215"/>
      <c r="DWM37" s="215"/>
      <c r="DWN37" s="215"/>
      <c r="DWO37" s="215"/>
      <c r="DWP37" s="215"/>
      <c r="DWQ37" s="215"/>
      <c r="DWR37" s="215"/>
      <c r="DWS37" s="215"/>
      <c r="DWT37" s="215"/>
      <c r="DWU37" s="215"/>
      <c r="DWV37" s="215"/>
      <c r="DWW37" s="215"/>
      <c r="DWX37" s="215"/>
      <c r="DWY37" s="215"/>
      <c r="DWZ37" s="215"/>
      <c r="DXA37" s="215"/>
      <c r="DXB37" s="215"/>
      <c r="DXC37" s="215"/>
      <c r="DXD37" s="215"/>
      <c r="DXE37" s="215"/>
      <c r="DXF37" s="215"/>
      <c r="DXG37" s="215"/>
      <c r="DXH37" s="215"/>
      <c r="DXI37" s="215"/>
      <c r="DXJ37" s="215"/>
      <c r="DXK37" s="215"/>
      <c r="DXL37" s="215"/>
      <c r="DXM37" s="215"/>
      <c r="DXN37" s="215"/>
      <c r="DXO37" s="215"/>
      <c r="DXP37" s="215"/>
      <c r="DXQ37" s="215"/>
      <c r="DXR37" s="215"/>
      <c r="DXS37" s="215"/>
      <c r="DXT37" s="215"/>
      <c r="DXU37" s="215"/>
      <c r="DXV37" s="215"/>
      <c r="DXW37" s="215"/>
      <c r="DXX37" s="215"/>
      <c r="DXY37" s="215"/>
      <c r="DXZ37" s="215"/>
      <c r="DYA37" s="215"/>
      <c r="DYB37" s="215"/>
      <c r="DYC37" s="215"/>
      <c r="DYD37" s="215"/>
      <c r="DYE37" s="215"/>
      <c r="DYF37" s="215"/>
      <c r="DYG37" s="215"/>
      <c r="DYH37" s="215"/>
      <c r="DYI37" s="215"/>
      <c r="DYJ37" s="215"/>
      <c r="DYK37" s="215"/>
      <c r="DYL37" s="215"/>
      <c r="DYM37" s="215"/>
      <c r="DYN37" s="215"/>
      <c r="DYO37" s="215"/>
      <c r="DYP37" s="215"/>
      <c r="DYQ37" s="215"/>
      <c r="DYR37" s="215"/>
      <c r="DYS37" s="215"/>
      <c r="DYT37" s="215"/>
      <c r="DYU37" s="215"/>
      <c r="DYV37" s="215"/>
      <c r="DYW37" s="215"/>
      <c r="DYX37" s="215"/>
      <c r="DYY37" s="215"/>
      <c r="DYZ37" s="215"/>
      <c r="DZA37" s="215"/>
      <c r="DZB37" s="215"/>
      <c r="DZC37" s="215"/>
      <c r="DZD37" s="215"/>
      <c r="DZE37" s="215"/>
      <c r="DZF37" s="215"/>
      <c r="DZG37" s="215"/>
      <c r="DZH37" s="215"/>
      <c r="DZI37" s="215"/>
      <c r="DZJ37" s="215"/>
      <c r="DZK37" s="215"/>
      <c r="DZL37" s="215"/>
      <c r="DZM37" s="215"/>
      <c r="DZN37" s="215"/>
      <c r="DZO37" s="215"/>
      <c r="DZP37" s="215"/>
      <c r="DZQ37" s="215"/>
      <c r="DZR37" s="215"/>
      <c r="DZS37" s="215"/>
      <c r="DZT37" s="215"/>
      <c r="DZU37" s="215"/>
      <c r="DZV37" s="215"/>
      <c r="DZW37" s="215"/>
      <c r="DZX37" s="215"/>
      <c r="DZY37" s="215"/>
      <c r="DZZ37" s="215"/>
      <c r="EAA37" s="215"/>
      <c r="EAB37" s="215"/>
      <c r="EAC37" s="215"/>
      <c r="EAD37" s="215"/>
      <c r="EAE37" s="215"/>
      <c r="EAF37" s="215"/>
      <c r="EAG37" s="215"/>
      <c r="EAH37" s="215"/>
      <c r="EAI37" s="215"/>
      <c r="EAJ37" s="215"/>
      <c r="EAK37" s="215"/>
      <c r="EAL37" s="215"/>
      <c r="EAM37" s="215"/>
      <c r="EAN37" s="215"/>
      <c r="EAO37" s="215"/>
      <c r="EAP37" s="215"/>
      <c r="EAQ37" s="215"/>
      <c r="EAR37" s="215"/>
      <c r="EAS37" s="215"/>
      <c r="EAT37" s="215"/>
      <c r="EAU37" s="215"/>
      <c r="EAV37" s="215"/>
      <c r="EAW37" s="215"/>
      <c r="EAX37" s="215"/>
      <c r="EAY37" s="215"/>
      <c r="EAZ37" s="215"/>
      <c r="EBA37" s="215"/>
      <c r="EBB37" s="215"/>
      <c r="EBC37" s="215"/>
      <c r="EBD37" s="215"/>
      <c r="EBE37" s="215"/>
      <c r="EBF37" s="215"/>
      <c r="EBG37" s="215"/>
      <c r="EBH37" s="215"/>
      <c r="EBI37" s="215"/>
      <c r="EBJ37" s="215"/>
      <c r="EBK37" s="215"/>
      <c r="EBL37" s="215"/>
      <c r="EBM37" s="215"/>
      <c r="EBN37" s="215"/>
      <c r="EBO37" s="215"/>
      <c r="EBP37" s="215"/>
      <c r="EBQ37" s="215"/>
      <c r="EBR37" s="215"/>
      <c r="EBS37" s="215"/>
      <c r="EBT37" s="215"/>
      <c r="EBU37" s="215"/>
      <c r="EBV37" s="215"/>
      <c r="EBW37" s="215"/>
      <c r="EBX37" s="215"/>
      <c r="EBY37" s="215"/>
      <c r="EBZ37" s="215"/>
      <c r="ECA37" s="215"/>
      <c r="ECB37" s="215"/>
      <c r="ECC37" s="215"/>
      <c r="ECD37" s="215"/>
      <c r="ECE37" s="215"/>
      <c r="ECF37" s="215"/>
      <c r="ECG37" s="215"/>
      <c r="ECH37" s="215"/>
      <c r="ECI37" s="215"/>
      <c r="ECJ37" s="215"/>
      <c r="ECK37" s="215"/>
      <c r="ECL37" s="215"/>
      <c r="ECM37" s="215"/>
      <c r="ECN37" s="215"/>
      <c r="ECO37" s="215"/>
      <c r="ECP37" s="215"/>
      <c r="ECQ37" s="215"/>
      <c r="ECR37" s="215"/>
      <c r="ECS37" s="215"/>
      <c r="ECT37" s="215"/>
      <c r="ECU37" s="215"/>
      <c r="ECV37" s="215"/>
      <c r="ECW37" s="215"/>
      <c r="ECX37" s="215"/>
      <c r="ECY37" s="215"/>
      <c r="ECZ37" s="215"/>
      <c r="EDA37" s="215"/>
      <c r="EDB37" s="215"/>
      <c r="EDC37" s="215"/>
      <c r="EDD37" s="215"/>
      <c r="EDE37" s="215"/>
      <c r="EDF37" s="215"/>
      <c r="EDG37" s="215"/>
      <c r="EDH37" s="215"/>
      <c r="EDI37" s="215"/>
      <c r="EDJ37" s="215"/>
      <c r="EDK37" s="215"/>
      <c r="EDL37" s="215"/>
      <c r="EDM37" s="215"/>
      <c r="EDN37" s="215"/>
      <c r="EDO37" s="215"/>
      <c r="EDP37" s="215"/>
      <c r="EDQ37" s="215"/>
      <c r="EDR37" s="215"/>
      <c r="EDS37" s="215"/>
      <c r="EDT37" s="215"/>
      <c r="EDU37" s="215"/>
      <c r="EDV37" s="215"/>
      <c r="EDW37" s="215"/>
      <c r="EDX37" s="215"/>
      <c r="EDY37" s="215"/>
      <c r="EDZ37" s="215"/>
      <c r="EEA37" s="215"/>
      <c r="EEB37" s="215"/>
      <c r="EEC37" s="215"/>
      <c r="EED37" s="215"/>
      <c r="EEE37" s="215"/>
      <c r="EEF37" s="215"/>
      <c r="EEG37" s="215"/>
      <c r="EEH37" s="215"/>
      <c r="EEI37" s="215"/>
      <c r="EEJ37" s="215"/>
      <c r="EEK37" s="215"/>
      <c r="EEL37" s="215"/>
      <c r="EEM37" s="215"/>
      <c r="EEN37" s="215"/>
      <c r="EEO37" s="215"/>
      <c r="EEP37" s="215"/>
      <c r="EEQ37" s="215"/>
      <c r="EER37" s="215"/>
      <c r="EES37" s="215"/>
      <c r="EET37" s="215"/>
      <c r="EEU37" s="215"/>
      <c r="EEV37" s="215"/>
      <c r="EEW37" s="215"/>
      <c r="EEX37" s="215"/>
      <c r="EEY37" s="215"/>
      <c r="EEZ37" s="215"/>
      <c r="EFA37" s="215"/>
      <c r="EFB37" s="215"/>
      <c r="EFC37" s="215"/>
      <c r="EFD37" s="215"/>
      <c r="EFE37" s="215"/>
      <c r="EFF37" s="215"/>
      <c r="EFG37" s="215"/>
      <c r="EFH37" s="215"/>
      <c r="EFI37" s="215"/>
      <c r="EFJ37" s="215"/>
      <c r="EFK37" s="215"/>
      <c r="EFL37" s="215"/>
      <c r="EFM37" s="215"/>
      <c r="EFN37" s="215"/>
      <c r="EFO37" s="215"/>
      <c r="EFP37" s="215"/>
      <c r="EFQ37" s="215"/>
      <c r="EFR37" s="215"/>
      <c r="EFS37" s="215"/>
      <c r="EFT37" s="215"/>
      <c r="EFU37" s="215"/>
      <c r="EFV37" s="215"/>
      <c r="EFW37" s="215"/>
      <c r="EFX37" s="215"/>
      <c r="EFY37" s="215"/>
      <c r="EFZ37" s="215"/>
      <c r="EGA37" s="215"/>
      <c r="EGB37" s="215"/>
      <c r="EGC37" s="215"/>
      <c r="EGD37" s="215"/>
      <c r="EGE37" s="215"/>
      <c r="EGF37" s="215"/>
      <c r="EGG37" s="215"/>
      <c r="EGH37" s="215"/>
      <c r="EGI37" s="215"/>
      <c r="EGJ37" s="215"/>
      <c r="EGK37" s="215"/>
      <c r="EGL37" s="215"/>
      <c r="EGM37" s="215"/>
      <c r="EGN37" s="215"/>
      <c r="EGO37" s="215"/>
      <c r="EGP37" s="215"/>
      <c r="EGQ37" s="215"/>
      <c r="EGR37" s="215"/>
      <c r="EGS37" s="215"/>
      <c r="EGT37" s="215"/>
      <c r="EGU37" s="215"/>
      <c r="EGV37" s="215"/>
      <c r="EGW37" s="215"/>
      <c r="EGX37" s="215"/>
      <c r="EGY37" s="215"/>
      <c r="EGZ37" s="215"/>
      <c r="EHA37" s="215"/>
      <c r="EHB37" s="215"/>
      <c r="EHC37" s="215"/>
      <c r="EHD37" s="215"/>
      <c r="EHE37" s="215"/>
      <c r="EHF37" s="215"/>
      <c r="EHG37" s="215"/>
      <c r="EHH37" s="215"/>
      <c r="EHI37" s="215"/>
      <c r="EHJ37" s="215"/>
      <c r="EHK37" s="215"/>
      <c r="EHL37" s="215"/>
      <c r="EHM37" s="215"/>
      <c r="EHN37" s="215"/>
      <c r="EHO37" s="215"/>
      <c r="EHP37" s="215"/>
      <c r="EHQ37" s="215"/>
      <c r="EHR37" s="215"/>
      <c r="EHS37" s="215"/>
      <c r="EHT37" s="215"/>
      <c r="EHU37" s="215"/>
      <c r="EHV37" s="215"/>
      <c r="EHW37" s="215"/>
      <c r="EHX37" s="215"/>
      <c r="EHY37" s="215"/>
      <c r="EHZ37" s="215"/>
      <c r="EIA37" s="215"/>
      <c r="EIB37" s="215"/>
      <c r="EIC37" s="215"/>
      <c r="EID37" s="215"/>
      <c r="EIE37" s="215"/>
      <c r="EIF37" s="215"/>
      <c r="EIG37" s="215"/>
      <c r="EIH37" s="215"/>
      <c r="EII37" s="215"/>
      <c r="EIJ37" s="215"/>
      <c r="EIK37" s="215"/>
      <c r="EIL37" s="215"/>
      <c r="EIM37" s="215"/>
      <c r="EIN37" s="215"/>
      <c r="EIO37" s="215"/>
      <c r="EIP37" s="215"/>
      <c r="EIQ37" s="215"/>
      <c r="EIR37" s="215"/>
      <c r="EIS37" s="215"/>
      <c r="EIT37" s="215"/>
      <c r="EIU37" s="215"/>
      <c r="EIV37" s="215"/>
      <c r="EIW37" s="215"/>
      <c r="EIX37" s="215"/>
      <c r="EIY37" s="215"/>
      <c r="EIZ37" s="215"/>
      <c r="EJA37" s="215"/>
      <c r="EJB37" s="215"/>
      <c r="EJC37" s="215"/>
      <c r="EJD37" s="215"/>
      <c r="EJE37" s="215"/>
      <c r="EJF37" s="215"/>
      <c r="EJG37" s="215"/>
      <c r="EJH37" s="215"/>
      <c r="EJI37" s="215"/>
      <c r="EJJ37" s="215"/>
      <c r="EJK37" s="215"/>
      <c r="EJL37" s="215"/>
      <c r="EJM37" s="215"/>
      <c r="EJN37" s="215"/>
      <c r="EJO37" s="215"/>
      <c r="EJP37" s="215"/>
      <c r="EJQ37" s="215"/>
      <c r="EJR37" s="215"/>
      <c r="EJS37" s="215"/>
      <c r="EJT37" s="215"/>
      <c r="EJU37" s="215"/>
      <c r="EJV37" s="215"/>
      <c r="EJW37" s="215"/>
      <c r="EJX37" s="215"/>
      <c r="EJY37" s="215"/>
      <c r="EJZ37" s="215"/>
      <c r="EKA37" s="215"/>
      <c r="EKB37" s="215"/>
      <c r="EKC37" s="215"/>
      <c r="EKD37" s="215"/>
      <c r="EKE37" s="215"/>
      <c r="EKF37" s="215"/>
      <c r="EKG37" s="215"/>
      <c r="EKH37" s="215"/>
      <c r="EKI37" s="215"/>
      <c r="EKJ37" s="215"/>
      <c r="EKK37" s="215"/>
      <c r="EKL37" s="215"/>
      <c r="EKM37" s="215"/>
      <c r="EKN37" s="215"/>
      <c r="EKO37" s="215"/>
      <c r="EKP37" s="215"/>
      <c r="EKQ37" s="215"/>
      <c r="EKR37" s="215"/>
      <c r="EKS37" s="215"/>
      <c r="EKT37" s="215"/>
      <c r="EKU37" s="215"/>
      <c r="EKV37" s="215"/>
      <c r="EKW37" s="215"/>
      <c r="EKX37" s="215"/>
      <c r="EKY37" s="215"/>
      <c r="EKZ37" s="215"/>
      <c r="ELA37" s="215"/>
      <c r="ELB37" s="215"/>
      <c r="ELC37" s="215"/>
      <c r="ELD37" s="215"/>
      <c r="ELE37" s="215"/>
      <c r="ELF37" s="215"/>
      <c r="ELG37" s="215"/>
      <c r="ELH37" s="215"/>
      <c r="ELI37" s="215"/>
      <c r="ELJ37" s="215"/>
      <c r="ELK37" s="215"/>
      <c r="ELL37" s="215"/>
      <c r="ELM37" s="215"/>
      <c r="ELN37" s="215"/>
      <c r="ELO37" s="215"/>
      <c r="ELP37" s="215"/>
      <c r="ELQ37" s="215"/>
      <c r="ELR37" s="215"/>
      <c r="ELS37" s="215"/>
      <c r="ELT37" s="215"/>
      <c r="ELU37" s="215"/>
      <c r="ELV37" s="215"/>
      <c r="ELW37" s="215"/>
      <c r="ELX37" s="215"/>
      <c r="ELY37" s="215"/>
      <c r="ELZ37" s="215"/>
      <c r="EMA37" s="215"/>
      <c r="EMB37" s="215"/>
      <c r="EMC37" s="215"/>
      <c r="EMD37" s="215"/>
      <c r="EME37" s="215"/>
      <c r="EMF37" s="215"/>
      <c r="EMG37" s="215"/>
      <c r="EMH37" s="215"/>
      <c r="EMI37" s="215"/>
      <c r="EMJ37" s="215"/>
      <c r="EMK37" s="215"/>
      <c r="EML37" s="215"/>
      <c r="EMM37" s="215"/>
      <c r="EMN37" s="215"/>
      <c r="EMO37" s="215"/>
      <c r="EMP37" s="215"/>
      <c r="EMQ37" s="215"/>
      <c r="EMR37" s="215"/>
      <c r="EMS37" s="215"/>
      <c r="EMT37" s="215"/>
      <c r="EMU37" s="215"/>
      <c r="EMV37" s="215"/>
      <c r="EMW37" s="215"/>
      <c r="EMX37" s="215"/>
      <c r="EMY37" s="215"/>
      <c r="EMZ37" s="215"/>
      <c r="ENA37" s="215"/>
      <c r="ENB37" s="215"/>
      <c r="ENC37" s="215"/>
      <c r="END37" s="215"/>
      <c r="ENE37" s="215"/>
      <c r="ENF37" s="215"/>
      <c r="ENG37" s="215"/>
      <c r="ENH37" s="215"/>
      <c r="ENI37" s="215"/>
      <c r="ENJ37" s="215"/>
      <c r="ENK37" s="215"/>
      <c r="ENL37" s="215"/>
      <c r="ENM37" s="215"/>
      <c r="ENN37" s="215"/>
      <c r="ENO37" s="215"/>
      <c r="ENP37" s="215"/>
      <c r="ENQ37" s="215"/>
      <c r="ENR37" s="215"/>
      <c r="ENS37" s="215"/>
      <c r="ENT37" s="215"/>
      <c r="ENU37" s="215"/>
      <c r="ENV37" s="215"/>
      <c r="ENW37" s="215"/>
      <c r="ENX37" s="215"/>
      <c r="ENY37" s="215"/>
      <c r="ENZ37" s="215"/>
      <c r="EOA37" s="215"/>
      <c r="EOB37" s="215"/>
      <c r="EOC37" s="215"/>
      <c r="EOD37" s="215"/>
      <c r="EOE37" s="215"/>
      <c r="EOF37" s="215"/>
      <c r="EOG37" s="215"/>
      <c r="EOH37" s="215"/>
      <c r="EOI37" s="215"/>
      <c r="EOJ37" s="215"/>
      <c r="EOK37" s="215"/>
      <c r="EOL37" s="215"/>
      <c r="EOM37" s="215"/>
      <c r="EON37" s="215"/>
      <c r="EOO37" s="215"/>
      <c r="EOP37" s="215"/>
      <c r="EOQ37" s="215"/>
      <c r="EOR37" s="215"/>
      <c r="EOS37" s="215"/>
      <c r="EOT37" s="215"/>
      <c r="EOU37" s="215"/>
      <c r="EOV37" s="215"/>
      <c r="EOW37" s="215"/>
      <c r="EOX37" s="215"/>
      <c r="EOY37" s="215"/>
      <c r="EOZ37" s="215"/>
      <c r="EPA37" s="215"/>
      <c r="EPB37" s="215"/>
      <c r="EPC37" s="215"/>
      <c r="EPD37" s="215"/>
      <c r="EPE37" s="215"/>
      <c r="EPF37" s="215"/>
      <c r="EPG37" s="215"/>
      <c r="EPH37" s="215"/>
      <c r="EPI37" s="215"/>
      <c r="EPJ37" s="215"/>
      <c r="EPK37" s="215"/>
      <c r="EPL37" s="215"/>
      <c r="EPM37" s="215"/>
      <c r="EPN37" s="215"/>
      <c r="EPO37" s="215"/>
      <c r="EPP37" s="215"/>
      <c r="EPQ37" s="215"/>
      <c r="EPR37" s="215"/>
      <c r="EPS37" s="215"/>
      <c r="EPT37" s="215"/>
      <c r="EPU37" s="215"/>
      <c r="EPV37" s="215"/>
      <c r="EPW37" s="215"/>
      <c r="EPX37" s="215"/>
      <c r="EPY37" s="215"/>
      <c r="EPZ37" s="215"/>
      <c r="EQA37" s="215"/>
      <c r="EQB37" s="215"/>
      <c r="EQC37" s="215"/>
      <c r="EQD37" s="215"/>
      <c r="EQE37" s="215"/>
      <c r="EQF37" s="215"/>
      <c r="EQG37" s="215"/>
      <c r="EQH37" s="215"/>
      <c r="EQI37" s="215"/>
      <c r="EQJ37" s="215"/>
      <c r="EQK37" s="215"/>
      <c r="EQL37" s="215"/>
      <c r="EQM37" s="215"/>
      <c r="EQN37" s="215"/>
      <c r="EQO37" s="215"/>
      <c r="EQP37" s="215"/>
      <c r="EQQ37" s="215"/>
      <c r="EQR37" s="215"/>
      <c r="EQS37" s="215"/>
      <c r="EQT37" s="215"/>
      <c r="EQU37" s="215"/>
      <c r="EQV37" s="215"/>
      <c r="EQW37" s="215"/>
      <c r="EQX37" s="215"/>
      <c r="EQY37" s="215"/>
      <c r="EQZ37" s="215"/>
      <c r="ERA37" s="215"/>
      <c r="ERB37" s="215"/>
      <c r="ERC37" s="215"/>
      <c r="ERD37" s="215"/>
      <c r="ERE37" s="215"/>
      <c r="ERF37" s="215"/>
      <c r="ERG37" s="215"/>
      <c r="ERH37" s="215"/>
      <c r="ERI37" s="215"/>
      <c r="ERJ37" s="215"/>
      <c r="ERK37" s="215"/>
      <c r="ERL37" s="215"/>
      <c r="ERM37" s="215"/>
      <c r="ERN37" s="215"/>
      <c r="ERO37" s="215"/>
      <c r="ERP37" s="215"/>
      <c r="ERQ37" s="215"/>
      <c r="ERR37" s="215"/>
      <c r="ERS37" s="215"/>
      <c r="ERT37" s="215"/>
      <c r="ERU37" s="215"/>
      <c r="ERV37" s="215"/>
      <c r="ERW37" s="215"/>
      <c r="ERX37" s="215"/>
      <c r="ERY37" s="215"/>
      <c r="ERZ37" s="215"/>
      <c r="ESA37" s="215"/>
      <c r="ESB37" s="215"/>
      <c r="ESC37" s="215"/>
      <c r="ESD37" s="215"/>
      <c r="ESE37" s="215"/>
      <c r="ESF37" s="215"/>
      <c r="ESG37" s="215"/>
      <c r="ESH37" s="215"/>
      <c r="ESI37" s="215"/>
      <c r="ESJ37" s="215"/>
      <c r="ESK37" s="215"/>
      <c r="ESL37" s="215"/>
      <c r="ESM37" s="215"/>
      <c r="ESN37" s="215"/>
      <c r="ESO37" s="215"/>
      <c r="ESP37" s="215"/>
      <c r="ESQ37" s="215"/>
      <c r="ESR37" s="215"/>
      <c r="ESS37" s="215"/>
      <c r="EST37" s="215"/>
      <c r="ESU37" s="215"/>
      <c r="ESV37" s="215"/>
      <c r="ESW37" s="215"/>
      <c r="ESX37" s="215"/>
      <c r="ESY37" s="215"/>
      <c r="ESZ37" s="215"/>
      <c r="ETA37" s="215"/>
      <c r="ETB37" s="215"/>
      <c r="ETC37" s="215"/>
      <c r="ETD37" s="215"/>
      <c r="ETE37" s="215"/>
      <c r="ETF37" s="215"/>
      <c r="ETG37" s="215"/>
      <c r="ETH37" s="215"/>
      <c r="ETI37" s="215"/>
      <c r="ETJ37" s="215"/>
      <c r="ETK37" s="215"/>
      <c r="ETL37" s="215"/>
      <c r="ETM37" s="215"/>
      <c r="ETN37" s="215"/>
      <c r="ETO37" s="215"/>
      <c r="ETP37" s="215"/>
      <c r="ETQ37" s="215"/>
      <c r="ETR37" s="215"/>
      <c r="ETS37" s="215"/>
      <c r="ETT37" s="215"/>
      <c r="ETU37" s="215"/>
      <c r="ETV37" s="215"/>
      <c r="ETW37" s="215"/>
      <c r="ETX37" s="215"/>
      <c r="ETY37" s="215"/>
      <c r="ETZ37" s="215"/>
      <c r="EUA37" s="215"/>
      <c r="EUB37" s="215"/>
      <c r="EUC37" s="215"/>
      <c r="EUD37" s="215"/>
      <c r="EUE37" s="215"/>
      <c r="EUF37" s="215"/>
      <c r="EUG37" s="215"/>
      <c r="EUH37" s="215"/>
      <c r="EUI37" s="215"/>
      <c r="EUJ37" s="215"/>
      <c r="EUK37" s="215"/>
      <c r="EUL37" s="215"/>
      <c r="EUM37" s="215"/>
      <c r="EUN37" s="215"/>
      <c r="EUO37" s="215"/>
      <c r="EUP37" s="215"/>
      <c r="EUQ37" s="215"/>
      <c r="EUR37" s="215"/>
      <c r="EUS37" s="215"/>
      <c r="EUT37" s="215"/>
      <c r="EUU37" s="215"/>
      <c r="EUV37" s="215"/>
      <c r="EUW37" s="215"/>
      <c r="EUX37" s="215"/>
      <c r="EUY37" s="215"/>
      <c r="EUZ37" s="215"/>
      <c r="EVA37" s="215"/>
      <c r="EVB37" s="215"/>
      <c r="EVC37" s="215"/>
      <c r="EVD37" s="215"/>
      <c r="EVE37" s="215"/>
      <c r="EVF37" s="215"/>
      <c r="EVG37" s="215"/>
      <c r="EVH37" s="215"/>
      <c r="EVI37" s="215"/>
      <c r="EVJ37" s="215"/>
      <c r="EVK37" s="215"/>
      <c r="EVL37" s="215"/>
      <c r="EVM37" s="215"/>
      <c r="EVN37" s="215"/>
      <c r="EVO37" s="215"/>
      <c r="EVP37" s="215"/>
      <c r="EVQ37" s="215"/>
      <c r="EVR37" s="215"/>
      <c r="EVS37" s="215"/>
      <c r="EVT37" s="215"/>
      <c r="EVU37" s="215"/>
      <c r="EVV37" s="215"/>
      <c r="EVW37" s="215"/>
      <c r="EVX37" s="215"/>
      <c r="EVY37" s="215"/>
      <c r="EVZ37" s="215"/>
      <c r="EWA37" s="215"/>
      <c r="EWB37" s="215"/>
      <c r="EWC37" s="215"/>
      <c r="EWD37" s="215"/>
      <c r="EWE37" s="215"/>
      <c r="EWF37" s="215"/>
      <c r="EWG37" s="215"/>
      <c r="EWH37" s="215"/>
      <c r="EWI37" s="215"/>
      <c r="EWJ37" s="215"/>
      <c r="EWK37" s="215"/>
      <c r="EWL37" s="215"/>
      <c r="EWM37" s="215"/>
      <c r="EWN37" s="215"/>
      <c r="EWO37" s="215"/>
      <c r="EWP37" s="215"/>
      <c r="EWQ37" s="215"/>
      <c r="EWR37" s="215"/>
      <c r="EWS37" s="215"/>
      <c r="EWT37" s="215"/>
      <c r="EWU37" s="215"/>
      <c r="EWV37" s="215"/>
      <c r="EWW37" s="215"/>
      <c r="EWX37" s="215"/>
      <c r="EWY37" s="215"/>
      <c r="EWZ37" s="215"/>
      <c r="EXA37" s="215"/>
      <c r="EXB37" s="215"/>
      <c r="EXC37" s="215"/>
      <c r="EXD37" s="215"/>
      <c r="EXE37" s="215"/>
      <c r="EXF37" s="215"/>
      <c r="EXG37" s="215"/>
      <c r="EXH37" s="215"/>
      <c r="EXI37" s="215"/>
      <c r="EXJ37" s="215"/>
      <c r="EXK37" s="215"/>
      <c r="EXL37" s="215"/>
      <c r="EXM37" s="215"/>
      <c r="EXN37" s="215"/>
      <c r="EXO37" s="215"/>
      <c r="EXP37" s="215"/>
      <c r="EXQ37" s="215"/>
      <c r="EXR37" s="215"/>
      <c r="EXS37" s="215"/>
      <c r="EXT37" s="215"/>
      <c r="EXU37" s="215"/>
      <c r="EXV37" s="215"/>
      <c r="EXW37" s="215"/>
      <c r="EXX37" s="215"/>
      <c r="EXY37" s="215"/>
      <c r="EXZ37" s="215"/>
      <c r="EYA37" s="215"/>
      <c r="EYB37" s="215"/>
      <c r="EYC37" s="215"/>
      <c r="EYD37" s="215"/>
      <c r="EYE37" s="215"/>
      <c r="EYF37" s="215"/>
      <c r="EYG37" s="215"/>
      <c r="EYH37" s="215"/>
      <c r="EYI37" s="215"/>
      <c r="EYJ37" s="215"/>
      <c r="EYK37" s="215"/>
      <c r="EYL37" s="215"/>
      <c r="EYM37" s="215"/>
      <c r="EYN37" s="215"/>
      <c r="EYO37" s="215"/>
      <c r="EYP37" s="215"/>
      <c r="EYQ37" s="215"/>
      <c r="EYR37" s="215"/>
      <c r="EYS37" s="215"/>
      <c r="EYT37" s="215"/>
      <c r="EYU37" s="215"/>
      <c r="EYV37" s="215"/>
      <c r="EYW37" s="215"/>
      <c r="EYX37" s="215"/>
      <c r="EYY37" s="215"/>
      <c r="EYZ37" s="215"/>
      <c r="EZA37" s="215"/>
      <c r="EZB37" s="215"/>
      <c r="EZC37" s="215"/>
      <c r="EZD37" s="215"/>
      <c r="EZE37" s="215"/>
      <c r="EZF37" s="215"/>
      <c r="EZG37" s="215"/>
      <c r="EZH37" s="215"/>
      <c r="EZI37" s="215"/>
      <c r="EZJ37" s="215"/>
      <c r="EZK37" s="215"/>
      <c r="EZL37" s="215"/>
      <c r="EZM37" s="215"/>
      <c r="EZN37" s="215"/>
      <c r="EZO37" s="215"/>
      <c r="EZP37" s="215"/>
      <c r="EZQ37" s="215"/>
      <c r="EZR37" s="215"/>
      <c r="EZS37" s="215"/>
      <c r="EZT37" s="215"/>
      <c r="EZU37" s="215"/>
      <c r="EZV37" s="215"/>
      <c r="EZW37" s="215"/>
      <c r="EZX37" s="215"/>
      <c r="EZY37" s="215"/>
      <c r="EZZ37" s="215"/>
      <c r="FAA37" s="215"/>
      <c r="FAB37" s="215"/>
      <c r="FAC37" s="215"/>
      <c r="FAD37" s="215"/>
      <c r="FAE37" s="215"/>
      <c r="FAF37" s="215"/>
      <c r="FAG37" s="215"/>
      <c r="FAH37" s="215"/>
      <c r="FAI37" s="215"/>
      <c r="FAJ37" s="215"/>
      <c r="FAK37" s="215"/>
      <c r="FAL37" s="215"/>
      <c r="FAM37" s="215"/>
      <c r="FAN37" s="215"/>
      <c r="FAO37" s="215"/>
      <c r="FAP37" s="215"/>
      <c r="FAQ37" s="215"/>
      <c r="FAR37" s="215"/>
      <c r="FAS37" s="215"/>
      <c r="FAT37" s="215"/>
      <c r="FAU37" s="215"/>
      <c r="FAV37" s="215"/>
      <c r="FAW37" s="215"/>
      <c r="FAX37" s="215"/>
      <c r="FAY37" s="215"/>
      <c r="FAZ37" s="215"/>
      <c r="FBA37" s="215"/>
      <c r="FBB37" s="215"/>
      <c r="FBC37" s="215"/>
      <c r="FBD37" s="215"/>
      <c r="FBE37" s="215"/>
      <c r="FBF37" s="215"/>
      <c r="FBG37" s="215"/>
      <c r="FBH37" s="215"/>
      <c r="FBI37" s="215"/>
      <c r="FBJ37" s="215"/>
      <c r="FBK37" s="215"/>
      <c r="FBL37" s="215"/>
      <c r="FBM37" s="215"/>
      <c r="FBN37" s="215"/>
      <c r="FBO37" s="215"/>
      <c r="FBP37" s="215"/>
      <c r="FBQ37" s="215"/>
      <c r="FBR37" s="215"/>
      <c r="FBS37" s="215"/>
      <c r="FBT37" s="215"/>
      <c r="FBU37" s="215"/>
      <c r="FBV37" s="215"/>
      <c r="FBW37" s="215"/>
      <c r="FBX37" s="215"/>
      <c r="FBY37" s="215"/>
      <c r="FBZ37" s="215"/>
      <c r="FCA37" s="215"/>
      <c r="FCB37" s="215"/>
      <c r="FCC37" s="215"/>
      <c r="FCD37" s="215"/>
      <c r="FCE37" s="215"/>
      <c r="FCF37" s="215"/>
      <c r="FCG37" s="215"/>
      <c r="FCH37" s="215"/>
      <c r="FCI37" s="215"/>
      <c r="FCJ37" s="215"/>
      <c r="FCK37" s="215"/>
      <c r="FCL37" s="215"/>
      <c r="FCM37" s="215"/>
      <c r="FCN37" s="215"/>
      <c r="FCO37" s="215"/>
      <c r="FCP37" s="215"/>
      <c r="FCQ37" s="215"/>
      <c r="FCR37" s="215"/>
      <c r="FCS37" s="215"/>
      <c r="FCT37" s="215"/>
      <c r="FCU37" s="215"/>
      <c r="FCV37" s="215"/>
      <c r="FCW37" s="215"/>
      <c r="FCX37" s="215"/>
      <c r="FCY37" s="215"/>
      <c r="FCZ37" s="215"/>
      <c r="FDA37" s="215"/>
      <c r="FDB37" s="215"/>
      <c r="FDC37" s="215"/>
      <c r="FDD37" s="215"/>
      <c r="FDE37" s="215"/>
      <c r="FDF37" s="215"/>
      <c r="FDG37" s="215"/>
      <c r="FDH37" s="215"/>
      <c r="FDI37" s="215"/>
      <c r="FDJ37" s="215"/>
      <c r="FDK37" s="215"/>
      <c r="FDL37" s="215"/>
      <c r="FDM37" s="215"/>
      <c r="FDN37" s="215"/>
      <c r="FDO37" s="215"/>
      <c r="FDP37" s="215"/>
      <c r="FDQ37" s="215"/>
      <c r="FDR37" s="215"/>
      <c r="FDS37" s="215"/>
      <c r="FDT37" s="215"/>
      <c r="FDU37" s="215"/>
      <c r="FDV37" s="215"/>
      <c r="FDW37" s="215"/>
      <c r="FDX37" s="215"/>
      <c r="FDY37" s="215"/>
      <c r="FDZ37" s="215"/>
      <c r="FEA37" s="215"/>
      <c r="FEB37" s="215"/>
      <c r="FEC37" s="215"/>
      <c r="FED37" s="215"/>
      <c r="FEE37" s="215"/>
      <c r="FEF37" s="215"/>
      <c r="FEG37" s="215"/>
      <c r="FEH37" s="215"/>
      <c r="FEI37" s="215"/>
      <c r="FEJ37" s="215"/>
      <c r="FEK37" s="215"/>
      <c r="FEL37" s="215"/>
      <c r="FEM37" s="215"/>
      <c r="FEN37" s="215"/>
      <c r="FEO37" s="215"/>
      <c r="FEP37" s="215"/>
      <c r="FEQ37" s="215"/>
      <c r="FER37" s="215"/>
      <c r="FES37" s="215"/>
      <c r="FET37" s="215"/>
      <c r="FEU37" s="215"/>
      <c r="FEV37" s="215"/>
      <c r="FEW37" s="215"/>
      <c r="FEX37" s="215"/>
      <c r="FEY37" s="215"/>
      <c r="FEZ37" s="215"/>
      <c r="FFA37" s="215"/>
      <c r="FFB37" s="215"/>
      <c r="FFC37" s="215"/>
      <c r="FFD37" s="215"/>
      <c r="FFE37" s="215"/>
      <c r="FFF37" s="215"/>
      <c r="FFG37" s="215"/>
      <c r="FFH37" s="215"/>
      <c r="FFI37" s="215"/>
      <c r="FFJ37" s="215"/>
      <c r="FFK37" s="215"/>
      <c r="FFL37" s="215"/>
      <c r="FFM37" s="215"/>
      <c r="FFN37" s="215"/>
      <c r="FFO37" s="215"/>
      <c r="FFP37" s="215"/>
      <c r="FFQ37" s="215"/>
      <c r="FFR37" s="215"/>
      <c r="FFS37" s="215"/>
      <c r="FFT37" s="215"/>
      <c r="FFU37" s="215"/>
      <c r="FFV37" s="215"/>
      <c r="FFW37" s="215"/>
      <c r="FFX37" s="215"/>
      <c r="FFY37" s="215"/>
      <c r="FFZ37" s="215"/>
      <c r="FGA37" s="215"/>
      <c r="FGB37" s="215"/>
      <c r="FGC37" s="215"/>
      <c r="FGD37" s="215"/>
      <c r="FGE37" s="215"/>
      <c r="FGF37" s="215"/>
      <c r="FGG37" s="215"/>
      <c r="FGH37" s="215"/>
      <c r="FGI37" s="215"/>
      <c r="FGJ37" s="215"/>
      <c r="FGK37" s="215"/>
      <c r="FGL37" s="215"/>
      <c r="FGM37" s="215"/>
      <c r="FGN37" s="215"/>
      <c r="FGO37" s="215"/>
      <c r="FGP37" s="215"/>
      <c r="FGQ37" s="215"/>
      <c r="FGR37" s="215"/>
      <c r="FGS37" s="215"/>
      <c r="FGT37" s="215"/>
      <c r="FGU37" s="215"/>
      <c r="FGV37" s="215"/>
      <c r="FGW37" s="215"/>
      <c r="FGX37" s="215"/>
      <c r="FGY37" s="215"/>
      <c r="FGZ37" s="215"/>
      <c r="FHA37" s="215"/>
      <c r="FHB37" s="215"/>
      <c r="FHC37" s="215"/>
      <c r="FHD37" s="215"/>
      <c r="FHE37" s="215"/>
      <c r="FHF37" s="215"/>
      <c r="FHG37" s="215"/>
      <c r="FHH37" s="215"/>
      <c r="FHI37" s="215"/>
      <c r="FHJ37" s="215"/>
      <c r="FHK37" s="215"/>
      <c r="FHL37" s="215"/>
      <c r="FHM37" s="215"/>
      <c r="FHN37" s="215"/>
      <c r="FHO37" s="215"/>
      <c r="FHP37" s="215"/>
      <c r="FHQ37" s="215"/>
      <c r="FHR37" s="215"/>
      <c r="FHS37" s="215"/>
      <c r="FHT37" s="215"/>
      <c r="FHU37" s="215"/>
      <c r="FHV37" s="215"/>
      <c r="FHW37" s="215"/>
      <c r="FHX37" s="215"/>
      <c r="FHY37" s="215"/>
      <c r="FHZ37" s="215"/>
      <c r="FIA37" s="215"/>
      <c r="FIB37" s="215"/>
      <c r="FIC37" s="215"/>
      <c r="FID37" s="215"/>
      <c r="FIE37" s="215"/>
      <c r="FIF37" s="215"/>
      <c r="FIG37" s="215"/>
      <c r="FIH37" s="215"/>
      <c r="FII37" s="215"/>
      <c r="FIJ37" s="215"/>
      <c r="FIK37" s="215"/>
      <c r="FIL37" s="215"/>
      <c r="FIM37" s="215"/>
      <c r="FIN37" s="215"/>
      <c r="FIO37" s="215"/>
      <c r="FIP37" s="215"/>
      <c r="FIQ37" s="215"/>
      <c r="FIR37" s="215"/>
      <c r="FIS37" s="215"/>
      <c r="FIT37" s="215"/>
      <c r="FIU37" s="215"/>
      <c r="FIV37" s="215"/>
      <c r="FIW37" s="215"/>
      <c r="FIX37" s="215"/>
      <c r="FIY37" s="215"/>
      <c r="FIZ37" s="215"/>
      <c r="FJA37" s="215"/>
      <c r="FJB37" s="215"/>
      <c r="FJC37" s="215"/>
      <c r="FJD37" s="215"/>
      <c r="FJE37" s="215"/>
      <c r="FJF37" s="215"/>
      <c r="FJG37" s="215"/>
      <c r="FJH37" s="215"/>
      <c r="FJI37" s="215"/>
      <c r="FJJ37" s="215"/>
      <c r="FJK37" s="215"/>
      <c r="FJL37" s="215"/>
      <c r="FJM37" s="215"/>
      <c r="FJN37" s="215"/>
      <c r="FJO37" s="215"/>
      <c r="FJP37" s="215"/>
      <c r="FJQ37" s="215"/>
      <c r="FJR37" s="215"/>
      <c r="FJS37" s="215"/>
      <c r="FJT37" s="215"/>
      <c r="FJU37" s="215"/>
      <c r="FJV37" s="215"/>
      <c r="FJW37" s="215"/>
      <c r="FJX37" s="215"/>
      <c r="FJY37" s="215"/>
      <c r="FJZ37" s="215"/>
      <c r="FKA37" s="215"/>
      <c r="FKB37" s="215"/>
      <c r="FKC37" s="215"/>
      <c r="FKD37" s="215"/>
      <c r="FKE37" s="215"/>
      <c r="FKF37" s="215"/>
      <c r="FKG37" s="215"/>
      <c r="FKH37" s="215"/>
      <c r="FKI37" s="215"/>
      <c r="FKJ37" s="215"/>
      <c r="FKK37" s="215"/>
      <c r="FKL37" s="215"/>
      <c r="FKM37" s="215"/>
      <c r="FKN37" s="215"/>
      <c r="FKO37" s="215"/>
      <c r="FKP37" s="215"/>
      <c r="FKQ37" s="215"/>
      <c r="FKR37" s="215"/>
      <c r="FKS37" s="215"/>
      <c r="FKT37" s="215"/>
      <c r="FKU37" s="215"/>
      <c r="FKV37" s="215"/>
      <c r="FKW37" s="215"/>
      <c r="FKX37" s="215"/>
      <c r="FKY37" s="215"/>
      <c r="FKZ37" s="215"/>
      <c r="FLA37" s="215"/>
      <c r="FLB37" s="215"/>
      <c r="FLC37" s="215"/>
      <c r="FLD37" s="215"/>
      <c r="FLE37" s="215"/>
      <c r="FLF37" s="215"/>
      <c r="FLG37" s="215"/>
      <c r="FLH37" s="215"/>
      <c r="FLI37" s="215"/>
      <c r="FLJ37" s="215"/>
      <c r="FLK37" s="215"/>
      <c r="FLL37" s="215"/>
      <c r="FLM37" s="215"/>
      <c r="FLN37" s="215"/>
      <c r="FLO37" s="215"/>
      <c r="FLP37" s="215"/>
      <c r="FLQ37" s="215"/>
      <c r="FLR37" s="215"/>
      <c r="FLS37" s="215"/>
      <c r="FLT37" s="215"/>
      <c r="FLU37" s="215"/>
      <c r="FLV37" s="215"/>
      <c r="FLW37" s="215"/>
      <c r="FLX37" s="215"/>
      <c r="FLY37" s="215"/>
      <c r="FLZ37" s="215"/>
      <c r="FMA37" s="215"/>
      <c r="FMB37" s="215"/>
      <c r="FMC37" s="215"/>
      <c r="FMD37" s="215"/>
      <c r="FME37" s="215"/>
      <c r="FMF37" s="215"/>
      <c r="FMG37" s="215"/>
      <c r="FMH37" s="215"/>
      <c r="FMI37" s="215"/>
      <c r="FMJ37" s="215"/>
      <c r="FMK37" s="215"/>
      <c r="FML37" s="215"/>
      <c r="FMM37" s="215"/>
      <c r="FMN37" s="215"/>
      <c r="FMO37" s="215"/>
      <c r="FMP37" s="215"/>
      <c r="FMQ37" s="215"/>
      <c r="FMR37" s="215"/>
      <c r="FMS37" s="215"/>
      <c r="FMT37" s="215"/>
      <c r="FMU37" s="215"/>
      <c r="FMV37" s="215"/>
      <c r="FMW37" s="215"/>
      <c r="FMX37" s="215"/>
      <c r="FMY37" s="215"/>
      <c r="FMZ37" s="215"/>
      <c r="FNA37" s="215"/>
      <c r="FNB37" s="215"/>
      <c r="FNC37" s="215"/>
      <c r="FND37" s="215"/>
      <c r="FNE37" s="215"/>
      <c r="FNF37" s="215"/>
      <c r="FNG37" s="215"/>
      <c r="FNH37" s="215"/>
      <c r="FNI37" s="215"/>
      <c r="FNJ37" s="215"/>
      <c r="FNK37" s="215"/>
      <c r="FNL37" s="215"/>
      <c r="FNM37" s="215"/>
      <c r="FNN37" s="215"/>
      <c r="FNO37" s="215"/>
      <c r="FNP37" s="215"/>
      <c r="FNQ37" s="215"/>
      <c r="FNR37" s="215"/>
      <c r="FNS37" s="215"/>
      <c r="FNT37" s="215"/>
      <c r="FNU37" s="215"/>
      <c r="FNV37" s="215"/>
      <c r="FNW37" s="215"/>
      <c r="FNX37" s="215"/>
      <c r="FNY37" s="215"/>
      <c r="FNZ37" s="215"/>
      <c r="FOA37" s="215"/>
      <c r="FOB37" s="215"/>
      <c r="FOC37" s="215"/>
      <c r="FOD37" s="215"/>
      <c r="FOE37" s="215"/>
      <c r="FOF37" s="215"/>
      <c r="FOG37" s="215"/>
      <c r="FOH37" s="215"/>
      <c r="FOI37" s="215"/>
      <c r="FOJ37" s="215"/>
      <c r="FOK37" s="215"/>
      <c r="FOL37" s="215"/>
      <c r="FOM37" s="215"/>
      <c r="FON37" s="215"/>
      <c r="FOO37" s="215"/>
      <c r="FOP37" s="215"/>
      <c r="FOQ37" s="215"/>
      <c r="FOR37" s="215"/>
      <c r="FOS37" s="215"/>
      <c r="FOT37" s="215"/>
      <c r="FOU37" s="215"/>
      <c r="FOV37" s="215"/>
      <c r="FOW37" s="215"/>
      <c r="FOX37" s="215"/>
      <c r="FOY37" s="215"/>
      <c r="FOZ37" s="215"/>
      <c r="FPA37" s="215"/>
      <c r="FPB37" s="215"/>
      <c r="FPC37" s="215"/>
      <c r="FPD37" s="215"/>
      <c r="FPE37" s="215"/>
      <c r="FPF37" s="215"/>
      <c r="FPG37" s="215"/>
      <c r="FPH37" s="215"/>
      <c r="FPI37" s="215"/>
      <c r="FPJ37" s="215"/>
      <c r="FPK37" s="215"/>
      <c r="FPL37" s="215"/>
      <c r="FPM37" s="215"/>
      <c r="FPN37" s="215"/>
      <c r="FPO37" s="215"/>
      <c r="FPP37" s="215"/>
      <c r="FPQ37" s="215"/>
      <c r="FPR37" s="215"/>
      <c r="FPS37" s="215"/>
      <c r="FPT37" s="215"/>
      <c r="FPU37" s="215"/>
      <c r="FPV37" s="215"/>
      <c r="FPW37" s="215"/>
      <c r="FPX37" s="215"/>
      <c r="FPY37" s="215"/>
      <c r="FPZ37" s="215"/>
      <c r="FQA37" s="215"/>
      <c r="FQB37" s="215"/>
      <c r="FQC37" s="215"/>
      <c r="FQD37" s="215"/>
      <c r="FQE37" s="215"/>
      <c r="FQF37" s="215"/>
      <c r="FQG37" s="215"/>
      <c r="FQH37" s="215"/>
      <c r="FQI37" s="215"/>
      <c r="FQJ37" s="215"/>
      <c r="FQK37" s="215"/>
      <c r="FQL37" s="215"/>
      <c r="FQM37" s="215"/>
      <c r="FQN37" s="215"/>
      <c r="FQO37" s="215"/>
      <c r="FQP37" s="215"/>
      <c r="FQQ37" s="215"/>
      <c r="FQR37" s="215"/>
      <c r="FQS37" s="215"/>
      <c r="FQT37" s="215"/>
      <c r="FQU37" s="215"/>
      <c r="FQV37" s="215"/>
      <c r="FQW37" s="215"/>
      <c r="FQX37" s="215"/>
      <c r="FQY37" s="215"/>
      <c r="FQZ37" s="215"/>
      <c r="FRA37" s="215"/>
      <c r="FRB37" s="215"/>
      <c r="FRC37" s="215"/>
      <c r="FRD37" s="215"/>
      <c r="FRE37" s="215"/>
      <c r="FRF37" s="215"/>
      <c r="FRG37" s="215"/>
      <c r="FRH37" s="215"/>
      <c r="FRI37" s="215"/>
      <c r="FRJ37" s="215"/>
      <c r="FRK37" s="215"/>
      <c r="FRL37" s="215"/>
      <c r="FRM37" s="215"/>
      <c r="FRN37" s="215"/>
      <c r="FRO37" s="215"/>
      <c r="FRP37" s="215"/>
      <c r="FRQ37" s="215"/>
      <c r="FRR37" s="215"/>
      <c r="FRS37" s="215"/>
      <c r="FRT37" s="215"/>
      <c r="FRU37" s="215"/>
      <c r="FRV37" s="215"/>
      <c r="FRW37" s="215"/>
      <c r="FRX37" s="215"/>
      <c r="FRY37" s="215"/>
      <c r="FRZ37" s="215"/>
      <c r="FSA37" s="215"/>
      <c r="FSB37" s="215"/>
      <c r="FSC37" s="215"/>
      <c r="FSD37" s="215"/>
      <c r="FSE37" s="215"/>
      <c r="FSF37" s="215"/>
      <c r="FSG37" s="215"/>
      <c r="FSH37" s="215"/>
      <c r="FSI37" s="215"/>
      <c r="FSJ37" s="215"/>
      <c r="FSK37" s="215"/>
      <c r="FSL37" s="215"/>
      <c r="FSM37" s="215"/>
      <c r="FSN37" s="215"/>
      <c r="FSO37" s="215"/>
      <c r="FSP37" s="215"/>
      <c r="FSQ37" s="215"/>
      <c r="FSR37" s="215"/>
      <c r="FSS37" s="215"/>
      <c r="FST37" s="215"/>
      <c r="FSU37" s="215"/>
      <c r="FSV37" s="215"/>
      <c r="FSW37" s="215"/>
      <c r="FSX37" s="215"/>
      <c r="FSY37" s="215"/>
      <c r="FSZ37" s="215"/>
      <c r="FTA37" s="215"/>
      <c r="FTB37" s="215"/>
      <c r="FTC37" s="215"/>
      <c r="FTD37" s="215"/>
      <c r="FTE37" s="215"/>
      <c r="FTF37" s="215"/>
      <c r="FTG37" s="215"/>
      <c r="FTH37" s="215"/>
      <c r="FTI37" s="215"/>
      <c r="FTJ37" s="215"/>
      <c r="FTK37" s="215"/>
      <c r="FTL37" s="215"/>
      <c r="FTM37" s="215"/>
      <c r="FTN37" s="215"/>
      <c r="FTO37" s="215"/>
      <c r="FTP37" s="215"/>
      <c r="FTQ37" s="215"/>
      <c r="FTR37" s="215"/>
      <c r="FTS37" s="215"/>
      <c r="FTT37" s="215"/>
      <c r="FTU37" s="215"/>
      <c r="FTV37" s="215"/>
      <c r="FTW37" s="215"/>
      <c r="FTX37" s="215"/>
      <c r="FTY37" s="215"/>
      <c r="FTZ37" s="215"/>
      <c r="FUA37" s="215"/>
      <c r="FUB37" s="215"/>
      <c r="FUC37" s="215"/>
      <c r="FUD37" s="215"/>
      <c r="FUE37" s="215"/>
      <c r="FUF37" s="215"/>
      <c r="FUG37" s="215"/>
      <c r="FUH37" s="215"/>
      <c r="FUI37" s="215"/>
      <c r="FUJ37" s="215"/>
      <c r="FUK37" s="215"/>
      <c r="FUL37" s="215"/>
      <c r="FUM37" s="215"/>
      <c r="FUN37" s="215"/>
      <c r="FUO37" s="215"/>
      <c r="FUP37" s="215"/>
      <c r="FUQ37" s="215"/>
      <c r="FUR37" s="215"/>
      <c r="FUS37" s="215"/>
      <c r="FUT37" s="215"/>
      <c r="FUU37" s="215"/>
      <c r="FUV37" s="215"/>
      <c r="FUW37" s="215"/>
      <c r="FUX37" s="215"/>
      <c r="FUY37" s="215"/>
      <c r="FUZ37" s="215"/>
      <c r="FVA37" s="215"/>
      <c r="FVB37" s="215"/>
      <c r="FVC37" s="215"/>
      <c r="FVD37" s="215"/>
      <c r="FVE37" s="215"/>
      <c r="FVF37" s="215"/>
      <c r="FVG37" s="215"/>
      <c r="FVH37" s="215"/>
      <c r="FVI37" s="215"/>
      <c r="FVJ37" s="215"/>
      <c r="FVK37" s="215"/>
      <c r="FVL37" s="215"/>
      <c r="FVM37" s="215"/>
      <c r="FVN37" s="215"/>
      <c r="FVO37" s="215"/>
      <c r="FVP37" s="215"/>
      <c r="FVQ37" s="215"/>
      <c r="FVR37" s="215"/>
      <c r="FVS37" s="215"/>
      <c r="FVT37" s="215"/>
      <c r="FVU37" s="215"/>
      <c r="FVV37" s="215"/>
      <c r="FVW37" s="215"/>
      <c r="FVX37" s="215"/>
      <c r="FVY37" s="215"/>
      <c r="FVZ37" s="215"/>
      <c r="FWA37" s="215"/>
      <c r="FWB37" s="215"/>
      <c r="FWC37" s="215"/>
      <c r="FWD37" s="215"/>
      <c r="FWE37" s="215"/>
      <c r="FWF37" s="215"/>
      <c r="FWG37" s="215"/>
      <c r="FWH37" s="215"/>
      <c r="FWI37" s="215"/>
      <c r="FWJ37" s="215"/>
      <c r="FWK37" s="215"/>
      <c r="FWL37" s="215"/>
      <c r="FWM37" s="215"/>
      <c r="FWN37" s="215"/>
      <c r="FWO37" s="215"/>
      <c r="FWP37" s="215"/>
      <c r="FWQ37" s="215"/>
      <c r="FWR37" s="215"/>
      <c r="FWS37" s="215"/>
      <c r="FWT37" s="215"/>
      <c r="FWU37" s="215"/>
      <c r="FWV37" s="215"/>
      <c r="FWW37" s="215"/>
      <c r="FWX37" s="215"/>
      <c r="FWY37" s="215"/>
      <c r="FWZ37" s="215"/>
      <c r="FXA37" s="215"/>
      <c r="FXB37" s="215"/>
      <c r="FXC37" s="215"/>
      <c r="FXD37" s="215"/>
      <c r="FXE37" s="215"/>
      <c r="FXF37" s="215"/>
      <c r="FXG37" s="215"/>
      <c r="FXH37" s="215"/>
      <c r="FXI37" s="215"/>
      <c r="FXJ37" s="215"/>
      <c r="FXK37" s="215"/>
      <c r="FXL37" s="215"/>
      <c r="FXM37" s="215"/>
      <c r="FXN37" s="215"/>
      <c r="FXO37" s="215"/>
      <c r="FXP37" s="215"/>
      <c r="FXQ37" s="215"/>
      <c r="FXR37" s="215"/>
      <c r="FXS37" s="215"/>
      <c r="FXT37" s="215"/>
      <c r="FXU37" s="215"/>
      <c r="FXV37" s="215"/>
      <c r="FXW37" s="215"/>
      <c r="FXX37" s="215"/>
      <c r="FXY37" s="215"/>
      <c r="FXZ37" s="215"/>
      <c r="FYA37" s="215"/>
      <c r="FYB37" s="215"/>
      <c r="FYC37" s="215"/>
      <c r="FYD37" s="215"/>
      <c r="FYE37" s="215"/>
      <c r="FYF37" s="215"/>
      <c r="FYG37" s="215"/>
      <c r="FYH37" s="215"/>
      <c r="FYI37" s="215"/>
      <c r="FYJ37" s="215"/>
      <c r="FYK37" s="215"/>
      <c r="FYL37" s="215"/>
      <c r="FYM37" s="215"/>
      <c r="FYN37" s="215"/>
      <c r="FYO37" s="215"/>
      <c r="FYP37" s="215"/>
      <c r="FYQ37" s="215"/>
      <c r="FYR37" s="215"/>
      <c r="FYS37" s="215"/>
      <c r="FYT37" s="215"/>
      <c r="FYU37" s="215"/>
      <c r="FYV37" s="215"/>
      <c r="FYW37" s="215"/>
      <c r="FYX37" s="215"/>
      <c r="FYY37" s="215"/>
      <c r="FYZ37" s="215"/>
      <c r="FZA37" s="215"/>
      <c r="FZB37" s="215"/>
      <c r="FZC37" s="215"/>
      <c r="FZD37" s="215"/>
      <c r="FZE37" s="215"/>
      <c r="FZF37" s="215"/>
      <c r="FZG37" s="215"/>
      <c r="FZH37" s="215"/>
      <c r="FZI37" s="215"/>
      <c r="FZJ37" s="215"/>
      <c r="FZK37" s="215"/>
      <c r="FZL37" s="215"/>
      <c r="FZM37" s="215"/>
      <c r="FZN37" s="215"/>
      <c r="FZO37" s="215"/>
      <c r="FZP37" s="215"/>
      <c r="FZQ37" s="215"/>
      <c r="FZR37" s="215"/>
      <c r="FZS37" s="215"/>
      <c r="FZT37" s="215"/>
      <c r="FZU37" s="215"/>
      <c r="FZV37" s="215"/>
      <c r="FZW37" s="215"/>
      <c r="FZX37" s="215"/>
      <c r="FZY37" s="215"/>
      <c r="FZZ37" s="215"/>
      <c r="GAA37" s="215"/>
      <c r="GAB37" s="215"/>
      <c r="GAC37" s="215"/>
      <c r="GAD37" s="215"/>
      <c r="GAE37" s="215"/>
      <c r="GAF37" s="215"/>
      <c r="GAG37" s="215"/>
      <c r="GAH37" s="215"/>
      <c r="GAI37" s="215"/>
      <c r="GAJ37" s="215"/>
      <c r="GAK37" s="215"/>
      <c r="GAL37" s="215"/>
      <c r="GAM37" s="215"/>
      <c r="GAN37" s="215"/>
      <c r="GAO37" s="215"/>
      <c r="GAP37" s="215"/>
      <c r="GAQ37" s="215"/>
      <c r="GAR37" s="215"/>
      <c r="GAS37" s="215"/>
      <c r="GAT37" s="215"/>
      <c r="GAU37" s="215"/>
      <c r="GAV37" s="215"/>
      <c r="GAW37" s="215"/>
      <c r="GAX37" s="215"/>
      <c r="GAY37" s="215"/>
      <c r="GAZ37" s="215"/>
      <c r="GBA37" s="215"/>
      <c r="GBB37" s="215"/>
      <c r="GBC37" s="215"/>
      <c r="GBD37" s="215"/>
      <c r="GBE37" s="215"/>
      <c r="GBF37" s="215"/>
      <c r="GBG37" s="215"/>
      <c r="GBH37" s="215"/>
      <c r="GBI37" s="215"/>
      <c r="GBJ37" s="215"/>
      <c r="GBK37" s="215"/>
      <c r="GBL37" s="215"/>
      <c r="GBM37" s="215"/>
      <c r="GBN37" s="215"/>
      <c r="GBO37" s="215"/>
      <c r="GBP37" s="215"/>
      <c r="GBQ37" s="215"/>
      <c r="GBR37" s="215"/>
      <c r="GBS37" s="215"/>
      <c r="GBT37" s="215"/>
      <c r="GBU37" s="215"/>
      <c r="GBV37" s="215"/>
      <c r="GBW37" s="215"/>
      <c r="GBX37" s="215"/>
      <c r="GBY37" s="215"/>
      <c r="GBZ37" s="215"/>
      <c r="GCA37" s="215"/>
      <c r="GCB37" s="215"/>
      <c r="GCC37" s="215"/>
      <c r="GCD37" s="215"/>
      <c r="GCE37" s="215"/>
      <c r="GCF37" s="215"/>
      <c r="GCG37" s="215"/>
      <c r="GCH37" s="215"/>
      <c r="GCI37" s="215"/>
      <c r="GCJ37" s="215"/>
      <c r="GCK37" s="215"/>
      <c r="GCL37" s="215"/>
      <c r="GCM37" s="215"/>
      <c r="GCN37" s="215"/>
      <c r="GCO37" s="215"/>
      <c r="GCP37" s="215"/>
      <c r="GCQ37" s="215"/>
      <c r="GCR37" s="215"/>
      <c r="GCS37" s="215"/>
      <c r="GCT37" s="215"/>
      <c r="GCU37" s="215"/>
      <c r="GCV37" s="215"/>
      <c r="GCW37" s="215"/>
      <c r="GCX37" s="215"/>
      <c r="GCY37" s="215"/>
      <c r="GCZ37" s="215"/>
      <c r="GDA37" s="215"/>
      <c r="GDB37" s="215"/>
      <c r="GDC37" s="215"/>
      <c r="GDD37" s="215"/>
      <c r="GDE37" s="215"/>
      <c r="GDF37" s="215"/>
      <c r="GDG37" s="215"/>
      <c r="GDH37" s="215"/>
      <c r="GDI37" s="215"/>
      <c r="GDJ37" s="215"/>
      <c r="GDK37" s="215"/>
      <c r="GDL37" s="215"/>
      <c r="GDM37" s="215"/>
      <c r="GDN37" s="215"/>
      <c r="GDO37" s="215"/>
      <c r="GDP37" s="215"/>
      <c r="GDQ37" s="215"/>
      <c r="GDR37" s="215"/>
      <c r="GDS37" s="215"/>
      <c r="GDT37" s="215"/>
      <c r="GDU37" s="215"/>
      <c r="GDV37" s="215"/>
      <c r="GDW37" s="215"/>
      <c r="GDX37" s="215"/>
      <c r="GDY37" s="215"/>
      <c r="GDZ37" s="215"/>
      <c r="GEA37" s="215"/>
      <c r="GEB37" s="215"/>
      <c r="GEC37" s="215"/>
      <c r="GED37" s="215"/>
      <c r="GEE37" s="215"/>
      <c r="GEF37" s="215"/>
      <c r="GEG37" s="215"/>
      <c r="GEH37" s="215"/>
      <c r="GEI37" s="215"/>
      <c r="GEJ37" s="215"/>
      <c r="GEK37" s="215"/>
      <c r="GEL37" s="215"/>
      <c r="GEM37" s="215"/>
      <c r="GEN37" s="215"/>
      <c r="GEO37" s="215"/>
      <c r="GEP37" s="215"/>
      <c r="GEQ37" s="215"/>
      <c r="GER37" s="215"/>
      <c r="GES37" s="215"/>
      <c r="GET37" s="215"/>
      <c r="GEU37" s="215"/>
      <c r="GEV37" s="215"/>
      <c r="GEW37" s="215"/>
      <c r="GEX37" s="215"/>
      <c r="GEY37" s="215"/>
      <c r="GEZ37" s="215"/>
      <c r="GFA37" s="215"/>
      <c r="GFB37" s="215"/>
      <c r="GFC37" s="215"/>
      <c r="GFD37" s="215"/>
      <c r="GFE37" s="215"/>
      <c r="GFF37" s="215"/>
      <c r="GFG37" s="215"/>
      <c r="GFH37" s="215"/>
      <c r="GFI37" s="215"/>
      <c r="GFJ37" s="215"/>
      <c r="GFK37" s="215"/>
      <c r="GFL37" s="215"/>
      <c r="GFM37" s="215"/>
      <c r="GFN37" s="215"/>
      <c r="GFO37" s="215"/>
      <c r="GFP37" s="215"/>
      <c r="GFQ37" s="215"/>
      <c r="GFR37" s="215"/>
      <c r="GFS37" s="215"/>
      <c r="GFT37" s="215"/>
      <c r="GFU37" s="215"/>
      <c r="GFV37" s="215"/>
      <c r="GFW37" s="215"/>
      <c r="GFX37" s="215"/>
      <c r="GFY37" s="215"/>
      <c r="GFZ37" s="215"/>
      <c r="GGA37" s="215"/>
      <c r="GGB37" s="215"/>
      <c r="GGC37" s="215"/>
      <c r="GGD37" s="215"/>
      <c r="GGE37" s="215"/>
      <c r="GGF37" s="215"/>
      <c r="GGG37" s="215"/>
      <c r="GGH37" s="215"/>
      <c r="GGI37" s="215"/>
      <c r="GGJ37" s="215"/>
      <c r="GGK37" s="215"/>
      <c r="GGL37" s="215"/>
      <c r="GGM37" s="215"/>
      <c r="GGN37" s="215"/>
      <c r="GGO37" s="215"/>
      <c r="GGP37" s="215"/>
      <c r="GGQ37" s="215"/>
      <c r="GGR37" s="215"/>
      <c r="GGS37" s="215"/>
      <c r="GGT37" s="215"/>
      <c r="GGU37" s="215"/>
      <c r="GGV37" s="215"/>
      <c r="GGW37" s="215"/>
      <c r="GGX37" s="215"/>
      <c r="GGY37" s="215"/>
      <c r="GGZ37" s="215"/>
      <c r="GHA37" s="215"/>
      <c r="GHB37" s="215"/>
      <c r="GHC37" s="215"/>
      <c r="GHD37" s="215"/>
      <c r="GHE37" s="215"/>
      <c r="GHF37" s="215"/>
      <c r="GHG37" s="215"/>
      <c r="GHH37" s="215"/>
      <c r="GHI37" s="215"/>
      <c r="GHJ37" s="215"/>
      <c r="GHK37" s="215"/>
      <c r="GHL37" s="215"/>
      <c r="GHM37" s="215"/>
      <c r="GHN37" s="215"/>
      <c r="GHO37" s="215"/>
      <c r="GHP37" s="215"/>
      <c r="GHQ37" s="215"/>
      <c r="GHR37" s="215"/>
      <c r="GHS37" s="215"/>
      <c r="GHT37" s="215"/>
      <c r="GHU37" s="215"/>
      <c r="GHV37" s="215"/>
      <c r="GHW37" s="215"/>
      <c r="GHX37" s="215"/>
      <c r="GHY37" s="215"/>
      <c r="GHZ37" s="215"/>
      <c r="GIA37" s="215"/>
      <c r="GIB37" s="215"/>
      <c r="GIC37" s="215"/>
      <c r="GID37" s="215"/>
      <c r="GIE37" s="215"/>
      <c r="GIF37" s="215"/>
      <c r="GIG37" s="215"/>
      <c r="GIH37" s="215"/>
      <c r="GII37" s="215"/>
      <c r="GIJ37" s="215"/>
      <c r="GIK37" s="215"/>
      <c r="GIL37" s="215"/>
      <c r="GIM37" s="215"/>
      <c r="GIN37" s="215"/>
      <c r="GIO37" s="215"/>
      <c r="GIP37" s="215"/>
      <c r="GIQ37" s="215"/>
      <c r="GIR37" s="215"/>
      <c r="GIS37" s="215"/>
      <c r="GIT37" s="215"/>
      <c r="GIU37" s="215"/>
      <c r="GIV37" s="215"/>
      <c r="GIW37" s="215"/>
      <c r="GIX37" s="215"/>
      <c r="GIY37" s="215"/>
      <c r="GIZ37" s="215"/>
      <c r="GJA37" s="215"/>
      <c r="GJB37" s="215"/>
      <c r="GJC37" s="215"/>
      <c r="GJD37" s="215"/>
      <c r="GJE37" s="215"/>
      <c r="GJF37" s="215"/>
      <c r="GJG37" s="215"/>
      <c r="GJH37" s="215"/>
      <c r="GJI37" s="215"/>
      <c r="GJJ37" s="215"/>
      <c r="GJK37" s="215"/>
      <c r="GJL37" s="215"/>
      <c r="GJM37" s="215"/>
      <c r="GJN37" s="215"/>
      <c r="GJO37" s="215"/>
      <c r="GJP37" s="215"/>
      <c r="GJQ37" s="215"/>
      <c r="GJR37" s="215"/>
      <c r="GJS37" s="215"/>
      <c r="GJT37" s="215"/>
      <c r="GJU37" s="215"/>
      <c r="GJV37" s="215"/>
      <c r="GJW37" s="215"/>
      <c r="GJX37" s="215"/>
      <c r="GJY37" s="215"/>
      <c r="GJZ37" s="215"/>
      <c r="GKA37" s="215"/>
      <c r="GKB37" s="215"/>
      <c r="GKC37" s="215"/>
      <c r="GKD37" s="215"/>
      <c r="GKE37" s="215"/>
      <c r="GKF37" s="215"/>
      <c r="GKG37" s="215"/>
      <c r="GKH37" s="215"/>
      <c r="GKI37" s="215"/>
      <c r="GKJ37" s="215"/>
      <c r="GKK37" s="215"/>
      <c r="GKL37" s="215"/>
      <c r="GKM37" s="215"/>
      <c r="GKN37" s="215"/>
      <c r="GKO37" s="215"/>
      <c r="GKP37" s="215"/>
      <c r="GKQ37" s="215"/>
      <c r="GKR37" s="215"/>
      <c r="GKS37" s="215"/>
      <c r="GKT37" s="215"/>
      <c r="GKU37" s="215"/>
      <c r="GKV37" s="215"/>
      <c r="GKW37" s="215"/>
      <c r="GKX37" s="215"/>
      <c r="GKY37" s="215"/>
      <c r="GKZ37" s="215"/>
      <c r="GLA37" s="215"/>
      <c r="GLB37" s="215"/>
      <c r="GLC37" s="215"/>
      <c r="GLD37" s="215"/>
      <c r="GLE37" s="215"/>
      <c r="GLF37" s="215"/>
      <c r="GLG37" s="215"/>
      <c r="GLH37" s="215"/>
      <c r="GLI37" s="215"/>
      <c r="GLJ37" s="215"/>
      <c r="GLK37" s="215"/>
      <c r="GLL37" s="215"/>
      <c r="GLM37" s="215"/>
      <c r="GLN37" s="215"/>
      <c r="GLO37" s="215"/>
      <c r="GLP37" s="215"/>
      <c r="GLQ37" s="215"/>
      <c r="GLR37" s="215"/>
      <c r="GLS37" s="215"/>
      <c r="GLT37" s="215"/>
      <c r="GLU37" s="215"/>
      <c r="GLV37" s="215"/>
      <c r="GLW37" s="215"/>
      <c r="GLX37" s="215"/>
      <c r="GLY37" s="215"/>
      <c r="GLZ37" s="215"/>
      <c r="GMA37" s="215"/>
      <c r="GMB37" s="215"/>
      <c r="GMC37" s="215"/>
      <c r="GMD37" s="215"/>
      <c r="GME37" s="215"/>
      <c r="GMF37" s="215"/>
      <c r="GMG37" s="215"/>
      <c r="GMH37" s="215"/>
      <c r="GMI37" s="215"/>
      <c r="GMJ37" s="215"/>
      <c r="GMK37" s="215"/>
      <c r="GML37" s="215"/>
      <c r="GMM37" s="215"/>
      <c r="GMN37" s="215"/>
      <c r="GMO37" s="215"/>
      <c r="GMP37" s="215"/>
      <c r="GMQ37" s="215"/>
      <c r="GMR37" s="215"/>
      <c r="GMS37" s="215"/>
      <c r="GMT37" s="215"/>
      <c r="GMU37" s="215"/>
      <c r="GMV37" s="215"/>
      <c r="GMW37" s="215"/>
      <c r="GMX37" s="215"/>
      <c r="GMY37" s="215"/>
      <c r="GMZ37" s="215"/>
      <c r="GNA37" s="215"/>
      <c r="GNB37" s="215"/>
      <c r="GNC37" s="215"/>
      <c r="GND37" s="215"/>
      <c r="GNE37" s="215"/>
      <c r="GNF37" s="215"/>
      <c r="GNG37" s="215"/>
      <c r="GNH37" s="215"/>
      <c r="GNI37" s="215"/>
      <c r="GNJ37" s="215"/>
      <c r="GNK37" s="215"/>
      <c r="GNL37" s="215"/>
      <c r="GNM37" s="215"/>
      <c r="GNN37" s="215"/>
      <c r="GNO37" s="215"/>
      <c r="GNP37" s="215"/>
      <c r="GNQ37" s="215"/>
      <c r="GNR37" s="215"/>
      <c r="GNS37" s="215"/>
      <c r="GNT37" s="215"/>
      <c r="GNU37" s="215"/>
      <c r="GNV37" s="215"/>
      <c r="GNW37" s="215"/>
      <c r="GNX37" s="215"/>
      <c r="GNY37" s="215"/>
      <c r="GNZ37" s="215"/>
      <c r="GOA37" s="215"/>
      <c r="GOB37" s="215"/>
      <c r="GOC37" s="215"/>
      <c r="GOD37" s="215"/>
      <c r="GOE37" s="215"/>
      <c r="GOF37" s="215"/>
      <c r="GOG37" s="215"/>
      <c r="GOH37" s="215"/>
      <c r="GOI37" s="215"/>
      <c r="GOJ37" s="215"/>
      <c r="GOK37" s="215"/>
      <c r="GOL37" s="215"/>
      <c r="GOM37" s="215"/>
      <c r="GON37" s="215"/>
      <c r="GOO37" s="215"/>
      <c r="GOP37" s="215"/>
      <c r="GOQ37" s="215"/>
      <c r="GOR37" s="215"/>
      <c r="GOS37" s="215"/>
      <c r="GOT37" s="215"/>
      <c r="GOU37" s="215"/>
      <c r="GOV37" s="215"/>
      <c r="GOW37" s="215"/>
      <c r="GOX37" s="215"/>
      <c r="GOY37" s="215"/>
      <c r="GOZ37" s="215"/>
      <c r="GPA37" s="215"/>
      <c r="GPB37" s="215"/>
      <c r="GPC37" s="215"/>
      <c r="GPD37" s="215"/>
      <c r="GPE37" s="215"/>
      <c r="GPF37" s="215"/>
      <c r="GPG37" s="215"/>
      <c r="GPH37" s="215"/>
      <c r="GPI37" s="215"/>
      <c r="GPJ37" s="215"/>
      <c r="GPK37" s="215"/>
      <c r="GPL37" s="215"/>
      <c r="GPM37" s="215"/>
      <c r="GPN37" s="215"/>
      <c r="GPO37" s="215"/>
      <c r="GPP37" s="215"/>
      <c r="GPQ37" s="215"/>
      <c r="GPR37" s="215"/>
      <c r="GPS37" s="215"/>
      <c r="GPT37" s="215"/>
      <c r="GPU37" s="215"/>
      <c r="GPV37" s="215"/>
      <c r="GPW37" s="215"/>
      <c r="GPX37" s="215"/>
      <c r="GPY37" s="215"/>
      <c r="GPZ37" s="215"/>
      <c r="GQA37" s="215"/>
      <c r="GQB37" s="215"/>
      <c r="GQC37" s="215"/>
      <c r="GQD37" s="215"/>
      <c r="GQE37" s="215"/>
      <c r="GQF37" s="215"/>
      <c r="GQG37" s="215"/>
      <c r="GQH37" s="215"/>
      <c r="GQI37" s="215"/>
      <c r="GQJ37" s="215"/>
      <c r="GQK37" s="215"/>
      <c r="GQL37" s="215"/>
      <c r="GQM37" s="215"/>
      <c r="GQN37" s="215"/>
      <c r="GQO37" s="215"/>
      <c r="GQP37" s="215"/>
      <c r="GQQ37" s="215"/>
      <c r="GQR37" s="215"/>
      <c r="GQS37" s="215"/>
      <c r="GQT37" s="215"/>
      <c r="GQU37" s="215"/>
      <c r="GQV37" s="215"/>
      <c r="GQW37" s="215"/>
      <c r="GQX37" s="215"/>
      <c r="GQY37" s="215"/>
      <c r="GQZ37" s="215"/>
      <c r="GRA37" s="215"/>
      <c r="GRB37" s="215"/>
      <c r="GRC37" s="215"/>
      <c r="GRD37" s="215"/>
      <c r="GRE37" s="215"/>
      <c r="GRF37" s="215"/>
      <c r="GRG37" s="215"/>
      <c r="GRH37" s="215"/>
      <c r="GRI37" s="215"/>
      <c r="GRJ37" s="215"/>
      <c r="GRK37" s="215"/>
      <c r="GRL37" s="215"/>
      <c r="GRM37" s="215"/>
      <c r="GRN37" s="215"/>
      <c r="GRO37" s="215"/>
      <c r="GRP37" s="215"/>
      <c r="GRQ37" s="215"/>
      <c r="GRR37" s="215"/>
      <c r="GRS37" s="215"/>
      <c r="GRT37" s="215"/>
      <c r="GRU37" s="215"/>
      <c r="GRV37" s="215"/>
      <c r="GRW37" s="215"/>
      <c r="GRX37" s="215"/>
      <c r="GRY37" s="215"/>
      <c r="GRZ37" s="215"/>
      <c r="GSA37" s="215"/>
      <c r="GSB37" s="215"/>
      <c r="GSC37" s="215"/>
      <c r="GSD37" s="215"/>
      <c r="GSE37" s="215"/>
      <c r="GSF37" s="215"/>
      <c r="GSG37" s="215"/>
      <c r="GSH37" s="215"/>
      <c r="GSI37" s="215"/>
      <c r="GSJ37" s="215"/>
      <c r="GSK37" s="215"/>
      <c r="GSL37" s="215"/>
      <c r="GSM37" s="215"/>
      <c r="GSN37" s="215"/>
      <c r="GSO37" s="215"/>
      <c r="GSP37" s="215"/>
      <c r="GSQ37" s="215"/>
      <c r="GSR37" s="215"/>
      <c r="GSS37" s="215"/>
      <c r="GST37" s="215"/>
      <c r="GSU37" s="215"/>
      <c r="GSV37" s="215"/>
      <c r="GSW37" s="215"/>
      <c r="GSX37" s="215"/>
      <c r="GSY37" s="215"/>
      <c r="GSZ37" s="215"/>
      <c r="GTA37" s="215"/>
      <c r="GTB37" s="215"/>
      <c r="GTC37" s="215"/>
      <c r="GTD37" s="215"/>
      <c r="GTE37" s="215"/>
      <c r="GTF37" s="215"/>
      <c r="GTG37" s="215"/>
      <c r="GTH37" s="215"/>
      <c r="GTI37" s="215"/>
      <c r="GTJ37" s="215"/>
      <c r="GTK37" s="215"/>
      <c r="GTL37" s="215"/>
      <c r="GTM37" s="215"/>
      <c r="GTN37" s="215"/>
      <c r="GTO37" s="215"/>
      <c r="GTP37" s="215"/>
      <c r="GTQ37" s="215"/>
      <c r="GTR37" s="215"/>
      <c r="GTS37" s="215"/>
      <c r="GTT37" s="215"/>
      <c r="GTU37" s="215"/>
      <c r="GTV37" s="215"/>
      <c r="GTW37" s="215"/>
      <c r="GTX37" s="215"/>
      <c r="GTY37" s="215"/>
      <c r="GTZ37" s="215"/>
      <c r="GUA37" s="215"/>
      <c r="GUB37" s="215"/>
      <c r="GUC37" s="215"/>
      <c r="GUD37" s="215"/>
      <c r="GUE37" s="215"/>
      <c r="GUF37" s="215"/>
      <c r="GUG37" s="215"/>
      <c r="GUH37" s="215"/>
      <c r="GUI37" s="215"/>
      <c r="GUJ37" s="215"/>
      <c r="GUK37" s="215"/>
      <c r="GUL37" s="215"/>
      <c r="GUM37" s="215"/>
      <c r="GUN37" s="215"/>
      <c r="GUO37" s="215"/>
      <c r="GUP37" s="215"/>
      <c r="GUQ37" s="215"/>
      <c r="GUR37" s="215"/>
      <c r="GUS37" s="215"/>
      <c r="GUT37" s="215"/>
      <c r="GUU37" s="215"/>
      <c r="GUV37" s="215"/>
      <c r="GUW37" s="215"/>
      <c r="GUX37" s="215"/>
      <c r="GUY37" s="215"/>
      <c r="GUZ37" s="215"/>
      <c r="GVA37" s="215"/>
      <c r="GVB37" s="215"/>
      <c r="GVC37" s="215"/>
      <c r="GVD37" s="215"/>
      <c r="GVE37" s="215"/>
      <c r="GVF37" s="215"/>
      <c r="GVG37" s="215"/>
      <c r="GVH37" s="215"/>
      <c r="GVI37" s="215"/>
      <c r="GVJ37" s="215"/>
      <c r="GVK37" s="215"/>
      <c r="GVL37" s="215"/>
      <c r="GVM37" s="215"/>
      <c r="GVN37" s="215"/>
      <c r="GVO37" s="215"/>
      <c r="GVP37" s="215"/>
      <c r="GVQ37" s="215"/>
      <c r="GVR37" s="215"/>
      <c r="GVS37" s="215"/>
      <c r="GVT37" s="215"/>
      <c r="GVU37" s="215"/>
      <c r="GVV37" s="215"/>
      <c r="GVW37" s="215"/>
      <c r="GVX37" s="215"/>
      <c r="GVY37" s="215"/>
      <c r="GVZ37" s="215"/>
      <c r="GWA37" s="215"/>
      <c r="GWB37" s="215"/>
      <c r="GWC37" s="215"/>
      <c r="GWD37" s="215"/>
      <c r="GWE37" s="215"/>
      <c r="GWF37" s="215"/>
      <c r="GWG37" s="215"/>
      <c r="GWH37" s="215"/>
      <c r="GWI37" s="215"/>
      <c r="GWJ37" s="215"/>
      <c r="GWK37" s="215"/>
      <c r="GWL37" s="215"/>
      <c r="GWM37" s="215"/>
      <c r="GWN37" s="215"/>
      <c r="GWO37" s="215"/>
      <c r="GWP37" s="215"/>
      <c r="GWQ37" s="215"/>
      <c r="GWR37" s="215"/>
      <c r="GWS37" s="215"/>
      <c r="GWT37" s="215"/>
      <c r="GWU37" s="215"/>
      <c r="GWV37" s="215"/>
      <c r="GWW37" s="215"/>
      <c r="GWX37" s="215"/>
      <c r="GWY37" s="215"/>
      <c r="GWZ37" s="215"/>
      <c r="GXA37" s="215"/>
      <c r="GXB37" s="215"/>
      <c r="GXC37" s="215"/>
      <c r="GXD37" s="215"/>
      <c r="GXE37" s="215"/>
      <c r="GXF37" s="215"/>
      <c r="GXG37" s="215"/>
      <c r="GXH37" s="215"/>
      <c r="GXI37" s="215"/>
      <c r="GXJ37" s="215"/>
      <c r="GXK37" s="215"/>
      <c r="GXL37" s="215"/>
      <c r="GXM37" s="215"/>
      <c r="GXN37" s="215"/>
      <c r="GXO37" s="215"/>
      <c r="GXP37" s="215"/>
      <c r="GXQ37" s="215"/>
      <c r="GXR37" s="215"/>
      <c r="GXS37" s="215"/>
      <c r="GXT37" s="215"/>
      <c r="GXU37" s="215"/>
      <c r="GXV37" s="215"/>
      <c r="GXW37" s="215"/>
      <c r="GXX37" s="215"/>
      <c r="GXY37" s="215"/>
      <c r="GXZ37" s="215"/>
      <c r="GYA37" s="215"/>
      <c r="GYB37" s="215"/>
      <c r="GYC37" s="215"/>
      <c r="GYD37" s="215"/>
      <c r="GYE37" s="215"/>
      <c r="GYF37" s="215"/>
      <c r="GYG37" s="215"/>
      <c r="GYH37" s="215"/>
      <c r="GYI37" s="215"/>
      <c r="GYJ37" s="215"/>
      <c r="GYK37" s="215"/>
      <c r="GYL37" s="215"/>
      <c r="GYM37" s="215"/>
      <c r="GYN37" s="215"/>
      <c r="GYO37" s="215"/>
      <c r="GYP37" s="215"/>
      <c r="GYQ37" s="215"/>
      <c r="GYR37" s="215"/>
      <c r="GYS37" s="215"/>
      <c r="GYT37" s="215"/>
      <c r="GYU37" s="215"/>
      <c r="GYV37" s="215"/>
      <c r="GYW37" s="215"/>
      <c r="GYX37" s="215"/>
      <c r="GYY37" s="215"/>
      <c r="GYZ37" s="215"/>
      <c r="GZA37" s="215"/>
      <c r="GZB37" s="215"/>
      <c r="GZC37" s="215"/>
      <c r="GZD37" s="215"/>
      <c r="GZE37" s="215"/>
      <c r="GZF37" s="215"/>
      <c r="GZG37" s="215"/>
      <c r="GZH37" s="215"/>
      <c r="GZI37" s="215"/>
      <c r="GZJ37" s="215"/>
      <c r="GZK37" s="215"/>
      <c r="GZL37" s="215"/>
      <c r="GZM37" s="215"/>
      <c r="GZN37" s="215"/>
      <c r="GZO37" s="215"/>
      <c r="GZP37" s="215"/>
      <c r="GZQ37" s="215"/>
      <c r="GZR37" s="215"/>
      <c r="GZS37" s="215"/>
      <c r="GZT37" s="215"/>
      <c r="GZU37" s="215"/>
      <c r="GZV37" s="215"/>
      <c r="GZW37" s="215"/>
      <c r="GZX37" s="215"/>
      <c r="GZY37" s="215"/>
      <c r="GZZ37" s="215"/>
      <c r="HAA37" s="215"/>
      <c r="HAB37" s="215"/>
      <c r="HAC37" s="215"/>
      <c r="HAD37" s="215"/>
      <c r="HAE37" s="215"/>
      <c r="HAF37" s="215"/>
      <c r="HAG37" s="215"/>
      <c r="HAH37" s="215"/>
      <c r="HAI37" s="215"/>
      <c r="HAJ37" s="215"/>
      <c r="HAK37" s="215"/>
      <c r="HAL37" s="215"/>
      <c r="HAM37" s="215"/>
      <c r="HAN37" s="215"/>
      <c r="HAO37" s="215"/>
      <c r="HAP37" s="215"/>
      <c r="HAQ37" s="215"/>
      <c r="HAR37" s="215"/>
      <c r="HAS37" s="215"/>
      <c r="HAT37" s="215"/>
      <c r="HAU37" s="215"/>
      <c r="HAV37" s="215"/>
      <c r="HAW37" s="215"/>
      <c r="HAX37" s="215"/>
      <c r="HAY37" s="215"/>
      <c r="HAZ37" s="215"/>
      <c r="HBA37" s="215"/>
      <c r="HBB37" s="215"/>
      <c r="HBC37" s="215"/>
      <c r="HBD37" s="215"/>
      <c r="HBE37" s="215"/>
      <c r="HBF37" s="215"/>
      <c r="HBG37" s="215"/>
      <c r="HBH37" s="215"/>
      <c r="HBI37" s="215"/>
      <c r="HBJ37" s="215"/>
      <c r="HBK37" s="215"/>
      <c r="HBL37" s="215"/>
      <c r="HBM37" s="215"/>
      <c r="HBN37" s="215"/>
      <c r="HBO37" s="215"/>
      <c r="HBP37" s="215"/>
      <c r="HBQ37" s="215"/>
      <c r="HBR37" s="215"/>
      <c r="HBS37" s="215"/>
      <c r="HBT37" s="215"/>
      <c r="HBU37" s="215"/>
      <c r="HBV37" s="215"/>
      <c r="HBW37" s="215"/>
      <c r="HBX37" s="215"/>
      <c r="HBY37" s="215"/>
      <c r="HBZ37" s="215"/>
      <c r="HCA37" s="215"/>
      <c r="HCB37" s="215"/>
      <c r="HCC37" s="215"/>
      <c r="HCD37" s="215"/>
      <c r="HCE37" s="215"/>
      <c r="HCF37" s="215"/>
      <c r="HCG37" s="215"/>
      <c r="HCH37" s="215"/>
      <c r="HCI37" s="215"/>
      <c r="HCJ37" s="215"/>
      <c r="HCK37" s="215"/>
      <c r="HCL37" s="215"/>
      <c r="HCM37" s="215"/>
      <c r="HCN37" s="215"/>
      <c r="HCO37" s="215"/>
      <c r="HCP37" s="215"/>
      <c r="HCQ37" s="215"/>
      <c r="HCR37" s="215"/>
      <c r="HCS37" s="215"/>
      <c r="HCT37" s="215"/>
      <c r="HCU37" s="215"/>
      <c r="HCV37" s="215"/>
      <c r="HCW37" s="215"/>
      <c r="HCX37" s="215"/>
      <c r="HCY37" s="215"/>
      <c r="HCZ37" s="215"/>
      <c r="HDA37" s="215"/>
      <c r="HDB37" s="215"/>
      <c r="HDC37" s="215"/>
      <c r="HDD37" s="215"/>
      <c r="HDE37" s="215"/>
      <c r="HDF37" s="215"/>
      <c r="HDG37" s="215"/>
      <c r="HDH37" s="215"/>
      <c r="HDI37" s="215"/>
      <c r="HDJ37" s="215"/>
      <c r="HDK37" s="215"/>
      <c r="HDL37" s="215"/>
      <c r="HDM37" s="215"/>
      <c r="HDN37" s="215"/>
      <c r="HDO37" s="215"/>
      <c r="HDP37" s="215"/>
      <c r="HDQ37" s="215"/>
      <c r="HDR37" s="215"/>
      <c r="HDS37" s="215"/>
      <c r="HDT37" s="215"/>
      <c r="HDU37" s="215"/>
      <c r="HDV37" s="215"/>
      <c r="HDW37" s="215"/>
      <c r="HDX37" s="215"/>
      <c r="HDY37" s="215"/>
      <c r="HDZ37" s="215"/>
      <c r="HEA37" s="215"/>
      <c r="HEB37" s="215"/>
      <c r="HEC37" s="215"/>
      <c r="HED37" s="215"/>
      <c r="HEE37" s="215"/>
      <c r="HEF37" s="215"/>
      <c r="HEG37" s="215"/>
      <c r="HEH37" s="215"/>
      <c r="HEI37" s="215"/>
      <c r="HEJ37" s="215"/>
      <c r="HEK37" s="215"/>
      <c r="HEL37" s="215"/>
      <c r="HEM37" s="215"/>
      <c r="HEN37" s="215"/>
      <c r="HEO37" s="215"/>
      <c r="HEP37" s="215"/>
      <c r="HEQ37" s="215"/>
      <c r="HER37" s="215"/>
      <c r="HES37" s="215"/>
      <c r="HET37" s="215"/>
      <c r="HEU37" s="215"/>
      <c r="HEV37" s="215"/>
      <c r="HEW37" s="215"/>
      <c r="HEX37" s="215"/>
      <c r="HEY37" s="215"/>
      <c r="HEZ37" s="215"/>
      <c r="HFA37" s="215"/>
      <c r="HFB37" s="215"/>
      <c r="HFC37" s="215"/>
      <c r="HFD37" s="215"/>
      <c r="HFE37" s="215"/>
      <c r="HFF37" s="215"/>
      <c r="HFG37" s="215"/>
      <c r="HFH37" s="215"/>
      <c r="HFI37" s="215"/>
      <c r="HFJ37" s="215"/>
      <c r="HFK37" s="215"/>
      <c r="HFL37" s="215"/>
      <c r="HFM37" s="215"/>
      <c r="HFN37" s="215"/>
      <c r="HFO37" s="215"/>
      <c r="HFP37" s="215"/>
      <c r="HFQ37" s="215"/>
      <c r="HFR37" s="215"/>
      <c r="HFS37" s="215"/>
      <c r="HFT37" s="215"/>
      <c r="HFU37" s="215"/>
      <c r="HFV37" s="215"/>
      <c r="HFW37" s="215"/>
      <c r="HFX37" s="215"/>
      <c r="HFY37" s="215"/>
      <c r="HFZ37" s="215"/>
      <c r="HGA37" s="215"/>
      <c r="HGB37" s="215"/>
      <c r="HGC37" s="215"/>
      <c r="HGD37" s="215"/>
      <c r="HGE37" s="215"/>
      <c r="HGF37" s="215"/>
      <c r="HGG37" s="215"/>
      <c r="HGH37" s="215"/>
      <c r="HGI37" s="215"/>
      <c r="HGJ37" s="215"/>
      <c r="HGK37" s="215"/>
      <c r="HGL37" s="215"/>
      <c r="HGM37" s="215"/>
      <c r="HGN37" s="215"/>
      <c r="HGO37" s="215"/>
      <c r="HGP37" s="215"/>
      <c r="HGQ37" s="215"/>
      <c r="HGR37" s="215"/>
      <c r="HGS37" s="215"/>
      <c r="HGT37" s="215"/>
      <c r="HGU37" s="215"/>
      <c r="HGV37" s="215"/>
      <c r="HGW37" s="215"/>
      <c r="HGX37" s="215"/>
      <c r="HGY37" s="215"/>
      <c r="HGZ37" s="215"/>
      <c r="HHA37" s="215"/>
      <c r="HHB37" s="215"/>
      <c r="HHC37" s="215"/>
      <c r="HHD37" s="215"/>
      <c r="HHE37" s="215"/>
      <c r="HHF37" s="215"/>
      <c r="HHG37" s="215"/>
      <c r="HHH37" s="215"/>
      <c r="HHI37" s="215"/>
      <c r="HHJ37" s="215"/>
      <c r="HHK37" s="215"/>
      <c r="HHL37" s="215"/>
      <c r="HHM37" s="215"/>
      <c r="HHN37" s="215"/>
      <c r="HHO37" s="215"/>
      <c r="HHP37" s="215"/>
      <c r="HHQ37" s="215"/>
      <c r="HHR37" s="215"/>
      <c r="HHS37" s="215"/>
      <c r="HHT37" s="215"/>
      <c r="HHU37" s="215"/>
      <c r="HHV37" s="215"/>
      <c r="HHW37" s="215"/>
      <c r="HHX37" s="215"/>
      <c r="HHY37" s="215"/>
      <c r="HHZ37" s="215"/>
      <c r="HIA37" s="215"/>
      <c r="HIB37" s="215"/>
      <c r="HIC37" s="215"/>
      <c r="HID37" s="215"/>
      <c r="HIE37" s="215"/>
      <c r="HIF37" s="215"/>
      <c r="HIG37" s="215"/>
      <c r="HIH37" s="215"/>
      <c r="HII37" s="215"/>
      <c r="HIJ37" s="215"/>
      <c r="HIK37" s="215"/>
      <c r="HIL37" s="215"/>
      <c r="HIM37" s="215"/>
      <c r="HIN37" s="215"/>
      <c r="HIO37" s="215"/>
      <c r="HIP37" s="215"/>
      <c r="HIQ37" s="215"/>
      <c r="HIR37" s="215"/>
      <c r="HIS37" s="215"/>
      <c r="HIT37" s="215"/>
      <c r="HIU37" s="215"/>
      <c r="HIV37" s="215"/>
      <c r="HIW37" s="215"/>
      <c r="HIX37" s="215"/>
      <c r="HIY37" s="215"/>
      <c r="HIZ37" s="215"/>
      <c r="HJA37" s="215"/>
      <c r="HJB37" s="215"/>
      <c r="HJC37" s="215"/>
      <c r="HJD37" s="215"/>
      <c r="HJE37" s="215"/>
      <c r="HJF37" s="215"/>
      <c r="HJG37" s="215"/>
      <c r="HJH37" s="215"/>
      <c r="HJI37" s="215"/>
      <c r="HJJ37" s="215"/>
      <c r="HJK37" s="215"/>
      <c r="HJL37" s="215"/>
      <c r="HJM37" s="215"/>
      <c r="HJN37" s="215"/>
      <c r="HJO37" s="215"/>
      <c r="HJP37" s="215"/>
      <c r="HJQ37" s="215"/>
      <c r="HJR37" s="215"/>
      <c r="HJS37" s="215"/>
      <c r="HJT37" s="215"/>
      <c r="HJU37" s="215"/>
      <c r="HJV37" s="215"/>
      <c r="HJW37" s="215"/>
      <c r="HJX37" s="215"/>
      <c r="HJY37" s="215"/>
      <c r="HJZ37" s="215"/>
      <c r="HKA37" s="215"/>
      <c r="HKB37" s="215"/>
      <c r="HKC37" s="215"/>
      <c r="HKD37" s="215"/>
      <c r="HKE37" s="215"/>
      <c r="HKF37" s="215"/>
      <c r="HKG37" s="215"/>
      <c r="HKH37" s="215"/>
      <c r="HKI37" s="215"/>
      <c r="HKJ37" s="215"/>
      <c r="HKK37" s="215"/>
      <c r="HKL37" s="215"/>
      <c r="HKM37" s="215"/>
      <c r="HKN37" s="215"/>
      <c r="HKO37" s="215"/>
      <c r="HKP37" s="215"/>
      <c r="HKQ37" s="215"/>
      <c r="HKR37" s="215"/>
      <c r="HKS37" s="215"/>
      <c r="HKT37" s="215"/>
      <c r="HKU37" s="215"/>
      <c r="HKV37" s="215"/>
      <c r="HKW37" s="215"/>
      <c r="HKX37" s="215"/>
      <c r="HKY37" s="215"/>
      <c r="HKZ37" s="215"/>
      <c r="HLA37" s="215"/>
      <c r="HLB37" s="215"/>
      <c r="HLC37" s="215"/>
      <c r="HLD37" s="215"/>
      <c r="HLE37" s="215"/>
      <c r="HLF37" s="215"/>
      <c r="HLG37" s="215"/>
      <c r="HLH37" s="215"/>
      <c r="HLI37" s="215"/>
      <c r="HLJ37" s="215"/>
      <c r="HLK37" s="215"/>
      <c r="HLL37" s="215"/>
      <c r="HLM37" s="215"/>
      <c r="HLN37" s="215"/>
      <c r="HLO37" s="215"/>
      <c r="HLP37" s="215"/>
      <c r="HLQ37" s="215"/>
      <c r="HLR37" s="215"/>
      <c r="HLS37" s="215"/>
      <c r="HLT37" s="215"/>
      <c r="HLU37" s="215"/>
      <c r="HLV37" s="215"/>
      <c r="HLW37" s="215"/>
      <c r="HLX37" s="215"/>
      <c r="HLY37" s="215"/>
      <c r="HLZ37" s="215"/>
      <c r="HMA37" s="215"/>
      <c r="HMB37" s="215"/>
      <c r="HMC37" s="215"/>
      <c r="HMD37" s="215"/>
      <c r="HME37" s="215"/>
      <c r="HMF37" s="215"/>
      <c r="HMG37" s="215"/>
      <c r="HMH37" s="215"/>
      <c r="HMI37" s="215"/>
      <c r="HMJ37" s="215"/>
      <c r="HMK37" s="215"/>
      <c r="HML37" s="215"/>
      <c r="HMM37" s="215"/>
      <c r="HMN37" s="215"/>
      <c r="HMO37" s="215"/>
      <c r="HMP37" s="215"/>
      <c r="HMQ37" s="215"/>
      <c r="HMR37" s="215"/>
      <c r="HMS37" s="215"/>
      <c r="HMT37" s="215"/>
      <c r="HMU37" s="215"/>
      <c r="HMV37" s="215"/>
      <c r="HMW37" s="215"/>
      <c r="HMX37" s="215"/>
      <c r="HMY37" s="215"/>
      <c r="HMZ37" s="215"/>
      <c r="HNA37" s="215"/>
      <c r="HNB37" s="215"/>
      <c r="HNC37" s="215"/>
      <c r="HND37" s="215"/>
      <c r="HNE37" s="215"/>
      <c r="HNF37" s="215"/>
      <c r="HNG37" s="215"/>
      <c r="HNH37" s="215"/>
      <c r="HNI37" s="215"/>
      <c r="HNJ37" s="215"/>
      <c r="HNK37" s="215"/>
      <c r="HNL37" s="215"/>
      <c r="HNM37" s="215"/>
      <c r="HNN37" s="215"/>
      <c r="HNO37" s="215"/>
      <c r="HNP37" s="215"/>
      <c r="HNQ37" s="215"/>
      <c r="HNR37" s="215"/>
      <c r="HNS37" s="215"/>
      <c r="HNT37" s="215"/>
      <c r="HNU37" s="215"/>
      <c r="HNV37" s="215"/>
      <c r="HNW37" s="215"/>
      <c r="HNX37" s="215"/>
      <c r="HNY37" s="215"/>
      <c r="HNZ37" s="215"/>
      <c r="HOA37" s="215"/>
      <c r="HOB37" s="215"/>
      <c r="HOC37" s="215"/>
      <c r="HOD37" s="215"/>
      <c r="HOE37" s="215"/>
      <c r="HOF37" s="215"/>
      <c r="HOG37" s="215"/>
      <c r="HOH37" s="215"/>
      <c r="HOI37" s="215"/>
      <c r="HOJ37" s="215"/>
      <c r="HOK37" s="215"/>
      <c r="HOL37" s="215"/>
      <c r="HOM37" s="215"/>
      <c r="HON37" s="215"/>
      <c r="HOO37" s="215"/>
      <c r="HOP37" s="215"/>
      <c r="HOQ37" s="215"/>
      <c r="HOR37" s="215"/>
      <c r="HOS37" s="215"/>
      <c r="HOT37" s="215"/>
      <c r="HOU37" s="215"/>
      <c r="HOV37" s="215"/>
      <c r="HOW37" s="215"/>
      <c r="HOX37" s="215"/>
      <c r="HOY37" s="215"/>
      <c r="HOZ37" s="215"/>
      <c r="HPA37" s="215"/>
      <c r="HPB37" s="215"/>
      <c r="HPC37" s="215"/>
      <c r="HPD37" s="215"/>
      <c r="HPE37" s="215"/>
      <c r="HPF37" s="215"/>
      <c r="HPG37" s="215"/>
      <c r="HPH37" s="215"/>
      <c r="HPI37" s="215"/>
      <c r="HPJ37" s="215"/>
      <c r="HPK37" s="215"/>
      <c r="HPL37" s="215"/>
      <c r="HPM37" s="215"/>
      <c r="HPN37" s="215"/>
      <c r="HPO37" s="215"/>
      <c r="HPP37" s="215"/>
      <c r="HPQ37" s="215"/>
      <c r="HPR37" s="215"/>
      <c r="HPS37" s="215"/>
      <c r="HPT37" s="215"/>
      <c r="HPU37" s="215"/>
      <c r="HPV37" s="215"/>
      <c r="HPW37" s="215"/>
      <c r="HPX37" s="215"/>
      <c r="HPY37" s="215"/>
      <c r="HPZ37" s="215"/>
      <c r="HQA37" s="215"/>
      <c r="HQB37" s="215"/>
      <c r="HQC37" s="215"/>
      <c r="HQD37" s="215"/>
      <c r="HQE37" s="215"/>
      <c r="HQF37" s="215"/>
      <c r="HQG37" s="215"/>
      <c r="HQH37" s="215"/>
      <c r="HQI37" s="215"/>
      <c r="HQJ37" s="215"/>
      <c r="HQK37" s="215"/>
      <c r="HQL37" s="215"/>
      <c r="HQM37" s="215"/>
      <c r="HQN37" s="215"/>
      <c r="HQO37" s="215"/>
      <c r="HQP37" s="215"/>
      <c r="HQQ37" s="215"/>
      <c r="HQR37" s="215"/>
      <c r="HQS37" s="215"/>
      <c r="HQT37" s="215"/>
      <c r="HQU37" s="215"/>
      <c r="HQV37" s="215"/>
      <c r="HQW37" s="215"/>
      <c r="HQX37" s="215"/>
      <c r="HQY37" s="215"/>
      <c r="HQZ37" s="215"/>
      <c r="HRA37" s="215"/>
      <c r="HRB37" s="215"/>
      <c r="HRC37" s="215"/>
      <c r="HRD37" s="215"/>
      <c r="HRE37" s="215"/>
      <c r="HRF37" s="215"/>
      <c r="HRG37" s="215"/>
      <c r="HRH37" s="215"/>
      <c r="HRI37" s="215"/>
      <c r="HRJ37" s="215"/>
      <c r="HRK37" s="215"/>
      <c r="HRL37" s="215"/>
      <c r="HRM37" s="215"/>
      <c r="HRN37" s="215"/>
      <c r="HRO37" s="215"/>
      <c r="HRP37" s="215"/>
      <c r="HRQ37" s="215"/>
      <c r="HRR37" s="215"/>
      <c r="HRS37" s="215"/>
      <c r="HRT37" s="215"/>
      <c r="HRU37" s="215"/>
      <c r="HRV37" s="215"/>
      <c r="HRW37" s="215"/>
      <c r="HRX37" s="215"/>
      <c r="HRY37" s="215"/>
      <c r="HRZ37" s="215"/>
      <c r="HSA37" s="215"/>
      <c r="HSB37" s="215"/>
      <c r="HSC37" s="215"/>
      <c r="HSD37" s="215"/>
      <c r="HSE37" s="215"/>
      <c r="HSF37" s="215"/>
      <c r="HSG37" s="215"/>
      <c r="HSH37" s="215"/>
      <c r="HSI37" s="215"/>
      <c r="HSJ37" s="215"/>
      <c r="HSK37" s="215"/>
      <c r="HSL37" s="215"/>
      <c r="HSM37" s="215"/>
      <c r="HSN37" s="215"/>
      <c r="HSO37" s="215"/>
      <c r="HSP37" s="215"/>
      <c r="HSQ37" s="215"/>
      <c r="HSR37" s="215"/>
      <c r="HSS37" s="215"/>
      <c r="HST37" s="215"/>
      <c r="HSU37" s="215"/>
      <c r="HSV37" s="215"/>
      <c r="HSW37" s="215"/>
      <c r="HSX37" s="215"/>
      <c r="HSY37" s="215"/>
      <c r="HSZ37" s="215"/>
      <c r="HTA37" s="215"/>
      <c r="HTB37" s="215"/>
      <c r="HTC37" s="215"/>
      <c r="HTD37" s="215"/>
      <c r="HTE37" s="215"/>
      <c r="HTF37" s="215"/>
      <c r="HTG37" s="215"/>
      <c r="HTH37" s="215"/>
      <c r="HTI37" s="215"/>
      <c r="HTJ37" s="215"/>
      <c r="HTK37" s="215"/>
      <c r="HTL37" s="215"/>
      <c r="HTM37" s="215"/>
      <c r="HTN37" s="215"/>
      <c r="HTO37" s="215"/>
      <c r="HTP37" s="215"/>
      <c r="HTQ37" s="215"/>
      <c r="HTR37" s="215"/>
      <c r="HTS37" s="215"/>
      <c r="HTT37" s="215"/>
      <c r="HTU37" s="215"/>
      <c r="HTV37" s="215"/>
      <c r="HTW37" s="215"/>
      <c r="HTX37" s="215"/>
      <c r="HTY37" s="215"/>
      <c r="HTZ37" s="215"/>
      <c r="HUA37" s="215"/>
      <c r="HUB37" s="215"/>
      <c r="HUC37" s="215"/>
      <c r="HUD37" s="215"/>
      <c r="HUE37" s="215"/>
      <c r="HUF37" s="215"/>
      <c r="HUG37" s="215"/>
      <c r="HUH37" s="215"/>
      <c r="HUI37" s="215"/>
      <c r="HUJ37" s="215"/>
      <c r="HUK37" s="215"/>
      <c r="HUL37" s="215"/>
      <c r="HUM37" s="215"/>
      <c r="HUN37" s="215"/>
      <c r="HUO37" s="215"/>
      <c r="HUP37" s="215"/>
      <c r="HUQ37" s="215"/>
      <c r="HUR37" s="215"/>
      <c r="HUS37" s="215"/>
      <c r="HUT37" s="215"/>
      <c r="HUU37" s="215"/>
      <c r="HUV37" s="215"/>
      <c r="HUW37" s="215"/>
      <c r="HUX37" s="215"/>
      <c r="HUY37" s="215"/>
      <c r="HUZ37" s="215"/>
      <c r="HVA37" s="215"/>
      <c r="HVB37" s="215"/>
      <c r="HVC37" s="215"/>
      <c r="HVD37" s="215"/>
      <c r="HVE37" s="215"/>
      <c r="HVF37" s="215"/>
      <c r="HVG37" s="215"/>
      <c r="HVH37" s="215"/>
      <c r="HVI37" s="215"/>
      <c r="HVJ37" s="215"/>
      <c r="HVK37" s="215"/>
      <c r="HVL37" s="215"/>
      <c r="HVM37" s="215"/>
      <c r="HVN37" s="215"/>
      <c r="HVO37" s="215"/>
      <c r="HVP37" s="215"/>
      <c r="HVQ37" s="215"/>
      <c r="HVR37" s="215"/>
      <c r="HVS37" s="215"/>
      <c r="HVT37" s="215"/>
      <c r="HVU37" s="215"/>
      <c r="HVV37" s="215"/>
      <c r="HVW37" s="215"/>
      <c r="HVX37" s="215"/>
      <c r="HVY37" s="215"/>
      <c r="HVZ37" s="215"/>
      <c r="HWA37" s="215"/>
      <c r="HWB37" s="215"/>
      <c r="HWC37" s="215"/>
      <c r="HWD37" s="215"/>
      <c r="HWE37" s="215"/>
      <c r="HWF37" s="215"/>
      <c r="HWG37" s="215"/>
      <c r="HWH37" s="215"/>
      <c r="HWI37" s="215"/>
      <c r="HWJ37" s="215"/>
      <c r="HWK37" s="215"/>
      <c r="HWL37" s="215"/>
      <c r="HWM37" s="215"/>
      <c r="HWN37" s="215"/>
      <c r="HWO37" s="215"/>
      <c r="HWP37" s="215"/>
      <c r="HWQ37" s="215"/>
      <c r="HWR37" s="215"/>
      <c r="HWS37" s="215"/>
      <c r="HWT37" s="215"/>
      <c r="HWU37" s="215"/>
      <c r="HWV37" s="215"/>
      <c r="HWW37" s="215"/>
      <c r="HWX37" s="215"/>
      <c r="HWY37" s="215"/>
      <c r="HWZ37" s="215"/>
      <c r="HXA37" s="215"/>
      <c r="HXB37" s="215"/>
      <c r="HXC37" s="215"/>
      <c r="HXD37" s="215"/>
      <c r="HXE37" s="215"/>
      <c r="HXF37" s="215"/>
      <c r="HXG37" s="215"/>
      <c r="HXH37" s="215"/>
      <c r="HXI37" s="215"/>
      <c r="HXJ37" s="215"/>
      <c r="HXK37" s="215"/>
      <c r="HXL37" s="215"/>
      <c r="HXM37" s="215"/>
      <c r="HXN37" s="215"/>
      <c r="HXO37" s="215"/>
      <c r="HXP37" s="215"/>
      <c r="HXQ37" s="215"/>
      <c r="HXR37" s="215"/>
      <c r="HXS37" s="215"/>
      <c r="HXT37" s="215"/>
      <c r="HXU37" s="215"/>
      <c r="HXV37" s="215"/>
      <c r="HXW37" s="215"/>
      <c r="HXX37" s="215"/>
      <c r="HXY37" s="215"/>
      <c r="HXZ37" s="215"/>
      <c r="HYA37" s="215"/>
      <c r="HYB37" s="215"/>
      <c r="HYC37" s="215"/>
      <c r="HYD37" s="215"/>
      <c r="HYE37" s="215"/>
      <c r="HYF37" s="215"/>
      <c r="HYG37" s="215"/>
      <c r="HYH37" s="215"/>
      <c r="HYI37" s="215"/>
      <c r="HYJ37" s="215"/>
      <c r="HYK37" s="215"/>
      <c r="HYL37" s="215"/>
      <c r="HYM37" s="215"/>
      <c r="HYN37" s="215"/>
      <c r="HYO37" s="215"/>
      <c r="HYP37" s="215"/>
      <c r="HYQ37" s="215"/>
      <c r="HYR37" s="215"/>
      <c r="HYS37" s="215"/>
      <c r="HYT37" s="215"/>
      <c r="HYU37" s="215"/>
      <c r="HYV37" s="215"/>
      <c r="HYW37" s="215"/>
      <c r="HYX37" s="215"/>
      <c r="HYY37" s="215"/>
      <c r="HYZ37" s="215"/>
      <c r="HZA37" s="215"/>
      <c r="HZB37" s="215"/>
      <c r="HZC37" s="215"/>
      <c r="HZD37" s="215"/>
      <c r="HZE37" s="215"/>
      <c r="HZF37" s="215"/>
      <c r="HZG37" s="215"/>
      <c r="HZH37" s="215"/>
      <c r="HZI37" s="215"/>
      <c r="HZJ37" s="215"/>
      <c r="HZK37" s="215"/>
      <c r="HZL37" s="215"/>
      <c r="HZM37" s="215"/>
      <c r="HZN37" s="215"/>
      <c r="HZO37" s="215"/>
      <c r="HZP37" s="215"/>
      <c r="HZQ37" s="215"/>
      <c r="HZR37" s="215"/>
      <c r="HZS37" s="215"/>
      <c r="HZT37" s="215"/>
      <c r="HZU37" s="215"/>
      <c r="HZV37" s="215"/>
      <c r="HZW37" s="215"/>
      <c r="HZX37" s="215"/>
      <c r="HZY37" s="215"/>
      <c r="HZZ37" s="215"/>
      <c r="IAA37" s="215"/>
      <c r="IAB37" s="215"/>
      <c r="IAC37" s="215"/>
      <c r="IAD37" s="215"/>
      <c r="IAE37" s="215"/>
      <c r="IAF37" s="215"/>
      <c r="IAG37" s="215"/>
      <c r="IAH37" s="215"/>
      <c r="IAI37" s="215"/>
      <c r="IAJ37" s="215"/>
      <c r="IAK37" s="215"/>
      <c r="IAL37" s="215"/>
      <c r="IAM37" s="215"/>
      <c r="IAN37" s="215"/>
      <c r="IAO37" s="215"/>
      <c r="IAP37" s="215"/>
      <c r="IAQ37" s="215"/>
      <c r="IAR37" s="215"/>
      <c r="IAS37" s="215"/>
      <c r="IAT37" s="215"/>
      <c r="IAU37" s="215"/>
      <c r="IAV37" s="215"/>
      <c r="IAW37" s="215"/>
      <c r="IAX37" s="215"/>
      <c r="IAY37" s="215"/>
      <c r="IAZ37" s="215"/>
      <c r="IBA37" s="215"/>
      <c r="IBB37" s="215"/>
      <c r="IBC37" s="215"/>
      <c r="IBD37" s="215"/>
      <c r="IBE37" s="215"/>
      <c r="IBF37" s="215"/>
      <c r="IBG37" s="215"/>
      <c r="IBH37" s="215"/>
      <c r="IBI37" s="215"/>
      <c r="IBJ37" s="215"/>
      <c r="IBK37" s="215"/>
      <c r="IBL37" s="215"/>
      <c r="IBM37" s="215"/>
      <c r="IBN37" s="215"/>
      <c r="IBO37" s="215"/>
      <c r="IBP37" s="215"/>
      <c r="IBQ37" s="215"/>
      <c r="IBR37" s="215"/>
      <c r="IBS37" s="215"/>
      <c r="IBT37" s="215"/>
      <c r="IBU37" s="215"/>
      <c r="IBV37" s="215"/>
      <c r="IBW37" s="215"/>
      <c r="IBX37" s="215"/>
      <c r="IBY37" s="215"/>
      <c r="IBZ37" s="215"/>
      <c r="ICA37" s="215"/>
      <c r="ICB37" s="215"/>
      <c r="ICC37" s="215"/>
      <c r="ICD37" s="215"/>
      <c r="ICE37" s="215"/>
      <c r="ICF37" s="215"/>
      <c r="ICG37" s="215"/>
      <c r="ICH37" s="215"/>
      <c r="ICI37" s="215"/>
      <c r="ICJ37" s="215"/>
      <c r="ICK37" s="215"/>
      <c r="ICL37" s="215"/>
      <c r="ICM37" s="215"/>
      <c r="ICN37" s="215"/>
      <c r="ICO37" s="215"/>
      <c r="ICP37" s="215"/>
      <c r="ICQ37" s="215"/>
      <c r="ICR37" s="215"/>
      <c r="ICS37" s="215"/>
      <c r="ICT37" s="215"/>
      <c r="ICU37" s="215"/>
      <c r="ICV37" s="215"/>
      <c r="ICW37" s="215"/>
      <c r="ICX37" s="215"/>
      <c r="ICY37" s="215"/>
      <c r="ICZ37" s="215"/>
      <c r="IDA37" s="215"/>
      <c r="IDB37" s="215"/>
      <c r="IDC37" s="215"/>
      <c r="IDD37" s="215"/>
      <c r="IDE37" s="215"/>
      <c r="IDF37" s="215"/>
      <c r="IDG37" s="215"/>
      <c r="IDH37" s="215"/>
      <c r="IDI37" s="215"/>
      <c r="IDJ37" s="215"/>
      <c r="IDK37" s="215"/>
      <c r="IDL37" s="215"/>
      <c r="IDM37" s="215"/>
      <c r="IDN37" s="215"/>
      <c r="IDO37" s="215"/>
      <c r="IDP37" s="215"/>
      <c r="IDQ37" s="215"/>
      <c r="IDR37" s="215"/>
      <c r="IDS37" s="215"/>
      <c r="IDT37" s="215"/>
      <c r="IDU37" s="215"/>
      <c r="IDV37" s="215"/>
      <c r="IDW37" s="215"/>
      <c r="IDX37" s="215"/>
      <c r="IDY37" s="215"/>
      <c r="IDZ37" s="215"/>
      <c r="IEA37" s="215"/>
      <c r="IEB37" s="215"/>
      <c r="IEC37" s="215"/>
      <c r="IED37" s="215"/>
      <c r="IEE37" s="215"/>
      <c r="IEF37" s="215"/>
      <c r="IEG37" s="215"/>
      <c r="IEH37" s="215"/>
      <c r="IEI37" s="215"/>
      <c r="IEJ37" s="215"/>
      <c r="IEK37" s="215"/>
      <c r="IEL37" s="215"/>
      <c r="IEM37" s="215"/>
      <c r="IEN37" s="215"/>
      <c r="IEO37" s="215"/>
      <c r="IEP37" s="215"/>
      <c r="IEQ37" s="215"/>
      <c r="IER37" s="215"/>
      <c r="IES37" s="215"/>
      <c r="IET37" s="215"/>
      <c r="IEU37" s="215"/>
      <c r="IEV37" s="215"/>
      <c r="IEW37" s="215"/>
      <c r="IEX37" s="215"/>
      <c r="IEY37" s="215"/>
      <c r="IEZ37" s="215"/>
      <c r="IFA37" s="215"/>
      <c r="IFB37" s="215"/>
      <c r="IFC37" s="215"/>
      <c r="IFD37" s="215"/>
      <c r="IFE37" s="215"/>
      <c r="IFF37" s="215"/>
      <c r="IFG37" s="215"/>
      <c r="IFH37" s="215"/>
      <c r="IFI37" s="215"/>
      <c r="IFJ37" s="215"/>
      <c r="IFK37" s="215"/>
      <c r="IFL37" s="215"/>
      <c r="IFM37" s="215"/>
      <c r="IFN37" s="215"/>
      <c r="IFO37" s="215"/>
      <c r="IFP37" s="215"/>
      <c r="IFQ37" s="215"/>
      <c r="IFR37" s="215"/>
      <c r="IFS37" s="215"/>
      <c r="IFT37" s="215"/>
      <c r="IFU37" s="215"/>
      <c r="IFV37" s="215"/>
      <c r="IFW37" s="215"/>
      <c r="IFX37" s="215"/>
      <c r="IFY37" s="215"/>
      <c r="IFZ37" s="215"/>
      <c r="IGA37" s="215"/>
      <c r="IGB37" s="215"/>
      <c r="IGC37" s="215"/>
      <c r="IGD37" s="215"/>
      <c r="IGE37" s="215"/>
      <c r="IGF37" s="215"/>
      <c r="IGG37" s="215"/>
      <c r="IGH37" s="215"/>
      <c r="IGI37" s="215"/>
      <c r="IGJ37" s="215"/>
      <c r="IGK37" s="215"/>
      <c r="IGL37" s="215"/>
      <c r="IGM37" s="215"/>
      <c r="IGN37" s="215"/>
      <c r="IGO37" s="215"/>
      <c r="IGP37" s="215"/>
      <c r="IGQ37" s="215"/>
      <c r="IGR37" s="215"/>
      <c r="IGS37" s="215"/>
      <c r="IGT37" s="215"/>
      <c r="IGU37" s="215"/>
      <c r="IGV37" s="215"/>
      <c r="IGW37" s="215"/>
      <c r="IGX37" s="215"/>
      <c r="IGY37" s="215"/>
      <c r="IGZ37" s="215"/>
      <c r="IHA37" s="215"/>
      <c r="IHB37" s="215"/>
      <c r="IHC37" s="215"/>
      <c r="IHD37" s="215"/>
      <c r="IHE37" s="215"/>
      <c r="IHF37" s="215"/>
      <c r="IHG37" s="215"/>
      <c r="IHH37" s="215"/>
      <c r="IHI37" s="215"/>
      <c r="IHJ37" s="215"/>
      <c r="IHK37" s="215"/>
      <c r="IHL37" s="215"/>
      <c r="IHM37" s="215"/>
      <c r="IHN37" s="215"/>
      <c r="IHO37" s="215"/>
      <c r="IHP37" s="215"/>
      <c r="IHQ37" s="215"/>
      <c r="IHR37" s="215"/>
      <c r="IHS37" s="215"/>
      <c r="IHT37" s="215"/>
      <c r="IHU37" s="215"/>
      <c r="IHV37" s="215"/>
      <c r="IHW37" s="215"/>
      <c r="IHX37" s="215"/>
      <c r="IHY37" s="215"/>
      <c r="IHZ37" s="215"/>
      <c r="IIA37" s="215"/>
      <c r="IIB37" s="215"/>
      <c r="IIC37" s="215"/>
      <c r="IID37" s="215"/>
      <c r="IIE37" s="215"/>
      <c r="IIF37" s="215"/>
      <c r="IIG37" s="215"/>
      <c r="IIH37" s="215"/>
      <c r="III37" s="215"/>
      <c r="IIJ37" s="215"/>
      <c r="IIK37" s="215"/>
      <c r="IIL37" s="215"/>
      <c r="IIM37" s="215"/>
      <c r="IIN37" s="215"/>
      <c r="IIO37" s="215"/>
      <c r="IIP37" s="215"/>
      <c r="IIQ37" s="215"/>
      <c r="IIR37" s="215"/>
      <c r="IIS37" s="215"/>
      <c r="IIT37" s="215"/>
      <c r="IIU37" s="215"/>
      <c r="IIV37" s="215"/>
      <c r="IIW37" s="215"/>
      <c r="IIX37" s="215"/>
      <c r="IIY37" s="215"/>
      <c r="IIZ37" s="215"/>
      <c r="IJA37" s="215"/>
      <c r="IJB37" s="215"/>
      <c r="IJC37" s="215"/>
      <c r="IJD37" s="215"/>
      <c r="IJE37" s="215"/>
      <c r="IJF37" s="215"/>
      <c r="IJG37" s="215"/>
      <c r="IJH37" s="215"/>
      <c r="IJI37" s="215"/>
      <c r="IJJ37" s="215"/>
      <c r="IJK37" s="215"/>
      <c r="IJL37" s="215"/>
      <c r="IJM37" s="215"/>
      <c r="IJN37" s="215"/>
      <c r="IJO37" s="215"/>
      <c r="IJP37" s="215"/>
      <c r="IJQ37" s="215"/>
      <c r="IJR37" s="215"/>
      <c r="IJS37" s="215"/>
      <c r="IJT37" s="215"/>
      <c r="IJU37" s="215"/>
      <c r="IJV37" s="215"/>
      <c r="IJW37" s="215"/>
      <c r="IJX37" s="215"/>
      <c r="IJY37" s="215"/>
      <c r="IJZ37" s="215"/>
      <c r="IKA37" s="215"/>
      <c r="IKB37" s="215"/>
      <c r="IKC37" s="215"/>
      <c r="IKD37" s="215"/>
      <c r="IKE37" s="215"/>
      <c r="IKF37" s="215"/>
      <c r="IKG37" s="215"/>
      <c r="IKH37" s="215"/>
      <c r="IKI37" s="215"/>
      <c r="IKJ37" s="215"/>
      <c r="IKK37" s="215"/>
      <c r="IKL37" s="215"/>
      <c r="IKM37" s="215"/>
      <c r="IKN37" s="215"/>
      <c r="IKO37" s="215"/>
      <c r="IKP37" s="215"/>
      <c r="IKQ37" s="215"/>
      <c r="IKR37" s="215"/>
      <c r="IKS37" s="215"/>
      <c r="IKT37" s="215"/>
      <c r="IKU37" s="215"/>
      <c r="IKV37" s="215"/>
      <c r="IKW37" s="215"/>
      <c r="IKX37" s="215"/>
      <c r="IKY37" s="215"/>
      <c r="IKZ37" s="215"/>
      <c r="ILA37" s="215"/>
      <c r="ILB37" s="215"/>
      <c r="ILC37" s="215"/>
      <c r="ILD37" s="215"/>
      <c r="ILE37" s="215"/>
      <c r="ILF37" s="215"/>
      <c r="ILG37" s="215"/>
      <c r="ILH37" s="215"/>
      <c r="ILI37" s="215"/>
      <c r="ILJ37" s="215"/>
      <c r="ILK37" s="215"/>
      <c r="ILL37" s="215"/>
      <c r="ILM37" s="215"/>
      <c r="ILN37" s="215"/>
      <c r="ILO37" s="215"/>
      <c r="ILP37" s="215"/>
      <c r="ILQ37" s="215"/>
      <c r="ILR37" s="215"/>
      <c r="ILS37" s="215"/>
      <c r="ILT37" s="215"/>
      <c r="ILU37" s="215"/>
      <c r="ILV37" s="215"/>
      <c r="ILW37" s="215"/>
      <c r="ILX37" s="215"/>
      <c r="ILY37" s="215"/>
      <c r="ILZ37" s="215"/>
      <c r="IMA37" s="215"/>
      <c r="IMB37" s="215"/>
      <c r="IMC37" s="215"/>
      <c r="IMD37" s="215"/>
      <c r="IME37" s="215"/>
      <c r="IMF37" s="215"/>
      <c r="IMG37" s="215"/>
      <c r="IMH37" s="215"/>
      <c r="IMI37" s="215"/>
      <c r="IMJ37" s="215"/>
      <c r="IMK37" s="215"/>
      <c r="IML37" s="215"/>
      <c r="IMM37" s="215"/>
      <c r="IMN37" s="215"/>
      <c r="IMO37" s="215"/>
      <c r="IMP37" s="215"/>
      <c r="IMQ37" s="215"/>
      <c r="IMR37" s="215"/>
      <c r="IMS37" s="215"/>
      <c r="IMT37" s="215"/>
      <c r="IMU37" s="215"/>
      <c r="IMV37" s="215"/>
      <c r="IMW37" s="215"/>
      <c r="IMX37" s="215"/>
      <c r="IMY37" s="215"/>
      <c r="IMZ37" s="215"/>
      <c r="INA37" s="215"/>
      <c r="INB37" s="215"/>
      <c r="INC37" s="215"/>
      <c r="IND37" s="215"/>
      <c r="INE37" s="215"/>
      <c r="INF37" s="215"/>
      <c r="ING37" s="215"/>
      <c r="INH37" s="215"/>
      <c r="INI37" s="215"/>
      <c r="INJ37" s="215"/>
      <c r="INK37" s="215"/>
      <c r="INL37" s="215"/>
      <c r="INM37" s="215"/>
      <c r="INN37" s="215"/>
      <c r="INO37" s="215"/>
      <c r="INP37" s="215"/>
      <c r="INQ37" s="215"/>
      <c r="INR37" s="215"/>
      <c r="INS37" s="215"/>
      <c r="INT37" s="215"/>
      <c r="INU37" s="215"/>
      <c r="INV37" s="215"/>
      <c r="INW37" s="215"/>
      <c r="INX37" s="215"/>
      <c r="INY37" s="215"/>
      <c r="INZ37" s="215"/>
      <c r="IOA37" s="215"/>
      <c r="IOB37" s="215"/>
      <c r="IOC37" s="215"/>
      <c r="IOD37" s="215"/>
      <c r="IOE37" s="215"/>
      <c r="IOF37" s="215"/>
      <c r="IOG37" s="215"/>
      <c r="IOH37" s="215"/>
      <c r="IOI37" s="215"/>
      <c r="IOJ37" s="215"/>
      <c r="IOK37" s="215"/>
      <c r="IOL37" s="215"/>
      <c r="IOM37" s="215"/>
      <c r="ION37" s="215"/>
      <c r="IOO37" s="215"/>
      <c r="IOP37" s="215"/>
      <c r="IOQ37" s="215"/>
      <c r="IOR37" s="215"/>
      <c r="IOS37" s="215"/>
      <c r="IOT37" s="215"/>
      <c r="IOU37" s="215"/>
      <c r="IOV37" s="215"/>
      <c r="IOW37" s="215"/>
      <c r="IOX37" s="215"/>
      <c r="IOY37" s="215"/>
      <c r="IOZ37" s="215"/>
      <c r="IPA37" s="215"/>
      <c r="IPB37" s="215"/>
      <c r="IPC37" s="215"/>
      <c r="IPD37" s="215"/>
      <c r="IPE37" s="215"/>
      <c r="IPF37" s="215"/>
      <c r="IPG37" s="215"/>
      <c r="IPH37" s="215"/>
      <c r="IPI37" s="215"/>
      <c r="IPJ37" s="215"/>
      <c r="IPK37" s="215"/>
      <c r="IPL37" s="215"/>
      <c r="IPM37" s="215"/>
      <c r="IPN37" s="215"/>
      <c r="IPO37" s="215"/>
      <c r="IPP37" s="215"/>
      <c r="IPQ37" s="215"/>
      <c r="IPR37" s="215"/>
      <c r="IPS37" s="215"/>
      <c r="IPT37" s="215"/>
      <c r="IPU37" s="215"/>
      <c r="IPV37" s="215"/>
      <c r="IPW37" s="215"/>
      <c r="IPX37" s="215"/>
      <c r="IPY37" s="215"/>
      <c r="IPZ37" s="215"/>
      <c r="IQA37" s="215"/>
      <c r="IQB37" s="215"/>
      <c r="IQC37" s="215"/>
      <c r="IQD37" s="215"/>
      <c r="IQE37" s="215"/>
      <c r="IQF37" s="215"/>
      <c r="IQG37" s="215"/>
      <c r="IQH37" s="215"/>
      <c r="IQI37" s="215"/>
      <c r="IQJ37" s="215"/>
      <c r="IQK37" s="215"/>
      <c r="IQL37" s="215"/>
      <c r="IQM37" s="215"/>
      <c r="IQN37" s="215"/>
      <c r="IQO37" s="215"/>
      <c r="IQP37" s="215"/>
      <c r="IQQ37" s="215"/>
      <c r="IQR37" s="215"/>
      <c r="IQS37" s="215"/>
      <c r="IQT37" s="215"/>
      <c r="IQU37" s="215"/>
      <c r="IQV37" s="215"/>
      <c r="IQW37" s="215"/>
      <c r="IQX37" s="215"/>
      <c r="IQY37" s="215"/>
      <c r="IQZ37" s="215"/>
      <c r="IRA37" s="215"/>
      <c r="IRB37" s="215"/>
      <c r="IRC37" s="215"/>
      <c r="IRD37" s="215"/>
      <c r="IRE37" s="215"/>
      <c r="IRF37" s="215"/>
      <c r="IRG37" s="215"/>
      <c r="IRH37" s="215"/>
      <c r="IRI37" s="215"/>
      <c r="IRJ37" s="215"/>
      <c r="IRK37" s="215"/>
      <c r="IRL37" s="215"/>
      <c r="IRM37" s="215"/>
      <c r="IRN37" s="215"/>
      <c r="IRO37" s="215"/>
      <c r="IRP37" s="215"/>
      <c r="IRQ37" s="215"/>
      <c r="IRR37" s="215"/>
      <c r="IRS37" s="215"/>
      <c r="IRT37" s="215"/>
      <c r="IRU37" s="215"/>
      <c r="IRV37" s="215"/>
      <c r="IRW37" s="215"/>
      <c r="IRX37" s="215"/>
      <c r="IRY37" s="215"/>
      <c r="IRZ37" s="215"/>
      <c r="ISA37" s="215"/>
      <c r="ISB37" s="215"/>
      <c r="ISC37" s="215"/>
      <c r="ISD37" s="215"/>
      <c r="ISE37" s="215"/>
      <c r="ISF37" s="215"/>
      <c r="ISG37" s="215"/>
      <c r="ISH37" s="215"/>
      <c r="ISI37" s="215"/>
      <c r="ISJ37" s="215"/>
      <c r="ISK37" s="215"/>
      <c r="ISL37" s="215"/>
      <c r="ISM37" s="215"/>
      <c r="ISN37" s="215"/>
      <c r="ISO37" s="215"/>
      <c r="ISP37" s="215"/>
      <c r="ISQ37" s="215"/>
      <c r="ISR37" s="215"/>
      <c r="ISS37" s="215"/>
      <c r="IST37" s="215"/>
      <c r="ISU37" s="215"/>
      <c r="ISV37" s="215"/>
      <c r="ISW37" s="215"/>
      <c r="ISX37" s="215"/>
      <c r="ISY37" s="215"/>
      <c r="ISZ37" s="215"/>
      <c r="ITA37" s="215"/>
      <c r="ITB37" s="215"/>
      <c r="ITC37" s="215"/>
      <c r="ITD37" s="215"/>
      <c r="ITE37" s="215"/>
      <c r="ITF37" s="215"/>
      <c r="ITG37" s="215"/>
      <c r="ITH37" s="215"/>
      <c r="ITI37" s="215"/>
      <c r="ITJ37" s="215"/>
      <c r="ITK37" s="215"/>
      <c r="ITL37" s="215"/>
      <c r="ITM37" s="215"/>
      <c r="ITN37" s="215"/>
      <c r="ITO37" s="215"/>
      <c r="ITP37" s="215"/>
      <c r="ITQ37" s="215"/>
      <c r="ITR37" s="215"/>
      <c r="ITS37" s="215"/>
      <c r="ITT37" s="215"/>
      <c r="ITU37" s="215"/>
      <c r="ITV37" s="215"/>
      <c r="ITW37" s="215"/>
      <c r="ITX37" s="215"/>
      <c r="ITY37" s="215"/>
      <c r="ITZ37" s="215"/>
      <c r="IUA37" s="215"/>
      <c r="IUB37" s="215"/>
      <c r="IUC37" s="215"/>
      <c r="IUD37" s="215"/>
      <c r="IUE37" s="215"/>
      <c r="IUF37" s="215"/>
      <c r="IUG37" s="215"/>
      <c r="IUH37" s="215"/>
      <c r="IUI37" s="215"/>
      <c r="IUJ37" s="215"/>
      <c r="IUK37" s="215"/>
      <c r="IUL37" s="215"/>
      <c r="IUM37" s="215"/>
      <c r="IUN37" s="215"/>
      <c r="IUO37" s="215"/>
      <c r="IUP37" s="215"/>
      <c r="IUQ37" s="215"/>
      <c r="IUR37" s="215"/>
      <c r="IUS37" s="215"/>
      <c r="IUT37" s="215"/>
      <c r="IUU37" s="215"/>
      <c r="IUV37" s="215"/>
      <c r="IUW37" s="215"/>
      <c r="IUX37" s="215"/>
      <c r="IUY37" s="215"/>
      <c r="IUZ37" s="215"/>
      <c r="IVA37" s="215"/>
      <c r="IVB37" s="215"/>
      <c r="IVC37" s="215"/>
      <c r="IVD37" s="215"/>
      <c r="IVE37" s="215"/>
      <c r="IVF37" s="215"/>
      <c r="IVG37" s="215"/>
      <c r="IVH37" s="215"/>
      <c r="IVI37" s="215"/>
      <c r="IVJ37" s="215"/>
      <c r="IVK37" s="215"/>
      <c r="IVL37" s="215"/>
      <c r="IVM37" s="215"/>
      <c r="IVN37" s="215"/>
      <c r="IVO37" s="215"/>
      <c r="IVP37" s="215"/>
      <c r="IVQ37" s="215"/>
      <c r="IVR37" s="215"/>
      <c r="IVS37" s="215"/>
      <c r="IVT37" s="215"/>
      <c r="IVU37" s="215"/>
      <c r="IVV37" s="215"/>
      <c r="IVW37" s="215"/>
      <c r="IVX37" s="215"/>
      <c r="IVY37" s="215"/>
      <c r="IVZ37" s="215"/>
      <c r="IWA37" s="215"/>
      <c r="IWB37" s="215"/>
      <c r="IWC37" s="215"/>
      <c r="IWD37" s="215"/>
      <c r="IWE37" s="215"/>
      <c r="IWF37" s="215"/>
      <c r="IWG37" s="215"/>
      <c r="IWH37" s="215"/>
      <c r="IWI37" s="215"/>
      <c r="IWJ37" s="215"/>
      <c r="IWK37" s="215"/>
      <c r="IWL37" s="215"/>
      <c r="IWM37" s="215"/>
      <c r="IWN37" s="215"/>
      <c r="IWO37" s="215"/>
      <c r="IWP37" s="215"/>
      <c r="IWQ37" s="215"/>
      <c r="IWR37" s="215"/>
      <c r="IWS37" s="215"/>
      <c r="IWT37" s="215"/>
      <c r="IWU37" s="215"/>
      <c r="IWV37" s="215"/>
      <c r="IWW37" s="215"/>
      <c r="IWX37" s="215"/>
      <c r="IWY37" s="215"/>
      <c r="IWZ37" s="215"/>
      <c r="IXA37" s="215"/>
      <c r="IXB37" s="215"/>
      <c r="IXC37" s="215"/>
      <c r="IXD37" s="215"/>
      <c r="IXE37" s="215"/>
      <c r="IXF37" s="215"/>
      <c r="IXG37" s="215"/>
      <c r="IXH37" s="215"/>
      <c r="IXI37" s="215"/>
      <c r="IXJ37" s="215"/>
      <c r="IXK37" s="215"/>
      <c r="IXL37" s="215"/>
      <c r="IXM37" s="215"/>
      <c r="IXN37" s="215"/>
      <c r="IXO37" s="215"/>
      <c r="IXP37" s="215"/>
      <c r="IXQ37" s="215"/>
      <c r="IXR37" s="215"/>
      <c r="IXS37" s="215"/>
      <c r="IXT37" s="215"/>
      <c r="IXU37" s="215"/>
      <c r="IXV37" s="215"/>
      <c r="IXW37" s="215"/>
      <c r="IXX37" s="215"/>
      <c r="IXY37" s="215"/>
      <c r="IXZ37" s="215"/>
      <c r="IYA37" s="215"/>
      <c r="IYB37" s="215"/>
      <c r="IYC37" s="215"/>
      <c r="IYD37" s="215"/>
      <c r="IYE37" s="215"/>
      <c r="IYF37" s="215"/>
      <c r="IYG37" s="215"/>
      <c r="IYH37" s="215"/>
      <c r="IYI37" s="215"/>
      <c r="IYJ37" s="215"/>
      <c r="IYK37" s="215"/>
      <c r="IYL37" s="215"/>
      <c r="IYM37" s="215"/>
      <c r="IYN37" s="215"/>
      <c r="IYO37" s="215"/>
      <c r="IYP37" s="215"/>
      <c r="IYQ37" s="215"/>
      <c r="IYR37" s="215"/>
      <c r="IYS37" s="215"/>
      <c r="IYT37" s="215"/>
      <c r="IYU37" s="215"/>
      <c r="IYV37" s="215"/>
      <c r="IYW37" s="215"/>
      <c r="IYX37" s="215"/>
      <c r="IYY37" s="215"/>
      <c r="IYZ37" s="215"/>
      <c r="IZA37" s="215"/>
      <c r="IZB37" s="215"/>
      <c r="IZC37" s="215"/>
      <c r="IZD37" s="215"/>
      <c r="IZE37" s="215"/>
      <c r="IZF37" s="215"/>
      <c r="IZG37" s="215"/>
      <c r="IZH37" s="215"/>
      <c r="IZI37" s="215"/>
      <c r="IZJ37" s="215"/>
      <c r="IZK37" s="215"/>
      <c r="IZL37" s="215"/>
      <c r="IZM37" s="215"/>
      <c r="IZN37" s="215"/>
      <c r="IZO37" s="215"/>
      <c r="IZP37" s="215"/>
      <c r="IZQ37" s="215"/>
      <c r="IZR37" s="215"/>
      <c r="IZS37" s="215"/>
      <c r="IZT37" s="215"/>
      <c r="IZU37" s="215"/>
      <c r="IZV37" s="215"/>
      <c r="IZW37" s="215"/>
      <c r="IZX37" s="215"/>
      <c r="IZY37" s="215"/>
      <c r="IZZ37" s="215"/>
      <c r="JAA37" s="215"/>
      <c r="JAB37" s="215"/>
      <c r="JAC37" s="215"/>
      <c r="JAD37" s="215"/>
      <c r="JAE37" s="215"/>
      <c r="JAF37" s="215"/>
      <c r="JAG37" s="215"/>
      <c r="JAH37" s="215"/>
      <c r="JAI37" s="215"/>
      <c r="JAJ37" s="215"/>
      <c r="JAK37" s="215"/>
      <c r="JAL37" s="215"/>
      <c r="JAM37" s="215"/>
      <c r="JAN37" s="215"/>
      <c r="JAO37" s="215"/>
      <c r="JAP37" s="215"/>
      <c r="JAQ37" s="215"/>
      <c r="JAR37" s="215"/>
      <c r="JAS37" s="215"/>
      <c r="JAT37" s="215"/>
      <c r="JAU37" s="215"/>
      <c r="JAV37" s="215"/>
      <c r="JAW37" s="215"/>
      <c r="JAX37" s="215"/>
      <c r="JAY37" s="215"/>
      <c r="JAZ37" s="215"/>
      <c r="JBA37" s="215"/>
      <c r="JBB37" s="215"/>
      <c r="JBC37" s="215"/>
      <c r="JBD37" s="215"/>
      <c r="JBE37" s="215"/>
      <c r="JBF37" s="215"/>
      <c r="JBG37" s="215"/>
      <c r="JBH37" s="215"/>
      <c r="JBI37" s="215"/>
      <c r="JBJ37" s="215"/>
      <c r="JBK37" s="215"/>
      <c r="JBL37" s="215"/>
      <c r="JBM37" s="215"/>
      <c r="JBN37" s="215"/>
      <c r="JBO37" s="215"/>
      <c r="JBP37" s="215"/>
      <c r="JBQ37" s="215"/>
      <c r="JBR37" s="215"/>
      <c r="JBS37" s="215"/>
      <c r="JBT37" s="215"/>
      <c r="JBU37" s="215"/>
      <c r="JBV37" s="215"/>
      <c r="JBW37" s="215"/>
      <c r="JBX37" s="215"/>
      <c r="JBY37" s="215"/>
      <c r="JBZ37" s="215"/>
      <c r="JCA37" s="215"/>
      <c r="JCB37" s="215"/>
      <c r="JCC37" s="215"/>
      <c r="JCD37" s="215"/>
      <c r="JCE37" s="215"/>
      <c r="JCF37" s="215"/>
      <c r="JCG37" s="215"/>
      <c r="JCH37" s="215"/>
      <c r="JCI37" s="215"/>
      <c r="JCJ37" s="215"/>
      <c r="JCK37" s="215"/>
      <c r="JCL37" s="215"/>
      <c r="JCM37" s="215"/>
      <c r="JCN37" s="215"/>
      <c r="JCO37" s="215"/>
      <c r="JCP37" s="215"/>
      <c r="JCQ37" s="215"/>
      <c r="JCR37" s="215"/>
      <c r="JCS37" s="215"/>
      <c r="JCT37" s="215"/>
      <c r="JCU37" s="215"/>
      <c r="JCV37" s="215"/>
      <c r="JCW37" s="215"/>
      <c r="JCX37" s="215"/>
      <c r="JCY37" s="215"/>
      <c r="JCZ37" s="215"/>
      <c r="JDA37" s="215"/>
      <c r="JDB37" s="215"/>
      <c r="JDC37" s="215"/>
      <c r="JDD37" s="215"/>
      <c r="JDE37" s="215"/>
      <c r="JDF37" s="215"/>
      <c r="JDG37" s="215"/>
      <c r="JDH37" s="215"/>
      <c r="JDI37" s="215"/>
      <c r="JDJ37" s="215"/>
      <c r="JDK37" s="215"/>
      <c r="JDL37" s="215"/>
      <c r="JDM37" s="215"/>
      <c r="JDN37" s="215"/>
      <c r="JDO37" s="215"/>
      <c r="JDP37" s="215"/>
      <c r="JDQ37" s="215"/>
      <c r="JDR37" s="215"/>
      <c r="JDS37" s="215"/>
      <c r="JDT37" s="215"/>
      <c r="JDU37" s="215"/>
      <c r="JDV37" s="215"/>
      <c r="JDW37" s="215"/>
      <c r="JDX37" s="215"/>
      <c r="JDY37" s="215"/>
      <c r="JDZ37" s="215"/>
      <c r="JEA37" s="215"/>
      <c r="JEB37" s="215"/>
      <c r="JEC37" s="215"/>
      <c r="JED37" s="215"/>
      <c r="JEE37" s="215"/>
      <c r="JEF37" s="215"/>
      <c r="JEG37" s="215"/>
      <c r="JEH37" s="215"/>
      <c r="JEI37" s="215"/>
      <c r="JEJ37" s="215"/>
      <c r="JEK37" s="215"/>
      <c r="JEL37" s="215"/>
      <c r="JEM37" s="215"/>
      <c r="JEN37" s="215"/>
      <c r="JEO37" s="215"/>
      <c r="JEP37" s="215"/>
      <c r="JEQ37" s="215"/>
      <c r="JER37" s="215"/>
      <c r="JES37" s="215"/>
      <c r="JET37" s="215"/>
      <c r="JEU37" s="215"/>
      <c r="JEV37" s="215"/>
      <c r="JEW37" s="215"/>
      <c r="JEX37" s="215"/>
      <c r="JEY37" s="215"/>
      <c r="JEZ37" s="215"/>
      <c r="JFA37" s="215"/>
      <c r="JFB37" s="215"/>
      <c r="JFC37" s="215"/>
      <c r="JFD37" s="215"/>
      <c r="JFE37" s="215"/>
      <c r="JFF37" s="215"/>
      <c r="JFG37" s="215"/>
      <c r="JFH37" s="215"/>
      <c r="JFI37" s="215"/>
      <c r="JFJ37" s="215"/>
      <c r="JFK37" s="215"/>
      <c r="JFL37" s="215"/>
      <c r="JFM37" s="215"/>
      <c r="JFN37" s="215"/>
      <c r="JFO37" s="215"/>
      <c r="JFP37" s="215"/>
      <c r="JFQ37" s="215"/>
      <c r="JFR37" s="215"/>
      <c r="JFS37" s="215"/>
      <c r="JFT37" s="215"/>
      <c r="JFU37" s="215"/>
      <c r="JFV37" s="215"/>
      <c r="JFW37" s="215"/>
      <c r="JFX37" s="215"/>
      <c r="JFY37" s="215"/>
      <c r="JFZ37" s="215"/>
      <c r="JGA37" s="215"/>
      <c r="JGB37" s="215"/>
      <c r="JGC37" s="215"/>
      <c r="JGD37" s="215"/>
      <c r="JGE37" s="215"/>
      <c r="JGF37" s="215"/>
      <c r="JGG37" s="215"/>
      <c r="JGH37" s="215"/>
      <c r="JGI37" s="215"/>
      <c r="JGJ37" s="215"/>
      <c r="JGK37" s="215"/>
      <c r="JGL37" s="215"/>
      <c r="JGM37" s="215"/>
      <c r="JGN37" s="215"/>
      <c r="JGO37" s="215"/>
      <c r="JGP37" s="215"/>
      <c r="JGQ37" s="215"/>
      <c r="JGR37" s="215"/>
      <c r="JGS37" s="215"/>
      <c r="JGT37" s="215"/>
      <c r="JGU37" s="215"/>
      <c r="JGV37" s="215"/>
      <c r="JGW37" s="215"/>
      <c r="JGX37" s="215"/>
      <c r="JGY37" s="215"/>
      <c r="JGZ37" s="215"/>
      <c r="JHA37" s="215"/>
      <c r="JHB37" s="215"/>
      <c r="JHC37" s="215"/>
      <c r="JHD37" s="215"/>
      <c r="JHE37" s="215"/>
      <c r="JHF37" s="215"/>
      <c r="JHG37" s="215"/>
      <c r="JHH37" s="215"/>
      <c r="JHI37" s="215"/>
      <c r="JHJ37" s="215"/>
      <c r="JHK37" s="215"/>
      <c r="JHL37" s="215"/>
      <c r="JHM37" s="215"/>
      <c r="JHN37" s="215"/>
      <c r="JHO37" s="215"/>
      <c r="JHP37" s="215"/>
      <c r="JHQ37" s="215"/>
      <c r="JHR37" s="215"/>
      <c r="JHS37" s="215"/>
      <c r="JHT37" s="215"/>
      <c r="JHU37" s="215"/>
      <c r="JHV37" s="215"/>
      <c r="JHW37" s="215"/>
      <c r="JHX37" s="215"/>
      <c r="JHY37" s="215"/>
      <c r="JHZ37" s="215"/>
      <c r="JIA37" s="215"/>
      <c r="JIB37" s="215"/>
      <c r="JIC37" s="215"/>
      <c r="JID37" s="215"/>
      <c r="JIE37" s="215"/>
      <c r="JIF37" s="215"/>
      <c r="JIG37" s="215"/>
      <c r="JIH37" s="215"/>
      <c r="JII37" s="215"/>
      <c r="JIJ37" s="215"/>
      <c r="JIK37" s="215"/>
      <c r="JIL37" s="215"/>
      <c r="JIM37" s="215"/>
      <c r="JIN37" s="215"/>
      <c r="JIO37" s="215"/>
      <c r="JIP37" s="215"/>
      <c r="JIQ37" s="215"/>
      <c r="JIR37" s="215"/>
      <c r="JIS37" s="215"/>
      <c r="JIT37" s="215"/>
      <c r="JIU37" s="215"/>
      <c r="JIV37" s="215"/>
      <c r="JIW37" s="215"/>
      <c r="JIX37" s="215"/>
      <c r="JIY37" s="215"/>
      <c r="JIZ37" s="215"/>
      <c r="JJA37" s="215"/>
      <c r="JJB37" s="215"/>
      <c r="JJC37" s="215"/>
      <c r="JJD37" s="215"/>
      <c r="JJE37" s="215"/>
      <c r="JJF37" s="215"/>
      <c r="JJG37" s="215"/>
      <c r="JJH37" s="215"/>
      <c r="JJI37" s="215"/>
      <c r="JJJ37" s="215"/>
      <c r="JJK37" s="215"/>
      <c r="JJL37" s="215"/>
      <c r="JJM37" s="215"/>
      <c r="JJN37" s="215"/>
      <c r="JJO37" s="215"/>
      <c r="JJP37" s="215"/>
      <c r="JJQ37" s="215"/>
      <c r="JJR37" s="215"/>
      <c r="JJS37" s="215"/>
      <c r="JJT37" s="215"/>
      <c r="JJU37" s="215"/>
      <c r="JJV37" s="215"/>
      <c r="JJW37" s="215"/>
      <c r="JJX37" s="215"/>
      <c r="JJY37" s="215"/>
      <c r="JJZ37" s="215"/>
      <c r="JKA37" s="215"/>
      <c r="JKB37" s="215"/>
      <c r="JKC37" s="215"/>
      <c r="JKD37" s="215"/>
      <c r="JKE37" s="215"/>
      <c r="JKF37" s="215"/>
      <c r="JKG37" s="215"/>
      <c r="JKH37" s="215"/>
      <c r="JKI37" s="215"/>
      <c r="JKJ37" s="215"/>
      <c r="JKK37" s="215"/>
      <c r="JKL37" s="215"/>
      <c r="JKM37" s="215"/>
      <c r="JKN37" s="215"/>
      <c r="JKO37" s="215"/>
      <c r="JKP37" s="215"/>
      <c r="JKQ37" s="215"/>
      <c r="JKR37" s="215"/>
      <c r="JKS37" s="215"/>
      <c r="JKT37" s="215"/>
      <c r="JKU37" s="215"/>
      <c r="JKV37" s="215"/>
      <c r="JKW37" s="215"/>
      <c r="JKX37" s="215"/>
      <c r="JKY37" s="215"/>
      <c r="JKZ37" s="215"/>
      <c r="JLA37" s="215"/>
      <c r="JLB37" s="215"/>
      <c r="JLC37" s="215"/>
      <c r="JLD37" s="215"/>
      <c r="JLE37" s="215"/>
      <c r="JLF37" s="215"/>
      <c r="JLG37" s="215"/>
      <c r="JLH37" s="215"/>
      <c r="JLI37" s="215"/>
      <c r="JLJ37" s="215"/>
      <c r="JLK37" s="215"/>
      <c r="JLL37" s="215"/>
      <c r="JLM37" s="215"/>
      <c r="JLN37" s="215"/>
      <c r="JLO37" s="215"/>
      <c r="JLP37" s="215"/>
      <c r="JLQ37" s="215"/>
      <c r="JLR37" s="215"/>
      <c r="JLS37" s="215"/>
      <c r="JLT37" s="215"/>
      <c r="JLU37" s="215"/>
      <c r="JLV37" s="215"/>
      <c r="JLW37" s="215"/>
      <c r="JLX37" s="215"/>
      <c r="JLY37" s="215"/>
      <c r="JLZ37" s="215"/>
      <c r="JMA37" s="215"/>
      <c r="JMB37" s="215"/>
      <c r="JMC37" s="215"/>
      <c r="JMD37" s="215"/>
      <c r="JME37" s="215"/>
      <c r="JMF37" s="215"/>
      <c r="JMG37" s="215"/>
      <c r="JMH37" s="215"/>
      <c r="JMI37" s="215"/>
      <c r="JMJ37" s="215"/>
      <c r="JMK37" s="215"/>
      <c r="JML37" s="215"/>
      <c r="JMM37" s="215"/>
      <c r="JMN37" s="215"/>
      <c r="JMO37" s="215"/>
      <c r="JMP37" s="215"/>
      <c r="JMQ37" s="215"/>
      <c r="JMR37" s="215"/>
      <c r="JMS37" s="215"/>
      <c r="JMT37" s="215"/>
      <c r="JMU37" s="215"/>
      <c r="JMV37" s="215"/>
      <c r="JMW37" s="215"/>
      <c r="JMX37" s="215"/>
      <c r="JMY37" s="215"/>
      <c r="JMZ37" s="215"/>
      <c r="JNA37" s="215"/>
      <c r="JNB37" s="215"/>
      <c r="JNC37" s="215"/>
      <c r="JND37" s="215"/>
      <c r="JNE37" s="215"/>
      <c r="JNF37" s="215"/>
      <c r="JNG37" s="215"/>
      <c r="JNH37" s="215"/>
      <c r="JNI37" s="215"/>
      <c r="JNJ37" s="215"/>
      <c r="JNK37" s="215"/>
      <c r="JNL37" s="215"/>
      <c r="JNM37" s="215"/>
      <c r="JNN37" s="215"/>
      <c r="JNO37" s="215"/>
      <c r="JNP37" s="215"/>
      <c r="JNQ37" s="215"/>
      <c r="JNR37" s="215"/>
      <c r="JNS37" s="215"/>
      <c r="JNT37" s="215"/>
      <c r="JNU37" s="215"/>
      <c r="JNV37" s="215"/>
      <c r="JNW37" s="215"/>
      <c r="JNX37" s="215"/>
      <c r="JNY37" s="215"/>
      <c r="JNZ37" s="215"/>
      <c r="JOA37" s="215"/>
      <c r="JOB37" s="215"/>
      <c r="JOC37" s="215"/>
      <c r="JOD37" s="215"/>
      <c r="JOE37" s="215"/>
      <c r="JOF37" s="215"/>
      <c r="JOG37" s="215"/>
      <c r="JOH37" s="215"/>
      <c r="JOI37" s="215"/>
      <c r="JOJ37" s="215"/>
      <c r="JOK37" s="215"/>
      <c r="JOL37" s="215"/>
      <c r="JOM37" s="215"/>
      <c r="JON37" s="215"/>
      <c r="JOO37" s="215"/>
      <c r="JOP37" s="215"/>
      <c r="JOQ37" s="215"/>
      <c r="JOR37" s="215"/>
      <c r="JOS37" s="215"/>
      <c r="JOT37" s="215"/>
      <c r="JOU37" s="215"/>
      <c r="JOV37" s="215"/>
      <c r="JOW37" s="215"/>
      <c r="JOX37" s="215"/>
      <c r="JOY37" s="215"/>
      <c r="JOZ37" s="215"/>
      <c r="JPA37" s="215"/>
      <c r="JPB37" s="215"/>
      <c r="JPC37" s="215"/>
      <c r="JPD37" s="215"/>
      <c r="JPE37" s="215"/>
      <c r="JPF37" s="215"/>
      <c r="JPG37" s="215"/>
      <c r="JPH37" s="215"/>
      <c r="JPI37" s="215"/>
      <c r="JPJ37" s="215"/>
      <c r="JPK37" s="215"/>
      <c r="JPL37" s="215"/>
      <c r="JPM37" s="215"/>
      <c r="JPN37" s="215"/>
      <c r="JPO37" s="215"/>
      <c r="JPP37" s="215"/>
      <c r="JPQ37" s="215"/>
      <c r="JPR37" s="215"/>
      <c r="JPS37" s="215"/>
      <c r="JPT37" s="215"/>
      <c r="JPU37" s="215"/>
      <c r="JPV37" s="215"/>
      <c r="JPW37" s="215"/>
      <c r="JPX37" s="215"/>
      <c r="JPY37" s="215"/>
      <c r="JPZ37" s="215"/>
      <c r="JQA37" s="215"/>
      <c r="JQB37" s="215"/>
      <c r="JQC37" s="215"/>
      <c r="JQD37" s="215"/>
      <c r="JQE37" s="215"/>
      <c r="JQF37" s="215"/>
      <c r="JQG37" s="215"/>
      <c r="JQH37" s="215"/>
      <c r="JQI37" s="215"/>
      <c r="JQJ37" s="215"/>
      <c r="JQK37" s="215"/>
      <c r="JQL37" s="215"/>
      <c r="JQM37" s="215"/>
      <c r="JQN37" s="215"/>
      <c r="JQO37" s="215"/>
      <c r="JQP37" s="215"/>
      <c r="JQQ37" s="215"/>
      <c r="JQR37" s="215"/>
      <c r="JQS37" s="215"/>
      <c r="JQT37" s="215"/>
      <c r="JQU37" s="215"/>
      <c r="JQV37" s="215"/>
      <c r="JQW37" s="215"/>
      <c r="JQX37" s="215"/>
      <c r="JQY37" s="215"/>
      <c r="JQZ37" s="215"/>
      <c r="JRA37" s="215"/>
      <c r="JRB37" s="215"/>
      <c r="JRC37" s="215"/>
      <c r="JRD37" s="215"/>
      <c r="JRE37" s="215"/>
      <c r="JRF37" s="215"/>
      <c r="JRG37" s="215"/>
      <c r="JRH37" s="215"/>
      <c r="JRI37" s="215"/>
      <c r="JRJ37" s="215"/>
      <c r="JRK37" s="215"/>
      <c r="JRL37" s="215"/>
      <c r="JRM37" s="215"/>
      <c r="JRN37" s="215"/>
      <c r="JRO37" s="215"/>
      <c r="JRP37" s="215"/>
      <c r="JRQ37" s="215"/>
      <c r="JRR37" s="215"/>
      <c r="JRS37" s="215"/>
      <c r="JRT37" s="215"/>
      <c r="JRU37" s="215"/>
      <c r="JRV37" s="215"/>
      <c r="JRW37" s="215"/>
      <c r="JRX37" s="215"/>
      <c r="JRY37" s="215"/>
      <c r="JRZ37" s="215"/>
      <c r="JSA37" s="215"/>
      <c r="JSB37" s="215"/>
      <c r="JSC37" s="215"/>
      <c r="JSD37" s="215"/>
      <c r="JSE37" s="215"/>
      <c r="JSF37" s="215"/>
      <c r="JSG37" s="215"/>
      <c r="JSH37" s="215"/>
      <c r="JSI37" s="215"/>
      <c r="JSJ37" s="215"/>
      <c r="JSK37" s="215"/>
      <c r="JSL37" s="215"/>
      <c r="JSM37" s="215"/>
      <c r="JSN37" s="215"/>
      <c r="JSO37" s="215"/>
      <c r="JSP37" s="215"/>
      <c r="JSQ37" s="215"/>
      <c r="JSR37" s="215"/>
      <c r="JSS37" s="215"/>
      <c r="JST37" s="215"/>
      <c r="JSU37" s="215"/>
      <c r="JSV37" s="215"/>
      <c r="JSW37" s="215"/>
      <c r="JSX37" s="215"/>
      <c r="JSY37" s="215"/>
      <c r="JSZ37" s="215"/>
      <c r="JTA37" s="215"/>
      <c r="JTB37" s="215"/>
      <c r="JTC37" s="215"/>
      <c r="JTD37" s="215"/>
      <c r="JTE37" s="215"/>
      <c r="JTF37" s="215"/>
      <c r="JTG37" s="215"/>
      <c r="JTH37" s="215"/>
      <c r="JTI37" s="215"/>
      <c r="JTJ37" s="215"/>
      <c r="JTK37" s="215"/>
      <c r="JTL37" s="215"/>
      <c r="JTM37" s="215"/>
      <c r="JTN37" s="215"/>
      <c r="JTO37" s="215"/>
      <c r="JTP37" s="215"/>
      <c r="JTQ37" s="215"/>
      <c r="JTR37" s="215"/>
      <c r="JTS37" s="215"/>
      <c r="JTT37" s="215"/>
      <c r="JTU37" s="215"/>
      <c r="JTV37" s="215"/>
      <c r="JTW37" s="215"/>
      <c r="JTX37" s="215"/>
      <c r="JTY37" s="215"/>
      <c r="JTZ37" s="215"/>
      <c r="JUA37" s="215"/>
      <c r="JUB37" s="215"/>
      <c r="JUC37" s="215"/>
      <c r="JUD37" s="215"/>
      <c r="JUE37" s="215"/>
      <c r="JUF37" s="215"/>
      <c r="JUG37" s="215"/>
      <c r="JUH37" s="215"/>
      <c r="JUI37" s="215"/>
      <c r="JUJ37" s="215"/>
      <c r="JUK37" s="215"/>
      <c r="JUL37" s="215"/>
      <c r="JUM37" s="215"/>
      <c r="JUN37" s="215"/>
      <c r="JUO37" s="215"/>
      <c r="JUP37" s="215"/>
      <c r="JUQ37" s="215"/>
      <c r="JUR37" s="215"/>
      <c r="JUS37" s="215"/>
      <c r="JUT37" s="215"/>
      <c r="JUU37" s="215"/>
      <c r="JUV37" s="215"/>
      <c r="JUW37" s="215"/>
      <c r="JUX37" s="215"/>
      <c r="JUY37" s="215"/>
      <c r="JUZ37" s="215"/>
      <c r="JVA37" s="215"/>
      <c r="JVB37" s="215"/>
      <c r="JVC37" s="215"/>
      <c r="JVD37" s="215"/>
      <c r="JVE37" s="215"/>
      <c r="JVF37" s="215"/>
      <c r="JVG37" s="215"/>
      <c r="JVH37" s="215"/>
      <c r="JVI37" s="215"/>
      <c r="JVJ37" s="215"/>
      <c r="JVK37" s="215"/>
      <c r="JVL37" s="215"/>
      <c r="JVM37" s="215"/>
      <c r="JVN37" s="215"/>
      <c r="JVO37" s="215"/>
      <c r="JVP37" s="215"/>
      <c r="JVQ37" s="215"/>
      <c r="JVR37" s="215"/>
      <c r="JVS37" s="215"/>
      <c r="JVT37" s="215"/>
      <c r="JVU37" s="215"/>
      <c r="JVV37" s="215"/>
      <c r="JVW37" s="215"/>
      <c r="JVX37" s="215"/>
      <c r="JVY37" s="215"/>
      <c r="JVZ37" s="215"/>
      <c r="JWA37" s="215"/>
      <c r="JWB37" s="215"/>
      <c r="JWC37" s="215"/>
      <c r="JWD37" s="215"/>
      <c r="JWE37" s="215"/>
      <c r="JWF37" s="215"/>
      <c r="JWG37" s="215"/>
      <c r="JWH37" s="215"/>
      <c r="JWI37" s="215"/>
      <c r="JWJ37" s="215"/>
      <c r="JWK37" s="215"/>
      <c r="JWL37" s="215"/>
      <c r="JWM37" s="215"/>
      <c r="JWN37" s="215"/>
      <c r="JWO37" s="215"/>
      <c r="JWP37" s="215"/>
      <c r="JWQ37" s="215"/>
      <c r="JWR37" s="215"/>
      <c r="JWS37" s="215"/>
      <c r="JWT37" s="215"/>
      <c r="JWU37" s="215"/>
      <c r="JWV37" s="215"/>
      <c r="JWW37" s="215"/>
      <c r="JWX37" s="215"/>
      <c r="JWY37" s="215"/>
      <c r="JWZ37" s="215"/>
      <c r="JXA37" s="215"/>
      <c r="JXB37" s="215"/>
      <c r="JXC37" s="215"/>
      <c r="JXD37" s="215"/>
      <c r="JXE37" s="215"/>
      <c r="JXF37" s="215"/>
      <c r="JXG37" s="215"/>
      <c r="JXH37" s="215"/>
      <c r="JXI37" s="215"/>
      <c r="JXJ37" s="215"/>
      <c r="JXK37" s="215"/>
      <c r="JXL37" s="215"/>
      <c r="JXM37" s="215"/>
      <c r="JXN37" s="215"/>
      <c r="JXO37" s="215"/>
      <c r="JXP37" s="215"/>
      <c r="JXQ37" s="215"/>
      <c r="JXR37" s="215"/>
      <c r="JXS37" s="215"/>
      <c r="JXT37" s="215"/>
      <c r="JXU37" s="215"/>
      <c r="JXV37" s="215"/>
      <c r="JXW37" s="215"/>
      <c r="JXX37" s="215"/>
      <c r="JXY37" s="215"/>
      <c r="JXZ37" s="215"/>
      <c r="JYA37" s="215"/>
      <c r="JYB37" s="215"/>
      <c r="JYC37" s="215"/>
      <c r="JYD37" s="215"/>
      <c r="JYE37" s="215"/>
      <c r="JYF37" s="215"/>
      <c r="JYG37" s="215"/>
      <c r="JYH37" s="215"/>
      <c r="JYI37" s="215"/>
      <c r="JYJ37" s="215"/>
      <c r="JYK37" s="215"/>
      <c r="JYL37" s="215"/>
      <c r="JYM37" s="215"/>
      <c r="JYN37" s="215"/>
      <c r="JYO37" s="215"/>
      <c r="JYP37" s="215"/>
      <c r="JYQ37" s="215"/>
      <c r="JYR37" s="215"/>
      <c r="JYS37" s="215"/>
      <c r="JYT37" s="215"/>
      <c r="JYU37" s="215"/>
      <c r="JYV37" s="215"/>
      <c r="JYW37" s="215"/>
      <c r="JYX37" s="215"/>
      <c r="JYY37" s="215"/>
      <c r="JYZ37" s="215"/>
      <c r="JZA37" s="215"/>
      <c r="JZB37" s="215"/>
      <c r="JZC37" s="215"/>
      <c r="JZD37" s="215"/>
      <c r="JZE37" s="215"/>
      <c r="JZF37" s="215"/>
      <c r="JZG37" s="215"/>
      <c r="JZH37" s="215"/>
      <c r="JZI37" s="215"/>
      <c r="JZJ37" s="215"/>
      <c r="JZK37" s="215"/>
      <c r="JZL37" s="215"/>
      <c r="JZM37" s="215"/>
      <c r="JZN37" s="215"/>
      <c r="JZO37" s="215"/>
      <c r="JZP37" s="215"/>
      <c r="JZQ37" s="215"/>
      <c r="JZR37" s="215"/>
      <c r="JZS37" s="215"/>
      <c r="JZT37" s="215"/>
      <c r="JZU37" s="215"/>
      <c r="JZV37" s="215"/>
      <c r="JZW37" s="215"/>
      <c r="JZX37" s="215"/>
      <c r="JZY37" s="215"/>
      <c r="JZZ37" s="215"/>
      <c r="KAA37" s="215"/>
      <c r="KAB37" s="215"/>
      <c r="KAC37" s="215"/>
      <c r="KAD37" s="215"/>
      <c r="KAE37" s="215"/>
      <c r="KAF37" s="215"/>
      <c r="KAG37" s="215"/>
      <c r="KAH37" s="215"/>
      <c r="KAI37" s="215"/>
      <c r="KAJ37" s="215"/>
      <c r="KAK37" s="215"/>
      <c r="KAL37" s="215"/>
      <c r="KAM37" s="215"/>
      <c r="KAN37" s="215"/>
      <c r="KAO37" s="215"/>
      <c r="KAP37" s="215"/>
      <c r="KAQ37" s="215"/>
      <c r="KAR37" s="215"/>
      <c r="KAS37" s="215"/>
      <c r="KAT37" s="215"/>
      <c r="KAU37" s="215"/>
      <c r="KAV37" s="215"/>
      <c r="KAW37" s="215"/>
      <c r="KAX37" s="215"/>
      <c r="KAY37" s="215"/>
      <c r="KAZ37" s="215"/>
      <c r="KBA37" s="215"/>
      <c r="KBB37" s="215"/>
      <c r="KBC37" s="215"/>
      <c r="KBD37" s="215"/>
      <c r="KBE37" s="215"/>
      <c r="KBF37" s="215"/>
      <c r="KBG37" s="215"/>
      <c r="KBH37" s="215"/>
      <c r="KBI37" s="215"/>
      <c r="KBJ37" s="215"/>
      <c r="KBK37" s="215"/>
      <c r="KBL37" s="215"/>
      <c r="KBM37" s="215"/>
      <c r="KBN37" s="215"/>
      <c r="KBO37" s="215"/>
      <c r="KBP37" s="215"/>
      <c r="KBQ37" s="215"/>
      <c r="KBR37" s="215"/>
      <c r="KBS37" s="215"/>
      <c r="KBT37" s="215"/>
      <c r="KBU37" s="215"/>
      <c r="KBV37" s="215"/>
      <c r="KBW37" s="215"/>
      <c r="KBX37" s="215"/>
      <c r="KBY37" s="215"/>
      <c r="KBZ37" s="215"/>
      <c r="KCA37" s="215"/>
      <c r="KCB37" s="215"/>
      <c r="KCC37" s="215"/>
      <c r="KCD37" s="215"/>
      <c r="KCE37" s="215"/>
      <c r="KCF37" s="215"/>
      <c r="KCG37" s="215"/>
      <c r="KCH37" s="215"/>
      <c r="KCI37" s="215"/>
      <c r="KCJ37" s="215"/>
      <c r="KCK37" s="215"/>
      <c r="KCL37" s="215"/>
      <c r="KCM37" s="215"/>
      <c r="KCN37" s="215"/>
      <c r="KCO37" s="215"/>
      <c r="KCP37" s="215"/>
      <c r="KCQ37" s="215"/>
      <c r="KCR37" s="215"/>
      <c r="KCS37" s="215"/>
      <c r="KCT37" s="215"/>
      <c r="KCU37" s="215"/>
      <c r="KCV37" s="215"/>
      <c r="KCW37" s="215"/>
      <c r="KCX37" s="215"/>
      <c r="KCY37" s="215"/>
      <c r="KCZ37" s="215"/>
      <c r="KDA37" s="215"/>
      <c r="KDB37" s="215"/>
      <c r="KDC37" s="215"/>
      <c r="KDD37" s="215"/>
      <c r="KDE37" s="215"/>
      <c r="KDF37" s="215"/>
      <c r="KDG37" s="215"/>
      <c r="KDH37" s="215"/>
      <c r="KDI37" s="215"/>
      <c r="KDJ37" s="215"/>
      <c r="KDK37" s="215"/>
      <c r="KDL37" s="215"/>
      <c r="KDM37" s="215"/>
      <c r="KDN37" s="215"/>
      <c r="KDO37" s="215"/>
      <c r="KDP37" s="215"/>
      <c r="KDQ37" s="215"/>
      <c r="KDR37" s="215"/>
      <c r="KDS37" s="215"/>
      <c r="KDT37" s="215"/>
      <c r="KDU37" s="215"/>
      <c r="KDV37" s="215"/>
      <c r="KDW37" s="215"/>
      <c r="KDX37" s="215"/>
      <c r="KDY37" s="215"/>
      <c r="KDZ37" s="215"/>
      <c r="KEA37" s="215"/>
      <c r="KEB37" s="215"/>
      <c r="KEC37" s="215"/>
      <c r="KED37" s="215"/>
      <c r="KEE37" s="215"/>
      <c r="KEF37" s="215"/>
      <c r="KEG37" s="215"/>
      <c r="KEH37" s="215"/>
      <c r="KEI37" s="215"/>
      <c r="KEJ37" s="215"/>
      <c r="KEK37" s="215"/>
      <c r="KEL37" s="215"/>
      <c r="KEM37" s="215"/>
      <c r="KEN37" s="215"/>
      <c r="KEO37" s="215"/>
      <c r="KEP37" s="215"/>
      <c r="KEQ37" s="215"/>
      <c r="KER37" s="215"/>
      <c r="KES37" s="215"/>
      <c r="KET37" s="215"/>
      <c r="KEU37" s="215"/>
      <c r="KEV37" s="215"/>
      <c r="KEW37" s="215"/>
      <c r="KEX37" s="215"/>
      <c r="KEY37" s="215"/>
      <c r="KEZ37" s="215"/>
      <c r="KFA37" s="215"/>
      <c r="KFB37" s="215"/>
      <c r="KFC37" s="215"/>
      <c r="KFD37" s="215"/>
      <c r="KFE37" s="215"/>
      <c r="KFF37" s="215"/>
      <c r="KFG37" s="215"/>
      <c r="KFH37" s="215"/>
      <c r="KFI37" s="215"/>
      <c r="KFJ37" s="215"/>
      <c r="KFK37" s="215"/>
      <c r="KFL37" s="215"/>
      <c r="KFM37" s="215"/>
      <c r="KFN37" s="215"/>
      <c r="KFO37" s="215"/>
      <c r="KFP37" s="215"/>
      <c r="KFQ37" s="215"/>
      <c r="KFR37" s="215"/>
      <c r="KFS37" s="215"/>
      <c r="KFT37" s="215"/>
      <c r="KFU37" s="215"/>
      <c r="KFV37" s="215"/>
      <c r="KFW37" s="215"/>
      <c r="KFX37" s="215"/>
      <c r="KFY37" s="215"/>
      <c r="KFZ37" s="215"/>
      <c r="KGA37" s="215"/>
      <c r="KGB37" s="215"/>
      <c r="KGC37" s="215"/>
      <c r="KGD37" s="215"/>
      <c r="KGE37" s="215"/>
      <c r="KGF37" s="215"/>
      <c r="KGG37" s="215"/>
      <c r="KGH37" s="215"/>
      <c r="KGI37" s="215"/>
      <c r="KGJ37" s="215"/>
      <c r="KGK37" s="215"/>
      <c r="KGL37" s="215"/>
      <c r="KGM37" s="215"/>
      <c r="KGN37" s="215"/>
      <c r="KGO37" s="215"/>
      <c r="KGP37" s="215"/>
      <c r="KGQ37" s="215"/>
      <c r="KGR37" s="215"/>
      <c r="KGS37" s="215"/>
      <c r="KGT37" s="215"/>
      <c r="KGU37" s="215"/>
      <c r="KGV37" s="215"/>
      <c r="KGW37" s="215"/>
      <c r="KGX37" s="215"/>
      <c r="KGY37" s="215"/>
      <c r="KGZ37" s="215"/>
      <c r="KHA37" s="215"/>
      <c r="KHB37" s="215"/>
      <c r="KHC37" s="215"/>
      <c r="KHD37" s="215"/>
      <c r="KHE37" s="215"/>
      <c r="KHF37" s="215"/>
      <c r="KHG37" s="215"/>
      <c r="KHH37" s="215"/>
      <c r="KHI37" s="215"/>
      <c r="KHJ37" s="215"/>
      <c r="KHK37" s="215"/>
      <c r="KHL37" s="215"/>
      <c r="KHM37" s="215"/>
      <c r="KHN37" s="215"/>
      <c r="KHO37" s="215"/>
      <c r="KHP37" s="215"/>
      <c r="KHQ37" s="215"/>
      <c r="KHR37" s="215"/>
      <c r="KHS37" s="215"/>
      <c r="KHT37" s="215"/>
      <c r="KHU37" s="215"/>
      <c r="KHV37" s="215"/>
      <c r="KHW37" s="215"/>
      <c r="KHX37" s="215"/>
      <c r="KHY37" s="215"/>
      <c r="KHZ37" s="215"/>
      <c r="KIA37" s="215"/>
      <c r="KIB37" s="215"/>
      <c r="KIC37" s="215"/>
      <c r="KID37" s="215"/>
      <c r="KIE37" s="215"/>
      <c r="KIF37" s="215"/>
      <c r="KIG37" s="215"/>
      <c r="KIH37" s="215"/>
      <c r="KII37" s="215"/>
      <c r="KIJ37" s="215"/>
      <c r="KIK37" s="215"/>
      <c r="KIL37" s="215"/>
      <c r="KIM37" s="215"/>
      <c r="KIN37" s="215"/>
      <c r="KIO37" s="215"/>
      <c r="KIP37" s="215"/>
      <c r="KIQ37" s="215"/>
      <c r="KIR37" s="215"/>
      <c r="KIS37" s="215"/>
      <c r="KIT37" s="215"/>
      <c r="KIU37" s="215"/>
      <c r="KIV37" s="215"/>
      <c r="KIW37" s="215"/>
      <c r="KIX37" s="215"/>
      <c r="KIY37" s="215"/>
      <c r="KIZ37" s="215"/>
      <c r="KJA37" s="215"/>
      <c r="KJB37" s="215"/>
      <c r="KJC37" s="215"/>
      <c r="KJD37" s="215"/>
      <c r="KJE37" s="215"/>
      <c r="KJF37" s="215"/>
      <c r="KJG37" s="215"/>
      <c r="KJH37" s="215"/>
      <c r="KJI37" s="215"/>
      <c r="KJJ37" s="215"/>
      <c r="KJK37" s="215"/>
      <c r="KJL37" s="215"/>
      <c r="KJM37" s="215"/>
      <c r="KJN37" s="215"/>
      <c r="KJO37" s="215"/>
      <c r="KJP37" s="215"/>
      <c r="KJQ37" s="215"/>
      <c r="KJR37" s="215"/>
      <c r="KJS37" s="215"/>
      <c r="KJT37" s="215"/>
      <c r="KJU37" s="215"/>
      <c r="KJV37" s="215"/>
      <c r="KJW37" s="215"/>
      <c r="KJX37" s="215"/>
      <c r="KJY37" s="215"/>
      <c r="KJZ37" s="215"/>
      <c r="KKA37" s="215"/>
      <c r="KKB37" s="215"/>
      <c r="KKC37" s="215"/>
      <c r="KKD37" s="215"/>
      <c r="KKE37" s="215"/>
      <c r="KKF37" s="215"/>
      <c r="KKG37" s="215"/>
      <c r="KKH37" s="215"/>
      <c r="KKI37" s="215"/>
      <c r="KKJ37" s="215"/>
      <c r="KKK37" s="215"/>
      <c r="KKL37" s="215"/>
      <c r="KKM37" s="215"/>
      <c r="KKN37" s="215"/>
      <c r="KKO37" s="215"/>
      <c r="KKP37" s="215"/>
      <c r="KKQ37" s="215"/>
      <c r="KKR37" s="215"/>
      <c r="KKS37" s="215"/>
      <c r="KKT37" s="215"/>
      <c r="KKU37" s="215"/>
      <c r="KKV37" s="215"/>
      <c r="KKW37" s="215"/>
      <c r="KKX37" s="215"/>
      <c r="KKY37" s="215"/>
      <c r="KKZ37" s="215"/>
      <c r="KLA37" s="215"/>
      <c r="KLB37" s="215"/>
      <c r="KLC37" s="215"/>
      <c r="KLD37" s="215"/>
      <c r="KLE37" s="215"/>
      <c r="KLF37" s="215"/>
      <c r="KLG37" s="215"/>
      <c r="KLH37" s="215"/>
      <c r="KLI37" s="215"/>
      <c r="KLJ37" s="215"/>
      <c r="KLK37" s="215"/>
      <c r="KLL37" s="215"/>
      <c r="KLM37" s="215"/>
      <c r="KLN37" s="215"/>
      <c r="KLO37" s="215"/>
      <c r="KLP37" s="215"/>
      <c r="KLQ37" s="215"/>
      <c r="KLR37" s="215"/>
      <c r="KLS37" s="215"/>
      <c r="KLT37" s="215"/>
      <c r="KLU37" s="215"/>
      <c r="KLV37" s="215"/>
      <c r="KLW37" s="215"/>
      <c r="KLX37" s="215"/>
      <c r="KLY37" s="215"/>
      <c r="KLZ37" s="215"/>
      <c r="KMA37" s="215"/>
      <c r="KMB37" s="215"/>
      <c r="KMC37" s="215"/>
      <c r="KMD37" s="215"/>
      <c r="KME37" s="215"/>
      <c r="KMF37" s="215"/>
      <c r="KMG37" s="215"/>
      <c r="KMH37" s="215"/>
      <c r="KMI37" s="215"/>
      <c r="KMJ37" s="215"/>
      <c r="KMK37" s="215"/>
      <c r="KML37" s="215"/>
      <c r="KMM37" s="215"/>
      <c r="KMN37" s="215"/>
      <c r="KMO37" s="215"/>
      <c r="KMP37" s="215"/>
      <c r="KMQ37" s="215"/>
      <c r="KMR37" s="215"/>
      <c r="KMS37" s="215"/>
      <c r="KMT37" s="215"/>
      <c r="KMU37" s="215"/>
      <c r="KMV37" s="215"/>
      <c r="KMW37" s="215"/>
      <c r="KMX37" s="215"/>
      <c r="KMY37" s="215"/>
      <c r="KMZ37" s="215"/>
      <c r="KNA37" s="215"/>
      <c r="KNB37" s="215"/>
      <c r="KNC37" s="215"/>
      <c r="KND37" s="215"/>
      <c r="KNE37" s="215"/>
      <c r="KNF37" s="215"/>
      <c r="KNG37" s="215"/>
      <c r="KNH37" s="215"/>
      <c r="KNI37" s="215"/>
      <c r="KNJ37" s="215"/>
      <c r="KNK37" s="215"/>
      <c r="KNL37" s="215"/>
      <c r="KNM37" s="215"/>
      <c r="KNN37" s="215"/>
      <c r="KNO37" s="215"/>
      <c r="KNP37" s="215"/>
      <c r="KNQ37" s="215"/>
      <c r="KNR37" s="215"/>
      <c r="KNS37" s="215"/>
      <c r="KNT37" s="215"/>
      <c r="KNU37" s="215"/>
      <c r="KNV37" s="215"/>
      <c r="KNW37" s="215"/>
      <c r="KNX37" s="215"/>
      <c r="KNY37" s="215"/>
      <c r="KNZ37" s="215"/>
      <c r="KOA37" s="215"/>
      <c r="KOB37" s="215"/>
      <c r="KOC37" s="215"/>
      <c r="KOD37" s="215"/>
      <c r="KOE37" s="215"/>
      <c r="KOF37" s="215"/>
      <c r="KOG37" s="215"/>
      <c r="KOH37" s="215"/>
      <c r="KOI37" s="215"/>
      <c r="KOJ37" s="215"/>
      <c r="KOK37" s="215"/>
      <c r="KOL37" s="215"/>
      <c r="KOM37" s="215"/>
      <c r="KON37" s="215"/>
      <c r="KOO37" s="215"/>
      <c r="KOP37" s="215"/>
      <c r="KOQ37" s="215"/>
      <c r="KOR37" s="215"/>
      <c r="KOS37" s="215"/>
      <c r="KOT37" s="215"/>
      <c r="KOU37" s="215"/>
      <c r="KOV37" s="215"/>
      <c r="KOW37" s="215"/>
      <c r="KOX37" s="215"/>
      <c r="KOY37" s="215"/>
      <c r="KOZ37" s="215"/>
      <c r="KPA37" s="215"/>
      <c r="KPB37" s="215"/>
      <c r="KPC37" s="215"/>
      <c r="KPD37" s="215"/>
      <c r="KPE37" s="215"/>
      <c r="KPF37" s="215"/>
      <c r="KPG37" s="215"/>
      <c r="KPH37" s="215"/>
      <c r="KPI37" s="215"/>
      <c r="KPJ37" s="215"/>
      <c r="KPK37" s="215"/>
      <c r="KPL37" s="215"/>
      <c r="KPM37" s="215"/>
      <c r="KPN37" s="215"/>
      <c r="KPO37" s="215"/>
      <c r="KPP37" s="215"/>
      <c r="KPQ37" s="215"/>
      <c r="KPR37" s="215"/>
      <c r="KPS37" s="215"/>
      <c r="KPT37" s="215"/>
      <c r="KPU37" s="215"/>
      <c r="KPV37" s="215"/>
      <c r="KPW37" s="215"/>
      <c r="KPX37" s="215"/>
      <c r="KPY37" s="215"/>
      <c r="KPZ37" s="215"/>
      <c r="KQA37" s="215"/>
      <c r="KQB37" s="215"/>
      <c r="KQC37" s="215"/>
      <c r="KQD37" s="215"/>
      <c r="KQE37" s="215"/>
      <c r="KQF37" s="215"/>
      <c r="KQG37" s="215"/>
      <c r="KQH37" s="215"/>
      <c r="KQI37" s="215"/>
      <c r="KQJ37" s="215"/>
      <c r="KQK37" s="215"/>
      <c r="KQL37" s="215"/>
      <c r="KQM37" s="215"/>
      <c r="KQN37" s="215"/>
      <c r="KQO37" s="215"/>
      <c r="KQP37" s="215"/>
      <c r="KQQ37" s="215"/>
      <c r="KQR37" s="215"/>
      <c r="KQS37" s="215"/>
      <c r="KQT37" s="215"/>
      <c r="KQU37" s="215"/>
      <c r="KQV37" s="215"/>
      <c r="KQW37" s="215"/>
      <c r="KQX37" s="215"/>
      <c r="KQY37" s="215"/>
      <c r="KQZ37" s="215"/>
      <c r="KRA37" s="215"/>
      <c r="KRB37" s="215"/>
      <c r="KRC37" s="215"/>
      <c r="KRD37" s="215"/>
      <c r="KRE37" s="215"/>
      <c r="KRF37" s="215"/>
      <c r="KRG37" s="215"/>
      <c r="KRH37" s="215"/>
      <c r="KRI37" s="215"/>
      <c r="KRJ37" s="215"/>
      <c r="KRK37" s="215"/>
      <c r="KRL37" s="215"/>
      <c r="KRM37" s="215"/>
      <c r="KRN37" s="215"/>
      <c r="KRO37" s="215"/>
      <c r="KRP37" s="215"/>
      <c r="KRQ37" s="215"/>
      <c r="KRR37" s="215"/>
      <c r="KRS37" s="215"/>
      <c r="KRT37" s="215"/>
      <c r="KRU37" s="215"/>
      <c r="KRV37" s="215"/>
      <c r="KRW37" s="215"/>
      <c r="KRX37" s="215"/>
      <c r="KRY37" s="215"/>
      <c r="KRZ37" s="215"/>
      <c r="KSA37" s="215"/>
      <c r="KSB37" s="215"/>
      <c r="KSC37" s="215"/>
      <c r="KSD37" s="215"/>
      <c r="KSE37" s="215"/>
      <c r="KSF37" s="215"/>
      <c r="KSG37" s="215"/>
      <c r="KSH37" s="215"/>
      <c r="KSI37" s="215"/>
      <c r="KSJ37" s="215"/>
      <c r="KSK37" s="215"/>
      <c r="KSL37" s="215"/>
      <c r="KSM37" s="215"/>
      <c r="KSN37" s="215"/>
      <c r="KSO37" s="215"/>
      <c r="KSP37" s="215"/>
      <c r="KSQ37" s="215"/>
      <c r="KSR37" s="215"/>
      <c r="KSS37" s="215"/>
      <c r="KST37" s="215"/>
      <c r="KSU37" s="215"/>
      <c r="KSV37" s="215"/>
      <c r="KSW37" s="215"/>
      <c r="KSX37" s="215"/>
      <c r="KSY37" s="215"/>
      <c r="KSZ37" s="215"/>
      <c r="KTA37" s="215"/>
      <c r="KTB37" s="215"/>
      <c r="KTC37" s="215"/>
      <c r="KTD37" s="215"/>
      <c r="KTE37" s="215"/>
      <c r="KTF37" s="215"/>
      <c r="KTG37" s="215"/>
      <c r="KTH37" s="215"/>
      <c r="KTI37" s="215"/>
      <c r="KTJ37" s="215"/>
      <c r="KTK37" s="215"/>
      <c r="KTL37" s="215"/>
      <c r="KTM37" s="215"/>
      <c r="KTN37" s="215"/>
      <c r="KTO37" s="215"/>
      <c r="KTP37" s="215"/>
      <c r="KTQ37" s="215"/>
      <c r="KTR37" s="215"/>
      <c r="KTS37" s="215"/>
      <c r="KTT37" s="215"/>
      <c r="KTU37" s="215"/>
      <c r="KTV37" s="215"/>
      <c r="KTW37" s="215"/>
      <c r="KTX37" s="215"/>
      <c r="KTY37" s="215"/>
      <c r="KTZ37" s="215"/>
      <c r="KUA37" s="215"/>
      <c r="KUB37" s="215"/>
      <c r="KUC37" s="215"/>
      <c r="KUD37" s="215"/>
      <c r="KUE37" s="215"/>
      <c r="KUF37" s="215"/>
      <c r="KUG37" s="215"/>
      <c r="KUH37" s="215"/>
      <c r="KUI37" s="215"/>
      <c r="KUJ37" s="215"/>
      <c r="KUK37" s="215"/>
      <c r="KUL37" s="215"/>
      <c r="KUM37" s="215"/>
      <c r="KUN37" s="215"/>
      <c r="KUO37" s="215"/>
      <c r="KUP37" s="215"/>
      <c r="KUQ37" s="215"/>
      <c r="KUR37" s="215"/>
      <c r="KUS37" s="215"/>
      <c r="KUT37" s="215"/>
      <c r="KUU37" s="215"/>
      <c r="KUV37" s="215"/>
      <c r="KUW37" s="215"/>
      <c r="KUX37" s="215"/>
      <c r="KUY37" s="215"/>
      <c r="KUZ37" s="215"/>
      <c r="KVA37" s="215"/>
      <c r="KVB37" s="215"/>
      <c r="KVC37" s="215"/>
      <c r="KVD37" s="215"/>
      <c r="KVE37" s="215"/>
      <c r="KVF37" s="215"/>
      <c r="KVG37" s="215"/>
      <c r="KVH37" s="215"/>
      <c r="KVI37" s="215"/>
      <c r="KVJ37" s="215"/>
      <c r="KVK37" s="215"/>
      <c r="KVL37" s="215"/>
      <c r="KVM37" s="215"/>
      <c r="KVN37" s="215"/>
      <c r="KVO37" s="215"/>
      <c r="KVP37" s="215"/>
      <c r="KVQ37" s="215"/>
      <c r="KVR37" s="215"/>
      <c r="KVS37" s="215"/>
      <c r="KVT37" s="215"/>
      <c r="KVU37" s="215"/>
      <c r="KVV37" s="215"/>
      <c r="KVW37" s="215"/>
      <c r="KVX37" s="215"/>
      <c r="KVY37" s="215"/>
      <c r="KVZ37" s="215"/>
      <c r="KWA37" s="215"/>
      <c r="KWB37" s="215"/>
      <c r="KWC37" s="215"/>
      <c r="KWD37" s="215"/>
      <c r="KWE37" s="215"/>
      <c r="KWF37" s="215"/>
      <c r="KWG37" s="215"/>
      <c r="KWH37" s="215"/>
      <c r="KWI37" s="215"/>
      <c r="KWJ37" s="215"/>
      <c r="KWK37" s="215"/>
      <c r="KWL37" s="215"/>
      <c r="KWM37" s="215"/>
      <c r="KWN37" s="215"/>
      <c r="KWO37" s="215"/>
      <c r="KWP37" s="215"/>
      <c r="KWQ37" s="215"/>
      <c r="KWR37" s="215"/>
      <c r="KWS37" s="215"/>
      <c r="KWT37" s="215"/>
      <c r="KWU37" s="215"/>
      <c r="KWV37" s="215"/>
      <c r="KWW37" s="215"/>
      <c r="KWX37" s="215"/>
      <c r="KWY37" s="215"/>
      <c r="KWZ37" s="215"/>
      <c r="KXA37" s="215"/>
      <c r="KXB37" s="215"/>
      <c r="KXC37" s="215"/>
      <c r="KXD37" s="215"/>
      <c r="KXE37" s="215"/>
      <c r="KXF37" s="215"/>
      <c r="KXG37" s="215"/>
      <c r="KXH37" s="215"/>
      <c r="KXI37" s="215"/>
      <c r="KXJ37" s="215"/>
      <c r="KXK37" s="215"/>
      <c r="KXL37" s="215"/>
      <c r="KXM37" s="215"/>
      <c r="KXN37" s="215"/>
      <c r="KXO37" s="215"/>
      <c r="KXP37" s="215"/>
      <c r="KXQ37" s="215"/>
      <c r="KXR37" s="215"/>
      <c r="KXS37" s="215"/>
      <c r="KXT37" s="215"/>
      <c r="KXU37" s="215"/>
      <c r="KXV37" s="215"/>
      <c r="KXW37" s="215"/>
      <c r="KXX37" s="215"/>
      <c r="KXY37" s="215"/>
      <c r="KXZ37" s="215"/>
      <c r="KYA37" s="215"/>
      <c r="KYB37" s="215"/>
      <c r="KYC37" s="215"/>
      <c r="KYD37" s="215"/>
      <c r="KYE37" s="215"/>
      <c r="KYF37" s="215"/>
      <c r="KYG37" s="215"/>
      <c r="KYH37" s="215"/>
      <c r="KYI37" s="215"/>
      <c r="KYJ37" s="215"/>
      <c r="KYK37" s="215"/>
      <c r="KYL37" s="215"/>
      <c r="KYM37" s="215"/>
      <c r="KYN37" s="215"/>
      <c r="KYO37" s="215"/>
      <c r="KYP37" s="215"/>
      <c r="KYQ37" s="215"/>
      <c r="KYR37" s="215"/>
      <c r="KYS37" s="215"/>
      <c r="KYT37" s="215"/>
      <c r="KYU37" s="215"/>
      <c r="KYV37" s="215"/>
      <c r="KYW37" s="215"/>
      <c r="KYX37" s="215"/>
      <c r="KYY37" s="215"/>
      <c r="KYZ37" s="215"/>
      <c r="KZA37" s="215"/>
      <c r="KZB37" s="215"/>
      <c r="KZC37" s="215"/>
      <c r="KZD37" s="215"/>
      <c r="KZE37" s="215"/>
      <c r="KZF37" s="215"/>
      <c r="KZG37" s="215"/>
      <c r="KZH37" s="215"/>
      <c r="KZI37" s="215"/>
      <c r="KZJ37" s="215"/>
      <c r="KZK37" s="215"/>
      <c r="KZL37" s="215"/>
      <c r="KZM37" s="215"/>
      <c r="KZN37" s="215"/>
      <c r="KZO37" s="215"/>
      <c r="KZP37" s="215"/>
      <c r="KZQ37" s="215"/>
      <c r="KZR37" s="215"/>
      <c r="KZS37" s="215"/>
      <c r="KZT37" s="215"/>
      <c r="KZU37" s="215"/>
      <c r="KZV37" s="215"/>
      <c r="KZW37" s="215"/>
      <c r="KZX37" s="215"/>
      <c r="KZY37" s="215"/>
      <c r="KZZ37" s="215"/>
      <c r="LAA37" s="215"/>
      <c r="LAB37" s="215"/>
      <c r="LAC37" s="215"/>
      <c r="LAD37" s="215"/>
      <c r="LAE37" s="215"/>
      <c r="LAF37" s="215"/>
      <c r="LAG37" s="215"/>
      <c r="LAH37" s="215"/>
      <c r="LAI37" s="215"/>
      <c r="LAJ37" s="215"/>
      <c r="LAK37" s="215"/>
      <c r="LAL37" s="215"/>
      <c r="LAM37" s="215"/>
      <c r="LAN37" s="215"/>
      <c r="LAO37" s="215"/>
      <c r="LAP37" s="215"/>
      <c r="LAQ37" s="215"/>
      <c r="LAR37" s="215"/>
      <c r="LAS37" s="215"/>
      <c r="LAT37" s="215"/>
      <c r="LAU37" s="215"/>
      <c r="LAV37" s="215"/>
      <c r="LAW37" s="215"/>
      <c r="LAX37" s="215"/>
      <c r="LAY37" s="215"/>
      <c r="LAZ37" s="215"/>
      <c r="LBA37" s="215"/>
      <c r="LBB37" s="215"/>
      <c r="LBC37" s="215"/>
      <c r="LBD37" s="215"/>
      <c r="LBE37" s="215"/>
      <c r="LBF37" s="215"/>
      <c r="LBG37" s="215"/>
      <c r="LBH37" s="215"/>
      <c r="LBI37" s="215"/>
      <c r="LBJ37" s="215"/>
      <c r="LBK37" s="215"/>
      <c r="LBL37" s="215"/>
      <c r="LBM37" s="215"/>
      <c r="LBN37" s="215"/>
      <c r="LBO37" s="215"/>
      <c r="LBP37" s="215"/>
      <c r="LBQ37" s="215"/>
      <c r="LBR37" s="215"/>
      <c r="LBS37" s="215"/>
      <c r="LBT37" s="215"/>
      <c r="LBU37" s="215"/>
      <c r="LBV37" s="215"/>
      <c r="LBW37" s="215"/>
      <c r="LBX37" s="215"/>
      <c r="LBY37" s="215"/>
      <c r="LBZ37" s="215"/>
      <c r="LCA37" s="215"/>
      <c r="LCB37" s="215"/>
      <c r="LCC37" s="215"/>
      <c r="LCD37" s="215"/>
      <c r="LCE37" s="215"/>
      <c r="LCF37" s="215"/>
      <c r="LCG37" s="215"/>
      <c r="LCH37" s="215"/>
      <c r="LCI37" s="215"/>
      <c r="LCJ37" s="215"/>
      <c r="LCK37" s="215"/>
      <c r="LCL37" s="215"/>
      <c r="LCM37" s="215"/>
      <c r="LCN37" s="215"/>
      <c r="LCO37" s="215"/>
      <c r="LCP37" s="215"/>
      <c r="LCQ37" s="215"/>
      <c r="LCR37" s="215"/>
      <c r="LCS37" s="215"/>
      <c r="LCT37" s="215"/>
      <c r="LCU37" s="215"/>
      <c r="LCV37" s="215"/>
      <c r="LCW37" s="215"/>
      <c r="LCX37" s="215"/>
      <c r="LCY37" s="215"/>
      <c r="LCZ37" s="215"/>
      <c r="LDA37" s="215"/>
      <c r="LDB37" s="215"/>
      <c r="LDC37" s="215"/>
      <c r="LDD37" s="215"/>
      <c r="LDE37" s="215"/>
      <c r="LDF37" s="215"/>
      <c r="LDG37" s="215"/>
      <c r="LDH37" s="215"/>
      <c r="LDI37" s="215"/>
      <c r="LDJ37" s="215"/>
      <c r="LDK37" s="215"/>
      <c r="LDL37" s="215"/>
      <c r="LDM37" s="215"/>
      <c r="LDN37" s="215"/>
      <c r="LDO37" s="215"/>
      <c r="LDP37" s="215"/>
      <c r="LDQ37" s="215"/>
      <c r="LDR37" s="215"/>
      <c r="LDS37" s="215"/>
      <c r="LDT37" s="215"/>
      <c r="LDU37" s="215"/>
      <c r="LDV37" s="215"/>
      <c r="LDW37" s="215"/>
      <c r="LDX37" s="215"/>
      <c r="LDY37" s="215"/>
      <c r="LDZ37" s="215"/>
      <c r="LEA37" s="215"/>
      <c r="LEB37" s="215"/>
      <c r="LEC37" s="215"/>
      <c r="LED37" s="215"/>
      <c r="LEE37" s="215"/>
      <c r="LEF37" s="215"/>
      <c r="LEG37" s="215"/>
      <c r="LEH37" s="215"/>
      <c r="LEI37" s="215"/>
      <c r="LEJ37" s="215"/>
      <c r="LEK37" s="215"/>
      <c r="LEL37" s="215"/>
      <c r="LEM37" s="215"/>
      <c r="LEN37" s="215"/>
      <c r="LEO37" s="215"/>
      <c r="LEP37" s="215"/>
      <c r="LEQ37" s="215"/>
      <c r="LER37" s="215"/>
      <c r="LES37" s="215"/>
      <c r="LET37" s="215"/>
      <c r="LEU37" s="215"/>
      <c r="LEV37" s="215"/>
      <c r="LEW37" s="215"/>
      <c r="LEX37" s="215"/>
      <c r="LEY37" s="215"/>
      <c r="LEZ37" s="215"/>
      <c r="LFA37" s="215"/>
      <c r="LFB37" s="215"/>
      <c r="LFC37" s="215"/>
      <c r="LFD37" s="215"/>
      <c r="LFE37" s="215"/>
      <c r="LFF37" s="215"/>
      <c r="LFG37" s="215"/>
      <c r="LFH37" s="215"/>
      <c r="LFI37" s="215"/>
      <c r="LFJ37" s="215"/>
      <c r="LFK37" s="215"/>
      <c r="LFL37" s="215"/>
      <c r="LFM37" s="215"/>
      <c r="LFN37" s="215"/>
      <c r="LFO37" s="215"/>
      <c r="LFP37" s="215"/>
      <c r="LFQ37" s="215"/>
      <c r="LFR37" s="215"/>
      <c r="LFS37" s="215"/>
      <c r="LFT37" s="215"/>
      <c r="LFU37" s="215"/>
      <c r="LFV37" s="215"/>
      <c r="LFW37" s="215"/>
      <c r="LFX37" s="215"/>
      <c r="LFY37" s="215"/>
      <c r="LFZ37" s="215"/>
      <c r="LGA37" s="215"/>
      <c r="LGB37" s="215"/>
      <c r="LGC37" s="215"/>
      <c r="LGD37" s="215"/>
      <c r="LGE37" s="215"/>
      <c r="LGF37" s="215"/>
      <c r="LGG37" s="215"/>
      <c r="LGH37" s="215"/>
      <c r="LGI37" s="215"/>
      <c r="LGJ37" s="215"/>
      <c r="LGK37" s="215"/>
      <c r="LGL37" s="215"/>
      <c r="LGM37" s="215"/>
      <c r="LGN37" s="215"/>
      <c r="LGO37" s="215"/>
      <c r="LGP37" s="215"/>
      <c r="LGQ37" s="215"/>
      <c r="LGR37" s="215"/>
      <c r="LGS37" s="215"/>
      <c r="LGT37" s="215"/>
      <c r="LGU37" s="215"/>
      <c r="LGV37" s="215"/>
      <c r="LGW37" s="215"/>
      <c r="LGX37" s="215"/>
      <c r="LGY37" s="215"/>
      <c r="LGZ37" s="215"/>
      <c r="LHA37" s="215"/>
      <c r="LHB37" s="215"/>
      <c r="LHC37" s="215"/>
      <c r="LHD37" s="215"/>
      <c r="LHE37" s="215"/>
      <c r="LHF37" s="215"/>
      <c r="LHG37" s="215"/>
      <c r="LHH37" s="215"/>
      <c r="LHI37" s="215"/>
      <c r="LHJ37" s="215"/>
      <c r="LHK37" s="215"/>
      <c r="LHL37" s="215"/>
      <c r="LHM37" s="215"/>
      <c r="LHN37" s="215"/>
      <c r="LHO37" s="215"/>
      <c r="LHP37" s="215"/>
      <c r="LHQ37" s="215"/>
      <c r="LHR37" s="215"/>
      <c r="LHS37" s="215"/>
      <c r="LHT37" s="215"/>
      <c r="LHU37" s="215"/>
      <c r="LHV37" s="215"/>
      <c r="LHW37" s="215"/>
      <c r="LHX37" s="215"/>
      <c r="LHY37" s="215"/>
      <c r="LHZ37" s="215"/>
      <c r="LIA37" s="215"/>
      <c r="LIB37" s="215"/>
      <c r="LIC37" s="215"/>
      <c r="LID37" s="215"/>
      <c r="LIE37" s="215"/>
      <c r="LIF37" s="215"/>
      <c r="LIG37" s="215"/>
      <c r="LIH37" s="215"/>
      <c r="LII37" s="215"/>
      <c r="LIJ37" s="215"/>
      <c r="LIK37" s="215"/>
      <c r="LIL37" s="215"/>
      <c r="LIM37" s="215"/>
      <c r="LIN37" s="215"/>
      <c r="LIO37" s="215"/>
      <c r="LIP37" s="215"/>
      <c r="LIQ37" s="215"/>
      <c r="LIR37" s="215"/>
      <c r="LIS37" s="215"/>
      <c r="LIT37" s="215"/>
      <c r="LIU37" s="215"/>
      <c r="LIV37" s="215"/>
      <c r="LIW37" s="215"/>
      <c r="LIX37" s="215"/>
      <c r="LIY37" s="215"/>
      <c r="LIZ37" s="215"/>
      <c r="LJA37" s="215"/>
      <c r="LJB37" s="215"/>
      <c r="LJC37" s="215"/>
      <c r="LJD37" s="215"/>
      <c r="LJE37" s="215"/>
      <c r="LJF37" s="215"/>
      <c r="LJG37" s="215"/>
      <c r="LJH37" s="215"/>
      <c r="LJI37" s="215"/>
      <c r="LJJ37" s="215"/>
      <c r="LJK37" s="215"/>
      <c r="LJL37" s="215"/>
      <c r="LJM37" s="215"/>
      <c r="LJN37" s="215"/>
      <c r="LJO37" s="215"/>
      <c r="LJP37" s="215"/>
      <c r="LJQ37" s="215"/>
      <c r="LJR37" s="215"/>
      <c r="LJS37" s="215"/>
      <c r="LJT37" s="215"/>
      <c r="LJU37" s="215"/>
      <c r="LJV37" s="215"/>
      <c r="LJW37" s="215"/>
      <c r="LJX37" s="215"/>
      <c r="LJY37" s="215"/>
      <c r="LJZ37" s="215"/>
      <c r="LKA37" s="215"/>
      <c r="LKB37" s="215"/>
      <c r="LKC37" s="215"/>
      <c r="LKD37" s="215"/>
      <c r="LKE37" s="215"/>
      <c r="LKF37" s="215"/>
      <c r="LKG37" s="215"/>
      <c r="LKH37" s="215"/>
      <c r="LKI37" s="215"/>
      <c r="LKJ37" s="215"/>
      <c r="LKK37" s="215"/>
      <c r="LKL37" s="215"/>
      <c r="LKM37" s="215"/>
      <c r="LKN37" s="215"/>
      <c r="LKO37" s="215"/>
      <c r="LKP37" s="215"/>
      <c r="LKQ37" s="215"/>
      <c r="LKR37" s="215"/>
      <c r="LKS37" s="215"/>
      <c r="LKT37" s="215"/>
      <c r="LKU37" s="215"/>
      <c r="LKV37" s="215"/>
      <c r="LKW37" s="215"/>
      <c r="LKX37" s="215"/>
      <c r="LKY37" s="215"/>
      <c r="LKZ37" s="215"/>
      <c r="LLA37" s="215"/>
      <c r="LLB37" s="215"/>
      <c r="LLC37" s="215"/>
      <c r="LLD37" s="215"/>
      <c r="LLE37" s="215"/>
      <c r="LLF37" s="215"/>
      <c r="LLG37" s="215"/>
      <c r="LLH37" s="215"/>
      <c r="LLI37" s="215"/>
      <c r="LLJ37" s="215"/>
      <c r="LLK37" s="215"/>
      <c r="LLL37" s="215"/>
      <c r="LLM37" s="215"/>
      <c r="LLN37" s="215"/>
      <c r="LLO37" s="215"/>
      <c r="LLP37" s="215"/>
      <c r="LLQ37" s="215"/>
      <c r="LLR37" s="215"/>
      <c r="LLS37" s="215"/>
      <c r="LLT37" s="215"/>
      <c r="LLU37" s="215"/>
      <c r="LLV37" s="215"/>
      <c r="LLW37" s="215"/>
      <c r="LLX37" s="215"/>
      <c r="LLY37" s="215"/>
      <c r="LLZ37" s="215"/>
      <c r="LMA37" s="215"/>
      <c r="LMB37" s="215"/>
      <c r="LMC37" s="215"/>
      <c r="LMD37" s="215"/>
      <c r="LME37" s="215"/>
      <c r="LMF37" s="215"/>
      <c r="LMG37" s="215"/>
      <c r="LMH37" s="215"/>
      <c r="LMI37" s="215"/>
      <c r="LMJ37" s="215"/>
      <c r="LMK37" s="215"/>
      <c r="LML37" s="215"/>
      <c r="LMM37" s="215"/>
      <c r="LMN37" s="215"/>
      <c r="LMO37" s="215"/>
      <c r="LMP37" s="215"/>
      <c r="LMQ37" s="215"/>
      <c r="LMR37" s="215"/>
      <c r="LMS37" s="215"/>
      <c r="LMT37" s="215"/>
      <c r="LMU37" s="215"/>
      <c r="LMV37" s="215"/>
      <c r="LMW37" s="215"/>
      <c r="LMX37" s="215"/>
      <c r="LMY37" s="215"/>
      <c r="LMZ37" s="215"/>
      <c r="LNA37" s="215"/>
      <c r="LNB37" s="215"/>
      <c r="LNC37" s="215"/>
      <c r="LND37" s="215"/>
      <c r="LNE37" s="215"/>
      <c r="LNF37" s="215"/>
      <c r="LNG37" s="215"/>
      <c r="LNH37" s="215"/>
      <c r="LNI37" s="215"/>
      <c r="LNJ37" s="215"/>
      <c r="LNK37" s="215"/>
      <c r="LNL37" s="215"/>
      <c r="LNM37" s="215"/>
      <c r="LNN37" s="215"/>
      <c r="LNO37" s="215"/>
      <c r="LNP37" s="215"/>
      <c r="LNQ37" s="215"/>
      <c r="LNR37" s="215"/>
      <c r="LNS37" s="215"/>
      <c r="LNT37" s="215"/>
      <c r="LNU37" s="215"/>
      <c r="LNV37" s="215"/>
      <c r="LNW37" s="215"/>
      <c r="LNX37" s="215"/>
      <c r="LNY37" s="215"/>
      <c r="LNZ37" s="215"/>
      <c r="LOA37" s="215"/>
      <c r="LOB37" s="215"/>
      <c r="LOC37" s="215"/>
      <c r="LOD37" s="215"/>
      <c r="LOE37" s="215"/>
      <c r="LOF37" s="215"/>
      <c r="LOG37" s="215"/>
      <c r="LOH37" s="215"/>
      <c r="LOI37" s="215"/>
      <c r="LOJ37" s="215"/>
      <c r="LOK37" s="215"/>
      <c r="LOL37" s="215"/>
      <c r="LOM37" s="215"/>
      <c r="LON37" s="215"/>
      <c r="LOO37" s="215"/>
      <c r="LOP37" s="215"/>
      <c r="LOQ37" s="215"/>
      <c r="LOR37" s="215"/>
      <c r="LOS37" s="215"/>
      <c r="LOT37" s="215"/>
      <c r="LOU37" s="215"/>
      <c r="LOV37" s="215"/>
      <c r="LOW37" s="215"/>
      <c r="LOX37" s="215"/>
      <c r="LOY37" s="215"/>
      <c r="LOZ37" s="215"/>
      <c r="LPA37" s="215"/>
      <c r="LPB37" s="215"/>
      <c r="LPC37" s="215"/>
      <c r="LPD37" s="215"/>
      <c r="LPE37" s="215"/>
      <c r="LPF37" s="215"/>
      <c r="LPG37" s="215"/>
      <c r="LPH37" s="215"/>
      <c r="LPI37" s="215"/>
      <c r="LPJ37" s="215"/>
      <c r="LPK37" s="215"/>
      <c r="LPL37" s="215"/>
      <c r="LPM37" s="215"/>
      <c r="LPN37" s="215"/>
      <c r="LPO37" s="215"/>
      <c r="LPP37" s="215"/>
      <c r="LPQ37" s="215"/>
      <c r="LPR37" s="215"/>
      <c r="LPS37" s="215"/>
      <c r="LPT37" s="215"/>
      <c r="LPU37" s="215"/>
      <c r="LPV37" s="215"/>
      <c r="LPW37" s="215"/>
      <c r="LPX37" s="215"/>
      <c r="LPY37" s="215"/>
      <c r="LPZ37" s="215"/>
      <c r="LQA37" s="215"/>
      <c r="LQB37" s="215"/>
      <c r="LQC37" s="215"/>
      <c r="LQD37" s="215"/>
      <c r="LQE37" s="215"/>
      <c r="LQF37" s="215"/>
      <c r="LQG37" s="215"/>
      <c r="LQH37" s="215"/>
      <c r="LQI37" s="215"/>
      <c r="LQJ37" s="215"/>
      <c r="LQK37" s="215"/>
      <c r="LQL37" s="215"/>
      <c r="LQM37" s="215"/>
      <c r="LQN37" s="215"/>
      <c r="LQO37" s="215"/>
      <c r="LQP37" s="215"/>
      <c r="LQQ37" s="215"/>
      <c r="LQR37" s="215"/>
      <c r="LQS37" s="215"/>
      <c r="LQT37" s="215"/>
      <c r="LQU37" s="215"/>
      <c r="LQV37" s="215"/>
      <c r="LQW37" s="215"/>
      <c r="LQX37" s="215"/>
      <c r="LQY37" s="215"/>
      <c r="LQZ37" s="215"/>
      <c r="LRA37" s="215"/>
      <c r="LRB37" s="215"/>
      <c r="LRC37" s="215"/>
      <c r="LRD37" s="215"/>
      <c r="LRE37" s="215"/>
      <c r="LRF37" s="215"/>
      <c r="LRG37" s="215"/>
      <c r="LRH37" s="215"/>
      <c r="LRI37" s="215"/>
      <c r="LRJ37" s="215"/>
      <c r="LRK37" s="215"/>
      <c r="LRL37" s="215"/>
      <c r="LRM37" s="215"/>
      <c r="LRN37" s="215"/>
      <c r="LRO37" s="215"/>
      <c r="LRP37" s="215"/>
      <c r="LRQ37" s="215"/>
      <c r="LRR37" s="215"/>
      <c r="LRS37" s="215"/>
      <c r="LRT37" s="215"/>
      <c r="LRU37" s="215"/>
      <c r="LRV37" s="215"/>
      <c r="LRW37" s="215"/>
      <c r="LRX37" s="215"/>
      <c r="LRY37" s="215"/>
      <c r="LRZ37" s="215"/>
      <c r="LSA37" s="215"/>
      <c r="LSB37" s="215"/>
      <c r="LSC37" s="215"/>
      <c r="LSD37" s="215"/>
      <c r="LSE37" s="215"/>
      <c r="LSF37" s="215"/>
      <c r="LSG37" s="215"/>
      <c r="LSH37" s="215"/>
      <c r="LSI37" s="215"/>
      <c r="LSJ37" s="215"/>
      <c r="LSK37" s="215"/>
      <c r="LSL37" s="215"/>
      <c r="LSM37" s="215"/>
      <c r="LSN37" s="215"/>
      <c r="LSO37" s="215"/>
      <c r="LSP37" s="215"/>
      <c r="LSQ37" s="215"/>
      <c r="LSR37" s="215"/>
      <c r="LSS37" s="215"/>
      <c r="LST37" s="215"/>
      <c r="LSU37" s="215"/>
      <c r="LSV37" s="215"/>
      <c r="LSW37" s="215"/>
      <c r="LSX37" s="215"/>
      <c r="LSY37" s="215"/>
      <c r="LSZ37" s="215"/>
      <c r="LTA37" s="215"/>
      <c r="LTB37" s="215"/>
      <c r="LTC37" s="215"/>
      <c r="LTD37" s="215"/>
      <c r="LTE37" s="215"/>
      <c r="LTF37" s="215"/>
      <c r="LTG37" s="215"/>
      <c r="LTH37" s="215"/>
      <c r="LTI37" s="215"/>
      <c r="LTJ37" s="215"/>
      <c r="LTK37" s="215"/>
      <c r="LTL37" s="215"/>
      <c r="LTM37" s="215"/>
      <c r="LTN37" s="215"/>
      <c r="LTO37" s="215"/>
      <c r="LTP37" s="215"/>
      <c r="LTQ37" s="215"/>
      <c r="LTR37" s="215"/>
      <c r="LTS37" s="215"/>
      <c r="LTT37" s="215"/>
      <c r="LTU37" s="215"/>
      <c r="LTV37" s="215"/>
      <c r="LTW37" s="215"/>
      <c r="LTX37" s="215"/>
      <c r="LTY37" s="215"/>
      <c r="LTZ37" s="215"/>
      <c r="LUA37" s="215"/>
      <c r="LUB37" s="215"/>
      <c r="LUC37" s="215"/>
      <c r="LUD37" s="215"/>
      <c r="LUE37" s="215"/>
      <c r="LUF37" s="215"/>
      <c r="LUG37" s="215"/>
      <c r="LUH37" s="215"/>
      <c r="LUI37" s="215"/>
      <c r="LUJ37" s="215"/>
      <c r="LUK37" s="215"/>
      <c r="LUL37" s="215"/>
      <c r="LUM37" s="215"/>
      <c r="LUN37" s="215"/>
      <c r="LUO37" s="215"/>
      <c r="LUP37" s="215"/>
      <c r="LUQ37" s="215"/>
      <c r="LUR37" s="215"/>
      <c r="LUS37" s="215"/>
      <c r="LUT37" s="215"/>
      <c r="LUU37" s="215"/>
      <c r="LUV37" s="215"/>
      <c r="LUW37" s="215"/>
      <c r="LUX37" s="215"/>
      <c r="LUY37" s="215"/>
      <c r="LUZ37" s="215"/>
      <c r="LVA37" s="215"/>
      <c r="LVB37" s="215"/>
      <c r="LVC37" s="215"/>
      <c r="LVD37" s="215"/>
      <c r="LVE37" s="215"/>
      <c r="LVF37" s="215"/>
      <c r="LVG37" s="215"/>
      <c r="LVH37" s="215"/>
      <c r="LVI37" s="215"/>
      <c r="LVJ37" s="215"/>
      <c r="LVK37" s="215"/>
      <c r="LVL37" s="215"/>
      <c r="LVM37" s="215"/>
      <c r="LVN37" s="215"/>
      <c r="LVO37" s="215"/>
      <c r="LVP37" s="215"/>
      <c r="LVQ37" s="215"/>
      <c r="LVR37" s="215"/>
      <c r="LVS37" s="215"/>
      <c r="LVT37" s="215"/>
      <c r="LVU37" s="215"/>
      <c r="LVV37" s="215"/>
      <c r="LVW37" s="215"/>
      <c r="LVX37" s="215"/>
      <c r="LVY37" s="215"/>
      <c r="LVZ37" s="215"/>
      <c r="LWA37" s="215"/>
      <c r="LWB37" s="215"/>
      <c r="LWC37" s="215"/>
      <c r="LWD37" s="215"/>
      <c r="LWE37" s="215"/>
      <c r="LWF37" s="215"/>
      <c r="LWG37" s="215"/>
      <c r="LWH37" s="215"/>
      <c r="LWI37" s="215"/>
      <c r="LWJ37" s="215"/>
      <c r="LWK37" s="215"/>
      <c r="LWL37" s="215"/>
      <c r="LWM37" s="215"/>
      <c r="LWN37" s="215"/>
      <c r="LWO37" s="215"/>
      <c r="LWP37" s="215"/>
      <c r="LWQ37" s="215"/>
      <c r="LWR37" s="215"/>
      <c r="LWS37" s="215"/>
      <c r="LWT37" s="215"/>
      <c r="LWU37" s="215"/>
      <c r="LWV37" s="215"/>
      <c r="LWW37" s="215"/>
      <c r="LWX37" s="215"/>
      <c r="LWY37" s="215"/>
      <c r="LWZ37" s="215"/>
      <c r="LXA37" s="215"/>
      <c r="LXB37" s="215"/>
      <c r="LXC37" s="215"/>
      <c r="LXD37" s="215"/>
      <c r="LXE37" s="215"/>
      <c r="LXF37" s="215"/>
      <c r="LXG37" s="215"/>
      <c r="LXH37" s="215"/>
      <c r="LXI37" s="215"/>
      <c r="LXJ37" s="215"/>
      <c r="LXK37" s="215"/>
      <c r="LXL37" s="215"/>
      <c r="LXM37" s="215"/>
      <c r="LXN37" s="215"/>
      <c r="LXO37" s="215"/>
      <c r="LXP37" s="215"/>
      <c r="LXQ37" s="215"/>
      <c r="LXR37" s="215"/>
      <c r="LXS37" s="215"/>
      <c r="LXT37" s="215"/>
      <c r="LXU37" s="215"/>
      <c r="LXV37" s="215"/>
      <c r="LXW37" s="215"/>
      <c r="LXX37" s="215"/>
      <c r="LXY37" s="215"/>
      <c r="LXZ37" s="215"/>
      <c r="LYA37" s="215"/>
      <c r="LYB37" s="215"/>
      <c r="LYC37" s="215"/>
      <c r="LYD37" s="215"/>
      <c r="LYE37" s="215"/>
      <c r="LYF37" s="215"/>
      <c r="LYG37" s="215"/>
      <c r="LYH37" s="215"/>
      <c r="LYI37" s="215"/>
      <c r="LYJ37" s="215"/>
      <c r="LYK37" s="215"/>
      <c r="LYL37" s="215"/>
      <c r="LYM37" s="215"/>
      <c r="LYN37" s="215"/>
      <c r="LYO37" s="215"/>
      <c r="LYP37" s="215"/>
      <c r="LYQ37" s="215"/>
      <c r="LYR37" s="215"/>
      <c r="LYS37" s="215"/>
      <c r="LYT37" s="215"/>
      <c r="LYU37" s="215"/>
      <c r="LYV37" s="215"/>
      <c r="LYW37" s="215"/>
      <c r="LYX37" s="215"/>
      <c r="LYY37" s="215"/>
      <c r="LYZ37" s="215"/>
      <c r="LZA37" s="215"/>
      <c r="LZB37" s="215"/>
      <c r="LZC37" s="215"/>
      <c r="LZD37" s="215"/>
      <c r="LZE37" s="215"/>
      <c r="LZF37" s="215"/>
      <c r="LZG37" s="215"/>
      <c r="LZH37" s="215"/>
      <c r="LZI37" s="215"/>
      <c r="LZJ37" s="215"/>
      <c r="LZK37" s="215"/>
      <c r="LZL37" s="215"/>
      <c r="LZM37" s="215"/>
      <c r="LZN37" s="215"/>
      <c r="LZO37" s="215"/>
      <c r="LZP37" s="215"/>
      <c r="LZQ37" s="215"/>
      <c r="LZR37" s="215"/>
      <c r="LZS37" s="215"/>
      <c r="LZT37" s="215"/>
      <c r="LZU37" s="215"/>
      <c r="LZV37" s="215"/>
      <c r="LZW37" s="215"/>
      <c r="LZX37" s="215"/>
      <c r="LZY37" s="215"/>
      <c r="LZZ37" s="215"/>
      <c r="MAA37" s="215"/>
      <c r="MAB37" s="215"/>
      <c r="MAC37" s="215"/>
      <c r="MAD37" s="215"/>
      <c r="MAE37" s="215"/>
      <c r="MAF37" s="215"/>
      <c r="MAG37" s="215"/>
      <c r="MAH37" s="215"/>
      <c r="MAI37" s="215"/>
      <c r="MAJ37" s="215"/>
      <c r="MAK37" s="215"/>
      <c r="MAL37" s="215"/>
      <c r="MAM37" s="215"/>
      <c r="MAN37" s="215"/>
      <c r="MAO37" s="215"/>
      <c r="MAP37" s="215"/>
      <c r="MAQ37" s="215"/>
      <c r="MAR37" s="215"/>
      <c r="MAS37" s="215"/>
      <c r="MAT37" s="215"/>
      <c r="MAU37" s="215"/>
      <c r="MAV37" s="215"/>
      <c r="MAW37" s="215"/>
      <c r="MAX37" s="215"/>
      <c r="MAY37" s="215"/>
      <c r="MAZ37" s="215"/>
      <c r="MBA37" s="215"/>
      <c r="MBB37" s="215"/>
      <c r="MBC37" s="215"/>
      <c r="MBD37" s="215"/>
      <c r="MBE37" s="215"/>
      <c r="MBF37" s="215"/>
      <c r="MBG37" s="215"/>
      <c r="MBH37" s="215"/>
      <c r="MBI37" s="215"/>
      <c r="MBJ37" s="215"/>
      <c r="MBK37" s="215"/>
      <c r="MBL37" s="215"/>
      <c r="MBM37" s="215"/>
      <c r="MBN37" s="215"/>
      <c r="MBO37" s="215"/>
      <c r="MBP37" s="215"/>
      <c r="MBQ37" s="215"/>
      <c r="MBR37" s="215"/>
      <c r="MBS37" s="215"/>
      <c r="MBT37" s="215"/>
      <c r="MBU37" s="215"/>
      <c r="MBV37" s="215"/>
      <c r="MBW37" s="215"/>
      <c r="MBX37" s="215"/>
      <c r="MBY37" s="215"/>
      <c r="MBZ37" s="215"/>
      <c r="MCA37" s="215"/>
      <c r="MCB37" s="215"/>
      <c r="MCC37" s="215"/>
      <c r="MCD37" s="215"/>
      <c r="MCE37" s="215"/>
      <c r="MCF37" s="215"/>
      <c r="MCG37" s="215"/>
      <c r="MCH37" s="215"/>
      <c r="MCI37" s="215"/>
      <c r="MCJ37" s="215"/>
      <c r="MCK37" s="215"/>
      <c r="MCL37" s="215"/>
      <c r="MCM37" s="215"/>
      <c r="MCN37" s="215"/>
      <c r="MCO37" s="215"/>
      <c r="MCP37" s="215"/>
      <c r="MCQ37" s="215"/>
      <c r="MCR37" s="215"/>
      <c r="MCS37" s="215"/>
      <c r="MCT37" s="215"/>
      <c r="MCU37" s="215"/>
      <c r="MCV37" s="215"/>
      <c r="MCW37" s="215"/>
      <c r="MCX37" s="215"/>
      <c r="MCY37" s="215"/>
      <c r="MCZ37" s="215"/>
      <c r="MDA37" s="215"/>
      <c r="MDB37" s="215"/>
      <c r="MDC37" s="215"/>
      <c r="MDD37" s="215"/>
      <c r="MDE37" s="215"/>
      <c r="MDF37" s="215"/>
      <c r="MDG37" s="215"/>
      <c r="MDH37" s="215"/>
      <c r="MDI37" s="215"/>
      <c r="MDJ37" s="215"/>
      <c r="MDK37" s="215"/>
      <c r="MDL37" s="215"/>
      <c r="MDM37" s="215"/>
      <c r="MDN37" s="215"/>
      <c r="MDO37" s="215"/>
      <c r="MDP37" s="215"/>
      <c r="MDQ37" s="215"/>
      <c r="MDR37" s="215"/>
      <c r="MDS37" s="215"/>
      <c r="MDT37" s="215"/>
      <c r="MDU37" s="215"/>
      <c r="MDV37" s="215"/>
      <c r="MDW37" s="215"/>
      <c r="MDX37" s="215"/>
      <c r="MDY37" s="215"/>
      <c r="MDZ37" s="215"/>
      <c r="MEA37" s="215"/>
      <c r="MEB37" s="215"/>
      <c r="MEC37" s="215"/>
      <c r="MED37" s="215"/>
      <c r="MEE37" s="215"/>
      <c r="MEF37" s="215"/>
      <c r="MEG37" s="215"/>
      <c r="MEH37" s="215"/>
      <c r="MEI37" s="215"/>
      <c r="MEJ37" s="215"/>
      <c r="MEK37" s="215"/>
      <c r="MEL37" s="215"/>
      <c r="MEM37" s="215"/>
      <c r="MEN37" s="215"/>
      <c r="MEO37" s="215"/>
      <c r="MEP37" s="215"/>
      <c r="MEQ37" s="215"/>
      <c r="MER37" s="215"/>
      <c r="MES37" s="215"/>
      <c r="MET37" s="215"/>
      <c r="MEU37" s="215"/>
      <c r="MEV37" s="215"/>
      <c r="MEW37" s="215"/>
      <c r="MEX37" s="215"/>
      <c r="MEY37" s="215"/>
      <c r="MEZ37" s="215"/>
      <c r="MFA37" s="215"/>
      <c r="MFB37" s="215"/>
      <c r="MFC37" s="215"/>
      <c r="MFD37" s="215"/>
      <c r="MFE37" s="215"/>
      <c r="MFF37" s="215"/>
      <c r="MFG37" s="215"/>
      <c r="MFH37" s="215"/>
      <c r="MFI37" s="215"/>
      <c r="MFJ37" s="215"/>
      <c r="MFK37" s="215"/>
      <c r="MFL37" s="215"/>
      <c r="MFM37" s="215"/>
      <c r="MFN37" s="215"/>
      <c r="MFO37" s="215"/>
      <c r="MFP37" s="215"/>
      <c r="MFQ37" s="215"/>
      <c r="MFR37" s="215"/>
      <c r="MFS37" s="215"/>
      <c r="MFT37" s="215"/>
      <c r="MFU37" s="215"/>
      <c r="MFV37" s="215"/>
      <c r="MFW37" s="215"/>
      <c r="MFX37" s="215"/>
      <c r="MFY37" s="215"/>
      <c r="MFZ37" s="215"/>
      <c r="MGA37" s="215"/>
      <c r="MGB37" s="215"/>
      <c r="MGC37" s="215"/>
      <c r="MGD37" s="215"/>
      <c r="MGE37" s="215"/>
      <c r="MGF37" s="215"/>
      <c r="MGG37" s="215"/>
      <c r="MGH37" s="215"/>
      <c r="MGI37" s="215"/>
      <c r="MGJ37" s="215"/>
      <c r="MGK37" s="215"/>
      <c r="MGL37" s="215"/>
      <c r="MGM37" s="215"/>
      <c r="MGN37" s="215"/>
      <c r="MGO37" s="215"/>
      <c r="MGP37" s="215"/>
      <c r="MGQ37" s="215"/>
      <c r="MGR37" s="215"/>
      <c r="MGS37" s="215"/>
      <c r="MGT37" s="215"/>
      <c r="MGU37" s="215"/>
      <c r="MGV37" s="215"/>
      <c r="MGW37" s="215"/>
      <c r="MGX37" s="215"/>
      <c r="MGY37" s="215"/>
      <c r="MGZ37" s="215"/>
      <c r="MHA37" s="215"/>
      <c r="MHB37" s="215"/>
      <c r="MHC37" s="215"/>
      <c r="MHD37" s="215"/>
      <c r="MHE37" s="215"/>
      <c r="MHF37" s="215"/>
      <c r="MHG37" s="215"/>
      <c r="MHH37" s="215"/>
      <c r="MHI37" s="215"/>
      <c r="MHJ37" s="215"/>
      <c r="MHK37" s="215"/>
      <c r="MHL37" s="215"/>
      <c r="MHM37" s="215"/>
      <c r="MHN37" s="215"/>
      <c r="MHO37" s="215"/>
      <c r="MHP37" s="215"/>
      <c r="MHQ37" s="215"/>
      <c r="MHR37" s="215"/>
      <c r="MHS37" s="215"/>
      <c r="MHT37" s="215"/>
      <c r="MHU37" s="215"/>
      <c r="MHV37" s="215"/>
      <c r="MHW37" s="215"/>
      <c r="MHX37" s="215"/>
      <c r="MHY37" s="215"/>
      <c r="MHZ37" s="215"/>
      <c r="MIA37" s="215"/>
      <c r="MIB37" s="215"/>
      <c r="MIC37" s="215"/>
      <c r="MID37" s="215"/>
      <c r="MIE37" s="215"/>
      <c r="MIF37" s="215"/>
      <c r="MIG37" s="215"/>
      <c r="MIH37" s="215"/>
      <c r="MII37" s="215"/>
      <c r="MIJ37" s="215"/>
      <c r="MIK37" s="215"/>
      <c r="MIL37" s="215"/>
      <c r="MIM37" s="215"/>
      <c r="MIN37" s="215"/>
      <c r="MIO37" s="215"/>
      <c r="MIP37" s="215"/>
      <c r="MIQ37" s="215"/>
      <c r="MIR37" s="215"/>
      <c r="MIS37" s="215"/>
      <c r="MIT37" s="215"/>
      <c r="MIU37" s="215"/>
      <c r="MIV37" s="215"/>
      <c r="MIW37" s="215"/>
      <c r="MIX37" s="215"/>
      <c r="MIY37" s="215"/>
      <c r="MIZ37" s="215"/>
      <c r="MJA37" s="215"/>
      <c r="MJB37" s="215"/>
      <c r="MJC37" s="215"/>
      <c r="MJD37" s="215"/>
      <c r="MJE37" s="215"/>
      <c r="MJF37" s="215"/>
      <c r="MJG37" s="215"/>
      <c r="MJH37" s="215"/>
      <c r="MJI37" s="215"/>
      <c r="MJJ37" s="215"/>
      <c r="MJK37" s="215"/>
      <c r="MJL37" s="215"/>
      <c r="MJM37" s="215"/>
      <c r="MJN37" s="215"/>
      <c r="MJO37" s="215"/>
      <c r="MJP37" s="215"/>
      <c r="MJQ37" s="215"/>
      <c r="MJR37" s="215"/>
      <c r="MJS37" s="215"/>
      <c r="MJT37" s="215"/>
      <c r="MJU37" s="215"/>
      <c r="MJV37" s="215"/>
      <c r="MJW37" s="215"/>
      <c r="MJX37" s="215"/>
      <c r="MJY37" s="215"/>
      <c r="MJZ37" s="215"/>
      <c r="MKA37" s="215"/>
      <c r="MKB37" s="215"/>
      <c r="MKC37" s="215"/>
      <c r="MKD37" s="215"/>
      <c r="MKE37" s="215"/>
      <c r="MKF37" s="215"/>
      <c r="MKG37" s="215"/>
      <c r="MKH37" s="215"/>
      <c r="MKI37" s="215"/>
      <c r="MKJ37" s="215"/>
      <c r="MKK37" s="215"/>
      <c r="MKL37" s="215"/>
      <c r="MKM37" s="215"/>
      <c r="MKN37" s="215"/>
      <c r="MKO37" s="215"/>
      <c r="MKP37" s="215"/>
      <c r="MKQ37" s="215"/>
      <c r="MKR37" s="215"/>
      <c r="MKS37" s="215"/>
      <c r="MKT37" s="215"/>
      <c r="MKU37" s="215"/>
      <c r="MKV37" s="215"/>
      <c r="MKW37" s="215"/>
      <c r="MKX37" s="215"/>
      <c r="MKY37" s="215"/>
      <c r="MKZ37" s="215"/>
      <c r="MLA37" s="215"/>
      <c r="MLB37" s="215"/>
      <c r="MLC37" s="215"/>
      <c r="MLD37" s="215"/>
      <c r="MLE37" s="215"/>
      <c r="MLF37" s="215"/>
      <c r="MLG37" s="215"/>
      <c r="MLH37" s="215"/>
      <c r="MLI37" s="215"/>
      <c r="MLJ37" s="215"/>
      <c r="MLK37" s="215"/>
      <c r="MLL37" s="215"/>
      <c r="MLM37" s="215"/>
      <c r="MLN37" s="215"/>
      <c r="MLO37" s="215"/>
      <c r="MLP37" s="215"/>
      <c r="MLQ37" s="215"/>
      <c r="MLR37" s="215"/>
      <c r="MLS37" s="215"/>
      <c r="MLT37" s="215"/>
      <c r="MLU37" s="215"/>
      <c r="MLV37" s="215"/>
      <c r="MLW37" s="215"/>
      <c r="MLX37" s="215"/>
      <c r="MLY37" s="215"/>
      <c r="MLZ37" s="215"/>
      <c r="MMA37" s="215"/>
      <c r="MMB37" s="215"/>
      <c r="MMC37" s="215"/>
      <c r="MMD37" s="215"/>
      <c r="MME37" s="215"/>
      <c r="MMF37" s="215"/>
      <c r="MMG37" s="215"/>
      <c r="MMH37" s="215"/>
      <c r="MMI37" s="215"/>
      <c r="MMJ37" s="215"/>
      <c r="MMK37" s="215"/>
      <c r="MML37" s="215"/>
      <c r="MMM37" s="215"/>
      <c r="MMN37" s="215"/>
      <c r="MMO37" s="215"/>
      <c r="MMP37" s="215"/>
      <c r="MMQ37" s="215"/>
      <c r="MMR37" s="215"/>
      <c r="MMS37" s="215"/>
      <c r="MMT37" s="215"/>
      <c r="MMU37" s="215"/>
      <c r="MMV37" s="215"/>
      <c r="MMW37" s="215"/>
      <c r="MMX37" s="215"/>
      <c r="MMY37" s="215"/>
      <c r="MMZ37" s="215"/>
      <c r="MNA37" s="215"/>
      <c r="MNB37" s="215"/>
      <c r="MNC37" s="215"/>
      <c r="MND37" s="215"/>
      <c r="MNE37" s="215"/>
      <c r="MNF37" s="215"/>
      <c r="MNG37" s="215"/>
      <c r="MNH37" s="215"/>
      <c r="MNI37" s="215"/>
      <c r="MNJ37" s="215"/>
      <c r="MNK37" s="215"/>
      <c r="MNL37" s="215"/>
      <c r="MNM37" s="215"/>
      <c r="MNN37" s="215"/>
      <c r="MNO37" s="215"/>
      <c r="MNP37" s="215"/>
      <c r="MNQ37" s="215"/>
      <c r="MNR37" s="215"/>
      <c r="MNS37" s="215"/>
      <c r="MNT37" s="215"/>
      <c r="MNU37" s="215"/>
      <c r="MNV37" s="215"/>
      <c r="MNW37" s="215"/>
      <c r="MNX37" s="215"/>
      <c r="MNY37" s="215"/>
      <c r="MNZ37" s="215"/>
      <c r="MOA37" s="215"/>
      <c r="MOB37" s="215"/>
      <c r="MOC37" s="215"/>
      <c r="MOD37" s="215"/>
      <c r="MOE37" s="215"/>
      <c r="MOF37" s="215"/>
      <c r="MOG37" s="215"/>
      <c r="MOH37" s="215"/>
      <c r="MOI37" s="215"/>
      <c r="MOJ37" s="215"/>
      <c r="MOK37" s="215"/>
      <c r="MOL37" s="215"/>
      <c r="MOM37" s="215"/>
      <c r="MON37" s="215"/>
      <c r="MOO37" s="215"/>
      <c r="MOP37" s="215"/>
      <c r="MOQ37" s="215"/>
      <c r="MOR37" s="215"/>
      <c r="MOS37" s="215"/>
      <c r="MOT37" s="215"/>
      <c r="MOU37" s="215"/>
      <c r="MOV37" s="215"/>
      <c r="MOW37" s="215"/>
      <c r="MOX37" s="215"/>
      <c r="MOY37" s="215"/>
      <c r="MOZ37" s="215"/>
      <c r="MPA37" s="215"/>
      <c r="MPB37" s="215"/>
      <c r="MPC37" s="215"/>
      <c r="MPD37" s="215"/>
      <c r="MPE37" s="215"/>
      <c r="MPF37" s="215"/>
      <c r="MPG37" s="215"/>
      <c r="MPH37" s="215"/>
      <c r="MPI37" s="215"/>
      <c r="MPJ37" s="215"/>
      <c r="MPK37" s="215"/>
      <c r="MPL37" s="215"/>
      <c r="MPM37" s="215"/>
      <c r="MPN37" s="215"/>
      <c r="MPO37" s="215"/>
      <c r="MPP37" s="215"/>
      <c r="MPQ37" s="215"/>
      <c r="MPR37" s="215"/>
      <c r="MPS37" s="215"/>
      <c r="MPT37" s="215"/>
      <c r="MPU37" s="215"/>
      <c r="MPV37" s="215"/>
      <c r="MPW37" s="215"/>
      <c r="MPX37" s="215"/>
      <c r="MPY37" s="215"/>
      <c r="MPZ37" s="215"/>
      <c r="MQA37" s="215"/>
      <c r="MQB37" s="215"/>
      <c r="MQC37" s="215"/>
      <c r="MQD37" s="215"/>
      <c r="MQE37" s="215"/>
      <c r="MQF37" s="215"/>
      <c r="MQG37" s="215"/>
      <c r="MQH37" s="215"/>
      <c r="MQI37" s="215"/>
      <c r="MQJ37" s="215"/>
      <c r="MQK37" s="215"/>
      <c r="MQL37" s="215"/>
      <c r="MQM37" s="215"/>
      <c r="MQN37" s="215"/>
      <c r="MQO37" s="215"/>
      <c r="MQP37" s="215"/>
      <c r="MQQ37" s="215"/>
      <c r="MQR37" s="215"/>
      <c r="MQS37" s="215"/>
      <c r="MQT37" s="215"/>
      <c r="MQU37" s="215"/>
      <c r="MQV37" s="215"/>
      <c r="MQW37" s="215"/>
      <c r="MQX37" s="215"/>
      <c r="MQY37" s="215"/>
      <c r="MQZ37" s="215"/>
      <c r="MRA37" s="215"/>
      <c r="MRB37" s="215"/>
      <c r="MRC37" s="215"/>
      <c r="MRD37" s="215"/>
      <c r="MRE37" s="215"/>
      <c r="MRF37" s="215"/>
      <c r="MRG37" s="215"/>
      <c r="MRH37" s="215"/>
      <c r="MRI37" s="215"/>
      <c r="MRJ37" s="215"/>
      <c r="MRK37" s="215"/>
      <c r="MRL37" s="215"/>
      <c r="MRM37" s="215"/>
      <c r="MRN37" s="215"/>
      <c r="MRO37" s="215"/>
      <c r="MRP37" s="215"/>
      <c r="MRQ37" s="215"/>
      <c r="MRR37" s="215"/>
      <c r="MRS37" s="215"/>
      <c r="MRT37" s="215"/>
      <c r="MRU37" s="215"/>
      <c r="MRV37" s="215"/>
      <c r="MRW37" s="215"/>
      <c r="MRX37" s="215"/>
      <c r="MRY37" s="215"/>
      <c r="MRZ37" s="215"/>
      <c r="MSA37" s="215"/>
      <c r="MSB37" s="215"/>
      <c r="MSC37" s="215"/>
      <c r="MSD37" s="215"/>
      <c r="MSE37" s="215"/>
      <c r="MSF37" s="215"/>
      <c r="MSG37" s="215"/>
      <c r="MSH37" s="215"/>
      <c r="MSI37" s="215"/>
      <c r="MSJ37" s="215"/>
      <c r="MSK37" s="215"/>
      <c r="MSL37" s="215"/>
      <c r="MSM37" s="215"/>
      <c r="MSN37" s="215"/>
      <c r="MSO37" s="215"/>
      <c r="MSP37" s="215"/>
      <c r="MSQ37" s="215"/>
      <c r="MSR37" s="215"/>
      <c r="MSS37" s="215"/>
      <c r="MST37" s="215"/>
      <c r="MSU37" s="215"/>
      <c r="MSV37" s="215"/>
      <c r="MSW37" s="215"/>
      <c r="MSX37" s="215"/>
      <c r="MSY37" s="215"/>
      <c r="MSZ37" s="215"/>
      <c r="MTA37" s="215"/>
      <c r="MTB37" s="215"/>
      <c r="MTC37" s="215"/>
      <c r="MTD37" s="215"/>
      <c r="MTE37" s="215"/>
      <c r="MTF37" s="215"/>
      <c r="MTG37" s="215"/>
      <c r="MTH37" s="215"/>
      <c r="MTI37" s="215"/>
      <c r="MTJ37" s="215"/>
      <c r="MTK37" s="215"/>
      <c r="MTL37" s="215"/>
      <c r="MTM37" s="215"/>
      <c r="MTN37" s="215"/>
      <c r="MTO37" s="215"/>
      <c r="MTP37" s="215"/>
      <c r="MTQ37" s="215"/>
      <c r="MTR37" s="215"/>
      <c r="MTS37" s="215"/>
      <c r="MTT37" s="215"/>
      <c r="MTU37" s="215"/>
      <c r="MTV37" s="215"/>
      <c r="MTW37" s="215"/>
      <c r="MTX37" s="215"/>
      <c r="MTY37" s="215"/>
      <c r="MTZ37" s="215"/>
      <c r="MUA37" s="215"/>
      <c r="MUB37" s="215"/>
      <c r="MUC37" s="215"/>
      <c r="MUD37" s="215"/>
      <c r="MUE37" s="215"/>
      <c r="MUF37" s="215"/>
      <c r="MUG37" s="215"/>
      <c r="MUH37" s="215"/>
      <c r="MUI37" s="215"/>
      <c r="MUJ37" s="215"/>
      <c r="MUK37" s="215"/>
      <c r="MUL37" s="215"/>
      <c r="MUM37" s="215"/>
      <c r="MUN37" s="215"/>
      <c r="MUO37" s="215"/>
      <c r="MUP37" s="215"/>
      <c r="MUQ37" s="215"/>
      <c r="MUR37" s="215"/>
      <c r="MUS37" s="215"/>
      <c r="MUT37" s="215"/>
      <c r="MUU37" s="215"/>
      <c r="MUV37" s="215"/>
      <c r="MUW37" s="215"/>
      <c r="MUX37" s="215"/>
      <c r="MUY37" s="215"/>
      <c r="MUZ37" s="215"/>
      <c r="MVA37" s="215"/>
      <c r="MVB37" s="215"/>
      <c r="MVC37" s="215"/>
      <c r="MVD37" s="215"/>
      <c r="MVE37" s="215"/>
      <c r="MVF37" s="215"/>
      <c r="MVG37" s="215"/>
      <c r="MVH37" s="215"/>
      <c r="MVI37" s="215"/>
      <c r="MVJ37" s="215"/>
      <c r="MVK37" s="215"/>
      <c r="MVL37" s="215"/>
      <c r="MVM37" s="215"/>
      <c r="MVN37" s="215"/>
      <c r="MVO37" s="215"/>
      <c r="MVP37" s="215"/>
      <c r="MVQ37" s="215"/>
      <c r="MVR37" s="215"/>
      <c r="MVS37" s="215"/>
      <c r="MVT37" s="215"/>
      <c r="MVU37" s="215"/>
      <c r="MVV37" s="215"/>
      <c r="MVW37" s="215"/>
      <c r="MVX37" s="215"/>
      <c r="MVY37" s="215"/>
      <c r="MVZ37" s="215"/>
      <c r="MWA37" s="215"/>
      <c r="MWB37" s="215"/>
      <c r="MWC37" s="215"/>
      <c r="MWD37" s="215"/>
      <c r="MWE37" s="215"/>
      <c r="MWF37" s="215"/>
      <c r="MWG37" s="215"/>
      <c r="MWH37" s="215"/>
      <c r="MWI37" s="215"/>
      <c r="MWJ37" s="215"/>
      <c r="MWK37" s="215"/>
      <c r="MWL37" s="215"/>
      <c r="MWM37" s="215"/>
      <c r="MWN37" s="215"/>
      <c r="MWO37" s="215"/>
      <c r="MWP37" s="215"/>
      <c r="MWQ37" s="215"/>
      <c r="MWR37" s="215"/>
      <c r="MWS37" s="215"/>
      <c r="MWT37" s="215"/>
      <c r="MWU37" s="215"/>
      <c r="MWV37" s="215"/>
      <c r="MWW37" s="215"/>
      <c r="MWX37" s="215"/>
      <c r="MWY37" s="215"/>
      <c r="MWZ37" s="215"/>
      <c r="MXA37" s="215"/>
      <c r="MXB37" s="215"/>
      <c r="MXC37" s="215"/>
      <c r="MXD37" s="215"/>
      <c r="MXE37" s="215"/>
      <c r="MXF37" s="215"/>
      <c r="MXG37" s="215"/>
      <c r="MXH37" s="215"/>
      <c r="MXI37" s="215"/>
      <c r="MXJ37" s="215"/>
      <c r="MXK37" s="215"/>
      <c r="MXL37" s="215"/>
      <c r="MXM37" s="215"/>
      <c r="MXN37" s="215"/>
      <c r="MXO37" s="215"/>
      <c r="MXP37" s="215"/>
      <c r="MXQ37" s="215"/>
      <c r="MXR37" s="215"/>
      <c r="MXS37" s="215"/>
      <c r="MXT37" s="215"/>
      <c r="MXU37" s="215"/>
      <c r="MXV37" s="215"/>
      <c r="MXW37" s="215"/>
      <c r="MXX37" s="215"/>
      <c r="MXY37" s="215"/>
      <c r="MXZ37" s="215"/>
      <c r="MYA37" s="215"/>
      <c r="MYB37" s="215"/>
      <c r="MYC37" s="215"/>
      <c r="MYD37" s="215"/>
      <c r="MYE37" s="215"/>
      <c r="MYF37" s="215"/>
      <c r="MYG37" s="215"/>
      <c r="MYH37" s="215"/>
      <c r="MYI37" s="215"/>
      <c r="MYJ37" s="215"/>
      <c r="MYK37" s="215"/>
      <c r="MYL37" s="215"/>
      <c r="MYM37" s="215"/>
      <c r="MYN37" s="215"/>
      <c r="MYO37" s="215"/>
      <c r="MYP37" s="215"/>
      <c r="MYQ37" s="215"/>
      <c r="MYR37" s="215"/>
      <c r="MYS37" s="215"/>
      <c r="MYT37" s="215"/>
      <c r="MYU37" s="215"/>
      <c r="MYV37" s="215"/>
      <c r="MYW37" s="215"/>
      <c r="MYX37" s="215"/>
      <c r="MYY37" s="215"/>
      <c r="MYZ37" s="215"/>
      <c r="MZA37" s="215"/>
      <c r="MZB37" s="215"/>
      <c r="MZC37" s="215"/>
      <c r="MZD37" s="215"/>
      <c r="MZE37" s="215"/>
      <c r="MZF37" s="215"/>
      <c r="MZG37" s="215"/>
      <c r="MZH37" s="215"/>
      <c r="MZI37" s="215"/>
      <c r="MZJ37" s="215"/>
      <c r="MZK37" s="215"/>
      <c r="MZL37" s="215"/>
      <c r="MZM37" s="215"/>
      <c r="MZN37" s="215"/>
      <c r="MZO37" s="215"/>
      <c r="MZP37" s="215"/>
      <c r="MZQ37" s="215"/>
      <c r="MZR37" s="215"/>
      <c r="MZS37" s="215"/>
      <c r="MZT37" s="215"/>
      <c r="MZU37" s="215"/>
      <c r="MZV37" s="215"/>
      <c r="MZW37" s="215"/>
      <c r="MZX37" s="215"/>
      <c r="MZY37" s="215"/>
      <c r="MZZ37" s="215"/>
      <c r="NAA37" s="215"/>
      <c r="NAB37" s="215"/>
      <c r="NAC37" s="215"/>
      <c r="NAD37" s="215"/>
      <c r="NAE37" s="215"/>
      <c r="NAF37" s="215"/>
      <c r="NAG37" s="215"/>
      <c r="NAH37" s="215"/>
      <c r="NAI37" s="215"/>
      <c r="NAJ37" s="215"/>
      <c r="NAK37" s="215"/>
      <c r="NAL37" s="215"/>
      <c r="NAM37" s="215"/>
      <c r="NAN37" s="215"/>
      <c r="NAO37" s="215"/>
      <c r="NAP37" s="215"/>
      <c r="NAQ37" s="215"/>
      <c r="NAR37" s="215"/>
      <c r="NAS37" s="215"/>
      <c r="NAT37" s="215"/>
      <c r="NAU37" s="215"/>
      <c r="NAV37" s="215"/>
      <c r="NAW37" s="215"/>
      <c r="NAX37" s="215"/>
      <c r="NAY37" s="215"/>
      <c r="NAZ37" s="215"/>
      <c r="NBA37" s="215"/>
      <c r="NBB37" s="215"/>
      <c r="NBC37" s="215"/>
      <c r="NBD37" s="215"/>
      <c r="NBE37" s="215"/>
      <c r="NBF37" s="215"/>
      <c r="NBG37" s="215"/>
      <c r="NBH37" s="215"/>
      <c r="NBI37" s="215"/>
      <c r="NBJ37" s="215"/>
      <c r="NBK37" s="215"/>
      <c r="NBL37" s="215"/>
      <c r="NBM37" s="215"/>
      <c r="NBN37" s="215"/>
      <c r="NBO37" s="215"/>
      <c r="NBP37" s="215"/>
      <c r="NBQ37" s="215"/>
      <c r="NBR37" s="215"/>
      <c r="NBS37" s="215"/>
      <c r="NBT37" s="215"/>
      <c r="NBU37" s="215"/>
      <c r="NBV37" s="215"/>
      <c r="NBW37" s="215"/>
      <c r="NBX37" s="215"/>
      <c r="NBY37" s="215"/>
      <c r="NBZ37" s="215"/>
      <c r="NCA37" s="215"/>
      <c r="NCB37" s="215"/>
      <c r="NCC37" s="215"/>
      <c r="NCD37" s="215"/>
      <c r="NCE37" s="215"/>
      <c r="NCF37" s="215"/>
      <c r="NCG37" s="215"/>
      <c r="NCH37" s="215"/>
      <c r="NCI37" s="215"/>
      <c r="NCJ37" s="215"/>
      <c r="NCK37" s="215"/>
      <c r="NCL37" s="215"/>
      <c r="NCM37" s="215"/>
      <c r="NCN37" s="215"/>
      <c r="NCO37" s="215"/>
      <c r="NCP37" s="215"/>
      <c r="NCQ37" s="215"/>
      <c r="NCR37" s="215"/>
      <c r="NCS37" s="215"/>
      <c r="NCT37" s="215"/>
      <c r="NCU37" s="215"/>
      <c r="NCV37" s="215"/>
      <c r="NCW37" s="215"/>
      <c r="NCX37" s="215"/>
      <c r="NCY37" s="215"/>
      <c r="NCZ37" s="215"/>
      <c r="NDA37" s="215"/>
      <c r="NDB37" s="215"/>
      <c r="NDC37" s="215"/>
      <c r="NDD37" s="215"/>
      <c r="NDE37" s="215"/>
      <c r="NDF37" s="215"/>
      <c r="NDG37" s="215"/>
      <c r="NDH37" s="215"/>
      <c r="NDI37" s="215"/>
      <c r="NDJ37" s="215"/>
      <c r="NDK37" s="215"/>
      <c r="NDL37" s="215"/>
      <c r="NDM37" s="215"/>
      <c r="NDN37" s="215"/>
      <c r="NDO37" s="215"/>
      <c r="NDP37" s="215"/>
      <c r="NDQ37" s="215"/>
      <c r="NDR37" s="215"/>
      <c r="NDS37" s="215"/>
      <c r="NDT37" s="215"/>
      <c r="NDU37" s="215"/>
      <c r="NDV37" s="215"/>
      <c r="NDW37" s="215"/>
      <c r="NDX37" s="215"/>
      <c r="NDY37" s="215"/>
      <c r="NDZ37" s="215"/>
      <c r="NEA37" s="215"/>
      <c r="NEB37" s="215"/>
      <c r="NEC37" s="215"/>
      <c r="NED37" s="215"/>
      <c r="NEE37" s="215"/>
      <c r="NEF37" s="215"/>
      <c r="NEG37" s="215"/>
      <c r="NEH37" s="215"/>
      <c r="NEI37" s="215"/>
      <c r="NEJ37" s="215"/>
      <c r="NEK37" s="215"/>
      <c r="NEL37" s="215"/>
      <c r="NEM37" s="215"/>
      <c r="NEN37" s="215"/>
      <c r="NEO37" s="215"/>
      <c r="NEP37" s="215"/>
      <c r="NEQ37" s="215"/>
      <c r="NER37" s="215"/>
      <c r="NES37" s="215"/>
      <c r="NET37" s="215"/>
      <c r="NEU37" s="215"/>
      <c r="NEV37" s="215"/>
      <c r="NEW37" s="215"/>
      <c r="NEX37" s="215"/>
      <c r="NEY37" s="215"/>
      <c r="NEZ37" s="215"/>
      <c r="NFA37" s="215"/>
      <c r="NFB37" s="215"/>
      <c r="NFC37" s="215"/>
      <c r="NFD37" s="215"/>
      <c r="NFE37" s="215"/>
      <c r="NFF37" s="215"/>
      <c r="NFG37" s="215"/>
      <c r="NFH37" s="215"/>
      <c r="NFI37" s="215"/>
      <c r="NFJ37" s="215"/>
      <c r="NFK37" s="215"/>
      <c r="NFL37" s="215"/>
      <c r="NFM37" s="215"/>
      <c r="NFN37" s="215"/>
      <c r="NFO37" s="215"/>
      <c r="NFP37" s="215"/>
      <c r="NFQ37" s="215"/>
      <c r="NFR37" s="215"/>
      <c r="NFS37" s="215"/>
      <c r="NFT37" s="215"/>
      <c r="NFU37" s="215"/>
      <c r="NFV37" s="215"/>
      <c r="NFW37" s="215"/>
      <c r="NFX37" s="215"/>
      <c r="NFY37" s="215"/>
      <c r="NFZ37" s="215"/>
      <c r="NGA37" s="215"/>
      <c r="NGB37" s="215"/>
      <c r="NGC37" s="215"/>
      <c r="NGD37" s="215"/>
      <c r="NGE37" s="215"/>
      <c r="NGF37" s="215"/>
      <c r="NGG37" s="215"/>
      <c r="NGH37" s="215"/>
      <c r="NGI37" s="215"/>
      <c r="NGJ37" s="215"/>
      <c r="NGK37" s="215"/>
      <c r="NGL37" s="215"/>
      <c r="NGM37" s="215"/>
      <c r="NGN37" s="215"/>
      <c r="NGO37" s="215"/>
      <c r="NGP37" s="215"/>
      <c r="NGQ37" s="215"/>
      <c r="NGR37" s="215"/>
      <c r="NGS37" s="215"/>
      <c r="NGT37" s="215"/>
      <c r="NGU37" s="215"/>
      <c r="NGV37" s="215"/>
      <c r="NGW37" s="215"/>
      <c r="NGX37" s="215"/>
      <c r="NGY37" s="215"/>
      <c r="NGZ37" s="215"/>
      <c r="NHA37" s="215"/>
      <c r="NHB37" s="215"/>
      <c r="NHC37" s="215"/>
      <c r="NHD37" s="215"/>
      <c r="NHE37" s="215"/>
      <c r="NHF37" s="215"/>
      <c r="NHG37" s="215"/>
      <c r="NHH37" s="215"/>
      <c r="NHI37" s="215"/>
      <c r="NHJ37" s="215"/>
      <c r="NHK37" s="215"/>
      <c r="NHL37" s="215"/>
      <c r="NHM37" s="215"/>
      <c r="NHN37" s="215"/>
      <c r="NHO37" s="215"/>
      <c r="NHP37" s="215"/>
      <c r="NHQ37" s="215"/>
      <c r="NHR37" s="215"/>
      <c r="NHS37" s="215"/>
      <c r="NHT37" s="215"/>
      <c r="NHU37" s="215"/>
      <c r="NHV37" s="215"/>
      <c r="NHW37" s="215"/>
      <c r="NHX37" s="215"/>
      <c r="NHY37" s="215"/>
      <c r="NHZ37" s="215"/>
      <c r="NIA37" s="215"/>
      <c r="NIB37" s="215"/>
      <c r="NIC37" s="215"/>
      <c r="NID37" s="215"/>
      <c r="NIE37" s="215"/>
      <c r="NIF37" s="215"/>
      <c r="NIG37" s="215"/>
      <c r="NIH37" s="215"/>
      <c r="NII37" s="215"/>
      <c r="NIJ37" s="215"/>
      <c r="NIK37" s="215"/>
      <c r="NIL37" s="215"/>
      <c r="NIM37" s="215"/>
      <c r="NIN37" s="215"/>
      <c r="NIO37" s="215"/>
      <c r="NIP37" s="215"/>
      <c r="NIQ37" s="215"/>
      <c r="NIR37" s="215"/>
      <c r="NIS37" s="215"/>
      <c r="NIT37" s="215"/>
      <c r="NIU37" s="215"/>
      <c r="NIV37" s="215"/>
      <c r="NIW37" s="215"/>
      <c r="NIX37" s="215"/>
      <c r="NIY37" s="215"/>
      <c r="NIZ37" s="215"/>
      <c r="NJA37" s="215"/>
      <c r="NJB37" s="215"/>
      <c r="NJC37" s="215"/>
      <c r="NJD37" s="215"/>
      <c r="NJE37" s="215"/>
      <c r="NJF37" s="215"/>
      <c r="NJG37" s="215"/>
      <c r="NJH37" s="215"/>
      <c r="NJI37" s="215"/>
      <c r="NJJ37" s="215"/>
      <c r="NJK37" s="215"/>
      <c r="NJL37" s="215"/>
      <c r="NJM37" s="215"/>
      <c r="NJN37" s="215"/>
      <c r="NJO37" s="215"/>
      <c r="NJP37" s="215"/>
      <c r="NJQ37" s="215"/>
      <c r="NJR37" s="215"/>
      <c r="NJS37" s="215"/>
      <c r="NJT37" s="215"/>
      <c r="NJU37" s="215"/>
      <c r="NJV37" s="215"/>
      <c r="NJW37" s="215"/>
      <c r="NJX37" s="215"/>
      <c r="NJY37" s="215"/>
      <c r="NJZ37" s="215"/>
      <c r="NKA37" s="215"/>
      <c r="NKB37" s="215"/>
      <c r="NKC37" s="215"/>
      <c r="NKD37" s="215"/>
      <c r="NKE37" s="215"/>
      <c r="NKF37" s="215"/>
      <c r="NKG37" s="215"/>
      <c r="NKH37" s="215"/>
      <c r="NKI37" s="215"/>
      <c r="NKJ37" s="215"/>
      <c r="NKK37" s="215"/>
      <c r="NKL37" s="215"/>
      <c r="NKM37" s="215"/>
      <c r="NKN37" s="215"/>
      <c r="NKO37" s="215"/>
      <c r="NKP37" s="215"/>
      <c r="NKQ37" s="215"/>
      <c r="NKR37" s="215"/>
      <c r="NKS37" s="215"/>
      <c r="NKT37" s="215"/>
      <c r="NKU37" s="215"/>
      <c r="NKV37" s="215"/>
      <c r="NKW37" s="215"/>
      <c r="NKX37" s="215"/>
      <c r="NKY37" s="215"/>
      <c r="NKZ37" s="215"/>
      <c r="NLA37" s="215"/>
      <c r="NLB37" s="215"/>
      <c r="NLC37" s="215"/>
      <c r="NLD37" s="215"/>
      <c r="NLE37" s="215"/>
      <c r="NLF37" s="215"/>
      <c r="NLG37" s="215"/>
      <c r="NLH37" s="215"/>
      <c r="NLI37" s="215"/>
      <c r="NLJ37" s="215"/>
      <c r="NLK37" s="215"/>
      <c r="NLL37" s="215"/>
      <c r="NLM37" s="215"/>
      <c r="NLN37" s="215"/>
      <c r="NLO37" s="215"/>
      <c r="NLP37" s="215"/>
      <c r="NLQ37" s="215"/>
      <c r="NLR37" s="215"/>
      <c r="NLS37" s="215"/>
      <c r="NLT37" s="215"/>
      <c r="NLU37" s="215"/>
      <c r="NLV37" s="215"/>
      <c r="NLW37" s="215"/>
      <c r="NLX37" s="215"/>
      <c r="NLY37" s="215"/>
      <c r="NLZ37" s="215"/>
      <c r="NMA37" s="215"/>
      <c r="NMB37" s="215"/>
      <c r="NMC37" s="215"/>
      <c r="NMD37" s="215"/>
      <c r="NME37" s="215"/>
      <c r="NMF37" s="215"/>
      <c r="NMG37" s="215"/>
      <c r="NMH37" s="215"/>
      <c r="NMI37" s="215"/>
      <c r="NMJ37" s="215"/>
      <c r="NMK37" s="215"/>
      <c r="NML37" s="215"/>
      <c r="NMM37" s="215"/>
      <c r="NMN37" s="215"/>
      <c r="NMO37" s="215"/>
      <c r="NMP37" s="215"/>
      <c r="NMQ37" s="215"/>
      <c r="NMR37" s="215"/>
      <c r="NMS37" s="215"/>
      <c r="NMT37" s="215"/>
      <c r="NMU37" s="215"/>
      <c r="NMV37" s="215"/>
      <c r="NMW37" s="215"/>
      <c r="NMX37" s="215"/>
      <c r="NMY37" s="215"/>
      <c r="NMZ37" s="215"/>
      <c r="NNA37" s="215"/>
      <c r="NNB37" s="215"/>
      <c r="NNC37" s="215"/>
      <c r="NND37" s="215"/>
      <c r="NNE37" s="215"/>
      <c r="NNF37" s="215"/>
      <c r="NNG37" s="215"/>
      <c r="NNH37" s="215"/>
      <c r="NNI37" s="215"/>
      <c r="NNJ37" s="215"/>
      <c r="NNK37" s="215"/>
      <c r="NNL37" s="215"/>
      <c r="NNM37" s="215"/>
      <c r="NNN37" s="215"/>
      <c r="NNO37" s="215"/>
      <c r="NNP37" s="215"/>
      <c r="NNQ37" s="215"/>
      <c r="NNR37" s="215"/>
      <c r="NNS37" s="215"/>
      <c r="NNT37" s="215"/>
      <c r="NNU37" s="215"/>
      <c r="NNV37" s="215"/>
      <c r="NNW37" s="215"/>
      <c r="NNX37" s="215"/>
      <c r="NNY37" s="215"/>
      <c r="NNZ37" s="215"/>
      <c r="NOA37" s="215"/>
      <c r="NOB37" s="215"/>
      <c r="NOC37" s="215"/>
      <c r="NOD37" s="215"/>
      <c r="NOE37" s="215"/>
      <c r="NOF37" s="215"/>
      <c r="NOG37" s="215"/>
      <c r="NOH37" s="215"/>
      <c r="NOI37" s="215"/>
      <c r="NOJ37" s="215"/>
      <c r="NOK37" s="215"/>
      <c r="NOL37" s="215"/>
      <c r="NOM37" s="215"/>
      <c r="NON37" s="215"/>
      <c r="NOO37" s="215"/>
      <c r="NOP37" s="215"/>
      <c r="NOQ37" s="215"/>
      <c r="NOR37" s="215"/>
      <c r="NOS37" s="215"/>
      <c r="NOT37" s="215"/>
      <c r="NOU37" s="215"/>
      <c r="NOV37" s="215"/>
      <c r="NOW37" s="215"/>
      <c r="NOX37" s="215"/>
      <c r="NOY37" s="215"/>
      <c r="NOZ37" s="215"/>
      <c r="NPA37" s="215"/>
      <c r="NPB37" s="215"/>
      <c r="NPC37" s="215"/>
      <c r="NPD37" s="215"/>
      <c r="NPE37" s="215"/>
      <c r="NPF37" s="215"/>
      <c r="NPG37" s="215"/>
      <c r="NPH37" s="215"/>
      <c r="NPI37" s="215"/>
      <c r="NPJ37" s="215"/>
      <c r="NPK37" s="215"/>
      <c r="NPL37" s="215"/>
      <c r="NPM37" s="215"/>
      <c r="NPN37" s="215"/>
      <c r="NPO37" s="215"/>
      <c r="NPP37" s="215"/>
      <c r="NPQ37" s="215"/>
      <c r="NPR37" s="215"/>
      <c r="NPS37" s="215"/>
      <c r="NPT37" s="215"/>
      <c r="NPU37" s="215"/>
      <c r="NPV37" s="215"/>
      <c r="NPW37" s="215"/>
      <c r="NPX37" s="215"/>
      <c r="NPY37" s="215"/>
      <c r="NPZ37" s="215"/>
      <c r="NQA37" s="215"/>
      <c r="NQB37" s="215"/>
      <c r="NQC37" s="215"/>
      <c r="NQD37" s="215"/>
      <c r="NQE37" s="215"/>
      <c r="NQF37" s="215"/>
      <c r="NQG37" s="215"/>
      <c r="NQH37" s="215"/>
      <c r="NQI37" s="215"/>
      <c r="NQJ37" s="215"/>
      <c r="NQK37" s="215"/>
      <c r="NQL37" s="215"/>
      <c r="NQM37" s="215"/>
      <c r="NQN37" s="215"/>
      <c r="NQO37" s="215"/>
      <c r="NQP37" s="215"/>
      <c r="NQQ37" s="215"/>
      <c r="NQR37" s="215"/>
      <c r="NQS37" s="215"/>
      <c r="NQT37" s="215"/>
      <c r="NQU37" s="215"/>
      <c r="NQV37" s="215"/>
      <c r="NQW37" s="215"/>
      <c r="NQX37" s="215"/>
      <c r="NQY37" s="215"/>
      <c r="NQZ37" s="215"/>
      <c r="NRA37" s="215"/>
      <c r="NRB37" s="215"/>
      <c r="NRC37" s="215"/>
      <c r="NRD37" s="215"/>
      <c r="NRE37" s="215"/>
      <c r="NRF37" s="215"/>
      <c r="NRG37" s="215"/>
      <c r="NRH37" s="215"/>
      <c r="NRI37" s="215"/>
      <c r="NRJ37" s="215"/>
      <c r="NRK37" s="215"/>
      <c r="NRL37" s="215"/>
      <c r="NRM37" s="215"/>
      <c r="NRN37" s="215"/>
      <c r="NRO37" s="215"/>
      <c r="NRP37" s="215"/>
      <c r="NRQ37" s="215"/>
      <c r="NRR37" s="215"/>
      <c r="NRS37" s="215"/>
      <c r="NRT37" s="215"/>
      <c r="NRU37" s="215"/>
      <c r="NRV37" s="215"/>
      <c r="NRW37" s="215"/>
      <c r="NRX37" s="215"/>
      <c r="NRY37" s="215"/>
      <c r="NRZ37" s="215"/>
      <c r="NSA37" s="215"/>
      <c r="NSB37" s="215"/>
      <c r="NSC37" s="215"/>
      <c r="NSD37" s="215"/>
      <c r="NSE37" s="215"/>
      <c r="NSF37" s="215"/>
      <c r="NSG37" s="215"/>
      <c r="NSH37" s="215"/>
      <c r="NSI37" s="215"/>
      <c r="NSJ37" s="215"/>
      <c r="NSK37" s="215"/>
      <c r="NSL37" s="215"/>
      <c r="NSM37" s="215"/>
      <c r="NSN37" s="215"/>
      <c r="NSO37" s="215"/>
      <c r="NSP37" s="215"/>
      <c r="NSQ37" s="215"/>
      <c r="NSR37" s="215"/>
      <c r="NSS37" s="215"/>
      <c r="NST37" s="215"/>
      <c r="NSU37" s="215"/>
      <c r="NSV37" s="215"/>
      <c r="NSW37" s="215"/>
      <c r="NSX37" s="215"/>
      <c r="NSY37" s="215"/>
      <c r="NSZ37" s="215"/>
      <c r="NTA37" s="215"/>
      <c r="NTB37" s="215"/>
      <c r="NTC37" s="215"/>
      <c r="NTD37" s="215"/>
      <c r="NTE37" s="215"/>
      <c r="NTF37" s="215"/>
      <c r="NTG37" s="215"/>
      <c r="NTH37" s="215"/>
      <c r="NTI37" s="215"/>
      <c r="NTJ37" s="215"/>
      <c r="NTK37" s="215"/>
      <c r="NTL37" s="215"/>
      <c r="NTM37" s="215"/>
      <c r="NTN37" s="215"/>
      <c r="NTO37" s="215"/>
      <c r="NTP37" s="215"/>
      <c r="NTQ37" s="215"/>
      <c r="NTR37" s="215"/>
      <c r="NTS37" s="215"/>
      <c r="NTT37" s="215"/>
      <c r="NTU37" s="215"/>
      <c r="NTV37" s="215"/>
      <c r="NTW37" s="215"/>
      <c r="NTX37" s="215"/>
      <c r="NTY37" s="215"/>
      <c r="NTZ37" s="215"/>
      <c r="NUA37" s="215"/>
      <c r="NUB37" s="215"/>
      <c r="NUC37" s="215"/>
      <c r="NUD37" s="215"/>
      <c r="NUE37" s="215"/>
      <c r="NUF37" s="215"/>
      <c r="NUG37" s="215"/>
      <c r="NUH37" s="215"/>
      <c r="NUI37" s="215"/>
      <c r="NUJ37" s="215"/>
      <c r="NUK37" s="215"/>
      <c r="NUL37" s="215"/>
      <c r="NUM37" s="215"/>
      <c r="NUN37" s="215"/>
      <c r="NUO37" s="215"/>
      <c r="NUP37" s="215"/>
      <c r="NUQ37" s="215"/>
      <c r="NUR37" s="215"/>
      <c r="NUS37" s="215"/>
      <c r="NUT37" s="215"/>
      <c r="NUU37" s="215"/>
      <c r="NUV37" s="215"/>
      <c r="NUW37" s="215"/>
      <c r="NUX37" s="215"/>
      <c r="NUY37" s="215"/>
      <c r="NUZ37" s="215"/>
      <c r="NVA37" s="215"/>
      <c r="NVB37" s="215"/>
      <c r="NVC37" s="215"/>
      <c r="NVD37" s="215"/>
      <c r="NVE37" s="215"/>
      <c r="NVF37" s="215"/>
      <c r="NVG37" s="215"/>
      <c r="NVH37" s="215"/>
      <c r="NVI37" s="215"/>
      <c r="NVJ37" s="215"/>
      <c r="NVK37" s="215"/>
      <c r="NVL37" s="215"/>
      <c r="NVM37" s="215"/>
      <c r="NVN37" s="215"/>
      <c r="NVO37" s="215"/>
      <c r="NVP37" s="215"/>
      <c r="NVQ37" s="215"/>
      <c r="NVR37" s="215"/>
      <c r="NVS37" s="215"/>
      <c r="NVT37" s="215"/>
      <c r="NVU37" s="215"/>
      <c r="NVV37" s="215"/>
      <c r="NVW37" s="215"/>
      <c r="NVX37" s="215"/>
      <c r="NVY37" s="215"/>
      <c r="NVZ37" s="215"/>
      <c r="NWA37" s="215"/>
      <c r="NWB37" s="215"/>
      <c r="NWC37" s="215"/>
      <c r="NWD37" s="215"/>
      <c r="NWE37" s="215"/>
      <c r="NWF37" s="215"/>
      <c r="NWG37" s="215"/>
      <c r="NWH37" s="215"/>
      <c r="NWI37" s="215"/>
      <c r="NWJ37" s="215"/>
      <c r="NWK37" s="215"/>
      <c r="NWL37" s="215"/>
      <c r="NWM37" s="215"/>
      <c r="NWN37" s="215"/>
      <c r="NWO37" s="215"/>
      <c r="NWP37" s="215"/>
      <c r="NWQ37" s="215"/>
      <c r="NWR37" s="215"/>
      <c r="NWS37" s="215"/>
      <c r="NWT37" s="215"/>
      <c r="NWU37" s="215"/>
      <c r="NWV37" s="215"/>
      <c r="NWW37" s="215"/>
      <c r="NWX37" s="215"/>
      <c r="NWY37" s="215"/>
      <c r="NWZ37" s="215"/>
      <c r="NXA37" s="215"/>
      <c r="NXB37" s="215"/>
      <c r="NXC37" s="215"/>
      <c r="NXD37" s="215"/>
      <c r="NXE37" s="215"/>
      <c r="NXF37" s="215"/>
      <c r="NXG37" s="215"/>
      <c r="NXH37" s="215"/>
      <c r="NXI37" s="215"/>
      <c r="NXJ37" s="215"/>
      <c r="NXK37" s="215"/>
      <c r="NXL37" s="215"/>
      <c r="NXM37" s="215"/>
      <c r="NXN37" s="215"/>
      <c r="NXO37" s="215"/>
      <c r="NXP37" s="215"/>
      <c r="NXQ37" s="215"/>
      <c r="NXR37" s="215"/>
      <c r="NXS37" s="215"/>
      <c r="NXT37" s="215"/>
      <c r="NXU37" s="215"/>
      <c r="NXV37" s="215"/>
      <c r="NXW37" s="215"/>
      <c r="NXX37" s="215"/>
      <c r="NXY37" s="215"/>
      <c r="NXZ37" s="215"/>
      <c r="NYA37" s="215"/>
      <c r="NYB37" s="215"/>
      <c r="NYC37" s="215"/>
      <c r="NYD37" s="215"/>
      <c r="NYE37" s="215"/>
      <c r="NYF37" s="215"/>
      <c r="NYG37" s="215"/>
      <c r="NYH37" s="215"/>
      <c r="NYI37" s="215"/>
      <c r="NYJ37" s="215"/>
      <c r="NYK37" s="215"/>
      <c r="NYL37" s="215"/>
      <c r="NYM37" s="215"/>
      <c r="NYN37" s="215"/>
      <c r="NYO37" s="215"/>
      <c r="NYP37" s="215"/>
      <c r="NYQ37" s="215"/>
      <c r="NYR37" s="215"/>
      <c r="NYS37" s="215"/>
      <c r="NYT37" s="215"/>
      <c r="NYU37" s="215"/>
      <c r="NYV37" s="215"/>
      <c r="NYW37" s="215"/>
      <c r="NYX37" s="215"/>
      <c r="NYY37" s="215"/>
      <c r="NYZ37" s="215"/>
      <c r="NZA37" s="215"/>
      <c r="NZB37" s="215"/>
      <c r="NZC37" s="215"/>
      <c r="NZD37" s="215"/>
      <c r="NZE37" s="215"/>
      <c r="NZF37" s="215"/>
      <c r="NZG37" s="215"/>
      <c r="NZH37" s="215"/>
      <c r="NZI37" s="215"/>
      <c r="NZJ37" s="215"/>
      <c r="NZK37" s="215"/>
      <c r="NZL37" s="215"/>
      <c r="NZM37" s="215"/>
      <c r="NZN37" s="215"/>
      <c r="NZO37" s="215"/>
      <c r="NZP37" s="215"/>
      <c r="NZQ37" s="215"/>
      <c r="NZR37" s="215"/>
      <c r="NZS37" s="215"/>
      <c r="NZT37" s="215"/>
      <c r="NZU37" s="215"/>
      <c r="NZV37" s="215"/>
      <c r="NZW37" s="215"/>
      <c r="NZX37" s="215"/>
      <c r="NZY37" s="215"/>
      <c r="NZZ37" s="215"/>
      <c r="OAA37" s="215"/>
      <c r="OAB37" s="215"/>
      <c r="OAC37" s="215"/>
      <c r="OAD37" s="215"/>
      <c r="OAE37" s="215"/>
      <c r="OAF37" s="215"/>
      <c r="OAG37" s="215"/>
      <c r="OAH37" s="215"/>
      <c r="OAI37" s="215"/>
      <c r="OAJ37" s="215"/>
      <c r="OAK37" s="215"/>
      <c r="OAL37" s="215"/>
      <c r="OAM37" s="215"/>
      <c r="OAN37" s="215"/>
      <c r="OAO37" s="215"/>
      <c r="OAP37" s="215"/>
      <c r="OAQ37" s="215"/>
      <c r="OAR37" s="215"/>
      <c r="OAS37" s="215"/>
      <c r="OAT37" s="215"/>
      <c r="OAU37" s="215"/>
      <c r="OAV37" s="215"/>
      <c r="OAW37" s="215"/>
      <c r="OAX37" s="215"/>
      <c r="OAY37" s="215"/>
      <c r="OAZ37" s="215"/>
      <c r="OBA37" s="215"/>
      <c r="OBB37" s="215"/>
      <c r="OBC37" s="215"/>
      <c r="OBD37" s="215"/>
      <c r="OBE37" s="215"/>
      <c r="OBF37" s="215"/>
      <c r="OBG37" s="215"/>
      <c r="OBH37" s="215"/>
      <c r="OBI37" s="215"/>
      <c r="OBJ37" s="215"/>
      <c r="OBK37" s="215"/>
      <c r="OBL37" s="215"/>
      <c r="OBM37" s="215"/>
      <c r="OBN37" s="215"/>
      <c r="OBO37" s="215"/>
      <c r="OBP37" s="215"/>
      <c r="OBQ37" s="215"/>
      <c r="OBR37" s="215"/>
      <c r="OBS37" s="215"/>
      <c r="OBT37" s="215"/>
      <c r="OBU37" s="215"/>
      <c r="OBV37" s="215"/>
      <c r="OBW37" s="215"/>
      <c r="OBX37" s="215"/>
      <c r="OBY37" s="215"/>
      <c r="OBZ37" s="215"/>
      <c r="OCA37" s="215"/>
      <c r="OCB37" s="215"/>
      <c r="OCC37" s="215"/>
      <c r="OCD37" s="215"/>
      <c r="OCE37" s="215"/>
      <c r="OCF37" s="215"/>
      <c r="OCG37" s="215"/>
      <c r="OCH37" s="215"/>
      <c r="OCI37" s="215"/>
      <c r="OCJ37" s="215"/>
      <c r="OCK37" s="215"/>
      <c r="OCL37" s="215"/>
      <c r="OCM37" s="215"/>
      <c r="OCN37" s="215"/>
      <c r="OCO37" s="215"/>
      <c r="OCP37" s="215"/>
      <c r="OCQ37" s="215"/>
      <c r="OCR37" s="215"/>
      <c r="OCS37" s="215"/>
      <c r="OCT37" s="215"/>
      <c r="OCU37" s="215"/>
      <c r="OCV37" s="215"/>
      <c r="OCW37" s="215"/>
      <c r="OCX37" s="215"/>
      <c r="OCY37" s="215"/>
      <c r="OCZ37" s="215"/>
      <c r="ODA37" s="215"/>
      <c r="ODB37" s="215"/>
      <c r="ODC37" s="215"/>
      <c r="ODD37" s="215"/>
      <c r="ODE37" s="215"/>
      <c r="ODF37" s="215"/>
      <c r="ODG37" s="215"/>
      <c r="ODH37" s="215"/>
      <c r="ODI37" s="215"/>
      <c r="ODJ37" s="215"/>
      <c r="ODK37" s="215"/>
      <c r="ODL37" s="215"/>
      <c r="ODM37" s="215"/>
      <c r="ODN37" s="215"/>
      <c r="ODO37" s="215"/>
      <c r="ODP37" s="215"/>
      <c r="ODQ37" s="215"/>
      <c r="ODR37" s="215"/>
      <c r="ODS37" s="215"/>
      <c r="ODT37" s="215"/>
      <c r="ODU37" s="215"/>
      <c r="ODV37" s="215"/>
      <c r="ODW37" s="215"/>
      <c r="ODX37" s="215"/>
      <c r="ODY37" s="215"/>
      <c r="ODZ37" s="215"/>
      <c r="OEA37" s="215"/>
      <c r="OEB37" s="215"/>
      <c r="OEC37" s="215"/>
      <c r="OED37" s="215"/>
      <c r="OEE37" s="215"/>
      <c r="OEF37" s="215"/>
      <c r="OEG37" s="215"/>
      <c r="OEH37" s="215"/>
      <c r="OEI37" s="215"/>
      <c r="OEJ37" s="215"/>
      <c r="OEK37" s="215"/>
      <c r="OEL37" s="215"/>
      <c r="OEM37" s="215"/>
      <c r="OEN37" s="215"/>
      <c r="OEO37" s="215"/>
      <c r="OEP37" s="215"/>
      <c r="OEQ37" s="215"/>
      <c r="OER37" s="215"/>
      <c r="OES37" s="215"/>
      <c r="OET37" s="215"/>
      <c r="OEU37" s="215"/>
      <c r="OEV37" s="215"/>
      <c r="OEW37" s="215"/>
      <c r="OEX37" s="215"/>
      <c r="OEY37" s="215"/>
      <c r="OEZ37" s="215"/>
      <c r="OFA37" s="215"/>
      <c r="OFB37" s="215"/>
      <c r="OFC37" s="215"/>
      <c r="OFD37" s="215"/>
      <c r="OFE37" s="215"/>
      <c r="OFF37" s="215"/>
      <c r="OFG37" s="215"/>
      <c r="OFH37" s="215"/>
      <c r="OFI37" s="215"/>
      <c r="OFJ37" s="215"/>
      <c r="OFK37" s="215"/>
      <c r="OFL37" s="215"/>
      <c r="OFM37" s="215"/>
      <c r="OFN37" s="215"/>
      <c r="OFO37" s="215"/>
      <c r="OFP37" s="215"/>
      <c r="OFQ37" s="215"/>
      <c r="OFR37" s="215"/>
      <c r="OFS37" s="215"/>
      <c r="OFT37" s="215"/>
      <c r="OFU37" s="215"/>
      <c r="OFV37" s="215"/>
      <c r="OFW37" s="215"/>
      <c r="OFX37" s="215"/>
      <c r="OFY37" s="215"/>
      <c r="OFZ37" s="215"/>
      <c r="OGA37" s="215"/>
      <c r="OGB37" s="215"/>
      <c r="OGC37" s="215"/>
      <c r="OGD37" s="215"/>
      <c r="OGE37" s="215"/>
      <c r="OGF37" s="215"/>
      <c r="OGG37" s="215"/>
      <c r="OGH37" s="215"/>
      <c r="OGI37" s="215"/>
      <c r="OGJ37" s="215"/>
      <c r="OGK37" s="215"/>
      <c r="OGL37" s="215"/>
      <c r="OGM37" s="215"/>
      <c r="OGN37" s="215"/>
      <c r="OGO37" s="215"/>
      <c r="OGP37" s="215"/>
      <c r="OGQ37" s="215"/>
      <c r="OGR37" s="215"/>
      <c r="OGS37" s="215"/>
      <c r="OGT37" s="215"/>
      <c r="OGU37" s="215"/>
      <c r="OGV37" s="215"/>
      <c r="OGW37" s="215"/>
      <c r="OGX37" s="215"/>
      <c r="OGY37" s="215"/>
      <c r="OGZ37" s="215"/>
      <c r="OHA37" s="215"/>
      <c r="OHB37" s="215"/>
      <c r="OHC37" s="215"/>
      <c r="OHD37" s="215"/>
      <c r="OHE37" s="215"/>
      <c r="OHF37" s="215"/>
      <c r="OHG37" s="215"/>
      <c r="OHH37" s="215"/>
      <c r="OHI37" s="215"/>
      <c r="OHJ37" s="215"/>
      <c r="OHK37" s="215"/>
      <c r="OHL37" s="215"/>
      <c r="OHM37" s="215"/>
      <c r="OHN37" s="215"/>
      <c r="OHO37" s="215"/>
      <c r="OHP37" s="215"/>
      <c r="OHQ37" s="215"/>
      <c r="OHR37" s="215"/>
      <c r="OHS37" s="215"/>
      <c r="OHT37" s="215"/>
      <c r="OHU37" s="215"/>
      <c r="OHV37" s="215"/>
      <c r="OHW37" s="215"/>
      <c r="OHX37" s="215"/>
      <c r="OHY37" s="215"/>
      <c r="OHZ37" s="215"/>
      <c r="OIA37" s="215"/>
      <c r="OIB37" s="215"/>
      <c r="OIC37" s="215"/>
      <c r="OID37" s="215"/>
      <c r="OIE37" s="215"/>
      <c r="OIF37" s="215"/>
      <c r="OIG37" s="215"/>
      <c r="OIH37" s="215"/>
      <c r="OII37" s="215"/>
      <c r="OIJ37" s="215"/>
      <c r="OIK37" s="215"/>
      <c r="OIL37" s="215"/>
      <c r="OIM37" s="215"/>
      <c r="OIN37" s="215"/>
      <c r="OIO37" s="215"/>
      <c r="OIP37" s="215"/>
      <c r="OIQ37" s="215"/>
      <c r="OIR37" s="215"/>
      <c r="OIS37" s="215"/>
      <c r="OIT37" s="215"/>
      <c r="OIU37" s="215"/>
      <c r="OIV37" s="215"/>
      <c r="OIW37" s="215"/>
      <c r="OIX37" s="215"/>
      <c r="OIY37" s="215"/>
      <c r="OIZ37" s="215"/>
      <c r="OJA37" s="215"/>
      <c r="OJB37" s="215"/>
      <c r="OJC37" s="215"/>
      <c r="OJD37" s="215"/>
      <c r="OJE37" s="215"/>
      <c r="OJF37" s="215"/>
      <c r="OJG37" s="215"/>
      <c r="OJH37" s="215"/>
      <c r="OJI37" s="215"/>
      <c r="OJJ37" s="215"/>
      <c r="OJK37" s="215"/>
      <c r="OJL37" s="215"/>
      <c r="OJM37" s="215"/>
      <c r="OJN37" s="215"/>
      <c r="OJO37" s="215"/>
      <c r="OJP37" s="215"/>
      <c r="OJQ37" s="215"/>
      <c r="OJR37" s="215"/>
      <c r="OJS37" s="215"/>
      <c r="OJT37" s="215"/>
      <c r="OJU37" s="215"/>
      <c r="OJV37" s="215"/>
      <c r="OJW37" s="215"/>
      <c r="OJX37" s="215"/>
      <c r="OJY37" s="215"/>
      <c r="OJZ37" s="215"/>
      <c r="OKA37" s="215"/>
      <c r="OKB37" s="215"/>
      <c r="OKC37" s="215"/>
      <c r="OKD37" s="215"/>
      <c r="OKE37" s="215"/>
      <c r="OKF37" s="215"/>
      <c r="OKG37" s="215"/>
      <c r="OKH37" s="215"/>
      <c r="OKI37" s="215"/>
      <c r="OKJ37" s="215"/>
      <c r="OKK37" s="215"/>
      <c r="OKL37" s="215"/>
      <c r="OKM37" s="215"/>
      <c r="OKN37" s="215"/>
      <c r="OKO37" s="215"/>
      <c r="OKP37" s="215"/>
      <c r="OKQ37" s="215"/>
      <c r="OKR37" s="215"/>
      <c r="OKS37" s="215"/>
      <c r="OKT37" s="215"/>
      <c r="OKU37" s="215"/>
      <c r="OKV37" s="215"/>
      <c r="OKW37" s="215"/>
      <c r="OKX37" s="215"/>
      <c r="OKY37" s="215"/>
      <c r="OKZ37" s="215"/>
      <c r="OLA37" s="215"/>
      <c r="OLB37" s="215"/>
      <c r="OLC37" s="215"/>
      <c r="OLD37" s="215"/>
      <c r="OLE37" s="215"/>
      <c r="OLF37" s="215"/>
      <c r="OLG37" s="215"/>
      <c r="OLH37" s="215"/>
      <c r="OLI37" s="215"/>
      <c r="OLJ37" s="215"/>
      <c r="OLK37" s="215"/>
      <c r="OLL37" s="215"/>
      <c r="OLM37" s="215"/>
      <c r="OLN37" s="215"/>
      <c r="OLO37" s="215"/>
      <c r="OLP37" s="215"/>
      <c r="OLQ37" s="215"/>
      <c r="OLR37" s="215"/>
      <c r="OLS37" s="215"/>
      <c r="OLT37" s="215"/>
      <c r="OLU37" s="215"/>
      <c r="OLV37" s="215"/>
      <c r="OLW37" s="215"/>
      <c r="OLX37" s="215"/>
      <c r="OLY37" s="215"/>
      <c r="OLZ37" s="215"/>
      <c r="OMA37" s="215"/>
      <c r="OMB37" s="215"/>
      <c r="OMC37" s="215"/>
      <c r="OMD37" s="215"/>
      <c r="OME37" s="215"/>
      <c r="OMF37" s="215"/>
      <c r="OMG37" s="215"/>
      <c r="OMH37" s="215"/>
      <c r="OMI37" s="215"/>
      <c r="OMJ37" s="215"/>
      <c r="OMK37" s="215"/>
      <c r="OML37" s="215"/>
      <c r="OMM37" s="215"/>
      <c r="OMN37" s="215"/>
      <c r="OMO37" s="215"/>
      <c r="OMP37" s="215"/>
      <c r="OMQ37" s="215"/>
      <c r="OMR37" s="215"/>
      <c r="OMS37" s="215"/>
      <c r="OMT37" s="215"/>
      <c r="OMU37" s="215"/>
      <c r="OMV37" s="215"/>
      <c r="OMW37" s="215"/>
      <c r="OMX37" s="215"/>
      <c r="OMY37" s="215"/>
      <c r="OMZ37" s="215"/>
      <c r="ONA37" s="215"/>
      <c r="ONB37" s="215"/>
      <c r="ONC37" s="215"/>
      <c r="OND37" s="215"/>
      <c r="ONE37" s="215"/>
      <c r="ONF37" s="215"/>
      <c r="ONG37" s="215"/>
      <c r="ONH37" s="215"/>
      <c r="ONI37" s="215"/>
      <c r="ONJ37" s="215"/>
      <c r="ONK37" s="215"/>
      <c r="ONL37" s="215"/>
      <c r="ONM37" s="215"/>
      <c r="ONN37" s="215"/>
      <c r="ONO37" s="215"/>
      <c r="ONP37" s="215"/>
      <c r="ONQ37" s="215"/>
      <c r="ONR37" s="215"/>
      <c r="ONS37" s="215"/>
      <c r="ONT37" s="215"/>
      <c r="ONU37" s="215"/>
      <c r="ONV37" s="215"/>
      <c r="ONW37" s="215"/>
      <c r="ONX37" s="215"/>
      <c r="ONY37" s="215"/>
      <c r="ONZ37" s="215"/>
      <c r="OOA37" s="215"/>
      <c r="OOB37" s="215"/>
      <c r="OOC37" s="215"/>
      <c r="OOD37" s="215"/>
      <c r="OOE37" s="215"/>
      <c r="OOF37" s="215"/>
      <c r="OOG37" s="215"/>
      <c r="OOH37" s="215"/>
      <c r="OOI37" s="215"/>
      <c r="OOJ37" s="215"/>
      <c r="OOK37" s="215"/>
      <c r="OOL37" s="215"/>
      <c r="OOM37" s="215"/>
      <c r="OON37" s="215"/>
      <c r="OOO37" s="215"/>
      <c r="OOP37" s="215"/>
      <c r="OOQ37" s="215"/>
      <c r="OOR37" s="215"/>
      <c r="OOS37" s="215"/>
      <c r="OOT37" s="215"/>
      <c r="OOU37" s="215"/>
      <c r="OOV37" s="215"/>
      <c r="OOW37" s="215"/>
      <c r="OOX37" s="215"/>
      <c r="OOY37" s="215"/>
      <c r="OOZ37" s="215"/>
      <c r="OPA37" s="215"/>
      <c r="OPB37" s="215"/>
      <c r="OPC37" s="215"/>
      <c r="OPD37" s="215"/>
      <c r="OPE37" s="215"/>
      <c r="OPF37" s="215"/>
      <c r="OPG37" s="215"/>
      <c r="OPH37" s="215"/>
      <c r="OPI37" s="215"/>
      <c r="OPJ37" s="215"/>
      <c r="OPK37" s="215"/>
      <c r="OPL37" s="215"/>
      <c r="OPM37" s="215"/>
      <c r="OPN37" s="215"/>
      <c r="OPO37" s="215"/>
      <c r="OPP37" s="215"/>
      <c r="OPQ37" s="215"/>
      <c r="OPR37" s="215"/>
      <c r="OPS37" s="215"/>
      <c r="OPT37" s="215"/>
      <c r="OPU37" s="215"/>
      <c r="OPV37" s="215"/>
      <c r="OPW37" s="215"/>
      <c r="OPX37" s="215"/>
      <c r="OPY37" s="215"/>
      <c r="OPZ37" s="215"/>
      <c r="OQA37" s="215"/>
      <c r="OQB37" s="215"/>
      <c r="OQC37" s="215"/>
      <c r="OQD37" s="215"/>
      <c r="OQE37" s="215"/>
      <c r="OQF37" s="215"/>
      <c r="OQG37" s="215"/>
      <c r="OQH37" s="215"/>
      <c r="OQI37" s="215"/>
      <c r="OQJ37" s="215"/>
      <c r="OQK37" s="215"/>
      <c r="OQL37" s="215"/>
      <c r="OQM37" s="215"/>
      <c r="OQN37" s="215"/>
      <c r="OQO37" s="215"/>
      <c r="OQP37" s="215"/>
      <c r="OQQ37" s="215"/>
      <c r="OQR37" s="215"/>
      <c r="OQS37" s="215"/>
      <c r="OQT37" s="215"/>
      <c r="OQU37" s="215"/>
      <c r="OQV37" s="215"/>
      <c r="OQW37" s="215"/>
      <c r="OQX37" s="215"/>
      <c r="OQY37" s="215"/>
      <c r="OQZ37" s="215"/>
      <c r="ORA37" s="215"/>
      <c r="ORB37" s="215"/>
      <c r="ORC37" s="215"/>
      <c r="ORD37" s="215"/>
      <c r="ORE37" s="215"/>
      <c r="ORF37" s="215"/>
      <c r="ORG37" s="215"/>
      <c r="ORH37" s="215"/>
      <c r="ORI37" s="215"/>
      <c r="ORJ37" s="215"/>
      <c r="ORK37" s="215"/>
      <c r="ORL37" s="215"/>
      <c r="ORM37" s="215"/>
      <c r="ORN37" s="215"/>
      <c r="ORO37" s="215"/>
      <c r="ORP37" s="215"/>
      <c r="ORQ37" s="215"/>
      <c r="ORR37" s="215"/>
      <c r="ORS37" s="215"/>
      <c r="ORT37" s="215"/>
      <c r="ORU37" s="215"/>
      <c r="ORV37" s="215"/>
      <c r="ORW37" s="215"/>
      <c r="ORX37" s="215"/>
      <c r="ORY37" s="215"/>
      <c r="ORZ37" s="215"/>
      <c r="OSA37" s="215"/>
      <c r="OSB37" s="215"/>
      <c r="OSC37" s="215"/>
      <c r="OSD37" s="215"/>
      <c r="OSE37" s="215"/>
      <c r="OSF37" s="215"/>
      <c r="OSG37" s="215"/>
      <c r="OSH37" s="215"/>
      <c r="OSI37" s="215"/>
      <c r="OSJ37" s="215"/>
      <c r="OSK37" s="215"/>
      <c r="OSL37" s="215"/>
      <c r="OSM37" s="215"/>
      <c r="OSN37" s="215"/>
      <c r="OSO37" s="215"/>
      <c r="OSP37" s="215"/>
      <c r="OSQ37" s="215"/>
      <c r="OSR37" s="215"/>
      <c r="OSS37" s="215"/>
      <c r="OST37" s="215"/>
      <c r="OSU37" s="215"/>
      <c r="OSV37" s="215"/>
      <c r="OSW37" s="215"/>
      <c r="OSX37" s="215"/>
      <c r="OSY37" s="215"/>
      <c r="OSZ37" s="215"/>
      <c r="OTA37" s="215"/>
      <c r="OTB37" s="215"/>
      <c r="OTC37" s="215"/>
      <c r="OTD37" s="215"/>
      <c r="OTE37" s="215"/>
      <c r="OTF37" s="215"/>
      <c r="OTG37" s="215"/>
      <c r="OTH37" s="215"/>
      <c r="OTI37" s="215"/>
      <c r="OTJ37" s="215"/>
      <c r="OTK37" s="215"/>
      <c r="OTL37" s="215"/>
      <c r="OTM37" s="215"/>
      <c r="OTN37" s="215"/>
      <c r="OTO37" s="215"/>
      <c r="OTP37" s="215"/>
      <c r="OTQ37" s="215"/>
      <c r="OTR37" s="215"/>
      <c r="OTS37" s="215"/>
      <c r="OTT37" s="215"/>
      <c r="OTU37" s="215"/>
      <c r="OTV37" s="215"/>
      <c r="OTW37" s="215"/>
      <c r="OTX37" s="215"/>
      <c r="OTY37" s="215"/>
      <c r="OTZ37" s="215"/>
      <c r="OUA37" s="215"/>
      <c r="OUB37" s="215"/>
      <c r="OUC37" s="215"/>
      <c r="OUD37" s="215"/>
      <c r="OUE37" s="215"/>
      <c r="OUF37" s="215"/>
      <c r="OUG37" s="215"/>
      <c r="OUH37" s="215"/>
      <c r="OUI37" s="215"/>
      <c r="OUJ37" s="215"/>
      <c r="OUK37" s="215"/>
      <c r="OUL37" s="215"/>
      <c r="OUM37" s="215"/>
      <c r="OUN37" s="215"/>
      <c r="OUO37" s="215"/>
      <c r="OUP37" s="215"/>
      <c r="OUQ37" s="215"/>
      <c r="OUR37" s="215"/>
      <c r="OUS37" s="215"/>
      <c r="OUT37" s="215"/>
      <c r="OUU37" s="215"/>
      <c r="OUV37" s="215"/>
      <c r="OUW37" s="215"/>
      <c r="OUX37" s="215"/>
      <c r="OUY37" s="215"/>
      <c r="OUZ37" s="215"/>
      <c r="OVA37" s="215"/>
      <c r="OVB37" s="215"/>
      <c r="OVC37" s="215"/>
      <c r="OVD37" s="215"/>
      <c r="OVE37" s="215"/>
      <c r="OVF37" s="215"/>
      <c r="OVG37" s="215"/>
      <c r="OVH37" s="215"/>
      <c r="OVI37" s="215"/>
      <c r="OVJ37" s="215"/>
      <c r="OVK37" s="215"/>
      <c r="OVL37" s="215"/>
      <c r="OVM37" s="215"/>
      <c r="OVN37" s="215"/>
      <c r="OVO37" s="215"/>
      <c r="OVP37" s="215"/>
      <c r="OVQ37" s="215"/>
      <c r="OVR37" s="215"/>
      <c r="OVS37" s="215"/>
      <c r="OVT37" s="215"/>
      <c r="OVU37" s="215"/>
      <c r="OVV37" s="215"/>
      <c r="OVW37" s="215"/>
      <c r="OVX37" s="215"/>
      <c r="OVY37" s="215"/>
      <c r="OVZ37" s="215"/>
      <c r="OWA37" s="215"/>
      <c r="OWB37" s="215"/>
      <c r="OWC37" s="215"/>
      <c r="OWD37" s="215"/>
      <c r="OWE37" s="215"/>
      <c r="OWF37" s="215"/>
      <c r="OWG37" s="215"/>
      <c r="OWH37" s="215"/>
      <c r="OWI37" s="215"/>
      <c r="OWJ37" s="215"/>
      <c r="OWK37" s="215"/>
      <c r="OWL37" s="215"/>
      <c r="OWM37" s="215"/>
      <c r="OWN37" s="215"/>
      <c r="OWO37" s="215"/>
      <c r="OWP37" s="215"/>
      <c r="OWQ37" s="215"/>
      <c r="OWR37" s="215"/>
      <c r="OWS37" s="215"/>
      <c r="OWT37" s="215"/>
      <c r="OWU37" s="215"/>
      <c r="OWV37" s="215"/>
      <c r="OWW37" s="215"/>
      <c r="OWX37" s="215"/>
      <c r="OWY37" s="215"/>
      <c r="OWZ37" s="215"/>
      <c r="OXA37" s="215"/>
      <c r="OXB37" s="215"/>
      <c r="OXC37" s="215"/>
      <c r="OXD37" s="215"/>
      <c r="OXE37" s="215"/>
      <c r="OXF37" s="215"/>
      <c r="OXG37" s="215"/>
      <c r="OXH37" s="215"/>
      <c r="OXI37" s="215"/>
      <c r="OXJ37" s="215"/>
      <c r="OXK37" s="215"/>
      <c r="OXL37" s="215"/>
      <c r="OXM37" s="215"/>
      <c r="OXN37" s="215"/>
      <c r="OXO37" s="215"/>
      <c r="OXP37" s="215"/>
      <c r="OXQ37" s="215"/>
      <c r="OXR37" s="215"/>
      <c r="OXS37" s="215"/>
      <c r="OXT37" s="215"/>
      <c r="OXU37" s="215"/>
      <c r="OXV37" s="215"/>
      <c r="OXW37" s="215"/>
      <c r="OXX37" s="215"/>
      <c r="OXY37" s="215"/>
      <c r="OXZ37" s="215"/>
      <c r="OYA37" s="215"/>
      <c r="OYB37" s="215"/>
      <c r="OYC37" s="215"/>
      <c r="OYD37" s="215"/>
      <c r="OYE37" s="215"/>
      <c r="OYF37" s="215"/>
      <c r="OYG37" s="215"/>
      <c r="OYH37" s="215"/>
      <c r="OYI37" s="215"/>
      <c r="OYJ37" s="215"/>
      <c r="OYK37" s="215"/>
      <c r="OYL37" s="215"/>
      <c r="OYM37" s="215"/>
      <c r="OYN37" s="215"/>
      <c r="OYO37" s="215"/>
      <c r="OYP37" s="215"/>
      <c r="OYQ37" s="215"/>
      <c r="OYR37" s="215"/>
      <c r="OYS37" s="215"/>
      <c r="OYT37" s="215"/>
      <c r="OYU37" s="215"/>
      <c r="OYV37" s="215"/>
      <c r="OYW37" s="215"/>
      <c r="OYX37" s="215"/>
      <c r="OYY37" s="215"/>
      <c r="OYZ37" s="215"/>
      <c r="OZA37" s="215"/>
      <c r="OZB37" s="215"/>
      <c r="OZC37" s="215"/>
      <c r="OZD37" s="215"/>
      <c r="OZE37" s="215"/>
      <c r="OZF37" s="215"/>
      <c r="OZG37" s="215"/>
      <c r="OZH37" s="215"/>
      <c r="OZI37" s="215"/>
      <c r="OZJ37" s="215"/>
      <c r="OZK37" s="215"/>
      <c r="OZL37" s="215"/>
      <c r="OZM37" s="215"/>
      <c r="OZN37" s="215"/>
      <c r="OZO37" s="215"/>
      <c r="OZP37" s="215"/>
      <c r="OZQ37" s="215"/>
      <c r="OZR37" s="215"/>
      <c r="OZS37" s="215"/>
      <c r="OZT37" s="215"/>
      <c r="OZU37" s="215"/>
      <c r="OZV37" s="215"/>
      <c r="OZW37" s="215"/>
      <c r="OZX37" s="215"/>
      <c r="OZY37" s="215"/>
      <c r="OZZ37" s="215"/>
      <c r="PAA37" s="215"/>
      <c r="PAB37" s="215"/>
      <c r="PAC37" s="215"/>
      <c r="PAD37" s="215"/>
      <c r="PAE37" s="215"/>
      <c r="PAF37" s="215"/>
      <c r="PAG37" s="215"/>
      <c r="PAH37" s="215"/>
      <c r="PAI37" s="215"/>
      <c r="PAJ37" s="215"/>
      <c r="PAK37" s="215"/>
      <c r="PAL37" s="215"/>
      <c r="PAM37" s="215"/>
      <c r="PAN37" s="215"/>
      <c r="PAO37" s="215"/>
      <c r="PAP37" s="215"/>
      <c r="PAQ37" s="215"/>
      <c r="PAR37" s="215"/>
      <c r="PAS37" s="215"/>
      <c r="PAT37" s="215"/>
      <c r="PAU37" s="215"/>
      <c r="PAV37" s="215"/>
      <c r="PAW37" s="215"/>
      <c r="PAX37" s="215"/>
      <c r="PAY37" s="215"/>
      <c r="PAZ37" s="215"/>
      <c r="PBA37" s="215"/>
      <c r="PBB37" s="215"/>
      <c r="PBC37" s="215"/>
      <c r="PBD37" s="215"/>
      <c r="PBE37" s="215"/>
      <c r="PBF37" s="215"/>
      <c r="PBG37" s="215"/>
      <c r="PBH37" s="215"/>
      <c r="PBI37" s="215"/>
      <c r="PBJ37" s="215"/>
      <c r="PBK37" s="215"/>
      <c r="PBL37" s="215"/>
      <c r="PBM37" s="215"/>
      <c r="PBN37" s="215"/>
      <c r="PBO37" s="215"/>
      <c r="PBP37" s="215"/>
      <c r="PBQ37" s="215"/>
      <c r="PBR37" s="215"/>
      <c r="PBS37" s="215"/>
      <c r="PBT37" s="215"/>
      <c r="PBU37" s="215"/>
      <c r="PBV37" s="215"/>
      <c r="PBW37" s="215"/>
      <c r="PBX37" s="215"/>
      <c r="PBY37" s="215"/>
      <c r="PBZ37" s="215"/>
      <c r="PCA37" s="215"/>
      <c r="PCB37" s="215"/>
      <c r="PCC37" s="215"/>
      <c r="PCD37" s="215"/>
      <c r="PCE37" s="215"/>
      <c r="PCF37" s="215"/>
      <c r="PCG37" s="215"/>
      <c r="PCH37" s="215"/>
      <c r="PCI37" s="215"/>
      <c r="PCJ37" s="215"/>
      <c r="PCK37" s="215"/>
      <c r="PCL37" s="215"/>
      <c r="PCM37" s="215"/>
      <c r="PCN37" s="215"/>
      <c r="PCO37" s="215"/>
      <c r="PCP37" s="215"/>
      <c r="PCQ37" s="215"/>
      <c r="PCR37" s="215"/>
      <c r="PCS37" s="215"/>
      <c r="PCT37" s="215"/>
      <c r="PCU37" s="215"/>
      <c r="PCV37" s="215"/>
      <c r="PCW37" s="215"/>
      <c r="PCX37" s="215"/>
      <c r="PCY37" s="215"/>
      <c r="PCZ37" s="215"/>
      <c r="PDA37" s="215"/>
      <c r="PDB37" s="215"/>
      <c r="PDC37" s="215"/>
      <c r="PDD37" s="215"/>
      <c r="PDE37" s="215"/>
      <c r="PDF37" s="215"/>
      <c r="PDG37" s="215"/>
      <c r="PDH37" s="215"/>
      <c r="PDI37" s="215"/>
      <c r="PDJ37" s="215"/>
      <c r="PDK37" s="215"/>
      <c r="PDL37" s="215"/>
      <c r="PDM37" s="215"/>
      <c r="PDN37" s="215"/>
      <c r="PDO37" s="215"/>
      <c r="PDP37" s="215"/>
      <c r="PDQ37" s="215"/>
      <c r="PDR37" s="215"/>
      <c r="PDS37" s="215"/>
      <c r="PDT37" s="215"/>
      <c r="PDU37" s="215"/>
      <c r="PDV37" s="215"/>
      <c r="PDW37" s="215"/>
      <c r="PDX37" s="215"/>
      <c r="PDY37" s="215"/>
      <c r="PDZ37" s="215"/>
      <c r="PEA37" s="215"/>
      <c r="PEB37" s="215"/>
      <c r="PEC37" s="215"/>
      <c r="PED37" s="215"/>
      <c r="PEE37" s="215"/>
      <c r="PEF37" s="215"/>
      <c r="PEG37" s="215"/>
      <c r="PEH37" s="215"/>
      <c r="PEI37" s="215"/>
      <c r="PEJ37" s="215"/>
      <c r="PEK37" s="215"/>
      <c r="PEL37" s="215"/>
      <c r="PEM37" s="215"/>
      <c r="PEN37" s="215"/>
      <c r="PEO37" s="215"/>
      <c r="PEP37" s="215"/>
      <c r="PEQ37" s="215"/>
      <c r="PER37" s="215"/>
      <c r="PES37" s="215"/>
      <c r="PET37" s="215"/>
      <c r="PEU37" s="215"/>
      <c r="PEV37" s="215"/>
      <c r="PEW37" s="215"/>
      <c r="PEX37" s="215"/>
      <c r="PEY37" s="215"/>
      <c r="PEZ37" s="215"/>
      <c r="PFA37" s="215"/>
      <c r="PFB37" s="215"/>
      <c r="PFC37" s="215"/>
      <c r="PFD37" s="215"/>
      <c r="PFE37" s="215"/>
      <c r="PFF37" s="215"/>
      <c r="PFG37" s="215"/>
      <c r="PFH37" s="215"/>
      <c r="PFI37" s="215"/>
      <c r="PFJ37" s="215"/>
      <c r="PFK37" s="215"/>
      <c r="PFL37" s="215"/>
      <c r="PFM37" s="215"/>
      <c r="PFN37" s="215"/>
      <c r="PFO37" s="215"/>
      <c r="PFP37" s="215"/>
      <c r="PFQ37" s="215"/>
      <c r="PFR37" s="215"/>
      <c r="PFS37" s="215"/>
      <c r="PFT37" s="215"/>
      <c r="PFU37" s="215"/>
      <c r="PFV37" s="215"/>
      <c r="PFW37" s="215"/>
      <c r="PFX37" s="215"/>
      <c r="PFY37" s="215"/>
      <c r="PFZ37" s="215"/>
      <c r="PGA37" s="215"/>
      <c r="PGB37" s="215"/>
      <c r="PGC37" s="215"/>
      <c r="PGD37" s="215"/>
      <c r="PGE37" s="215"/>
      <c r="PGF37" s="215"/>
      <c r="PGG37" s="215"/>
      <c r="PGH37" s="215"/>
      <c r="PGI37" s="215"/>
      <c r="PGJ37" s="215"/>
      <c r="PGK37" s="215"/>
      <c r="PGL37" s="215"/>
      <c r="PGM37" s="215"/>
      <c r="PGN37" s="215"/>
      <c r="PGO37" s="215"/>
      <c r="PGP37" s="215"/>
      <c r="PGQ37" s="215"/>
      <c r="PGR37" s="215"/>
      <c r="PGS37" s="215"/>
      <c r="PGT37" s="215"/>
      <c r="PGU37" s="215"/>
      <c r="PGV37" s="215"/>
      <c r="PGW37" s="215"/>
      <c r="PGX37" s="215"/>
      <c r="PGY37" s="215"/>
      <c r="PGZ37" s="215"/>
      <c r="PHA37" s="215"/>
      <c r="PHB37" s="215"/>
      <c r="PHC37" s="215"/>
      <c r="PHD37" s="215"/>
      <c r="PHE37" s="215"/>
      <c r="PHF37" s="215"/>
      <c r="PHG37" s="215"/>
      <c r="PHH37" s="215"/>
      <c r="PHI37" s="215"/>
      <c r="PHJ37" s="215"/>
      <c r="PHK37" s="215"/>
      <c r="PHL37" s="215"/>
      <c r="PHM37" s="215"/>
      <c r="PHN37" s="215"/>
      <c r="PHO37" s="215"/>
      <c r="PHP37" s="215"/>
      <c r="PHQ37" s="215"/>
      <c r="PHR37" s="215"/>
      <c r="PHS37" s="215"/>
      <c r="PHT37" s="215"/>
      <c r="PHU37" s="215"/>
      <c r="PHV37" s="215"/>
      <c r="PHW37" s="215"/>
      <c r="PHX37" s="215"/>
      <c r="PHY37" s="215"/>
      <c r="PHZ37" s="215"/>
      <c r="PIA37" s="215"/>
      <c r="PIB37" s="215"/>
      <c r="PIC37" s="215"/>
      <c r="PID37" s="215"/>
      <c r="PIE37" s="215"/>
      <c r="PIF37" s="215"/>
      <c r="PIG37" s="215"/>
      <c r="PIH37" s="215"/>
      <c r="PII37" s="215"/>
      <c r="PIJ37" s="215"/>
      <c r="PIK37" s="215"/>
      <c r="PIL37" s="215"/>
      <c r="PIM37" s="215"/>
      <c r="PIN37" s="215"/>
      <c r="PIO37" s="215"/>
      <c r="PIP37" s="215"/>
      <c r="PIQ37" s="215"/>
      <c r="PIR37" s="215"/>
      <c r="PIS37" s="215"/>
      <c r="PIT37" s="215"/>
      <c r="PIU37" s="215"/>
      <c r="PIV37" s="215"/>
      <c r="PIW37" s="215"/>
      <c r="PIX37" s="215"/>
      <c r="PIY37" s="215"/>
      <c r="PIZ37" s="215"/>
      <c r="PJA37" s="215"/>
      <c r="PJB37" s="215"/>
      <c r="PJC37" s="215"/>
      <c r="PJD37" s="215"/>
      <c r="PJE37" s="215"/>
      <c r="PJF37" s="215"/>
      <c r="PJG37" s="215"/>
      <c r="PJH37" s="215"/>
      <c r="PJI37" s="215"/>
      <c r="PJJ37" s="215"/>
      <c r="PJK37" s="215"/>
      <c r="PJL37" s="215"/>
      <c r="PJM37" s="215"/>
      <c r="PJN37" s="215"/>
      <c r="PJO37" s="215"/>
      <c r="PJP37" s="215"/>
      <c r="PJQ37" s="215"/>
      <c r="PJR37" s="215"/>
      <c r="PJS37" s="215"/>
      <c r="PJT37" s="215"/>
      <c r="PJU37" s="215"/>
      <c r="PJV37" s="215"/>
      <c r="PJW37" s="215"/>
      <c r="PJX37" s="215"/>
      <c r="PJY37" s="215"/>
      <c r="PJZ37" s="215"/>
      <c r="PKA37" s="215"/>
      <c r="PKB37" s="215"/>
      <c r="PKC37" s="215"/>
      <c r="PKD37" s="215"/>
      <c r="PKE37" s="215"/>
      <c r="PKF37" s="215"/>
      <c r="PKG37" s="215"/>
      <c r="PKH37" s="215"/>
      <c r="PKI37" s="215"/>
      <c r="PKJ37" s="215"/>
      <c r="PKK37" s="215"/>
      <c r="PKL37" s="215"/>
      <c r="PKM37" s="215"/>
      <c r="PKN37" s="215"/>
      <c r="PKO37" s="215"/>
      <c r="PKP37" s="215"/>
      <c r="PKQ37" s="215"/>
      <c r="PKR37" s="215"/>
      <c r="PKS37" s="215"/>
      <c r="PKT37" s="215"/>
      <c r="PKU37" s="215"/>
      <c r="PKV37" s="215"/>
      <c r="PKW37" s="215"/>
      <c r="PKX37" s="215"/>
      <c r="PKY37" s="215"/>
      <c r="PKZ37" s="215"/>
      <c r="PLA37" s="215"/>
      <c r="PLB37" s="215"/>
      <c r="PLC37" s="215"/>
      <c r="PLD37" s="215"/>
      <c r="PLE37" s="215"/>
      <c r="PLF37" s="215"/>
      <c r="PLG37" s="215"/>
      <c r="PLH37" s="215"/>
      <c r="PLI37" s="215"/>
      <c r="PLJ37" s="215"/>
      <c r="PLK37" s="215"/>
      <c r="PLL37" s="215"/>
      <c r="PLM37" s="215"/>
      <c r="PLN37" s="215"/>
      <c r="PLO37" s="215"/>
      <c r="PLP37" s="215"/>
      <c r="PLQ37" s="215"/>
      <c r="PLR37" s="215"/>
      <c r="PLS37" s="215"/>
      <c r="PLT37" s="215"/>
      <c r="PLU37" s="215"/>
      <c r="PLV37" s="215"/>
      <c r="PLW37" s="215"/>
      <c r="PLX37" s="215"/>
      <c r="PLY37" s="215"/>
      <c r="PLZ37" s="215"/>
      <c r="PMA37" s="215"/>
      <c r="PMB37" s="215"/>
      <c r="PMC37" s="215"/>
      <c r="PMD37" s="215"/>
      <c r="PME37" s="215"/>
      <c r="PMF37" s="215"/>
      <c r="PMG37" s="215"/>
      <c r="PMH37" s="215"/>
      <c r="PMI37" s="215"/>
      <c r="PMJ37" s="215"/>
      <c r="PMK37" s="215"/>
      <c r="PML37" s="215"/>
      <c r="PMM37" s="215"/>
      <c r="PMN37" s="215"/>
      <c r="PMO37" s="215"/>
      <c r="PMP37" s="215"/>
      <c r="PMQ37" s="215"/>
      <c r="PMR37" s="215"/>
      <c r="PMS37" s="215"/>
      <c r="PMT37" s="215"/>
      <c r="PMU37" s="215"/>
      <c r="PMV37" s="215"/>
      <c r="PMW37" s="215"/>
      <c r="PMX37" s="215"/>
      <c r="PMY37" s="215"/>
      <c r="PMZ37" s="215"/>
      <c r="PNA37" s="215"/>
      <c r="PNB37" s="215"/>
      <c r="PNC37" s="215"/>
      <c r="PND37" s="215"/>
      <c r="PNE37" s="215"/>
      <c r="PNF37" s="215"/>
      <c r="PNG37" s="215"/>
      <c r="PNH37" s="215"/>
      <c r="PNI37" s="215"/>
      <c r="PNJ37" s="215"/>
      <c r="PNK37" s="215"/>
      <c r="PNL37" s="215"/>
      <c r="PNM37" s="215"/>
      <c r="PNN37" s="215"/>
      <c r="PNO37" s="215"/>
      <c r="PNP37" s="215"/>
      <c r="PNQ37" s="215"/>
      <c r="PNR37" s="215"/>
      <c r="PNS37" s="215"/>
      <c r="PNT37" s="215"/>
      <c r="PNU37" s="215"/>
      <c r="PNV37" s="215"/>
      <c r="PNW37" s="215"/>
      <c r="PNX37" s="215"/>
      <c r="PNY37" s="215"/>
      <c r="PNZ37" s="215"/>
      <c r="POA37" s="215"/>
      <c r="POB37" s="215"/>
      <c r="POC37" s="215"/>
      <c r="POD37" s="215"/>
      <c r="POE37" s="215"/>
      <c r="POF37" s="215"/>
      <c r="POG37" s="215"/>
      <c r="POH37" s="215"/>
      <c r="POI37" s="215"/>
      <c r="POJ37" s="215"/>
      <c r="POK37" s="215"/>
      <c r="POL37" s="215"/>
      <c r="POM37" s="215"/>
      <c r="PON37" s="215"/>
      <c r="POO37" s="215"/>
      <c r="POP37" s="215"/>
      <c r="POQ37" s="215"/>
      <c r="POR37" s="215"/>
      <c r="POS37" s="215"/>
      <c r="POT37" s="215"/>
      <c r="POU37" s="215"/>
      <c r="POV37" s="215"/>
      <c r="POW37" s="215"/>
      <c r="POX37" s="215"/>
      <c r="POY37" s="215"/>
      <c r="POZ37" s="215"/>
      <c r="PPA37" s="215"/>
      <c r="PPB37" s="215"/>
      <c r="PPC37" s="215"/>
      <c r="PPD37" s="215"/>
      <c r="PPE37" s="215"/>
      <c r="PPF37" s="215"/>
      <c r="PPG37" s="215"/>
      <c r="PPH37" s="215"/>
      <c r="PPI37" s="215"/>
      <c r="PPJ37" s="215"/>
      <c r="PPK37" s="215"/>
      <c r="PPL37" s="215"/>
      <c r="PPM37" s="215"/>
      <c r="PPN37" s="215"/>
      <c r="PPO37" s="215"/>
      <c r="PPP37" s="215"/>
      <c r="PPQ37" s="215"/>
      <c r="PPR37" s="215"/>
      <c r="PPS37" s="215"/>
      <c r="PPT37" s="215"/>
      <c r="PPU37" s="215"/>
      <c r="PPV37" s="215"/>
      <c r="PPW37" s="215"/>
      <c r="PPX37" s="215"/>
      <c r="PPY37" s="215"/>
      <c r="PPZ37" s="215"/>
      <c r="PQA37" s="215"/>
      <c r="PQB37" s="215"/>
      <c r="PQC37" s="215"/>
      <c r="PQD37" s="215"/>
      <c r="PQE37" s="215"/>
      <c r="PQF37" s="215"/>
      <c r="PQG37" s="215"/>
      <c r="PQH37" s="215"/>
      <c r="PQI37" s="215"/>
      <c r="PQJ37" s="215"/>
      <c r="PQK37" s="215"/>
      <c r="PQL37" s="215"/>
      <c r="PQM37" s="215"/>
      <c r="PQN37" s="215"/>
      <c r="PQO37" s="215"/>
      <c r="PQP37" s="215"/>
      <c r="PQQ37" s="215"/>
      <c r="PQR37" s="215"/>
      <c r="PQS37" s="215"/>
      <c r="PQT37" s="215"/>
      <c r="PQU37" s="215"/>
      <c r="PQV37" s="215"/>
      <c r="PQW37" s="215"/>
      <c r="PQX37" s="215"/>
      <c r="PQY37" s="215"/>
      <c r="PQZ37" s="215"/>
      <c r="PRA37" s="215"/>
      <c r="PRB37" s="215"/>
      <c r="PRC37" s="215"/>
      <c r="PRD37" s="215"/>
      <c r="PRE37" s="215"/>
      <c r="PRF37" s="215"/>
      <c r="PRG37" s="215"/>
      <c r="PRH37" s="215"/>
      <c r="PRI37" s="215"/>
      <c r="PRJ37" s="215"/>
      <c r="PRK37" s="215"/>
      <c r="PRL37" s="215"/>
      <c r="PRM37" s="215"/>
      <c r="PRN37" s="215"/>
      <c r="PRO37" s="215"/>
      <c r="PRP37" s="215"/>
      <c r="PRQ37" s="215"/>
      <c r="PRR37" s="215"/>
      <c r="PRS37" s="215"/>
      <c r="PRT37" s="215"/>
      <c r="PRU37" s="215"/>
      <c r="PRV37" s="215"/>
      <c r="PRW37" s="215"/>
      <c r="PRX37" s="215"/>
      <c r="PRY37" s="215"/>
      <c r="PRZ37" s="215"/>
      <c r="PSA37" s="215"/>
      <c r="PSB37" s="215"/>
      <c r="PSC37" s="215"/>
      <c r="PSD37" s="215"/>
      <c r="PSE37" s="215"/>
      <c r="PSF37" s="215"/>
      <c r="PSG37" s="215"/>
      <c r="PSH37" s="215"/>
      <c r="PSI37" s="215"/>
      <c r="PSJ37" s="215"/>
      <c r="PSK37" s="215"/>
      <c r="PSL37" s="215"/>
      <c r="PSM37" s="215"/>
      <c r="PSN37" s="215"/>
      <c r="PSO37" s="215"/>
      <c r="PSP37" s="215"/>
      <c r="PSQ37" s="215"/>
      <c r="PSR37" s="215"/>
      <c r="PSS37" s="215"/>
      <c r="PST37" s="215"/>
      <c r="PSU37" s="215"/>
      <c r="PSV37" s="215"/>
      <c r="PSW37" s="215"/>
      <c r="PSX37" s="215"/>
      <c r="PSY37" s="215"/>
      <c r="PSZ37" s="215"/>
      <c r="PTA37" s="215"/>
      <c r="PTB37" s="215"/>
      <c r="PTC37" s="215"/>
      <c r="PTD37" s="215"/>
      <c r="PTE37" s="215"/>
      <c r="PTF37" s="215"/>
      <c r="PTG37" s="215"/>
      <c r="PTH37" s="215"/>
      <c r="PTI37" s="215"/>
      <c r="PTJ37" s="215"/>
      <c r="PTK37" s="215"/>
      <c r="PTL37" s="215"/>
      <c r="PTM37" s="215"/>
      <c r="PTN37" s="215"/>
      <c r="PTO37" s="215"/>
      <c r="PTP37" s="215"/>
      <c r="PTQ37" s="215"/>
      <c r="PTR37" s="215"/>
      <c r="PTS37" s="215"/>
      <c r="PTT37" s="215"/>
      <c r="PTU37" s="215"/>
      <c r="PTV37" s="215"/>
      <c r="PTW37" s="215"/>
      <c r="PTX37" s="215"/>
      <c r="PTY37" s="215"/>
      <c r="PTZ37" s="215"/>
      <c r="PUA37" s="215"/>
      <c r="PUB37" s="215"/>
      <c r="PUC37" s="215"/>
      <c r="PUD37" s="215"/>
      <c r="PUE37" s="215"/>
      <c r="PUF37" s="215"/>
      <c r="PUG37" s="215"/>
      <c r="PUH37" s="215"/>
      <c r="PUI37" s="215"/>
      <c r="PUJ37" s="215"/>
      <c r="PUK37" s="215"/>
      <c r="PUL37" s="215"/>
      <c r="PUM37" s="215"/>
      <c r="PUN37" s="215"/>
      <c r="PUO37" s="215"/>
      <c r="PUP37" s="215"/>
      <c r="PUQ37" s="215"/>
      <c r="PUR37" s="215"/>
      <c r="PUS37" s="215"/>
      <c r="PUT37" s="215"/>
      <c r="PUU37" s="215"/>
      <c r="PUV37" s="215"/>
      <c r="PUW37" s="215"/>
      <c r="PUX37" s="215"/>
      <c r="PUY37" s="215"/>
      <c r="PUZ37" s="215"/>
      <c r="PVA37" s="215"/>
      <c r="PVB37" s="215"/>
      <c r="PVC37" s="215"/>
      <c r="PVD37" s="215"/>
      <c r="PVE37" s="215"/>
      <c r="PVF37" s="215"/>
      <c r="PVG37" s="215"/>
      <c r="PVH37" s="215"/>
      <c r="PVI37" s="215"/>
      <c r="PVJ37" s="215"/>
      <c r="PVK37" s="215"/>
      <c r="PVL37" s="215"/>
      <c r="PVM37" s="215"/>
      <c r="PVN37" s="215"/>
      <c r="PVO37" s="215"/>
      <c r="PVP37" s="215"/>
      <c r="PVQ37" s="215"/>
      <c r="PVR37" s="215"/>
      <c r="PVS37" s="215"/>
      <c r="PVT37" s="215"/>
      <c r="PVU37" s="215"/>
      <c r="PVV37" s="215"/>
      <c r="PVW37" s="215"/>
      <c r="PVX37" s="215"/>
      <c r="PVY37" s="215"/>
      <c r="PVZ37" s="215"/>
      <c r="PWA37" s="215"/>
      <c r="PWB37" s="215"/>
      <c r="PWC37" s="215"/>
      <c r="PWD37" s="215"/>
      <c r="PWE37" s="215"/>
      <c r="PWF37" s="215"/>
      <c r="PWG37" s="215"/>
      <c r="PWH37" s="215"/>
      <c r="PWI37" s="215"/>
      <c r="PWJ37" s="215"/>
      <c r="PWK37" s="215"/>
      <c r="PWL37" s="215"/>
      <c r="PWM37" s="215"/>
      <c r="PWN37" s="215"/>
      <c r="PWO37" s="215"/>
      <c r="PWP37" s="215"/>
      <c r="PWQ37" s="215"/>
      <c r="PWR37" s="215"/>
      <c r="PWS37" s="215"/>
      <c r="PWT37" s="215"/>
      <c r="PWU37" s="215"/>
      <c r="PWV37" s="215"/>
      <c r="PWW37" s="215"/>
      <c r="PWX37" s="215"/>
      <c r="PWY37" s="215"/>
      <c r="PWZ37" s="215"/>
      <c r="PXA37" s="215"/>
      <c r="PXB37" s="215"/>
      <c r="PXC37" s="215"/>
      <c r="PXD37" s="215"/>
      <c r="PXE37" s="215"/>
      <c r="PXF37" s="215"/>
      <c r="PXG37" s="215"/>
      <c r="PXH37" s="215"/>
      <c r="PXI37" s="215"/>
      <c r="PXJ37" s="215"/>
      <c r="PXK37" s="215"/>
      <c r="PXL37" s="215"/>
      <c r="PXM37" s="215"/>
      <c r="PXN37" s="215"/>
      <c r="PXO37" s="215"/>
      <c r="PXP37" s="215"/>
      <c r="PXQ37" s="215"/>
      <c r="PXR37" s="215"/>
      <c r="PXS37" s="215"/>
      <c r="PXT37" s="215"/>
      <c r="PXU37" s="215"/>
      <c r="PXV37" s="215"/>
      <c r="PXW37" s="215"/>
      <c r="PXX37" s="215"/>
      <c r="PXY37" s="215"/>
      <c r="PXZ37" s="215"/>
      <c r="PYA37" s="215"/>
      <c r="PYB37" s="215"/>
      <c r="PYC37" s="215"/>
      <c r="PYD37" s="215"/>
      <c r="PYE37" s="215"/>
      <c r="PYF37" s="215"/>
      <c r="PYG37" s="215"/>
      <c r="PYH37" s="215"/>
      <c r="PYI37" s="215"/>
      <c r="PYJ37" s="215"/>
      <c r="PYK37" s="215"/>
      <c r="PYL37" s="215"/>
      <c r="PYM37" s="215"/>
      <c r="PYN37" s="215"/>
      <c r="PYO37" s="215"/>
      <c r="PYP37" s="215"/>
      <c r="PYQ37" s="215"/>
      <c r="PYR37" s="215"/>
      <c r="PYS37" s="215"/>
      <c r="PYT37" s="215"/>
      <c r="PYU37" s="215"/>
      <c r="PYV37" s="215"/>
      <c r="PYW37" s="215"/>
      <c r="PYX37" s="215"/>
      <c r="PYY37" s="215"/>
      <c r="PYZ37" s="215"/>
      <c r="PZA37" s="215"/>
      <c r="PZB37" s="215"/>
      <c r="PZC37" s="215"/>
      <c r="PZD37" s="215"/>
      <c r="PZE37" s="215"/>
      <c r="PZF37" s="215"/>
      <c r="PZG37" s="215"/>
      <c r="PZH37" s="215"/>
      <c r="PZI37" s="215"/>
      <c r="PZJ37" s="215"/>
      <c r="PZK37" s="215"/>
      <c r="PZL37" s="215"/>
      <c r="PZM37" s="215"/>
      <c r="PZN37" s="215"/>
      <c r="PZO37" s="215"/>
      <c r="PZP37" s="215"/>
      <c r="PZQ37" s="215"/>
      <c r="PZR37" s="215"/>
      <c r="PZS37" s="215"/>
      <c r="PZT37" s="215"/>
      <c r="PZU37" s="215"/>
      <c r="PZV37" s="215"/>
      <c r="PZW37" s="215"/>
      <c r="PZX37" s="215"/>
      <c r="PZY37" s="215"/>
      <c r="PZZ37" s="215"/>
      <c r="QAA37" s="215"/>
      <c r="QAB37" s="215"/>
      <c r="QAC37" s="215"/>
      <c r="QAD37" s="215"/>
      <c r="QAE37" s="215"/>
      <c r="QAF37" s="215"/>
      <c r="QAG37" s="215"/>
      <c r="QAH37" s="215"/>
      <c r="QAI37" s="215"/>
      <c r="QAJ37" s="215"/>
      <c r="QAK37" s="215"/>
      <c r="QAL37" s="215"/>
      <c r="QAM37" s="215"/>
      <c r="QAN37" s="215"/>
      <c r="QAO37" s="215"/>
      <c r="QAP37" s="215"/>
      <c r="QAQ37" s="215"/>
      <c r="QAR37" s="215"/>
      <c r="QAS37" s="215"/>
      <c r="QAT37" s="215"/>
      <c r="QAU37" s="215"/>
      <c r="QAV37" s="215"/>
      <c r="QAW37" s="215"/>
      <c r="QAX37" s="215"/>
      <c r="QAY37" s="215"/>
      <c r="QAZ37" s="215"/>
      <c r="QBA37" s="215"/>
      <c r="QBB37" s="215"/>
      <c r="QBC37" s="215"/>
      <c r="QBD37" s="215"/>
      <c r="QBE37" s="215"/>
      <c r="QBF37" s="215"/>
      <c r="QBG37" s="215"/>
      <c r="QBH37" s="215"/>
      <c r="QBI37" s="215"/>
      <c r="QBJ37" s="215"/>
      <c r="QBK37" s="215"/>
      <c r="QBL37" s="215"/>
      <c r="QBM37" s="215"/>
      <c r="QBN37" s="215"/>
      <c r="QBO37" s="215"/>
      <c r="QBP37" s="215"/>
      <c r="QBQ37" s="215"/>
      <c r="QBR37" s="215"/>
      <c r="QBS37" s="215"/>
      <c r="QBT37" s="215"/>
      <c r="QBU37" s="215"/>
      <c r="QBV37" s="215"/>
      <c r="QBW37" s="215"/>
      <c r="QBX37" s="215"/>
      <c r="QBY37" s="215"/>
      <c r="QBZ37" s="215"/>
      <c r="QCA37" s="215"/>
      <c r="QCB37" s="215"/>
      <c r="QCC37" s="215"/>
      <c r="QCD37" s="215"/>
      <c r="QCE37" s="215"/>
      <c r="QCF37" s="215"/>
      <c r="QCG37" s="215"/>
      <c r="QCH37" s="215"/>
      <c r="QCI37" s="215"/>
      <c r="QCJ37" s="215"/>
      <c r="QCK37" s="215"/>
      <c r="QCL37" s="215"/>
      <c r="QCM37" s="215"/>
      <c r="QCN37" s="215"/>
      <c r="QCO37" s="215"/>
      <c r="QCP37" s="215"/>
      <c r="QCQ37" s="215"/>
      <c r="QCR37" s="215"/>
      <c r="QCS37" s="215"/>
      <c r="QCT37" s="215"/>
      <c r="QCU37" s="215"/>
      <c r="QCV37" s="215"/>
      <c r="QCW37" s="215"/>
      <c r="QCX37" s="215"/>
      <c r="QCY37" s="215"/>
      <c r="QCZ37" s="215"/>
      <c r="QDA37" s="215"/>
      <c r="QDB37" s="215"/>
      <c r="QDC37" s="215"/>
      <c r="QDD37" s="215"/>
      <c r="QDE37" s="215"/>
      <c r="QDF37" s="215"/>
      <c r="QDG37" s="215"/>
      <c r="QDH37" s="215"/>
      <c r="QDI37" s="215"/>
      <c r="QDJ37" s="215"/>
      <c r="QDK37" s="215"/>
      <c r="QDL37" s="215"/>
      <c r="QDM37" s="215"/>
      <c r="QDN37" s="215"/>
      <c r="QDO37" s="215"/>
      <c r="QDP37" s="215"/>
      <c r="QDQ37" s="215"/>
      <c r="QDR37" s="215"/>
      <c r="QDS37" s="215"/>
      <c r="QDT37" s="215"/>
      <c r="QDU37" s="215"/>
      <c r="QDV37" s="215"/>
      <c r="QDW37" s="215"/>
      <c r="QDX37" s="215"/>
      <c r="QDY37" s="215"/>
      <c r="QDZ37" s="215"/>
      <c r="QEA37" s="215"/>
      <c r="QEB37" s="215"/>
      <c r="QEC37" s="215"/>
      <c r="QED37" s="215"/>
      <c r="QEE37" s="215"/>
      <c r="QEF37" s="215"/>
      <c r="QEG37" s="215"/>
      <c r="QEH37" s="215"/>
      <c r="QEI37" s="215"/>
      <c r="QEJ37" s="215"/>
      <c r="QEK37" s="215"/>
      <c r="QEL37" s="215"/>
      <c r="QEM37" s="215"/>
      <c r="QEN37" s="215"/>
      <c r="QEO37" s="215"/>
      <c r="QEP37" s="215"/>
      <c r="QEQ37" s="215"/>
      <c r="QER37" s="215"/>
      <c r="QES37" s="215"/>
      <c r="QET37" s="215"/>
      <c r="QEU37" s="215"/>
      <c r="QEV37" s="215"/>
      <c r="QEW37" s="215"/>
      <c r="QEX37" s="215"/>
      <c r="QEY37" s="215"/>
      <c r="QEZ37" s="215"/>
      <c r="QFA37" s="215"/>
      <c r="QFB37" s="215"/>
      <c r="QFC37" s="215"/>
      <c r="QFD37" s="215"/>
      <c r="QFE37" s="215"/>
      <c r="QFF37" s="215"/>
      <c r="QFG37" s="215"/>
      <c r="QFH37" s="215"/>
      <c r="QFI37" s="215"/>
      <c r="QFJ37" s="215"/>
      <c r="QFK37" s="215"/>
      <c r="QFL37" s="215"/>
      <c r="QFM37" s="215"/>
      <c r="QFN37" s="215"/>
      <c r="QFO37" s="215"/>
      <c r="QFP37" s="215"/>
      <c r="QFQ37" s="215"/>
      <c r="QFR37" s="215"/>
      <c r="QFS37" s="215"/>
      <c r="QFT37" s="215"/>
      <c r="QFU37" s="215"/>
      <c r="QFV37" s="215"/>
      <c r="QFW37" s="215"/>
      <c r="QFX37" s="215"/>
      <c r="QFY37" s="215"/>
      <c r="QFZ37" s="215"/>
      <c r="QGA37" s="215"/>
      <c r="QGB37" s="215"/>
      <c r="QGC37" s="215"/>
      <c r="QGD37" s="215"/>
      <c r="QGE37" s="215"/>
      <c r="QGF37" s="215"/>
      <c r="QGG37" s="215"/>
      <c r="QGH37" s="215"/>
      <c r="QGI37" s="215"/>
      <c r="QGJ37" s="215"/>
      <c r="QGK37" s="215"/>
      <c r="QGL37" s="215"/>
      <c r="QGM37" s="215"/>
      <c r="QGN37" s="215"/>
      <c r="QGO37" s="215"/>
      <c r="QGP37" s="215"/>
      <c r="QGQ37" s="215"/>
      <c r="QGR37" s="215"/>
      <c r="QGS37" s="215"/>
      <c r="QGT37" s="215"/>
      <c r="QGU37" s="215"/>
      <c r="QGV37" s="215"/>
      <c r="QGW37" s="215"/>
      <c r="QGX37" s="215"/>
      <c r="QGY37" s="215"/>
      <c r="QGZ37" s="215"/>
      <c r="QHA37" s="215"/>
      <c r="QHB37" s="215"/>
      <c r="QHC37" s="215"/>
      <c r="QHD37" s="215"/>
      <c r="QHE37" s="215"/>
      <c r="QHF37" s="215"/>
      <c r="QHG37" s="215"/>
      <c r="QHH37" s="215"/>
      <c r="QHI37" s="215"/>
      <c r="QHJ37" s="215"/>
      <c r="QHK37" s="215"/>
      <c r="QHL37" s="215"/>
      <c r="QHM37" s="215"/>
      <c r="QHN37" s="215"/>
      <c r="QHO37" s="215"/>
      <c r="QHP37" s="215"/>
      <c r="QHQ37" s="215"/>
      <c r="QHR37" s="215"/>
      <c r="QHS37" s="215"/>
      <c r="QHT37" s="215"/>
      <c r="QHU37" s="215"/>
      <c r="QHV37" s="215"/>
      <c r="QHW37" s="215"/>
      <c r="QHX37" s="215"/>
      <c r="QHY37" s="215"/>
      <c r="QHZ37" s="215"/>
      <c r="QIA37" s="215"/>
      <c r="QIB37" s="215"/>
      <c r="QIC37" s="215"/>
      <c r="QID37" s="215"/>
      <c r="QIE37" s="215"/>
      <c r="QIF37" s="215"/>
      <c r="QIG37" s="215"/>
      <c r="QIH37" s="215"/>
      <c r="QII37" s="215"/>
      <c r="QIJ37" s="215"/>
      <c r="QIK37" s="215"/>
      <c r="QIL37" s="215"/>
      <c r="QIM37" s="215"/>
      <c r="QIN37" s="215"/>
      <c r="QIO37" s="215"/>
      <c r="QIP37" s="215"/>
      <c r="QIQ37" s="215"/>
      <c r="QIR37" s="215"/>
      <c r="QIS37" s="215"/>
      <c r="QIT37" s="215"/>
      <c r="QIU37" s="215"/>
      <c r="QIV37" s="215"/>
      <c r="QIW37" s="215"/>
      <c r="QIX37" s="215"/>
      <c r="QIY37" s="215"/>
      <c r="QIZ37" s="215"/>
      <c r="QJA37" s="215"/>
      <c r="QJB37" s="215"/>
      <c r="QJC37" s="215"/>
      <c r="QJD37" s="215"/>
      <c r="QJE37" s="215"/>
      <c r="QJF37" s="215"/>
      <c r="QJG37" s="215"/>
      <c r="QJH37" s="215"/>
      <c r="QJI37" s="215"/>
      <c r="QJJ37" s="215"/>
      <c r="QJK37" s="215"/>
      <c r="QJL37" s="215"/>
      <c r="QJM37" s="215"/>
      <c r="QJN37" s="215"/>
      <c r="QJO37" s="215"/>
      <c r="QJP37" s="215"/>
      <c r="QJQ37" s="215"/>
      <c r="QJR37" s="215"/>
      <c r="QJS37" s="215"/>
      <c r="QJT37" s="215"/>
      <c r="QJU37" s="215"/>
      <c r="QJV37" s="215"/>
      <c r="QJW37" s="215"/>
      <c r="QJX37" s="215"/>
      <c r="QJY37" s="215"/>
      <c r="QJZ37" s="215"/>
      <c r="QKA37" s="215"/>
      <c r="QKB37" s="215"/>
      <c r="QKC37" s="215"/>
      <c r="QKD37" s="215"/>
      <c r="QKE37" s="215"/>
      <c r="QKF37" s="215"/>
      <c r="QKG37" s="215"/>
      <c r="QKH37" s="215"/>
      <c r="QKI37" s="215"/>
      <c r="QKJ37" s="215"/>
      <c r="QKK37" s="215"/>
      <c r="QKL37" s="215"/>
      <c r="QKM37" s="215"/>
      <c r="QKN37" s="215"/>
      <c r="QKO37" s="215"/>
      <c r="QKP37" s="215"/>
      <c r="QKQ37" s="215"/>
      <c r="QKR37" s="215"/>
      <c r="QKS37" s="215"/>
      <c r="QKT37" s="215"/>
      <c r="QKU37" s="215"/>
      <c r="QKV37" s="215"/>
      <c r="QKW37" s="215"/>
      <c r="QKX37" s="215"/>
      <c r="QKY37" s="215"/>
      <c r="QKZ37" s="215"/>
      <c r="QLA37" s="215"/>
      <c r="QLB37" s="215"/>
      <c r="QLC37" s="215"/>
      <c r="QLD37" s="215"/>
      <c r="QLE37" s="215"/>
      <c r="QLF37" s="215"/>
      <c r="QLG37" s="215"/>
      <c r="QLH37" s="215"/>
      <c r="QLI37" s="215"/>
      <c r="QLJ37" s="215"/>
      <c r="QLK37" s="215"/>
      <c r="QLL37" s="215"/>
      <c r="QLM37" s="215"/>
      <c r="QLN37" s="215"/>
      <c r="QLO37" s="215"/>
      <c r="QLP37" s="215"/>
      <c r="QLQ37" s="215"/>
      <c r="QLR37" s="215"/>
      <c r="QLS37" s="215"/>
      <c r="QLT37" s="215"/>
      <c r="QLU37" s="215"/>
      <c r="QLV37" s="215"/>
      <c r="QLW37" s="215"/>
      <c r="QLX37" s="215"/>
      <c r="QLY37" s="215"/>
      <c r="QLZ37" s="215"/>
      <c r="QMA37" s="215"/>
      <c r="QMB37" s="215"/>
      <c r="QMC37" s="215"/>
      <c r="QMD37" s="215"/>
      <c r="QME37" s="215"/>
      <c r="QMF37" s="215"/>
      <c r="QMG37" s="215"/>
      <c r="QMH37" s="215"/>
      <c r="QMI37" s="215"/>
      <c r="QMJ37" s="215"/>
      <c r="QMK37" s="215"/>
      <c r="QML37" s="215"/>
      <c r="QMM37" s="215"/>
      <c r="QMN37" s="215"/>
      <c r="QMO37" s="215"/>
      <c r="QMP37" s="215"/>
      <c r="QMQ37" s="215"/>
      <c r="QMR37" s="215"/>
      <c r="QMS37" s="215"/>
      <c r="QMT37" s="215"/>
      <c r="QMU37" s="215"/>
      <c r="QMV37" s="215"/>
      <c r="QMW37" s="215"/>
      <c r="QMX37" s="215"/>
      <c r="QMY37" s="215"/>
      <c r="QMZ37" s="215"/>
      <c r="QNA37" s="215"/>
      <c r="QNB37" s="215"/>
      <c r="QNC37" s="215"/>
      <c r="QND37" s="215"/>
      <c r="QNE37" s="215"/>
      <c r="QNF37" s="215"/>
      <c r="QNG37" s="215"/>
      <c r="QNH37" s="215"/>
      <c r="QNI37" s="215"/>
      <c r="QNJ37" s="215"/>
      <c r="QNK37" s="215"/>
      <c r="QNL37" s="215"/>
      <c r="QNM37" s="215"/>
      <c r="QNN37" s="215"/>
      <c r="QNO37" s="215"/>
      <c r="QNP37" s="215"/>
      <c r="QNQ37" s="215"/>
      <c r="QNR37" s="215"/>
      <c r="QNS37" s="215"/>
      <c r="QNT37" s="215"/>
      <c r="QNU37" s="215"/>
      <c r="QNV37" s="215"/>
      <c r="QNW37" s="215"/>
      <c r="QNX37" s="215"/>
      <c r="QNY37" s="215"/>
      <c r="QNZ37" s="215"/>
      <c r="QOA37" s="215"/>
      <c r="QOB37" s="215"/>
      <c r="QOC37" s="215"/>
      <c r="QOD37" s="215"/>
      <c r="QOE37" s="215"/>
      <c r="QOF37" s="215"/>
      <c r="QOG37" s="215"/>
      <c r="QOH37" s="215"/>
      <c r="QOI37" s="215"/>
      <c r="QOJ37" s="215"/>
      <c r="QOK37" s="215"/>
      <c r="QOL37" s="215"/>
      <c r="QOM37" s="215"/>
      <c r="QON37" s="215"/>
      <c r="QOO37" s="215"/>
      <c r="QOP37" s="215"/>
      <c r="QOQ37" s="215"/>
      <c r="QOR37" s="215"/>
      <c r="QOS37" s="215"/>
      <c r="QOT37" s="215"/>
      <c r="QOU37" s="215"/>
      <c r="QOV37" s="215"/>
      <c r="QOW37" s="215"/>
      <c r="QOX37" s="215"/>
      <c r="QOY37" s="215"/>
      <c r="QOZ37" s="215"/>
      <c r="QPA37" s="215"/>
      <c r="QPB37" s="215"/>
      <c r="QPC37" s="215"/>
      <c r="QPD37" s="215"/>
      <c r="QPE37" s="215"/>
      <c r="QPF37" s="215"/>
      <c r="QPG37" s="215"/>
      <c r="QPH37" s="215"/>
      <c r="QPI37" s="215"/>
      <c r="QPJ37" s="215"/>
      <c r="QPK37" s="215"/>
      <c r="QPL37" s="215"/>
      <c r="QPM37" s="215"/>
      <c r="QPN37" s="215"/>
      <c r="QPO37" s="215"/>
      <c r="QPP37" s="215"/>
      <c r="QPQ37" s="215"/>
      <c r="QPR37" s="215"/>
      <c r="QPS37" s="215"/>
      <c r="QPT37" s="215"/>
      <c r="QPU37" s="215"/>
      <c r="QPV37" s="215"/>
      <c r="QPW37" s="215"/>
      <c r="QPX37" s="215"/>
      <c r="QPY37" s="215"/>
      <c r="QPZ37" s="215"/>
      <c r="QQA37" s="215"/>
      <c r="QQB37" s="215"/>
      <c r="QQC37" s="215"/>
      <c r="QQD37" s="215"/>
      <c r="QQE37" s="215"/>
      <c r="QQF37" s="215"/>
      <c r="QQG37" s="215"/>
      <c r="QQH37" s="215"/>
      <c r="QQI37" s="215"/>
      <c r="QQJ37" s="215"/>
      <c r="QQK37" s="215"/>
      <c r="QQL37" s="215"/>
      <c r="QQM37" s="215"/>
      <c r="QQN37" s="215"/>
      <c r="QQO37" s="215"/>
      <c r="QQP37" s="215"/>
      <c r="QQQ37" s="215"/>
      <c r="QQR37" s="215"/>
      <c r="QQS37" s="215"/>
      <c r="QQT37" s="215"/>
      <c r="QQU37" s="215"/>
      <c r="QQV37" s="215"/>
      <c r="QQW37" s="215"/>
      <c r="QQX37" s="215"/>
      <c r="QQY37" s="215"/>
      <c r="QQZ37" s="215"/>
      <c r="QRA37" s="215"/>
      <c r="QRB37" s="215"/>
      <c r="QRC37" s="215"/>
      <c r="QRD37" s="215"/>
      <c r="QRE37" s="215"/>
      <c r="QRF37" s="215"/>
      <c r="QRG37" s="215"/>
      <c r="QRH37" s="215"/>
      <c r="QRI37" s="215"/>
      <c r="QRJ37" s="215"/>
      <c r="QRK37" s="215"/>
      <c r="QRL37" s="215"/>
      <c r="QRM37" s="215"/>
      <c r="QRN37" s="215"/>
      <c r="QRO37" s="215"/>
      <c r="QRP37" s="215"/>
      <c r="QRQ37" s="215"/>
      <c r="QRR37" s="215"/>
      <c r="QRS37" s="215"/>
      <c r="QRT37" s="215"/>
      <c r="QRU37" s="215"/>
      <c r="QRV37" s="215"/>
      <c r="QRW37" s="215"/>
      <c r="QRX37" s="215"/>
      <c r="QRY37" s="215"/>
      <c r="QRZ37" s="215"/>
      <c r="QSA37" s="215"/>
      <c r="QSB37" s="215"/>
      <c r="QSC37" s="215"/>
      <c r="QSD37" s="215"/>
      <c r="QSE37" s="215"/>
      <c r="QSF37" s="215"/>
      <c r="QSG37" s="215"/>
      <c r="QSH37" s="215"/>
      <c r="QSI37" s="215"/>
      <c r="QSJ37" s="215"/>
      <c r="QSK37" s="215"/>
      <c r="QSL37" s="215"/>
      <c r="QSM37" s="215"/>
      <c r="QSN37" s="215"/>
      <c r="QSO37" s="215"/>
      <c r="QSP37" s="215"/>
      <c r="QSQ37" s="215"/>
      <c r="QSR37" s="215"/>
      <c r="QSS37" s="215"/>
      <c r="QST37" s="215"/>
      <c r="QSU37" s="215"/>
      <c r="QSV37" s="215"/>
      <c r="QSW37" s="215"/>
      <c r="QSX37" s="215"/>
      <c r="QSY37" s="215"/>
      <c r="QSZ37" s="215"/>
      <c r="QTA37" s="215"/>
      <c r="QTB37" s="215"/>
      <c r="QTC37" s="215"/>
      <c r="QTD37" s="215"/>
      <c r="QTE37" s="215"/>
      <c r="QTF37" s="215"/>
      <c r="QTG37" s="215"/>
      <c r="QTH37" s="215"/>
      <c r="QTI37" s="215"/>
      <c r="QTJ37" s="215"/>
      <c r="QTK37" s="215"/>
      <c r="QTL37" s="215"/>
      <c r="QTM37" s="215"/>
      <c r="QTN37" s="215"/>
      <c r="QTO37" s="215"/>
      <c r="QTP37" s="215"/>
      <c r="QTQ37" s="215"/>
      <c r="QTR37" s="215"/>
      <c r="QTS37" s="215"/>
      <c r="QTT37" s="215"/>
      <c r="QTU37" s="215"/>
      <c r="QTV37" s="215"/>
      <c r="QTW37" s="215"/>
      <c r="QTX37" s="215"/>
      <c r="QTY37" s="215"/>
      <c r="QTZ37" s="215"/>
      <c r="QUA37" s="215"/>
      <c r="QUB37" s="215"/>
      <c r="QUC37" s="215"/>
      <c r="QUD37" s="215"/>
      <c r="QUE37" s="215"/>
      <c r="QUF37" s="215"/>
      <c r="QUG37" s="215"/>
      <c r="QUH37" s="215"/>
      <c r="QUI37" s="215"/>
      <c r="QUJ37" s="215"/>
      <c r="QUK37" s="215"/>
      <c r="QUL37" s="215"/>
      <c r="QUM37" s="215"/>
      <c r="QUN37" s="215"/>
      <c r="QUO37" s="215"/>
      <c r="QUP37" s="215"/>
      <c r="QUQ37" s="215"/>
      <c r="QUR37" s="215"/>
      <c r="QUS37" s="215"/>
      <c r="QUT37" s="215"/>
      <c r="QUU37" s="215"/>
      <c r="QUV37" s="215"/>
      <c r="QUW37" s="215"/>
      <c r="QUX37" s="215"/>
      <c r="QUY37" s="215"/>
      <c r="QUZ37" s="215"/>
      <c r="QVA37" s="215"/>
      <c r="QVB37" s="215"/>
      <c r="QVC37" s="215"/>
      <c r="QVD37" s="215"/>
      <c r="QVE37" s="215"/>
      <c r="QVF37" s="215"/>
      <c r="QVG37" s="215"/>
      <c r="QVH37" s="215"/>
      <c r="QVI37" s="215"/>
      <c r="QVJ37" s="215"/>
      <c r="QVK37" s="215"/>
      <c r="QVL37" s="215"/>
      <c r="QVM37" s="215"/>
      <c r="QVN37" s="215"/>
      <c r="QVO37" s="215"/>
      <c r="QVP37" s="215"/>
      <c r="QVQ37" s="215"/>
      <c r="QVR37" s="215"/>
      <c r="QVS37" s="215"/>
      <c r="QVT37" s="215"/>
      <c r="QVU37" s="215"/>
      <c r="QVV37" s="215"/>
      <c r="QVW37" s="215"/>
      <c r="QVX37" s="215"/>
      <c r="QVY37" s="215"/>
      <c r="QVZ37" s="215"/>
      <c r="QWA37" s="215"/>
      <c r="QWB37" s="215"/>
      <c r="QWC37" s="215"/>
      <c r="QWD37" s="215"/>
      <c r="QWE37" s="215"/>
      <c r="QWF37" s="215"/>
      <c r="QWG37" s="215"/>
      <c r="QWH37" s="215"/>
      <c r="QWI37" s="215"/>
      <c r="QWJ37" s="215"/>
      <c r="QWK37" s="215"/>
      <c r="QWL37" s="215"/>
      <c r="QWM37" s="215"/>
      <c r="QWN37" s="215"/>
      <c r="QWO37" s="215"/>
      <c r="QWP37" s="215"/>
      <c r="QWQ37" s="215"/>
      <c r="QWR37" s="215"/>
      <c r="QWS37" s="215"/>
      <c r="QWT37" s="215"/>
      <c r="QWU37" s="215"/>
      <c r="QWV37" s="215"/>
      <c r="QWW37" s="215"/>
      <c r="QWX37" s="215"/>
      <c r="QWY37" s="215"/>
      <c r="QWZ37" s="215"/>
      <c r="QXA37" s="215"/>
      <c r="QXB37" s="215"/>
      <c r="QXC37" s="215"/>
      <c r="QXD37" s="215"/>
      <c r="QXE37" s="215"/>
      <c r="QXF37" s="215"/>
      <c r="QXG37" s="215"/>
      <c r="QXH37" s="215"/>
      <c r="QXI37" s="215"/>
      <c r="QXJ37" s="215"/>
      <c r="QXK37" s="215"/>
      <c r="QXL37" s="215"/>
      <c r="QXM37" s="215"/>
      <c r="QXN37" s="215"/>
      <c r="QXO37" s="215"/>
      <c r="QXP37" s="215"/>
      <c r="QXQ37" s="215"/>
      <c r="QXR37" s="215"/>
      <c r="QXS37" s="215"/>
      <c r="QXT37" s="215"/>
      <c r="QXU37" s="215"/>
      <c r="QXV37" s="215"/>
      <c r="QXW37" s="215"/>
      <c r="QXX37" s="215"/>
      <c r="QXY37" s="215"/>
      <c r="QXZ37" s="215"/>
      <c r="QYA37" s="215"/>
      <c r="QYB37" s="215"/>
      <c r="QYC37" s="215"/>
      <c r="QYD37" s="215"/>
      <c r="QYE37" s="215"/>
      <c r="QYF37" s="215"/>
      <c r="QYG37" s="215"/>
      <c r="QYH37" s="215"/>
      <c r="QYI37" s="215"/>
      <c r="QYJ37" s="215"/>
      <c r="QYK37" s="215"/>
      <c r="QYL37" s="215"/>
      <c r="QYM37" s="215"/>
      <c r="QYN37" s="215"/>
      <c r="QYO37" s="215"/>
      <c r="QYP37" s="215"/>
      <c r="QYQ37" s="215"/>
      <c r="QYR37" s="215"/>
      <c r="QYS37" s="215"/>
      <c r="QYT37" s="215"/>
      <c r="QYU37" s="215"/>
      <c r="QYV37" s="215"/>
      <c r="QYW37" s="215"/>
      <c r="QYX37" s="215"/>
      <c r="QYY37" s="215"/>
      <c r="QYZ37" s="215"/>
      <c r="QZA37" s="215"/>
      <c r="QZB37" s="215"/>
      <c r="QZC37" s="215"/>
      <c r="QZD37" s="215"/>
      <c r="QZE37" s="215"/>
      <c r="QZF37" s="215"/>
      <c r="QZG37" s="215"/>
      <c r="QZH37" s="215"/>
      <c r="QZI37" s="215"/>
      <c r="QZJ37" s="215"/>
      <c r="QZK37" s="215"/>
      <c r="QZL37" s="215"/>
      <c r="QZM37" s="215"/>
      <c r="QZN37" s="215"/>
      <c r="QZO37" s="215"/>
      <c r="QZP37" s="215"/>
      <c r="QZQ37" s="215"/>
      <c r="QZR37" s="215"/>
      <c r="QZS37" s="215"/>
      <c r="QZT37" s="215"/>
      <c r="QZU37" s="215"/>
      <c r="QZV37" s="215"/>
      <c r="QZW37" s="215"/>
      <c r="QZX37" s="215"/>
      <c r="QZY37" s="215"/>
      <c r="QZZ37" s="215"/>
      <c r="RAA37" s="215"/>
      <c r="RAB37" s="215"/>
      <c r="RAC37" s="215"/>
      <c r="RAD37" s="215"/>
      <c r="RAE37" s="215"/>
      <c r="RAF37" s="215"/>
      <c r="RAG37" s="215"/>
      <c r="RAH37" s="215"/>
      <c r="RAI37" s="215"/>
      <c r="RAJ37" s="215"/>
      <c r="RAK37" s="215"/>
      <c r="RAL37" s="215"/>
      <c r="RAM37" s="215"/>
      <c r="RAN37" s="215"/>
      <c r="RAO37" s="215"/>
      <c r="RAP37" s="215"/>
      <c r="RAQ37" s="215"/>
      <c r="RAR37" s="215"/>
      <c r="RAS37" s="215"/>
      <c r="RAT37" s="215"/>
      <c r="RAU37" s="215"/>
      <c r="RAV37" s="215"/>
      <c r="RAW37" s="215"/>
      <c r="RAX37" s="215"/>
      <c r="RAY37" s="215"/>
      <c r="RAZ37" s="215"/>
      <c r="RBA37" s="215"/>
      <c r="RBB37" s="215"/>
      <c r="RBC37" s="215"/>
      <c r="RBD37" s="215"/>
      <c r="RBE37" s="215"/>
      <c r="RBF37" s="215"/>
      <c r="RBG37" s="215"/>
      <c r="RBH37" s="215"/>
      <c r="RBI37" s="215"/>
      <c r="RBJ37" s="215"/>
      <c r="RBK37" s="215"/>
      <c r="RBL37" s="215"/>
      <c r="RBM37" s="215"/>
      <c r="RBN37" s="215"/>
      <c r="RBO37" s="215"/>
      <c r="RBP37" s="215"/>
      <c r="RBQ37" s="215"/>
      <c r="RBR37" s="215"/>
      <c r="RBS37" s="215"/>
      <c r="RBT37" s="215"/>
      <c r="RBU37" s="215"/>
      <c r="RBV37" s="215"/>
      <c r="RBW37" s="215"/>
      <c r="RBX37" s="215"/>
      <c r="RBY37" s="215"/>
      <c r="RBZ37" s="215"/>
      <c r="RCA37" s="215"/>
      <c r="RCB37" s="215"/>
      <c r="RCC37" s="215"/>
      <c r="RCD37" s="215"/>
      <c r="RCE37" s="215"/>
      <c r="RCF37" s="215"/>
      <c r="RCG37" s="215"/>
      <c r="RCH37" s="215"/>
      <c r="RCI37" s="215"/>
      <c r="RCJ37" s="215"/>
      <c r="RCK37" s="215"/>
      <c r="RCL37" s="215"/>
      <c r="RCM37" s="215"/>
      <c r="RCN37" s="215"/>
      <c r="RCO37" s="215"/>
      <c r="RCP37" s="215"/>
      <c r="RCQ37" s="215"/>
      <c r="RCR37" s="215"/>
      <c r="RCS37" s="215"/>
      <c r="RCT37" s="215"/>
      <c r="RCU37" s="215"/>
      <c r="RCV37" s="215"/>
      <c r="RCW37" s="215"/>
      <c r="RCX37" s="215"/>
      <c r="RCY37" s="215"/>
      <c r="RCZ37" s="215"/>
      <c r="RDA37" s="215"/>
      <c r="RDB37" s="215"/>
      <c r="RDC37" s="215"/>
      <c r="RDD37" s="215"/>
      <c r="RDE37" s="215"/>
      <c r="RDF37" s="215"/>
      <c r="RDG37" s="215"/>
      <c r="RDH37" s="215"/>
      <c r="RDI37" s="215"/>
      <c r="RDJ37" s="215"/>
      <c r="RDK37" s="215"/>
      <c r="RDL37" s="215"/>
      <c r="RDM37" s="215"/>
      <c r="RDN37" s="215"/>
      <c r="RDO37" s="215"/>
      <c r="RDP37" s="215"/>
      <c r="RDQ37" s="215"/>
      <c r="RDR37" s="215"/>
      <c r="RDS37" s="215"/>
      <c r="RDT37" s="215"/>
      <c r="RDU37" s="215"/>
      <c r="RDV37" s="215"/>
      <c r="RDW37" s="215"/>
      <c r="RDX37" s="215"/>
      <c r="RDY37" s="215"/>
      <c r="RDZ37" s="215"/>
      <c r="REA37" s="215"/>
      <c r="REB37" s="215"/>
      <c r="REC37" s="215"/>
      <c r="RED37" s="215"/>
      <c r="REE37" s="215"/>
      <c r="REF37" s="215"/>
      <c r="REG37" s="215"/>
      <c r="REH37" s="215"/>
      <c r="REI37" s="215"/>
      <c r="REJ37" s="215"/>
      <c r="REK37" s="215"/>
      <c r="REL37" s="215"/>
      <c r="REM37" s="215"/>
      <c r="REN37" s="215"/>
      <c r="REO37" s="215"/>
      <c r="REP37" s="215"/>
      <c r="REQ37" s="215"/>
      <c r="RER37" s="215"/>
      <c r="RES37" s="215"/>
      <c r="RET37" s="215"/>
      <c r="REU37" s="215"/>
      <c r="REV37" s="215"/>
      <c r="REW37" s="215"/>
      <c r="REX37" s="215"/>
      <c r="REY37" s="215"/>
      <c r="REZ37" s="215"/>
      <c r="RFA37" s="215"/>
      <c r="RFB37" s="215"/>
      <c r="RFC37" s="215"/>
      <c r="RFD37" s="215"/>
      <c r="RFE37" s="215"/>
      <c r="RFF37" s="215"/>
      <c r="RFG37" s="215"/>
      <c r="RFH37" s="215"/>
      <c r="RFI37" s="215"/>
      <c r="RFJ37" s="215"/>
      <c r="RFK37" s="215"/>
      <c r="RFL37" s="215"/>
      <c r="RFM37" s="215"/>
      <c r="RFN37" s="215"/>
      <c r="RFO37" s="215"/>
      <c r="RFP37" s="215"/>
      <c r="RFQ37" s="215"/>
      <c r="RFR37" s="215"/>
      <c r="RFS37" s="215"/>
      <c r="RFT37" s="215"/>
      <c r="RFU37" s="215"/>
      <c r="RFV37" s="215"/>
      <c r="RFW37" s="215"/>
      <c r="RFX37" s="215"/>
      <c r="RFY37" s="215"/>
      <c r="RFZ37" s="215"/>
      <c r="RGA37" s="215"/>
      <c r="RGB37" s="215"/>
      <c r="RGC37" s="215"/>
      <c r="RGD37" s="215"/>
      <c r="RGE37" s="215"/>
      <c r="RGF37" s="215"/>
      <c r="RGG37" s="215"/>
      <c r="RGH37" s="215"/>
      <c r="RGI37" s="215"/>
      <c r="RGJ37" s="215"/>
      <c r="RGK37" s="215"/>
      <c r="RGL37" s="215"/>
      <c r="RGM37" s="215"/>
      <c r="RGN37" s="215"/>
      <c r="RGO37" s="215"/>
      <c r="RGP37" s="215"/>
      <c r="RGQ37" s="215"/>
      <c r="RGR37" s="215"/>
      <c r="RGS37" s="215"/>
      <c r="RGT37" s="215"/>
      <c r="RGU37" s="215"/>
      <c r="RGV37" s="215"/>
      <c r="RGW37" s="215"/>
      <c r="RGX37" s="215"/>
      <c r="RGY37" s="215"/>
      <c r="RGZ37" s="215"/>
      <c r="RHA37" s="215"/>
      <c r="RHB37" s="215"/>
      <c r="RHC37" s="215"/>
      <c r="RHD37" s="215"/>
      <c r="RHE37" s="215"/>
      <c r="RHF37" s="215"/>
      <c r="RHG37" s="215"/>
      <c r="RHH37" s="215"/>
      <c r="RHI37" s="215"/>
      <c r="RHJ37" s="215"/>
      <c r="RHK37" s="215"/>
      <c r="RHL37" s="215"/>
      <c r="RHM37" s="215"/>
      <c r="RHN37" s="215"/>
      <c r="RHO37" s="215"/>
      <c r="RHP37" s="215"/>
      <c r="RHQ37" s="215"/>
      <c r="RHR37" s="215"/>
      <c r="RHS37" s="215"/>
      <c r="RHT37" s="215"/>
      <c r="RHU37" s="215"/>
      <c r="RHV37" s="215"/>
      <c r="RHW37" s="215"/>
      <c r="RHX37" s="215"/>
      <c r="RHY37" s="215"/>
      <c r="RHZ37" s="215"/>
      <c r="RIA37" s="215"/>
      <c r="RIB37" s="215"/>
      <c r="RIC37" s="215"/>
      <c r="RID37" s="215"/>
      <c r="RIE37" s="215"/>
      <c r="RIF37" s="215"/>
      <c r="RIG37" s="215"/>
      <c r="RIH37" s="215"/>
      <c r="RII37" s="215"/>
      <c r="RIJ37" s="215"/>
      <c r="RIK37" s="215"/>
      <c r="RIL37" s="215"/>
      <c r="RIM37" s="215"/>
      <c r="RIN37" s="215"/>
      <c r="RIO37" s="215"/>
      <c r="RIP37" s="215"/>
      <c r="RIQ37" s="215"/>
      <c r="RIR37" s="215"/>
      <c r="RIS37" s="215"/>
      <c r="RIT37" s="215"/>
      <c r="RIU37" s="215"/>
      <c r="RIV37" s="215"/>
      <c r="RIW37" s="215"/>
      <c r="RIX37" s="215"/>
      <c r="RIY37" s="215"/>
      <c r="RIZ37" s="215"/>
      <c r="RJA37" s="215"/>
      <c r="RJB37" s="215"/>
      <c r="RJC37" s="215"/>
      <c r="RJD37" s="215"/>
      <c r="RJE37" s="215"/>
      <c r="RJF37" s="215"/>
      <c r="RJG37" s="215"/>
      <c r="RJH37" s="215"/>
      <c r="RJI37" s="215"/>
      <c r="RJJ37" s="215"/>
      <c r="RJK37" s="215"/>
      <c r="RJL37" s="215"/>
      <c r="RJM37" s="215"/>
      <c r="RJN37" s="215"/>
      <c r="RJO37" s="215"/>
      <c r="RJP37" s="215"/>
      <c r="RJQ37" s="215"/>
      <c r="RJR37" s="215"/>
      <c r="RJS37" s="215"/>
      <c r="RJT37" s="215"/>
      <c r="RJU37" s="215"/>
      <c r="RJV37" s="215"/>
      <c r="RJW37" s="215"/>
      <c r="RJX37" s="215"/>
      <c r="RJY37" s="215"/>
      <c r="RJZ37" s="215"/>
      <c r="RKA37" s="215"/>
      <c r="RKB37" s="215"/>
      <c r="RKC37" s="215"/>
      <c r="RKD37" s="215"/>
      <c r="RKE37" s="215"/>
      <c r="RKF37" s="215"/>
      <c r="RKG37" s="215"/>
      <c r="RKH37" s="215"/>
      <c r="RKI37" s="215"/>
      <c r="RKJ37" s="215"/>
      <c r="RKK37" s="215"/>
      <c r="RKL37" s="215"/>
      <c r="RKM37" s="215"/>
      <c r="RKN37" s="215"/>
      <c r="RKO37" s="215"/>
      <c r="RKP37" s="215"/>
      <c r="RKQ37" s="215"/>
      <c r="RKR37" s="215"/>
      <c r="RKS37" s="215"/>
      <c r="RKT37" s="215"/>
      <c r="RKU37" s="215"/>
      <c r="RKV37" s="215"/>
      <c r="RKW37" s="215"/>
      <c r="RKX37" s="215"/>
      <c r="RKY37" s="215"/>
      <c r="RKZ37" s="215"/>
      <c r="RLA37" s="215"/>
      <c r="RLB37" s="215"/>
      <c r="RLC37" s="215"/>
      <c r="RLD37" s="215"/>
      <c r="RLE37" s="215"/>
      <c r="RLF37" s="215"/>
      <c r="RLG37" s="215"/>
      <c r="RLH37" s="215"/>
      <c r="RLI37" s="215"/>
      <c r="RLJ37" s="215"/>
      <c r="RLK37" s="215"/>
      <c r="RLL37" s="215"/>
      <c r="RLM37" s="215"/>
      <c r="RLN37" s="215"/>
      <c r="RLO37" s="215"/>
      <c r="RLP37" s="215"/>
      <c r="RLQ37" s="215"/>
      <c r="RLR37" s="215"/>
      <c r="RLS37" s="215"/>
      <c r="RLT37" s="215"/>
      <c r="RLU37" s="215"/>
      <c r="RLV37" s="215"/>
      <c r="RLW37" s="215"/>
      <c r="RLX37" s="215"/>
      <c r="RLY37" s="215"/>
      <c r="RLZ37" s="215"/>
      <c r="RMA37" s="215"/>
      <c r="RMB37" s="215"/>
      <c r="RMC37" s="215"/>
      <c r="RMD37" s="215"/>
      <c r="RME37" s="215"/>
      <c r="RMF37" s="215"/>
      <c r="RMG37" s="215"/>
      <c r="RMH37" s="215"/>
      <c r="RMI37" s="215"/>
      <c r="RMJ37" s="215"/>
      <c r="RMK37" s="215"/>
      <c r="RML37" s="215"/>
      <c r="RMM37" s="215"/>
      <c r="RMN37" s="215"/>
      <c r="RMO37" s="215"/>
      <c r="RMP37" s="215"/>
      <c r="RMQ37" s="215"/>
      <c r="RMR37" s="215"/>
      <c r="RMS37" s="215"/>
      <c r="RMT37" s="215"/>
      <c r="RMU37" s="215"/>
      <c r="RMV37" s="215"/>
      <c r="RMW37" s="215"/>
      <c r="RMX37" s="215"/>
      <c r="RMY37" s="215"/>
      <c r="RMZ37" s="215"/>
      <c r="RNA37" s="215"/>
      <c r="RNB37" s="215"/>
      <c r="RNC37" s="215"/>
      <c r="RND37" s="215"/>
      <c r="RNE37" s="215"/>
      <c r="RNF37" s="215"/>
      <c r="RNG37" s="215"/>
      <c r="RNH37" s="215"/>
      <c r="RNI37" s="215"/>
      <c r="RNJ37" s="215"/>
      <c r="RNK37" s="215"/>
      <c r="RNL37" s="215"/>
      <c r="RNM37" s="215"/>
      <c r="RNN37" s="215"/>
      <c r="RNO37" s="215"/>
      <c r="RNP37" s="215"/>
      <c r="RNQ37" s="215"/>
      <c r="RNR37" s="215"/>
      <c r="RNS37" s="215"/>
      <c r="RNT37" s="215"/>
      <c r="RNU37" s="215"/>
      <c r="RNV37" s="215"/>
      <c r="RNW37" s="215"/>
      <c r="RNX37" s="215"/>
      <c r="RNY37" s="215"/>
      <c r="RNZ37" s="215"/>
      <c r="ROA37" s="215"/>
      <c r="ROB37" s="215"/>
      <c r="ROC37" s="215"/>
      <c r="ROD37" s="215"/>
      <c r="ROE37" s="215"/>
      <c r="ROF37" s="215"/>
      <c r="ROG37" s="215"/>
      <c r="ROH37" s="215"/>
      <c r="ROI37" s="215"/>
      <c r="ROJ37" s="215"/>
      <c r="ROK37" s="215"/>
      <c r="ROL37" s="215"/>
      <c r="ROM37" s="215"/>
      <c r="RON37" s="215"/>
      <c r="ROO37" s="215"/>
      <c r="ROP37" s="215"/>
      <c r="ROQ37" s="215"/>
      <c r="ROR37" s="215"/>
      <c r="ROS37" s="215"/>
      <c r="ROT37" s="215"/>
      <c r="ROU37" s="215"/>
      <c r="ROV37" s="215"/>
      <c r="ROW37" s="215"/>
      <c r="ROX37" s="215"/>
      <c r="ROY37" s="215"/>
      <c r="ROZ37" s="215"/>
      <c r="RPA37" s="215"/>
      <c r="RPB37" s="215"/>
      <c r="RPC37" s="215"/>
      <c r="RPD37" s="215"/>
      <c r="RPE37" s="215"/>
      <c r="RPF37" s="215"/>
      <c r="RPG37" s="215"/>
      <c r="RPH37" s="215"/>
      <c r="RPI37" s="215"/>
      <c r="RPJ37" s="215"/>
      <c r="RPK37" s="215"/>
      <c r="RPL37" s="215"/>
      <c r="RPM37" s="215"/>
      <c r="RPN37" s="215"/>
      <c r="RPO37" s="215"/>
      <c r="RPP37" s="215"/>
      <c r="RPQ37" s="215"/>
      <c r="RPR37" s="215"/>
      <c r="RPS37" s="215"/>
      <c r="RPT37" s="215"/>
      <c r="RPU37" s="215"/>
      <c r="RPV37" s="215"/>
      <c r="RPW37" s="215"/>
      <c r="RPX37" s="215"/>
      <c r="RPY37" s="215"/>
      <c r="RPZ37" s="215"/>
      <c r="RQA37" s="215"/>
      <c r="RQB37" s="215"/>
      <c r="RQC37" s="215"/>
      <c r="RQD37" s="215"/>
      <c r="RQE37" s="215"/>
      <c r="RQF37" s="215"/>
      <c r="RQG37" s="215"/>
      <c r="RQH37" s="215"/>
      <c r="RQI37" s="215"/>
      <c r="RQJ37" s="215"/>
      <c r="RQK37" s="215"/>
      <c r="RQL37" s="215"/>
      <c r="RQM37" s="215"/>
      <c r="RQN37" s="215"/>
      <c r="RQO37" s="215"/>
      <c r="RQP37" s="215"/>
      <c r="RQQ37" s="215"/>
      <c r="RQR37" s="215"/>
      <c r="RQS37" s="215"/>
      <c r="RQT37" s="215"/>
      <c r="RQU37" s="215"/>
      <c r="RQV37" s="215"/>
      <c r="RQW37" s="215"/>
      <c r="RQX37" s="215"/>
      <c r="RQY37" s="215"/>
      <c r="RQZ37" s="215"/>
      <c r="RRA37" s="215"/>
      <c r="RRB37" s="215"/>
      <c r="RRC37" s="215"/>
      <c r="RRD37" s="215"/>
      <c r="RRE37" s="215"/>
      <c r="RRF37" s="215"/>
      <c r="RRG37" s="215"/>
      <c r="RRH37" s="215"/>
      <c r="RRI37" s="215"/>
      <c r="RRJ37" s="215"/>
      <c r="RRK37" s="215"/>
      <c r="RRL37" s="215"/>
      <c r="RRM37" s="215"/>
      <c r="RRN37" s="215"/>
      <c r="RRO37" s="215"/>
      <c r="RRP37" s="215"/>
      <c r="RRQ37" s="215"/>
      <c r="RRR37" s="215"/>
      <c r="RRS37" s="215"/>
      <c r="RRT37" s="215"/>
      <c r="RRU37" s="215"/>
      <c r="RRV37" s="215"/>
      <c r="RRW37" s="215"/>
      <c r="RRX37" s="215"/>
      <c r="RRY37" s="215"/>
      <c r="RRZ37" s="215"/>
      <c r="RSA37" s="215"/>
      <c r="RSB37" s="215"/>
      <c r="RSC37" s="215"/>
      <c r="RSD37" s="215"/>
      <c r="RSE37" s="215"/>
      <c r="RSF37" s="215"/>
      <c r="RSG37" s="215"/>
      <c r="RSH37" s="215"/>
      <c r="RSI37" s="215"/>
      <c r="RSJ37" s="215"/>
      <c r="RSK37" s="215"/>
      <c r="RSL37" s="215"/>
      <c r="RSM37" s="215"/>
      <c r="RSN37" s="215"/>
      <c r="RSO37" s="215"/>
      <c r="RSP37" s="215"/>
      <c r="RSQ37" s="215"/>
      <c r="RSR37" s="215"/>
      <c r="RSS37" s="215"/>
      <c r="RST37" s="215"/>
      <c r="RSU37" s="215"/>
      <c r="RSV37" s="215"/>
      <c r="RSW37" s="215"/>
      <c r="RSX37" s="215"/>
      <c r="RSY37" s="215"/>
      <c r="RSZ37" s="215"/>
      <c r="RTA37" s="215"/>
      <c r="RTB37" s="215"/>
      <c r="RTC37" s="215"/>
      <c r="RTD37" s="215"/>
      <c r="RTE37" s="215"/>
      <c r="RTF37" s="215"/>
      <c r="RTG37" s="215"/>
      <c r="RTH37" s="215"/>
      <c r="RTI37" s="215"/>
      <c r="RTJ37" s="215"/>
      <c r="RTK37" s="215"/>
      <c r="RTL37" s="215"/>
      <c r="RTM37" s="215"/>
      <c r="RTN37" s="215"/>
      <c r="RTO37" s="215"/>
      <c r="RTP37" s="215"/>
      <c r="RTQ37" s="215"/>
      <c r="RTR37" s="215"/>
      <c r="RTS37" s="215"/>
      <c r="RTT37" s="215"/>
      <c r="RTU37" s="215"/>
      <c r="RTV37" s="215"/>
      <c r="RTW37" s="215"/>
      <c r="RTX37" s="215"/>
      <c r="RTY37" s="215"/>
      <c r="RTZ37" s="215"/>
      <c r="RUA37" s="215"/>
      <c r="RUB37" s="215"/>
      <c r="RUC37" s="215"/>
      <c r="RUD37" s="215"/>
      <c r="RUE37" s="215"/>
      <c r="RUF37" s="215"/>
      <c r="RUG37" s="215"/>
      <c r="RUH37" s="215"/>
      <c r="RUI37" s="215"/>
      <c r="RUJ37" s="215"/>
      <c r="RUK37" s="215"/>
      <c r="RUL37" s="215"/>
      <c r="RUM37" s="215"/>
      <c r="RUN37" s="215"/>
      <c r="RUO37" s="215"/>
      <c r="RUP37" s="215"/>
      <c r="RUQ37" s="215"/>
      <c r="RUR37" s="215"/>
      <c r="RUS37" s="215"/>
      <c r="RUT37" s="215"/>
      <c r="RUU37" s="215"/>
      <c r="RUV37" s="215"/>
      <c r="RUW37" s="215"/>
      <c r="RUX37" s="215"/>
      <c r="RUY37" s="215"/>
      <c r="RUZ37" s="215"/>
      <c r="RVA37" s="215"/>
      <c r="RVB37" s="215"/>
      <c r="RVC37" s="215"/>
      <c r="RVD37" s="215"/>
      <c r="RVE37" s="215"/>
      <c r="RVF37" s="215"/>
      <c r="RVG37" s="215"/>
      <c r="RVH37" s="215"/>
      <c r="RVI37" s="215"/>
      <c r="RVJ37" s="215"/>
      <c r="RVK37" s="215"/>
      <c r="RVL37" s="215"/>
      <c r="RVM37" s="215"/>
      <c r="RVN37" s="215"/>
      <c r="RVO37" s="215"/>
      <c r="RVP37" s="215"/>
      <c r="RVQ37" s="215"/>
      <c r="RVR37" s="215"/>
      <c r="RVS37" s="215"/>
      <c r="RVT37" s="215"/>
      <c r="RVU37" s="215"/>
      <c r="RVV37" s="215"/>
      <c r="RVW37" s="215"/>
      <c r="RVX37" s="215"/>
      <c r="RVY37" s="215"/>
      <c r="RVZ37" s="215"/>
      <c r="RWA37" s="215"/>
      <c r="RWB37" s="215"/>
      <c r="RWC37" s="215"/>
      <c r="RWD37" s="215"/>
      <c r="RWE37" s="215"/>
      <c r="RWF37" s="215"/>
      <c r="RWG37" s="215"/>
      <c r="RWH37" s="215"/>
      <c r="RWI37" s="215"/>
      <c r="RWJ37" s="215"/>
      <c r="RWK37" s="215"/>
      <c r="RWL37" s="215"/>
      <c r="RWM37" s="215"/>
      <c r="RWN37" s="215"/>
      <c r="RWO37" s="215"/>
      <c r="RWP37" s="215"/>
      <c r="RWQ37" s="215"/>
      <c r="RWR37" s="215"/>
      <c r="RWS37" s="215"/>
      <c r="RWT37" s="215"/>
      <c r="RWU37" s="215"/>
      <c r="RWV37" s="215"/>
      <c r="RWW37" s="215"/>
      <c r="RWX37" s="215"/>
      <c r="RWY37" s="215"/>
      <c r="RWZ37" s="215"/>
      <c r="RXA37" s="215"/>
      <c r="RXB37" s="215"/>
      <c r="RXC37" s="215"/>
      <c r="RXD37" s="215"/>
      <c r="RXE37" s="215"/>
      <c r="RXF37" s="215"/>
      <c r="RXG37" s="215"/>
      <c r="RXH37" s="215"/>
      <c r="RXI37" s="215"/>
      <c r="RXJ37" s="215"/>
      <c r="RXK37" s="215"/>
      <c r="RXL37" s="215"/>
      <c r="RXM37" s="215"/>
      <c r="RXN37" s="215"/>
      <c r="RXO37" s="215"/>
      <c r="RXP37" s="215"/>
      <c r="RXQ37" s="215"/>
      <c r="RXR37" s="215"/>
      <c r="RXS37" s="215"/>
      <c r="RXT37" s="215"/>
      <c r="RXU37" s="215"/>
      <c r="RXV37" s="215"/>
      <c r="RXW37" s="215"/>
      <c r="RXX37" s="215"/>
      <c r="RXY37" s="215"/>
      <c r="RXZ37" s="215"/>
      <c r="RYA37" s="215"/>
      <c r="RYB37" s="215"/>
      <c r="RYC37" s="215"/>
      <c r="RYD37" s="215"/>
      <c r="RYE37" s="215"/>
      <c r="RYF37" s="215"/>
      <c r="RYG37" s="215"/>
      <c r="RYH37" s="215"/>
      <c r="RYI37" s="215"/>
      <c r="RYJ37" s="215"/>
      <c r="RYK37" s="215"/>
      <c r="RYL37" s="215"/>
      <c r="RYM37" s="215"/>
      <c r="RYN37" s="215"/>
      <c r="RYO37" s="215"/>
      <c r="RYP37" s="215"/>
      <c r="RYQ37" s="215"/>
      <c r="RYR37" s="215"/>
      <c r="RYS37" s="215"/>
      <c r="RYT37" s="215"/>
      <c r="RYU37" s="215"/>
      <c r="RYV37" s="215"/>
      <c r="RYW37" s="215"/>
      <c r="RYX37" s="215"/>
      <c r="RYY37" s="215"/>
      <c r="RYZ37" s="215"/>
      <c r="RZA37" s="215"/>
      <c r="RZB37" s="215"/>
      <c r="RZC37" s="215"/>
      <c r="RZD37" s="215"/>
      <c r="RZE37" s="215"/>
      <c r="RZF37" s="215"/>
      <c r="RZG37" s="215"/>
      <c r="RZH37" s="215"/>
      <c r="RZI37" s="215"/>
      <c r="RZJ37" s="215"/>
      <c r="RZK37" s="215"/>
      <c r="RZL37" s="215"/>
      <c r="RZM37" s="215"/>
      <c r="RZN37" s="215"/>
      <c r="RZO37" s="215"/>
      <c r="RZP37" s="215"/>
      <c r="RZQ37" s="215"/>
      <c r="RZR37" s="215"/>
      <c r="RZS37" s="215"/>
      <c r="RZT37" s="215"/>
      <c r="RZU37" s="215"/>
      <c r="RZV37" s="215"/>
      <c r="RZW37" s="215"/>
      <c r="RZX37" s="215"/>
      <c r="RZY37" s="215"/>
      <c r="RZZ37" s="215"/>
      <c r="SAA37" s="215"/>
      <c r="SAB37" s="215"/>
      <c r="SAC37" s="215"/>
      <c r="SAD37" s="215"/>
      <c r="SAE37" s="215"/>
      <c r="SAF37" s="215"/>
      <c r="SAG37" s="215"/>
      <c r="SAH37" s="215"/>
      <c r="SAI37" s="215"/>
      <c r="SAJ37" s="215"/>
      <c r="SAK37" s="215"/>
      <c r="SAL37" s="215"/>
      <c r="SAM37" s="215"/>
      <c r="SAN37" s="215"/>
      <c r="SAO37" s="215"/>
      <c r="SAP37" s="215"/>
      <c r="SAQ37" s="215"/>
      <c r="SAR37" s="215"/>
      <c r="SAS37" s="215"/>
      <c r="SAT37" s="215"/>
      <c r="SAU37" s="215"/>
      <c r="SAV37" s="215"/>
      <c r="SAW37" s="215"/>
      <c r="SAX37" s="215"/>
      <c r="SAY37" s="215"/>
      <c r="SAZ37" s="215"/>
      <c r="SBA37" s="215"/>
      <c r="SBB37" s="215"/>
      <c r="SBC37" s="215"/>
      <c r="SBD37" s="215"/>
      <c r="SBE37" s="215"/>
      <c r="SBF37" s="215"/>
      <c r="SBG37" s="215"/>
      <c r="SBH37" s="215"/>
      <c r="SBI37" s="215"/>
      <c r="SBJ37" s="215"/>
      <c r="SBK37" s="215"/>
      <c r="SBL37" s="215"/>
      <c r="SBM37" s="215"/>
      <c r="SBN37" s="215"/>
      <c r="SBO37" s="215"/>
      <c r="SBP37" s="215"/>
      <c r="SBQ37" s="215"/>
      <c r="SBR37" s="215"/>
      <c r="SBS37" s="215"/>
      <c r="SBT37" s="215"/>
      <c r="SBU37" s="215"/>
      <c r="SBV37" s="215"/>
      <c r="SBW37" s="215"/>
      <c r="SBX37" s="215"/>
      <c r="SBY37" s="215"/>
      <c r="SBZ37" s="215"/>
      <c r="SCA37" s="215"/>
      <c r="SCB37" s="215"/>
      <c r="SCC37" s="215"/>
      <c r="SCD37" s="215"/>
      <c r="SCE37" s="215"/>
      <c r="SCF37" s="215"/>
      <c r="SCG37" s="215"/>
      <c r="SCH37" s="215"/>
      <c r="SCI37" s="215"/>
      <c r="SCJ37" s="215"/>
      <c r="SCK37" s="215"/>
      <c r="SCL37" s="215"/>
      <c r="SCM37" s="215"/>
      <c r="SCN37" s="215"/>
      <c r="SCO37" s="215"/>
      <c r="SCP37" s="215"/>
      <c r="SCQ37" s="215"/>
      <c r="SCR37" s="215"/>
      <c r="SCS37" s="215"/>
      <c r="SCT37" s="215"/>
      <c r="SCU37" s="215"/>
      <c r="SCV37" s="215"/>
      <c r="SCW37" s="215"/>
      <c r="SCX37" s="215"/>
      <c r="SCY37" s="215"/>
      <c r="SCZ37" s="215"/>
      <c r="SDA37" s="215"/>
      <c r="SDB37" s="215"/>
      <c r="SDC37" s="215"/>
      <c r="SDD37" s="215"/>
      <c r="SDE37" s="215"/>
      <c r="SDF37" s="215"/>
      <c r="SDG37" s="215"/>
      <c r="SDH37" s="215"/>
      <c r="SDI37" s="215"/>
      <c r="SDJ37" s="215"/>
      <c r="SDK37" s="215"/>
      <c r="SDL37" s="215"/>
      <c r="SDM37" s="215"/>
      <c r="SDN37" s="215"/>
      <c r="SDO37" s="215"/>
      <c r="SDP37" s="215"/>
      <c r="SDQ37" s="215"/>
      <c r="SDR37" s="215"/>
      <c r="SDS37" s="215"/>
      <c r="SDT37" s="215"/>
      <c r="SDU37" s="215"/>
      <c r="SDV37" s="215"/>
      <c r="SDW37" s="215"/>
      <c r="SDX37" s="215"/>
      <c r="SDY37" s="215"/>
      <c r="SDZ37" s="215"/>
      <c r="SEA37" s="215"/>
      <c r="SEB37" s="215"/>
      <c r="SEC37" s="215"/>
      <c r="SED37" s="215"/>
      <c r="SEE37" s="215"/>
      <c r="SEF37" s="215"/>
      <c r="SEG37" s="215"/>
      <c r="SEH37" s="215"/>
      <c r="SEI37" s="215"/>
      <c r="SEJ37" s="215"/>
      <c r="SEK37" s="215"/>
      <c r="SEL37" s="215"/>
      <c r="SEM37" s="215"/>
      <c r="SEN37" s="215"/>
      <c r="SEO37" s="215"/>
      <c r="SEP37" s="215"/>
      <c r="SEQ37" s="215"/>
      <c r="SER37" s="215"/>
      <c r="SES37" s="215"/>
      <c r="SET37" s="215"/>
      <c r="SEU37" s="215"/>
      <c r="SEV37" s="215"/>
      <c r="SEW37" s="215"/>
      <c r="SEX37" s="215"/>
      <c r="SEY37" s="215"/>
      <c r="SEZ37" s="215"/>
      <c r="SFA37" s="215"/>
      <c r="SFB37" s="215"/>
      <c r="SFC37" s="215"/>
      <c r="SFD37" s="215"/>
      <c r="SFE37" s="215"/>
      <c r="SFF37" s="215"/>
      <c r="SFG37" s="215"/>
      <c r="SFH37" s="215"/>
      <c r="SFI37" s="215"/>
      <c r="SFJ37" s="215"/>
      <c r="SFK37" s="215"/>
      <c r="SFL37" s="215"/>
      <c r="SFM37" s="215"/>
      <c r="SFN37" s="215"/>
      <c r="SFO37" s="215"/>
      <c r="SFP37" s="215"/>
      <c r="SFQ37" s="215"/>
      <c r="SFR37" s="215"/>
      <c r="SFS37" s="215"/>
      <c r="SFT37" s="215"/>
      <c r="SFU37" s="215"/>
      <c r="SFV37" s="215"/>
      <c r="SFW37" s="215"/>
      <c r="SFX37" s="215"/>
      <c r="SFY37" s="215"/>
      <c r="SFZ37" s="215"/>
      <c r="SGA37" s="215"/>
      <c r="SGB37" s="215"/>
      <c r="SGC37" s="215"/>
      <c r="SGD37" s="215"/>
      <c r="SGE37" s="215"/>
      <c r="SGF37" s="215"/>
      <c r="SGG37" s="215"/>
      <c r="SGH37" s="215"/>
      <c r="SGI37" s="215"/>
      <c r="SGJ37" s="215"/>
      <c r="SGK37" s="215"/>
      <c r="SGL37" s="215"/>
      <c r="SGM37" s="215"/>
      <c r="SGN37" s="215"/>
      <c r="SGO37" s="215"/>
      <c r="SGP37" s="215"/>
      <c r="SGQ37" s="215"/>
      <c r="SGR37" s="215"/>
      <c r="SGS37" s="215"/>
      <c r="SGT37" s="215"/>
      <c r="SGU37" s="215"/>
      <c r="SGV37" s="215"/>
      <c r="SGW37" s="215"/>
      <c r="SGX37" s="215"/>
      <c r="SGY37" s="215"/>
      <c r="SGZ37" s="215"/>
      <c r="SHA37" s="215"/>
      <c r="SHB37" s="215"/>
      <c r="SHC37" s="215"/>
      <c r="SHD37" s="215"/>
      <c r="SHE37" s="215"/>
      <c r="SHF37" s="215"/>
      <c r="SHG37" s="215"/>
      <c r="SHH37" s="215"/>
      <c r="SHI37" s="215"/>
      <c r="SHJ37" s="215"/>
      <c r="SHK37" s="215"/>
      <c r="SHL37" s="215"/>
      <c r="SHM37" s="215"/>
      <c r="SHN37" s="215"/>
      <c r="SHO37" s="215"/>
      <c r="SHP37" s="215"/>
      <c r="SHQ37" s="215"/>
      <c r="SHR37" s="215"/>
      <c r="SHS37" s="215"/>
      <c r="SHT37" s="215"/>
      <c r="SHU37" s="215"/>
      <c r="SHV37" s="215"/>
      <c r="SHW37" s="215"/>
      <c r="SHX37" s="215"/>
      <c r="SHY37" s="215"/>
      <c r="SHZ37" s="215"/>
      <c r="SIA37" s="215"/>
      <c r="SIB37" s="215"/>
      <c r="SIC37" s="215"/>
      <c r="SID37" s="215"/>
      <c r="SIE37" s="215"/>
      <c r="SIF37" s="215"/>
      <c r="SIG37" s="215"/>
      <c r="SIH37" s="215"/>
      <c r="SII37" s="215"/>
      <c r="SIJ37" s="215"/>
      <c r="SIK37" s="215"/>
      <c r="SIL37" s="215"/>
      <c r="SIM37" s="215"/>
      <c r="SIN37" s="215"/>
      <c r="SIO37" s="215"/>
      <c r="SIP37" s="215"/>
      <c r="SIQ37" s="215"/>
      <c r="SIR37" s="215"/>
      <c r="SIS37" s="215"/>
      <c r="SIT37" s="215"/>
      <c r="SIU37" s="215"/>
      <c r="SIV37" s="215"/>
      <c r="SIW37" s="215"/>
      <c r="SIX37" s="215"/>
      <c r="SIY37" s="215"/>
      <c r="SIZ37" s="215"/>
      <c r="SJA37" s="215"/>
      <c r="SJB37" s="215"/>
      <c r="SJC37" s="215"/>
      <c r="SJD37" s="215"/>
      <c r="SJE37" s="215"/>
      <c r="SJF37" s="215"/>
      <c r="SJG37" s="215"/>
      <c r="SJH37" s="215"/>
      <c r="SJI37" s="215"/>
      <c r="SJJ37" s="215"/>
      <c r="SJK37" s="215"/>
      <c r="SJL37" s="215"/>
      <c r="SJM37" s="215"/>
      <c r="SJN37" s="215"/>
      <c r="SJO37" s="215"/>
      <c r="SJP37" s="215"/>
      <c r="SJQ37" s="215"/>
      <c r="SJR37" s="215"/>
      <c r="SJS37" s="215"/>
      <c r="SJT37" s="215"/>
      <c r="SJU37" s="215"/>
      <c r="SJV37" s="215"/>
      <c r="SJW37" s="215"/>
      <c r="SJX37" s="215"/>
      <c r="SJY37" s="215"/>
      <c r="SJZ37" s="215"/>
      <c r="SKA37" s="215"/>
      <c r="SKB37" s="215"/>
      <c r="SKC37" s="215"/>
      <c r="SKD37" s="215"/>
      <c r="SKE37" s="215"/>
      <c r="SKF37" s="215"/>
      <c r="SKG37" s="215"/>
      <c r="SKH37" s="215"/>
      <c r="SKI37" s="215"/>
      <c r="SKJ37" s="215"/>
      <c r="SKK37" s="215"/>
      <c r="SKL37" s="215"/>
      <c r="SKM37" s="215"/>
      <c r="SKN37" s="215"/>
      <c r="SKO37" s="215"/>
      <c r="SKP37" s="215"/>
      <c r="SKQ37" s="215"/>
      <c r="SKR37" s="215"/>
      <c r="SKS37" s="215"/>
      <c r="SKT37" s="215"/>
      <c r="SKU37" s="215"/>
      <c r="SKV37" s="215"/>
      <c r="SKW37" s="215"/>
      <c r="SKX37" s="215"/>
      <c r="SKY37" s="215"/>
      <c r="SKZ37" s="215"/>
      <c r="SLA37" s="215"/>
      <c r="SLB37" s="215"/>
      <c r="SLC37" s="215"/>
      <c r="SLD37" s="215"/>
      <c r="SLE37" s="215"/>
      <c r="SLF37" s="215"/>
      <c r="SLG37" s="215"/>
      <c r="SLH37" s="215"/>
      <c r="SLI37" s="215"/>
      <c r="SLJ37" s="215"/>
      <c r="SLK37" s="215"/>
      <c r="SLL37" s="215"/>
      <c r="SLM37" s="215"/>
      <c r="SLN37" s="215"/>
      <c r="SLO37" s="215"/>
      <c r="SLP37" s="215"/>
      <c r="SLQ37" s="215"/>
      <c r="SLR37" s="215"/>
      <c r="SLS37" s="215"/>
      <c r="SLT37" s="215"/>
      <c r="SLU37" s="215"/>
      <c r="SLV37" s="215"/>
      <c r="SLW37" s="215"/>
      <c r="SLX37" s="215"/>
      <c r="SLY37" s="215"/>
      <c r="SLZ37" s="215"/>
      <c r="SMA37" s="215"/>
      <c r="SMB37" s="215"/>
      <c r="SMC37" s="215"/>
      <c r="SMD37" s="215"/>
      <c r="SME37" s="215"/>
      <c r="SMF37" s="215"/>
      <c r="SMG37" s="215"/>
      <c r="SMH37" s="215"/>
      <c r="SMI37" s="215"/>
      <c r="SMJ37" s="215"/>
      <c r="SMK37" s="215"/>
      <c r="SML37" s="215"/>
      <c r="SMM37" s="215"/>
      <c r="SMN37" s="215"/>
      <c r="SMO37" s="215"/>
      <c r="SMP37" s="215"/>
      <c r="SMQ37" s="215"/>
      <c r="SMR37" s="215"/>
      <c r="SMS37" s="215"/>
      <c r="SMT37" s="215"/>
      <c r="SMU37" s="215"/>
      <c r="SMV37" s="215"/>
      <c r="SMW37" s="215"/>
      <c r="SMX37" s="215"/>
      <c r="SMY37" s="215"/>
      <c r="SMZ37" s="215"/>
      <c r="SNA37" s="215"/>
      <c r="SNB37" s="215"/>
      <c r="SNC37" s="215"/>
      <c r="SND37" s="215"/>
      <c r="SNE37" s="215"/>
      <c r="SNF37" s="215"/>
      <c r="SNG37" s="215"/>
      <c r="SNH37" s="215"/>
      <c r="SNI37" s="215"/>
      <c r="SNJ37" s="215"/>
      <c r="SNK37" s="215"/>
      <c r="SNL37" s="215"/>
      <c r="SNM37" s="215"/>
      <c r="SNN37" s="215"/>
      <c r="SNO37" s="215"/>
      <c r="SNP37" s="215"/>
      <c r="SNQ37" s="215"/>
      <c r="SNR37" s="215"/>
      <c r="SNS37" s="215"/>
      <c r="SNT37" s="215"/>
      <c r="SNU37" s="215"/>
      <c r="SNV37" s="215"/>
      <c r="SNW37" s="215"/>
      <c r="SNX37" s="215"/>
      <c r="SNY37" s="215"/>
      <c r="SNZ37" s="215"/>
      <c r="SOA37" s="215"/>
      <c r="SOB37" s="215"/>
      <c r="SOC37" s="215"/>
      <c r="SOD37" s="215"/>
      <c r="SOE37" s="215"/>
      <c r="SOF37" s="215"/>
      <c r="SOG37" s="215"/>
      <c r="SOH37" s="215"/>
      <c r="SOI37" s="215"/>
      <c r="SOJ37" s="215"/>
      <c r="SOK37" s="215"/>
      <c r="SOL37" s="215"/>
      <c r="SOM37" s="215"/>
      <c r="SON37" s="215"/>
      <c r="SOO37" s="215"/>
      <c r="SOP37" s="215"/>
      <c r="SOQ37" s="215"/>
      <c r="SOR37" s="215"/>
      <c r="SOS37" s="215"/>
      <c r="SOT37" s="215"/>
      <c r="SOU37" s="215"/>
      <c r="SOV37" s="215"/>
      <c r="SOW37" s="215"/>
      <c r="SOX37" s="215"/>
      <c r="SOY37" s="215"/>
      <c r="SOZ37" s="215"/>
      <c r="SPA37" s="215"/>
      <c r="SPB37" s="215"/>
      <c r="SPC37" s="215"/>
      <c r="SPD37" s="215"/>
      <c r="SPE37" s="215"/>
      <c r="SPF37" s="215"/>
      <c r="SPG37" s="215"/>
      <c r="SPH37" s="215"/>
      <c r="SPI37" s="215"/>
      <c r="SPJ37" s="215"/>
      <c r="SPK37" s="215"/>
      <c r="SPL37" s="215"/>
      <c r="SPM37" s="215"/>
      <c r="SPN37" s="215"/>
      <c r="SPO37" s="215"/>
      <c r="SPP37" s="215"/>
      <c r="SPQ37" s="215"/>
      <c r="SPR37" s="215"/>
      <c r="SPS37" s="215"/>
      <c r="SPT37" s="215"/>
      <c r="SPU37" s="215"/>
      <c r="SPV37" s="215"/>
      <c r="SPW37" s="215"/>
      <c r="SPX37" s="215"/>
      <c r="SPY37" s="215"/>
      <c r="SPZ37" s="215"/>
      <c r="SQA37" s="215"/>
      <c r="SQB37" s="215"/>
      <c r="SQC37" s="215"/>
      <c r="SQD37" s="215"/>
      <c r="SQE37" s="215"/>
      <c r="SQF37" s="215"/>
      <c r="SQG37" s="215"/>
      <c r="SQH37" s="215"/>
      <c r="SQI37" s="215"/>
      <c r="SQJ37" s="215"/>
      <c r="SQK37" s="215"/>
      <c r="SQL37" s="215"/>
      <c r="SQM37" s="215"/>
      <c r="SQN37" s="215"/>
      <c r="SQO37" s="215"/>
      <c r="SQP37" s="215"/>
      <c r="SQQ37" s="215"/>
      <c r="SQR37" s="215"/>
      <c r="SQS37" s="215"/>
      <c r="SQT37" s="215"/>
      <c r="SQU37" s="215"/>
      <c r="SQV37" s="215"/>
      <c r="SQW37" s="215"/>
      <c r="SQX37" s="215"/>
      <c r="SQY37" s="215"/>
      <c r="SQZ37" s="215"/>
      <c r="SRA37" s="215"/>
      <c r="SRB37" s="215"/>
      <c r="SRC37" s="215"/>
      <c r="SRD37" s="215"/>
      <c r="SRE37" s="215"/>
      <c r="SRF37" s="215"/>
      <c r="SRG37" s="215"/>
      <c r="SRH37" s="215"/>
      <c r="SRI37" s="215"/>
      <c r="SRJ37" s="215"/>
      <c r="SRK37" s="215"/>
      <c r="SRL37" s="215"/>
      <c r="SRM37" s="215"/>
      <c r="SRN37" s="215"/>
      <c r="SRO37" s="215"/>
      <c r="SRP37" s="215"/>
      <c r="SRQ37" s="215"/>
      <c r="SRR37" s="215"/>
      <c r="SRS37" s="215"/>
      <c r="SRT37" s="215"/>
      <c r="SRU37" s="215"/>
      <c r="SRV37" s="215"/>
      <c r="SRW37" s="215"/>
      <c r="SRX37" s="215"/>
      <c r="SRY37" s="215"/>
      <c r="SRZ37" s="215"/>
      <c r="SSA37" s="215"/>
      <c r="SSB37" s="215"/>
      <c r="SSC37" s="215"/>
      <c r="SSD37" s="215"/>
      <c r="SSE37" s="215"/>
      <c r="SSF37" s="215"/>
      <c r="SSG37" s="215"/>
      <c r="SSH37" s="215"/>
      <c r="SSI37" s="215"/>
      <c r="SSJ37" s="215"/>
      <c r="SSK37" s="215"/>
      <c r="SSL37" s="215"/>
      <c r="SSM37" s="215"/>
      <c r="SSN37" s="215"/>
      <c r="SSO37" s="215"/>
      <c r="SSP37" s="215"/>
      <c r="SSQ37" s="215"/>
      <c r="SSR37" s="215"/>
      <c r="SSS37" s="215"/>
      <c r="SST37" s="215"/>
      <c r="SSU37" s="215"/>
      <c r="SSV37" s="215"/>
      <c r="SSW37" s="215"/>
      <c r="SSX37" s="215"/>
      <c r="SSY37" s="215"/>
      <c r="SSZ37" s="215"/>
      <c r="STA37" s="215"/>
      <c r="STB37" s="215"/>
      <c r="STC37" s="215"/>
      <c r="STD37" s="215"/>
      <c r="STE37" s="215"/>
      <c r="STF37" s="215"/>
      <c r="STG37" s="215"/>
      <c r="STH37" s="215"/>
      <c r="STI37" s="215"/>
      <c r="STJ37" s="215"/>
      <c r="STK37" s="215"/>
      <c r="STL37" s="215"/>
      <c r="STM37" s="215"/>
      <c r="STN37" s="215"/>
      <c r="STO37" s="215"/>
      <c r="STP37" s="215"/>
      <c r="STQ37" s="215"/>
      <c r="STR37" s="215"/>
      <c r="STS37" s="215"/>
      <c r="STT37" s="215"/>
      <c r="STU37" s="215"/>
      <c r="STV37" s="215"/>
      <c r="STW37" s="215"/>
      <c r="STX37" s="215"/>
      <c r="STY37" s="215"/>
      <c r="STZ37" s="215"/>
      <c r="SUA37" s="215"/>
      <c r="SUB37" s="215"/>
      <c r="SUC37" s="215"/>
      <c r="SUD37" s="215"/>
      <c r="SUE37" s="215"/>
      <c r="SUF37" s="215"/>
      <c r="SUG37" s="215"/>
      <c r="SUH37" s="215"/>
      <c r="SUI37" s="215"/>
      <c r="SUJ37" s="215"/>
      <c r="SUK37" s="215"/>
      <c r="SUL37" s="215"/>
      <c r="SUM37" s="215"/>
      <c r="SUN37" s="215"/>
      <c r="SUO37" s="215"/>
      <c r="SUP37" s="215"/>
      <c r="SUQ37" s="215"/>
      <c r="SUR37" s="215"/>
      <c r="SUS37" s="215"/>
      <c r="SUT37" s="215"/>
      <c r="SUU37" s="215"/>
      <c r="SUV37" s="215"/>
      <c r="SUW37" s="215"/>
      <c r="SUX37" s="215"/>
      <c r="SUY37" s="215"/>
      <c r="SUZ37" s="215"/>
      <c r="SVA37" s="215"/>
      <c r="SVB37" s="215"/>
      <c r="SVC37" s="215"/>
      <c r="SVD37" s="215"/>
      <c r="SVE37" s="215"/>
      <c r="SVF37" s="215"/>
      <c r="SVG37" s="215"/>
      <c r="SVH37" s="215"/>
      <c r="SVI37" s="215"/>
      <c r="SVJ37" s="215"/>
      <c r="SVK37" s="215"/>
      <c r="SVL37" s="215"/>
      <c r="SVM37" s="215"/>
      <c r="SVN37" s="215"/>
      <c r="SVO37" s="215"/>
      <c r="SVP37" s="215"/>
      <c r="SVQ37" s="215"/>
      <c r="SVR37" s="215"/>
      <c r="SVS37" s="215"/>
      <c r="SVT37" s="215"/>
      <c r="SVU37" s="215"/>
      <c r="SVV37" s="215"/>
      <c r="SVW37" s="215"/>
      <c r="SVX37" s="215"/>
      <c r="SVY37" s="215"/>
      <c r="SVZ37" s="215"/>
      <c r="SWA37" s="215"/>
      <c r="SWB37" s="215"/>
      <c r="SWC37" s="215"/>
      <c r="SWD37" s="215"/>
      <c r="SWE37" s="215"/>
      <c r="SWF37" s="215"/>
      <c r="SWG37" s="215"/>
      <c r="SWH37" s="215"/>
      <c r="SWI37" s="215"/>
      <c r="SWJ37" s="215"/>
      <c r="SWK37" s="215"/>
      <c r="SWL37" s="215"/>
      <c r="SWM37" s="215"/>
      <c r="SWN37" s="215"/>
      <c r="SWO37" s="215"/>
      <c r="SWP37" s="215"/>
      <c r="SWQ37" s="215"/>
      <c r="SWR37" s="215"/>
      <c r="SWS37" s="215"/>
      <c r="SWT37" s="215"/>
      <c r="SWU37" s="215"/>
      <c r="SWV37" s="215"/>
      <c r="SWW37" s="215"/>
      <c r="SWX37" s="215"/>
      <c r="SWY37" s="215"/>
      <c r="SWZ37" s="215"/>
      <c r="SXA37" s="215"/>
      <c r="SXB37" s="215"/>
      <c r="SXC37" s="215"/>
      <c r="SXD37" s="215"/>
      <c r="SXE37" s="215"/>
      <c r="SXF37" s="215"/>
      <c r="SXG37" s="215"/>
      <c r="SXH37" s="215"/>
      <c r="SXI37" s="215"/>
      <c r="SXJ37" s="215"/>
      <c r="SXK37" s="215"/>
      <c r="SXL37" s="215"/>
      <c r="SXM37" s="215"/>
      <c r="SXN37" s="215"/>
      <c r="SXO37" s="215"/>
      <c r="SXP37" s="215"/>
      <c r="SXQ37" s="215"/>
      <c r="SXR37" s="215"/>
      <c r="SXS37" s="215"/>
      <c r="SXT37" s="215"/>
      <c r="SXU37" s="215"/>
      <c r="SXV37" s="215"/>
      <c r="SXW37" s="215"/>
      <c r="SXX37" s="215"/>
      <c r="SXY37" s="215"/>
      <c r="SXZ37" s="215"/>
      <c r="SYA37" s="215"/>
      <c r="SYB37" s="215"/>
      <c r="SYC37" s="215"/>
      <c r="SYD37" s="215"/>
      <c r="SYE37" s="215"/>
      <c r="SYF37" s="215"/>
      <c r="SYG37" s="215"/>
      <c r="SYH37" s="215"/>
      <c r="SYI37" s="215"/>
      <c r="SYJ37" s="215"/>
      <c r="SYK37" s="215"/>
      <c r="SYL37" s="215"/>
      <c r="SYM37" s="215"/>
      <c r="SYN37" s="215"/>
      <c r="SYO37" s="215"/>
      <c r="SYP37" s="215"/>
      <c r="SYQ37" s="215"/>
      <c r="SYR37" s="215"/>
      <c r="SYS37" s="215"/>
      <c r="SYT37" s="215"/>
      <c r="SYU37" s="215"/>
      <c r="SYV37" s="215"/>
      <c r="SYW37" s="215"/>
      <c r="SYX37" s="215"/>
      <c r="SYY37" s="215"/>
      <c r="SYZ37" s="215"/>
      <c r="SZA37" s="215"/>
      <c r="SZB37" s="215"/>
      <c r="SZC37" s="215"/>
      <c r="SZD37" s="215"/>
      <c r="SZE37" s="215"/>
      <c r="SZF37" s="215"/>
      <c r="SZG37" s="215"/>
      <c r="SZH37" s="215"/>
      <c r="SZI37" s="215"/>
      <c r="SZJ37" s="215"/>
      <c r="SZK37" s="215"/>
      <c r="SZL37" s="215"/>
      <c r="SZM37" s="215"/>
      <c r="SZN37" s="215"/>
      <c r="SZO37" s="215"/>
      <c r="SZP37" s="215"/>
      <c r="SZQ37" s="215"/>
      <c r="SZR37" s="215"/>
      <c r="SZS37" s="215"/>
      <c r="SZT37" s="215"/>
      <c r="SZU37" s="215"/>
      <c r="SZV37" s="215"/>
      <c r="SZW37" s="215"/>
      <c r="SZX37" s="215"/>
      <c r="SZY37" s="215"/>
      <c r="SZZ37" s="215"/>
      <c r="TAA37" s="215"/>
      <c r="TAB37" s="215"/>
      <c r="TAC37" s="215"/>
      <c r="TAD37" s="215"/>
      <c r="TAE37" s="215"/>
      <c r="TAF37" s="215"/>
      <c r="TAG37" s="215"/>
      <c r="TAH37" s="215"/>
      <c r="TAI37" s="215"/>
      <c r="TAJ37" s="215"/>
      <c r="TAK37" s="215"/>
      <c r="TAL37" s="215"/>
      <c r="TAM37" s="215"/>
      <c r="TAN37" s="215"/>
      <c r="TAO37" s="215"/>
      <c r="TAP37" s="215"/>
      <c r="TAQ37" s="215"/>
      <c r="TAR37" s="215"/>
      <c r="TAS37" s="215"/>
      <c r="TAT37" s="215"/>
      <c r="TAU37" s="215"/>
      <c r="TAV37" s="215"/>
      <c r="TAW37" s="215"/>
      <c r="TAX37" s="215"/>
      <c r="TAY37" s="215"/>
      <c r="TAZ37" s="215"/>
      <c r="TBA37" s="215"/>
      <c r="TBB37" s="215"/>
      <c r="TBC37" s="215"/>
      <c r="TBD37" s="215"/>
      <c r="TBE37" s="215"/>
      <c r="TBF37" s="215"/>
      <c r="TBG37" s="215"/>
      <c r="TBH37" s="215"/>
      <c r="TBI37" s="215"/>
      <c r="TBJ37" s="215"/>
      <c r="TBK37" s="215"/>
      <c r="TBL37" s="215"/>
      <c r="TBM37" s="215"/>
      <c r="TBN37" s="215"/>
      <c r="TBO37" s="215"/>
      <c r="TBP37" s="215"/>
      <c r="TBQ37" s="215"/>
      <c r="TBR37" s="215"/>
      <c r="TBS37" s="215"/>
      <c r="TBT37" s="215"/>
      <c r="TBU37" s="215"/>
      <c r="TBV37" s="215"/>
      <c r="TBW37" s="215"/>
      <c r="TBX37" s="215"/>
      <c r="TBY37" s="215"/>
      <c r="TBZ37" s="215"/>
      <c r="TCA37" s="215"/>
      <c r="TCB37" s="215"/>
      <c r="TCC37" s="215"/>
      <c r="TCD37" s="215"/>
      <c r="TCE37" s="215"/>
      <c r="TCF37" s="215"/>
      <c r="TCG37" s="215"/>
      <c r="TCH37" s="215"/>
      <c r="TCI37" s="215"/>
      <c r="TCJ37" s="215"/>
      <c r="TCK37" s="215"/>
      <c r="TCL37" s="215"/>
      <c r="TCM37" s="215"/>
      <c r="TCN37" s="215"/>
      <c r="TCO37" s="215"/>
      <c r="TCP37" s="215"/>
      <c r="TCQ37" s="215"/>
      <c r="TCR37" s="215"/>
      <c r="TCS37" s="215"/>
      <c r="TCT37" s="215"/>
      <c r="TCU37" s="215"/>
      <c r="TCV37" s="215"/>
      <c r="TCW37" s="215"/>
      <c r="TCX37" s="215"/>
      <c r="TCY37" s="215"/>
      <c r="TCZ37" s="215"/>
      <c r="TDA37" s="215"/>
      <c r="TDB37" s="215"/>
      <c r="TDC37" s="215"/>
      <c r="TDD37" s="215"/>
      <c r="TDE37" s="215"/>
      <c r="TDF37" s="215"/>
      <c r="TDG37" s="215"/>
      <c r="TDH37" s="215"/>
      <c r="TDI37" s="215"/>
      <c r="TDJ37" s="215"/>
      <c r="TDK37" s="215"/>
      <c r="TDL37" s="215"/>
      <c r="TDM37" s="215"/>
      <c r="TDN37" s="215"/>
      <c r="TDO37" s="215"/>
      <c r="TDP37" s="215"/>
      <c r="TDQ37" s="215"/>
      <c r="TDR37" s="215"/>
      <c r="TDS37" s="215"/>
      <c r="TDT37" s="215"/>
      <c r="TDU37" s="215"/>
      <c r="TDV37" s="215"/>
      <c r="TDW37" s="215"/>
      <c r="TDX37" s="215"/>
      <c r="TDY37" s="215"/>
      <c r="TDZ37" s="215"/>
      <c r="TEA37" s="215"/>
      <c r="TEB37" s="215"/>
      <c r="TEC37" s="215"/>
      <c r="TED37" s="215"/>
      <c r="TEE37" s="215"/>
      <c r="TEF37" s="215"/>
      <c r="TEG37" s="215"/>
      <c r="TEH37" s="215"/>
      <c r="TEI37" s="215"/>
      <c r="TEJ37" s="215"/>
      <c r="TEK37" s="215"/>
      <c r="TEL37" s="215"/>
      <c r="TEM37" s="215"/>
      <c r="TEN37" s="215"/>
      <c r="TEO37" s="215"/>
      <c r="TEP37" s="215"/>
      <c r="TEQ37" s="215"/>
      <c r="TER37" s="215"/>
      <c r="TES37" s="215"/>
      <c r="TET37" s="215"/>
      <c r="TEU37" s="215"/>
      <c r="TEV37" s="215"/>
      <c r="TEW37" s="215"/>
      <c r="TEX37" s="215"/>
      <c r="TEY37" s="215"/>
      <c r="TEZ37" s="215"/>
      <c r="TFA37" s="215"/>
      <c r="TFB37" s="215"/>
      <c r="TFC37" s="215"/>
      <c r="TFD37" s="215"/>
      <c r="TFE37" s="215"/>
      <c r="TFF37" s="215"/>
      <c r="TFG37" s="215"/>
      <c r="TFH37" s="215"/>
      <c r="TFI37" s="215"/>
      <c r="TFJ37" s="215"/>
      <c r="TFK37" s="215"/>
      <c r="TFL37" s="215"/>
      <c r="TFM37" s="215"/>
      <c r="TFN37" s="215"/>
      <c r="TFO37" s="215"/>
      <c r="TFP37" s="215"/>
      <c r="TFQ37" s="215"/>
      <c r="TFR37" s="215"/>
      <c r="TFS37" s="215"/>
      <c r="TFT37" s="215"/>
      <c r="TFU37" s="215"/>
      <c r="TFV37" s="215"/>
      <c r="TFW37" s="215"/>
      <c r="TFX37" s="215"/>
      <c r="TFY37" s="215"/>
      <c r="TFZ37" s="215"/>
      <c r="TGA37" s="215"/>
      <c r="TGB37" s="215"/>
      <c r="TGC37" s="215"/>
      <c r="TGD37" s="215"/>
      <c r="TGE37" s="215"/>
      <c r="TGF37" s="215"/>
      <c r="TGG37" s="215"/>
      <c r="TGH37" s="215"/>
      <c r="TGI37" s="215"/>
      <c r="TGJ37" s="215"/>
      <c r="TGK37" s="215"/>
      <c r="TGL37" s="215"/>
      <c r="TGM37" s="215"/>
      <c r="TGN37" s="215"/>
      <c r="TGO37" s="215"/>
      <c r="TGP37" s="215"/>
      <c r="TGQ37" s="215"/>
      <c r="TGR37" s="215"/>
      <c r="TGS37" s="215"/>
      <c r="TGT37" s="215"/>
      <c r="TGU37" s="215"/>
      <c r="TGV37" s="215"/>
      <c r="TGW37" s="215"/>
      <c r="TGX37" s="215"/>
      <c r="TGY37" s="215"/>
      <c r="TGZ37" s="215"/>
      <c r="THA37" s="215"/>
      <c r="THB37" s="215"/>
      <c r="THC37" s="215"/>
      <c r="THD37" s="215"/>
      <c r="THE37" s="215"/>
      <c r="THF37" s="215"/>
      <c r="THG37" s="215"/>
      <c r="THH37" s="215"/>
      <c r="THI37" s="215"/>
      <c r="THJ37" s="215"/>
      <c r="THK37" s="215"/>
      <c r="THL37" s="215"/>
      <c r="THM37" s="215"/>
      <c r="THN37" s="215"/>
      <c r="THO37" s="215"/>
      <c r="THP37" s="215"/>
      <c r="THQ37" s="215"/>
      <c r="THR37" s="215"/>
      <c r="THS37" s="215"/>
      <c r="THT37" s="215"/>
      <c r="THU37" s="215"/>
      <c r="THV37" s="215"/>
      <c r="THW37" s="215"/>
      <c r="THX37" s="215"/>
      <c r="THY37" s="215"/>
      <c r="THZ37" s="215"/>
      <c r="TIA37" s="215"/>
      <c r="TIB37" s="215"/>
      <c r="TIC37" s="215"/>
      <c r="TID37" s="215"/>
      <c r="TIE37" s="215"/>
      <c r="TIF37" s="215"/>
      <c r="TIG37" s="215"/>
      <c r="TIH37" s="215"/>
      <c r="TII37" s="215"/>
      <c r="TIJ37" s="215"/>
      <c r="TIK37" s="215"/>
      <c r="TIL37" s="215"/>
      <c r="TIM37" s="215"/>
      <c r="TIN37" s="215"/>
      <c r="TIO37" s="215"/>
      <c r="TIP37" s="215"/>
      <c r="TIQ37" s="215"/>
      <c r="TIR37" s="215"/>
      <c r="TIS37" s="215"/>
      <c r="TIT37" s="215"/>
      <c r="TIU37" s="215"/>
      <c r="TIV37" s="215"/>
      <c r="TIW37" s="215"/>
      <c r="TIX37" s="215"/>
      <c r="TIY37" s="215"/>
      <c r="TIZ37" s="215"/>
      <c r="TJA37" s="215"/>
      <c r="TJB37" s="215"/>
      <c r="TJC37" s="215"/>
      <c r="TJD37" s="215"/>
      <c r="TJE37" s="215"/>
      <c r="TJF37" s="215"/>
      <c r="TJG37" s="215"/>
      <c r="TJH37" s="215"/>
      <c r="TJI37" s="215"/>
      <c r="TJJ37" s="215"/>
      <c r="TJK37" s="215"/>
      <c r="TJL37" s="215"/>
      <c r="TJM37" s="215"/>
      <c r="TJN37" s="215"/>
      <c r="TJO37" s="215"/>
      <c r="TJP37" s="215"/>
      <c r="TJQ37" s="215"/>
      <c r="TJR37" s="215"/>
      <c r="TJS37" s="215"/>
      <c r="TJT37" s="215"/>
      <c r="TJU37" s="215"/>
      <c r="TJV37" s="215"/>
      <c r="TJW37" s="215"/>
      <c r="TJX37" s="215"/>
      <c r="TJY37" s="215"/>
      <c r="TJZ37" s="215"/>
      <c r="TKA37" s="215"/>
      <c r="TKB37" s="215"/>
      <c r="TKC37" s="215"/>
      <c r="TKD37" s="215"/>
      <c r="TKE37" s="215"/>
      <c r="TKF37" s="215"/>
      <c r="TKG37" s="215"/>
      <c r="TKH37" s="215"/>
      <c r="TKI37" s="215"/>
      <c r="TKJ37" s="215"/>
      <c r="TKK37" s="215"/>
      <c r="TKL37" s="215"/>
      <c r="TKM37" s="215"/>
      <c r="TKN37" s="215"/>
      <c r="TKO37" s="215"/>
      <c r="TKP37" s="215"/>
      <c r="TKQ37" s="215"/>
      <c r="TKR37" s="215"/>
      <c r="TKS37" s="215"/>
      <c r="TKT37" s="215"/>
      <c r="TKU37" s="215"/>
      <c r="TKV37" s="215"/>
      <c r="TKW37" s="215"/>
      <c r="TKX37" s="215"/>
      <c r="TKY37" s="215"/>
      <c r="TKZ37" s="215"/>
      <c r="TLA37" s="215"/>
      <c r="TLB37" s="215"/>
      <c r="TLC37" s="215"/>
      <c r="TLD37" s="215"/>
      <c r="TLE37" s="215"/>
      <c r="TLF37" s="215"/>
      <c r="TLG37" s="215"/>
      <c r="TLH37" s="215"/>
      <c r="TLI37" s="215"/>
      <c r="TLJ37" s="215"/>
      <c r="TLK37" s="215"/>
      <c r="TLL37" s="215"/>
      <c r="TLM37" s="215"/>
      <c r="TLN37" s="215"/>
      <c r="TLO37" s="215"/>
      <c r="TLP37" s="215"/>
      <c r="TLQ37" s="215"/>
      <c r="TLR37" s="215"/>
      <c r="TLS37" s="215"/>
      <c r="TLT37" s="215"/>
      <c r="TLU37" s="215"/>
      <c r="TLV37" s="215"/>
      <c r="TLW37" s="215"/>
      <c r="TLX37" s="215"/>
      <c r="TLY37" s="215"/>
      <c r="TLZ37" s="215"/>
      <c r="TMA37" s="215"/>
      <c r="TMB37" s="215"/>
      <c r="TMC37" s="215"/>
      <c r="TMD37" s="215"/>
      <c r="TME37" s="215"/>
      <c r="TMF37" s="215"/>
      <c r="TMG37" s="215"/>
      <c r="TMH37" s="215"/>
      <c r="TMI37" s="215"/>
      <c r="TMJ37" s="215"/>
      <c r="TMK37" s="215"/>
      <c r="TML37" s="215"/>
      <c r="TMM37" s="215"/>
      <c r="TMN37" s="215"/>
      <c r="TMO37" s="215"/>
      <c r="TMP37" s="215"/>
      <c r="TMQ37" s="215"/>
      <c r="TMR37" s="215"/>
      <c r="TMS37" s="215"/>
      <c r="TMT37" s="215"/>
      <c r="TMU37" s="215"/>
      <c r="TMV37" s="215"/>
      <c r="TMW37" s="215"/>
      <c r="TMX37" s="215"/>
      <c r="TMY37" s="215"/>
      <c r="TMZ37" s="215"/>
      <c r="TNA37" s="215"/>
      <c r="TNB37" s="215"/>
      <c r="TNC37" s="215"/>
      <c r="TND37" s="215"/>
      <c r="TNE37" s="215"/>
      <c r="TNF37" s="215"/>
      <c r="TNG37" s="215"/>
      <c r="TNH37" s="215"/>
      <c r="TNI37" s="215"/>
      <c r="TNJ37" s="215"/>
      <c r="TNK37" s="215"/>
      <c r="TNL37" s="215"/>
      <c r="TNM37" s="215"/>
      <c r="TNN37" s="215"/>
      <c r="TNO37" s="215"/>
      <c r="TNP37" s="215"/>
      <c r="TNQ37" s="215"/>
      <c r="TNR37" s="215"/>
      <c r="TNS37" s="215"/>
      <c r="TNT37" s="215"/>
      <c r="TNU37" s="215"/>
      <c r="TNV37" s="215"/>
      <c r="TNW37" s="215"/>
      <c r="TNX37" s="215"/>
      <c r="TNY37" s="215"/>
      <c r="TNZ37" s="215"/>
      <c r="TOA37" s="215"/>
      <c r="TOB37" s="215"/>
      <c r="TOC37" s="215"/>
      <c r="TOD37" s="215"/>
      <c r="TOE37" s="215"/>
      <c r="TOF37" s="215"/>
      <c r="TOG37" s="215"/>
      <c r="TOH37" s="215"/>
      <c r="TOI37" s="215"/>
      <c r="TOJ37" s="215"/>
      <c r="TOK37" s="215"/>
      <c r="TOL37" s="215"/>
      <c r="TOM37" s="215"/>
      <c r="TON37" s="215"/>
      <c r="TOO37" s="215"/>
      <c r="TOP37" s="215"/>
      <c r="TOQ37" s="215"/>
      <c r="TOR37" s="215"/>
      <c r="TOS37" s="215"/>
      <c r="TOT37" s="215"/>
      <c r="TOU37" s="215"/>
      <c r="TOV37" s="215"/>
      <c r="TOW37" s="215"/>
      <c r="TOX37" s="215"/>
      <c r="TOY37" s="215"/>
      <c r="TOZ37" s="215"/>
      <c r="TPA37" s="215"/>
      <c r="TPB37" s="215"/>
      <c r="TPC37" s="215"/>
      <c r="TPD37" s="215"/>
      <c r="TPE37" s="215"/>
      <c r="TPF37" s="215"/>
      <c r="TPG37" s="215"/>
      <c r="TPH37" s="215"/>
      <c r="TPI37" s="215"/>
      <c r="TPJ37" s="215"/>
      <c r="TPK37" s="215"/>
      <c r="TPL37" s="215"/>
      <c r="TPM37" s="215"/>
      <c r="TPN37" s="215"/>
      <c r="TPO37" s="215"/>
      <c r="TPP37" s="215"/>
      <c r="TPQ37" s="215"/>
      <c r="TPR37" s="215"/>
      <c r="TPS37" s="215"/>
      <c r="TPT37" s="215"/>
      <c r="TPU37" s="215"/>
      <c r="TPV37" s="215"/>
      <c r="TPW37" s="215"/>
      <c r="TPX37" s="215"/>
      <c r="TPY37" s="215"/>
      <c r="TPZ37" s="215"/>
      <c r="TQA37" s="215"/>
      <c r="TQB37" s="215"/>
      <c r="TQC37" s="215"/>
      <c r="TQD37" s="215"/>
      <c r="TQE37" s="215"/>
      <c r="TQF37" s="215"/>
      <c r="TQG37" s="215"/>
      <c r="TQH37" s="215"/>
      <c r="TQI37" s="215"/>
      <c r="TQJ37" s="215"/>
      <c r="TQK37" s="215"/>
      <c r="TQL37" s="215"/>
      <c r="TQM37" s="215"/>
      <c r="TQN37" s="215"/>
      <c r="TQO37" s="215"/>
      <c r="TQP37" s="215"/>
      <c r="TQQ37" s="215"/>
      <c r="TQR37" s="215"/>
      <c r="TQS37" s="215"/>
      <c r="TQT37" s="215"/>
      <c r="TQU37" s="215"/>
      <c r="TQV37" s="215"/>
      <c r="TQW37" s="215"/>
      <c r="TQX37" s="215"/>
      <c r="TQY37" s="215"/>
      <c r="TQZ37" s="215"/>
      <c r="TRA37" s="215"/>
      <c r="TRB37" s="215"/>
      <c r="TRC37" s="215"/>
      <c r="TRD37" s="215"/>
      <c r="TRE37" s="215"/>
      <c r="TRF37" s="215"/>
      <c r="TRG37" s="215"/>
      <c r="TRH37" s="215"/>
      <c r="TRI37" s="215"/>
      <c r="TRJ37" s="215"/>
      <c r="TRK37" s="215"/>
      <c r="TRL37" s="215"/>
      <c r="TRM37" s="215"/>
      <c r="TRN37" s="215"/>
      <c r="TRO37" s="215"/>
      <c r="TRP37" s="215"/>
      <c r="TRQ37" s="215"/>
      <c r="TRR37" s="215"/>
      <c r="TRS37" s="215"/>
      <c r="TRT37" s="215"/>
      <c r="TRU37" s="215"/>
      <c r="TRV37" s="215"/>
      <c r="TRW37" s="215"/>
      <c r="TRX37" s="215"/>
      <c r="TRY37" s="215"/>
      <c r="TRZ37" s="215"/>
      <c r="TSA37" s="215"/>
      <c r="TSB37" s="215"/>
      <c r="TSC37" s="215"/>
      <c r="TSD37" s="215"/>
      <c r="TSE37" s="215"/>
      <c r="TSF37" s="215"/>
      <c r="TSG37" s="215"/>
      <c r="TSH37" s="215"/>
      <c r="TSI37" s="215"/>
      <c r="TSJ37" s="215"/>
      <c r="TSK37" s="215"/>
      <c r="TSL37" s="215"/>
      <c r="TSM37" s="215"/>
      <c r="TSN37" s="215"/>
      <c r="TSO37" s="215"/>
      <c r="TSP37" s="215"/>
      <c r="TSQ37" s="215"/>
      <c r="TSR37" s="215"/>
      <c r="TSS37" s="215"/>
      <c r="TST37" s="215"/>
      <c r="TSU37" s="215"/>
      <c r="TSV37" s="215"/>
      <c r="TSW37" s="215"/>
      <c r="TSX37" s="215"/>
      <c r="TSY37" s="215"/>
      <c r="TSZ37" s="215"/>
      <c r="TTA37" s="215"/>
      <c r="TTB37" s="215"/>
      <c r="TTC37" s="215"/>
      <c r="TTD37" s="215"/>
      <c r="TTE37" s="215"/>
      <c r="TTF37" s="215"/>
      <c r="TTG37" s="215"/>
      <c r="TTH37" s="215"/>
      <c r="TTI37" s="215"/>
      <c r="TTJ37" s="215"/>
      <c r="TTK37" s="215"/>
      <c r="TTL37" s="215"/>
      <c r="TTM37" s="215"/>
      <c r="TTN37" s="215"/>
      <c r="TTO37" s="215"/>
      <c r="TTP37" s="215"/>
      <c r="TTQ37" s="215"/>
      <c r="TTR37" s="215"/>
      <c r="TTS37" s="215"/>
      <c r="TTT37" s="215"/>
      <c r="TTU37" s="215"/>
      <c r="TTV37" s="215"/>
      <c r="TTW37" s="215"/>
      <c r="TTX37" s="215"/>
      <c r="TTY37" s="215"/>
      <c r="TTZ37" s="215"/>
      <c r="TUA37" s="215"/>
      <c r="TUB37" s="215"/>
      <c r="TUC37" s="215"/>
      <c r="TUD37" s="215"/>
      <c r="TUE37" s="215"/>
      <c r="TUF37" s="215"/>
      <c r="TUG37" s="215"/>
      <c r="TUH37" s="215"/>
      <c r="TUI37" s="215"/>
      <c r="TUJ37" s="215"/>
      <c r="TUK37" s="215"/>
      <c r="TUL37" s="215"/>
      <c r="TUM37" s="215"/>
      <c r="TUN37" s="215"/>
      <c r="TUO37" s="215"/>
      <c r="TUP37" s="215"/>
      <c r="TUQ37" s="215"/>
      <c r="TUR37" s="215"/>
      <c r="TUS37" s="215"/>
      <c r="TUT37" s="215"/>
      <c r="TUU37" s="215"/>
      <c r="TUV37" s="215"/>
      <c r="TUW37" s="215"/>
      <c r="TUX37" s="215"/>
      <c r="TUY37" s="215"/>
      <c r="TUZ37" s="215"/>
      <c r="TVA37" s="215"/>
      <c r="TVB37" s="215"/>
      <c r="TVC37" s="215"/>
      <c r="TVD37" s="215"/>
      <c r="TVE37" s="215"/>
      <c r="TVF37" s="215"/>
      <c r="TVG37" s="215"/>
      <c r="TVH37" s="215"/>
      <c r="TVI37" s="215"/>
      <c r="TVJ37" s="215"/>
      <c r="TVK37" s="215"/>
      <c r="TVL37" s="215"/>
      <c r="TVM37" s="215"/>
      <c r="TVN37" s="215"/>
      <c r="TVO37" s="215"/>
      <c r="TVP37" s="215"/>
      <c r="TVQ37" s="215"/>
      <c r="TVR37" s="215"/>
      <c r="TVS37" s="215"/>
      <c r="TVT37" s="215"/>
      <c r="TVU37" s="215"/>
      <c r="TVV37" s="215"/>
      <c r="TVW37" s="215"/>
      <c r="TVX37" s="215"/>
      <c r="TVY37" s="215"/>
      <c r="TVZ37" s="215"/>
      <c r="TWA37" s="215"/>
      <c r="TWB37" s="215"/>
      <c r="TWC37" s="215"/>
      <c r="TWD37" s="215"/>
      <c r="TWE37" s="215"/>
      <c r="TWF37" s="215"/>
      <c r="TWG37" s="215"/>
      <c r="TWH37" s="215"/>
      <c r="TWI37" s="215"/>
      <c r="TWJ37" s="215"/>
      <c r="TWK37" s="215"/>
      <c r="TWL37" s="215"/>
      <c r="TWM37" s="215"/>
      <c r="TWN37" s="215"/>
      <c r="TWO37" s="215"/>
      <c r="TWP37" s="215"/>
      <c r="TWQ37" s="215"/>
      <c r="TWR37" s="215"/>
      <c r="TWS37" s="215"/>
      <c r="TWT37" s="215"/>
      <c r="TWU37" s="215"/>
      <c r="TWV37" s="215"/>
      <c r="TWW37" s="215"/>
      <c r="TWX37" s="215"/>
      <c r="TWY37" s="215"/>
      <c r="TWZ37" s="215"/>
      <c r="TXA37" s="215"/>
      <c r="TXB37" s="215"/>
      <c r="TXC37" s="215"/>
      <c r="TXD37" s="215"/>
      <c r="TXE37" s="215"/>
      <c r="TXF37" s="215"/>
      <c r="TXG37" s="215"/>
      <c r="TXH37" s="215"/>
      <c r="TXI37" s="215"/>
      <c r="TXJ37" s="215"/>
      <c r="TXK37" s="215"/>
      <c r="TXL37" s="215"/>
      <c r="TXM37" s="215"/>
      <c r="TXN37" s="215"/>
      <c r="TXO37" s="215"/>
      <c r="TXP37" s="215"/>
      <c r="TXQ37" s="215"/>
      <c r="TXR37" s="215"/>
      <c r="TXS37" s="215"/>
      <c r="TXT37" s="215"/>
      <c r="TXU37" s="215"/>
      <c r="TXV37" s="215"/>
      <c r="TXW37" s="215"/>
      <c r="TXX37" s="215"/>
      <c r="TXY37" s="215"/>
      <c r="TXZ37" s="215"/>
      <c r="TYA37" s="215"/>
      <c r="TYB37" s="215"/>
      <c r="TYC37" s="215"/>
      <c r="TYD37" s="215"/>
      <c r="TYE37" s="215"/>
      <c r="TYF37" s="215"/>
      <c r="TYG37" s="215"/>
      <c r="TYH37" s="215"/>
      <c r="TYI37" s="215"/>
      <c r="TYJ37" s="215"/>
      <c r="TYK37" s="215"/>
      <c r="TYL37" s="215"/>
      <c r="TYM37" s="215"/>
      <c r="TYN37" s="215"/>
      <c r="TYO37" s="215"/>
      <c r="TYP37" s="215"/>
      <c r="TYQ37" s="215"/>
      <c r="TYR37" s="215"/>
      <c r="TYS37" s="215"/>
      <c r="TYT37" s="215"/>
      <c r="TYU37" s="215"/>
      <c r="TYV37" s="215"/>
      <c r="TYW37" s="215"/>
      <c r="TYX37" s="215"/>
      <c r="TYY37" s="215"/>
      <c r="TYZ37" s="215"/>
      <c r="TZA37" s="215"/>
      <c r="TZB37" s="215"/>
      <c r="TZC37" s="215"/>
      <c r="TZD37" s="215"/>
      <c r="TZE37" s="215"/>
      <c r="TZF37" s="215"/>
      <c r="TZG37" s="215"/>
      <c r="TZH37" s="215"/>
      <c r="TZI37" s="215"/>
      <c r="TZJ37" s="215"/>
      <c r="TZK37" s="215"/>
      <c r="TZL37" s="215"/>
      <c r="TZM37" s="215"/>
      <c r="TZN37" s="215"/>
      <c r="TZO37" s="215"/>
      <c r="TZP37" s="215"/>
      <c r="TZQ37" s="215"/>
      <c r="TZR37" s="215"/>
      <c r="TZS37" s="215"/>
      <c r="TZT37" s="215"/>
      <c r="TZU37" s="215"/>
      <c r="TZV37" s="215"/>
      <c r="TZW37" s="215"/>
      <c r="TZX37" s="215"/>
      <c r="TZY37" s="215"/>
      <c r="TZZ37" s="215"/>
      <c r="UAA37" s="215"/>
      <c r="UAB37" s="215"/>
      <c r="UAC37" s="215"/>
      <c r="UAD37" s="215"/>
      <c r="UAE37" s="215"/>
      <c r="UAF37" s="215"/>
      <c r="UAG37" s="215"/>
      <c r="UAH37" s="215"/>
      <c r="UAI37" s="215"/>
      <c r="UAJ37" s="215"/>
      <c r="UAK37" s="215"/>
      <c r="UAL37" s="215"/>
      <c r="UAM37" s="215"/>
      <c r="UAN37" s="215"/>
      <c r="UAO37" s="215"/>
      <c r="UAP37" s="215"/>
      <c r="UAQ37" s="215"/>
      <c r="UAR37" s="215"/>
      <c r="UAS37" s="215"/>
      <c r="UAT37" s="215"/>
      <c r="UAU37" s="215"/>
      <c r="UAV37" s="215"/>
      <c r="UAW37" s="215"/>
      <c r="UAX37" s="215"/>
      <c r="UAY37" s="215"/>
      <c r="UAZ37" s="215"/>
      <c r="UBA37" s="215"/>
      <c r="UBB37" s="215"/>
      <c r="UBC37" s="215"/>
      <c r="UBD37" s="215"/>
      <c r="UBE37" s="215"/>
      <c r="UBF37" s="215"/>
      <c r="UBG37" s="215"/>
      <c r="UBH37" s="215"/>
      <c r="UBI37" s="215"/>
      <c r="UBJ37" s="215"/>
      <c r="UBK37" s="215"/>
      <c r="UBL37" s="215"/>
      <c r="UBM37" s="215"/>
      <c r="UBN37" s="215"/>
      <c r="UBO37" s="215"/>
      <c r="UBP37" s="215"/>
      <c r="UBQ37" s="215"/>
      <c r="UBR37" s="215"/>
      <c r="UBS37" s="215"/>
      <c r="UBT37" s="215"/>
      <c r="UBU37" s="215"/>
      <c r="UBV37" s="215"/>
      <c r="UBW37" s="215"/>
      <c r="UBX37" s="215"/>
      <c r="UBY37" s="215"/>
      <c r="UBZ37" s="215"/>
      <c r="UCA37" s="215"/>
      <c r="UCB37" s="215"/>
      <c r="UCC37" s="215"/>
      <c r="UCD37" s="215"/>
      <c r="UCE37" s="215"/>
      <c r="UCF37" s="215"/>
      <c r="UCG37" s="215"/>
      <c r="UCH37" s="215"/>
      <c r="UCI37" s="215"/>
      <c r="UCJ37" s="215"/>
      <c r="UCK37" s="215"/>
      <c r="UCL37" s="215"/>
      <c r="UCM37" s="215"/>
      <c r="UCN37" s="215"/>
      <c r="UCO37" s="215"/>
      <c r="UCP37" s="215"/>
      <c r="UCQ37" s="215"/>
      <c r="UCR37" s="215"/>
      <c r="UCS37" s="215"/>
      <c r="UCT37" s="215"/>
      <c r="UCU37" s="215"/>
      <c r="UCV37" s="215"/>
      <c r="UCW37" s="215"/>
      <c r="UCX37" s="215"/>
      <c r="UCY37" s="215"/>
      <c r="UCZ37" s="215"/>
      <c r="UDA37" s="215"/>
      <c r="UDB37" s="215"/>
      <c r="UDC37" s="215"/>
      <c r="UDD37" s="215"/>
      <c r="UDE37" s="215"/>
      <c r="UDF37" s="215"/>
      <c r="UDG37" s="215"/>
      <c r="UDH37" s="215"/>
      <c r="UDI37" s="215"/>
      <c r="UDJ37" s="215"/>
      <c r="UDK37" s="215"/>
      <c r="UDL37" s="215"/>
      <c r="UDM37" s="215"/>
      <c r="UDN37" s="215"/>
      <c r="UDO37" s="215"/>
      <c r="UDP37" s="215"/>
      <c r="UDQ37" s="215"/>
      <c r="UDR37" s="215"/>
      <c r="UDS37" s="215"/>
      <c r="UDT37" s="215"/>
      <c r="UDU37" s="215"/>
      <c r="UDV37" s="215"/>
      <c r="UDW37" s="215"/>
      <c r="UDX37" s="215"/>
      <c r="UDY37" s="215"/>
      <c r="UDZ37" s="215"/>
      <c r="UEA37" s="215"/>
      <c r="UEB37" s="215"/>
      <c r="UEC37" s="215"/>
      <c r="UED37" s="215"/>
      <c r="UEE37" s="215"/>
      <c r="UEF37" s="215"/>
      <c r="UEG37" s="215"/>
      <c r="UEH37" s="215"/>
      <c r="UEI37" s="215"/>
      <c r="UEJ37" s="215"/>
      <c r="UEK37" s="215"/>
      <c r="UEL37" s="215"/>
      <c r="UEM37" s="215"/>
      <c r="UEN37" s="215"/>
      <c r="UEO37" s="215"/>
      <c r="UEP37" s="215"/>
      <c r="UEQ37" s="215"/>
      <c r="UER37" s="215"/>
      <c r="UES37" s="215"/>
      <c r="UET37" s="215"/>
      <c r="UEU37" s="215"/>
      <c r="UEV37" s="215"/>
      <c r="UEW37" s="215"/>
      <c r="UEX37" s="215"/>
      <c r="UEY37" s="215"/>
      <c r="UEZ37" s="215"/>
      <c r="UFA37" s="215"/>
      <c r="UFB37" s="215"/>
      <c r="UFC37" s="215"/>
      <c r="UFD37" s="215"/>
      <c r="UFE37" s="215"/>
      <c r="UFF37" s="215"/>
      <c r="UFG37" s="215"/>
      <c r="UFH37" s="215"/>
      <c r="UFI37" s="215"/>
      <c r="UFJ37" s="215"/>
      <c r="UFK37" s="215"/>
      <c r="UFL37" s="215"/>
      <c r="UFM37" s="215"/>
      <c r="UFN37" s="215"/>
      <c r="UFO37" s="215"/>
      <c r="UFP37" s="215"/>
      <c r="UFQ37" s="215"/>
      <c r="UFR37" s="215"/>
      <c r="UFS37" s="215"/>
      <c r="UFT37" s="215"/>
      <c r="UFU37" s="215"/>
      <c r="UFV37" s="215"/>
      <c r="UFW37" s="215"/>
      <c r="UFX37" s="215"/>
      <c r="UFY37" s="215"/>
      <c r="UFZ37" s="215"/>
      <c r="UGA37" s="215"/>
      <c r="UGB37" s="215"/>
      <c r="UGC37" s="215"/>
      <c r="UGD37" s="215"/>
      <c r="UGE37" s="215"/>
      <c r="UGF37" s="215"/>
      <c r="UGG37" s="215"/>
      <c r="UGH37" s="215"/>
      <c r="UGI37" s="215"/>
      <c r="UGJ37" s="215"/>
      <c r="UGK37" s="215"/>
      <c r="UGL37" s="215"/>
      <c r="UGM37" s="215"/>
      <c r="UGN37" s="215"/>
      <c r="UGO37" s="215"/>
      <c r="UGP37" s="215"/>
      <c r="UGQ37" s="215"/>
      <c r="UGR37" s="215"/>
      <c r="UGS37" s="215"/>
      <c r="UGT37" s="215"/>
      <c r="UGU37" s="215"/>
      <c r="UGV37" s="215"/>
      <c r="UGW37" s="215"/>
      <c r="UGX37" s="215"/>
      <c r="UGY37" s="215"/>
      <c r="UGZ37" s="215"/>
      <c r="UHA37" s="215"/>
      <c r="UHB37" s="215"/>
      <c r="UHC37" s="215"/>
      <c r="UHD37" s="215"/>
      <c r="UHE37" s="215"/>
      <c r="UHF37" s="215"/>
      <c r="UHG37" s="215"/>
      <c r="UHH37" s="215"/>
      <c r="UHI37" s="215"/>
      <c r="UHJ37" s="215"/>
      <c r="UHK37" s="215"/>
      <c r="UHL37" s="215"/>
      <c r="UHM37" s="215"/>
      <c r="UHN37" s="215"/>
      <c r="UHO37" s="215"/>
      <c r="UHP37" s="215"/>
      <c r="UHQ37" s="215"/>
      <c r="UHR37" s="215"/>
      <c r="UHS37" s="215"/>
      <c r="UHT37" s="215"/>
      <c r="UHU37" s="215"/>
      <c r="UHV37" s="215"/>
      <c r="UHW37" s="215"/>
      <c r="UHX37" s="215"/>
      <c r="UHY37" s="215"/>
      <c r="UHZ37" s="215"/>
      <c r="UIA37" s="215"/>
      <c r="UIB37" s="215"/>
      <c r="UIC37" s="215"/>
      <c r="UID37" s="215"/>
      <c r="UIE37" s="215"/>
      <c r="UIF37" s="215"/>
      <c r="UIG37" s="215"/>
      <c r="UIH37" s="215"/>
      <c r="UII37" s="215"/>
      <c r="UIJ37" s="215"/>
      <c r="UIK37" s="215"/>
      <c r="UIL37" s="215"/>
      <c r="UIM37" s="215"/>
      <c r="UIN37" s="215"/>
      <c r="UIO37" s="215"/>
      <c r="UIP37" s="215"/>
      <c r="UIQ37" s="215"/>
      <c r="UIR37" s="215"/>
      <c r="UIS37" s="215"/>
      <c r="UIT37" s="215"/>
      <c r="UIU37" s="215"/>
      <c r="UIV37" s="215"/>
      <c r="UIW37" s="215"/>
      <c r="UIX37" s="215"/>
      <c r="UIY37" s="215"/>
      <c r="UIZ37" s="215"/>
      <c r="UJA37" s="215"/>
      <c r="UJB37" s="215"/>
      <c r="UJC37" s="215"/>
      <c r="UJD37" s="215"/>
      <c r="UJE37" s="215"/>
      <c r="UJF37" s="215"/>
      <c r="UJG37" s="215"/>
      <c r="UJH37" s="215"/>
      <c r="UJI37" s="215"/>
      <c r="UJJ37" s="215"/>
      <c r="UJK37" s="215"/>
      <c r="UJL37" s="215"/>
      <c r="UJM37" s="215"/>
      <c r="UJN37" s="215"/>
      <c r="UJO37" s="215"/>
      <c r="UJP37" s="215"/>
      <c r="UJQ37" s="215"/>
      <c r="UJR37" s="215"/>
      <c r="UJS37" s="215"/>
      <c r="UJT37" s="215"/>
      <c r="UJU37" s="215"/>
      <c r="UJV37" s="215"/>
      <c r="UJW37" s="215"/>
      <c r="UJX37" s="215"/>
      <c r="UJY37" s="215"/>
      <c r="UJZ37" s="215"/>
      <c r="UKA37" s="215"/>
      <c r="UKB37" s="215"/>
      <c r="UKC37" s="215"/>
      <c r="UKD37" s="215"/>
      <c r="UKE37" s="215"/>
      <c r="UKF37" s="215"/>
      <c r="UKG37" s="215"/>
      <c r="UKH37" s="215"/>
      <c r="UKI37" s="215"/>
      <c r="UKJ37" s="215"/>
      <c r="UKK37" s="215"/>
      <c r="UKL37" s="215"/>
      <c r="UKM37" s="215"/>
      <c r="UKN37" s="215"/>
      <c r="UKO37" s="215"/>
      <c r="UKP37" s="215"/>
      <c r="UKQ37" s="215"/>
      <c r="UKR37" s="215"/>
      <c r="UKS37" s="215"/>
      <c r="UKT37" s="215"/>
      <c r="UKU37" s="215"/>
      <c r="UKV37" s="215"/>
      <c r="UKW37" s="215"/>
      <c r="UKX37" s="215"/>
      <c r="UKY37" s="215"/>
      <c r="UKZ37" s="215"/>
      <c r="ULA37" s="215"/>
      <c r="ULB37" s="215"/>
      <c r="ULC37" s="215"/>
      <c r="ULD37" s="215"/>
      <c r="ULE37" s="215"/>
      <c r="ULF37" s="215"/>
      <c r="ULG37" s="215"/>
      <c r="ULH37" s="215"/>
      <c r="ULI37" s="215"/>
      <c r="ULJ37" s="215"/>
      <c r="ULK37" s="215"/>
      <c r="ULL37" s="215"/>
      <c r="ULM37" s="215"/>
      <c r="ULN37" s="215"/>
      <c r="ULO37" s="215"/>
      <c r="ULP37" s="215"/>
      <c r="ULQ37" s="215"/>
      <c r="ULR37" s="215"/>
      <c r="ULS37" s="215"/>
      <c r="ULT37" s="215"/>
      <c r="ULU37" s="215"/>
      <c r="ULV37" s="215"/>
      <c r="ULW37" s="215"/>
      <c r="ULX37" s="215"/>
      <c r="ULY37" s="215"/>
      <c r="ULZ37" s="215"/>
      <c r="UMA37" s="215"/>
      <c r="UMB37" s="215"/>
      <c r="UMC37" s="215"/>
      <c r="UMD37" s="215"/>
      <c r="UME37" s="215"/>
      <c r="UMF37" s="215"/>
      <c r="UMG37" s="215"/>
      <c r="UMH37" s="215"/>
      <c r="UMI37" s="215"/>
      <c r="UMJ37" s="215"/>
      <c r="UMK37" s="215"/>
      <c r="UML37" s="215"/>
      <c r="UMM37" s="215"/>
      <c r="UMN37" s="215"/>
      <c r="UMO37" s="215"/>
      <c r="UMP37" s="215"/>
      <c r="UMQ37" s="215"/>
      <c r="UMR37" s="215"/>
      <c r="UMS37" s="215"/>
      <c r="UMT37" s="215"/>
      <c r="UMU37" s="215"/>
      <c r="UMV37" s="215"/>
      <c r="UMW37" s="215"/>
      <c r="UMX37" s="215"/>
      <c r="UMY37" s="215"/>
      <c r="UMZ37" s="215"/>
      <c r="UNA37" s="215"/>
      <c r="UNB37" s="215"/>
      <c r="UNC37" s="215"/>
      <c r="UND37" s="215"/>
      <c r="UNE37" s="215"/>
      <c r="UNF37" s="215"/>
      <c r="UNG37" s="215"/>
      <c r="UNH37" s="215"/>
      <c r="UNI37" s="215"/>
      <c r="UNJ37" s="215"/>
      <c r="UNK37" s="215"/>
      <c r="UNL37" s="215"/>
      <c r="UNM37" s="215"/>
      <c r="UNN37" s="215"/>
      <c r="UNO37" s="215"/>
      <c r="UNP37" s="215"/>
      <c r="UNQ37" s="215"/>
      <c r="UNR37" s="215"/>
      <c r="UNS37" s="215"/>
      <c r="UNT37" s="215"/>
      <c r="UNU37" s="215"/>
      <c r="UNV37" s="215"/>
      <c r="UNW37" s="215"/>
      <c r="UNX37" s="215"/>
      <c r="UNY37" s="215"/>
      <c r="UNZ37" s="215"/>
      <c r="UOA37" s="215"/>
      <c r="UOB37" s="215"/>
      <c r="UOC37" s="215"/>
      <c r="UOD37" s="215"/>
      <c r="UOE37" s="215"/>
      <c r="UOF37" s="215"/>
      <c r="UOG37" s="215"/>
      <c r="UOH37" s="215"/>
      <c r="UOI37" s="215"/>
      <c r="UOJ37" s="215"/>
      <c r="UOK37" s="215"/>
      <c r="UOL37" s="215"/>
      <c r="UOM37" s="215"/>
      <c r="UON37" s="215"/>
      <c r="UOO37" s="215"/>
      <c r="UOP37" s="215"/>
      <c r="UOQ37" s="215"/>
      <c r="UOR37" s="215"/>
      <c r="UOS37" s="215"/>
      <c r="UOT37" s="215"/>
      <c r="UOU37" s="215"/>
      <c r="UOV37" s="215"/>
      <c r="UOW37" s="215"/>
      <c r="UOX37" s="215"/>
      <c r="UOY37" s="215"/>
      <c r="UOZ37" s="215"/>
      <c r="UPA37" s="215"/>
      <c r="UPB37" s="215"/>
      <c r="UPC37" s="215"/>
      <c r="UPD37" s="215"/>
      <c r="UPE37" s="215"/>
      <c r="UPF37" s="215"/>
      <c r="UPG37" s="215"/>
      <c r="UPH37" s="215"/>
      <c r="UPI37" s="215"/>
      <c r="UPJ37" s="215"/>
      <c r="UPK37" s="215"/>
      <c r="UPL37" s="215"/>
      <c r="UPM37" s="215"/>
      <c r="UPN37" s="215"/>
      <c r="UPO37" s="215"/>
      <c r="UPP37" s="215"/>
      <c r="UPQ37" s="215"/>
      <c r="UPR37" s="215"/>
      <c r="UPS37" s="215"/>
      <c r="UPT37" s="215"/>
      <c r="UPU37" s="215"/>
      <c r="UPV37" s="215"/>
      <c r="UPW37" s="215"/>
      <c r="UPX37" s="215"/>
      <c r="UPY37" s="215"/>
      <c r="UPZ37" s="215"/>
      <c r="UQA37" s="215"/>
      <c r="UQB37" s="215"/>
      <c r="UQC37" s="215"/>
      <c r="UQD37" s="215"/>
      <c r="UQE37" s="215"/>
      <c r="UQF37" s="215"/>
      <c r="UQG37" s="215"/>
      <c r="UQH37" s="215"/>
      <c r="UQI37" s="215"/>
      <c r="UQJ37" s="215"/>
      <c r="UQK37" s="215"/>
      <c r="UQL37" s="215"/>
      <c r="UQM37" s="215"/>
      <c r="UQN37" s="215"/>
      <c r="UQO37" s="215"/>
      <c r="UQP37" s="215"/>
      <c r="UQQ37" s="215"/>
      <c r="UQR37" s="215"/>
      <c r="UQS37" s="215"/>
      <c r="UQT37" s="215"/>
      <c r="UQU37" s="215"/>
      <c r="UQV37" s="215"/>
      <c r="UQW37" s="215"/>
      <c r="UQX37" s="215"/>
      <c r="UQY37" s="215"/>
      <c r="UQZ37" s="215"/>
      <c r="URA37" s="215"/>
      <c r="URB37" s="215"/>
      <c r="URC37" s="215"/>
      <c r="URD37" s="215"/>
      <c r="URE37" s="215"/>
      <c r="URF37" s="215"/>
      <c r="URG37" s="215"/>
      <c r="URH37" s="215"/>
      <c r="URI37" s="215"/>
      <c r="URJ37" s="215"/>
      <c r="URK37" s="215"/>
      <c r="URL37" s="215"/>
      <c r="URM37" s="215"/>
      <c r="URN37" s="215"/>
      <c r="URO37" s="215"/>
      <c r="URP37" s="215"/>
      <c r="URQ37" s="215"/>
      <c r="URR37" s="215"/>
      <c r="URS37" s="215"/>
      <c r="URT37" s="215"/>
      <c r="URU37" s="215"/>
      <c r="URV37" s="215"/>
      <c r="URW37" s="215"/>
      <c r="URX37" s="215"/>
      <c r="URY37" s="215"/>
      <c r="URZ37" s="215"/>
      <c r="USA37" s="215"/>
      <c r="USB37" s="215"/>
      <c r="USC37" s="215"/>
      <c r="USD37" s="215"/>
      <c r="USE37" s="215"/>
      <c r="USF37" s="215"/>
      <c r="USG37" s="215"/>
      <c r="USH37" s="215"/>
      <c r="USI37" s="215"/>
      <c r="USJ37" s="215"/>
      <c r="USK37" s="215"/>
      <c r="USL37" s="215"/>
      <c r="USM37" s="215"/>
      <c r="USN37" s="215"/>
      <c r="USO37" s="215"/>
      <c r="USP37" s="215"/>
      <c r="USQ37" s="215"/>
      <c r="USR37" s="215"/>
      <c r="USS37" s="215"/>
      <c r="UST37" s="215"/>
      <c r="USU37" s="215"/>
      <c r="USV37" s="215"/>
      <c r="USW37" s="215"/>
      <c r="USX37" s="215"/>
      <c r="USY37" s="215"/>
      <c r="USZ37" s="215"/>
      <c r="UTA37" s="215"/>
      <c r="UTB37" s="215"/>
      <c r="UTC37" s="215"/>
      <c r="UTD37" s="215"/>
      <c r="UTE37" s="215"/>
      <c r="UTF37" s="215"/>
      <c r="UTG37" s="215"/>
      <c r="UTH37" s="215"/>
      <c r="UTI37" s="215"/>
      <c r="UTJ37" s="215"/>
      <c r="UTK37" s="215"/>
      <c r="UTL37" s="215"/>
      <c r="UTM37" s="215"/>
      <c r="UTN37" s="215"/>
      <c r="UTO37" s="215"/>
      <c r="UTP37" s="215"/>
      <c r="UTQ37" s="215"/>
      <c r="UTR37" s="215"/>
      <c r="UTS37" s="215"/>
      <c r="UTT37" s="215"/>
      <c r="UTU37" s="215"/>
      <c r="UTV37" s="215"/>
      <c r="UTW37" s="215"/>
      <c r="UTX37" s="215"/>
      <c r="UTY37" s="215"/>
      <c r="UTZ37" s="215"/>
      <c r="UUA37" s="215"/>
      <c r="UUB37" s="215"/>
      <c r="UUC37" s="215"/>
      <c r="UUD37" s="215"/>
      <c r="UUE37" s="215"/>
      <c r="UUF37" s="215"/>
      <c r="UUG37" s="215"/>
      <c r="UUH37" s="215"/>
      <c r="UUI37" s="215"/>
      <c r="UUJ37" s="215"/>
      <c r="UUK37" s="215"/>
      <c r="UUL37" s="215"/>
      <c r="UUM37" s="215"/>
      <c r="UUN37" s="215"/>
      <c r="UUO37" s="215"/>
      <c r="UUP37" s="215"/>
      <c r="UUQ37" s="215"/>
      <c r="UUR37" s="215"/>
      <c r="UUS37" s="215"/>
      <c r="UUT37" s="215"/>
      <c r="UUU37" s="215"/>
      <c r="UUV37" s="215"/>
      <c r="UUW37" s="215"/>
      <c r="UUX37" s="215"/>
      <c r="UUY37" s="215"/>
      <c r="UUZ37" s="215"/>
      <c r="UVA37" s="215"/>
      <c r="UVB37" s="215"/>
      <c r="UVC37" s="215"/>
      <c r="UVD37" s="215"/>
      <c r="UVE37" s="215"/>
      <c r="UVF37" s="215"/>
      <c r="UVG37" s="215"/>
      <c r="UVH37" s="215"/>
      <c r="UVI37" s="215"/>
      <c r="UVJ37" s="215"/>
      <c r="UVK37" s="215"/>
      <c r="UVL37" s="215"/>
      <c r="UVM37" s="215"/>
      <c r="UVN37" s="215"/>
      <c r="UVO37" s="215"/>
      <c r="UVP37" s="215"/>
      <c r="UVQ37" s="215"/>
      <c r="UVR37" s="215"/>
      <c r="UVS37" s="215"/>
      <c r="UVT37" s="215"/>
      <c r="UVU37" s="215"/>
      <c r="UVV37" s="215"/>
      <c r="UVW37" s="215"/>
      <c r="UVX37" s="215"/>
      <c r="UVY37" s="215"/>
      <c r="UVZ37" s="215"/>
      <c r="UWA37" s="215"/>
      <c r="UWB37" s="215"/>
      <c r="UWC37" s="215"/>
      <c r="UWD37" s="215"/>
      <c r="UWE37" s="215"/>
      <c r="UWF37" s="215"/>
      <c r="UWG37" s="215"/>
      <c r="UWH37" s="215"/>
      <c r="UWI37" s="215"/>
      <c r="UWJ37" s="215"/>
      <c r="UWK37" s="215"/>
      <c r="UWL37" s="215"/>
      <c r="UWM37" s="215"/>
      <c r="UWN37" s="215"/>
      <c r="UWO37" s="215"/>
      <c r="UWP37" s="215"/>
      <c r="UWQ37" s="215"/>
      <c r="UWR37" s="215"/>
      <c r="UWS37" s="215"/>
      <c r="UWT37" s="215"/>
      <c r="UWU37" s="215"/>
      <c r="UWV37" s="215"/>
      <c r="UWW37" s="215"/>
      <c r="UWX37" s="215"/>
      <c r="UWY37" s="215"/>
      <c r="UWZ37" s="215"/>
      <c r="UXA37" s="215"/>
      <c r="UXB37" s="215"/>
      <c r="UXC37" s="215"/>
      <c r="UXD37" s="215"/>
      <c r="UXE37" s="215"/>
      <c r="UXF37" s="215"/>
      <c r="UXG37" s="215"/>
      <c r="UXH37" s="215"/>
      <c r="UXI37" s="215"/>
      <c r="UXJ37" s="215"/>
      <c r="UXK37" s="215"/>
      <c r="UXL37" s="215"/>
      <c r="UXM37" s="215"/>
      <c r="UXN37" s="215"/>
      <c r="UXO37" s="215"/>
      <c r="UXP37" s="215"/>
      <c r="UXQ37" s="215"/>
      <c r="UXR37" s="215"/>
      <c r="UXS37" s="215"/>
      <c r="UXT37" s="215"/>
      <c r="UXU37" s="215"/>
      <c r="UXV37" s="215"/>
      <c r="UXW37" s="215"/>
      <c r="UXX37" s="215"/>
      <c r="UXY37" s="215"/>
      <c r="UXZ37" s="215"/>
      <c r="UYA37" s="215"/>
      <c r="UYB37" s="215"/>
      <c r="UYC37" s="215"/>
      <c r="UYD37" s="215"/>
      <c r="UYE37" s="215"/>
      <c r="UYF37" s="215"/>
      <c r="UYG37" s="215"/>
      <c r="UYH37" s="215"/>
      <c r="UYI37" s="215"/>
      <c r="UYJ37" s="215"/>
      <c r="UYK37" s="215"/>
      <c r="UYL37" s="215"/>
      <c r="UYM37" s="215"/>
      <c r="UYN37" s="215"/>
      <c r="UYO37" s="215"/>
      <c r="UYP37" s="215"/>
      <c r="UYQ37" s="215"/>
      <c r="UYR37" s="215"/>
      <c r="UYS37" s="215"/>
      <c r="UYT37" s="215"/>
      <c r="UYU37" s="215"/>
      <c r="UYV37" s="215"/>
      <c r="UYW37" s="215"/>
      <c r="UYX37" s="215"/>
      <c r="UYY37" s="215"/>
      <c r="UYZ37" s="215"/>
      <c r="UZA37" s="215"/>
      <c r="UZB37" s="215"/>
      <c r="UZC37" s="215"/>
      <c r="UZD37" s="215"/>
      <c r="UZE37" s="215"/>
      <c r="UZF37" s="215"/>
      <c r="UZG37" s="215"/>
      <c r="UZH37" s="215"/>
      <c r="UZI37" s="215"/>
      <c r="UZJ37" s="215"/>
      <c r="UZK37" s="215"/>
      <c r="UZL37" s="215"/>
      <c r="UZM37" s="215"/>
      <c r="UZN37" s="215"/>
      <c r="UZO37" s="215"/>
      <c r="UZP37" s="215"/>
      <c r="UZQ37" s="215"/>
      <c r="UZR37" s="215"/>
      <c r="UZS37" s="215"/>
      <c r="UZT37" s="215"/>
      <c r="UZU37" s="215"/>
      <c r="UZV37" s="215"/>
      <c r="UZW37" s="215"/>
      <c r="UZX37" s="215"/>
      <c r="UZY37" s="215"/>
      <c r="UZZ37" s="215"/>
      <c r="VAA37" s="215"/>
      <c r="VAB37" s="215"/>
      <c r="VAC37" s="215"/>
      <c r="VAD37" s="215"/>
      <c r="VAE37" s="215"/>
      <c r="VAF37" s="215"/>
      <c r="VAG37" s="215"/>
      <c r="VAH37" s="215"/>
      <c r="VAI37" s="215"/>
      <c r="VAJ37" s="215"/>
      <c r="VAK37" s="215"/>
      <c r="VAL37" s="215"/>
      <c r="VAM37" s="215"/>
      <c r="VAN37" s="215"/>
      <c r="VAO37" s="215"/>
      <c r="VAP37" s="215"/>
      <c r="VAQ37" s="215"/>
      <c r="VAR37" s="215"/>
      <c r="VAS37" s="215"/>
      <c r="VAT37" s="215"/>
      <c r="VAU37" s="215"/>
      <c r="VAV37" s="215"/>
      <c r="VAW37" s="215"/>
      <c r="VAX37" s="215"/>
      <c r="VAY37" s="215"/>
      <c r="VAZ37" s="215"/>
      <c r="VBA37" s="215"/>
      <c r="VBB37" s="215"/>
      <c r="VBC37" s="215"/>
      <c r="VBD37" s="215"/>
      <c r="VBE37" s="215"/>
      <c r="VBF37" s="215"/>
      <c r="VBG37" s="215"/>
      <c r="VBH37" s="215"/>
      <c r="VBI37" s="215"/>
      <c r="VBJ37" s="215"/>
      <c r="VBK37" s="215"/>
      <c r="VBL37" s="215"/>
      <c r="VBM37" s="215"/>
      <c r="VBN37" s="215"/>
      <c r="VBO37" s="215"/>
      <c r="VBP37" s="215"/>
      <c r="VBQ37" s="215"/>
      <c r="VBR37" s="215"/>
      <c r="VBS37" s="215"/>
      <c r="VBT37" s="215"/>
      <c r="VBU37" s="215"/>
      <c r="VBV37" s="215"/>
      <c r="VBW37" s="215"/>
      <c r="VBX37" s="215"/>
      <c r="VBY37" s="215"/>
      <c r="VBZ37" s="215"/>
      <c r="VCA37" s="215"/>
      <c r="VCB37" s="215"/>
      <c r="VCC37" s="215"/>
      <c r="VCD37" s="215"/>
      <c r="VCE37" s="215"/>
      <c r="VCF37" s="215"/>
      <c r="VCG37" s="215"/>
      <c r="VCH37" s="215"/>
      <c r="VCI37" s="215"/>
      <c r="VCJ37" s="215"/>
      <c r="VCK37" s="215"/>
      <c r="VCL37" s="215"/>
      <c r="VCM37" s="215"/>
      <c r="VCN37" s="215"/>
      <c r="VCO37" s="215"/>
      <c r="VCP37" s="215"/>
      <c r="VCQ37" s="215"/>
      <c r="VCR37" s="215"/>
      <c r="VCS37" s="215"/>
      <c r="VCT37" s="215"/>
      <c r="VCU37" s="215"/>
      <c r="VCV37" s="215"/>
      <c r="VCW37" s="215"/>
      <c r="VCX37" s="215"/>
      <c r="VCY37" s="215"/>
      <c r="VCZ37" s="215"/>
      <c r="VDA37" s="215"/>
      <c r="VDB37" s="215"/>
      <c r="VDC37" s="215"/>
      <c r="VDD37" s="215"/>
      <c r="VDE37" s="215"/>
      <c r="VDF37" s="215"/>
      <c r="VDG37" s="215"/>
      <c r="VDH37" s="215"/>
      <c r="VDI37" s="215"/>
      <c r="VDJ37" s="215"/>
      <c r="VDK37" s="215"/>
      <c r="VDL37" s="215"/>
      <c r="VDM37" s="215"/>
      <c r="VDN37" s="215"/>
      <c r="VDO37" s="215"/>
      <c r="VDP37" s="215"/>
      <c r="VDQ37" s="215"/>
      <c r="VDR37" s="215"/>
      <c r="VDS37" s="215"/>
      <c r="VDT37" s="215"/>
      <c r="VDU37" s="215"/>
      <c r="VDV37" s="215"/>
      <c r="VDW37" s="215"/>
      <c r="VDX37" s="215"/>
      <c r="VDY37" s="215"/>
      <c r="VDZ37" s="215"/>
      <c r="VEA37" s="215"/>
      <c r="VEB37" s="215"/>
      <c r="VEC37" s="215"/>
      <c r="VED37" s="215"/>
      <c r="VEE37" s="215"/>
      <c r="VEF37" s="215"/>
      <c r="VEG37" s="215"/>
      <c r="VEH37" s="215"/>
      <c r="VEI37" s="215"/>
      <c r="VEJ37" s="215"/>
      <c r="VEK37" s="215"/>
      <c r="VEL37" s="215"/>
      <c r="VEM37" s="215"/>
      <c r="VEN37" s="215"/>
      <c r="VEO37" s="215"/>
      <c r="VEP37" s="215"/>
      <c r="VEQ37" s="215"/>
      <c r="VER37" s="215"/>
      <c r="VES37" s="215"/>
      <c r="VET37" s="215"/>
      <c r="VEU37" s="215"/>
      <c r="VEV37" s="215"/>
      <c r="VEW37" s="215"/>
      <c r="VEX37" s="215"/>
      <c r="VEY37" s="215"/>
      <c r="VEZ37" s="215"/>
      <c r="VFA37" s="215"/>
      <c r="VFB37" s="215"/>
      <c r="VFC37" s="215"/>
      <c r="VFD37" s="215"/>
      <c r="VFE37" s="215"/>
      <c r="VFF37" s="215"/>
      <c r="VFG37" s="215"/>
      <c r="VFH37" s="215"/>
      <c r="VFI37" s="215"/>
      <c r="VFJ37" s="215"/>
      <c r="VFK37" s="215"/>
      <c r="VFL37" s="215"/>
      <c r="VFM37" s="215"/>
      <c r="VFN37" s="215"/>
      <c r="VFO37" s="215"/>
      <c r="VFP37" s="215"/>
      <c r="VFQ37" s="215"/>
      <c r="VFR37" s="215"/>
      <c r="VFS37" s="215"/>
      <c r="VFT37" s="215"/>
      <c r="VFU37" s="215"/>
      <c r="VFV37" s="215"/>
      <c r="VFW37" s="215"/>
      <c r="VFX37" s="215"/>
      <c r="VFY37" s="215"/>
      <c r="VFZ37" s="215"/>
      <c r="VGA37" s="215"/>
      <c r="VGB37" s="215"/>
      <c r="VGC37" s="215"/>
      <c r="VGD37" s="215"/>
      <c r="VGE37" s="215"/>
      <c r="VGF37" s="215"/>
      <c r="VGG37" s="215"/>
      <c r="VGH37" s="215"/>
      <c r="VGI37" s="215"/>
      <c r="VGJ37" s="215"/>
      <c r="VGK37" s="215"/>
      <c r="VGL37" s="215"/>
      <c r="VGM37" s="215"/>
      <c r="VGN37" s="215"/>
      <c r="VGO37" s="215"/>
      <c r="VGP37" s="215"/>
      <c r="VGQ37" s="215"/>
      <c r="VGR37" s="215"/>
      <c r="VGS37" s="215"/>
      <c r="VGT37" s="215"/>
      <c r="VGU37" s="215"/>
      <c r="VGV37" s="215"/>
      <c r="VGW37" s="215"/>
      <c r="VGX37" s="215"/>
      <c r="VGY37" s="215"/>
      <c r="VGZ37" s="215"/>
      <c r="VHA37" s="215"/>
      <c r="VHB37" s="215"/>
      <c r="VHC37" s="215"/>
      <c r="VHD37" s="215"/>
      <c r="VHE37" s="215"/>
      <c r="VHF37" s="215"/>
      <c r="VHG37" s="215"/>
      <c r="VHH37" s="215"/>
      <c r="VHI37" s="215"/>
      <c r="VHJ37" s="215"/>
      <c r="VHK37" s="215"/>
      <c r="VHL37" s="215"/>
      <c r="VHM37" s="215"/>
      <c r="VHN37" s="215"/>
      <c r="VHO37" s="215"/>
      <c r="VHP37" s="215"/>
      <c r="VHQ37" s="215"/>
      <c r="VHR37" s="215"/>
      <c r="VHS37" s="215"/>
      <c r="VHT37" s="215"/>
      <c r="VHU37" s="215"/>
      <c r="VHV37" s="215"/>
      <c r="VHW37" s="215"/>
      <c r="VHX37" s="215"/>
      <c r="VHY37" s="215"/>
      <c r="VHZ37" s="215"/>
      <c r="VIA37" s="215"/>
      <c r="VIB37" s="215"/>
      <c r="VIC37" s="215"/>
      <c r="VID37" s="215"/>
      <c r="VIE37" s="215"/>
      <c r="VIF37" s="215"/>
      <c r="VIG37" s="215"/>
      <c r="VIH37" s="215"/>
      <c r="VII37" s="215"/>
      <c r="VIJ37" s="215"/>
      <c r="VIK37" s="215"/>
      <c r="VIL37" s="215"/>
      <c r="VIM37" s="215"/>
      <c r="VIN37" s="215"/>
      <c r="VIO37" s="215"/>
      <c r="VIP37" s="215"/>
      <c r="VIQ37" s="215"/>
      <c r="VIR37" s="215"/>
      <c r="VIS37" s="215"/>
      <c r="VIT37" s="215"/>
      <c r="VIU37" s="215"/>
      <c r="VIV37" s="215"/>
      <c r="VIW37" s="215"/>
      <c r="VIX37" s="215"/>
      <c r="VIY37" s="215"/>
      <c r="VIZ37" s="215"/>
      <c r="VJA37" s="215"/>
      <c r="VJB37" s="215"/>
      <c r="VJC37" s="215"/>
      <c r="VJD37" s="215"/>
      <c r="VJE37" s="215"/>
      <c r="VJF37" s="215"/>
      <c r="VJG37" s="215"/>
      <c r="VJH37" s="215"/>
      <c r="VJI37" s="215"/>
      <c r="VJJ37" s="215"/>
      <c r="VJK37" s="215"/>
      <c r="VJL37" s="215"/>
      <c r="VJM37" s="215"/>
      <c r="VJN37" s="215"/>
      <c r="VJO37" s="215"/>
      <c r="VJP37" s="215"/>
      <c r="VJQ37" s="215"/>
      <c r="VJR37" s="215"/>
      <c r="VJS37" s="215"/>
      <c r="VJT37" s="215"/>
      <c r="VJU37" s="215"/>
      <c r="VJV37" s="215"/>
      <c r="VJW37" s="215"/>
      <c r="VJX37" s="215"/>
      <c r="VJY37" s="215"/>
      <c r="VJZ37" s="215"/>
      <c r="VKA37" s="215"/>
      <c r="VKB37" s="215"/>
      <c r="VKC37" s="215"/>
      <c r="VKD37" s="215"/>
      <c r="VKE37" s="215"/>
      <c r="VKF37" s="215"/>
      <c r="VKG37" s="215"/>
      <c r="VKH37" s="215"/>
      <c r="VKI37" s="215"/>
      <c r="VKJ37" s="215"/>
      <c r="VKK37" s="215"/>
      <c r="VKL37" s="215"/>
      <c r="VKM37" s="215"/>
      <c r="VKN37" s="215"/>
      <c r="VKO37" s="215"/>
      <c r="VKP37" s="215"/>
      <c r="VKQ37" s="215"/>
      <c r="VKR37" s="215"/>
      <c r="VKS37" s="215"/>
      <c r="VKT37" s="215"/>
      <c r="VKU37" s="215"/>
      <c r="VKV37" s="215"/>
      <c r="VKW37" s="215"/>
      <c r="VKX37" s="215"/>
      <c r="VKY37" s="215"/>
      <c r="VKZ37" s="215"/>
      <c r="VLA37" s="215"/>
      <c r="VLB37" s="215"/>
      <c r="VLC37" s="215"/>
      <c r="VLD37" s="215"/>
      <c r="VLE37" s="215"/>
      <c r="VLF37" s="215"/>
      <c r="VLG37" s="215"/>
      <c r="VLH37" s="215"/>
      <c r="VLI37" s="215"/>
      <c r="VLJ37" s="215"/>
      <c r="VLK37" s="215"/>
      <c r="VLL37" s="215"/>
      <c r="VLM37" s="215"/>
      <c r="VLN37" s="215"/>
      <c r="VLO37" s="215"/>
      <c r="VLP37" s="215"/>
      <c r="VLQ37" s="215"/>
      <c r="VLR37" s="215"/>
      <c r="VLS37" s="215"/>
      <c r="VLT37" s="215"/>
      <c r="VLU37" s="215"/>
      <c r="VLV37" s="215"/>
      <c r="VLW37" s="215"/>
      <c r="VLX37" s="215"/>
      <c r="VLY37" s="215"/>
      <c r="VLZ37" s="215"/>
      <c r="VMA37" s="215"/>
      <c r="VMB37" s="215"/>
      <c r="VMC37" s="215"/>
      <c r="VMD37" s="215"/>
      <c r="VME37" s="215"/>
      <c r="VMF37" s="215"/>
      <c r="VMG37" s="215"/>
      <c r="VMH37" s="215"/>
      <c r="VMI37" s="215"/>
      <c r="VMJ37" s="215"/>
      <c r="VMK37" s="215"/>
      <c r="VML37" s="215"/>
      <c r="VMM37" s="215"/>
      <c r="VMN37" s="215"/>
      <c r="VMO37" s="215"/>
      <c r="VMP37" s="215"/>
      <c r="VMQ37" s="215"/>
      <c r="VMR37" s="215"/>
      <c r="VMS37" s="215"/>
      <c r="VMT37" s="215"/>
      <c r="VMU37" s="215"/>
      <c r="VMV37" s="215"/>
      <c r="VMW37" s="215"/>
      <c r="VMX37" s="215"/>
      <c r="VMY37" s="215"/>
      <c r="VMZ37" s="215"/>
      <c r="VNA37" s="215"/>
      <c r="VNB37" s="215"/>
      <c r="VNC37" s="215"/>
      <c r="VND37" s="215"/>
      <c r="VNE37" s="215"/>
      <c r="VNF37" s="215"/>
      <c r="VNG37" s="215"/>
      <c r="VNH37" s="215"/>
      <c r="VNI37" s="215"/>
      <c r="VNJ37" s="215"/>
      <c r="VNK37" s="215"/>
      <c r="VNL37" s="215"/>
      <c r="VNM37" s="215"/>
      <c r="VNN37" s="215"/>
      <c r="VNO37" s="215"/>
      <c r="VNP37" s="215"/>
      <c r="VNQ37" s="215"/>
      <c r="VNR37" s="215"/>
      <c r="VNS37" s="215"/>
      <c r="VNT37" s="215"/>
      <c r="VNU37" s="215"/>
      <c r="VNV37" s="215"/>
      <c r="VNW37" s="215"/>
      <c r="VNX37" s="215"/>
      <c r="VNY37" s="215"/>
      <c r="VNZ37" s="215"/>
      <c r="VOA37" s="215"/>
      <c r="VOB37" s="215"/>
      <c r="VOC37" s="215"/>
      <c r="VOD37" s="215"/>
      <c r="VOE37" s="215"/>
      <c r="VOF37" s="215"/>
      <c r="VOG37" s="215"/>
      <c r="VOH37" s="215"/>
      <c r="VOI37" s="215"/>
      <c r="VOJ37" s="215"/>
      <c r="VOK37" s="215"/>
      <c r="VOL37" s="215"/>
      <c r="VOM37" s="215"/>
      <c r="VON37" s="215"/>
      <c r="VOO37" s="215"/>
      <c r="VOP37" s="215"/>
      <c r="VOQ37" s="215"/>
      <c r="VOR37" s="215"/>
      <c r="VOS37" s="215"/>
      <c r="VOT37" s="215"/>
      <c r="VOU37" s="215"/>
      <c r="VOV37" s="215"/>
      <c r="VOW37" s="215"/>
      <c r="VOX37" s="215"/>
      <c r="VOY37" s="215"/>
      <c r="VOZ37" s="215"/>
      <c r="VPA37" s="215"/>
      <c r="VPB37" s="215"/>
      <c r="VPC37" s="215"/>
      <c r="VPD37" s="215"/>
      <c r="VPE37" s="215"/>
      <c r="VPF37" s="215"/>
      <c r="VPG37" s="215"/>
      <c r="VPH37" s="215"/>
      <c r="VPI37" s="215"/>
      <c r="VPJ37" s="215"/>
      <c r="VPK37" s="215"/>
      <c r="VPL37" s="215"/>
      <c r="VPM37" s="215"/>
      <c r="VPN37" s="215"/>
      <c r="VPO37" s="215"/>
      <c r="VPP37" s="215"/>
      <c r="VPQ37" s="215"/>
      <c r="VPR37" s="215"/>
      <c r="VPS37" s="215"/>
      <c r="VPT37" s="215"/>
      <c r="VPU37" s="215"/>
      <c r="VPV37" s="215"/>
      <c r="VPW37" s="215"/>
      <c r="VPX37" s="215"/>
      <c r="VPY37" s="215"/>
      <c r="VPZ37" s="215"/>
      <c r="VQA37" s="215"/>
      <c r="VQB37" s="215"/>
      <c r="VQC37" s="215"/>
      <c r="VQD37" s="215"/>
      <c r="VQE37" s="215"/>
      <c r="VQF37" s="215"/>
      <c r="VQG37" s="215"/>
      <c r="VQH37" s="215"/>
      <c r="VQI37" s="215"/>
      <c r="VQJ37" s="215"/>
      <c r="VQK37" s="215"/>
      <c r="VQL37" s="215"/>
      <c r="VQM37" s="215"/>
      <c r="VQN37" s="215"/>
      <c r="VQO37" s="215"/>
      <c r="VQP37" s="215"/>
      <c r="VQQ37" s="215"/>
      <c r="VQR37" s="215"/>
      <c r="VQS37" s="215"/>
      <c r="VQT37" s="215"/>
      <c r="VQU37" s="215"/>
      <c r="VQV37" s="215"/>
      <c r="VQW37" s="215"/>
      <c r="VQX37" s="215"/>
      <c r="VQY37" s="215"/>
      <c r="VQZ37" s="215"/>
      <c r="VRA37" s="215"/>
      <c r="VRB37" s="215"/>
      <c r="VRC37" s="215"/>
      <c r="VRD37" s="215"/>
      <c r="VRE37" s="215"/>
      <c r="VRF37" s="215"/>
      <c r="VRG37" s="215"/>
      <c r="VRH37" s="215"/>
      <c r="VRI37" s="215"/>
      <c r="VRJ37" s="215"/>
      <c r="VRK37" s="215"/>
      <c r="VRL37" s="215"/>
      <c r="VRM37" s="215"/>
      <c r="VRN37" s="215"/>
      <c r="VRO37" s="215"/>
      <c r="VRP37" s="215"/>
      <c r="VRQ37" s="215"/>
      <c r="VRR37" s="215"/>
      <c r="VRS37" s="215"/>
      <c r="VRT37" s="215"/>
      <c r="VRU37" s="215"/>
      <c r="VRV37" s="215"/>
      <c r="VRW37" s="215"/>
      <c r="VRX37" s="215"/>
      <c r="VRY37" s="215"/>
      <c r="VRZ37" s="215"/>
      <c r="VSA37" s="215"/>
      <c r="VSB37" s="215"/>
      <c r="VSC37" s="215"/>
      <c r="VSD37" s="215"/>
      <c r="VSE37" s="215"/>
      <c r="VSF37" s="215"/>
      <c r="VSG37" s="215"/>
      <c r="VSH37" s="215"/>
      <c r="VSI37" s="215"/>
      <c r="VSJ37" s="215"/>
      <c r="VSK37" s="215"/>
      <c r="VSL37" s="215"/>
      <c r="VSM37" s="215"/>
      <c r="VSN37" s="215"/>
      <c r="VSO37" s="215"/>
      <c r="VSP37" s="215"/>
      <c r="VSQ37" s="215"/>
      <c r="VSR37" s="215"/>
      <c r="VSS37" s="215"/>
      <c r="VST37" s="215"/>
      <c r="VSU37" s="215"/>
      <c r="VSV37" s="215"/>
      <c r="VSW37" s="215"/>
      <c r="VSX37" s="215"/>
      <c r="VSY37" s="215"/>
      <c r="VSZ37" s="215"/>
      <c r="VTA37" s="215"/>
      <c r="VTB37" s="215"/>
      <c r="VTC37" s="215"/>
      <c r="VTD37" s="215"/>
      <c r="VTE37" s="215"/>
      <c r="VTF37" s="215"/>
      <c r="VTG37" s="215"/>
      <c r="VTH37" s="215"/>
      <c r="VTI37" s="215"/>
      <c r="VTJ37" s="215"/>
      <c r="VTK37" s="215"/>
      <c r="VTL37" s="215"/>
      <c r="VTM37" s="215"/>
      <c r="VTN37" s="215"/>
      <c r="VTO37" s="215"/>
      <c r="VTP37" s="215"/>
      <c r="VTQ37" s="215"/>
      <c r="VTR37" s="215"/>
      <c r="VTS37" s="215"/>
      <c r="VTT37" s="215"/>
      <c r="VTU37" s="215"/>
      <c r="VTV37" s="215"/>
      <c r="VTW37" s="215"/>
      <c r="VTX37" s="215"/>
      <c r="VTY37" s="215"/>
      <c r="VTZ37" s="215"/>
      <c r="VUA37" s="215"/>
      <c r="VUB37" s="215"/>
      <c r="VUC37" s="215"/>
      <c r="VUD37" s="215"/>
      <c r="VUE37" s="215"/>
      <c r="VUF37" s="215"/>
      <c r="VUG37" s="215"/>
      <c r="VUH37" s="215"/>
      <c r="VUI37" s="215"/>
      <c r="VUJ37" s="215"/>
      <c r="VUK37" s="215"/>
      <c r="VUL37" s="215"/>
      <c r="VUM37" s="215"/>
      <c r="VUN37" s="215"/>
      <c r="VUO37" s="215"/>
      <c r="VUP37" s="215"/>
      <c r="VUQ37" s="215"/>
      <c r="VUR37" s="215"/>
      <c r="VUS37" s="215"/>
      <c r="VUT37" s="215"/>
      <c r="VUU37" s="215"/>
      <c r="VUV37" s="215"/>
      <c r="VUW37" s="215"/>
      <c r="VUX37" s="215"/>
      <c r="VUY37" s="215"/>
      <c r="VUZ37" s="215"/>
      <c r="VVA37" s="215"/>
      <c r="VVB37" s="215"/>
      <c r="VVC37" s="215"/>
      <c r="VVD37" s="215"/>
      <c r="VVE37" s="215"/>
      <c r="VVF37" s="215"/>
      <c r="VVG37" s="215"/>
      <c r="VVH37" s="215"/>
      <c r="VVI37" s="215"/>
      <c r="VVJ37" s="215"/>
      <c r="VVK37" s="215"/>
      <c r="VVL37" s="215"/>
      <c r="VVM37" s="215"/>
      <c r="VVN37" s="215"/>
      <c r="VVO37" s="215"/>
      <c r="VVP37" s="215"/>
      <c r="VVQ37" s="215"/>
      <c r="VVR37" s="215"/>
      <c r="VVS37" s="215"/>
      <c r="VVT37" s="215"/>
      <c r="VVU37" s="215"/>
      <c r="VVV37" s="215"/>
      <c r="VVW37" s="215"/>
      <c r="VVX37" s="215"/>
      <c r="VVY37" s="215"/>
      <c r="VVZ37" s="215"/>
      <c r="VWA37" s="215"/>
      <c r="VWB37" s="215"/>
      <c r="VWC37" s="215"/>
      <c r="VWD37" s="215"/>
      <c r="VWE37" s="215"/>
      <c r="VWF37" s="215"/>
      <c r="VWG37" s="215"/>
      <c r="VWH37" s="215"/>
      <c r="VWI37" s="215"/>
      <c r="VWJ37" s="215"/>
      <c r="VWK37" s="215"/>
      <c r="VWL37" s="215"/>
      <c r="VWM37" s="215"/>
      <c r="VWN37" s="215"/>
      <c r="VWO37" s="215"/>
      <c r="VWP37" s="215"/>
      <c r="VWQ37" s="215"/>
      <c r="VWR37" s="215"/>
      <c r="VWS37" s="215"/>
      <c r="VWT37" s="215"/>
      <c r="VWU37" s="215"/>
      <c r="VWV37" s="215"/>
      <c r="VWW37" s="215"/>
      <c r="VWX37" s="215"/>
      <c r="VWY37" s="215"/>
      <c r="VWZ37" s="215"/>
      <c r="VXA37" s="215"/>
      <c r="VXB37" s="215"/>
      <c r="VXC37" s="215"/>
      <c r="VXD37" s="215"/>
      <c r="VXE37" s="215"/>
      <c r="VXF37" s="215"/>
      <c r="VXG37" s="215"/>
      <c r="VXH37" s="215"/>
      <c r="VXI37" s="215"/>
      <c r="VXJ37" s="215"/>
      <c r="VXK37" s="215"/>
      <c r="VXL37" s="215"/>
      <c r="VXM37" s="215"/>
      <c r="VXN37" s="215"/>
      <c r="VXO37" s="215"/>
      <c r="VXP37" s="215"/>
      <c r="VXQ37" s="215"/>
      <c r="VXR37" s="215"/>
      <c r="VXS37" s="215"/>
      <c r="VXT37" s="215"/>
      <c r="VXU37" s="215"/>
      <c r="VXV37" s="215"/>
      <c r="VXW37" s="215"/>
      <c r="VXX37" s="215"/>
      <c r="VXY37" s="215"/>
      <c r="VXZ37" s="215"/>
      <c r="VYA37" s="215"/>
      <c r="VYB37" s="215"/>
      <c r="VYC37" s="215"/>
      <c r="VYD37" s="215"/>
      <c r="VYE37" s="215"/>
      <c r="VYF37" s="215"/>
      <c r="VYG37" s="215"/>
      <c r="VYH37" s="215"/>
      <c r="VYI37" s="215"/>
      <c r="VYJ37" s="215"/>
      <c r="VYK37" s="215"/>
      <c r="VYL37" s="215"/>
      <c r="VYM37" s="215"/>
      <c r="VYN37" s="215"/>
      <c r="VYO37" s="215"/>
      <c r="VYP37" s="215"/>
      <c r="VYQ37" s="215"/>
      <c r="VYR37" s="215"/>
      <c r="VYS37" s="215"/>
      <c r="VYT37" s="215"/>
      <c r="VYU37" s="215"/>
      <c r="VYV37" s="215"/>
      <c r="VYW37" s="215"/>
      <c r="VYX37" s="215"/>
      <c r="VYY37" s="215"/>
      <c r="VYZ37" s="215"/>
      <c r="VZA37" s="215"/>
      <c r="VZB37" s="215"/>
      <c r="VZC37" s="215"/>
      <c r="VZD37" s="215"/>
      <c r="VZE37" s="215"/>
      <c r="VZF37" s="215"/>
      <c r="VZG37" s="215"/>
      <c r="VZH37" s="215"/>
      <c r="VZI37" s="215"/>
      <c r="VZJ37" s="215"/>
      <c r="VZK37" s="215"/>
      <c r="VZL37" s="215"/>
      <c r="VZM37" s="215"/>
      <c r="VZN37" s="215"/>
      <c r="VZO37" s="215"/>
      <c r="VZP37" s="215"/>
      <c r="VZQ37" s="215"/>
      <c r="VZR37" s="215"/>
      <c r="VZS37" s="215"/>
      <c r="VZT37" s="215"/>
      <c r="VZU37" s="215"/>
      <c r="VZV37" s="215"/>
      <c r="VZW37" s="215"/>
      <c r="VZX37" s="215"/>
      <c r="VZY37" s="215"/>
      <c r="VZZ37" s="215"/>
      <c r="WAA37" s="215"/>
      <c r="WAB37" s="215"/>
      <c r="WAC37" s="215"/>
      <c r="WAD37" s="215"/>
      <c r="WAE37" s="215"/>
      <c r="WAF37" s="215"/>
      <c r="WAG37" s="215"/>
      <c r="WAH37" s="215"/>
      <c r="WAI37" s="215"/>
      <c r="WAJ37" s="215"/>
      <c r="WAK37" s="215"/>
      <c r="WAL37" s="215"/>
      <c r="WAM37" s="215"/>
      <c r="WAN37" s="215"/>
      <c r="WAO37" s="215"/>
      <c r="WAP37" s="215"/>
      <c r="WAQ37" s="215"/>
      <c r="WAR37" s="215"/>
      <c r="WAS37" s="215"/>
      <c r="WAT37" s="215"/>
      <c r="WAU37" s="215"/>
      <c r="WAV37" s="215"/>
      <c r="WAW37" s="215"/>
      <c r="WAX37" s="215"/>
      <c r="WAY37" s="215"/>
      <c r="WAZ37" s="215"/>
      <c r="WBA37" s="215"/>
      <c r="WBB37" s="215"/>
      <c r="WBC37" s="215"/>
      <c r="WBD37" s="215"/>
      <c r="WBE37" s="215"/>
      <c r="WBF37" s="215"/>
      <c r="WBG37" s="215"/>
      <c r="WBH37" s="215"/>
      <c r="WBI37" s="215"/>
      <c r="WBJ37" s="215"/>
      <c r="WBK37" s="215"/>
      <c r="WBL37" s="215"/>
      <c r="WBM37" s="215"/>
      <c r="WBN37" s="215"/>
      <c r="WBO37" s="215"/>
      <c r="WBP37" s="215"/>
      <c r="WBQ37" s="215"/>
      <c r="WBR37" s="215"/>
      <c r="WBS37" s="215"/>
      <c r="WBT37" s="215"/>
      <c r="WBU37" s="215"/>
      <c r="WBV37" s="215"/>
      <c r="WBW37" s="215"/>
      <c r="WBX37" s="215"/>
      <c r="WBY37" s="215"/>
      <c r="WBZ37" s="215"/>
      <c r="WCA37" s="215"/>
      <c r="WCB37" s="215"/>
      <c r="WCC37" s="215"/>
      <c r="WCD37" s="215"/>
      <c r="WCE37" s="215"/>
      <c r="WCF37" s="215"/>
      <c r="WCG37" s="215"/>
      <c r="WCH37" s="215"/>
      <c r="WCI37" s="215"/>
      <c r="WCJ37" s="215"/>
      <c r="WCK37" s="215"/>
      <c r="WCL37" s="215"/>
      <c r="WCM37" s="215"/>
      <c r="WCN37" s="215"/>
      <c r="WCO37" s="215"/>
      <c r="WCP37" s="215"/>
      <c r="WCQ37" s="215"/>
      <c r="WCR37" s="215"/>
      <c r="WCS37" s="215"/>
      <c r="WCT37" s="215"/>
      <c r="WCU37" s="215"/>
      <c r="WCV37" s="215"/>
      <c r="WCW37" s="215"/>
      <c r="WCX37" s="215"/>
      <c r="WCY37" s="215"/>
      <c r="WCZ37" s="215"/>
      <c r="WDA37" s="215"/>
      <c r="WDB37" s="215"/>
      <c r="WDC37" s="215"/>
      <c r="WDD37" s="215"/>
      <c r="WDE37" s="215"/>
      <c r="WDF37" s="215"/>
      <c r="WDG37" s="215"/>
      <c r="WDH37" s="215"/>
      <c r="WDI37" s="215"/>
      <c r="WDJ37" s="215"/>
      <c r="WDK37" s="215"/>
      <c r="WDL37" s="215"/>
      <c r="WDM37" s="215"/>
      <c r="WDN37" s="215"/>
      <c r="WDO37" s="215"/>
      <c r="WDP37" s="215"/>
      <c r="WDQ37" s="215"/>
      <c r="WDR37" s="215"/>
      <c r="WDS37" s="215"/>
      <c r="WDT37" s="215"/>
      <c r="WDU37" s="215"/>
      <c r="WDV37" s="215"/>
      <c r="WDW37" s="215"/>
      <c r="WDX37" s="215"/>
      <c r="WDY37" s="215"/>
      <c r="WDZ37" s="215"/>
      <c r="WEA37" s="215"/>
      <c r="WEB37" s="215"/>
      <c r="WEC37" s="215"/>
      <c r="WED37" s="215"/>
      <c r="WEE37" s="215"/>
      <c r="WEF37" s="215"/>
      <c r="WEG37" s="215"/>
      <c r="WEH37" s="215"/>
      <c r="WEI37" s="215"/>
      <c r="WEJ37" s="215"/>
      <c r="WEK37" s="215"/>
      <c r="WEL37" s="215"/>
      <c r="WEM37" s="215"/>
      <c r="WEN37" s="215"/>
      <c r="WEO37" s="215"/>
      <c r="WEP37" s="215"/>
      <c r="WEQ37" s="215"/>
      <c r="WER37" s="215"/>
      <c r="WES37" s="215"/>
      <c r="WET37" s="215"/>
      <c r="WEU37" s="215"/>
      <c r="WEV37" s="215"/>
      <c r="WEW37" s="215"/>
      <c r="WEX37" s="215"/>
      <c r="WEY37" s="215"/>
      <c r="WEZ37" s="215"/>
      <c r="WFA37" s="215"/>
      <c r="WFB37" s="215"/>
      <c r="WFC37" s="215"/>
      <c r="WFD37" s="215"/>
      <c r="WFE37" s="215"/>
      <c r="WFF37" s="215"/>
      <c r="WFG37" s="215"/>
      <c r="WFH37" s="215"/>
      <c r="WFI37" s="215"/>
      <c r="WFJ37" s="215"/>
      <c r="WFK37" s="215"/>
      <c r="WFL37" s="215"/>
      <c r="WFM37" s="215"/>
      <c r="WFN37" s="215"/>
      <c r="WFO37" s="215"/>
      <c r="WFP37" s="215"/>
      <c r="WFQ37" s="215"/>
      <c r="WFR37" s="215"/>
      <c r="WFS37" s="215"/>
      <c r="WFT37" s="215"/>
      <c r="WFU37" s="215"/>
      <c r="WFV37" s="215"/>
      <c r="WFW37" s="215"/>
      <c r="WFX37" s="215"/>
      <c r="WFY37" s="215"/>
      <c r="WFZ37" s="215"/>
      <c r="WGA37" s="215"/>
      <c r="WGB37" s="215"/>
      <c r="WGC37" s="215"/>
      <c r="WGD37" s="215"/>
      <c r="WGE37" s="215"/>
      <c r="WGF37" s="215"/>
      <c r="WGG37" s="215"/>
      <c r="WGH37" s="215"/>
      <c r="WGI37" s="215"/>
      <c r="WGJ37" s="215"/>
      <c r="WGK37" s="215"/>
      <c r="WGL37" s="215"/>
      <c r="WGM37" s="215"/>
      <c r="WGN37" s="215"/>
      <c r="WGO37" s="215"/>
      <c r="WGP37" s="215"/>
      <c r="WGQ37" s="215"/>
      <c r="WGR37" s="215"/>
      <c r="WGS37" s="215"/>
      <c r="WGT37" s="215"/>
      <c r="WGU37" s="215"/>
      <c r="WGV37" s="215"/>
      <c r="WGW37" s="215"/>
      <c r="WGX37" s="215"/>
      <c r="WGY37" s="215"/>
      <c r="WGZ37" s="215"/>
      <c r="WHA37" s="215"/>
      <c r="WHB37" s="215"/>
      <c r="WHC37" s="215"/>
      <c r="WHD37" s="215"/>
      <c r="WHE37" s="215"/>
      <c r="WHF37" s="215"/>
      <c r="WHG37" s="215"/>
      <c r="WHH37" s="215"/>
      <c r="WHI37" s="215"/>
      <c r="WHJ37" s="215"/>
      <c r="WHK37" s="215"/>
      <c r="WHL37" s="215"/>
      <c r="WHM37" s="215"/>
      <c r="WHN37" s="215"/>
      <c r="WHO37" s="215"/>
      <c r="WHP37" s="215"/>
      <c r="WHQ37" s="215"/>
      <c r="WHR37" s="215"/>
      <c r="WHS37" s="215"/>
      <c r="WHT37" s="215"/>
      <c r="WHU37" s="215"/>
      <c r="WHV37" s="215"/>
      <c r="WHW37" s="215"/>
      <c r="WHX37" s="215"/>
      <c r="WHY37" s="215"/>
      <c r="WHZ37" s="215"/>
      <c r="WIA37" s="215"/>
      <c r="WIB37" s="215"/>
      <c r="WIC37" s="215"/>
      <c r="WID37" s="215"/>
      <c r="WIE37" s="215"/>
      <c r="WIF37" s="215"/>
      <c r="WIG37" s="215"/>
      <c r="WIH37" s="215"/>
      <c r="WII37" s="215"/>
      <c r="WIJ37" s="215"/>
      <c r="WIK37" s="215"/>
      <c r="WIL37" s="215"/>
      <c r="WIM37" s="215"/>
      <c r="WIN37" s="215"/>
      <c r="WIO37" s="215"/>
      <c r="WIP37" s="215"/>
      <c r="WIQ37" s="215"/>
      <c r="WIR37" s="215"/>
      <c r="WIS37" s="215"/>
      <c r="WIT37" s="215"/>
      <c r="WIU37" s="215"/>
      <c r="WIV37" s="215"/>
      <c r="WIW37" s="215"/>
      <c r="WIX37" s="215"/>
      <c r="WIY37" s="215"/>
      <c r="WIZ37" s="215"/>
      <c r="WJA37" s="215"/>
      <c r="WJB37" s="215"/>
      <c r="WJC37" s="215"/>
      <c r="WJD37" s="215"/>
      <c r="WJE37" s="215"/>
      <c r="WJF37" s="215"/>
      <c r="WJG37" s="215"/>
      <c r="WJH37" s="215"/>
      <c r="WJI37" s="215"/>
      <c r="WJJ37" s="215"/>
      <c r="WJK37" s="215"/>
      <c r="WJL37" s="215"/>
      <c r="WJM37" s="215"/>
      <c r="WJN37" s="215"/>
      <c r="WJO37" s="215"/>
      <c r="WJP37" s="215"/>
      <c r="WJQ37" s="215"/>
      <c r="WJR37" s="215"/>
      <c r="WJS37" s="215"/>
      <c r="WJT37" s="215"/>
      <c r="WJU37" s="215"/>
      <c r="WJV37" s="215"/>
      <c r="WJW37" s="215"/>
      <c r="WJX37" s="215"/>
      <c r="WJY37" s="215"/>
      <c r="WJZ37" s="215"/>
      <c r="WKA37" s="215"/>
      <c r="WKB37" s="215"/>
      <c r="WKC37" s="215"/>
      <c r="WKD37" s="215"/>
      <c r="WKE37" s="215"/>
      <c r="WKF37" s="215"/>
      <c r="WKG37" s="215"/>
      <c r="WKH37" s="215"/>
      <c r="WKI37" s="215"/>
      <c r="WKJ37" s="215"/>
      <c r="WKK37" s="215"/>
      <c r="WKL37" s="215"/>
      <c r="WKM37" s="215"/>
      <c r="WKN37" s="215"/>
      <c r="WKO37" s="215"/>
      <c r="WKP37" s="215"/>
      <c r="WKQ37" s="215"/>
      <c r="WKR37" s="215"/>
      <c r="WKS37" s="215"/>
      <c r="WKT37" s="215"/>
      <c r="WKU37" s="215"/>
      <c r="WKV37" s="215"/>
      <c r="WKW37" s="215"/>
      <c r="WKX37" s="215"/>
      <c r="WKY37" s="215"/>
      <c r="WKZ37" s="215"/>
      <c r="WLA37" s="215"/>
      <c r="WLB37" s="215"/>
      <c r="WLC37" s="215"/>
      <c r="WLD37" s="215"/>
      <c r="WLE37" s="215"/>
      <c r="WLF37" s="215"/>
      <c r="WLG37" s="215"/>
      <c r="WLH37" s="215"/>
      <c r="WLI37" s="215"/>
      <c r="WLJ37" s="215"/>
      <c r="WLK37" s="215"/>
      <c r="WLL37" s="215"/>
      <c r="WLM37" s="215"/>
      <c r="WLN37" s="215"/>
      <c r="WLO37" s="215"/>
      <c r="WLP37" s="215"/>
      <c r="WLQ37" s="215"/>
      <c r="WLR37" s="215"/>
      <c r="WLS37" s="215"/>
      <c r="WLT37" s="215"/>
      <c r="WLU37" s="215"/>
      <c r="WLV37" s="215"/>
      <c r="WLW37" s="215"/>
      <c r="WLX37" s="215"/>
      <c r="WLY37" s="215"/>
      <c r="WLZ37" s="215"/>
      <c r="WMA37" s="215"/>
      <c r="WMB37" s="215"/>
      <c r="WMC37" s="215"/>
      <c r="WMD37" s="215"/>
      <c r="WME37" s="215"/>
      <c r="WMF37" s="215"/>
      <c r="WMG37" s="215"/>
      <c r="WMH37" s="215"/>
      <c r="WMI37" s="215"/>
      <c r="WMJ37" s="215"/>
      <c r="WMK37" s="215"/>
      <c r="WML37" s="215"/>
      <c r="WMM37" s="215"/>
      <c r="WMN37" s="215"/>
      <c r="WMO37" s="215"/>
      <c r="WMP37" s="215"/>
      <c r="WMQ37" s="215"/>
      <c r="WMR37" s="215"/>
      <c r="WMS37" s="215"/>
      <c r="WMT37" s="215"/>
      <c r="WMU37" s="215"/>
      <c r="WMV37" s="215"/>
      <c r="WMW37" s="215"/>
      <c r="WMX37" s="215"/>
      <c r="WMY37" s="215"/>
      <c r="WMZ37" s="215"/>
      <c r="WNA37" s="215"/>
      <c r="WNB37" s="215"/>
      <c r="WNC37" s="215"/>
      <c r="WND37" s="215"/>
      <c r="WNE37" s="215"/>
      <c r="WNF37" s="215"/>
      <c r="WNG37" s="215"/>
      <c r="WNH37" s="215"/>
      <c r="WNI37" s="215"/>
      <c r="WNJ37" s="215"/>
      <c r="WNK37" s="215"/>
      <c r="WNL37" s="215"/>
      <c r="WNM37" s="215"/>
      <c r="WNN37" s="215"/>
      <c r="WNO37" s="215"/>
      <c r="WNP37" s="215"/>
      <c r="WNQ37" s="215"/>
      <c r="WNR37" s="215"/>
      <c r="WNS37" s="215"/>
      <c r="WNT37" s="215"/>
      <c r="WNU37" s="215"/>
      <c r="WNV37" s="215"/>
      <c r="WNW37" s="215"/>
      <c r="WNX37" s="215"/>
      <c r="WNY37" s="215"/>
      <c r="WNZ37" s="215"/>
      <c r="WOA37" s="215"/>
      <c r="WOB37" s="215"/>
      <c r="WOC37" s="215"/>
      <c r="WOD37" s="215"/>
      <c r="WOE37" s="215"/>
      <c r="WOF37" s="215"/>
      <c r="WOG37" s="215"/>
      <c r="WOH37" s="215"/>
      <c r="WOI37" s="215"/>
      <c r="WOJ37" s="215"/>
      <c r="WOK37" s="215"/>
      <c r="WOL37" s="215"/>
      <c r="WOM37" s="215"/>
      <c r="WON37" s="215"/>
      <c r="WOO37" s="215"/>
      <c r="WOP37" s="215"/>
      <c r="WOQ37" s="215"/>
      <c r="WOR37" s="215"/>
      <c r="WOS37" s="215"/>
      <c r="WOT37" s="215"/>
      <c r="WOU37" s="215"/>
      <c r="WOV37" s="215"/>
      <c r="WOW37" s="215"/>
      <c r="WOX37" s="215"/>
      <c r="WOY37" s="215"/>
      <c r="WOZ37" s="215"/>
      <c r="WPA37" s="215"/>
      <c r="WPB37" s="215"/>
      <c r="WPC37" s="215"/>
      <c r="WPD37" s="215"/>
      <c r="WPE37" s="215"/>
      <c r="WPF37" s="215"/>
      <c r="WPG37" s="215"/>
      <c r="WPH37" s="215"/>
      <c r="WPI37" s="215"/>
      <c r="WPJ37" s="215"/>
      <c r="WPK37" s="215"/>
      <c r="WPL37" s="215"/>
      <c r="WPM37" s="215"/>
      <c r="WPN37" s="215"/>
      <c r="WPO37" s="215"/>
      <c r="WPP37" s="215"/>
      <c r="WPQ37" s="215"/>
      <c r="WPR37" s="215"/>
      <c r="WPS37" s="215"/>
      <c r="WPT37" s="215"/>
      <c r="WPU37" s="215"/>
      <c r="WPV37" s="215"/>
      <c r="WPW37" s="215"/>
      <c r="WPX37" s="215"/>
      <c r="WPY37" s="215"/>
      <c r="WPZ37" s="215"/>
      <c r="WQA37" s="215"/>
      <c r="WQB37" s="215"/>
      <c r="WQC37" s="215"/>
      <c r="WQD37" s="215"/>
      <c r="WQE37" s="215"/>
      <c r="WQF37" s="215"/>
      <c r="WQG37" s="215"/>
      <c r="WQH37" s="215"/>
      <c r="WQI37" s="215"/>
      <c r="WQJ37" s="215"/>
      <c r="WQK37" s="215"/>
      <c r="WQL37" s="215"/>
      <c r="WQM37" s="215"/>
      <c r="WQN37" s="215"/>
      <c r="WQO37" s="215"/>
      <c r="WQP37" s="215"/>
      <c r="WQQ37" s="215"/>
      <c r="WQR37" s="215"/>
      <c r="WQS37" s="215"/>
      <c r="WQT37" s="215"/>
      <c r="WQU37" s="215"/>
      <c r="WQV37" s="215"/>
      <c r="WQW37" s="215"/>
      <c r="WQX37" s="215"/>
      <c r="WQY37" s="215"/>
      <c r="WQZ37" s="215"/>
      <c r="WRA37" s="215"/>
      <c r="WRB37" s="215"/>
      <c r="WRC37" s="215"/>
      <c r="WRD37" s="215"/>
      <c r="WRE37" s="215"/>
      <c r="WRF37" s="215"/>
      <c r="WRG37" s="215"/>
      <c r="WRH37" s="215"/>
      <c r="WRI37" s="215"/>
      <c r="WRJ37" s="215"/>
      <c r="WRK37" s="215"/>
      <c r="WRL37" s="215"/>
      <c r="WRM37" s="215"/>
      <c r="WRN37" s="215"/>
      <c r="WRO37" s="215"/>
      <c r="WRP37" s="215"/>
      <c r="WRQ37" s="215"/>
      <c r="WRR37" s="215"/>
      <c r="WRS37" s="215"/>
      <c r="WRT37" s="215"/>
      <c r="WRU37" s="215"/>
      <c r="WRV37" s="215"/>
      <c r="WRW37" s="215"/>
      <c r="WRX37" s="215"/>
      <c r="WRY37" s="215"/>
      <c r="WRZ37" s="215"/>
      <c r="WSA37" s="215"/>
      <c r="WSB37" s="215"/>
      <c r="WSC37" s="215"/>
      <c r="WSD37" s="215"/>
      <c r="WSE37" s="215"/>
      <c r="WSF37" s="215"/>
      <c r="WSG37" s="215"/>
      <c r="WSH37" s="215"/>
      <c r="WSI37" s="215"/>
      <c r="WSJ37" s="215"/>
      <c r="WSK37" s="215"/>
      <c r="WSL37" s="215"/>
      <c r="WSM37" s="215"/>
      <c r="WSN37" s="215"/>
      <c r="WSO37" s="215"/>
      <c r="WSP37" s="215"/>
      <c r="WSQ37" s="215"/>
      <c r="WSR37" s="215"/>
      <c r="WSS37" s="215"/>
      <c r="WST37" s="215"/>
      <c r="WSU37" s="215"/>
      <c r="WSV37" s="215"/>
      <c r="WSW37" s="215"/>
      <c r="WSX37" s="215"/>
      <c r="WSY37" s="215"/>
      <c r="WSZ37" s="215"/>
      <c r="WTA37" s="215"/>
      <c r="WTB37" s="215"/>
      <c r="WTC37" s="215"/>
      <c r="WTD37" s="215"/>
      <c r="WTE37" s="215"/>
      <c r="WTF37" s="215"/>
      <c r="WTG37" s="215"/>
      <c r="WTH37" s="215"/>
      <c r="WTI37" s="215"/>
      <c r="WTJ37" s="215"/>
      <c r="WTK37" s="215"/>
      <c r="WTL37" s="215"/>
      <c r="WTM37" s="215"/>
      <c r="WTN37" s="215"/>
      <c r="WTO37" s="215"/>
      <c r="WTP37" s="215"/>
      <c r="WTQ37" s="215"/>
      <c r="WTR37" s="215"/>
      <c r="WTS37" s="215"/>
      <c r="WTT37" s="215"/>
      <c r="WTU37" s="215"/>
      <c r="WTV37" s="215"/>
      <c r="WTW37" s="215"/>
      <c r="WTX37" s="215"/>
      <c r="WTY37" s="215"/>
      <c r="WTZ37" s="215"/>
      <c r="WUA37" s="215"/>
      <c r="WUB37" s="215"/>
      <c r="WUC37" s="215"/>
      <c r="WUD37" s="215"/>
      <c r="WUE37" s="215"/>
      <c r="WUF37" s="215"/>
      <c r="WUG37" s="215"/>
      <c r="WUH37" s="215"/>
      <c r="WUI37" s="215"/>
      <c r="WUJ37" s="215"/>
      <c r="WUK37" s="215"/>
      <c r="WUL37" s="215"/>
      <c r="WUM37" s="215"/>
      <c r="WUN37" s="215"/>
      <c r="WUO37" s="215"/>
      <c r="WUP37" s="215"/>
      <c r="WUQ37" s="215"/>
      <c r="WUR37" s="215"/>
      <c r="WUS37" s="215"/>
      <c r="WUT37" s="215"/>
      <c r="WUU37" s="215"/>
      <c r="WUV37" s="215"/>
      <c r="WUW37" s="215"/>
      <c r="WUX37" s="215"/>
      <c r="WUY37" s="215"/>
      <c r="WUZ37" s="215"/>
      <c r="WVA37" s="215"/>
      <c r="WVB37" s="215"/>
      <c r="WVC37" s="215"/>
      <c r="WVD37" s="215"/>
      <c r="WVE37" s="215"/>
      <c r="WVF37" s="215"/>
      <c r="WVG37" s="215"/>
      <c r="WVH37" s="215"/>
      <c r="WVI37" s="215"/>
      <c r="WVJ37" s="215"/>
      <c r="WVK37" s="215"/>
      <c r="WVL37" s="215"/>
      <c r="WVM37" s="215"/>
      <c r="WVN37" s="215"/>
      <c r="WVO37" s="215"/>
      <c r="WVP37" s="215"/>
      <c r="WVQ37" s="215"/>
      <c r="WVR37" s="215"/>
      <c r="WVS37" s="215"/>
      <c r="WVT37" s="215"/>
      <c r="WVU37" s="215"/>
      <c r="WVV37" s="215"/>
      <c r="WVW37" s="215"/>
      <c r="WVX37" s="215"/>
      <c r="WVY37" s="215"/>
      <c r="WVZ37" s="215"/>
      <c r="WWA37" s="215"/>
      <c r="WWB37" s="215"/>
      <c r="WWC37" s="215"/>
      <c r="WWD37" s="215"/>
      <c r="WWE37" s="215"/>
      <c r="WWF37" s="215"/>
      <c r="WWG37" s="215"/>
      <c r="WWH37" s="215"/>
      <c r="WWI37" s="215"/>
      <c r="WWJ37" s="215"/>
      <c r="WWK37" s="215"/>
      <c r="WWL37" s="215"/>
      <c r="WWM37" s="215"/>
      <c r="WWN37" s="215"/>
      <c r="WWO37" s="215"/>
      <c r="WWP37" s="215"/>
      <c r="WWQ37" s="215"/>
      <c r="WWR37" s="215"/>
      <c r="WWS37" s="215"/>
      <c r="WWT37" s="215"/>
      <c r="WWU37" s="215"/>
      <c r="WWV37" s="215"/>
      <c r="WWW37" s="215"/>
      <c r="WWX37" s="215"/>
      <c r="WWY37" s="215"/>
      <c r="WWZ37" s="215"/>
      <c r="WXA37" s="215"/>
      <c r="WXB37" s="215"/>
      <c r="WXC37" s="215"/>
      <c r="WXD37" s="215"/>
      <c r="WXE37" s="215"/>
      <c r="WXF37" s="215"/>
      <c r="WXG37" s="215"/>
      <c r="WXH37" s="215"/>
      <c r="WXI37" s="215"/>
      <c r="WXJ37" s="215"/>
      <c r="WXK37" s="215"/>
      <c r="WXL37" s="215"/>
      <c r="WXM37" s="215"/>
      <c r="WXN37" s="215"/>
      <c r="WXO37" s="215"/>
      <c r="WXP37" s="215"/>
      <c r="WXQ37" s="215"/>
      <c r="WXR37" s="215"/>
      <c r="WXS37" s="215"/>
      <c r="WXT37" s="215"/>
      <c r="WXU37" s="215"/>
      <c r="WXV37" s="215"/>
      <c r="WXW37" s="215"/>
      <c r="WXX37" s="215"/>
      <c r="WXY37" s="215"/>
      <c r="WXZ37" s="215"/>
      <c r="WYA37" s="215"/>
      <c r="WYB37" s="215"/>
      <c r="WYC37" s="215"/>
      <c r="WYD37" s="215"/>
      <c r="WYE37" s="215"/>
      <c r="WYF37" s="215"/>
      <c r="WYG37" s="215"/>
      <c r="WYH37" s="215"/>
      <c r="WYI37" s="215"/>
      <c r="WYJ37" s="215"/>
      <c r="WYK37" s="215"/>
      <c r="WYL37" s="215"/>
      <c r="WYM37" s="215"/>
      <c r="WYN37" s="215"/>
      <c r="WYO37" s="215"/>
      <c r="WYP37" s="215"/>
      <c r="WYQ37" s="215"/>
      <c r="WYR37" s="215"/>
      <c r="WYS37" s="215"/>
      <c r="WYT37" s="215"/>
      <c r="WYU37" s="215"/>
      <c r="WYV37" s="215"/>
      <c r="WYW37" s="215"/>
      <c r="WYX37" s="215"/>
      <c r="WYY37" s="215"/>
      <c r="WYZ37" s="215"/>
      <c r="WZA37" s="215"/>
      <c r="WZB37" s="215"/>
      <c r="WZC37" s="215"/>
      <c r="WZD37" s="215"/>
      <c r="WZE37" s="215"/>
      <c r="WZF37" s="215"/>
      <c r="WZG37" s="215"/>
      <c r="WZH37" s="215"/>
      <c r="WZI37" s="215"/>
      <c r="WZJ37" s="215"/>
      <c r="WZK37" s="215"/>
      <c r="WZL37" s="215"/>
      <c r="WZM37" s="215"/>
      <c r="WZN37" s="215"/>
      <c r="WZO37" s="215"/>
      <c r="WZP37" s="215"/>
      <c r="WZQ37" s="215"/>
      <c r="WZR37" s="215"/>
      <c r="WZS37" s="215"/>
      <c r="WZT37" s="215"/>
      <c r="WZU37" s="215"/>
      <c r="WZV37" s="215"/>
      <c r="WZW37" s="215"/>
      <c r="WZX37" s="215"/>
      <c r="WZY37" s="215"/>
      <c r="WZZ37" s="215"/>
      <c r="XAA37" s="215"/>
      <c r="XAB37" s="215"/>
      <c r="XAC37" s="215"/>
      <c r="XAD37" s="215"/>
      <c r="XAE37" s="215"/>
      <c r="XAF37" s="215"/>
      <c r="XAG37" s="215"/>
      <c r="XAH37" s="215"/>
      <c r="XAI37" s="215"/>
      <c r="XAJ37" s="215"/>
      <c r="XAK37" s="215"/>
      <c r="XAL37" s="215"/>
      <c r="XAM37" s="215"/>
      <c r="XAN37" s="215"/>
      <c r="XAO37" s="215"/>
      <c r="XAP37" s="215"/>
      <c r="XAQ37" s="215"/>
      <c r="XAR37" s="215"/>
      <c r="XAS37" s="215"/>
      <c r="XAT37" s="215"/>
      <c r="XAU37" s="215"/>
      <c r="XAV37" s="215"/>
      <c r="XAW37" s="215"/>
      <c r="XAX37" s="215"/>
      <c r="XAY37" s="215"/>
      <c r="XAZ37" s="215"/>
      <c r="XBA37" s="215"/>
      <c r="XBB37" s="215"/>
      <c r="XBC37" s="215"/>
      <c r="XBD37" s="215"/>
      <c r="XBE37" s="215"/>
      <c r="XBF37" s="215"/>
      <c r="XBG37" s="215"/>
      <c r="XBH37" s="215"/>
      <c r="XBI37" s="215"/>
      <c r="XBJ37" s="215"/>
      <c r="XBK37" s="215"/>
      <c r="XBL37" s="215"/>
      <c r="XBM37" s="215"/>
      <c r="XBN37" s="215"/>
      <c r="XBO37" s="215"/>
      <c r="XBP37" s="215"/>
      <c r="XBQ37" s="215"/>
      <c r="XBR37" s="215"/>
      <c r="XBS37" s="215"/>
      <c r="XBT37" s="215"/>
      <c r="XBU37" s="215"/>
      <c r="XBV37" s="215"/>
      <c r="XBW37" s="215"/>
      <c r="XBX37" s="215"/>
      <c r="XBY37" s="215"/>
      <c r="XBZ37" s="215"/>
      <c r="XCA37" s="215"/>
      <c r="XCB37" s="215"/>
      <c r="XCC37" s="215"/>
      <c r="XCD37" s="215"/>
      <c r="XCE37" s="215"/>
      <c r="XCF37" s="215"/>
      <c r="XCG37" s="215"/>
      <c r="XCH37" s="215"/>
      <c r="XCI37" s="215"/>
      <c r="XCJ37" s="215"/>
      <c r="XCK37" s="215"/>
      <c r="XCL37" s="215"/>
      <c r="XCM37" s="215"/>
      <c r="XCN37" s="215"/>
      <c r="XCO37" s="215"/>
      <c r="XCP37" s="215"/>
      <c r="XCQ37" s="215"/>
      <c r="XCR37" s="215"/>
      <c r="XCS37" s="215"/>
      <c r="XCT37" s="215"/>
      <c r="XCU37" s="215"/>
      <c r="XCV37" s="215"/>
      <c r="XCW37" s="215"/>
      <c r="XCX37" s="215"/>
      <c r="XCY37" s="215"/>
      <c r="XCZ37" s="215"/>
      <c r="XDA37" s="215"/>
      <c r="XDB37" s="215"/>
      <c r="XDC37" s="215"/>
      <c r="XDD37" s="215"/>
      <c r="XDE37" s="215"/>
      <c r="XDF37" s="215"/>
      <c r="XDG37" s="215"/>
      <c r="XDH37" s="215"/>
      <c r="XDI37" s="215"/>
      <c r="XDJ37" s="215"/>
      <c r="XDK37" s="215"/>
      <c r="XDL37" s="215"/>
      <c r="XDM37" s="215"/>
      <c r="XDN37" s="215"/>
      <c r="XDO37" s="215"/>
      <c r="XDP37" s="215"/>
      <c r="XDQ37" s="215"/>
      <c r="XDR37" s="215"/>
      <c r="XDS37" s="215"/>
      <c r="XDT37" s="215"/>
      <c r="XDU37" s="215"/>
      <c r="XDV37" s="215"/>
      <c r="XDW37" s="215"/>
      <c r="XDX37" s="215"/>
      <c r="XDY37" s="215"/>
      <c r="XDZ37" s="215"/>
      <c r="XEA37" s="215"/>
      <c r="XEB37" s="215"/>
      <c r="XEC37" s="215"/>
      <c r="XED37" s="215"/>
      <c r="XEE37" s="215"/>
      <c r="XEF37" s="215"/>
      <c r="XEG37" s="215"/>
      <c r="XEH37" s="215"/>
      <c r="XEI37" s="215"/>
      <c r="XEJ37" s="215"/>
      <c r="XEK37" s="215"/>
      <c r="XEL37" s="215"/>
      <c r="XEM37" s="215"/>
      <c r="XEN37" s="215"/>
      <c r="XEO37" s="215"/>
      <c r="XEP37" s="215"/>
      <c r="XEQ37" s="215"/>
      <c r="XER37" s="215"/>
      <c r="XES37" s="215"/>
      <c r="XET37" s="215"/>
      <c r="XEU37" s="215"/>
      <c r="XEV37" s="215"/>
      <c r="XEW37" s="215"/>
      <c r="XEX37" s="215"/>
      <c r="XEY37" s="215"/>
      <c r="XEZ37" s="215"/>
      <c r="XFA37" s="215"/>
    </row>
    <row r="38" spans="1:16381" s="161" customFormat="1" x14ac:dyDescent="0.25">
      <c r="A38" s="247"/>
      <c r="B38" s="991"/>
      <c r="C38" s="255"/>
      <c r="D38" s="960"/>
      <c r="E38" s="166">
        <f t="shared" si="20"/>
        <v>0.17</v>
      </c>
      <c r="F38" s="166">
        <v>0.15619934568539895</v>
      </c>
      <c r="G38" s="166">
        <v>0.15479548441588853</v>
      </c>
      <c r="H38" s="166">
        <v>0.15299986136107124</v>
      </c>
      <c r="I38" s="166">
        <v>0.15072372154086477</v>
      </c>
      <c r="J38" s="166">
        <v>0.14774463210778643</v>
      </c>
      <c r="K38" s="166">
        <v>0.14367807382681819</v>
      </c>
      <c r="L38" s="166">
        <v>0.13779732597560668</v>
      </c>
      <c r="M38" s="218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  <c r="FA38" s="215"/>
      <c r="FB38" s="215"/>
      <c r="FC38" s="215"/>
      <c r="FD38" s="215"/>
      <c r="FE38" s="215"/>
      <c r="FF38" s="215"/>
      <c r="FG38" s="215"/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  <c r="GG38" s="215"/>
      <c r="GH38" s="215"/>
      <c r="GI38" s="215"/>
      <c r="GJ38" s="215"/>
      <c r="GK38" s="215"/>
      <c r="GL38" s="215"/>
      <c r="GM38" s="215"/>
      <c r="GN38" s="215"/>
      <c r="GO38" s="215"/>
      <c r="GP38" s="215"/>
      <c r="GQ38" s="215"/>
      <c r="GR38" s="215"/>
      <c r="GS38" s="215"/>
      <c r="GT38" s="215"/>
      <c r="GU38" s="215"/>
      <c r="GV38" s="215"/>
      <c r="GW38" s="215"/>
      <c r="GX38" s="215"/>
      <c r="GY38" s="215"/>
      <c r="GZ38" s="215"/>
      <c r="HA38" s="215"/>
      <c r="HB38" s="215"/>
      <c r="HC38" s="215"/>
      <c r="HD38" s="215"/>
      <c r="HE38" s="215"/>
      <c r="HF38" s="215"/>
      <c r="HG38" s="215"/>
      <c r="HH38" s="215"/>
      <c r="HI38" s="215"/>
      <c r="HJ38" s="215"/>
      <c r="HK38" s="215"/>
      <c r="HL38" s="215"/>
      <c r="HM38" s="215"/>
      <c r="HN38" s="215"/>
      <c r="HO38" s="215"/>
      <c r="HP38" s="215"/>
      <c r="HQ38" s="215"/>
      <c r="HR38" s="215"/>
      <c r="HS38" s="215"/>
      <c r="HT38" s="215"/>
      <c r="HU38" s="215"/>
      <c r="HV38" s="215"/>
      <c r="HW38" s="215"/>
      <c r="HX38" s="215"/>
      <c r="HY38" s="215"/>
      <c r="HZ38" s="215"/>
      <c r="IA38" s="215"/>
      <c r="IB38" s="215"/>
      <c r="IC38" s="215"/>
      <c r="ID38" s="215"/>
      <c r="IE38" s="215"/>
      <c r="IF38" s="215"/>
      <c r="IG38" s="215"/>
      <c r="IH38" s="215"/>
      <c r="II38" s="215"/>
      <c r="IJ38" s="215"/>
      <c r="IK38" s="215"/>
      <c r="IL38" s="215"/>
      <c r="IM38" s="215"/>
      <c r="IN38" s="215"/>
      <c r="IO38" s="215"/>
      <c r="IP38" s="215"/>
      <c r="IQ38" s="215"/>
      <c r="IR38" s="215"/>
      <c r="IS38" s="215"/>
      <c r="IT38" s="215"/>
      <c r="IU38" s="215"/>
      <c r="IV38" s="215"/>
      <c r="IW38" s="215"/>
      <c r="IX38" s="215"/>
      <c r="IY38" s="215"/>
      <c r="IZ38" s="215"/>
      <c r="JA38" s="215"/>
      <c r="JB38" s="215"/>
      <c r="JC38" s="215"/>
      <c r="JD38" s="215"/>
      <c r="JE38" s="215"/>
      <c r="JF38" s="215"/>
      <c r="JG38" s="215"/>
      <c r="JH38" s="215"/>
      <c r="JI38" s="215"/>
      <c r="JJ38" s="215"/>
      <c r="JK38" s="215"/>
      <c r="JL38" s="215"/>
      <c r="JM38" s="215"/>
      <c r="JN38" s="215"/>
      <c r="JO38" s="215"/>
      <c r="JP38" s="215"/>
      <c r="JQ38" s="215"/>
      <c r="JR38" s="215"/>
      <c r="JS38" s="215"/>
      <c r="JT38" s="215"/>
      <c r="JU38" s="215"/>
      <c r="JV38" s="215"/>
      <c r="JW38" s="215"/>
      <c r="JX38" s="215"/>
      <c r="JY38" s="215"/>
      <c r="JZ38" s="215"/>
      <c r="KA38" s="215"/>
      <c r="KB38" s="215"/>
      <c r="KC38" s="215"/>
      <c r="KD38" s="215"/>
      <c r="KE38" s="215"/>
      <c r="KF38" s="215"/>
      <c r="KG38" s="215"/>
      <c r="KH38" s="215"/>
      <c r="KI38" s="215"/>
      <c r="KJ38" s="215"/>
      <c r="KK38" s="215"/>
      <c r="KL38" s="215"/>
      <c r="KM38" s="215"/>
      <c r="KN38" s="215"/>
      <c r="KO38" s="215"/>
      <c r="KP38" s="215"/>
      <c r="KQ38" s="215"/>
      <c r="KR38" s="215"/>
      <c r="KS38" s="215"/>
      <c r="KT38" s="215"/>
      <c r="KU38" s="215"/>
      <c r="KV38" s="215"/>
      <c r="KW38" s="215"/>
      <c r="KX38" s="215"/>
      <c r="KY38" s="215"/>
      <c r="KZ38" s="215"/>
      <c r="LA38" s="215"/>
      <c r="LB38" s="215"/>
      <c r="LC38" s="215"/>
      <c r="LD38" s="215"/>
      <c r="LE38" s="215"/>
      <c r="LF38" s="215"/>
      <c r="LG38" s="215"/>
      <c r="LH38" s="215"/>
      <c r="LI38" s="215"/>
      <c r="LJ38" s="215"/>
      <c r="LK38" s="215"/>
      <c r="LL38" s="215"/>
      <c r="LM38" s="215"/>
      <c r="LN38" s="215"/>
      <c r="LO38" s="215"/>
      <c r="LP38" s="215"/>
      <c r="LQ38" s="215"/>
      <c r="LR38" s="215"/>
      <c r="LS38" s="215"/>
      <c r="LT38" s="215"/>
      <c r="LU38" s="215"/>
      <c r="LV38" s="215"/>
      <c r="LW38" s="215"/>
      <c r="LX38" s="215"/>
      <c r="LY38" s="215"/>
      <c r="LZ38" s="215"/>
      <c r="MA38" s="215"/>
      <c r="MB38" s="215"/>
      <c r="MC38" s="215"/>
      <c r="MD38" s="215"/>
      <c r="ME38" s="215"/>
      <c r="MF38" s="215"/>
      <c r="MG38" s="215"/>
      <c r="MH38" s="215"/>
      <c r="MI38" s="215"/>
      <c r="MJ38" s="215"/>
      <c r="MK38" s="215"/>
      <c r="ML38" s="215"/>
      <c r="MM38" s="215"/>
      <c r="MN38" s="215"/>
      <c r="MO38" s="215"/>
      <c r="MP38" s="215"/>
      <c r="MQ38" s="215"/>
      <c r="MR38" s="215"/>
      <c r="MS38" s="215"/>
      <c r="MT38" s="215"/>
      <c r="MU38" s="215"/>
      <c r="MV38" s="215"/>
      <c r="MW38" s="215"/>
      <c r="MX38" s="215"/>
      <c r="MY38" s="215"/>
      <c r="MZ38" s="215"/>
      <c r="NA38" s="215"/>
      <c r="NB38" s="215"/>
      <c r="NC38" s="215"/>
      <c r="ND38" s="215"/>
      <c r="NE38" s="215"/>
      <c r="NF38" s="215"/>
      <c r="NG38" s="215"/>
      <c r="NH38" s="215"/>
      <c r="NI38" s="215"/>
      <c r="NJ38" s="215"/>
      <c r="NK38" s="215"/>
      <c r="NL38" s="215"/>
      <c r="NM38" s="215"/>
      <c r="NN38" s="215"/>
      <c r="NO38" s="215"/>
      <c r="NP38" s="215"/>
      <c r="NQ38" s="215"/>
      <c r="NR38" s="215"/>
      <c r="NS38" s="215"/>
      <c r="NT38" s="215"/>
      <c r="NU38" s="215"/>
      <c r="NV38" s="215"/>
      <c r="NW38" s="215"/>
      <c r="NX38" s="215"/>
      <c r="NY38" s="215"/>
      <c r="NZ38" s="215"/>
      <c r="OA38" s="215"/>
      <c r="OB38" s="215"/>
      <c r="OC38" s="215"/>
      <c r="OD38" s="215"/>
      <c r="OE38" s="215"/>
      <c r="OF38" s="215"/>
      <c r="OG38" s="215"/>
      <c r="OH38" s="215"/>
      <c r="OI38" s="215"/>
      <c r="OJ38" s="215"/>
      <c r="OK38" s="215"/>
      <c r="OL38" s="215"/>
      <c r="OM38" s="215"/>
      <c r="ON38" s="215"/>
      <c r="OO38" s="215"/>
      <c r="OP38" s="215"/>
      <c r="OQ38" s="215"/>
      <c r="OR38" s="215"/>
      <c r="OS38" s="215"/>
      <c r="OT38" s="215"/>
      <c r="OU38" s="215"/>
      <c r="OV38" s="215"/>
      <c r="OW38" s="215"/>
      <c r="OX38" s="215"/>
      <c r="OY38" s="215"/>
      <c r="OZ38" s="215"/>
      <c r="PA38" s="215"/>
      <c r="PB38" s="215"/>
      <c r="PC38" s="215"/>
      <c r="PD38" s="215"/>
      <c r="PE38" s="215"/>
      <c r="PF38" s="215"/>
      <c r="PG38" s="215"/>
      <c r="PH38" s="215"/>
      <c r="PI38" s="215"/>
      <c r="PJ38" s="215"/>
      <c r="PK38" s="215"/>
      <c r="PL38" s="215"/>
      <c r="PM38" s="215"/>
      <c r="PN38" s="215"/>
      <c r="PO38" s="215"/>
      <c r="PP38" s="215"/>
      <c r="PQ38" s="215"/>
      <c r="PR38" s="215"/>
      <c r="PS38" s="215"/>
      <c r="PT38" s="215"/>
      <c r="PU38" s="215"/>
      <c r="PV38" s="215"/>
      <c r="PW38" s="215"/>
      <c r="PX38" s="215"/>
      <c r="PY38" s="215"/>
      <c r="PZ38" s="215"/>
      <c r="QA38" s="215"/>
      <c r="QB38" s="215"/>
      <c r="QC38" s="215"/>
      <c r="QD38" s="215"/>
      <c r="QE38" s="215"/>
      <c r="QF38" s="215"/>
      <c r="QG38" s="215"/>
      <c r="QH38" s="215"/>
      <c r="QI38" s="215"/>
      <c r="QJ38" s="215"/>
      <c r="QK38" s="215"/>
      <c r="QL38" s="215"/>
      <c r="QM38" s="215"/>
      <c r="QN38" s="215"/>
      <c r="QO38" s="215"/>
      <c r="QP38" s="215"/>
      <c r="QQ38" s="215"/>
      <c r="QR38" s="215"/>
      <c r="QS38" s="215"/>
      <c r="QT38" s="215"/>
      <c r="QU38" s="215"/>
      <c r="QV38" s="215"/>
      <c r="QW38" s="215"/>
      <c r="QX38" s="215"/>
      <c r="QY38" s="215"/>
      <c r="QZ38" s="215"/>
      <c r="RA38" s="215"/>
      <c r="RB38" s="215"/>
      <c r="RC38" s="215"/>
      <c r="RD38" s="215"/>
      <c r="RE38" s="215"/>
      <c r="RF38" s="215"/>
      <c r="RG38" s="215"/>
      <c r="RH38" s="215"/>
      <c r="RI38" s="215"/>
      <c r="RJ38" s="215"/>
      <c r="RK38" s="215"/>
      <c r="RL38" s="215"/>
      <c r="RM38" s="215"/>
      <c r="RN38" s="215"/>
      <c r="RO38" s="215"/>
      <c r="RP38" s="215"/>
      <c r="RQ38" s="215"/>
      <c r="RR38" s="215"/>
      <c r="RS38" s="215"/>
      <c r="RT38" s="215"/>
      <c r="RU38" s="215"/>
      <c r="RV38" s="215"/>
      <c r="RW38" s="215"/>
      <c r="RX38" s="215"/>
      <c r="RY38" s="215"/>
      <c r="RZ38" s="215"/>
      <c r="SA38" s="215"/>
      <c r="SB38" s="215"/>
      <c r="SC38" s="215"/>
      <c r="SD38" s="215"/>
      <c r="SE38" s="215"/>
      <c r="SF38" s="215"/>
      <c r="SG38" s="215"/>
      <c r="SH38" s="215"/>
      <c r="SI38" s="215"/>
      <c r="SJ38" s="215"/>
      <c r="SK38" s="215"/>
      <c r="SL38" s="215"/>
      <c r="SM38" s="215"/>
      <c r="SN38" s="215"/>
      <c r="SO38" s="215"/>
      <c r="SP38" s="215"/>
      <c r="SQ38" s="215"/>
      <c r="SR38" s="215"/>
      <c r="SS38" s="215"/>
      <c r="ST38" s="215"/>
      <c r="SU38" s="215"/>
      <c r="SV38" s="215"/>
      <c r="SW38" s="215"/>
      <c r="SX38" s="215"/>
      <c r="SY38" s="215"/>
      <c r="SZ38" s="215"/>
      <c r="TA38" s="215"/>
      <c r="TB38" s="215"/>
      <c r="TC38" s="215"/>
      <c r="TD38" s="215"/>
      <c r="TE38" s="215"/>
      <c r="TF38" s="215"/>
      <c r="TG38" s="215"/>
      <c r="TH38" s="215"/>
      <c r="TI38" s="215"/>
      <c r="TJ38" s="215"/>
      <c r="TK38" s="215"/>
      <c r="TL38" s="215"/>
      <c r="TM38" s="215"/>
      <c r="TN38" s="215"/>
      <c r="TO38" s="215"/>
      <c r="TP38" s="215"/>
      <c r="TQ38" s="215"/>
      <c r="TR38" s="215"/>
      <c r="TS38" s="215"/>
      <c r="TT38" s="215"/>
      <c r="TU38" s="215"/>
      <c r="TV38" s="215"/>
      <c r="TW38" s="215"/>
      <c r="TX38" s="215"/>
      <c r="TY38" s="215"/>
      <c r="TZ38" s="215"/>
      <c r="UA38" s="215"/>
      <c r="UB38" s="215"/>
      <c r="UC38" s="215"/>
      <c r="UD38" s="215"/>
      <c r="UE38" s="215"/>
      <c r="UF38" s="215"/>
      <c r="UG38" s="215"/>
      <c r="UH38" s="215"/>
      <c r="UI38" s="215"/>
      <c r="UJ38" s="215"/>
      <c r="UK38" s="215"/>
      <c r="UL38" s="215"/>
      <c r="UM38" s="215"/>
      <c r="UN38" s="215"/>
      <c r="UO38" s="215"/>
      <c r="UP38" s="215"/>
      <c r="UQ38" s="215"/>
      <c r="UR38" s="215"/>
      <c r="US38" s="215"/>
      <c r="UT38" s="215"/>
      <c r="UU38" s="215"/>
      <c r="UV38" s="215"/>
      <c r="UW38" s="215"/>
      <c r="UX38" s="215"/>
      <c r="UY38" s="215"/>
      <c r="UZ38" s="215"/>
      <c r="VA38" s="215"/>
      <c r="VB38" s="215"/>
      <c r="VC38" s="215"/>
      <c r="VD38" s="215"/>
      <c r="VE38" s="215"/>
      <c r="VF38" s="215"/>
      <c r="VG38" s="215"/>
      <c r="VH38" s="215"/>
      <c r="VI38" s="215"/>
      <c r="VJ38" s="215"/>
      <c r="VK38" s="215"/>
      <c r="VL38" s="215"/>
      <c r="VM38" s="215"/>
      <c r="VN38" s="215"/>
      <c r="VO38" s="215"/>
      <c r="VP38" s="215"/>
      <c r="VQ38" s="215"/>
      <c r="VR38" s="215"/>
      <c r="VS38" s="215"/>
      <c r="VT38" s="215"/>
      <c r="VU38" s="215"/>
      <c r="VV38" s="215"/>
      <c r="VW38" s="215"/>
      <c r="VX38" s="215"/>
      <c r="VY38" s="215"/>
      <c r="VZ38" s="215"/>
      <c r="WA38" s="215"/>
      <c r="WB38" s="215"/>
      <c r="WC38" s="215"/>
      <c r="WD38" s="215"/>
      <c r="WE38" s="215"/>
      <c r="WF38" s="215"/>
      <c r="WG38" s="215"/>
      <c r="WH38" s="215"/>
      <c r="WI38" s="215"/>
      <c r="WJ38" s="215"/>
      <c r="WK38" s="215"/>
      <c r="WL38" s="215"/>
      <c r="WM38" s="215"/>
      <c r="WN38" s="215"/>
      <c r="WO38" s="215"/>
      <c r="WP38" s="215"/>
      <c r="WQ38" s="215"/>
      <c r="WR38" s="215"/>
      <c r="WS38" s="215"/>
      <c r="WT38" s="215"/>
      <c r="WU38" s="215"/>
      <c r="WV38" s="215"/>
      <c r="WW38" s="215"/>
      <c r="WX38" s="215"/>
      <c r="WY38" s="215"/>
      <c r="WZ38" s="215"/>
      <c r="XA38" s="215"/>
      <c r="XB38" s="215"/>
      <c r="XC38" s="215"/>
      <c r="XD38" s="215"/>
      <c r="XE38" s="215"/>
      <c r="XF38" s="215"/>
      <c r="XG38" s="215"/>
      <c r="XH38" s="215"/>
      <c r="XI38" s="215"/>
      <c r="XJ38" s="215"/>
      <c r="XK38" s="215"/>
      <c r="XL38" s="215"/>
      <c r="XM38" s="215"/>
      <c r="XN38" s="215"/>
      <c r="XO38" s="215"/>
      <c r="XP38" s="215"/>
      <c r="XQ38" s="215"/>
      <c r="XR38" s="215"/>
      <c r="XS38" s="215"/>
      <c r="XT38" s="215"/>
      <c r="XU38" s="215"/>
      <c r="XV38" s="215"/>
      <c r="XW38" s="215"/>
      <c r="XX38" s="215"/>
      <c r="XY38" s="215"/>
      <c r="XZ38" s="215"/>
      <c r="YA38" s="215"/>
      <c r="YB38" s="215"/>
      <c r="YC38" s="215"/>
      <c r="YD38" s="215"/>
      <c r="YE38" s="215"/>
      <c r="YF38" s="215"/>
      <c r="YG38" s="215"/>
      <c r="YH38" s="215"/>
      <c r="YI38" s="215"/>
      <c r="YJ38" s="215"/>
      <c r="YK38" s="215"/>
      <c r="YL38" s="215"/>
      <c r="YM38" s="215"/>
      <c r="YN38" s="215"/>
      <c r="YO38" s="215"/>
      <c r="YP38" s="215"/>
      <c r="YQ38" s="215"/>
      <c r="YR38" s="215"/>
      <c r="YS38" s="215"/>
      <c r="YT38" s="215"/>
      <c r="YU38" s="215"/>
      <c r="YV38" s="215"/>
      <c r="YW38" s="215"/>
      <c r="YX38" s="215"/>
      <c r="YY38" s="215"/>
      <c r="YZ38" s="215"/>
      <c r="ZA38" s="215"/>
      <c r="ZB38" s="215"/>
      <c r="ZC38" s="215"/>
      <c r="ZD38" s="215"/>
      <c r="ZE38" s="215"/>
      <c r="ZF38" s="215"/>
      <c r="ZG38" s="215"/>
      <c r="ZH38" s="215"/>
      <c r="ZI38" s="215"/>
      <c r="ZJ38" s="215"/>
      <c r="ZK38" s="215"/>
      <c r="ZL38" s="215"/>
      <c r="ZM38" s="215"/>
      <c r="ZN38" s="215"/>
      <c r="ZO38" s="215"/>
      <c r="ZP38" s="215"/>
      <c r="ZQ38" s="215"/>
      <c r="ZR38" s="215"/>
      <c r="ZS38" s="215"/>
      <c r="ZT38" s="215"/>
      <c r="ZU38" s="215"/>
      <c r="ZV38" s="215"/>
      <c r="ZW38" s="215"/>
      <c r="ZX38" s="215"/>
      <c r="ZY38" s="215"/>
      <c r="ZZ38" s="215"/>
      <c r="AAA38" s="215"/>
      <c r="AAB38" s="215"/>
      <c r="AAC38" s="215"/>
      <c r="AAD38" s="215"/>
      <c r="AAE38" s="215"/>
      <c r="AAF38" s="215"/>
      <c r="AAG38" s="215"/>
      <c r="AAH38" s="215"/>
      <c r="AAI38" s="215"/>
      <c r="AAJ38" s="215"/>
      <c r="AAK38" s="215"/>
      <c r="AAL38" s="215"/>
      <c r="AAM38" s="215"/>
      <c r="AAN38" s="215"/>
      <c r="AAO38" s="215"/>
      <c r="AAP38" s="215"/>
      <c r="AAQ38" s="215"/>
      <c r="AAR38" s="215"/>
      <c r="AAS38" s="215"/>
      <c r="AAT38" s="215"/>
      <c r="AAU38" s="215"/>
      <c r="AAV38" s="215"/>
      <c r="AAW38" s="215"/>
      <c r="AAX38" s="215"/>
      <c r="AAY38" s="215"/>
      <c r="AAZ38" s="215"/>
      <c r="ABA38" s="215"/>
      <c r="ABB38" s="215"/>
      <c r="ABC38" s="215"/>
      <c r="ABD38" s="215"/>
      <c r="ABE38" s="215"/>
      <c r="ABF38" s="215"/>
      <c r="ABG38" s="215"/>
      <c r="ABH38" s="215"/>
      <c r="ABI38" s="215"/>
      <c r="ABJ38" s="215"/>
      <c r="ABK38" s="215"/>
      <c r="ABL38" s="215"/>
      <c r="ABM38" s="215"/>
      <c r="ABN38" s="215"/>
      <c r="ABO38" s="215"/>
      <c r="ABP38" s="215"/>
      <c r="ABQ38" s="215"/>
      <c r="ABR38" s="215"/>
      <c r="ABS38" s="215"/>
      <c r="ABT38" s="215"/>
      <c r="ABU38" s="215"/>
      <c r="ABV38" s="215"/>
      <c r="ABW38" s="215"/>
      <c r="ABX38" s="215"/>
      <c r="ABY38" s="215"/>
      <c r="ABZ38" s="215"/>
      <c r="ACA38" s="215"/>
      <c r="ACB38" s="215"/>
      <c r="ACC38" s="215"/>
      <c r="ACD38" s="215"/>
      <c r="ACE38" s="215"/>
      <c r="ACF38" s="215"/>
      <c r="ACG38" s="215"/>
      <c r="ACH38" s="215"/>
      <c r="ACI38" s="215"/>
      <c r="ACJ38" s="215"/>
      <c r="ACK38" s="215"/>
      <c r="ACL38" s="215"/>
      <c r="ACM38" s="215"/>
      <c r="ACN38" s="215"/>
      <c r="ACO38" s="215"/>
      <c r="ACP38" s="215"/>
      <c r="ACQ38" s="215"/>
      <c r="ACR38" s="215"/>
      <c r="ACS38" s="215"/>
      <c r="ACT38" s="215"/>
      <c r="ACU38" s="215"/>
      <c r="ACV38" s="215"/>
      <c r="ACW38" s="215"/>
      <c r="ACX38" s="215"/>
      <c r="ACY38" s="215"/>
      <c r="ACZ38" s="215"/>
      <c r="ADA38" s="215"/>
      <c r="ADB38" s="215"/>
      <c r="ADC38" s="215"/>
      <c r="ADD38" s="215"/>
      <c r="ADE38" s="215"/>
      <c r="ADF38" s="215"/>
      <c r="ADG38" s="215"/>
      <c r="ADH38" s="215"/>
      <c r="ADI38" s="215"/>
      <c r="ADJ38" s="215"/>
      <c r="ADK38" s="215"/>
      <c r="ADL38" s="215"/>
      <c r="ADM38" s="215"/>
      <c r="ADN38" s="215"/>
      <c r="ADO38" s="215"/>
      <c r="ADP38" s="215"/>
      <c r="ADQ38" s="215"/>
      <c r="ADR38" s="215"/>
      <c r="ADS38" s="215"/>
      <c r="ADT38" s="215"/>
      <c r="ADU38" s="215"/>
      <c r="ADV38" s="215"/>
      <c r="ADW38" s="215"/>
      <c r="ADX38" s="215"/>
      <c r="ADY38" s="215"/>
      <c r="ADZ38" s="215"/>
      <c r="AEA38" s="215"/>
      <c r="AEB38" s="215"/>
      <c r="AEC38" s="215"/>
      <c r="AED38" s="215"/>
      <c r="AEE38" s="215"/>
      <c r="AEF38" s="215"/>
      <c r="AEG38" s="215"/>
      <c r="AEH38" s="215"/>
      <c r="AEI38" s="215"/>
      <c r="AEJ38" s="215"/>
      <c r="AEK38" s="215"/>
      <c r="AEL38" s="215"/>
      <c r="AEM38" s="215"/>
      <c r="AEN38" s="215"/>
      <c r="AEO38" s="215"/>
      <c r="AEP38" s="215"/>
      <c r="AEQ38" s="215"/>
      <c r="AER38" s="215"/>
      <c r="AES38" s="215"/>
      <c r="AET38" s="215"/>
      <c r="AEU38" s="215"/>
      <c r="AEV38" s="215"/>
      <c r="AEW38" s="215"/>
      <c r="AEX38" s="215"/>
      <c r="AEY38" s="215"/>
      <c r="AEZ38" s="215"/>
      <c r="AFA38" s="215"/>
      <c r="AFB38" s="215"/>
      <c r="AFC38" s="215"/>
      <c r="AFD38" s="215"/>
      <c r="AFE38" s="215"/>
      <c r="AFF38" s="215"/>
      <c r="AFG38" s="215"/>
      <c r="AFH38" s="215"/>
      <c r="AFI38" s="215"/>
      <c r="AFJ38" s="215"/>
      <c r="AFK38" s="215"/>
      <c r="AFL38" s="215"/>
      <c r="AFM38" s="215"/>
      <c r="AFN38" s="215"/>
      <c r="AFO38" s="215"/>
      <c r="AFP38" s="215"/>
      <c r="AFQ38" s="215"/>
      <c r="AFR38" s="215"/>
      <c r="AFS38" s="215"/>
      <c r="AFT38" s="215"/>
      <c r="AFU38" s="215"/>
      <c r="AFV38" s="215"/>
      <c r="AFW38" s="215"/>
      <c r="AFX38" s="215"/>
      <c r="AFY38" s="215"/>
      <c r="AFZ38" s="215"/>
      <c r="AGA38" s="215"/>
      <c r="AGB38" s="215"/>
      <c r="AGC38" s="215"/>
      <c r="AGD38" s="215"/>
      <c r="AGE38" s="215"/>
      <c r="AGF38" s="215"/>
      <c r="AGG38" s="215"/>
      <c r="AGH38" s="215"/>
      <c r="AGI38" s="215"/>
      <c r="AGJ38" s="215"/>
      <c r="AGK38" s="215"/>
      <c r="AGL38" s="215"/>
      <c r="AGM38" s="215"/>
      <c r="AGN38" s="215"/>
      <c r="AGO38" s="215"/>
      <c r="AGP38" s="215"/>
      <c r="AGQ38" s="215"/>
      <c r="AGR38" s="215"/>
      <c r="AGS38" s="215"/>
      <c r="AGT38" s="215"/>
      <c r="AGU38" s="215"/>
      <c r="AGV38" s="215"/>
      <c r="AGW38" s="215"/>
      <c r="AGX38" s="215"/>
      <c r="AGY38" s="215"/>
      <c r="AGZ38" s="215"/>
      <c r="AHA38" s="215"/>
      <c r="AHB38" s="215"/>
      <c r="AHC38" s="215"/>
      <c r="AHD38" s="215"/>
      <c r="AHE38" s="215"/>
      <c r="AHF38" s="215"/>
      <c r="AHG38" s="215"/>
      <c r="AHH38" s="215"/>
      <c r="AHI38" s="215"/>
      <c r="AHJ38" s="215"/>
      <c r="AHK38" s="215"/>
      <c r="AHL38" s="215"/>
      <c r="AHM38" s="215"/>
      <c r="AHN38" s="215"/>
      <c r="AHO38" s="215"/>
      <c r="AHP38" s="215"/>
      <c r="AHQ38" s="215"/>
      <c r="AHR38" s="215"/>
      <c r="AHS38" s="215"/>
      <c r="AHT38" s="215"/>
      <c r="AHU38" s="215"/>
      <c r="AHV38" s="215"/>
      <c r="AHW38" s="215"/>
      <c r="AHX38" s="215"/>
      <c r="AHY38" s="215"/>
      <c r="AHZ38" s="215"/>
      <c r="AIA38" s="215"/>
      <c r="AIB38" s="215"/>
      <c r="AIC38" s="215"/>
      <c r="AID38" s="215"/>
      <c r="AIE38" s="215"/>
      <c r="AIF38" s="215"/>
      <c r="AIG38" s="215"/>
      <c r="AIH38" s="215"/>
      <c r="AII38" s="215"/>
      <c r="AIJ38" s="215"/>
      <c r="AIK38" s="215"/>
      <c r="AIL38" s="215"/>
      <c r="AIM38" s="215"/>
      <c r="AIN38" s="215"/>
      <c r="AIO38" s="215"/>
      <c r="AIP38" s="215"/>
      <c r="AIQ38" s="215"/>
      <c r="AIR38" s="215"/>
      <c r="AIS38" s="215"/>
      <c r="AIT38" s="215"/>
      <c r="AIU38" s="215"/>
      <c r="AIV38" s="215"/>
      <c r="AIW38" s="215"/>
      <c r="AIX38" s="215"/>
      <c r="AIY38" s="215"/>
      <c r="AIZ38" s="215"/>
      <c r="AJA38" s="215"/>
      <c r="AJB38" s="215"/>
      <c r="AJC38" s="215"/>
      <c r="AJD38" s="215"/>
      <c r="AJE38" s="215"/>
      <c r="AJF38" s="215"/>
      <c r="AJG38" s="215"/>
      <c r="AJH38" s="215"/>
      <c r="AJI38" s="215"/>
      <c r="AJJ38" s="215"/>
      <c r="AJK38" s="215"/>
      <c r="AJL38" s="215"/>
      <c r="AJM38" s="215"/>
      <c r="AJN38" s="215"/>
      <c r="AJO38" s="215"/>
      <c r="AJP38" s="215"/>
      <c r="AJQ38" s="215"/>
      <c r="AJR38" s="215"/>
      <c r="AJS38" s="215"/>
      <c r="AJT38" s="215"/>
      <c r="AJU38" s="215"/>
      <c r="AJV38" s="215"/>
      <c r="AJW38" s="215"/>
      <c r="AJX38" s="215"/>
      <c r="AJY38" s="215"/>
      <c r="AJZ38" s="215"/>
      <c r="AKA38" s="215"/>
      <c r="AKB38" s="215"/>
      <c r="AKC38" s="215"/>
      <c r="AKD38" s="215"/>
      <c r="AKE38" s="215"/>
      <c r="AKF38" s="215"/>
      <c r="AKG38" s="215"/>
      <c r="AKH38" s="215"/>
      <c r="AKI38" s="215"/>
      <c r="AKJ38" s="215"/>
      <c r="AKK38" s="215"/>
      <c r="AKL38" s="215"/>
      <c r="AKM38" s="215"/>
      <c r="AKN38" s="215"/>
      <c r="AKO38" s="215"/>
      <c r="AKP38" s="215"/>
      <c r="AKQ38" s="215"/>
      <c r="AKR38" s="215"/>
      <c r="AKS38" s="215"/>
      <c r="AKT38" s="215"/>
      <c r="AKU38" s="215"/>
      <c r="AKV38" s="215"/>
      <c r="AKW38" s="215"/>
      <c r="AKX38" s="215"/>
      <c r="AKY38" s="215"/>
      <c r="AKZ38" s="215"/>
      <c r="ALA38" s="215"/>
      <c r="ALB38" s="215"/>
      <c r="ALC38" s="215"/>
      <c r="ALD38" s="215"/>
      <c r="ALE38" s="215"/>
      <c r="ALF38" s="215"/>
      <c r="ALG38" s="215"/>
      <c r="ALH38" s="215"/>
      <c r="ALI38" s="215"/>
      <c r="ALJ38" s="215"/>
      <c r="ALK38" s="215"/>
      <c r="ALL38" s="215"/>
      <c r="ALM38" s="215"/>
      <c r="ALN38" s="215"/>
      <c r="ALO38" s="215"/>
      <c r="ALP38" s="215"/>
      <c r="ALQ38" s="215"/>
      <c r="ALR38" s="215"/>
      <c r="ALS38" s="215"/>
      <c r="ALT38" s="215"/>
      <c r="ALU38" s="215"/>
      <c r="ALV38" s="215"/>
      <c r="ALW38" s="215"/>
      <c r="ALX38" s="215"/>
      <c r="ALY38" s="215"/>
      <c r="ALZ38" s="215"/>
      <c r="AMA38" s="215"/>
      <c r="AMB38" s="215"/>
      <c r="AMC38" s="215"/>
      <c r="AMD38" s="215"/>
      <c r="AME38" s="215"/>
      <c r="AMF38" s="215"/>
      <c r="AMG38" s="215"/>
      <c r="AMH38" s="215"/>
      <c r="AMI38" s="215"/>
      <c r="AMJ38" s="215"/>
      <c r="AMK38" s="215"/>
      <c r="AML38" s="215"/>
      <c r="AMM38" s="215"/>
      <c r="AMN38" s="215"/>
      <c r="AMO38" s="215"/>
      <c r="AMP38" s="215"/>
      <c r="AMQ38" s="215"/>
      <c r="AMR38" s="215"/>
      <c r="AMS38" s="215"/>
      <c r="AMT38" s="215"/>
      <c r="AMU38" s="215"/>
      <c r="AMV38" s="215"/>
      <c r="AMW38" s="215"/>
      <c r="AMX38" s="215"/>
      <c r="AMY38" s="215"/>
      <c r="AMZ38" s="215"/>
      <c r="ANA38" s="215"/>
      <c r="ANB38" s="215"/>
      <c r="ANC38" s="215"/>
      <c r="AND38" s="215"/>
      <c r="ANE38" s="215"/>
      <c r="ANF38" s="215"/>
      <c r="ANG38" s="215"/>
      <c r="ANH38" s="215"/>
      <c r="ANI38" s="215"/>
      <c r="ANJ38" s="215"/>
      <c r="ANK38" s="215"/>
      <c r="ANL38" s="215"/>
      <c r="ANM38" s="215"/>
      <c r="ANN38" s="215"/>
      <c r="ANO38" s="215"/>
      <c r="ANP38" s="215"/>
      <c r="ANQ38" s="215"/>
      <c r="ANR38" s="215"/>
      <c r="ANS38" s="215"/>
      <c r="ANT38" s="215"/>
      <c r="ANU38" s="215"/>
      <c r="ANV38" s="215"/>
      <c r="ANW38" s="215"/>
      <c r="ANX38" s="215"/>
      <c r="ANY38" s="215"/>
      <c r="ANZ38" s="215"/>
      <c r="AOA38" s="215"/>
      <c r="AOB38" s="215"/>
      <c r="AOC38" s="215"/>
      <c r="AOD38" s="215"/>
      <c r="AOE38" s="215"/>
      <c r="AOF38" s="215"/>
      <c r="AOG38" s="215"/>
      <c r="AOH38" s="215"/>
      <c r="AOI38" s="215"/>
      <c r="AOJ38" s="215"/>
      <c r="AOK38" s="215"/>
      <c r="AOL38" s="215"/>
      <c r="AOM38" s="215"/>
      <c r="AON38" s="215"/>
      <c r="AOO38" s="215"/>
      <c r="AOP38" s="215"/>
      <c r="AOQ38" s="215"/>
      <c r="AOR38" s="215"/>
      <c r="AOS38" s="215"/>
      <c r="AOT38" s="215"/>
      <c r="AOU38" s="215"/>
      <c r="AOV38" s="215"/>
      <c r="AOW38" s="215"/>
      <c r="AOX38" s="215"/>
      <c r="AOY38" s="215"/>
      <c r="AOZ38" s="215"/>
      <c r="APA38" s="215"/>
      <c r="APB38" s="215"/>
      <c r="APC38" s="215"/>
      <c r="APD38" s="215"/>
      <c r="APE38" s="215"/>
      <c r="APF38" s="215"/>
      <c r="APG38" s="215"/>
      <c r="APH38" s="215"/>
      <c r="API38" s="215"/>
      <c r="APJ38" s="215"/>
      <c r="APK38" s="215"/>
      <c r="APL38" s="215"/>
      <c r="APM38" s="215"/>
      <c r="APN38" s="215"/>
      <c r="APO38" s="215"/>
      <c r="APP38" s="215"/>
      <c r="APQ38" s="215"/>
      <c r="APR38" s="215"/>
      <c r="APS38" s="215"/>
      <c r="APT38" s="215"/>
      <c r="APU38" s="215"/>
      <c r="APV38" s="215"/>
      <c r="APW38" s="215"/>
      <c r="APX38" s="215"/>
      <c r="APY38" s="215"/>
      <c r="APZ38" s="215"/>
      <c r="AQA38" s="215"/>
      <c r="AQB38" s="215"/>
      <c r="AQC38" s="215"/>
      <c r="AQD38" s="215"/>
      <c r="AQE38" s="215"/>
      <c r="AQF38" s="215"/>
      <c r="AQG38" s="215"/>
      <c r="AQH38" s="215"/>
      <c r="AQI38" s="215"/>
      <c r="AQJ38" s="215"/>
      <c r="AQK38" s="215"/>
      <c r="AQL38" s="215"/>
      <c r="AQM38" s="215"/>
      <c r="AQN38" s="215"/>
      <c r="AQO38" s="215"/>
      <c r="AQP38" s="215"/>
      <c r="AQQ38" s="215"/>
      <c r="AQR38" s="215"/>
      <c r="AQS38" s="215"/>
      <c r="AQT38" s="215"/>
      <c r="AQU38" s="215"/>
      <c r="AQV38" s="215"/>
      <c r="AQW38" s="215"/>
      <c r="AQX38" s="215"/>
      <c r="AQY38" s="215"/>
      <c r="AQZ38" s="215"/>
      <c r="ARA38" s="215"/>
      <c r="ARB38" s="215"/>
      <c r="ARC38" s="215"/>
      <c r="ARD38" s="215"/>
      <c r="ARE38" s="215"/>
      <c r="ARF38" s="215"/>
      <c r="ARG38" s="215"/>
      <c r="ARH38" s="215"/>
      <c r="ARI38" s="215"/>
      <c r="ARJ38" s="215"/>
      <c r="ARK38" s="215"/>
      <c r="ARL38" s="215"/>
      <c r="ARM38" s="215"/>
      <c r="ARN38" s="215"/>
      <c r="ARO38" s="215"/>
      <c r="ARP38" s="215"/>
      <c r="ARQ38" s="215"/>
      <c r="ARR38" s="215"/>
      <c r="ARS38" s="215"/>
      <c r="ART38" s="215"/>
      <c r="ARU38" s="215"/>
      <c r="ARV38" s="215"/>
      <c r="ARW38" s="215"/>
      <c r="ARX38" s="215"/>
      <c r="ARY38" s="215"/>
      <c r="ARZ38" s="215"/>
      <c r="ASA38" s="215"/>
      <c r="ASB38" s="215"/>
      <c r="ASC38" s="215"/>
      <c r="ASD38" s="215"/>
      <c r="ASE38" s="215"/>
      <c r="ASF38" s="215"/>
      <c r="ASG38" s="215"/>
      <c r="ASH38" s="215"/>
      <c r="ASI38" s="215"/>
      <c r="ASJ38" s="215"/>
      <c r="ASK38" s="215"/>
      <c r="ASL38" s="215"/>
      <c r="ASM38" s="215"/>
      <c r="ASN38" s="215"/>
      <c r="ASO38" s="215"/>
      <c r="ASP38" s="215"/>
      <c r="ASQ38" s="215"/>
      <c r="ASR38" s="215"/>
      <c r="ASS38" s="215"/>
      <c r="AST38" s="215"/>
      <c r="ASU38" s="215"/>
      <c r="ASV38" s="215"/>
      <c r="ASW38" s="215"/>
      <c r="ASX38" s="215"/>
      <c r="ASY38" s="215"/>
      <c r="ASZ38" s="215"/>
      <c r="ATA38" s="215"/>
      <c r="ATB38" s="215"/>
      <c r="ATC38" s="215"/>
      <c r="ATD38" s="215"/>
      <c r="ATE38" s="215"/>
      <c r="ATF38" s="215"/>
      <c r="ATG38" s="215"/>
      <c r="ATH38" s="215"/>
      <c r="ATI38" s="215"/>
      <c r="ATJ38" s="215"/>
      <c r="ATK38" s="215"/>
      <c r="ATL38" s="215"/>
      <c r="ATM38" s="215"/>
      <c r="ATN38" s="215"/>
      <c r="ATO38" s="215"/>
      <c r="ATP38" s="215"/>
      <c r="ATQ38" s="215"/>
      <c r="ATR38" s="215"/>
      <c r="ATS38" s="215"/>
      <c r="ATT38" s="215"/>
      <c r="ATU38" s="215"/>
      <c r="ATV38" s="215"/>
      <c r="ATW38" s="215"/>
      <c r="ATX38" s="215"/>
      <c r="ATY38" s="215"/>
      <c r="ATZ38" s="215"/>
      <c r="AUA38" s="215"/>
      <c r="AUB38" s="215"/>
      <c r="AUC38" s="215"/>
      <c r="AUD38" s="215"/>
      <c r="AUE38" s="215"/>
      <c r="AUF38" s="215"/>
      <c r="AUG38" s="215"/>
      <c r="AUH38" s="215"/>
      <c r="AUI38" s="215"/>
      <c r="AUJ38" s="215"/>
      <c r="AUK38" s="215"/>
      <c r="AUL38" s="215"/>
      <c r="AUM38" s="215"/>
      <c r="AUN38" s="215"/>
      <c r="AUO38" s="215"/>
      <c r="AUP38" s="215"/>
      <c r="AUQ38" s="215"/>
      <c r="AUR38" s="215"/>
      <c r="AUS38" s="215"/>
      <c r="AUT38" s="215"/>
      <c r="AUU38" s="215"/>
      <c r="AUV38" s="215"/>
      <c r="AUW38" s="215"/>
      <c r="AUX38" s="215"/>
      <c r="AUY38" s="215"/>
      <c r="AUZ38" s="215"/>
      <c r="AVA38" s="215"/>
      <c r="AVB38" s="215"/>
      <c r="AVC38" s="215"/>
      <c r="AVD38" s="215"/>
      <c r="AVE38" s="215"/>
      <c r="AVF38" s="215"/>
      <c r="AVG38" s="215"/>
      <c r="AVH38" s="215"/>
      <c r="AVI38" s="215"/>
      <c r="AVJ38" s="215"/>
      <c r="AVK38" s="215"/>
      <c r="AVL38" s="215"/>
      <c r="AVM38" s="215"/>
      <c r="AVN38" s="215"/>
      <c r="AVO38" s="215"/>
      <c r="AVP38" s="215"/>
      <c r="AVQ38" s="215"/>
      <c r="AVR38" s="215"/>
      <c r="AVS38" s="215"/>
      <c r="AVT38" s="215"/>
      <c r="AVU38" s="215"/>
      <c r="AVV38" s="215"/>
      <c r="AVW38" s="215"/>
      <c r="AVX38" s="215"/>
      <c r="AVY38" s="215"/>
      <c r="AVZ38" s="215"/>
      <c r="AWA38" s="215"/>
      <c r="AWB38" s="215"/>
      <c r="AWC38" s="215"/>
      <c r="AWD38" s="215"/>
      <c r="AWE38" s="215"/>
      <c r="AWF38" s="215"/>
      <c r="AWG38" s="215"/>
      <c r="AWH38" s="215"/>
      <c r="AWI38" s="215"/>
      <c r="AWJ38" s="215"/>
      <c r="AWK38" s="215"/>
      <c r="AWL38" s="215"/>
      <c r="AWM38" s="215"/>
      <c r="AWN38" s="215"/>
      <c r="AWO38" s="215"/>
      <c r="AWP38" s="215"/>
      <c r="AWQ38" s="215"/>
      <c r="AWR38" s="215"/>
      <c r="AWS38" s="215"/>
      <c r="AWT38" s="215"/>
      <c r="AWU38" s="215"/>
      <c r="AWV38" s="215"/>
      <c r="AWW38" s="215"/>
      <c r="AWX38" s="215"/>
      <c r="AWY38" s="215"/>
      <c r="AWZ38" s="215"/>
      <c r="AXA38" s="215"/>
      <c r="AXB38" s="215"/>
      <c r="AXC38" s="215"/>
      <c r="AXD38" s="215"/>
      <c r="AXE38" s="215"/>
      <c r="AXF38" s="215"/>
      <c r="AXG38" s="215"/>
      <c r="AXH38" s="215"/>
      <c r="AXI38" s="215"/>
      <c r="AXJ38" s="215"/>
      <c r="AXK38" s="215"/>
      <c r="AXL38" s="215"/>
      <c r="AXM38" s="215"/>
      <c r="AXN38" s="215"/>
      <c r="AXO38" s="215"/>
      <c r="AXP38" s="215"/>
      <c r="AXQ38" s="215"/>
      <c r="AXR38" s="215"/>
      <c r="AXS38" s="215"/>
      <c r="AXT38" s="215"/>
      <c r="AXU38" s="215"/>
      <c r="AXV38" s="215"/>
      <c r="AXW38" s="215"/>
      <c r="AXX38" s="215"/>
      <c r="AXY38" s="215"/>
      <c r="AXZ38" s="215"/>
      <c r="AYA38" s="215"/>
      <c r="AYB38" s="215"/>
      <c r="AYC38" s="215"/>
      <c r="AYD38" s="215"/>
      <c r="AYE38" s="215"/>
      <c r="AYF38" s="215"/>
      <c r="AYG38" s="215"/>
      <c r="AYH38" s="215"/>
      <c r="AYI38" s="215"/>
      <c r="AYJ38" s="215"/>
      <c r="AYK38" s="215"/>
      <c r="AYL38" s="215"/>
      <c r="AYM38" s="215"/>
      <c r="AYN38" s="215"/>
      <c r="AYO38" s="215"/>
      <c r="AYP38" s="215"/>
      <c r="AYQ38" s="215"/>
      <c r="AYR38" s="215"/>
      <c r="AYS38" s="215"/>
      <c r="AYT38" s="215"/>
      <c r="AYU38" s="215"/>
      <c r="AYV38" s="215"/>
      <c r="AYW38" s="215"/>
      <c r="AYX38" s="215"/>
      <c r="AYY38" s="215"/>
      <c r="AYZ38" s="215"/>
      <c r="AZA38" s="215"/>
      <c r="AZB38" s="215"/>
      <c r="AZC38" s="215"/>
      <c r="AZD38" s="215"/>
      <c r="AZE38" s="215"/>
      <c r="AZF38" s="215"/>
      <c r="AZG38" s="215"/>
      <c r="AZH38" s="215"/>
      <c r="AZI38" s="215"/>
      <c r="AZJ38" s="215"/>
      <c r="AZK38" s="215"/>
      <c r="AZL38" s="215"/>
      <c r="AZM38" s="215"/>
      <c r="AZN38" s="215"/>
      <c r="AZO38" s="215"/>
      <c r="AZP38" s="215"/>
      <c r="AZQ38" s="215"/>
      <c r="AZR38" s="215"/>
      <c r="AZS38" s="215"/>
      <c r="AZT38" s="215"/>
      <c r="AZU38" s="215"/>
      <c r="AZV38" s="215"/>
      <c r="AZW38" s="215"/>
      <c r="AZX38" s="215"/>
      <c r="AZY38" s="215"/>
      <c r="AZZ38" s="215"/>
      <c r="BAA38" s="215"/>
      <c r="BAB38" s="215"/>
      <c r="BAC38" s="215"/>
      <c r="BAD38" s="215"/>
      <c r="BAE38" s="215"/>
      <c r="BAF38" s="215"/>
      <c r="BAG38" s="215"/>
      <c r="BAH38" s="215"/>
      <c r="BAI38" s="215"/>
      <c r="BAJ38" s="215"/>
      <c r="BAK38" s="215"/>
      <c r="BAL38" s="215"/>
      <c r="BAM38" s="215"/>
      <c r="BAN38" s="215"/>
      <c r="BAO38" s="215"/>
      <c r="BAP38" s="215"/>
      <c r="BAQ38" s="215"/>
      <c r="BAR38" s="215"/>
      <c r="BAS38" s="215"/>
      <c r="BAT38" s="215"/>
      <c r="BAU38" s="215"/>
      <c r="BAV38" s="215"/>
      <c r="BAW38" s="215"/>
      <c r="BAX38" s="215"/>
      <c r="BAY38" s="215"/>
      <c r="BAZ38" s="215"/>
      <c r="BBA38" s="215"/>
      <c r="BBB38" s="215"/>
      <c r="BBC38" s="215"/>
      <c r="BBD38" s="215"/>
      <c r="BBE38" s="215"/>
      <c r="BBF38" s="215"/>
      <c r="BBG38" s="215"/>
      <c r="BBH38" s="215"/>
      <c r="BBI38" s="215"/>
      <c r="BBJ38" s="215"/>
      <c r="BBK38" s="215"/>
      <c r="BBL38" s="215"/>
      <c r="BBM38" s="215"/>
      <c r="BBN38" s="215"/>
      <c r="BBO38" s="215"/>
      <c r="BBP38" s="215"/>
      <c r="BBQ38" s="215"/>
      <c r="BBR38" s="215"/>
      <c r="BBS38" s="215"/>
      <c r="BBT38" s="215"/>
      <c r="BBU38" s="215"/>
      <c r="BBV38" s="215"/>
      <c r="BBW38" s="215"/>
      <c r="BBX38" s="215"/>
      <c r="BBY38" s="215"/>
      <c r="BBZ38" s="215"/>
      <c r="BCA38" s="215"/>
      <c r="BCB38" s="215"/>
      <c r="BCC38" s="215"/>
      <c r="BCD38" s="215"/>
      <c r="BCE38" s="215"/>
      <c r="BCF38" s="215"/>
      <c r="BCG38" s="215"/>
      <c r="BCH38" s="215"/>
      <c r="BCI38" s="215"/>
      <c r="BCJ38" s="215"/>
      <c r="BCK38" s="215"/>
      <c r="BCL38" s="215"/>
      <c r="BCM38" s="215"/>
      <c r="BCN38" s="215"/>
      <c r="BCO38" s="215"/>
      <c r="BCP38" s="215"/>
      <c r="BCQ38" s="215"/>
      <c r="BCR38" s="215"/>
      <c r="BCS38" s="215"/>
      <c r="BCT38" s="215"/>
      <c r="BCU38" s="215"/>
      <c r="BCV38" s="215"/>
      <c r="BCW38" s="215"/>
      <c r="BCX38" s="215"/>
      <c r="BCY38" s="215"/>
      <c r="BCZ38" s="215"/>
      <c r="BDA38" s="215"/>
      <c r="BDB38" s="215"/>
      <c r="BDC38" s="215"/>
      <c r="BDD38" s="215"/>
      <c r="BDE38" s="215"/>
      <c r="BDF38" s="215"/>
      <c r="BDG38" s="215"/>
      <c r="BDH38" s="215"/>
      <c r="BDI38" s="215"/>
      <c r="BDJ38" s="215"/>
      <c r="BDK38" s="215"/>
      <c r="BDL38" s="215"/>
      <c r="BDM38" s="215"/>
      <c r="BDN38" s="215"/>
      <c r="BDO38" s="215"/>
      <c r="BDP38" s="215"/>
      <c r="BDQ38" s="215"/>
      <c r="BDR38" s="215"/>
      <c r="BDS38" s="215"/>
      <c r="BDT38" s="215"/>
      <c r="BDU38" s="215"/>
      <c r="BDV38" s="215"/>
      <c r="BDW38" s="215"/>
      <c r="BDX38" s="215"/>
      <c r="BDY38" s="215"/>
      <c r="BDZ38" s="215"/>
      <c r="BEA38" s="215"/>
      <c r="BEB38" s="215"/>
      <c r="BEC38" s="215"/>
      <c r="BED38" s="215"/>
      <c r="BEE38" s="215"/>
      <c r="BEF38" s="215"/>
      <c r="BEG38" s="215"/>
      <c r="BEH38" s="215"/>
      <c r="BEI38" s="215"/>
      <c r="BEJ38" s="215"/>
      <c r="BEK38" s="215"/>
      <c r="BEL38" s="215"/>
      <c r="BEM38" s="215"/>
      <c r="BEN38" s="215"/>
      <c r="BEO38" s="215"/>
      <c r="BEP38" s="215"/>
      <c r="BEQ38" s="215"/>
      <c r="BER38" s="215"/>
      <c r="BES38" s="215"/>
      <c r="BET38" s="215"/>
      <c r="BEU38" s="215"/>
      <c r="BEV38" s="215"/>
      <c r="BEW38" s="215"/>
      <c r="BEX38" s="215"/>
      <c r="BEY38" s="215"/>
      <c r="BEZ38" s="215"/>
      <c r="BFA38" s="215"/>
      <c r="BFB38" s="215"/>
      <c r="BFC38" s="215"/>
      <c r="BFD38" s="215"/>
      <c r="BFE38" s="215"/>
      <c r="BFF38" s="215"/>
      <c r="BFG38" s="215"/>
      <c r="BFH38" s="215"/>
      <c r="BFI38" s="215"/>
      <c r="BFJ38" s="215"/>
      <c r="BFK38" s="215"/>
      <c r="BFL38" s="215"/>
      <c r="BFM38" s="215"/>
      <c r="BFN38" s="215"/>
      <c r="BFO38" s="215"/>
      <c r="BFP38" s="215"/>
      <c r="BFQ38" s="215"/>
      <c r="BFR38" s="215"/>
      <c r="BFS38" s="215"/>
      <c r="BFT38" s="215"/>
      <c r="BFU38" s="215"/>
      <c r="BFV38" s="215"/>
      <c r="BFW38" s="215"/>
      <c r="BFX38" s="215"/>
      <c r="BFY38" s="215"/>
      <c r="BFZ38" s="215"/>
      <c r="BGA38" s="215"/>
      <c r="BGB38" s="215"/>
      <c r="BGC38" s="215"/>
      <c r="BGD38" s="215"/>
      <c r="BGE38" s="215"/>
      <c r="BGF38" s="215"/>
      <c r="BGG38" s="215"/>
      <c r="BGH38" s="215"/>
      <c r="BGI38" s="215"/>
      <c r="BGJ38" s="215"/>
      <c r="BGK38" s="215"/>
      <c r="BGL38" s="215"/>
      <c r="BGM38" s="215"/>
      <c r="BGN38" s="215"/>
      <c r="BGO38" s="215"/>
      <c r="BGP38" s="215"/>
      <c r="BGQ38" s="215"/>
      <c r="BGR38" s="215"/>
      <c r="BGS38" s="215"/>
      <c r="BGT38" s="215"/>
      <c r="BGU38" s="215"/>
      <c r="BGV38" s="215"/>
      <c r="BGW38" s="215"/>
      <c r="BGX38" s="215"/>
      <c r="BGY38" s="215"/>
      <c r="BGZ38" s="215"/>
      <c r="BHA38" s="215"/>
      <c r="BHB38" s="215"/>
      <c r="BHC38" s="215"/>
      <c r="BHD38" s="215"/>
      <c r="BHE38" s="215"/>
      <c r="BHF38" s="215"/>
      <c r="BHG38" s="215"/>
      <c r="BHH38" s="215"/>
      <c r="BHI38" s="215"/>
      <c r="BHJ38" s="215"/>
      <c r="BHK38" s="215"/>
      <c r="BHL38" s="215"/>
      <c r="BHM38" s="215"/>
      <c r="BHN38" s="215"/>
      <c r="BHO38" s="215"/>
      <c r="BHP38" s="215"/>
      <c r="BHQ38" s="215"/>
      <c r="BHR38" s="215"/>
      <c r="BHS38" s="215"/>
      <c r="BHT38" s="215"/>
      <c r="BHU38" s="215"/>
      <c r="BHV38" s="215"/>
      <c r="BHW38" s="215"/>
      <c r="BHX38" s="215"/>
      <c r="BHY38" s="215"/>
      <c r="BHZ38" s="215"/>
      <c r="BIA38" s="215"/>
      <c r="BIB38" s="215"/>
      <c r="BIC38" s="215"/>
      <c r="BID38" s="215"/>
      <c r="BIE38" s="215"/>
      <c r="BIF38" s="215"/>
      <c r="BIG38" s="215"/>
      <c r="BIH38" s="215"/>
      <c r="BII38" s="215"/>
      <c r="BIJ38" s="215"/>
      <c r="BIK38" s="215"/>
      <c r="BIL38" s="215"/>
      <c r="BIM38" s="215"/>
      <c r="BIN38" s="215"/>
      <c r="BIO38" s="215"/>
      <c r="BIP38" s="215"/>
      <c r="BIQ38" s="215"/>
      <c r="BIR38" s="215"/>
      <c r="BIS38" s="215"/>
      <c r="BIT38" s="215"/>
      <c r="BIU38" s="215"/>
      <c r="BIV38" s="215"/>
      <c r="BIW38" s="215"/>
      <c r="BIX38" s="215"/>
      <c r="BIY38" s="215"/>
      <c r="BIZ38" s="215"/>
      <c r="BJA38" s="215"/>
      <c r="BJB38" s="215"/>
      <c r="BJC38" s="215"/>
      <c r="BJD38" s="215"/>
      <c r="BJE38" s="215"/>
      <c r="BJF38" s="215"/>
      <c r="BJG38" s="215"/>
      <c r="BJH38" s="215"/>
      <c r="BJI38" s="215"/>
      <c r="BJJ38" s="215"/>
      <c r="BJK38" s="215"/>
      <c r="BJL38" s="215"/>
      <c r="BJM38" s="215"/>
      <c r="BJN38" s="215"/>
      <c r="BJO38" s="215"/>
      <c r="BJP38" s="215"/>
      <c r="BJQ38" s="215"/>
      <c r="BJR38" s="215"/>
      <c r="BJS38" s="215"/>
      <c r="BJT38" s="215"/>
      <c r="BJU38" s="215"/>
      <c r="BJV38" s="215"/>
      <c r="BJW38" s="215"/>
      <c r="BJX38" s="215"/>
      <c r="BJY38" s="215"/>
      <c r="BJZ38" s="215"/>
      <c r="BKA38" s="215"/>
      <c r="BKB38" s="215"/>
      <c r="BKC38" s="215"/>
      <c r="BKD38" s="215"/>
      <c r="BKE38" s="215"/>
      <c r="BKF38" s="215"/>
      <c r="BKG38" s="215"/>
      <c r="BKH38" s="215"/>
      <c r="BKI38" s="215"/>
      <c r="BKJ38" s="215"/>
      <c r="BKK38" s="215"/>
      <c r="BKL38" s="215"/>
      <c r="BKM38" s="215"/>
      <c r="BKN38" s="215"/>
      <c r="BKO38" s="215"/>
      <c r="BKP38" s="215"/>
      <c r="BKQ38" s="215"/>
      <c r="BKR38" s="215"/>
      <c r="BKS38" s="215"/>
      <c r="BKT38" s="215"/>
      <c r="BKU38" s="215"/>
      <c r="BKV38" s="215"/>
      <c r="BKW38" s="215"/>
      <c r="BKX38" s="215"/>
      <c r="BKY38" s="215"/>
      <c r="BKZ38" s="215"/>
      <c r="BLA38" s="215"/>
      <c r="BLB38" s="215"/>
      <c r="BLC38" s="215"/>
      <c r="BLD38" s="215"/>
      <c r="BLE38" s="215"/>
      <c r="BLF38" s="215"/>
      <c r="BLG38" s="215"/>
      <c r="BLH38" s="215"/>
      <c r="BLI38" s="215"/>
      <c r="BLJ38" s="215"/>
      <c r="BLK38" s="215"/>
      <c r="BLL38" s="215"/>
      <c r="BLM38" s="215"/>
      <c r="BLN38" s="215"/>
      <c r="BLO38" s="215"/>
      <c r="BLP38" s="215"/>
      <c r="BLQ38" s="215"/>
      <c r="BLR38" s="215"/>
      <c r="BLS38" s="215"/>
      <c r="BLT38" s="215"/>
      <c r="BLU38" s="215"/>
      <c r="BLV38" s="215"/>
      <c r="BLW38" s="215"/>
      <c r="BLX38" s="215"/>
      <c r="BLY38" s="215"/>
      <c r="BLZ38" s="215"/>
      <c r="BMA38" s="215"/>
      <c r="BMB38" s="215"/>
      <c r="BMC38" s="215"/>
      <c r="BMD38" s="215"/>
      <c r="BME38" s="215"/>
      <c r="BMF38" s="215"/>
      <c r="BMG38" s="215"/>
      <c r="BMH38" s="215"/>
      <c r="BMI38" s="215"/>
      <c r="BMJ38" s="215"/>
      <c r="BMK38" s="215"/>
      <c r="BML38" s="215"/>
      <c r="BMM38" s="215"/>
      <c r="BMN38" s="215"/>
      <c r="BMO38" s="215"/>
      <c r="BMP38" s="215"/>
      <c r="BMQ38" s="215"/>
      <c r="BMR38" s="215"/>
      <c r="BMS38" s="215"/>
      <c r="BMT38" s="215"/>
      <c r="BMU38" s="215"/>
      <c r="BMV38" s="215"/>
      <c r="BMW38" s="215"/>
      <c r="BMX38" s="215"/>
      <c r="BMY38" s="215"/>
      <c r="BMZ38" s="215"/>
      <c r="BNA38" s="215"/>
      <c r="BNB38" s="215"/>
      <c r="BNC38" s="215"/>
      <c r="BND38" s="215"/>
      <c r="BNE38" s="215"/>
      <c r="BNF38" s="215"/>
      <c r="BNG38" s="215"/>
      <c r="BNH38" s="215"/>
      <c r="BNI38" s="215"/>
      <c r="BNJ38" s="215"/>
      <c r="BNK38" s="215"/>
      <c r="BNL38" s="215"/>
      <c r="BNM38" s="215"/>
      <c r="BNN38" s="215"/>
      <c r="BNO38" s="215"/>
      <c r="BNP38" s="215"/>
      <c r="BNQ38" s="215"/>
      <c r="BNR38" s="215"/>
      <c r="BNS38" s="215"/>
      <c r="BNT38" s="215"/>
      <c r="BNU38" s="215"/>
      <c r="BNV38" s="215"/>
      <c r="BNW38" s="215"/>
      <c r="BNX38" s="215"/>
      <c r="BNY38" s="215"/>
      <c r="BNZ38" s="215"/>
      <c r="BOA38" s="215"/>
      <c r="BOB38" s="215"/>
      <c r="BOC38" s="215"/>
      <c r="BOD38" s="215"/>
      <c r="BOE38" s="215"/>
      <c r="BOF38" s="215"/>
      <c r="BOG38" s="215"/>
      <c r="BOH38" s="215"/>
      <c r="BOI38" s="215"/>
      <c r="BOJ38" s="215"/>
      <c r="BOK38" s="215"/>
      <c r="BOL38" s="215"/>
      <c r="BOM38" s="215"/>
      <c r="BON38" s="215"/>
      <c r="BOO38" s="215"/>
      <c r="BOP38" s="215"/>
      <c r="BOQ38" s="215"/>
      <c r="BOR38" s="215"/>
      <c r="BOS38" s="215"/>
      <c r="BOT38" s="215"/>
      <c r="BOU38" s="215"/>
      <c r="BOV38" s="215"/>
      <c r="BOW38" s="215"/>
      <c r="BOX38" s="215"/>
      <c r="BOY38" s="215"/>
      <c r="BOZ38" s="215"/>
      <c r="BPA38" s="215"/>
      <c r="BPB38" s="215"/>
      <c r="BPC38" s="215"/>
      <c r="BPD38" s="215"/>
      <c r="BPE38" s="215"/>
      <c r="BPF38" s="215"/>
      <c r="BPG38" s="215"/>
      <c r="BPH38" s="215"/>
      <c r="BPI38" s="215"/>
      <c r="BPJ38" s="215"/>
      <c r="BPK38" s="215"/>
      <c r="BPL38" s="215"/>
      <c r="BPM38" s="215"/>
      <c r="BPN38" s="215"/>
      <c r="BPO38" s="215"/>
      <c r="BPP38" s="215"/>
      <c r="BPQ38" s="215"/>
      <c r="BPR38" s="215"/>
      <c r="BPS38" s="215"/>
      <c r="BPT38" s="215"/>
      <c r="BPU38" s="215"/>
      <c r="BPV38" s="215"/>
      <c r="BPW38" s="215"/>
      <c r="BPX38" s="215"/>
      <c r="BPY38" s="215"/>
      <c r="BPZ38" s="215"/>
      <c r="BQA38" s="215"/>
      <c r="BQB38" s="215"/>
      <c r="BQC38" s="215"/>
      <c r="BQD38" s="215"/>
      <c r="BQE38" s="215"/>
      <c r="BQF38" s="215"/>
      <c r="BQG38" s="215"/>
      <c r="BQH38" s="215"/>
      <c r="BQI38" s="215"/>
      <c r="BQJ38" s="215"/>
      <c r="BQK38" s="215"/>
      <c r="BQL38" s="215"/>
      <c r="BQM38" s="215"/>
      <c r="BQN38" s="215"/>
      <c r="BQO38" s="215"/>
      <c r="BQP38" s="215"/>
      <c r="BQQ38" s="215"/>
      <c r="BQR38" s="215"/>
      <c r="BQS38" s="215"/>
      <c r="BQT38" s="215"/>
      <c r="BQU38" s="215"/>
      <c r="BQV38" s="215"/>
      <c r="BQW38" s="215"/>
      <c r="BQX38" s="215"/>
      <c r="BQY38" s="215"/>
      <c r="BQZ38" s="215"/>
      <c r="BRA38" s="215"/>
      <c r="BRB38" s="215"/>
      <c r="BRC38" s="215"/>
      <c r="BRD38" s="215"/>
      <c r="BRE38" s="215"/>
      <c r="BRF38" s="215"/>
      <c r="BRG38" s="215"/>
      <c r="BRH38" s="215"/>
      <c r="BRI38" s="215"/>
      <c r="BRJ38" s="215"/>
      <c r="BRK38" s="215"/>
      <c r="BRL38" s="215"/>
      <c r="BRM38" s="215"/>
      <c r="BRN38" s="215"/>
      <c r="BRO38" s="215"/>
      <c r="BRP38" s="215"/>
      <c r="BRQ38" s="215"/>
      <c r="BRR38" s="215"/>
      <c r="BRS38" s="215"/>
      <c r="BRT38" s="215"/>
      <c r="BRU38" s="215"/>
      <c r="BRV38" s="215"/>
      <c r="BRW38" s="215"/>
      <c r="BRX38" s="215"/>
      <c r="BRY38" s="215"/>
      <c r="BRZ38" s="215"/>
      <c r="BSA38" s="215"/>
      <c r="BSB38" s="215"/>
      <c r="BSC38" s="215"/>
      <c r="BSD38" s="215"/>
      <c r="BSE38" s="215"/>
      <c r="BSF38" s="215"/>
      <c r="BSG38" s="215"/>
      <c r="BSH38" s="215"/>
      <c r="BSI38" s="215"/>
      <c r="BSJ38" s="215"/>
      <c r="BSK38" s="215"/>
      <c r="BSL38" s="215"/>
      <c r="BSM38" s="215"/>
      <c r="BSN38" s="215"/>
      <c r="BSO38" s="215"/>
      <c r="BSP38" s="215"/>
      <c r="BSQ38" s="215"/>
      <c r="BSR38" s="215"/>
      <c r="BSS38" s="215"/>
      <c r="BST38" s="215"/>
      <c r="BSU38" s="215"/>
      <c r="BSV38" s="215"/>
      <c r="BSW38" s="215"/>
      <c r="BSX38" s="215"/>
      <c r="BSY38" s="215"/>
      <c r="BSZ38" s="215"/>
      <c r="BTA38" s="215"/>
      <c r="BTB38" s="215"/>
      <c r="BTC38" s="215"/>
      <c r="BTD38" s="215"/>
      <c r="BTE38" s="215"/>
      <c r="BTF38" s="215"/>
      <c r="BTG38" s="215"/>
      <c r="BTH38" s="215"/>
      <c r="BTI38" s="215"/>
      <c r="BTJ38" s="215"/>
      <c r="BTK38" s="215"/>
      <c r="BTL38" s="215"/>
      <c r="BTM38" s="215"/>
      <c r="BTN38" s="215"/>
      <c r="BTO38" s="215"/>
      <c r="BTP38" s="215"/>
      <c r="BTQ38" s="215"/>
      <c r="BTR38" s="215"/>
      <c r="BTS38" s="215"/>
      <c r="BTT38" s="215"/>
      <c r="BTU38" s="215"/>
      <c r="BTV38" s="215"/>
      <c r="BTW38" s="215"/>
      <c r="BTX38" s="215"/>
      <c r="BTY38" s="215"/>
      <c r="BTZ38" s="215"/>
      <c r="BUA38" s="215"/>
      <c r="BUB38" s="215"/>
      <c r="BUC38" s="215"/>
      <c r="BUD38" s="215"/>
      <c r="BUE38" s="215"/>
      <c r="BUF38" s="215"/>
      <c r="BUG38" s="215"/>
      <c r="BUH38" s="215"/>
      <c r="BUI38" s="215"/>
      <c r="BUJ38" s="215"/>
      <c r="BUK38" s="215"/>
      <c r="BUL38" s="215"/>
      <c r="BUM38" s="215"/>
      <c r="BUN38" s="215"/>
      <c r="BUO38" s="215"/>
      <c r="BUP38" s="215"/>
      <c r="BUQ38" s="215"/>
      <c r="BUR38" s="215"/>
      <c r="BUS38" s="215"/>
      <c r="BUT38" s="215"/>
      <c r="BUU38" s="215"/>
      <c r="BUV38" s="215"/>
      <c r="BUW38" s="215"/>
      <c r="BUX38" s="215"/>
      <c r="BUY38" s="215"/>
      <c r="BUZ38" s="215"/>
      <c r="BVA38" s="215"/>
      <c r="BVB38" s="215"/>
      <c r="BVC38" s="215"/>
      <c r="BVD38" s="215"/>
      <c r="BVE38" s="215"/>
      <c r="BVF38" s="215"/>
      <c r="BVG38" s="215"/>
      <c r="BVH38" s="215"/>
      <c r="BVI38" s="215"/>
      <c r="BVJ38" s="215"/>
      <c r="BVK38" s="215"/>
      <c r="BVL38" s="215"/>
      <c r="BVM38" s="215"/>
      <c r="BVN38" s="215"/>
      <c r="BVO38" s="215"/>
      <c r="BVP38" s="215"/>
      <c r="BVQ38" s="215"/>
      <c r="BVR38" s="215"/>
      <c r="BVS38" s="215"/>
      <c r="BVT38" s="215"/>
      <c r="BVU38" s="215"/>
      <c r="BVV38" s="215"/>
      <c r="BVW38" s="215"/>
      <c r="BVX38" s="215"/>
      <c r="BVY38" s="215"/>
      <c r="BVZ38" s="215"/>
      <c r="BWA38" s="215"/>
      <c r="BWB38" s="215"/>
      <c r="BWC38" s="215"/>
      <c r="BWD38" s="215"/>
      <c r="BWE38" s="215"/>
      <c r="BWF38" s="215"/>
      <c r="BWG38" s="215"/>
      <c r="BWH38" s="215"/>
      <c r="BWI38" s="215"/>
      <c r="BWJ38" s="215"/>
      <c r="BWK38" s="215"/>
      <c r="BWL38" s="215"/>
      <c r="BWM38" s="215"/>
      <c r="BWN38" s="215"/>
      <c r="BWO38" s="215"/>
      <c r="BWP38" s="215"/>
      <c r="BWQ38" s="215"/>
      <c r="BWR38" s="215"/>
      <c r="BWS38" s="215"/>
      <c r="BWT38" s="215"/>
      <c r="BWU38" s="215"/>
      <c r="BWV38" s="215"/>
      <c r="BWW38" s="215"/>
      <c r="BWX38" s="215"/>
      <c r="BWY38" s="215"/>
      <c r="BWZ38" s="215"/>
      <c r="BXA38" s="215"/>
      <c r="BXB38" s="215"/>
      <c r="BXC38" s="215"/>
      <c r="BXD38" s="215"/>
      <c r="BXE38" s="215"/>
      <c r="BXF38" s="215"/>
      <c r="BXG38" s="215"/>
      <c r="BXH38" s="215"/>
      <c r="BXI38" s="215"/>
      <c r="BXJ38" s="215"/>
      <c r="BXK38" s="215"/>
      <c r="BXL38" s="215"/>
      <c r="BXM38" s="215"/>
      <c r="BXN38" s="215"/>
      <c r="BXO38" s="215"/>
      <c r="BXP38" s="215"/>
      <c r="BXQ38" s="215"/>
      <c r="BXR38" s="215"/>
      <c r="BXS38" s="215"/>
      <c r="BXT38" s="215"/>
      <c r="BXU38" s="215"/>
      <c r="BXV38" s="215"/>
      <c r="BXW38" s="215"/>
      <c r="BXX38" s="215"/>
      <c r="BXY38" s="215"/>
      <c r="BXZ38" s="215"/>
      <c r="BYA38" s="215"/>
      <c r="BYB38" s="215"/>
      <c r="BYC38" s="215"/>
      <c r="BYD38" s="215"/>
      <c r="BYE38" s="215"/>
      <c r="BYF38" s="215"/>
      <c r="BYG38" s="215"/>
      <c r="BYH38" s="215"/>
      <c r="BYI38" s="215"/>
      <c r="BYJ38" s="215"/>
      <c r="BYK38" s="215"/>
      <c r="BYL38" s="215"/>
      <c r="BYM38" s="215"/>
      <c r="BYN38" s="215"/>
      <c r="BYO38" s="215"/>
      <c r="BYP38" s="215"/>
      <c r="BYQ38" s="215"/>
      <c r="BYR38" s="215"/>
      <c r="BYS38" s="215"/>
      <c r="BYT38" s="215"/>
      <c r="BYU38" s="215"/>
      <c r="BYV38" s="215"/>
      <c r="BYW38" s="215"/>
      <c r="BYX38" s="215"/>
      <c r="BYY38" s="215"/>
      <c r="BYZ38" s="215"/>
      <c r="BZA38" s="215"/>
      <c r="BZB38" s="215"/>
      <c r="BZC38" s="215"/>
      <c r="BZD38" s="215"/>
      <c r="BZE38" s="215"/>
      <c r="BZF38" s="215"/>
      <c r="BZG38" s="215"/>
      <c r="BZH38" s="215"/>
      <c r="BZI38" s="215"/>
      <c r="BZJ38" s="215"/>
      <c r="BZK38" s="215"/>
      <c r="BZL38" s="215"/>
      <c r="BZM38" s="215"/>
      <c r="BZN38" s="215"/>
      <c r="BZO38" s="215"/>
      <c r="BZP38" s="215"/>
      <c r="BZQ38" s="215"/>
      <c r="BZR38" s="215"/>
      <c r="BZS38" s="215"/>
      <c r="BZT38" s="215"/>
      <c r="BZU38" s="215"/>
      <c r="BZV38" s="215"/>
      <c r="BZW38" s="215"/>
      <c r="BZX38" s="215"/>
      <c r="BZY38" s="215"/>
      <c r="BZZ38" s="215"/>
      <c r="CAA38" s="215"/>
      <c r="CAB38" s="215"/>
      <c r="CAC38" s="215"/>
      <c r="CAD38" s="215"/>
      <c r="CAE38" s="215"/>
      <c r="CAF38" s="215"/>
      <c r="CAG38" s="215"/>
      <c r="CAH38" s="215"/>
      <c r="CAI38" s="215"/>
      <c r="CAJ38" s="215"/>
      <c r="CAK38" s="215"/>
      <c r="CAL38" s="215"/>
      <c r="CAM38" s="215"/>
      <c r="CAN38" s="215"/>
      <c r="CAO38" s="215"/>
      <c r="CAP38" s="215"/>
      <c r="CAQ38" s="215"/>
      <c r="CAR38" s="215"/>
      <c r="CAS38" s="215"/>
      <c r="CAT38" s="215"/>
      <c r="CAU38" s="215"/>
      <c r="CAV38" s="215"/>
      <c r="CAW38" s="215"/>
      <c r="CAX38" s="215"/>
      <c r="CAY38" s="215"/>
      <c r="CAZ38" s="215"/>
      <c r="CBA38" s="215"/>
      <c r="CBB38" s="215"/>
      <c r="CBC38" s="215"/>
      <c r="CBD38" s="215"/>
      <c r="CBE38" s="215"/>
      <c r="CBF38" s="215"/>
      <c r="CBG38" s="215"/>
      <c r="CBH38" s="215"/>
      <c r="CBI38" s="215"/>
      <c r="CBJ38" s="215"/>
      <c r="CBK38" s="215"/>
      <c r="CBL38" s="215"/>
      <c r="CBM38" s="215"/>
      <c r="CBN38" s="215"/>
      <c r="CBO38" s="215"/>
      <c r="CBP38" s="215"/>
      <c r="CBQ38" s="215"/>
      <c r="CBR38" s="215"/>
      <c r="CBS38" s="215"/>
      <c r="CBT38" s="215"/>
      <c r="CBU38" s="215"/>
      <c r="CBV38" s="215"/>
      <c r="CBW38" s="215"/>
      <c r="CBX38" s="215"/>
      <c r="CBY38" s="215"/>
      <c r="CBZ38" s="215"/>
      <c r="CCA38" s="215"/>
      <c r="CCB38" s="215"/>
      <c r="CCC38" s="215"/>
      <c r="CCD38" s="215"/>
      <c r="CCE38" s="215"/>
      <c r="CCF38" s="215"/>
      <c r="CCG38" s="215"/>
      <c r="CCH38" s="215"/>
      <c r="CCI38" s="215"/>
      <c r="CCJ38" s="215"/>
      <c r="CCK38" s="215"/>
      <c r="CCL38" s="215"/>
      <c r="CCM38" s="215"/>
      <c r="CCN38" s="215"/>
      <c r="CCO38" s="215"/>
      <c r="CCP38" s="215"/>
      <c r="CCQ38" s="215"/>
      <c r="CCR38" s="215"/>
      <c r="CCS38" s="215"/>
      <c r="CCT38" s="215"/>
      <c r="CCU38" s="215"/>
      <c r="CCV38" s="215"/>
      <c r="CCW38" s="215"/>
      <c r="CCX38" s="215"/>
      <c r="CCY38" s="215"/>
      <c r="CCZ38" s="215"/>
      <c r="CDA38" s="215"/>
      <c r="CDB38" s="215"/>
      <c r="CDC38" s="215"/>
      <c r="CDD38" s="215"/>
      <c r="CDE38" s="215"/>
      <c r="CDF38" s="215"/>
      <c r="CDG38" s="215"/>
      <c r="CDH38" s="215"/>
      <c r="CDI38" s="215"/>
      <c r="CDJ38" s="215"/>
      <c r="CDK38" s="215"/>
      <c r="CDL38" s="215"/>
      <c r="CDM38" s="215"/>
      <c r="CDN38" s="215"/>
      <c r="CDO38" s="215"/>
      <c r="CDP38" s="215"/>
      <c r="CDQ38" s="215"/>
      <c r="CDR38" s="215"/>
      <c r="CDS38" s="215"/>
      <c r="CDT38" s="215"/>
      <c r="CDU38" s="215"/>
      <c r="CDV38" s="215"/>
      <c r="CDW38" s="215"/>
      <c r="CDX38" s="215"/>
      <c r="CDY38" s="215"/>
      <c r="CDZ38" s="215"/>
      <c r="CEA38" s="215"/>
      <c r="CEB38" s="215"/>
      <c r="CEC38" s="215"/>
      <c r="CED38" s="215"/>
      <c r="CEE38" s="215"/>
      <c r="CEF38" s="215"/>
      <c r="CEG38" s="215"/>
      <c r="CEH38" s="215"/>
      <c r="CEI38" s="215"/>
      <c r="CEJ38" s="215"/>
      <c r="CEK38" s="215"/>
      <c r="CEL38" s="215"/>
      <c r="CEM38" s="215"/>
      <c r="CEN38" s="215"/>
      <c r="CEO38" s="215"/>
      <c r="CEP38" s="215"/>
      <c r="CEQ38" s="215"/>
      <c r="CER38" s="215"/>
      <c r="CES38" s="215"/>
      <c r="CET38" s="215"/>
      <c r="CEU38" s="215"/>
      <c r="CEV38" s="215"/>
      <c r="CEW38" s="215"/>
      <c r="CEX38" s="215"/>
      <c r="CEY38" s="215"/>
      <c r="CEZ38" s="215"/>
      <c r="CFA38" s="215"/>
      <c r="CFB38" s="215"/>
      <c r="CFC38" s="215"/>
      <c r="CFD38" s="215"/>
      <c r="CFE38" s="215"/>
      <c r="CFF38" s="215"/>
      <c r="CFG38" s="215"/>
      <c r="CFH38" s="215"/>
      <c r="CFI38" s="215"/>
      <c r="CFJ38" s="215"/>
      <c r="CFK38" s="215"/>
      <c r="CFL38" s="215"/>
      <c r="CFM38" s="215"/>
      <c r="CFN38" s="215"/>
      <c r="CFO38" s="215"/>
      <c r="CFP38" s="215"/>
      <c r="CFQ38" s="215"/>
      <c r="CFR38" s="215"/>
      <c r="CFS38" s="215"/>
      <c r="CFT38" s="215"/>
      <c r="CFU38" s="215"/>
      <c r="CFV38" s="215"/>
      <c r="CFW38" s="215"/>
      <c r="CFX38" s="215"/>
      <c r="CFY38" s="215"/>
      <c r="CFZ38" s="215"/>
      <c r="CGA38" s="215"/>
      <c r="CGB38" s="215"/>
      <c r="CGC38" s="215"/>
      <c r="CGD38" s="215"/>
      <c r="CGE38" s="215"/>
      <c r="CGF38" s="215"/>
      <c r="CGG38" s="215"/>
      <c r="CGH38" s="215"/>
      <c r="CGI38" s="215"/>
      <c r="CGJ38" s="215"/>
      <c r="CGK38" s="215"/>
      <c r="CGL38" s="215"/>
      <c r="CGM38" s="215"/>
      <c r="CGN38" s="215"/>
      <c r="CGO38" s="215"/>
      <c r="CGP38" s="215"/>
      <c r="CGQ38" s="215"/>
      <c r="CGR38" s="215"/>
      <c r="CGS38" s="215"/>
      <c r="CGT38" s="215"/>
      <c r="CGU38" s="215"/>
      <c r="CGV38" s="215"/>
      <c r="CGW38" s="215"/>
      <c r="CGX38" s="215"/>
      <c r="CGY38" s="215"/>
      <c r="CGZ38" s="215"/>
      <c r="CHA38" s="215"/>
      <c r="CHB38" s="215"/>
      <c r="CHC38" s="215"/>
      <c r="CHD38" s="215"/>
      <c r="CHE38" s="215"/>
      <c r="CHF38" s="215"/>
      <c r="CHG38" s="215"/>
      <c r="CHH38" s="215"/>
      <c r="CHI38" s="215"/>
      <c r="CHJ38" s="215"/>
      <c r="CHK38" s="215"/>
      <c r="CHL38" s="215"/>
      <c r="CHM38" s="215"/>
      <c r="CHN38" s="215"/>
      <c r="CHO38" s="215"/>
      <c r="CHP38" s="215"/>
      <c r="CHQ38" s="215"/>
      <c r="CHR38" s="215"/>
      <c r="CHS38" s="215"/>
      <c r="CHT38" s="215"/>
      <c r="CHU38" s="215"/>
      <c r="CHV38" s="215"/>
      <c r="CHW38" s="215"/>
      <c r="CHX38" s="215"/>
      <c r="CHY38" s="215"/>
      <c r="CHZ38" s="215"/>
      <c r="CIA38" s="215"/>
      <c r="CIB38" s="215"/>
      <c r="CIC38" s="215"/>
      <c r="CID38" s="215"/>
      <c r="CIE38" s="215"/>
      <c r="CIF38" s="215"/>
      <c r="CIG38" s="215"/>
      <c r="CIH38" s="215"/>
      <c r="CII38" s="215"/>
      <c r="CIJ38" s="215"/>
      <c r="CIK38" s="215"/>
      <c r="CIL38" s="215"/>
      <c r="CIM38" s="215"/>
      <c r="CIN38" s="215"/>
      <c r="CIO38" s="215"/>
      <c r="CIP38" s="215"/>
      <c r="CIQ38" s="215"/>
      <c r="CIR38" s="215"/>
      <c r="CIS38" s="215"/>
      <c r="CIT38" s="215"/>
      <c r="CIU38" s="215"/>
      <c r="CIV38" s="215"/>
      <c r="CIW38" s="215"/>
      <c r="CIX38" s="215"/>
      <c r="CIY38" s="215"/>
      <c r="CIZ38" s="215"/>
      <c r="CJA38" s="215"/>
      <c r="CJB38" s="215"/>
      <c r="CJC38" s="215"/>
      <c r="CJD38" s="215"/>
      <c r="CJE38" s="215"/>
      <c r="CJF38" s="215"/>
      <c r="CJG38" s="215"/>
      <c r="CJH38" s="215"/>
      <c r="CJI38" s="215"/>
      <c r="CJJ38" s="215"/>
      <c r="CJK38" s="215"/>
      <c r="CJL38" s="215"/>
      <c r="CJM38" s="215"/>
      <c r="CJN38" s="215"/>
      <c r="CJO38" s="215"/>
      <c r="CJP38" s="215"/>
      <c r="CJQ38" s="215"/>
      <c r="CJR38" s="215"/>
      <c r="CJS38" s="215"/>
      <c r="CJT38" s="215"/>
      <c r="CJU38" s="215"/>
      <c r="CJV38" s="215"/>
      <c r="CJW38" s="215"/>
      <c r="CJX38" s="215"/>
      <c r="CJY38" s="215"/>
      <c r="CJZ38" s="215"/>
      <c r="CKA38" s="215"/>
      <c r="CKB38" s="215"/>
      <c r="CKC38" s="215"/>
      <c r="CKD38" s="215"/>
      <c r="CKE38" s="215"/>
      <c r="CKF38" s="215"/>
      <c r="CKG38" s="215"/>
      <c r="CKH38" s="215"/>
      <c r="CKI38" s="215"/>
      <c r="CKJ38" s="215"/>
      <c r="CKK38" s="215"/>
      <c r="CKL38" s="215"/>
      <c r="CKM38" s="215"/>
      <c r="CKN38" s="215"/>
      <c r="CKO38" s="215"/>
      <c r="CKP38" s="215"/>
      <c r="CKQ38" s="215"/>
      <c r="CKR38" s="215"/>
      <c r="CKS38" s="215"/>
      <c r="CKT38" s="215"/>
      <c r="CKU38" s="215"/>
      <c r="CKV38" s="215"/>
      <c r="CKW38" s="215"/>
      <c r="CKX38" s="215"/>
      <c r="CKY38" s="215"/>
      <c r="CKZ38" s="215"/>
      <c r="CLA38" s="215"/>
      <c r="CLB38" s="215"/>
      <c r="CLC38" s="215"/>
      <c r="CLD38" s="215"/>
      <c r="CLE38" s="215"/>
      <c r="CLF38" s="215"/>
      <c r="CLG38" s="215"/>
      <c r="CLH38" s="215"/>
      <c r="CLI38" s="215"/>
      <c r="CLJ38" s="215"/>
      <c r="CLK38" s="215"/>
      <c r="CLL38" s="215"/>
      <c r="CLM38" s="215"/>
      <c r="CLN38" s="215"/>
      <c r="CLO38" s="215"/>
      <c r="CLP38" s="215"/>
      <c r="CLQ38" s="215"/>
      <c r="CLR38" s="215"/>
      <c r="CLS38" s="215"/>
      <c r="CLT38" s="215"/>
      <c r="CLU38" s="215"/>
      <c r="CLV38" s="215"/>
      <c r="CLW38" s="215"/>
      <c r="CLX38" s="215"/>
      <c r="CLY38" s="215"/>
      <c r="CLZ38" s="215"/>
      <c r="CMA38" s="215"/>
      <c r="CMB38" s="215"/>
      <c r="CMC38" s="215"/>
      <c r="CMD38" s="215"/>
      <c r="CME38" s="215"/>
      <c r="CMF38" s="215"/>
      <c r="CMG38" s="215"/>
      <c r="CMH38" s="215"/>
      <c r="CMI38" s="215"/>
      <c r="CMJ38" s="215"/>
      <c r="CMK38" s="215"/>
      <c r="CML38" s="215"/>
      <c r="CMM38" s="215"/>
      <c r="CMN38" s="215"/>
      <c r="CMO38" s="215"/>
      <c r="CMP38" s="215"/>
      <c r="CMQ38" s="215"/>
      <c r="CMR38" s="215"/>
      <c r="CMS38" s="215"/>
      <c r="CMT38" s="215"/>
      <c r="CMU38" s="215"/>
      <c r="CMV38" s="215"/>
      <c r="CMW38" s="215"/>
      <c r="CMX38" s="215"/>
      <c r="CMY38" s="215"/>
      <c r="CMZ38" s="215"/>
      <c r="CNA38" s="215"/>
      <c r="CNB38" s="215"/>
      <c r="CNC38" s="215"/>
      <c r="CND38" s="215"/>
      <c r="CNE38" s="215"/>
      <c r="CNF38" s="215"/>
      <c r="CNG38" s="215"/>
      <c r="CNH38" s="215"/>
      <c r="CNI38" s="215"/>
      <c r="CNJ38" s="215"/>
      <c r="CNK38" s="215"/>
      <c r="CNL38" s="215"/>
      <c r="CNM38" s="215"/>
      <c r="CNN38" s="215"/>
      <c r="CNO38" s="215"/>
      <c r="CNP38" s="215"/>
      <c r="CNQ38" s="215"/>
      <c r="CNR38" s="215"/>
      <c r="CNS38" s="215"/>
      <c r="CNT38" s="215"/>
      <c r="CNU38" s="215"/>
      <c r="CNV38" s="215"/>
      <c r="CNW38" s="215"/>
      <c r="CNX38" s="215"/>
      <c r="CNY38" s="215"/>
      <c r="CNZ38" s="215"/>
      <c r="COA38" s="215"/>
      <c r="COB38" s="215"/>
      <c r="COC38" s="215"/>
      <c r="COD38" s="215"/>
      <c r="COE38" s="215"/>
      <c r="COF38" s="215"/>
      <c r="COG38" s="215"/>
      <c r="COH38" s="215"/>
      <c r="COI38" s="215"/>
      <c r="COJ38" s="215"/>
      <c r="COK38" s="215"/>
      <c r="COL38" s="215"/>
      <c r="COM38" s="215"/>
      <c r="CON38" s="215"/>
      <c r="COO38" s="215"/>
      <c r="COP38" s="215"/>
      <c r="COQ38" s="215"/>
      <c r="COR38" s="215"/>
      <c r="COS38" s="215"/>
      <c r="COT38" s="215"/>
      <c r="COU38" s="215"/>
      <c r="COV38" s="215"/>
      <c r="COW38" s="215"/>
      <c r="COX38" s="215"/>
      <c r="COY38" s="215"/>
      <c r="COZ38" s="215"/>
      <c r="CPA38" s="215"/>
      <c r="CPB38" s="215"/>
      <c r="CPC38" s="215"/>
      <c r="CPD38" s="215"/>
      <c r="CPE38" s="215"/>
      <c r="CPF38" s="215"/>
      <c r="CPG38" s="215"/>
      <c r="CPH38" s="215"/>
      <c r="CPI38" s="215"/>
      <c r="CPJ38" s="215"/>
      <c r="CPK38" s="215"/>
      <c r="CPL38" s="215"/>
      <c r="CPM38" s="215"/>
      <c r="CPN38" s="215"/>
      <c r="CPO38" s="215"/>
      <c r="CPP38" s="215"/>
      <c r="CPQ38" s="215"/>
      <c r="CPR38" s="215"/>
      <c r="CPS38" s="215"/>
      <c r="CPT38" s="215"/>
      <c r="CPU38" s="215"/>
      <c r="CPV38" s="215"/>
      <c r="CPW38" s="215"/>
      <c r="CPX38" s="215"/>
      <c r="CPY38" s="215"/>
      <c r="CPZ38" s="215"/>
      <c r="CQA38" s="215"/>
      <c r="CQB38" s="215"/>
      <c r="CQC38" s="215"/>
      <c r="CQD38" s="215"/>
      <c r="CQE38" s="215"/>
      <c r="CQF38" s="215"/>
      <c r="CQG38" s="215"/>
      <c r="CQH38" s="215"/>
      <c r="CQI38" s="215"/>
      <c r="CQJ38" s="215"/>
      <c r="CQK38" s="215"/>
      <c r="CQL38" s="215"/>
      <c r="CQM38" s="215"/>
      <c r="CQN38" s="215"/>
      <c r="CQO38" s="215"/>
      <c r="CQP38" s="215"/>
      <c r="CQQ38" s="215"/>
      <c r="CQR38" s="215"/>
      <c r="CQS38" s="215"/>
      <c r="CQT38" s="215"/>
      <c r="CQU38" s="215"/>
      <c r="CQV38" s="215"/>
      <c r="CQW38" s="215"/>
      <c r="CQX38" s="215"/>
      <c r="CQY38" s="215"/>
      <c r="CQZ38" s="215"/>
      <c r="CRA38" s="215"/>
      <c r="CRB38" s="215"/>
      <c r="CRC38" s="215"/>
      <c r="CRD38" s="215"/>
      <c r="CRE38" s="215"/>
      <c r="CRF38" s="215"/>
      <c r="CRG38" s="215"/>
      <c r="CRH38" s="215"/>
      <c r="CRI38" s="215"/>
      <c r="CRJ38" s="215"/>
      <c r="CRK38" s="215"/>
      <c r="CRL38" s="215"/>
      <c r="CRM38" s="215"/>
      <c r="CRN38" s="215"/>
      <c r="CRO38" s="215"/>
      <c r="CRP38" s="215"/>
      <c r="CRQ38" s="215"/>
      <c r="CRR38" s="215"/>
      <c r="CRS38" s="215"/>
      <c r="CRT38" s="215"/>
      <c r="CRU38" s="215"/>
      <c r="CRV38" s="215"/>
      <c r="CRW38" s="215"/>
      <c r="CRX38" s="215"/>
      <c r="CRY38" s="215"/>
      <c r="CRZ38" s="215"/>
      <c r="CSA38" s="215"/>
      <c r="CSB38" s="215"/>
      <c r="CSC38" s="215"/>
      <c r="CSD38" s="215"/>
      <c r="CSE38" s="215"/>
      <c r="CSF38" s="215"/>
      <c r="CSG38" s="215"/>
      <c r="CSH38" s="215"/>
      <c r="CSI38" s="215"/>
      <c r="CSJ38" s="215"/>
      <c r="CSK38" s="215"/>
      <c r="CSL38" s="215"/>
      <c r="CSM38" s="215"/>
      <c r="CSN38" s="215"/>
      <c r="CSO38" s="215"/>
      <c r="CSP38" s="215"/>
      <c r="CSQ38" s="215"/>
      <c r="CSR38" s="215"/>
      <c r="CSS38" s="215"/>
      <c r="CST38" s="215"/>
      <c r="CSU38" s="215"/>
      <c r="CSV38" s="215"/>
      <c r="CSW38" s="215"/>
      <c r="CSX38" s="215"/>
      <c r="CSY38" s="215"/>
      <c r="CSZ38" s="215"/>
      <c r="CTA38" s="215"/>
      <c r="CTB38" s="215"/>
      <c r="CTC38" s="215"/>
      <c r="CTD38" s="215"/>
      <c r="CTE38" s="215"/>
      <c r="CTF38" s="215"/>
      <c r="CTG38" s="215"/>
      <c r="CTH38" s="215"/>
      <c r="CTI38" s="215"/>
      <c r="CTJ38" s="215"/>
      <c r="CTK38" s="215"/>
      <c r="CTL38" s="215"/>
      <c r="CTM38" s="215"/>
      <c r="CTN38" s="215"/>
      <c r="CTO38" s="215"/>
      <c r="CTP38" s="215"/>
      <c r="CTQ38" s="215"/>
      <c r="CTR38" s="215"/>
      <c r="CTS38" s="215"/>
      <c r="CTT38" s="215"/>
      <c r="CTU38" s="215"/>
      <c r="CTV38" s="215"/>
      <c r="CTW38" s="215"/>
      <c r="CTX38" s="215"/>
      <c r="CTY38" s="215"/>
      <c r="CTZ38" s="215"/>
      <c r="CUA38" s="215"/>
      <c r="CUB38" s="215"/>
      <c r="CUC38" s="215"/>
      <c r="CUD38" s="215"/>
      <c r="CUE38" s="215"/>
      <c r="CUF38" s="215"/>
      <c r="CUG38" s="215"/>
      <c r="CUH38" s="215"/>
      <c r="CUI38" s="215"/>
      <c r="CUJ38" s="215"/>
      <c r="CUK38" s="215"/>
      <c r="CUL38" s="215"/>
      <c r="CUM38" s="215"/>
      <c r="CUN38" s="215"/>
      <c r="CUO38" s="215"/>
      <c r="CUP38" s="215"/>
      <c r="CUQ38" s="215"/>
      <c r="CUR38" s="215"/>
      <c r="CUS38" s="215"/>
      <c r="CUT38" s="215"/>
      <c r="CUU38" s="215"/>
      <c r="CUV38" s="215"/>
      <c r="CUW38" s="215"/>
      <c r="CUX38" s="215"/>
      <c r="CUY38" s="215"/>
      <c r="CUZ38" s="215"/>
      <c r="CVA38" s="215"/>
      <c r="CVB38" s="215"/>
      <c r="CVC38" s="215"/>
      <c r="CVD38" s="215"/>
      <c r="CVE38" s="215"/>
      <c r="CVF38" s="215"/>
      <c r="CVG38" s="215"/>
      <c r="CVH38" s="215"/>
      <c r="CVI38" s="215"/>
      <c r="CVJ38" s="215"/>
      <c r="CVK38" s="215"/>
      <c r="CVL38" s="215"/>
      <c r="CVM38" s="215"/>
      <c r="CVN38" s="215"/>
      <c r="CVO38" s="215"/>
      <c r="CVP38" s="215"/>
      <c r="CVQ38" s="215"/>
      <c r="CVR38" s="215"/>
      <c r="CVS38" s="215"/>
      <c r="CVT38" s="215"/>
      <c r="CVU38" s="215"/>
      <c r="CVV38" s="215"/>
      <c r="CVW38" s="215"/>
      <c r="CVX38" s="215"/>
      <c r="CVY38" s="215"/>
      <c r="CVZ38" s="215"/>
      <c r="CWA38" s="215"/>
      <c r="CWB38" s="215"/>
      <c r="CWC38" s="215"/>
      <c r="CWD38" s="215"/>
      <c r="CWE38" s="215"/>
      <c r="CWF38" s="215"/>
      <c r="CWG38" s="215"/>
      <c r="CWH38" s="215"/>
      <c r="CWI38" s="215"/>
      <c r="CWJ38" s="215"/>
      <c r="CWK38" s="215"/>
      <c r="CWL38" s="215"/>
      <c r="CWM38" s="215"/>
      <c r="CWN38" s="215"/>
      <c r="CWO38" s="215"/>
      <c r="CWP38" s="215"/>
      <c r="CWQ38" s="215"/>
      <c r="CWR38" s="215"/>
      <c r="CWS38" s="215"/>
      <c r="CWT38" s="215"/>
      <c r="CWU38" s="215"/>
      <c r="CWV38" s="215"/>
      <c r="CWW38" s="215"/>
      <c r="CWX38" s="215"/>
      <c r="CWY38" s="215"/>
      <c r="CWZ38" s="215"/>
      <c r="CXA38" s="215"/>
      <c r="CXB38" s="215"/>
      <c r="CXC38" s="215"/>
      <c r="CXD38" s="215"/>
      <c r="CXE38" s="215"/>
      <c r="CXF38" s="215"/>
      <c r="CXG38" s="215"/>
      <c r="CXH38" s="215"/>
      <c r="CXI38" s="215"/>
      <c r="CXJ38" s="215"/>
      <c r="CXK38" s="215"/>
      <c r="CXL38" s="215"/>
      <c r="CXM38" s="215"/>
      <c r="CXN38" s="215"/>
      <c r="CXO38" s="215"/>
      <c r="CXP38" s="215"/>
      <c r="CXQ38" s="215"/>
      <c r="CXR38" s="215"/>
      <c r="CXS38" s="215"/>
      <c r="CXT38" s="215"/>
      <c r="CXU38" s="215"/>
      <c r="CXV38" s="215"/>
      <c r="CXW38" s="215"/>
      <c r="CXX38" s="215"/>
      <c r="CXY38" s="215"/>
      <c r="CXZ38" s="215"/>
      <c r="CYA38" s="215"/>
      <c r="CYB38" s="215"/>
      <c r="CYC38" s="215"/>
      <c r="CYD38" s="215"/>
      <c r="CYE38" s="215"/>
      <c r="CYF38" s="215"/>
      <c r="CYG38" s="215"/>
      <c r="CYH38" s="215"/>
      <c r="CYI38" s="215"/>
      <c r="CYJ38" s="215"/>
      <c r="CYK38" s="215"/>
      <c r="CYL38" s="215"/>
      <c r="CYM38" s="215"/>
      <c r="CYN38" s="215"/>
      <c r="CYO38" s="215"/>
      <c r="CYP38" s="215"/>
      <c r="CYQ38" s="215"/>
      <c r="CYR38" s="215"/>
      <c r="CYS38" s="215"/>
      <c r="CYT38" s="215"/>
      <c r="CYU38" s="215"/>
      <c r="CYV38" s="215"/>
      <c r="CYW38" s="215"/>
      <c r="CYX38" s="215"/>
      <c r="CYY38" s="215"/>
      <c r="CYZ38" s="215"/>
      <c r="CZA38" s="215"/>
      <c r="CZB38" s="215"/>
      <c r="CZC38" s="215"/>
      <c r="CZD38" s="215"/>
      <c r="CZE38" s="215"/>
      <c r="CZF38" s="215"/>
      <c r="CZG38" s="215"/>
      <c r="CZH38" s="215"/>
      <c r="CZI38" s="215"/>
      <c r="CZJ38" s="215"/>
      <c r="CZK38" s="215"/>
      <c r="CZL38" s="215"/>
      <c r="CZM38" s="215"/>
      <c r="CZN38" s="215"/>
      <c r="CZO38" s="215"/>
      <c r="CZP38" s="215"/>
      <c r="CZQ38" s="215"/>
      <c r="CZR38" s="215"/>
      <c r="CZS38" s="215"/>
      <c r="CZT38" s="215"/>
      <c r="CZU38" s="215"/>
      <c r="CZV38" s="215"/>
      <c r="CZW38" s="215"/>
      <c r="CZX38" s="215"/>
      <c r="CZY38" s="215"/>
      <c r="CZZ38" s="215"/>
      <c r="DAA38" s="215"/>
      <c r="DAB38" s="215"/>
      <c r="DAC38" s="215"/>
      <c r="DAD38" s="215"/>
      <c r="DAE38" s="215"/>
      <c r="DAF38" s="215"/>
      <c r="DAG38" s="215"/>
      <c r="DAH38" s="215"/>
      <c r="DAI38" s="215"/>
      <c r="DAJ38" s="215"/>
      <c r="DAK38" s="215"/>
      <c r="DAL38" s="215"/>
      <c r="DAM38" s="215"/>
      <c r="DAN38" s="215"/>
      <c r="DAO38" s="215"/>
      <c r="DAP38" s="215"/>
      <c r="DAQ38" s="215"/>
      <c r="DAR38" s="215"/>
      <c r="DAS38" s="215"/>
      <c r="DAT38" s="215"/>
      <c r="DAU38" s="215"/>
      <c r="DAV38" s="215"/>
      <c r="DAW38" s="215"/>
      <c r="DAX38" s="215"/>
      <c r="DAY38" s="215"/>
      <c r="DAZ38" s="215"/>
      <c r="DBA38" s="215"/>
      <c r="DBB38" s="215"/>
      <c r="DBC38" s="215"/>
      <c r="DBD38" s="215"/>
      <c r="DBE38" s="215"/>
      <c r="DBF38" s="215"/>
      <c r="DBG38" s="215"/>
      <c r="DBH38" s="215"/>
      <c r="DBI38" s="215"/>
      <c r="DBJ38" s="215"/>
      <c r="DBK38" s="215"/>
      <c r="DBL38" s="215"/>
      <c r="DBM38" s="215"/>
      <c r="DBN38" s="215"/>
      <c r="DBO38" s="215"/>
      <c r="DBP38" s="215"/>
      <c r="DBQ38" s="215"/>
      <c r="DBR38" s="215"/>
      <c r="DBS38" s="215"/>
      <c r="DBT38" s="215"/>
      <c r="DBU38" s="215"/>
      <c r="DBV38" s="215"/>
      <c r="DBW38" s="215"/>
      <c r="DBX38" s="215"/>
      <c r="DBY38" s="215"/>
      <c r="DBZ38" s="215"/>
      <c r="DCA38" s="215"/>
      <c r="DCB38" s="215"/>
      <c r="DCC38" s="215"/>
      <c r="DCD38" s="215"/>
      <c r="DCE38" s="215"/>
      <c r="DCF38" s="215"/>
      <c r="DCG38" s="215"/>
      <c r="DCH38" s="215"/>
      <c r="DCI38" s="215"/>
      <c r="DCJ38" s="215"/>
      <c r="DCK38" s="215"/>
      <c r="DCL38" s="215"/>
      <c r="DCM38" s="215"/>
      <c r="DCN38" s="215"/>
      <c r="DCO38" s="215"/>
      <c r="DCP38" s="215"/>
      <c r="DCQ38" s="215"/>
      <c r="DCR38" s="215"/>
      <c r="DCS38" s="215"/>
      <c r="DCT38" s="215"/>
      <c r="DCU38" s="215"/>
      <c r="DCV38" s="215"/>
      <c r="DCW38" s="215"/>
      <c r="DCX38" s="215"/>
      <c r="DCY38" s="215"/>
      <c r="DCZ38" s="215"/>
      <c r="DDA38" s="215"/>
      <c r="DDB38" s="215"/>
      <c r="DDC38" s="215"/>
      <c r="DDD38" s="215"/>
      <c r="DDE38" s="215"/>
      <c r="DDF38" s="215"/>
      <c r="DDG38" s="215"/>
      <c r="DDH38" s="215"/>
      <c r="DDI38" s="215"/>
      <c r="DDJ38" s="215"/>
      <c r="DDK38" s="215"/>
      <c r="DDL38" s="215"/>
      <c r="DDM38" s="215"/>
      <c r="DDN38" s="215"/>
      <c r="DDO38" s="215"/>
      <c r="DDP38" s="215"/>
      <c r="DDQ38" s="215"/>
      <c r="DDR38" s="215"/>
      <c r="DDS38" s="215"/>
      <c r="DDT38" s="215"/>
      <c r="DDU38" s="215"/>
      <c r="DDV38" s="215"/>
      <c r="DDW38" s="215"/>
      <c r="DDX38" s="215"/>
      <c r="DDY38" s="215"/>
      <c r="DDZ38" s="215"/>
      <c r="DEA38" s="215"/>
      <c r="DEB38" s="215"/>
      <c r="DEC38" s="215"/>
      <c r="DED38" s="215"/>
      <c r="DEE38" s="215"/>
      <c r="DEF38" s="215"/>
      <c r="DEG38" s="215"/>
      <c r="DEH38" s="215"/>
      <c r="DEI38" s="215"/>
      <c r="DEJ38" s="215"/>
      <c r="DEK38" s="215"/>
      <c r="DEL38" s="215"/>
      <c r="DEM38" s="215"/>
      <c r="DEN38" s="215"/>
      <c r="DEO38" s="215"/>
      <c r="DEP38" s="215"/>
      <c r="DEQ38" s="215"/>
      <c r="DER38" s="215"/>
      <c r="DES38" s="215"/>
      <c r="DET38" s="215"/>
      <c r="DEU38" s="215"/>
      <c r="DEV38" s="215"/>
      <c r="DEW38" s="215"/>
      <c r="DEX38" s="215"/>
      <c r="DEY38" s="215"/>
      <c r="DEZ38" s="215"/>
      <c r="DFA38" s="215"/>
      <c r="DFB38" s="215"/>
      <c r="DFC38" s="215"/>
      <c r="DFD38" s="215"/>
      <c r="DFE38" s="215"/>
      <c r="DFF38" s="215"/>
      <c r="DFG38" s="215"/>
      <c r="DFH38" s="215"/>
      <c r="DFI38" s="215"/>
      <c r="DFJ38" s="215"/>
      <c r="DFK38" s="215"/>
      <c r="DFL38" s="215"/>
      <c r="DFM38" s="215"/>
      <c r="DFN38" s="215"/>
      <c r="DFO38" s="215"/>
      <c r="DFP38" s="215"/>
      <c r="DFQ38" s="215"/>
      <c r="DFR38" s="215"/>
      <c r="DFS38" s="215"/>
      <c r="DFT38" s="215"/>
      <c r="DFU38" s="215"/>
      <c r="DFV38" s="215"/>
      <c r="DFW38" s="215"/>
      <c r="DFX38" s="215"/>
      <c r="DFY38" s="215"/>
      <c r="DFZ38" s="215"/>
      <c r="DGA38" s="215"/>
      <c r="DGB38" s="215"/>
      <c r="DGC38" s="215"/>
      <c r="DGD38" s="215"/>
      <c r="DGE38" s="215"/>
      <c r="DGF38" s="215"/>
      <c r="DGG38" s="215"/>
      <c r="DGH38" s="215"/>
      <c r="DGI38" s="215"/>
      <c r="DGJ38" s="215"/>
      <c r="DGK38" s="215"/>
      <c r="DGL38" s="215"/>
      <c r="DGM38" s="215"/>
      <c r="DGN38" s="215"/>
      <c r="DGO38" s="215"/>
      <c r="DGP38" s="215"/>
      <c r="DGQ38" s="215"/>
      <c r="DGR38" s="215"/>
      <c r="DGS38" s="215"/>
      <c r="DGT38" s="215"/>
      <c r="DGU38" s="215"/>
      <c r="DGV38" s="215"/>
      <c r="DGW38" s="215"/>
      <c r="DGX38" s="215"/>
      <c r="DGY38" s="215"/>
      <c r="DGZ38" s="215"/>
      <c r="DHA38" s="215"/>
      <c r="DHB38" s="215"/>
      <c r="DHC38" s="215"/>
      <c r="DHD38" s="215"/>
      <c r="DHE38" s="215"/>
      <c r="DHF38" s="215"/>
      <c r="DHG38" s="215"/>
      <c r="DHH38" s="215"/>
      <c r="DHI38" s="215"/>
      <c r="DHJ38" s="215"/>
      <c r="DHK38" s="215"/>
      <c r="DHL38" s="215"/>
      <c r="DHM38" s="215"/>
      <c r="DHN38" s="215"/>
      <c r="DHO38" s="215"/>
      <c r="DHP38" s="215"/>
      <c r="DHQ38" s="215"/>
      <c r="DHR38" s="215"/>
      <c r="DHS38" s="215"/>
      <c r="DHT38" s="215"/>
      <c r="DHU38" s="215"/>
      <c r="DHV38" s="215"/>
      <c r="DHW38" s="215"/>
      <c r="DHX38" s="215"/>
      <c r="DHY38" s="215"/>
      <c r="DHZ38" s="215"/>
      <c r="DIA38" s="215"/>
      <c r="DIB38" s="215"/>
      <c r="DIC38" s="215"/>
      <c r="DID38" s="215"/>
      <c r="DIE38" s="215"/>
      <c r="DIF38" s="215"/>
      <c r="DIG38" s="215"/>
      <c r="DIH38" s="215"/>
      <c r="DII38" s="215"/>
      <c r="DIJ38" s="215"/>
      <c r="DIK38" s="215"/>
      <c r="DIL38" s="215"/>
      <c r="DIM38" s="215"/>
      <c r="DIN38" s="215"/>
      <c r="DIO38" s="215"/>
      <c r="DIP38" s="215"/>
      <c r="DIQ38" s="215"/>
      <c r="DIR38" s="215"/>
      <c r="DIS38" s="215"/>
      <c r="DIT38" s="215"/>
      <c r="DIU38" s="215"/>
      <c r="DIV38" s="215"/>
      <c r="DIW38" s="215"/>
      <c r="DIX38" s="215"/>
      <c r="DIY38" s="215"/>
      <c r="DIZ38" s="215"/>
      <c r="DJA38" s="215"/>
      <c r="DJB38" s="215"/>
      <c r="DJC38" s="215"/>
      <c r="DJD38" s="215"/>
      <c r="DJE38" s="215"/>
      <c r="DJF38" s="215"/>
      <c r="DJG38" s="215"/>
      <c r="DJH38" s="215"/>
      <c r="DJI38" s="215"/>
      <c r="DJJ38" s="215"/>
      <c r="DJK38" s="215"/>
      <c r="DJL38" s="215"/>
      <c r="DJM38" s="215"/>
      <c r="DJN38" s="215"/>
      <c r="DJO38" s="215"/>
      <c r="DJP38" s="215"/>
      <c r="DJQ38" s="215"/>
      <c r="DJR38" s="215"/>
      <c r="DJS38" s="215"/>
      <c r="DJT38" s="215"/>
      <c r="DJU38" s="215"/>
      <c r="DJV38" s="215"/>
      <c r="DJW38" s="215"/>
      <c r="DJX38" s="215"/>
      <c r="DJY38" s="215"/>
      <c r="DJZ38" s="215"/>
      <c r="DKA38" s="215"/>
      <c r="DKB38" s="215"/>
      <c r="DKC38" s="215"/>
      <c r="DKD38" s="215"/>
      <c r="DKE38" s="215"/>
      <c r="DKF38" s="215"/>
      <c r="DKG38" s="215"/>
      <c r="DKH38" s="215"/>
      <c r="DKI38" s="215"/>
      <c r="DKJ38" s="215"/>
      <c r="DKK38" s="215"/>
      <c r="DKL38" s="215"/>
      <c r="DKM38" s="215"/>
      <c r="DKN38" s="215"/>
      <c r="DKO38" s="215"/>
      <c r="DKP38" s="215"/>
      <c r="DKQ38" s="215"/>
      <c r="DKR38" s="215"/>
      <c r="DKS38" s="215"/>
      <c r="DKT38" s="215"/>
      <c r="DKU38" s="215"/>
      <c r="DKV38" s="215"/>
      <c r="DKW38" s="215"/>
      <c r="DKX38" s="215"/>
      <c r="DKY38" s="215"/>
      <c r="DKZ38" s="215"/>
      <c r="DLA38" s="215"/>
      <c r="DLB38" s="215"/>
      <c r="DLC38" s="215"/>
      <c r="DLD38" s="215"/>
      <c r="DLE38" s="215"/>
      <c r="DLF38" s="215"/>
      <c r="DLG38" s="215"/>
      <c r="DLH38" s="215"/>
      <c r="DLI38" s="215"/>
      <c r="DLJ38" s="215"/>
      <c r="DLK38" s="215"/>
      <c r="DLL38" s="215"/>
      <c r="DLM38" s="215"/>
      <c r="DLN38" s="215"/>
      <c r="DLO38" s="215"/>
      <c r="DLP38" s="215"/>
      <c r="DLQ38" s="215"/>
      <c r="DLR38" s="215"/>
      <c r="DLS38" s="215"/>
      <c r="DLT38" s="215"/>
      <c r="DLU38" s="215"/>
      <c r="DLV38" s="215"/>
      <c r="DLW38" s="215"/>
      <c r="DLX38" s="215"/>
      <c r="DLY38" s="215"/>
      <c r="DLZ38" s="215"/>
      <c r="DMA38" s="215"/>
      <c r="DMB38" s="215"/>
      <c r="DMC38" s="215"/>
      <c r="DMD38" s="215"/>
      <c r="DME38" s="215"/>
      <c r="DMF38" s="215"/>
      <c r="DMG38" s="215"/>
      <c r="DMH38" s="215"/>
      <c r="DMI38" s="215"/>
      <c r="DMJ38" s="215"/>
      <c r="DMK38" s="215"/>
      <c r="DML38" s="215"/>
      <c r="DMM38" s="215"/>
      <c r="DMN38" s="215"/>
      <c r="DMO38" s="215"/>
      <c r="DMP38" s="215"/>
      <c r="DMQ38" s="215"/>
      <c r="DMR38" s="215"/>
      <c r="DMS38" s="215"/>
      <c r="DMT38" s="215"/>
      <c r="DMU38" s="215"/>
      <c r="DMV38" s="215"/>
      <c r="DMW38" s="215"/>
      <c r="DMX38" s="215"/>
      <c r="DMY38" s="215"/>
      <c r="DMZ38" s="215"/>
      <c r="DNA38" s="215"/>
      <c r="DNB38" s="215"/>
      <c r="DNC38" s="215"/>
      <c r="DND38" s="215"/>
      <c r="DNE38" s="215"/>
      <c r="DNF38" s="215"/>
      <c r="DNG38" s="215"/>
      <c r="DNH38" s="215"/>
      <c r="DNI38" s="215"/>
      <c r="DNJ38" s="215"/>
      <c r="DNK38" s="215"/>
      <c r="DNL38" s="215"/>
      <c r="DNM38" s="215"/>
      <c r="DNN38" s="215"/>
      <c r="DNO38" s="215"/>
      <c r="DNP38" s="215"/>
      <c r="DNQ38" s="215"/>
      <c r="DNR38" s="215"/>
      <c r="DNS38" s="215"/>
      <c r="DNT38" s="215"/>
      <c r="DNU38" s="215"/>
      <c r="DNV38" s="215"/>
      <c r="DNW38" s="215"/>
      <c r="DNX38" s="215"/>
      <c r="DNY38" s="215"/>
      <c r="DNZ38" s="215"/>
      <c r="DOA38" s="215"/>
      <c r="DOB38" s="215"/>
      <c r="DOC38" s="215"/>
      <c r="DOD38" s="215"/>
      <c r="DOE38" s="215"/>
      <c r="DOF38" s="215"/>
      <c r="DOG38" s="215"/>
      <c r="DOH38" s="215"/>
      <c r="DOI38" s="215"/>
      <c r="DOJ38" s="215"/>
      <c r="DOK38" s="215"/>
      <c r="DOL38" s="215"/>
      <c r="DOM38" s="215"/>
      <c r="DON38" s="215"/>
      <c r="DOO38" s="215"/>
      <c r="DOP38" s="215"/>
      <c r="DOQ38" s="215"/>
      <c r="DOR38" s="215"/>
      <c r="DOS38" s="215"/>
      <c r="DOT38" s="215"/>
      <c r="DOU38" s="215"/>
      <c r="DOV38" s="215"/>
      <c r="DOW38" s="215"/>
      <c r="DOX38" s="215"/>
      <c r="DOY38" s="215"/>
      <c r="DOZ38" s="215"/>
      <c r="DPA38" s="215"/>
      <c r="DPB38" s="215"/>
      <c r="DPC38" s="215"/>
      <c r="DPD38" s="215"/>
      <c r="DPE38" s="215"/>
      <c r="DPF38" s="215"/>
      <c r="DPG38" s="215"/>
      <c r="DPH38" s="215"/>
      <c r="DPI38" s="215"/>
      <c r="DPJ38" s="215"/>
      <c r="DPK38" s="215"/>
      <c r="DPL38" s="215"/>
      <c r="DPM38" s="215"/>
      <c r="DPN38" s="215"/>
      <c r="DPO38" s="215"/>
      <c r="DPP38" s="215"/>
      <c r="DPQ38" s="215"/>
      <c r="DPR38" s="215"/>
      <c r="DPS38" s="215"/>
      <c r="DPT38" s="215"/>
      <c r="DPU38" s="215"/>
      <c r="DPV38" s="215"/>
      <c r="DPW38" s="215"/>
      <c r="DPX38" s="215"/>
      <c r="DPY38" s="215"/>
      <c r="DPZ38" s="215"/>
      <c r="DQA38" s="215"/>
      <c r="DQB38" s="215"/>
      <c r="DQC38" s="215"/>
      <c r="DQD38" s="215"/>
      <c r="DQE38" s="215"/>
      <c r="DQF38" s="215"/>
      <c r="DQG38" s="215"/>
      <c r="DQH38" s="215"/>
      <c r="DQI38" s="215"/>
      <c r="DQJ38" s="215"/>
      <c r="DQK38" s="215"/>
      <c r="DQL38" s="215"/>
      <c r="DQM38" s="215"/>
      <c r="DQN38" s="215"/>
      <c r="DQO38" s="215"/>
      <c r="DQP38" s="215"/>
      <c r="DQQ38" s="215"/>
      <c r="DQR38" s="215"/>
      <c r="DQS38" s="215"/>
      <c r="DQT38" s="215"/>
      <c r="DQU38" s="215"/>
      <c r="DQV38" s="215"/>
      <c r="DQW38" s="215"/>
      <c r="DQX38" s="215"/>
      <c r="DQY38" s="215"/>
      <c r="DQZ38" s="215"/>
      <c r="DRA38" s="215"/>
      <c r="DRB38" s="215"/>
      <c r="DRC38" s="215"/>
      <c r="DRD38" s="215"/>
      <c r="DRE38" s="215"/>
      <c r="DRF38" s="215"/>
      <c r="DRG38" s="215"/>
      <c r="DRH38" s="215"/>
      <c r="DRI38" s="215"/>
      <c r="DRJ38" s="215"/>
      <c r="DRK38" s="215"/>
      <c r="DRL38" s="215"/>
      <c r="DRM38" s="215"/>
      <c r="DRN38" s="215"/>
      <c r="DRO38" s="215"/>
      <c r="DRP38" s="215"/>
      <c r="DRQ38" s="215"/>
      <c r="DRR38" s="215"/>
      <c r="DRS38" s="215"/>
      <c r="DRT38" s="215"/>
      <c r="DRU38" s="215"/>
      <c r="DRV38" s="215"/>
      <c r="DRW38" s="215"/>
      <c r="DRX38" s="215"/>
      <c r="DRY38" s="215"/>
      <c r="DRZ38" s="215"/>
      <c r="DSA38" s="215"/>
      <c r="DSB38" s="215"/>
      <c r="DSC38" s="215"/>
      <c r="DSD38" s="215"/>
      <c r="DSE38" s="215"/>
      <c r="DSF38" s="215"/>
      <c r="DSG38" s="215"/>
      <c r="DSH38" s="215"/>
      <c r="DSI38" s="215"/>
      <c r="DSJ38" s="215"/>
      <c r="DSK38" s="215"/>
      <c r="DSL38" s="215"/>
      <c r="DSM38" s="215"/>
      <c r="DSN38" s="215"/>
      <c r="DSO38" s="215"/>
      <c r="DSP38" s="215"/>
      <c r="DSQ38" s="215"/>
      <c r="DSR38" s="215"/>
      <c r="DSS38" s="215"/>
      <c r="DST38" s="215"/>
      <c r="DSU38" s="215"/>
      <c r="DSV38" s="215"/>
      <c r="DSW38" s="215"/>
      <c r="DSX38" s="215"/>
      <c r="DSY38" s="215"/>
      <c r="DSZ38" s="215"/>
      <c r="DTA38" s="215"/>
      <c r="DTB38" s="215"/>
      <c r="DTC38" s="215"/>
      <c r="DTD38" s="215"/>
      <c r="DTE38" s="215"/>
      <c r="DTF38" s="215"/>
      <c r="DTG38" s="215"/>
      <c r="DTH38" s="215"/>
      <c r="DTI38" s="215"/>
      <c r="DTJ38" s="215"/>
      <c r="DTK38" s="215"/>
      <c r="DTL38" s="215"/>
      <c r="DTM38" s="215"/>
      <c r="DTN38" s="215"/>
      <c r="DTO38" s="215"/>
      <c r="DTP38" s="215"/>
      <c r="DTQ38" s="215"/>
      <c r="DTR38" s="215"/>
      <c r="DTS38" s="215"/>
      <c r="DTT38" s="215"/>
      <c r="DTU38" s="215"/>
      <c r="DTV38" s="215"/>
      <c r="DTW38" s="215"/>
      <c r="DTX38" s="215"/>
      <c r="DTY38" s="215"/>
      <c r="DTZ38" s="215"/>
      <c r="DUA38" s="215"/>
      <c r="DUB38" s="215"/>
      <c r="DUC38" s="215"/>
      <c r="DUD38" s="215"/>
      <c r="DUE38" s="215"/>
      <c r="DUF38" s="215"/>
      <c r="DUG38" s="215"/>
      <c r="DUH38" s="215"/>
      <c r="DUI38" s="215"/>
      <c r="DUJ38" s="215"/>
      <c r="DUK38" s="215"/>
      <c r="DUL38" s="215"/>
      <c r="DUM38" s="215"/>
      <c r="DUN38" s="215"/>
      <c r="DUO38" s="215"/>
      <c r="DUP38" s="215"/>
      <c r="DUQ38" s="215"/>
      <c r="DUR38" s="215"/>
      <c r="DUS38" s="215"/>
      <c r="DUT38" s="215"/>
      <c r="DUU38" s="215"/>
      <c r="DUV38" s="215"/>
      <c r="DUW38" s="215"/>
      <c r="DUX38" s="215"/>
      <c r="DUY38" s="215"/>
      <c r="DUZ38" s="215"/>
      <c r="DVA38" s="215"/>
      <c r="DVB38" s="215"/>
      <c r="DVC38" s="215"/>
      <c r="DVD38" s="215"/>
      <c r="DVE38" s="215"/>
      <c r="DVF38" s="215"/>
      <c r="DVG38" s="215"/>
      <c r="DVH38" s="215"/>
      <c r="DVI38" s="215"/>
      <c r="DVJ38" s="215"/>
      <c r="DVK38" s="215"/>
      <c r="DVL38" s="215"/>
      <c r="DVM38" s="215"/>
      <c r="DVN38" s="215"/>
      <c r="DVO38" s="215"/>
      <c r="DVP38" s="215"/>
      <c r="DVQ38" s="215"/>
      <c r="DVR38" s="215"/>
      <c r="DVS38" s="215"/>
      <c r="DVT38" s="215"/>
      <c r="DVU38" s="215"/>
      <c r="DVV38" s="215"/>
      <c r="DVW38" s="215"/>
      <c r="DVX38" s="215"/>
      <c r="DVY38" s="215"/>
      <c r="DVZ38" s="215"/>
      <c r="DWA38" s="215"/>
      <c r="DWB38" s="215"/>
      <c r="DWC38" s="215"/>
      <c r="DWD38" s="215"/>
      <c r="DWE38" s="215"/>
      <c r="DWF38" s="215"/>
      <c r="DWG38" s="215"/>
      <c r="DWH38" s="215"/>
      <c r="DWI38" s="215"/>
      <c r="DWJ38" s="215"/>
      <c r="DWK38" s="215"/>
      <c r="DWL38" s="215"/>
      <c r="DWM38" s="215"/>
      <c r="DWN38" s="215"/>
      <c r="DWO38" s="215"/>
      <c r="DWP38" s="215"/>
      <c r="DWQ38" s="215"/>
      <c r="DWR38" s="215"/>
      <c r="DWS38" s="215"/>
      <c r="DWT38" s="215"/>
      <c r="DWU38" s="215"/>
      <c r="DWV38" s="215"/>
      <c r="DWW38" s="215"/>
      <c r="DWX38" s="215"/>
      <c r="DWY38" s="215"/>
      <c r="DWZ38" s="215"/>
      <c r="DXA38" s="215"/>
      <c r="DXB38" s="215"/>
      <c r="DXC38" s="215"/>
      <c r="DXD38" s="215"/>
      <c r="DXE38" s="215"/>
      <c r="DXF38" s="215"/>
      <c r="DXG38" s="215"/>
      <c r="DXH38" s="215"/>
      <c r="DXI38" s="215"/>
      <c r="DXJ38" s="215"/>
      <c r="DXK38" s="215"/>
      <c r="DXL38" s="215"/>
      <c r="DXM38" s="215"/>
      <c r="DXN38" s="215"/>
      <c r="DXO38" s="215"/>
      <c r="DXP38" s="215"/>
      <c r="DXQ38" s="215"/>
      <c r="DXR38" s="215"/>
      <c r="DXS38" s="215"/>
      <c r="DXT38" s="215"/>
      <c r="DXU38" s="215"/>
      <c r="DXV38" s="215"/>
      <c r="DXW38" s="215"/>
      <c r="DXX38" s="215"/>
      <c r="DXY38" s="215"/>
      <c r="DXZ38" s="215"/>
      <c r="DYA38" s="215"/>
      <c r="DYB38" s="215"/>
      <c r="DYC38" s="215"/>
      <c r="DYD38" s="215"/>
      <c r="DYE38" s="215"/>
      <c r="DYF38" s="215"/>
      <c r="DYG38" s="215"/>
      <c r="DYH38" s="215"/>
      <c r="DYI38" s="215"/>
      <c r="DYJ38" s="215"/>
      <c r="DYK38" s="215"/>
      <c r="DYL38" s="215"/>
      <c r="DYM38" s="215"/>
      <c r="DYN38" s="215"/>
      <c r="DYO38" s="215"/>
      <c r="DYP38" s="215"/>
      <c r="DYQ38" s="215"/>
      <c r="DYR38" s="215"/>
      <c r="DYS38" s="215"/>
      <c r="DYT38" s="215"/>
      <c r="DYU38" s="215"/>
      <c r="DYV38" s="215"/>
      <c r="DYW38" s="215"/>
      <c r="DYX38" s="215"/>
      <c r="DYY38" s="215"/>
      <c r="DYZ38" s="215"/>
      <c r="DZA38" s="215"/>
      <c r="DZB38" s="215"/>
      <c r="DZC38" s="215"/>
      <c r="DZD38" s="215"/>
      <c r="DZE38" s="215"/>
      <c r="DZF38" s="215"/>
      <c r="DZG38" s="215"/>
      <c r="DZH38" s="215"/>
      <c r="DZI38" s="215"/>
      <c r="DZJ38" s="215"/>
      <c r="DZK38" s="215"/>
      <c r="DZL38" s="215"/>
      <c r="DZM38" s="215"/>
      <c r="DZN38" s="215"/>
      <c r="DZO38" s="215"/>
      <c r="DZP38" s="215"/>
      <c r="DZQ38" s="215"/>
      <c r="DZR38" s="215"/>
      <c r="DZS38" s="215"/>
      <c r="DZT38" s="215"/>
      <c r="DZU38" s="215"/>
      <c r="DZV38" s="215"/>
      <c r="DZW38" s="215"/>
      <c r="DZX38" s="215"/>
      <c r="DZY38" s="215"/>
      <c r="DZZ38" s="215"/>
      <c r="EAA38" s="215"/>
      <c r="EAB38" s="215"/>
      <c r="EAC38" s="215"/>
      <c r="EAD38" s="215"/>
      <c r="EAE38" s="215"/>
      <c r="EAF38" s="215"/>
      <c r="EAG38" s="215"/>
      <c r="EAH38" s="215"/>
      <c r="EAI38" s="215"/>
      <c r="EAJ38" s="215"/>
      <c r="EAK38" s="215"/>
      <c r="EAL38" s="215"/>
      <c r="EAM38" s="215"/>
      <c r="EAN38" s="215"/>
      <c r="EAO38" s="215"/>
      <c r="EAP38" s="215"/>
      <c r="EAQ38" s="215"/>
      <c r="EAR38" s="215"/>
      <c r="EAS38" s="215"/>
      <c r="EAT38" s="215"/>
      <c r="EAU38" s="215"/>
      <c r="EAV38" s="215"/>
      <c r="EAW38" s="215"/>
      <c r="EAX38" s="215"/>
      <c r="EAY38" s="215"/>
      <c r="EAZ38" s="215"/>
      <c r="EBA38" s="215"/>
      <c r="EBB38" s="215"/>
      <c r="EBC38" s="215"/>
      <c r="EBD38" s="215"/>
      <c r="EBE38" s="215"/>
      <c r="EBF38" s="215"/>
      <c r="EBG38" s="215"/>
      <c r="EBH38" s="215"/>
      <c r="EBI38" s="215"/>
      <c r="EBJ38" s="215"/>
      <c r="EBK38" s="215"/>
      <c r="EBL38" s="215"/>
      <c r="EBM38" s="215"/>
      <c r="EBN38" s="215"/>
      <c r="EBO38" s="215"/>
      <c r="EBP38" s="215"/>
      <c r="EBQ38" s="215"/>
      <c r="EBR38" s="215"/>
      <c r="EBS38" s="215"/>
      <c r="EBT38" s="215"/>
      <c r="EBU38" s="215"/>
      <c r="EBV38" s="215"/>
      <c r="EBW38" s="215"/>
      <c r="EBX38" s="215"/>
      <c r="EBY38" s="215"/>
      <c r="EBZ38" s="215"/>
      <c r="ECA38" s="215"/>
      <c r="ECB38" s="215"/>
      <c r="ECC38" s="215"/>
      <c r="ECD38" s="215"/>
      <c r="ECE38" s="215"/>
      <c r="ECF38" s="215"/>
      <c r="ECG38" s="215"/>
      <c r="ECH38" s="215"/>
      <c r="ECI38" s="215"/>
      <c r="ECJ38" s="215"/>
      <c r="ECK38" s="215"/>
      <c r="ECL38" s="215"/>
      <c r="ECM38" s="215"/>
      <c r="ECN38" s="215"/>
      <c r="ECO38" s="215"/>
      <c r="ECP38" s="215"/>
      <c r="ECQ38" s="215"/>
      <c r="ECR38" s="215"/>
      <c r="ECS38" s="215"/>
      <c r="ECT38" s="215"/>
      <c r="ECU38" s="215"/>
      <c r="ECV38" s="215"/>
      <c r="ECW38" s="215"/>
      <c r="ECX38" s="215"/>
      <c r="ECY38" s="215"/>
      <c r="ECZ38" s="215"/>
      <c r="EDA38" s="215"/>
      <c r="EDB38" s="215"/>
      <c r="EDC38" s="215"/>
      <c r="EDD38" s="215"/>
      <c r="EDE38" s="215"/>
      <c r="EDF38" s="215"/>
      <c r="EDG38" s="215"/>
      <c r="EDH38" s="215"/>
      <c r="EDI38" s="215"/>
      <c r="EDJ38" s="215"/>
      <c r="EDK38" s="215"/>
      <c r="EDL38" s="215"/>
      <c r="EDM38" s="215"/>
      <c r="EDN38" s="215"/>
      <c r="EDO38" s="215"/>
      <c r="EDP38" s="215"/>
      <c r="EDQ38" s="215"/>
      <c r="EDR38" s="215"/>
      <c r="EDS38" s="215"/>
      <c r="EDT38" s="215"/>
      <c r="EDU38" s="215"/>
      <c r="EDV38" s="215"/>
      <c r="EDW38" s="215"/>
      <c r="EDX38" s="215"/>
      <c r="EDY38" s="215"/>
      <c r="EDZ38" s="215"/>
      <c r="EEA38" s="215"/>
      <c r="EEB38" s="215"/>
      <c r="EEC38" s="215"/>
      <c r="EED38" s="215"/>
      <c r="EEE38" s="215"/>
      <c r="EEF38" s="215"/>
      <c r="EEG38" s="215"/>
      <c r="EEH38" s="215"/>
      <c r="EEI38" s="215"/>
      <c r="EEJ38" s="215"/>
      <c r="EEK38" s="215"/>
      <c r="EEL38" s="215"/>
      <c r="EEM38" s="215"/>
      <c r="EEN38" s="215"/>
      <c r="EEO38" s="215"/>
      <c r="EEP38" s="215"/>
      <c r="EEQ38" s="215"/>
      <c r="EER38" s="215"/>
      <c r="EES38" s="215"/>
      <c r="EET38" s="215"/>
      <c r="EEU38" s="215"/>
      <c r="EEV38" s="215"/>
      <c r="EEW38" s="215"/>
      <c r="EEX38" s="215"/>
      <c r="EEY38" s="215"/>
      <c r="EEZ38" s="215"/>
      <c r="EFA38" s="215"/>
      <c r="EFB38" s="215"/>
      <c r="EFC38" s="215"/>
      <c r="EFD38" s="215"/>
      <c r="EFE38" s="215"/>
      <c r="EFF38" s="215"/>
      <c r="EFG38" s="215"/>
      <c r="EFH38" s="215"/>
      <c r="EFI38" s="215"/>
      <c r="EFJ38" s="215"/>
      <c r="EFK38" s="215"/>
      <c r="EFL38" s="215"/>
      <c r="EFM38" s="215"/>
      <c r="EFN38" s="215"/>
      <c r="EFO38" s="215"/>
      <c r="EFP38" s="215"/>
      <c r="EFQ38" s="215"/>
      <c r="EFR38" s="215"/>
      <c r="EFS38" s="215"/>
      <c r="EFT38" s="215"/>
      <c r="EFU38" s="215"/>
      <c r="EFV38" s="215"/>
      <c r="EFW38" s="215"/>
      <c r="EFX38" s="215"/>
      <c r="EFY38" s="215"/>
      <c r="EFZ38" s="215"/>
      <c r="EGA38" s="215"/>
      <c r="EGB38" s="215"/>
      <c r="EGC38" s="215"/>
      <c r="EGD38" s="215"/>
      <c r="EGE38" s="215"/>
      <c r="EGF38" s="215"/>
      <c r="EGG38" s="215"/>
      <c r="EGH38" s="215"/>
      <c r="EGI38" s="215"/>
      <c r="EGJ38" s="215"/>
      <c r="EGK38" s="215"/>
      <c r="EGL38" s="215"/>
      <c r="EGM38" s="215"/>
      <c r="EGN38" s="215"/>
      <c r="EGO38" s="215"/>
      <c r="EGP38" s="215"/>
      <c r="EGQ38" s="215"/>
      <c r="EGR38" s="215"/>
      <c r="EGS38" s="215"/>
      <c r="EGT38" s="215"/>
      <c r="EGU38" s="215"/>
      <c r="EGV38" s="215"/>
      <c r="EGW38" s="215"/>
      <c r="EGX38" s="215"/>
      <c r="EGY38" s="215"/>
      <c r="EGZ38" s="215"/>
      <c r="EHA38" s="215"/>
      <c r="EHB38" s="215"/>
      <c r="EHC38" s="215"/>
      <c r="EHD38" s="215"/>
      <c r="EHE38" s="215"/>
      <c r="EHF38" s="215"/>
      <c r="EHG38" s="215"/>
      <c r="EHH38" s="215"/>
      <c r="EHI38" s="215"/>
      <c r="EHJ38" s="215"/>
      <c r="EHK38" s="215"/>
      <c r="EHL38" s="215"/>
      <c r="EHM38" s="215"/>
      <c r="EHN38" s="215"/>
      <c r="EHO38" s="215"/>
      <c r="EHP38" s="215"/>
      <c r="EHQ38" s="215"/>
      <c r="EHR38" s="215"/>
      <c r="EHS38" s="215"/>
      <c r="EHT38" s="215"/>
      <c r="EHU38" s="215"/>
      <c r="EHV38" s="215"/>
      <c r="EHW38" s="215"/>
      <c r="EHX38" s="215"/>
      <c r="EHY38" s="215"/>
      <c r="EHZ38" s="215"/>
      <c r="EIA38" s="215"/>
      <c r="EIB38" s="215"/>
      <c r="EIC38" s="215"/>
      <c r="EID38" s="215"/>
      <c r="EIE38" s="215"/>
      <c r="EIF38" s="215"/>
      <c r="EIG38" s="215"/>
      <c r="EIH38" s="215"/>
      <c r="EII38" s="215"/>
      <c r="EIJ38" s="215"/>
      <c r="EIK38" s="215"/>
      <c r="EIL38" s="215"/>
      <c r="EIM38" s="215"/>
      <c r="EIN38" s="215"/>
      <c r="EIO38" s="215"/>
      <c r="EIP38" s="215"/>
      <c r="EIQ38" s="215"/>
      <c r="EIR38" s="215"/>
      <c r="EIS38" s="215"/>
      <c r="EIT38" s="215"/>
      <c r="EIU38" s="215"/>
      <c r="EIV38" s="215"/>
      <c r="EIW38" s="215"/>
      <c r="EIX38" s="215"/>
      <c r="EIY38" s="215"/>
      <c r="EIZ38" s="215"/>
      <c r="EJA38" s="215"/>
      <c r="EJB38" s="215"/>
      <c r="EJC38" s="215"/>
      <c r="EJD38" s="215"/>
      <c r="EJE38" s="215"/>
      <c r="EJF38" s="215"/>
      <c r="EJG38" s="215"/>
      <c r="EJH38" s="215"/>
      <c r="EJI38" s="215"/>
      <c r="EJJ38" s="215"/>
      <c r="EJK38" s="215"/>
      <c r="EJL38" s="215"/>
      <c r="EJM38" s="215"/>
      <c r="EJN38" s="215"/>
      <c r="EJO38" s="215"/>
      <c r="EJP38" s="215"/>
      <c r="EJQ38" s="215"/>
      <c r="EJR38" s="215"/>
      <c r="EJS38" s="215"/>
      <c r="EJT38" s="215"/>
      <c r="EJU38" s="215"/>
      <c r="EJV38" s="215"/>
      <c r="EJW38" s="215"/>
      <c r="EJX38" s="215"/>
      <c r="EJY38" s="215"/>
      <c r="EJZ38" s="215"/>
      <c r="EKA38" s="215"/>
      <c r="EKB38" s="215"/>
      <c r="EKC38" s="215"/>
      <c r="EKD38" s="215"/>
      <c r="EKE38" s="215"/>
      <c r="EKF38" s="215"/>
      <c r="EKG38" s="215"/>
      <c r="EKH38" s="215"/>
      <c r="EKI38" s="215"/>
      <c r="EKJ38" s="215"/>
      <c r="EKK38" s="215"/>
      <c r="EKL38" s="215"/>
      <c r="EKM38" s="215"/>
      <c r="EKN38" s="215"/>
      <c r="EKO38" s="215"/>
      <c r="EKP38" s="215"/>
      <c r="EKQ38" s="215"/>
      <c r="EKR38" s="215"/>
      <c r="EKS38" s="215"/>
      <c r="EKT38" s="215"/>
      <c r="EKU38" s="215"/>
      <c r="EKV38" s="215"/>
      <c r="EKW38" s="215"/>
      <c r="EKX38" s="215"/>
      <c r="EKY38" s="215"/>
      <c r="EKZ38" s="215"/>
      <c r="ELA38" s="215"/>
      <c r="ELB38" s="215"/>
      <c r="ELC38" s="215"/>
      <c r="ELD38" s="215"/>
      <c r="ELE38" s="215"/>
      <c r="ELF38" s="215"/>
      <c r="ELG38" s="215"/>
      <c r="ELH38" s="215"/>
      <c r="ELI38" s="215"/>
      <c r="ELJ38" s="215"/>
      <c r="ELK38" s="215"/>
      <c r="ELL38" s="215"/>
      <c r="ELM38" s="215"/>
      <c r="ELN38" s="215"/>
      <c r="ELO38" s="215"/>
      <c r="ELP38" s="215"/>
      <c r="ELQ38" s="215"/>
      <c r="ELR38" s="215"/>
      <c r="ELS38" s="215"/>
      <c r="ELT38" s="215"/>
      <c r="ELU38" s="215"/>
      <c r="ELV38" s="215"/>
      <c r="ELW38" s="215"/>
      <c r="ELX38" s="215"/>
      <c r="ELY38" s="215"/>
      <c r="ELZ38" s="215"/>
      <c r="EMA38" s="215"/>
      <c r="EMB38" s="215"/>
      <c r="EMC38" s="215"/>
      <c r="EMD38" s="215"/>
      <c r="EME38" s="215"/>
      <c r="EMF38" s="215"/>
      <c r="EMG38" s="215"/>
      <c r="EMH38" s="215"/>
      <c r="EMI38" s="215"/>
      <c r="EMJ38" s="215"/>
      <c r="EMK38" s="215"/>
      <c r="EML38" s="215"/>
      <c r="EMM38" s="215"/>
      <c r="EMN38" s="215"/>
      <c r="EMO38" s="215"/>
      <c r="EMP38" s="215"/>
      <c r="EMQ38" s="215"/>
      <c r="EMR38" s="215"/>
      <c r="EMS38" s="215"/>
      <c r="EMT38" s="215"/>
      <c r="EMU38" s="215"/>
      <c r="EMV38" s="215"/>
      <c r="EMW38" s="215"/>
      <c r="EMX38" s="215"/>
      <c r="EMY38" s="215"/>
      <c r="EMZ38" s="215"/>
      <c r="ENA38" s="215"/>
      <c r="ENB38" s="215"/>
      <c r="ENC38" s="215"/>
      <c r="END38" s="215"/>
      <c r="ENE38" s="215"/>
      <c r="ENF38" s="215"/>
      <c r="ENG38" s="215"/>
      <c r="ENH38" s="215"/>
      <c r="ENI38" s="215"/>
      <c r="ENJ38" s="215"/>
      <c r="ENK38" s="215"/>
      <c r="ENL38" s="215"/>
      <c r="ENM38" s="215"/>
      <c r="ENN38" s="215"/>
      <c r="ENO38" s="215"/>
      <c r="ENP38" s="215"/>
      <c r="ENQ38" s="215"/>
      <c r="ENR38" s="215"/>
      <c r="ENS38" s="215"/>
      <c r="ENT38" s="215"/>
      <c r="ENU38" s="215"/>
      <c r="ENV38" s="215"/>
      <c r="ENW38" s="215"/>
      <c r="ENX38" s="215"/>
      <c r="ENY38" s="215"/>
      <c r="ENZ38" s="215"/>
      <c r="EOA38" s="215"/>
      <c r="EOB38" s="215"/>
      <c r="EOC38" s="215"/>
      <c r="EOD38" s="215"/>
      <c r="EOE38" s="215"/>
      <c r="EOF38" s="215"/>
      <c r="EOG38" s="215"/>
      <c r="EOH38" s="215"/>
      <c r="EOI38" s="215"/>
      <c r="EOJ38" s="215"/>
      <c r="EOK38" s="215"/>
      <c r="EOL38" s="215"/>
      <c r="EOM38" s="215"/>
      <c r="EON38" s="215"/>
      <c r="EOO38" s="215"/>
      <c r="EOP38" s="215"/>
      <c r="EOQ38" s="215"/>
      <c r="EOR38" s="215"/>
      <c r="EOS38" s="215"/>
      <c r="EOT38" s="215"/>
      <c r="EOU38" s="215"/>
      <c r="EOV38" s="215"/>
      <c r="EOW38" s="215"/>
      <c r="EOX38" s="215"/>
      <c r="EOY38" s="215"/>
      <c r="EOZ38" s="215"/>
      <c r="EPA38" s="215"/>
      <c r="EPB38" s="215"/>
      <c r="EPC38" s="215"/>
      <c r="EPD38" s="215"/>
      <c r="EPE38" s="215"/>
      <c r="EPF38" s="215"/>
      <c r="EPG38" s="215"/>
      <c r="EPH38" s="215"/>
      <c r="EPI38" s="215"/>
      <c r="EPJ38" s="215"/>
      <c r="EPK38" s="215"/>
      <c r="EPL38" s="215"/>
      <c r="EPM38" s="215"/>
      <c r="EPN38" s="215"/>
      <c r="EPO38" s="215"/>
      <c r="EPP38" s="215"/>
      <c r="EPQ38" s="215"/>
      <c r="EPR38" s="215"/>
      <c r="EPS38" s="215"/>
      <c r="EPT38" s="215"/>
      <c r="EPU38" s="215"/>
      <c r="EPV38" s="215"/>
      <c r="EPW38" s="215"/>
      <c r="EPX38" s="215"/>
      <c r="EPY38" s="215"/>
      <c r="EPZ38" s="215"/>
      <c r="EQA38" s="215"/>
      <c r="EQB38" s="215"/>
      <c r="EQC38" s="215"/>
      <c r="EQD38" s="215"/>
      <c r="EQE38" s="215"/>
      <c r="EQF38" s="215"/>
      <c r="EQG38" s="215"/>
      <c r="EQH38" s="215"/>
      <c r="EQI38" s="215"/>
      <c r="EQJ38" s="215"/>
      <c r="EQK38" s="215"/>
      <c r="EQL38" s="215"/>
      <c r="EQM38" s="215"/>
      <c r="EQN38" s="215"/>
      <c r="EQO38" s="215"/>
      <c r="EQP38" s="215"/>
      <c r="EQQ38" s="215"/>
      <c r="EQR38" s="215"/>
      <c r="EQS38" s="215"/>
      <c r="EQT38" s="215"/>
      <c r="EQU38" s="215"/>
      <c r="EQV38" s="215"/>
      <c r="EQW38" s="215"/>
      <c r="EQX38" s="215"/>
      <c r="EQY38" s="215"/>
      <c r="EQZ38" s="215"/>
      <c r="ERA38" s="215"/>
      <c r="ERB38" s="215"/>
      <c r="ERC38" s="215"/>
      <c r="ERD38" s="215"/>
      <c r="ERE38" s="215"/>
      <c r="ERF38" s="215"/>
      <c r="ERG38" s="215"/>
      <c r="ERH38" s="215"/>
      <c r="ERI38" s="215"/>
      <c r="ERJ38" s="215"/>
      <c r="ERK38" s="215"/>
      <c r="ERL38" s="215"/>
      <c r="ERM38" s="215"/>
      <c r="ERN38" s="215"/>
      <c r="ERO38" s="215"/>
      <c r="ERP38" s="215"/>
      <c r="ERQ38" s="215"/>
      <c r="ERR38" s="215"/>
      <c r="ERS38" s="215"/>
      <c r="ERT38" s="215"/>
      <c r="ERU38" s="215"/>
      <c r="ERV38" s="215"/>
      <c r="ERW38" s="215"/>
      <c r="ERX38" s="215"/>
      <c r="ERY38" s="215"/>
      <c r="ERZ38" s="215"/>
      <c r="ESA38" s="215"/>
      <c r="ESB38" s="215"/>
      <c r="ESC38" s="215"/>
      <c r="ESD38" s="215"/>
      <c r="ESE38" s="215"/>
      <c r="ESF38" s="215"/>
      <c r="ESG38" s="215"/>
      <c r="ESH38" s="215"/>
      <c r="ESI38" s="215"/>
      <c r="ESJ38" s="215"/>
      <c r="ESK38" s="215"/>
      <c r="ESL38" s="215"/>
      <c r="ESM38" s="215"/>
      <c r="ESN38" s="215"/>
      <c r="ESO38" s="215"/>
      <c r="ESP38" s="215"/>
      <c r="ESQ38" s="215"/>
      <c r="ESR38" s="215"/>
      <c r="ESS38" s="215"/>
      <c r="EST38" s="215"/>
      <c r="ESU38" s="215"/>
      <c r="ESV38" s="215"/>
      <c r="ESW38" s="215"/>
      <c r="ESX38" s="215"/>
      <c r="ESY38" s="215"/>
      <c r="ESZ38" s="215"/>
      <c r="ETA38" s="215"/>
      <c r="ETB38" s="215"/>
      <c r="ETC38" s="215"/>
      <c r="ETD38" s="215"/>
      <c r="ETE38" s="215"/>
      <c r="ETF38" s="215"/>
      <c r="ETG38" s="215"/>
      <c r="ETH38" s="215"/>
      <c r="ETI38" s="215"/>
      <c r="ETJ38" s="215"/>
      <c r="ETK38" s="215"/>
      <c r="ETL38" s="215"/>
      <c r="ETM38" s="215"/>
      <c r="ETN38" s="215"/>
      <c r="ETO38" s="215"/>
      <c r="ETP38" s="215"/>
      <c r="ETQ38" s="215"/>
      <c r="ETR38" s="215"/>
      <c r="ETS38" s="215"/>
      <c r="ETT38" s="215"/>
      <c r="ETU38" s="215"/>
      <c r="ETV38" s="215"/>
      <c r="ETW38" s="215"/>
      <c r="ETX38" s="215"/>
      <c r="ETY38" s="215"/>
      <c r="ETZ38" s="215"/>
      <c r="EUA38" s="215"/>
      <c r="EUB38" s="215"/>
      <c r="EUC38" s="215"/>
      <c r="EUD38" s="215"/>
      <c r="EUE38" s="215"/>
      <c r="EUF38" s="215"/>
      <c r="EUG38" s="215"/>
      <c r="EUH38" s="215"/>
      <c r="EUI38" s="215"/>
      <c r="EUJ38" s="215"/>
      <c r="EUK38" s="215"/>
      <c r="EUL38" s="215"/>
      <c r="EUM38" s="215"/>
      <c r="EUN38" s="215"/>
      <c r="EUO38" s="215"/>
      <c r="EUP38" s="215"/>
      <c r="EUQ38" s="215"/>
      <c r="EUR38" s="215"/>
      <c r="EUS38" s="215"/>
      <c r="EUT38" s="215"/>
      <c r="EUU38" s="215"/>
      <c r="EUV38" s="215"/>
      <c r="EUW38" s="215"/>
      <c r="EUX38" s="215"/>
      <c r="EUY38" s="215"/>
      <c r="EUZ38" s="215"/>
      <c r="EVA38" s="215"/>
      <c r="EVB38" s="215"/>
      <c r="EVC38" s="215"/>
      <c r="EVD38" s="215"/>
      <c r="EVE38" s="215"/>
      <c r="EVF38" s="215"/>
      <c r="EVG38" s="215"/>
      <c r="EVH38" s="215"/>
      <c r="EVI38" s="215"/>
      <c r="EVJ38" s="215"/>
      <c r="EVK38" s="215"/>
      <c r="EVL38" s="215"/>
      <c r="EVM38" s="215"/>
      <c r="EVN38" s="215"/>
      <c r="EVO38" s="215"/>
      <c r="EVP38" s="215"/>
      <c r="EVQ38" s="215"/>
      <c r="EVR38" s="215"/>
      <c r="EVS38" s="215"/>
      <c r="EVT38" s="215"/>
      <c r="EVU38" s="215"/>
      <c r="EVV38" s="215"/>
      <c r="EVW38" s="215"/>
      <c r="EVX38" s="215"/>
      <c r="EVY38" s="215"/>
      <c r="EVZ38" s="215"/>
      <c r="EWA38" s="215"/>
      <c r="EWB38" s="215"/>
      <c r="EWC38" s="215"/>
      <c r="EWD38" s="215"/>
      <c r="EWE38" s="215"/>
      <c r="EWF38" s="215"/>
      <c r="EWG38" s="215"/>
      <c r="EWH38" s="215"/>
      <c r="EWI38" s="215"/>
      <c r="EWJ38" s="215"/>
      <c r="EWK38" s="215"/>
      <c r="EWL38" s="215"/>
      <c r="EWM38" s="215"/>
      <c r="EWN38" s="215"/>
      <c r="EWO38" s="215"/>
      <c r="EWP38" s="215"/>
      <c r="EWQ38" s="215"/>
      <c r="EWR38" s="215"/>
      <c r="EWS38" s="215"/>
      <c r="EWT38" s="215"/>
      <c r="EWU38" s="215"/>
      <c r="EWV38" s="215"/>
      <c r="EWW38" s="215"/>
      <c r="EWX38" s="215"/>
      <c r="EWY38" s="215"/>
      <c r="EWZ38" s="215"/>
      <c r="EXA38" s="215"/>
      <c r="EXB38" s="215"/>
      <c r="EXC38" s="215"/>
      <c r="EXD38" s="215"/>
      <c r="EXE38" s="215"/>
      <c r="EXF38" s="215"/>
      <c r="EXG38" s="215"/>
      <c r="EXH38" s="215"/>
      <c r="EXI38" s="215"/>
      <c r="EXJ38" s="215"/>
      <c r="EXK38" s="215"/>
      <c r="EXL38" s="215"/>
      <c r="EXM38" s="215"/>
      <c r="EXN38" s="215"/>
      <c r="EXO38" s="215"/>
      <c r="EXP38" s="215"/>
      <c r="EXQ38" s="215"/>
      <c r="EXR38" s="215"/>
      <c r="EXS38" s="215"/>
      <c r="EXT38" s="215"/>
      <c r="EXU38" s="215"/>
      <c r="EXV38" s="215"/>
      <c r="EXW38" s="215"/>
      <c r="EXX38" s="215"/>
      <c r="EXY38" s="215"/>
      <c r="EXZ38" s="215"/>
      <c r="EYA38" s="215"/>
      <c r="EYB38" s="215"/>
      <c r="EYC38" s="215"/>
      <c r="EYD38" s="215"/>
      <c r="EYE38" s="215"/>
      <c r="EYF38" s="215"/>
      <c r="EYG38" s="215"/>
      <c r="EYH38" s="215"/>
      <c r="EYI38" s="215"/>
      <c r="EYJ38" s="215"/>
      <c r="EYK38" s="215"/>
      <c r="EYL38" s="215"/>
      <c r="EYM38" s="215"/>
      <c r="EYN38" s="215"/>
      <c r="EYO38" s="215"/>
      <c r="EYP38" s="215"/>
      <c r="EYQ38" s="215"/>
      <c r="EYR38" s="215"/>
      <c r="EYS38" s="215"/>
      <c r="EYT38" s="215"/>
      <c r="EYU38" s="215"/>
      <c r="EYV38" s="215"/>
      <c r="EYW38" s="215"/>
      <c r="EYX38" s="215"/>
      <c r="EYY38" s="215"/>
      <c r="EYZ38" s="215"/>
      <c r="EZA38" s="215"/>
      <c r="EZB38" s="215"/>
      <c r="EZC38" s="215"/>
      <c r="EZD38" s="215"/>
      <c r="EZE38" s="215"/>
      <c r="EZF38" s="215"/>
      <c r="EZG38" s="215"/>
      <c r="EZH38" s="215"/>
      <c r="EZI38" s="215"/>
      <c r="EZJ38" s="215"/>
      <c r="EZK38" s="215"/>
      <c r="EZL38" s="215"/>
      <c r="EZM38" s="215"/>
      <c r="EZN38" s="215"/>
      <c r="EZO38" s="215"/>
      <c r="EZP38" s="215"/>
      <c r="EZQ38" s="215"/>
      <c r="EZR38" s="215"/>
      <c r="EZS38" s="215"/>
      <c r="EZT38" s="215"/>
      <c r="EZU38" s="215"/>
      <c r="EZV38" s="215"/>
      <c r="EZW38" s="215"/>
      <c r="EZX38" s="215"/>
      <c r="EZY38" s="215"/>
      <c r="EZZ38" s="215"/>
      <c r="FAA38" s="215"/>
      <c r="FAB38" s="215"/>
      <c r="FAC38" s="215"/>
      <c r="FAD38" s="215"/>
      <c r="FAE38" s="215"/>
      <c r="FAF38" s="215"/>
      <c r="FAG38" s="215"/>
      <c r="FAH38" s="215"/>
      <c r="FAI38" s="215"/>
      <c r="FAJ38" s="215"/>
      <c r="FAK38" s="215"/>
      <c r="FAL38" s="215"/>
      <c r="FAM38" s="215"/>
      <c r="FAN38" s="215"/>
      <c r="FAO38" s="215"/>
      <c r="FAP38" s="215"/>
      <c r="FAQ38" s="215"/>
      <c r="FAR38" s="215"/>
      <c r="FAS38" s="215"/>
      <c r="FAT38" s="215"/>
      <c r="FAU38" s="215"/>
      <c r="FAV38" s="215"/>
      <c r="FAW38" s="215"/>
      <c r="FAX38" s="215"/>
      <c r="FAY38" s="215"/>
      <c r="FAZ38" s="215"/>
      <c r="FBA38" s="215"/>
      <c r="FBB38" s="215"/>
      <c r="FBC38" s="215"/>
      <c r="FBD38" s="215"/>
      <c r="FBE38" s="215"/>
      <c r="FBF38" s="215"/>
      <c r="FBG38" s="215"/>
      <c r="FBH38" s="215"/>
      <c r="FBI38" s="215"/>
      <c r="FBJ38" s="215"/>
      <c r="FBK38" s="215"/>
      <c r="FBL38" s="215"/>
      <c r="FBM38" s="215"/>
      <c r="FBN38" s="215"/>
      <c r="FBO38" s="215"/>
      <c r="FBP38" s="215"/>
      <c r="FBQ38" s="215"/>
      <c r="FBR38" s="215"/>
      <c r="FBS38" s="215"/>
      <c r="FBT38" s="215"/>
      <c r="FBU38" s="215"/>
      <c r="FBV38" s="215"/>
      <c r="FBW38" s="215"/>
      <c r="FBX38" s="215"/>
      <c r="FBY38" s="215"/>
      <c r="FBZ38" s="215"/>
      <c r="FCA38" s="215"/>
      <c r="FCB38" s="215"/>
      <c r="FCC38" s="215"/>
      <c r="FCD38" s="215"/>
      <c r="FCE38" s="215"/>
      <c r="FCF38" s="215"/>
      <c r="FCG38" s="215"/>
      <c r="FCH38" s="215"/>
      <c r="FCI38" s="215"/>
      <c r="FCJ38" s="215"/>
      <c r="FCK38" s="215"/>
      <c r="FCL38" s="215"/>
      <c r="FCM38" s="215"/>
      <c r="FCN38" s="215"/>
      <c r="FCO38" s="215"/>
      <c r="FCP38" s="215"/>
      <c r="FCQ38" s="215"/>
      <c r="FCR38" s="215"/>
      <c r="FCS38" s="215"/>
      <c r="FCT38" s="215"/>
      <c r="FCU38" s="215"/>
      <c r="FCV38" s="215"/>
      <c r="FCW38" s="215"/>
      <c r="FCX38" s="215"/>
      <c r="FCY38" s="215"/>
      <c r="FCZ38" s="215"/>
      <c r="FDA38" s="215"/>
      <c r="FDB38" s="215"/>
      <c r="FDC38" s="215"/>
      <c r="FDD38" s="215"/>
      <c r="FDE38" s="215"/>
      <c r="FDF38" s="215"/>
      <c r="FDG38" s="215"/>
      <c r="FDH38" s="215"/>
      <c r="FDI38" s="215"/>
      <c r="FDJ38" s="215"/>
      <c r="FDK38" s="215"/>
      <c r="FDL38" s="215"/>
      <c r="FDM38" s="215"/>
      <c r="FDN38" s="215"/>
      <c r="FDO38" s="215"/>
      <c r="FDP38" s="215"/>
      <c r="FDQ38" s="215"/>
      <c r="FDR38" s="215"/>
      <c r="FDS38" s="215"/>
      <c r="FDT38" s="215"/>
      <c r="FDU38" s="215"/>
      <c r="FDV38" s="215"/>
      <c r="FDW38" s="215"/>
      <c r="FDX38" s="215"/>
      <c r="FDY38" s="215"/>
      <c r="FDZ38" s="215"/>
      <c r="FEA38" s="215"/>
      <c r="FEB38" s="215"/>
      <c r="FEC38" s="215"/>
      <c r="FED38" s="215"/>
      <c r="FEE38" s="215"/>
      <c r="FEF38" s="215"/>
      <c r="FEG38" s="215"/>
      <c r="FEH38" s="215"/>
      <c r="FEI38" s="215"/>
      <c r="FEJ38" s="215"/>
      <c r="FEK38" s="215"/>
      <c r="FEL38" s="215"/>
      <c r="FEM38" s="215"/>
      <c r="FEN38" s="215"/>
      <c r="FEO38" s="215"/>
      <c r="FEP38" s="215"/>
      <c r="FEQ38" s="215"/>
      <c r="FER38" s="215"/>
      <c r="FES38" s="215"/>
      <c r="FET38" s="215"/>
      <c r="FEU38" s="215"/>
      <c r="FEV38" s="215"/>
      <c r="FEW38" s="215"/>
      <c r="FEX38" s="215"/>
      <c r="FEY38" s="215"/>
      <c r="FEZ38" s="215"/>
      <c r="FFA38" s="215"/>
      <c r="FFB38" s="215"/>
      <c r="FFC38" s="215"/>
      <c r="FFD38" s="215"/>
      <c r="FFE38" s="215"/>
      <c r="FFF38" s="215"/>
      <c r="FFG38" s="215"/>
      <c r="FFH38" s="215"/>
      <c r="FFI38" s="215"/>
      <c r="FFJ38" s="215"/>
      <c r="FFK38" s="215"/>
      <c r="FFL38" s="215"/>
      <c r="FFM38" s="215"/>
      <c r="FFN38" s="215"/>
      <c r="FFO38" s="215"/>
      <c r="FFP38" s="215"/>
      <c r="FFQ38" s="215"/>
      <c r="FFR38" s="215"/>
      <c r="FFS38" s="215"/>
      <c r="FFT38" s="215"/>
      <c r="FFU38" s="215"/>
      <c r="FFV38" s="215"/>
      <c r="FFW38" s="215"/>
      <c r="FFX38" s="215"/>
      <c r="FFY38" s="215"/>
      <c r="FFZ38" s="215"/>
      <c r="FGA38" s="215"/>
      <c r="FGB38" s="215"/>
      <c r="FGC38" s="215"/>
      <c r="FGD38" s="215"/>
      <c r="FGE38" s="215"/>
      <c r="FGF38" s="215"/>
      <c r="FGG38" s="215"/>
      <c r="FGH38" s="215"/>
      <c r="FGI38" s="215"/>
      <c r="FGJ38" s="215"/>
      <c r="FGK38" s="215"/>
      <c r="FGL38" s="215"/>
      <c r="FGM38" s="215"/>
      <c r="FGN38" s="215"/>
      <c r="FGO38" s="215"/>
      <c r="FGP38" s="215"/>
      <c r="FGQ38" s="215"/>
      <c r="FGR38" s="215"/>
      <c r="FGS38" s="215"/>
      <c r="FGT38" s="215"/>
      <c r="FGU38" s="215"/>
      <c r="FGV38" s="215"/>
      <c r="FGW38" s="215"/>
      <c r="FGX38" s="215"/>
      <c r="FGY38" s="215"/>
      <c r="FGZ38" s="215"/>
      <c r="FHA38" s="215"/>
      <c r="FHB38" s="215"/>
      <c r="FHC38" s="215"/>
      <c r="FHD38" s="215"/>
      <c r="FHE38" s="215"/>
      <c r="FHF38" s="215"/>
      <c r="FHG38" s="215"/>
      <c r="FHH38" s="215"/>
      <c r="FHI38" s="215"/>
      <c r="FHJ38" s="215"/>
      <c r="FHK38" s="215"/>
      <c r="FHL38" s="215"/>
      <c r="FHM38" s="215"/>
      <c r="FHN38" s="215"/>
      <c r="FHO38" s="215"/>
      <c r="FHP38" s="215"/>
      <c r="FHQ38" s="215"/>
      <c r="FHR38" s="215"/>
      <c r="FHS38" s="215"/>
      <c r="FHT38" s="215"/>
      <c r="FHU38" s="215"/>
      <c r="FHV38" s="215"/>
      <c r="FHW38" s="215"/>
      <c r="FHX38" s="215"/>
      <c r="FHY38" s="215"/>
      <c r="FHZ38" s="215"/>
      <c r="FIA38" s="215"/>
      <c r="FIB38" s="215"/>
      <c r="FIC38" s="215"/>
      <c r="FID38" s="215"/>
      <c r="FIE38" s="215"/>
      <c r="FIF38" s="215"/>
      <c r="FIG38" s="215"/>
      <c r="FIH38" s="215"/>
      <c r="FII38" s="215"/>
      <c r="FIJ38" s="215"/>
      <c r="FIK38" s="215"/>
      <c r="FIL38" s="215"/>
      <c r="FIM38" s="215"/>
      <c r="FIN38" s="215"/>
      <c r="FIO38" s="215"/>
      <c r="FIP38" s="215"/>
      <c r="FIQ38" s="215"/>
      <c r="FIR38" s="215"/>
      <c r="FIS38" s="215"/>
      <c r="FIT38" s="215"/>
      <c r="FIU38" s="215"/>
      <c r="FIV38" s="215"/>
      <c r="FIW38" s="215"/>
      <c r="FIX38" s="215"/>
      <c r="FIY38" s="215"/>
      <c r="FIZ38" s="215"/>
      <c r="FJA38" s="215"/>
      <c r="FJB38" s="215"/>
      <c r="FJC38" s="215"/>
      <c r="FJD38" s="215"/>
      <c r="FJE38" s="215"/>
      <c r="FJF38" s="215"/>
      <c r="FJG38" s="215"/>
      <c r="FJH38" s="215"/>
      <c r="FJI38" s="215"/>
      <c r="FJJ38" s="215"/>
      <c r="FJK38" s="215"/>
      <c r="FJL38" s="215"/>
      <c r="FJM38" s="215"/>
      <c r="FJN38" s="215"/>
      <c r="FJO38" s="215"/>
      <c r="FJP38" s="215"/>
      <c r="FJQ38" s="215"/>
      <c r="FJR38" s="215"/>
      <c r="FJS38" s="215"/>
      <c r="FJT38" s="215"/>
      <c r="FJU38" s="215"/>
      <c r="FJV38" s="215"/>
      <c r="FJW38" s="215"/>
      <c r="FJX38" s="215"/>
      <c r="FJY38" s="215"/>
      <c r="FJZ38" s="215"/>
      <c r="FKA38" s="215"/>
      <c r="FKB38" s="215"/>
      <c r="FKC38" s="215"/>
      <c r="FKD38" s="215"/>
      <c r="FKE38" s="215"/>
      <c r="FKF38" s="215"/>
      <c r="FKG38" s="215"/>
      <c r="FKH38" s="215"/>
      <c r="FKI38" s="215"/>
      <c r="FKJ38" s="215"/>
      <c r="FKK38" s="215"/>
      <c r="FKL38" s="215"/>
      <c r="FKM38" s="215"/>
      <c r="FKN38" s="215"/>
      <c r="FKO38" s="215"/>
      <c r="FKP38" s="215"/>
      <c r="FKQ38" s="215"/>
      <c r="FKR38" s="215"/>
      <c r="FKS38" s="215"/>
      <c r="FKT38" s="215"/>
      <c r="FKU38" s="215"/>
      <c r="FKV38" s="215"/>
      <c r="FKW38" s="215"/>
      <c r="FKX38" s="215"/>
      <c r="FKY38" s="215"/>
      <c r="FKZ38" s="215"/>
      <c r="FLA38" s="215"/>
      <c r="FLB38" s="215"/>
      <c r="FLC38" s="215"/>
      <c r="FLD38" s="215"/>
      <c r="FLE38" s="215"/>
      <c r="FLF38" s="215"/>
      <c r="FLG38" s="215"/>
      <c r="FLH38" s="215"/>
      <c r="FLI38" s="215"/>
      <c r="FLJ38" s="215"/>
      <c r="FLK38" s="215"/>
      <c r="FLL38" s="215"/>
      <c r="FLM38" s="215"/>
      <c r="FLN38" s="215"/>
      <c r="FLO38" s="215"/>
      <c r="FLP38" s="215"/>
      <c r="FLQ38" s="215"/>
      <c r="FLR38" s="215"/>
      <c r="FLS38" s="215"/>
      <c r="FLT38" s="215"/>
      <c r="FLU38" s="215"/>
      <c r="FLV38" s="215"/>
      <c r="FLW38" s="215"/>
      <c r="FLX38" s="215"/>
      <c r="FLY38" s="215"/>
      <c r="FLZ38" s="215"/>
      <c r="FMA38" s="215"/>
      <c r="FMB38" s="215"/>
      <c r="FMC38" s="215"/>
      <c r="FMD38" s="215"/>
      <c r="FME38" s="215"/>
      <c r="FMF38" s="215"/>
      <c r="FMG38" s="215"/>
      <c r="FMH38" s="215"/>
      <c r="FMI38" s="215"/>
      <c r="FMJ38" s="215"/>
      <c r="FMK38" s="215"/>
      <c r="FML38" s="215"/>
      <c r="FMM38" s="215"/>
      <c r="FMN38" s="215"/>
      <c r="FMO38" s="215"/>
      <c r="FMP38" s="215"/>
      <c r="FMQ38" s="215"/>
      <c r="FMR38" s="215"/>
      <c r="FMS38" s="215"/>
      <c r="FMT38" s="215"/>
      <c r="FMU38" s="215"/>
      <c r="FMV38" s="215"/>
      <c r="FMW38" s="215"/>
      <c r="FMX38" s="215"/>
      <c r="FMY38" s="215"/>
      <c r="FMZ38" s="215"/>
      <c r="FNA38" s="215"/>
      <c r="FNB38" s="215"/>
      <c r="FNC38" s="215"/>
      <c r="FND38" s="215"/>
      <c r="FNE38" s="215"/>
      <c r="FNF38" s="215"/>
      <c r="FNG38" s="215"/>
      <c r="FNH38" s="215"/>
      <c r="FNI38" s="215"/>
      <c r="FNJ38" s="215"/>
      <c r="FNK38" s="215"/>
      <c r="FNL38" s="215"/>
      <c r="FNM38" s="215"/>
      <c r="FNN38" s="215"/>
      <c r="FNO38" s="215"/>
      <c r="FNP38" s="215"/>
      <c r="FNQ38" s="215"/>
      <c r="FNR38" s="215"/>
      <c r="FNS38" s="215"/>
      <c r="FNT38" s="215"/>
      <c r="FNU38" s="215"/>
      <c r="FNV38" s="215"/>
      <c r="FNW38" s="215"/>
      <c r="FNX38" s="215"/>
      <c r="FNY38" s="215"/>
      <c r="FNZ38" s="215"/>
      <c r="FOA38" s="215"/>
      <c r="FOB38" s="215"/>
      <c r="FOC38" s="215"/>
      <c r="FOD38" s="215"/>
      <c r="FOE38" s="215"/>
      <c r="FOF38" s="215"/>
      <c r="FOG38" s="215"/>
      <c r="FOH38" s="215"/>
      <c r="FOI38" s="215"/>
      <c r="FOJ38" s="215"/>
      <c r="FOK38" s="215"/>
      <c r="FOL38" s="215"/>
      <c r="FOM38" s="215"/>
      <c r="FON38" s="215"/>
      <c r="FOO38" s="215"/>
      <c r="FOP38" s="215"/>
      <c r="FOQ38" s="215"/>
      <c r="FOR38" s="215"/>
      <c r="FOS38" s="215"/>
      <c r="FOT38" s="215"/>
      <c r="FOU38" s="215"/>
      <c r="FOV38" s="215"/>
      <c r="FOW38" s="215"/>
      <c r="FOX38" s="215"/>
      <c r="FOY38" s="215"/>
      <c r="FOZ38" s="215"/>
      <c r="FPA38" s="215"/>
      <c r="FPB38" s="215"/>
      <c r="FPC38" s="215"/>
      <c r="FPD38" s="215"/>
      <c r="FPE38" s="215"/>
      <c r="FPF38" s="215"/>
      <c r="FPG38" s="215"/>
      <c r="FPH38" s="215"/>
      <c r="FPI38" s="215"/>
      <c r="FPJ38" s="215"/>
      <c r="FPK38" s="215"/>
      <c r="FPL38" s="215"/>
      <c r="FPM38" s="215"/>
      <c r="FPN38" s="215"/>
      <c r="FPO38" s="215"/>
      <c r="FPP38" s="215"/>
      <c r="FPQ38" s="215"/>
      <c r="FPR38" s="215"/>
      <c r="FPS38" s="215"/>
      <c r="FPT38" s="215"/>
      <c r="FPU38" s="215"/>
      <c r="FPV38" s="215"/>
      <c r="FPW38" s="215"/>
      <c r="FPX38" s="215"/>
      <c r="FPY38" s="215"/>
      <c r="FPZ38" s="215"/>
      <c r="FQA38" s="215"/>
      <c r="FQB38" s="215"/>
      <c r="FQC38" s="215"/>
      <c r="FQD38" s="215"/>
      <c r="FQE38" s="215"/>
      <c r="FQF38" s="215"/>
      <c r="FQG38" s="215"/>
      <c r="FQH38" s="215"/>
      <c r="FQI38" s="215"/>
      <c r="FQJ38" s="215"/>
      <c r="FQK38" s="215"/>
      <c r="FQL38" s="215"/>
      <c r="FQM38" s="215"/>
      <c r="FQN38" s="215"/>
      <c r="FQO38" s="215"/>
      <c r="FQP38" s="215"/>
      <c r="FQQ38" s="215"/>
      <c r="FQR38" s="215"/>
      <c r="FQS38" s="215"/>
      <c r="FQT38" s="215"/>
      <c r="FQU38" s="215"/>
      <c r="FQV38" s="215"/>
      <c r="FQW38" s="215"/>
      <c r="FQX38" s="215"/>
      <c r="FQY38" s="215"/>
      <c r="FQZ38" s="215"/>
      <c r="FRA38" s="215"/>
      <c r="FRB38" s="215"/>
      <c r="FRC38" s="215"/>
      <c r="FRD38" s="215"/>
      <c r="FRE38" s="215"/>
      <c r="FRF38" s="215"/>
      <c r="FRG38" s="215"/>
      <c r="FRH38" s="215"/>
      <c r="FRI38" s="215"/>
      <c r="FRJ38" s="215"/>
      <c r="FRK38" s="215"/>
      <c r="FRL38" s="215"/>
      <c r="FRM38" s="215"/>
      <c r="FRN38" s="215"/>
      <c r="FRO38" s="215"/>
      <c r="FRP38" s="215"/>
      <c r="FRQ38" s="215"/>
      <c r="FRR38" s="215"/>
      <c r="FRS38" s="215"/>
      <c r="FRT38" s="215"/>
      <c r="FRU38" s="215"/>
      <c r="FRV38" s="215"/>
      <c r="FRW38" s="215"/>
      <c r="FRX38" s="215"/>
      <c r="FRY38" s="215"/>
      <c r="FRZ38" s="215"/>
      <c r="FSA38" s="215"/>
      <c r="FSB38" s="215"/>
      <c r="FSC38" s="215"/>
      <c r="FSD38" s="215"/>
      <c r="FSE38" s="215"/>
      <c r="FSF38" s="215"/>
      <c r="FSG38" s="215"/>
      <c r="FSH38" s="215"/>
      <c r="FSI38" s="215"/>
      <c r="FSJ38" s="215"/>
      <c r="FSK38" s="215"/>
      <c r="FSL38" s="215"/>
      <c r="FSM38" s="215"/>
      <c r="FSN38" s="215"/>
      <c r="FSO38" s="215"/>
      <c r="FSP38" s="215"/>
      <c r="FSQ38" s="215"/>
      <c r="FSR38" s="215"/>
      <c r="FSS38" s="215"/>
      <c r="FST38" s="215"/>
      <c r="FSU38" s="215"/>
      <c r="FSV38" s="215"/>
      <c r="FSW38" s="215"/>
      <c r="FSX38" s="215"/>
      <c r="FSY38" s="215"/>
      <c r="FSZ38" s="215"/>
      <c r="FTA38" s="215"/>
      <c r="FTB38" s="215"/>
      <c r="FTC38" s="215"/>
      <c r="FTD38" s="215"/>
      <c r="FTE38" s="215"/>
      <c r="FTF38" s="215"/>
      <c r="FTG38" s="215"/>
      <c r="FTH38" s="215"/>
      <c r="FTI38" s="215"/>
      <c r="FTJ38" s="215"/>
      <c r="FTK38" s="215"/>
      <c r="FTL38" s="215"/>
      <c r="FTM38" s="215"/>
      <c r="FTN38" s="215"/>
      <c r="FTO38" s="215"/>
      <c r="FTP38" s="215"/>
      <c r="FTQ38" s="215"/>
      <c r="FTR38" s="215"/>
      <c r="FTS38" s="215"/>
      <c r="FTT38" s="215"/>
      <c r="FTU38" s="215"/>
      <c r="FTV38" s="215"/>
      <c r="FTW38" s="215"/>
      <c r="FTX38" s="215"/>
      <c r="FTY38" s="215"/>
      <c r="FTZ38" s="215"/>
      <c r="FUA38" s="215"/>
      <c r="FUB38" s="215"/>
      <c r="FUC38" s="215"/>
      <c r="FUD38" s="215"/>
      <c r="FUE38" s="215"/>
      <c r="FUF38" s="215"/>
      <c r="FUG38" s="215"/>
      <c r="FUH38" s="215"/>
      <c r="FUI38" s="215"/>
      <c r="FUJ38" s="215"/>
      <c r="FUK38" s="215"/>
      <c r="FUL38" s="215"/>
      <c r="FUM38" s="215"/>
      <c r="FUN38" s="215"/>
      <c r="FUO38" s="215"/>
      <c r="FUP38" s="215"/>
      <c r="FUQ38" s="215"/>
      <c r="FUR38" s="215"/>
      <c r="FUS38" s="215"/>
      <c r="FUT38" s="215"/>
      <c r="FUU38" s="215"/>
      <c r="FUV38" s="215"/>
      <c r="FUW38" s="215"/>
      <c r="FUX38" s="215"/>
      <c r="FUY38" s="215"/>
      <c r="FUZ38" s="215"/>
      <c r="FVA38" s="215"/>
      <c r="FVB38" s="215"/>
      <c r="FVC38" s="215"/>
      <c r="FVD38" s="215"/>
      <c r="FVE38" s="215"/>
      <c r="FVF38" s="215"/>
      <c r="FVG38" s="215"/>
      <c r="FVH38" s="215"/>
      <c r="FVI38" s="215"/>
      <c r="FVJ38" s="215"/>
      <c r="FVK38" s="215"/>
      <c r="FVL38" s="215"/>
      <c r="FVM38" s="215"/>
      <c r="FVN38" s="215"/>
      <c r="FVO38" s="215"/>
      <c r="FVP38" s="215"/>
      <c r="FVQ38" s="215"/>
      <c r="FVR38" s="215"/>
      <c r="FVS38" s="215"/>
      <c r="FVT38" s="215"/>
      <c r="FVU38" s="215"/>
      <c r="FVV38" s="215"/>
      <c r="FVW38" s="215"/>
      <c r="FVX38" s="215"/>
      <c r="FVY38" s="215"/>
      <c r="FVZ38" s="215"/>
      <c r="FWA38" s="215"/>
      <c r="FWB38" s="215"/>
      <c r="FWC38" s="215"/>
      <c r="FWD38" s="215"/>
      <c r="FWE38" s="215"/>
      <c r="FWF38" s="215"/>
      <c r="FWG38" s="215"/>
      <c r="FWH38" s="215"/>
      <c r="FWI38" s="215"/>
      <c r="FWJ38" s="215"/>
      <c r="FWK38" s="215"/>
      <c r="FWL38" s="215"/>
      <c r="FWM38" s="215"/>
      <c r="FWN38" s="215"/>
      <c r="FWO38" s="215"/>
      <c r="FWP38" s="215"/>
      <c r="FWQ38" s="215"/>
      <c r="FWR38" s="215"/>
      <c r="FWS38" s="215"/>
      <c r="FWT38" s="215"/>
      <c r="FWU38" s="215"/>
      <c r="FWV38" s="215"/>
      <c r="FWW38" s="215"/>
      <c r="FWX38" s="215"/>
      <c r="FWY38" s="215"/>
      <c r="FWZ38" s="215"/>
      <c r="FXA38" s="215"/>
      <c r="FXB38" s="215"/>
      <c r="FXC38" s="215"/>
      <c r="FXD38" s="215"/>
      <c r="FXE38" s="215"/>
      <c r="FXF38" s="215"/>
      <c r="FXG38" s="215"/>
      <c r="FXH38" s="215"/>
      <c r="FXI38" s="215"/>
      <c r="FXJ38" s="215"/>
      <c r="FXK38" s="215"/>
      <c r="FXL38" s="215"/>
      <c r="FXM38" s="215"/>
      <c r="FXN38" s="215"/>
      <c r="FXO38" s="215"/>
      <c r="FXP38" s="215"/>
      <c r="FXQ38" s="215"/>
      <c r="FXR38" s="215"/>
      <c r="FXS38" s="215"/>
      <c r="FXT38" s="215"/>
      <c r="FXU38" s="215"/>
      <c r="FXV38" s="215"/>
      <c r="FXW38" s="215"/>
      <c r="FXX38" s="215"/>
      <c r="FXY38" s="215"/>
      <c r="FXZ38" s="215"/>
      <c r="FYA38" s="215"/>
      <c r="FYB38" s="215"/>
      <c r="FYC38" s="215"/>
      <c r="FYD38" s="215"/>
      <c r="FYE38" s="215"/>
      <c r="FYF38" s="215"/>
      <c r="FYG38" s="215"/>
      <c r="FYH38" s="215"/>
      <c r="FYI38" s="215"/>
      <c r="FYJ38" s="215"/>
      <c r="FYK38" s="215"/>
      <c r="FYL38" s="215"/>
      <c r="FYM38" s="215"/>
      <c r="FYN38" s="215"/>
      <c r="FYO38" s="215"/>
      <c r="FYP38" s="215"/>
      <c r="FYQ38" s="215"/>
      <c r="FYR38" s="215"/>
      <c r="FYS38" s="215"/>
      <c r="FYT38" s="215"/>
      <c r="FYU38" s="215"/>
      <c r="FYV38" s="215"/>
      <c r="FYW38" s="215"/>
      <c r="FYX38" s="215"/>
      <c r="FYY38" s="215"/>
      <c r="FYZ38" s="215"/>
      <c r="FZA38" s="215"/>
      <c r="FZB38" s="215"/>
      <c r="FZC38" s="215"/>
      <c r="FZD38" s="215"/>
      <c r="FZE38" s="215"/>
      <c r="FZF38" s="215"/>
      <c r="FZG38" s="215"/>
      <c r="FZH38" s="215"/>
      <c r="FZI38" s="215"/>
      <c r="FZJ38" s="215"/>
      <c r="FZK38" s="215"/>
      <c r="FZL38" s="215"/>
      <c r="FZM38" s="215"/>
      <c r="FZN38" s="215"/>
      <c r="FZO38" s="215"/>
      <c r="FZP38" s="215"/>
      <c r="FZQ38" s="215"/>
      <c r="FZR38" s="215"/>
      <c r="FZS38" s="215"/>
      <c r="FZT38" s="215"/>
      <c r="FZU38" s="215"/>
      <c r="FZV38" s="215"/>
      <c r="FZW38" s="215"/>
      <c r="FZX38" s="215"/>
      <c r="FZY38" s="215"/>
      <c r="FZZ38" s="215"/>
      <c r="GAA38" s="215"/>
      <c r="GAB38" s="215"/>
      <c r="GAC38" s="215"/>
      <c r="GAD38" s="215"/>
      <c r="GAE38" s="215"/>
      <c r="GAF38" s="215"/>
      <c r="GAG38" s="215"/>
      <c r="GAH38" s="215"/>
      <c r="GAI38" s="215"/>
      <c r="GAJ38" s="215"/>
      <c r="GAK38" s="215"/>
      <c r="GAL38" s="215"/>
      <c r="GAM38" s="215"/>
      <c r="GAN38" s="215"/>
      <c r="GAO38" s="215"/>
      <c r="GAP38" s="215"/>
      <c r="GAQ38" s="215"/>
      <c r="GAR38" s="215"/>
      <c r="GAS38" s="215"/>
      <c r="GAT38" s="215"/>
      <c r="GAU38" s="215"/>
      <c r="GAV38" s="215"/>
      <c r="GAW38" s="215"/>
      <c r="GAX38" s="215"/>
      <c r="GAY38" s="215"/>
      <c r="GAZ38" s="215"/>
      <c r="GBA38" s="215"/>
      <c r="GBB38" s="215"/>
      <c r="GBC38" s="215"/>
      <c r="GBD38" s="215"/>
      <c r="GBE38" s="215"/>
      <c r="GBF38" s="215"/>
      <c r="GBG38" s="215"/>
      <c r="GBH38" s="215"/>
      <c r="GBI38" s="215"/>
      <c r="GBJ38" s="215"/>
      <c r="GBK38" s="215"/>
      <c r="GBL38" s="215"/>
      <c r="GBM38" s="215"/>
      <c r="GBN38" s="215"/>
      <c r="GBO38" s="215"/>
      <c r="GBP38" s="215"/>
      <c r="GBQ38" s="215"/>
      <c r="GBR38" s="215"/>
      <c r="GBS38" s="215"/>
      <c r="GBT38" s="215"/>
      <c r="GBU38" s="215"/>
      <c r="GBV38" s="215"/>
      <c r="GBW38" s="215"/>
      <c r="GBX38" s="215"/>
      <c r="GBY38" s="215"/>
      <c r="GBZ38" s="215"/>
      <c r="GCA38" s="215"/>
      <c r="GCB38" s="215"/>
      <c r="GCC38" s="215"/>
      <c r="GCD38" s="215"/>
      <c r="GCE38" s="215"/>
      <c r="GCF38" s="215"/>
      <c r="GCG38" s="215"/>
      <c r="GCH38" s="215"/>
      <c r="GCI38" s="215"/>
      <c r="GCJ38" s="215"/>
      <c r="GCK38" s="215"/>
      <c r="GCL38" s="215"/>
      <c r="GCM38" s="215"/>
      <c r="GCN38" s="215"/>
      <c r="GCO38" s="215"/>
      <c r="GCP38" s="215"/>
      <c r="GCQ38" s="215"/>
      <c r="GCR38" s="215"/>
      <c r="GCS38" s="215"/>
      <c r="GCT38" s="215"/>
      <c r="GCU38" s="215"/>
      <c r="GCV38" s="215"/>
      <c r="GCW38" s="215"/>
      <c r="GCX38" s="215"/>
      <c r="GCY38" s="215"/>
      <c r="GCZ38" s="215"/>
      <c r="GDA38" s="215"/>
      <c r="GDB38" s="215"/>
      <c r="GDC38" s="215"/>
      <c r="GDD38" s="215"/>
      <c r="GDE38" s="215"/>
      <c r="GDF38" s="215"/>
      <c r="GDG38" s="215"/>
      <c r="GDH38" s="215"/>
      <c r="GDI38" s="215"/>
      <c r="GDJ38" s="215"/>
      <c r="GDK38" s="215"/>
      <c r="GDL38" s="215"/>
      <c r="GDM38" s="215"/>
      <c r="GDN38" s="215"/>
      <c r="GDO38" s="215"/>
      <c r="GDP38" s="215"/>
      <c r="GDQ38" s="215"/>
      <c r="GDR38" s="215"/>
      <c r="GDS38" s="215"/>
      <c r="GDT38" s="215"/>
      <c r="GDU38" s="215"/>
      <c r="GDV38" s="215"/>
      <c r="GDW38" s="215"/>
      <c r="GDX38" s="215"/>
      <c r="GDY38" s="215"/>
      <c r="GDZ38" s="215"/>
      <c r="GEA38" s="215"/>
      <c r="GEB38" s="215"/>
      <c r="GEC38" s="215"/>
      <c r="GED38" s="215"/>
      <c r="GEE38" s="215"/>
      <c r="GEF38" s="215"/>
      <c r="GEG38" s="215"/>
      <c r="GEH38" s="215"/>
      <c r="GEI38" s="215"/>
      <c r="GEJ38" s="215"/>
      <c r="GEK38" s="215"/>
      <c r="GEL38" s="215"/>
      <c r="GEM38" s="215"/>
      <c r="GEN38" s="215"/>
      <c r="GEO38" s="215"/>
      <c r="GEP38" s="215"/>
      <c r="GEQ38" s="215"/>
      <c r="GER38" s="215"/>
      <c r="GES38" s="215"/>
      <c r="GET38" s="215"/>
      <c r="GEU38" s="215"/>
      <c r="GEV38" s="215"/>
      <c r="GEW38" s="215"/>
      <c r="GEX38" s="215"/>
      <c r="GEY38" s="215"/>
      <c r="GEZ38" s="215"/>
      <c r="GFA38" s="215"/>
      <c r="GFB38" s="215"/>
      <c r="GFC38" s="215"/>
      <c r="GFD38" s="215"/>
      <c r="GFE38" s="215"/>
      <c r="GFF38" s="215"/>
      <c r="GFG38" s="215"/>
      <c r="GFH38" s="215"/>
      <c r="GFI38" s="215"/>
      <c r="GFJ38" s="215"/>
      <c r="GFK38" s="215"/>
      <c r="GFL38" s="215"/>
      <c r="GFM38" s="215"/>
      <c r="GFN38" s="215"/>
      <c r="GFO38" s="215"/>
      <c r="GFP38" s="215"/>
      <c r="GFQ38" s="215"/>
      <c r="GFR38" s="215"/>
      <c r="GFS38" s="215"/>
      <c r="GFT38" s="215"/>
      <c r="GFU38" s="215"/>
      <c r="GFV38" s="215"/>
      <c r="GFW38" s="215"/>
      <c r="GFX38" s="215"/>
      <c r="GFY38" s="215"/>
      <c r="GFZ38" s="215"/>
      <c r="GGA38" s="215"/>
      <c r="GGB38" s="215"/>
      <c r="GGC38" s="215"/>
      <c r="GGD38" s="215"/>
      <c r="GGE38" s="215"/>
      <c r="GGF38" s="215"/>
      <c r="GGG38" s="215"/>
      <c r="GGH38" s="215"/>
      <c r="GGI38" s="215"/>
      <c r="GGJ38" s="215"/>
      <c r="GGK38" s="215"/>
      <c r="GGL38" s="215"/>
      <c r="GGM38" s="215"/>
      <c r="GGN38" s="215"/>
      <c r="GGO38" s="215"/>
      <c r="GGP38" s="215"/>
      <c r="GGQ38" s="215"/>
      <c r="GGR38" s="215"/>
      <c r="GGS38" s="215"/>
      <c r="GGT38" s="215"/>
      <c r="GGU38" s="215"/>
      <c r="GGV38" s="215"/>
      <c r="GGW38" s="215"/>
      <c r="GGX38" s="215"/>
      <c r="GGY38" s="215"/>
      <c r="GGZ38" s="215"/>
      <c r="GHA38" s="215"/>
      <c r="GHB38" s="215"/>
      <c r="GHC38" s="215"/>
      <c r="GHD38" s="215"/>
      <c r="GHE38" s="215"/>
      <c r="GHF38" s="215"/>
      <c r="GHG38" s="215"/>
      <c r="GHH38" s="215"/>
      <c r="GHI38" s="215"/>
      <c r="GHJ38" s="215"/>
      <c r="GHK38" s="215"/>
      <c r="GHL38" s="215"/>
      <c r="GHM38" s="215"/>
      <c r="GHN38" s="215"/>
      <c r="GHO38" s="215"/>
      <c r="GHP38" s="215"/>
      <c r="GHQ38" s="215"/>
      <c r="GHR38" s="215"/>
      <c r="GHS38" s="215"/>
      <c r="GHT38" s="215"/>
      <c r="GHU38" s="215"/>
      <c r="GHV38" s="215"/>
      <c r="GHW38" s="215"/>
      <c r="GHX38" s="215"/>
      <c r="GHY38" s="215"/>
      <c r="GHZ38" s="215"/>
      <c r="GIA38" s="215"/>
      <c r="GIB38" s="215"/>
      <c r="GIC38" s="215"/>
      <c r="GID38" s="215"/>
      <c r="GIE38" s="215"/>
      <c r="GIF38" s="215"/>
      <c r="GIG38" s="215"/>
      <c r="GIH38" s="215"/>
      <c r="GII38" s="215"/>
      <c r="GIJ38" s="215"/>
      <c r="GIK38" s="215"/>
      <c r="GIL38" s="215"/>
      <c r="GIM38" s="215"/>
      <c r="GIN38" s="215"/>
      <c r="GIO38" s="215"/>
      <c r="GIP38" s="215"/>
      <c r="GIQ38" s="215"/>
      <c r="GIR38" s="215"/>
      <c r="GIS38" s="215"/>
      <c r="GIT38" s="215"/>
      <c r="GIU38" s="215"/>
      <c r="GIV38" s="215"/>
      <c r="GIW38" s="215"/>
      <c r="GIX38" s="215"/>
      <c r="GIY38" s="215"/>
      <c r="GIZ38" s="215"/>
      <c r="GJA38" s="215"/>
      <c r="GJB38" s="215"/>
      <c r="GJC38" s="215"/>
      <c r="GJD38" s="215"/>
      <c r="GJE38" s="215"/>
      <c r="GJF38" s="215"/>
      <c r="GJG38" s="215"/>
      <c r="GJH38" s="215"/>
      <c r="GJI38" s="215"/>
      <c r="GJJ38" s="215"/>
      <c r="GJK38" s="215"/>
      <c r="GJL38" s="215"/>
      <c r="GJM38" s="215"/>
      <c r="GJN38" s="215"/>
      <c r="GJO38" s="215"/>
      <c r="GJP38" s="215"/>
      <c r="GJQ38" s="215"/>
      <c r="GJR38" s="215"/>
      <c r="GJS38" s="215"/>
      <c r="GJT38" s="215"/>
      <c r="GJU38" s="215"/>
      <c r="GJV38" s="215"/>
      <c r="GJW38" s="215"/>
      <c r="GJX38" s="215"/>
      <c r="GJY38" s="215"/>
      <c r="GJZ38" s="215"/>
      <c r="GKA38" s="215"/>
      <c r="GKB38" s="215"/>
      <c r="GKC38" s="215"/>
      <c r="GKD38" s="215"/>
      <c r="GKE38" s="215"/>
      <c r="GKF38" s="215"/>
      <c r="GKG38" s="215"/>
      <c r="GKH38" s="215"/>
      <c r="GKI38" s="215"/>
      <c r="GKJ38" s="215"/>
      <c r="GKK38" s="215"/>
      <c r="GKL38" s="215"/>
      <c r="GKM38" s="215"/>
      <c r="GKN38" s="215"/>
      <c r="GKO38" s="215"/>
      <c r="GKP38" s="215"/>
      <c r="GKQ38" s="215"/>
      <c r="GKR38" s="215"/>
      <c r="GKS38" s="215"/>
      <c r="GKT38" s="215"/>
      <c r="GKU38" s="215"/>
      <c r="GKV38" s="215"/>
      <c r="GKW38" s="215"/>
      <c r="GKX38" s="215"/>
      <c r="GKY38" s="215"/>
      <c r="GKZ38" s="215"/>
      <c r="GLA38" s="215"/>
      <c r="GLB38" s="215"/>
      <c r="GLC38" s="215"/>
      <c r="GLD38" s="215"/>
      <c r="GLE38" s="215"/>
      <c r="GLF38" s="215"/>
      <c r="GLG38" s="215"/>
      <c r="GLH38" s="215"/>
      <c r="GLI38" s="215"/>
      <c r="GLJ38" s="215"/>
      <c r="GLK38" s="215"/>
      <c r="GLL38" s="215"/>
      <c r="GLM38" s="215"/>
      <c r="GLN38" s="215"/>
      <c r="GLO38" s="215"/>
      <c r="GLP38" s="215"/>
      <c r="GLQ38" s="215"/>
      <c r="GLR38" s="215"/>
      <c r="GLS38" s="215"/>
      <c r="GLT38" s="215"/>
      <c r="GLU38" s="215"/>
      <c r="GLV38" s="215"/>
      <c r="GLW38" s="215"/>
      <c r="GLX38" s="215"/>
      <c r="GLY38" s="215"/>
      <c r="GLZ38" s="215"/>
      <c r="GMA38" s="215"/>
      <c r="GMB38" s="215"/>
      <c r="GMC38" s="215"/>
      <c r="GMD38" s="215"/>
      <c r="GME38" s="215"/>
      <c r="GMF38" s="215"/>
      <c r="GMG38" s="215"/>
      <c r="GMH38" s="215"/>
      <c r="GMI38" s="215"/>
      <c r="GMJ38" s="215"/>
      <c r="GMK38" s="215"/>
      <c r="GML38" s="215"/>
      <c r="GMM38" s="215"/>
      <c r="GMN38" s="215"/>
      <c r="GMO38" s="215"/>
      <c r="GMP38" s="215"/>
      <c r="GMQ38" s="215"/>
      <c r="GMR38" s="215"/>
      <c r="GMS38" s="215"/>
      <c r="GMT38" s="215"/>
      <c r="GMU38" s="215"/>
      <c r="GMV38" s="215"/>
      <c r="GMW38" s="215"/>
      <c r="GMX38" s="215"/>
      <c r="GMY38" s="215"/>
      <c r="GMZ38" s="215"/>
      <c r="GNA38" s="215"/>
      <c r="GNB38" s="215"/>
      <c r="GNC38" s="215"/>
      <c r="GND38" s="215"/>
      <c r="GNE38" s="215"/>
      <c r="GNF38" s="215"/>
      <c r="GNG38" s="215"/>
      <c r="GNH38" s="215"/>
      <c r="GNI38" s="215"/>
      <c r="GNJ38" s="215"/>
      <c r="GNK38" s="215"/>
      <c r="GNL38" s="215"/>
      <c r="GNM38" s="215"/>
      <c r="GNN38" s="215"/>
      <c r="GNO38" s="215"/>
      <c r="GNP38" s="215"/>
      <c r="GNQ38" s="215"/>
      <c r="GNR38" s="215"/>
      <c r="GNS38" s="215"/>
      <c r="GNT38" s="215"/>
      <c r="GNU38" s="215"/>
      <c r="GNV38" s="215"/>
      <c r="GNW38" s="215"/>
      <c r="GNX38" s="215"/>
      <c r="GNY38" s="215"/>
      <c r="GNZ38" s="215"/>
      <c r="GOA38" s="215"/>
      <c r="GOB38" s="215"/>
      <c r="GOC38" s="215"/>
      <c r="GOD38" s="215"/>
      <c r="GOE38" s="215"/>
      <c r="GOF38" s="215"/>
      <c r="GOG38" s="215"/>
      <c r="GOH38" s="215"/>
      <c r="GOI38" s="215"/>
      <c r="GOJ38" s="215"/>
      <c r="GOK38" s="215"/>
      <c r="GOL38" s="215"/>
      <c r="GOM38" s="215"/>
      <c r="GON38" s="215"/>
      <c r="GOO38" s="215"/>
      <c r="GOP38" s="215"/>
      <c r="GOQ38" s="215"/>
      <c r="GOR38" s="215"/>
      <c r="GOS38" s="215"/>
      <c r="GOT38" s="215"/>
      <c r="GOU38" s="215"/>
      <c r="GOV38" s="215"/>
      <c r="GOW38" s="215"/>
      <c r="GOX38" s="215"/>
      <c r="GOY38" s="215"/>
      <c r="GOZ38" s="215"/>
      <c r="GPA38" s="215"/>
      <c r="GPB38" s="215"/>
      <c r="GPC38" s="215"/>
      <c r="GPD38" s="215"/>
      <c r="GPE38" s="215"/>
      <c r="GPF38" s="215"/>
      <c r="GPG38" s="215"/>
      <c r="GPH38" s="215"/>
      <c r="GPI38" s="215"/>
      <c r="GPJ38" s="215"/>
      <c r="GPK38" s="215"/>
      <c r="GPL38" s="215"/>
      <c r="GPM38" s="215"/>
      <c r="GPN38" s="215"/>
      <c r="GPO38" s="215"/>
      <c r="GPP38" s="215"/>
      <c r="GPQ38" s="215"/>
      <c r="GPR38" s="215"/>
      <c r="GPS38" s="215"/>
      <c r="GPT38" s="215"/>
      <c r="GPU38" s="215"/>
      <c r="GPV38" s="215"/>
      <c r="GPW38" s="215"/>
      <c r="GPX38" s="215"/>
      <c r="GPY38" s="215"/>
      <c r="GPZ38" s="215"/>
      <c r="GQA38" s="215"/>
      <c r="GQB38" s="215"/>
      <c r="GQC38" s="215"/>
      <c r="GQD38" s="215"/>
      <c r="GQE38" s="215"/>
      <c r="GQF38" s="215"/>
      <c r="GQG38" s="215"/>
      <c r="GQH38" s="215"/>
      <c r="GQI38" s="215"/>
      <c r="GQJ38" s="215"/>
      <c r="GQK38" s="215"/>
      <c r="GQL38" s="215"/>
      <c r="GQM38" s="215"/>
      <c r="GQN38" s="215"/>
      <c r="GQO38" s="215"/>
      <c r="GQP38" s="215"/>
      <c r="GQQ38" s="215"/>
      <c r="GQR38" s="215"/>
      <c r="GQS38" s="215"/>
      <c r="GQT38" s="215"/>
      <c r="GQU38" s="215"/>
      <c r="GQV38" s="215"/>
      <c r="GQW38" s="215"/>
      <c r="GQX38" s="215"/>
      <c r="GQY38" s="215"/>
      <c r="GQZ38" s="215"/>
      <c r="GRA38" s="215"/>
      <c r="GRB38" s="215"/>
      <c r="GRC38" s="215"/>
      <c r="GRD38" s="215"/>
      <c r="GRE38" s="215"/>
      <c r="GRF38" s="215"/>
      <c r="GRG38" s="215"/>
      <c r="GRH38" s="215"/>
      <c r="GRI38" s="215"/>
      <c r="GRJ38" s="215"/>
      <c r="GRK38" s="215"/>
      <c r="GRL38" s="215"/>
      <c r="GRM38" s="215"/>
      <c r="GRN38" s="215"/>
      <c r="GRO38" s="215"/>
      <c r="GRP38" s="215"/>
      <c r="GRQ38" s="215"/>
      <c r="GRR38" s="215"/>
      <c r="GRS38" s="215"/>
      <c r="GRT38" s="215"/>
      <c r="GRU38" s="215"/>
      <c r="GRV38" s="215"/>
      <c r="GRW38" s="215"/>
      <c r="GRX38" s="215"/>
      <c r="GRY38" s="215"/>
      <c r="GRZ38" s="215"/>
      <c r="GSA38" s="215"/>
      <c r="GSB38" s="215"/>
      <c r="GSC38" s="215"/>
      <c r="GSD38" s="215"/>
      <c r="GSE38" s="215"/>
      <c r="GSF38" s="215"/>
      <c r="GSG38" s="215"/>
      <c r="GSH38" s="215"/>
      <c r="GSI38" s="215"/>
      <c r="GSJ38" s="215"/>
      <c r="GSK38" s="215"/>
      <c r="GSL38" s="215"/>
      <c r="GSM38" s="215"/>
      <c r="GSN38" s="215"/>
      <c r="GSO38" s="215"/>
      <c r="GSP38" s="215"/>
      <c r="GSQ38" s="215"/>
      <c r="GSR38" s="215"/>
      <c r="GSS38" s="215"/>
      <c r="GST38" s="215"/>
      <c r="GSU38" s="215"/>
      <c r="GSV38" s="215"/>
      <c r="GSW38" s="215"/>
      <c r="GSX38" s="215"/>
      <c r="GSY38" s="215"/>
      <c r="GSZ38" s="215"/>
      <c r="GTA38" s="215"/>
      <c r="GTB38" s="215"/>
      <c r="GTC38" s="215"/>
      <c r="GTD38" s="215"/>
      <c r="GTE38" s="215"/>
      <c r="GTF38" s="215"/>
      <c r="GTG38" s="215"/>
      <c r="GTH38" s="215"/>
      <c r="GTI38" s="215"/>
      <c r="GTJ38" s="215"/>
      <c r="GTK38" s="215"/>
      <c r="GTL38" s="215"/>
      <c r="GTM38" s="215"/>
      <c r="GTN38" s="215"/>
      <c r="GTO38" s="215"/>
      <c r="GTP38" s="215"/>
      <c r="GTQ38" s="215"/>
      <c r="GTR38" s="215"/>
      <c r="GTS38" s="215"/>
      <c r="GTT38" s="215"/>
      <c r="GTU38" s="215"/>
      <c r="GTV38" s="215"/>
      <c r="GTW38" s="215"/>
      <c r="GTX38" s="215"/>
      <c r="GTY38" s="215"/>
      <c r="GTZ38" s="215"/>
      <c r="GUA38" s="215"/>
      <c r="GUB38" s="215"/>
      <c r="GUC38" s="215"/>
      <c r="GUD38" s="215"/>
      <c r="GUE38" s="215"/>
      <c r="GUF38" s="215"/>
      <c r="GUG38" s="215"/>
      <c r="GUH38" s="215"/>
      <c r="GUI38" s="215"/>
      <c r="GUJ38" s="215"/>
      <c r="GUK38" s="215"/>
      <c r="GUL38" s="215"/>
      <c r="GUM38" s="215"/>
      <c r="GUN38" s="215"/>
      <c r="GUO38" s="215"/>
      <c r="GUP38" s="215"/>
      <c r="GUQ38" s="215"/>
      <c r="GUR38" s="215"/>
      <c r="GUS38" s="215"/>
      <c r="GUT38" s="215"/>
      <c r="GUU38" s="215"/>
      <c r="GUV38" s="215"/>
      <c r="GUW38" s="215"/>
      <c r="GUX38" s="215"/>
      <c r="GUY38" s="215"/>
      <c r="GUZ38" s="215"/>
      <c r="GVA38" s="215"/>
      <c r="GVB38" s="215"/>
      <c r="GVC38" s="215"/>
      <c r="GVD38" s="215"/>
      <c r="GVE38" s="215"/>
      <c r="GVF38" s="215"/>
      <c r="GVG38" s="215"/>
      <c r="GVH38" s="215"/>
      <c r="GVI38" s="215"/>
      <c r="GVJ38" s="215"/>
      <c r="GVK38" s="215"/>
      <c r="GVL38" s="215"/>
      <c r="GVM38" s="215"/>
      <c r="GVN38" s="215"/>
      <c r="GVO38" s="215"/>
      <c r="GVP38" s="215"/>
      <c r="GVQ38" s="215"/>
      <c r="GVR38" s="215"/>
      <c r="GVS38" s="215"/>
      <c r="GVT38" s="215"/>
      <c r="GVU38" s="215"/>
      <c r="GVV38" s="215"/>
      <c r="GVW38" s="215"/>
      <c r="GVX38" s="215"/>
      <c r="GVY38" s="215"/>
      <c r="GVZ38" s="215"/>
      <c r="GWA38" s="215"/>
      <c r="GWB38" s="215"/>
      <c r="GWC38" s="215"/>
      <c r="GWD38" s="215"/>
      <c r="GWE38" s="215"/>
      <c r="GWF38" s="215"/>
      <c r="GWG38" s="215"/>
      <c r="GWH38" s="215"/>
      <c r="GWI38" s="215"/>
      <c r="GWJ38" s="215"/>
      <c r="GWK38" s="215"/>
      <c r="GWL38" s="215"/>
      <c r="GWM38" s="215"/>
      <c r="GWN38" s="215"/>
      <c r="GWO38" s="215"/>
      <c r="GWP38" s="215"/>
      <c r="GWQ38" s="215"/>
      <c r="GWR38" s="215"/>
      <c r="GWS38" s="215"/>
      <c r="GWT38" s="215"/>
      <c r="GWU38" s="215"/>
      <c r="GWV38" s="215"/>
      <c r="GWW38" s="215"/>
      <c r="GWX38" s="215"/>
      <c r="GWY38" s="215"/>
      <c r="GWZ38" s="215"/>
      <c r="GXA38" s="215"/>
      <c r="GXB38" s="215"/>
      <c r="GXC38" s="215"/>
      <c r="GXD38" s="215"/>
      <c r="GXE38" s="215"/>
      <c r="GXF38" s="215"/>
      <c r="GXG38" s="215"/>
      <c r="GXH38" s="215"/>
      <c r="GXI38" s="215"/>
      <c r="GXJ38" s="215"/>
      <c r="GXK38" s="215"/>
      <c r="GXL38" s="215"/>
      <c r="GXM38" s="215"/>
      <c r="GXN38" s="215"/>
      <c r="GXO38" s="215"/>
      <c r="GXP38" s="215"/>
      <c r="GXQ38" s="215"/>
      <c r="GXR38" s="215"/>
      <c r="GXS38" s="215"/>
      <c r="GXT38" s="215"/>
      <c r="GXU38" s="215"/>
      <c r="GXV38" s="215"/>
      <c r="GXW38" s="215"/>
      <c r="GXX38" s="215"/>
      <c r="GXY38" s="215"/>
      <c r="GXZ38" s="215"/>
      <c r="GYA38" s="215"/>
      <c r="GYB38" s="215"/>
      <c r="GYC38" s="215"/>
      <c r="GYD38" s="215"/>
      <c r="GYE38" s="215"/>
      <c r="GYF38" s="215"/>
      <c r="GYG38" s="215"/>
      <c r="GYH38" s="215"/>
      <c r="GYI38" s="215"/>
      <c r="GYJ38" s="215"/>
      <c r="GYK38" s="215"/>
      <c r="GYL38" s="215"/>
      <c r="GYM38" s="215"/>
      <c r="GYN38" s="215"/>
      <c r="GYO38" s="215"/>
      <c r="GYP38" s="215"/>
      <c r="GYQ38" s="215"/>
      <c r="GYR38" s="215"/>
      <c r="GYS38" s="215"/>
      <c r="GYT38" s="215"/>
      <c r="GYU38" s="215"/>
      <c r="GYV38" s="215"/>
      <c r="GYW38" s="215"/>
      <c r="GYX38" s="215"/>
      <c r="GYY38" s="215"/>
      <c r="GYZ38" s="215"/>
      <c r="GZA38" s="215"/>
      <c r="GZB38" s="215"/>
      <c r="GZC38" s="215"/>
      <c r="GZD38" s="215"/>
      <c r="GZE38" s="215"/>
      <c r="GZF38" s="215"/>
      <c r="GZG38" s="215"/>
      <c r="GZH38" s="215"/>
      <c r="GZI38" s="215"/>
      <c r="GZJ38" s="215"/>
      <c r="GZK38" s="215"/>
      <c r="GZL38" s="215"/>
      <c r="GZM38" s="215"/>
      <c r="GZN38" s="215"/>
      <c r="GZO38" s="215"/>
      <c r="GZP38" s="215"/>
      <c r="GZQ38" s="215"/>
      <c r="GZR38" s="215"/>
      <c r="GZS38" s="215"/>
      <c r="GZT38" s="215"/>
      <c r="GZU38" s="215"/>
      <c r="GZV38" s="215"/>
      <c r="GZW38" s="215"/>
      <c r="GZX38" s="215"/>
      <c r="GZY38" s="215"/>
      <c r="GZZ38" s="215"/>
      <c r="HAA38" s="215"/>
      <c r="HAB38" s="215"/>
      <c r="HAC38" s="215"/>
      <c r="HAD38" s="215"/>
      <c r="HAE38" s="215"/>
      <c r="HAF38" s="215"/>
      <c r="HAG38" s="215"/>
      <c r="HAH38" s="215"/>
      <c r="HAI38" s="215"/>
      <c r="HAJ38" s="215"/>
      <c r="HAK38" s="215"/>
      <c r="HAL38" s="215"/>
      <c r="HAM38" s="215"/>
      <c r="HAN38" s="215"/>
      <c r="HAO38" s="215"/>
      <c r="HAP38" s="215"/>
      <c r="HAQ38" s="215"/>
      <c r="HAR38" s="215"/>
      <c r="HAS38" s="215"/>
      <c r="HAT38" s="215"/>
      <c r="HAU38" s="215"/>
      <c r="HAV38" s="215"/>
      <c r="HAW38" s="215"/>
      <c r="HAX38" s="215"/>
      <c r="HAY38" s="215"/>
      <c r="HAZ38" s="215"/>
      <c r="HBA38" s="215"/>
      <c r="HBB38" s="215"/>
      <c r="HBC38" s="215"/>
      <c r="HBD38" s="215"/>
      <c r="HBE38" s="215"/>
      <c r="HBF38" s="215"/>
      <c r="HBG38" s="215"/>
      <c r="HBH38" s="215"/>
      <c r="HBI38" s="215"/>
      <c r="HBJ38" s="215"/>
      <c r="HBK38" s="215"/>
      <c r="HBL38" s="215"/>
      <c r="HBM38" s="215"/>
      <c r="HBN38" s="215"/>
      <c r="HBO38" s="215"/>
      <c r="HBP38" s="215"/>
      <c r="HBQ38" s="215"/>
      <c r="HBR38" s="215"/>
      <c r="HBS38" s="215"/>
      <c r="HBT38" s="215"/>
      <c r="HBU38" s="215"/>
      <c r="HBV38" s="215"/>
      <c r="HBW38" s="215"/>
      <c r="HBX38" s="215"/>
      <c r="HBY38" s="215"/>
      <c r="HBZ38" s="215"/>
      <c r="HCA38" s="215"/>
      <c r="HCB38" s="215"/>
      <c r="HCC38" s="215"/>
      <c r="HCD38" s="215"/>
      <c r="HCE38" s="215"/>
      <c r="HCF38" s="215"/>
      <c r="HCG38" s="215"/>
      <c r="HCH38" s="215"/>
      <c r="HCI38" s="215"/>
      <c r="HCJ38" s="215"/>
      <c r="HCK38" s="215"/>
      <c r="HCL38" s="215"/>
      <c r="HCM38" s="215"/>
      <c r="HCN38" s="215"/>
      <c r="HCO38" s="215"/>
      <c r="HCP38" s="215"/>
      <c r="HCQ38" s="215"/>
      <c r="HCR38" s="215"/>
      <c r="HCS38" s="215"/>
      <c r="HCT38" s="215"/>
      <c r="HCU38" s="215"/>
      <c r="HCV38" s="215"/>
      <c r="HCW38" s="215"/>
      <c r="HCX38" s="215"/>
      <c r="HCY38" s="215"/>
      <c r="HCZ38" s="215"/>
      <c r="HDA38" s="215"/>
      <c r="HDB38" s="215"/>
      <c r="HDC38" s="215"/>
      <c r="HDD38" s="215"/>
      <c r="HDE38" s="215"/>
      <c r="HDF38" s="215"/>
      <c r="HDG38" s="215"/>
      <c r="HDH38" s="215"/>
      <c r="HDI38" s="215"/>
      <c r="HDJ38" s="215"/>
      <c r="HDK38" s="215"/>
      <c r="HDL38" s="215"/>
      <c r="HDM38" s="215"/>
      <c r="HDN38" s="215"/>
      <c r="HDO38" s="215"/>
      <c r="HDP38" s="215"/>
      <c r="HDQ38" s="215"/>
      <c r="HDR38" s="215"/>
      <c r="HDS38" s="215"/>
      <c r="HDT38" s="215"/>
      <c r="HDU38" s="215"/>
      <c r="HDV38" s="215"/>
      <c r="HDW38" s="215"/>
      <c r="HDX38" s="215"/>
      <c r="HDY38" s="215"/>
      <c r="HDZ38" s="215"/>
      <c r="HEA38" s="215"/>
      <c r="HEB38" s="215"/>
      <c r="HEC38" s="215"/>
      <c r="HED38" s="215"/>
      <c r="HEE38" s="215"/>
      <c r="HEF38" s="215"/>
      <c r="HEG38" s="215"/>
      <c r="HEH38" s="215"/>
      <c r="HEI38" s="215"/>
      <c r="HEJ38" s="215"/>
      <c r="HEK38" s="215"/>
      <c r="HEL38" s="215"/>
      <c r="HEM38" s="215"/>
      <c r="HEN38" s="215"/>
      <c r="HEO38" s="215"/>
      <c r="HEP38" s="215"/>
      <c r="HEQ38" s="215"/>
      <c r="HER38" s="215"/>
      <c r="HES38" s="215"/>
      <c r="HET38" s="215"/>
      <c r="HEU38" s="215"/>
      <c r="HEV38" s="215"/>
      <c r="HEW38" s="215"/>
      <c r="HEX38" s="215"/>
      <c r="HEY38" s="215"/>
      <c r="HEZ38" s="215"/>
      <c r="HFA38" s="215"/>
      <c r="HFB38" s="215"/>
      <c r="HFC38" s="215"/>
      <c r="HFD38" s="215"/>
      <c r="HFE38" s="215"/>
      <c r="HFF38" s="215"/>
      <c r="HFG38" s="215"/>
      <c r="HFH38" s="215"/>
      <c r="HFI38" s="215"/>
      <c r="HFJ38" s="215"/>
      <c r="HFK38" s="215"/>
      <c r="HFL38" s="215"/>
      <c r="HFM38" s="215"/>
      <c r="HFN38" s="215"/>
      <c r="HFO38" s="215"/>
      <c r="HFP38" s="215"/>
      <c r="HFQ38" s="215"/>
      <c r="HFR38" s="215"/>
      <c r="HFS38" s="215"/>
      <c r="HFT38" s="215"/>
      <c r="HFU38" s="215"/>
      <c r="HFV38" s="215"/>
      <c r="HFW38" s="215"/>
      <c r="HFX38" s="215"/>
      <c r="HFY38" s="215"/>
      <c r="HFZ38" s="215"/>
      <c r="HGA38" s="215"/>
      <c r="HGB38" s="215"/>
      <c r="HGC38" s="215"/>
      <c r="HGD38" s="215"/>
      <c r="HGE38" s="215"/>
      <c r="HGF38" s="215"/>
      <c r="HGG38" s="215"/>
      <c r="HGH38" s="215"/>
      <c r="HGI38" s="215"/>
      <c r="HGJ38" s="215"/>
      <c r="HGK38" s="215"/>
      <c r="HGL38" s="215"/>
      <c r="HGM38" s="215"/>
      <c r="HGN38" s="215"/>
      <c r="HGO38" s="215"/>
      <c r="HGP38" s="215"/>
      <c r="HGQ38" s="215"/>
      <c r="HGR38" s="215"/>
      <c r="HGS38" s="215"/>
      <c r="HGT38" s="215"/>
      <c r="HGU38" s="215"/>
      <c r="HGV38" s="215"/>
      <c r="HGW38" s="215"/>
      <c r="HGX38" s="215"/>
      <c r="HGY38" s="215"/>
      <c r="HGZ38" s="215"/>
      <c r="HHA38" s="215"/>
      <c r="HHB38" s="215"/>
      <c r="HHC38" s="215"/>
      <c r="HHD38" s="215"/>
      <c r="HHE38" s="215"/>
      <c r="HHF38" s="215"/>
      <c r="HHG38" s="215"/>
      <c r="HHH38" s="215"/>
      <c r="HHI38" s="215"/>
      <c r="HHJ38" s="215"/>
      <c r="HHK38" s="215"/>
      <c r="HHL38" s="215"/>
      <c r="HHM38" s="215"/>
      <c r="HHN38" s="215"/>
      <c r="HHO38" s="215"/>
      <c r="HHP38" s="215"/>
      <c r="HHQ38" s="215"/>
      <c r="HHR38" s="215"/>
      <c r="HHS38" s="215"/>
      <c r="HHT38" s="215"/>
      <c r="HHU38" s="215"/>
      <c r="HHV38" s="215"/>
      <c r="HHW38" s="215"/>
      <c r="HHX38" s="215"/>
      <c r="HHY38" s="215"/>
      <c r="HHZ38" s="215"/>
      <c r="HIA38" s="215"/>
      <c r="HIB38" s="215"/>
      <c r="HIC38" s="215"/>
      <c r="HID38" s="215"/>
      <c r="HIE38" s="215"/>
      <c r="HIF38" s="215"/>
      <c r="HIG38" s="215"/>
      <c r="HIH38" s="215"/>
      <c r="HII38" s="215"/>
      <c r="HIJ38" s="215"/>
      <c r="HIK38" s="215"/>
      <c r="HIL38" s="215"/>
      <c r="HIM38" s="215"/>
      <c r="HIN38" s="215"/>
      <c r="HIO38" s="215"/>
      <c r="HIP38" s="215"/>
      <c r="HIQ38" s="215"/>
      <c r="HIR38" s="215"/>
      <c r="HIS38" s="215"/>
      <c r="HIT38" s="215"/>
      <c r="HIU38" s="215"/>
      <c r="HIV38" s="215"/>
      <c r="HIW38" s="215"/>
      <c r="HIX38" s="215"/>
      <c r="HIY38" s="215"/>
      <c r="HIZ38" s="215"/>
      <c r="HJA38" s="215"/>
      <c r="HJB38" s="215"/>
      <c r="HJC38" s="215"/>
      <c r="HJD38" s="215"/>
      <c r="HJE38" s="215"/>
      <c r="HJF38" s="215"/>
      <c r="HJG38" s="215"/>
      <c r="HJH38" s="215"/>
      <c r="HJI38" s="215"/>
      <c r="HJJ38" s="215"/>
      <c r="HJK38" s="215"/>
      <c r="HJL38" s="215"/>
      <c r="HJM38" s="215"/>
      <c r="HJN38" s="215"/>
      <c r="HJO38" s="215"/>
      <c r="HJP38" s="215"/>
      <c r="HJQ38" s="215"/>
      <c r="HJR38" s="215"/>
      <c r="HJS38" s="215"/>
      <c r="HJT38" s="215"/>
      <c r="HJU38" s="215"/>
      <c r="HJV38" s="215"/>
      <c r="HJW38" s="215"/>
      <c r="HJX38" s="215"/>
      <c r="HJY38" s="215"/>
      <c r="HJZ38" s="215"/>
      <c r="HKA38" s="215"/>
      <c r="HKB38" s="215"/>
      <c r="HKC38" s="215"/>
      <c r="HKD38" s="215"/>
      <c r="HKE38" s="215"/>
      <c r="HKF38" s="215"/>
      <c r="HKG38" s="215"/>
      <c r="HKH38" s="215"/>
      <c r="HKI38" s="215"/>
      <c r="HKJ38" s="215"/>
      <c r="HKK38" s="215"/>
      <c r="HKL38" s="215"/>
      <c r="HKM38" s="215"/>
      <c r="HKN38" s="215"/>
      <c r="HKO38" s="215"/>
      <c r="HKP38" s="215"/>
      <c r="HKQ38" s="215"/>
      <c r="HKR38" s="215"/>
      <c r="HKS38" s="215"/>
      <c r="HKT38" s="215"/>
      <c r="HKU38" s="215"/>
      <c r="HKV38" s="215"/>
      <c r="HKW38" s="215"/>
      <c r="HKX38" s="215"/>
      <c r="HKY38" s="215"/>
      <c r="HKZ38" s="215"/>
      <c r="HLA38" s="215"/>
      <c r="HLB38" s="215"/>
      <c r="HLC38" s="215"/>
      <c r="HLD38" s="215"/>
      <c r="HLE38" s="215"/>
      <c r="HLF38" s="215"/>
      <c r="HLG38" s="215"/>
      <c r="HLH38" s="215"/>
      <c r="HLI38" s="215"/>
      <c r="HLJ38" s="215"/>
      <c r="HLK38" s="215"/>
      <c r="HLL38" s="215"/>
      <c r="HLM38" s="215"/>
      <c r="HLN38" s="215"/>
      <c r="HLO38" s="215"/>
      <c r="HLP38" s="215"/>
      <c r="HLQ38" s="215"/>
      <c r="HLR38" s="215"/>
      <c r="HLS38" s="215"/>
      <c r="HLT38" s="215"/>
      <c r="HLU38" s="215"/>
      <c r="HLV38" s="215"/>
      <c r="HLW38" s="215"/>
      <c r="HLX38" s="215"/>
      <c r="HLY38" s="215"/>
      <c r="HLZ38" s="215"/>
      <c r="HMA38" s="215"/>
      <c r="HMB38" s="215"/>
      <c r="HMC38" s="215"/>
      <c r="HMD38" s="215"/>
      <c r="HME38" s="215"/>
      <c r="HMF38" s="215"/>
      <c r="HMG38" s="215"/>
      <c r="HMH38" s="215"/>
      <c r="HMI38" s="215"/>
      <c r="HMJ38" s="215"/>
      <c r="HMK38" s="215"/>
      <c r="HML38" s="215"/>
      <c r="HMM38" s="215"/>
      <c r="HMN38" s="215"/>
      <c r="HMO38" s="215"/>
      <c r="HMP38" s="215"/>
      <c r="HMQ38" s="215"/>
      <c r="HMR38" s="215"/>
      <c r="HMS38" s="215"/>
      <c r="HMT38" s="215"/>
      <c r="HMU38" s="215"/>
      <c r="HMV38" s="215"/>
      <c r="HMW38" s="215"/>
      <c r="HMX38" s="215"/>
      <c r="HMY38" s="215"/>
      <c r="HMZ38" s="215"/>
      <c r="HNA38" s="215"/>
      <c r="HNB38" s="215"/>
      <c r="HNC38" s="215"/>
      <c r="HND38" s="215"/>
      <c r="HNE38" s="215"/>
      <c r="HNF38" s="215"/>
      <c r="HNG38" s="215"/>
      <c r="HNH38" s="215"/>
      <c r="HNI38" s="215"/>
      <c r="HNJ38" s="215"/>
      <c r="HNK38" s="215"/>
      <c r="HNL38" s="215"/>
      <c r="HNM38" s="215"/>
      <c r="HNN38" s="215"/>
      <c r="HNO38" s="215"/>
      <c r="HNP38" s="215"/>
      <c r="HNQ38" s="215"/>
      <c r="HNR38" s="215"/>
      <c r="HNS38" s="215"/>
      <c r="HNT38" s="215"/>
      <c r="HNU38" s="215"/>
      <c r="HNV38" s="215"/>
      <c r="HNW38" s="215"/>
      <c r="HNX38" s="215"/>
      <c r="HNY38" s="215"/>
      <c r="HNZ38" s="215"/>
      <c r="HOA38" s="215"/>
      <c r="HOB38" s="215"/>
      <c r="HOC38" s="215"/>
      <c r="HOD38" s="215"/>
      <c r="HOE38" s="215"/>
      <c r="HOF38" s="215"/>
      <c r="HOG38" s="215"/>
      <c r="HOH38" s="215"/>
      <c r="HOI38" s="215"/>
      <c r="HOJ38" s="215"/>
      <c r="HOK38" s="215"/>
      <c r="HOL38" s="215"/>
      <c r="HOM38" s="215"/>
      <c r="HON38" s="215"/>
      <c r="HOO38" s="215"/>
      <c r="HOP38" s="215"/>
      <c r="HOQ38" s="215"/>
      <c r="HOR38" s="215"/>
      <c r="HOS38" s="215"/>
      <c r="HOT38" s="215"/>
      <c r="HOU38" s="215"/>
      <c r="HOV38" s="215"/>
      <c r="HOW38" s="215"/>
      <c r="HOX38" s="215"/>
      <c r="HOY38" s="215"/>
      <c r="HOZ38" s="215"/>
      <c r="HPA38" s="215"/>
      <c r="HPB38" s="215"/>
      <c r="HPC38" s="215"/>
      <c r="HPD38" s="215"/>
      <c r="HPE38" s="215"/>
      <c r="HPF38" s="215"/>
      <c r="HPG38" s="215"/>
      <c r="HPH38" s="215"/>
      <c r="HPI38" s="215"/>
      <c r="HPJ38" s="215"/>
      <c r="HPK38" s="215"/>
      <c r="HPL38" s="215"/>
      <c r="HPM38" s="215"/>
      <c r="HPN38" s="215"/>
      <c r="HPO38" s="215"/>
      <c r="HPP38" s="215"/>
      <c r="HPQ38" s="215"/>
      <c r="HPR38" s="215"/>
      <c r="HPS38" s="215"/>
      <c r="HPT38" s="215"/>
      <c r="HPU38" s="215"/>
      <c r="HPV38" s="215"/>
      <c r="HPW38" s="215"/>
      <c r="HPX38" s="215"/>
      <c r="HPY38" s="215"/>
      <c r="HPZ38" s="215"/>
      <c r="HQA38" s="215"/>
      <c r="HQB38" s="215"/>
      <c r="HQC38" s="215"/>
      <c r="HQD38" s="215"/>
      <c r="HQE38" s="215"/>
      <c r="HQF38" s="215"/>
      <c r="HQG38" s="215"/>
      <c r="HQH38" s="215"/>
      <c r="HQI38" s="215"/>
      <c r="HQJ38" s="215"/>
      <c r="HQK38" s="215"/>
      <c r="HQL38" s="215"/>
      <c r="HQM38" s="215"/>
      <c r="HQN38" s="215"/>
      <c r="HQO38" s="215"/>
      <c r="HQP38" s="215"/>
      <c r="HQQ38" s="215"/>
      <c r="HQR38" s="215"/>
      <c r="HQS38" s="215"/>
      <c r="HQT38" s="215"/>
      <c r="HQU38" s="215"/>
      <c r="HQV38" s="215"/>
      <c r="HQW38" s="215"/>
      <c r="HQX38" s="215"/>
      <c r="HQY38" s="215"/>
      <c r="HQZ38" s="215"/>
      <c r="HRA38" s="215"/>
      <c r="HRB38" s="215"/>
      <c r="HRC38" s="215"/>
      <c r="HRD38" s="215"/>
      <c r="HRE38" s="215"/>
      <c r="HRF38" s="215"/>
      <c r="HRG38" s="215"/>
      <c r="HRH38" s="215"/>
      <c r="HRI38" s="215"/>
      <c r="HRJ38" s="215"/>
      <c r="HRK38" s="215"/>
      <c r="HRL38" s="215"/>
      <c r="HRM38" s="215"/>
      <c r="HRN38" s="215"/>
      <c r="HRO38" s="215"/>
      <c r="HRP38" s="215"/>
      <c r="HRQ38" s="215"/>
      <c r="HRR38" s="215"/>
      <c r="HRS38" s="215"/>
      <c r="HRT38" s="215"/>
      <c r="HRU38" s="215"/>
      <c r="HRV38" s="215"/>
      <c r="HRW38" s="215"/>
      <c r="HRX38" s="215"/>
      <c r="HRY38" s="215"/>
      <c r="HRZ38" s="215"/>
      <c r="HSA38" s="215"/>
      <c r="HSB38" s="215"/>
      <c r="HSC38" s="215"/>
      <c r="HSD38" s="215"/>
      <c r="HSE38" s="215"/>
      <c r="HSF38" s="215"/>
      <c r="HSG38" s="215"/>
      <c r="HSH38" s="215"/>
      <c r="HSI38" s="215"/>
      <c r="HSJ38" s="215"/>
      <c r="HSK38" s="215"/>
      <c r="HSL38" s="215"/>
      <c r="HSM38" s="215"/>
      <c r="HSN38" s="215"/>
      <c r="HSO38" s="215"/>
      <c r="HSP38" s="215"/>
      <c r="HSQ38" s="215"/>
      <c r="HSR38" s="215"/>
      <c r="HSS38" s="215"/>
      <c r="HST38" s="215"/>
      <c r="HSU38" s="215"/>
      <c r="HSV38" s="215"/>
      <c r="HSW38" s="215"/>
      <c r="HSX38" s="215"/>
      <c r="HSY38" s="215"/>
      <c r="HSZ38" s="215"/>
      <c r="HTA38" s="215"/>
      <c r="HTB38" s="215"/>
      <c r="HTC38" s="215"/>
      <c r="HTD38" s="215"/>
      <c r="HTE38" s="215"/>
      <c r="HTF38" s="215"/>
      <c r="HTG38" s="215"/>
      <c r="HTH38" s="215"/>
      <c r="HTI38" s="215"/>
      <c r="HTJ38" s="215"/>
      <c r="HTK38" s="215"/>
      <c r="HTL38" s="215"/>
      <c r="HTM38" s="215"/>
      <c r="HTN38" s="215"/>
      <c r="HTO38" s="215"/>
      <c r="HTP38" s="215"/>
      <c r="HTQ38" s="215"/>
      <c r="HTR38" s="215"/>
      <c r="HTS38" s="215"/>
      <c r="HTT38" s="215"/>
      <c r="HTU38" s="215"/>
      <c r="HTV38" s="215"/>
      <c r="HTW38" s="215"/>
      <c r="HTX38" s="215"/>
      <c r="HTY38" s="215"/>
      <c r="HTZ38" s="215"/>
      <c r="HUA38" s="215"/>
      <c r="HUB38" s="215"/>
      <c r="HUC38" s="215"/>
      <c r="HUD38" s="215"/>
      <c r="HUE38" s="215"/>
      <c r="HUF38" s="215"/>
      <c r="HUG38" s="215"/>
      <c r="HUH38" s="215"/>
      <c r="HUI38" s="215"/>
      <c r="HUJ38" s="215"/>
      <c r="HUK38" s="215"/>
      <c r="HUL38" s="215"/>
      <c r="HUM38" s="215"/>
      <c r="HUN38" s="215"/>
      <c r="HUO38" s="215"/>
      <c r="HUP38" s="215"/>
      <c r="HUQ38" s="215"/>
      <c r="HUR38" s="215"/>
      <c r="HUS38" s="215"/>
      <c r="HUT38" s="215"/>
      <c r="HUU38" s="215"/>
      <c r="HUV38" s="215"/>
      <c r="HUW38" s="215"/>
      <c r="HUX38" s="215"/>
      <c r="HUY38" s="215"/>
      <c r="HUZ38" s="215"/>
      <c r="HVA38" s="215"/>
      <c r="HVB38" s="215"/>
      <c r="HVC38" s="215"/>
      <c r="HVD38" s="215"/>
      <c r="HVE38" s="215"/>
      <c r="HVF38" s="215"/>
      <c r="HVG38" s="215"/>
      <c r="HVH38" s="215"/>
      <c r="HVI38" s="215"/>
      <c r="HVJ38" s="215"/>
      <c r="HVK38" s="215"/>
      <c r="HVL38" s="215"/>
      <c r="HVM38" s="215"/>
      <c r="HVN38" s="215"/>
      <c r="HVO38" s="215"/>
      <c r="HVP38" s="215"/>
      <c r="HVQ38" s="215"/>
      <c r="HVR38" s="215"/>
      <c r="HVS38" s="215"/>
      <c r="HVT38" s="215"/>
      <c r="HVU38" s="215"/>
      <c r="HVV38" s="215"/>
      <c r="HVW38" s="215"/>
      <c r="HVX38" s="215"/>
      <c r="HVY38" s="215"/>
      <c r="HVZ38" s="215"/>
      <c r="HWA38" s="215"/>
      <c r="HWB38" s="215"/>
      <c r="HWC38" s="215"/>
      <c r="HWD38" s="215"/>
      <c r="HWE38" s="215"/>
      <c r="HWF38" s="215"/>
      <c r="HWG38" s="215"/>
      <c r="HWH38" s="215"/>
      <c r="HWI38" s="215"/>
      <c r="HWJ38" s="215"/>
      <c r="HWK38" s="215"/>
      <c r="HWL38" s="215"/>
      <c r="HWM38" s="215"/>
      <c r="HWN38" s="215"/>
      <c r="HWO38" s="215"/>
      <c r="HWP38" s="215"/>
      <c r="HWQ38" s="215"/>
      <c r="HWR38" s="215"/>
      <c r="HWS38" s="215"/>
      <c r="HWT38" s="215"/>
      <c r="HWU38" s="215"/>
      <c r="HWV38" s="215"/>
      <c r="HWW38" s="215"/>
      <c r="HWX38" s="215"/>
      <c r="HWY38" s="215"/>
      <c r="HWZ38" s="215"/>
      <c r="HXA38" s="215"/>
      <c r="HXB38" s="215"/>
      <c r="HXC38" s="215"/>
      <c r="HXD38" s="215"/>
      <c r="HXE38" s="215"/>
      <c r="HXF38" s="215"/>
      <c r="HXG38" s="215"/>
      <c r="HXH38" s="215"/>
      <c r="HXI38" s="215"/>
      <c r="HXJ38" s="215"/>
      <c r="HXK38" s="215"/>
      <c r="HXL38" s="215"/>
      <c r="HXM38" s="215"/>
      <c r="HXN38" s="215"/>
      <c r="HXO38" s="215"/>
      <c r="HXP38" s="215"/>
      <c r="HXQ38" s="215"/>
      <c r="HXR38" s="215"/>
      <c r="HXS38" s="215"/>
      <c r="HXT38" s="215"/>
      <c r="HXU38" s="215"/>
      <c r="HXV38" s="215"/>
      <c r="HXW38" s="215"/>
      <c r="HXX38" s="215"/>
      <c r="HXY38" s="215"/>
      <c r="HXZ38" s="215"/>
      <c r="HYA38" s="215"/>
      <c r="HYB38" s="215"/>
      <c r="HYC38" s="215"/>
      <c r="HYD38" s="215"/>
      <c r="HYE38" s="215"/>
      <c r="HYF38" s="215"/>
      <c r="HYG38" s="215"/>
      <c r="HYH38" s="215"/>
      <c r="HYI38" s="215"/>
      <c r="HYJ38" s="215"/>
      <c r="HYK38" s="215"/>
      <c r="HYL38" s="215"/>
      <c r="HYM38" s="215"/>
      <c r="HYN38" s="215"/>
      <c r="HYO38" s="215"/>
      <c r="HYP38" s="215"/>
      <c r="HYQ38" s="215"/>
      <c r="HYR38" s="215"/>
      <c r="HYS38" s="215"/>
      <c r="HYT38" s="215"/>
      <c r="HYU38" s="215"/>
      <c r="HYV38" s="215"/>
      <c r="HYW38" s="215"/>
      <c r="HYX38" s="215"/>
      <c r="HYY38" s="215"/>
      <c r="HYZ38" s="215"/>
      <c r="HZA38" s="215"/>
      <c r="HZB38" s="215"/>
      <c r="HZC38" s="215"/>
      <c r="HZD38" s="215"/>
      <c r="HZE38" s="215"/>
      <c r="HZF38" s="215"/>
      <c r="HZG38" s="215"/>
      <c r="HZH38" s="215"/>
      <c r="HZI38" s="215"/>
      <c r="HZJ38" s="215"/>
      <c r="HZK38" s="215"/>
      <c r="HZL38" s="215"/>
      <c r="HZM38" s="215"/>
      <c r="HZN38" s="215"/>
      <c r="HZO38" s="215"/>
      <c r="HZP38" s="215"/>
      <c r="HZQ38" s="215"/>
      <c r="HZR38" s="215"/>
      <c r="HZS38" s="215"/>
      <c r="HZT38" s="215"/>
      <c r="HZU38" s="215"/>
      <c r="HZV38" s="215"/>
      <c r="HZW38" s="215"/>
      <c r="HZX38" s="215"/>
      <c r="HZY38" s="215"/>
      <c r="HZZ38" s="215"/>
      <c r="IAA38" s="215"/>
      <c r="IAB38" s="215"/>
      <c r="IAC38" s="215"/>
      <c r="IAD38" s="215"/>
      <c r="IAE38" s="215"/>
      <c r="IAF38" s="215"/>
      <c r="IAG38" s="215"/>
      <c r="IAH38" s="215"/>
      <c r="IAI38" s="215"/>
      <c r="IAJ38" s="215"/>
      <c r="IAK38" s="215"/>
      <c r="IAL38" s="215"/>
      <c r="IAM38" s="215"/>
      <c r="IAN38" s="215"/>
      <c r="IAO38" s="215"/>
      <c r="IAP38" s="215"/>
      <c r="IAQ38" s="215"/>
      <c r="IAR38" s="215"/>
      <c r="IAS38" s="215"/>
      <c r="IAT38" s="215"/>
      <c r="IAU38" s="215"/>
      <c r="IAV38" s="215"/>
      <c r="IAW38" s="215"/>
      <c r="IAX38" s="215"/>
      <c r="IAY38" s="215"/>
      <c r="IAZ38" s="215"/>
      <c r="IBA38" s="215"/>
      <c r="IBB38" s="215"/>
      <c r="IBC38" s="215"/>
      <c r="IBD38" s="215"/>
      <c r="IBE38" s="215"/>
      <c r="IBF38" s="215"/>
      <c r="IBG38" s="215"/>
      <c r="IBH38" s="215"/>
      <c r="IBI38" s="215"/>
      <c r="IBJ38" s="215"/>
      <c r="IBK38" s="215"/>
      <c r="IBL38" s="215"/>
      <c r="IBM38" s="215"/>
      <c r="IBN38" s="215"/>
      <c r="IBO38" s="215"/>
      <c r="IBP38" s="215"/>
      <c r="IBQ38" s="215"/>
      <c r="IBR38" s="215"/>
      <c r="IBS38" s="215"/>
      <c r="IBT38" s="215"/>
      <c r="IBU38" s="215"/>
      <c r="IBV38" s="215"/>
      <c r="IBW38" s="215"/>
      <c r="IBX38" s="215"/>
      <c r="IBY38" s="215"/>
      <c r="IBZ38" s="215"/>
      <c r="ICA38" s="215"/>
      <c r="ICB38" s="215"/>
      <c r="ICC38" s="215"/>
      <c r="ICD38" s="215"/>
      <c r="ICE38" s="215"/>
      <c r="ICF38" s="215"/>
      <c r="ICG38" s="215"/>
      <c r="ICH38" s="215"/>
      <c r="ICI38" s="215"/>
      <c r="ICJ38" s="215"/>
      <c r="ICK38" s="215"/>
      <c r="ICL38" s="215"/>
      <c r="ICM38" s="215"/>
      <c r="ICN38" s="215"/>
      <c r="ICO38" s="215"/>
      <c r="ICP38" s="215"/>
      <c r="ICQ38" s="215"/>
      <c r="ICR38" s="215"/>
      <c r="ICS38" s="215"/>
      <c r="ICT38" s="215"/>
      <c r="ICU38" s="215"/>
      <c r="ICV38" s="215"/>
      <c r="ICW38" s="215"/>
      <c r="ICX38" s="215"/>
      <c r="ICY38" s="215"/>
      <c r="ICZ38" s="215"/>
      <c r="IDA38" s="215"/>
      <c r="IDB38" s="215"/>
      <c r="IDC38" s="215"/>
      <c r="IDD38" s="215"/>
      <c r="IDE38" s="215"/>
      <c r="IDF38" s="215"/>
      <c r="IDG38" s="215"/>
      <c r="IDH38" s="215"/>
      <c r="IDI38" s="215"/>
      <c r="IDJ38" s="215"/>
      <c r="IDK38" s="215"/>
      <c r="IDL38" s="215"/>
      <c r="IDM38" s="215"/>
      <c r="IDN38" s="215"/>
      <c r="IDO38" s="215"/>
      <c r="IDP38" s="215"/>
      <c r="IDQ38" s="215"/>
      <c r="IDR38" s="215"/>
      <c r="IDS38" s="215"/>
      <c r="IDT38" s="215"/>
      <c r="IDU38" s="215"/>
      <c r="IDV38" s="215"/>
      <c r="IDW38" s="215"/>
      <c r="IDX38" s="215"/>
      <c r="IDY38" s="215"/>
      <c r="IDZ38" s="215"/>
      <c r="IEA38" s="215"/>
      <c r="IEB38" s="215"/>
      <c r="IEC38" s="215"/>
      <c r="IED38" s="215"/>
      <c r="IEE38" s="215"/>
      <c r="IEF38" s="215"/>
      <c r="IEG38" s="215"/>
      <c r="IEH38" s="215"/>
      <c r="IEI38" s="215"/>
      <c r="IEJ38" s="215"/>
      <c r="IEK38" s="215"/>
      <c r="IEL38" s="215"/>
      <c r="IEM38" s="215"/>
      <c r="IEN38" s="215"/>
      <c r="IEO38" s="215"/>
      <c r="IEP38" s="215"/>
      <c r="IEQ38" s="215"/>
      <c r="IER38" s="215"/>
      <c r="IES38" s="215"/>
      <c r="IET38" s="215"/>
      <c r="IEU38" s="215"/>
      <c r="IEV38" s="215"/>
      <c r="IEW38" s="215"/>
      <c r="IEX38" s="215"/>
      <c r="IEY38" s="215"/>
      <c r="IEZ38" s="215"/>
      <c r="IFA38" s="215"/>
      <c r="IFB38" s="215"/>
      <c r="IFC38" s="215"/>
      <c r="IFD38" s="215"/>
      <c r="IFE38" s="215"/>
      <c r="IFF38" s="215"/>
      <c r="IFG38" s="215"/>
      <c r="IFH38" s="215"/>
      <c r="IFI38" s="215"/>
      <c r="IFJ38" s="215"/>
      <c r="IFK38" s="215"/>
      <c r="IFL38" s="215"/>
      <c r="IFM38" s="215"/>
      <c r="IFN38" s="215"/>
      <c r="IFO38" s="215"/>
      <c r="IFP38" s="215"/>
      <c r="IFQ38" s="215"/>
      <c r="IFR38" s="215"/>
      <c r="IFS38" s="215"/>
      <c r="IFT38" s="215"/>
      <c r="IFU38" s="215"/>
      <c r="IFV38" s="215"/>
      <c r="IFW38" s="215"/>
      <c r="IFX38" s="215"/>
      <c r="IFY38" s="215"/>
      <c r="IFZ38" s="215"/>
      <c r="IGA38" s="215"/>
      <c r="IGB38" s="215"/>
      <c r="IGC38" s="215"/>
      <c r="IGD38" s="215"/>
      <c r="IGE38" s="215"/>
      <c r="IGF38" s="215"/>
      <c r="IGG38" s="215"/>
      <c r="IGH38" s="215"/>
      <c r="IGI38" s="215"/>
      <c r="IGJ38" s="215"/>
      <c r="IGK38" s="215"/>
      <c r="IGL38" s="215"/>
      <c r="IGM38" s="215"/>
      <c r="IGN38" s="215"/>
      <c r="IGO38" s="215"/>
      <c r="IGP38" s="215"/>
      <c r="IGQ38" s="215"/>
      <c r="IGR38" s="215"/>
      <c r="IGS38" s="215"/>
      <c r="IGT38" s="215"/>
      <c r="IGU38" s="215"/>
      <c r="IGV38" s="215"/>
      <c r="IGW38" s="215"/>
      <c r="IGX38" s="215"/>
      <c r="IGY38" s="215"/>
      <c r="IGZ38" s="215"/>
      <c r="IHA38" s="215"/>
      <c r="IHB38" s="215"/>
      <c r="IHC38" s="215"/>
      <c r="IHD38" s="215"/>
      <c r="IHE38" s="215"/>
      <c r="IHF38" s="215"/>
      <c r="IHG38" s="215"/>
      <c r="IHH38" s="215"/>
      <c r="IHI38" s="215"/>
      <c r="IHJ38" s="215"/>
      <c r="IHK38" s="215"/>
      <c r="IHL38" s="215"/>
      <c r="IHM38" s="215"/>
      <c r="IHN38" s="215"/>
      <c r="IHO38" s="215"/>
      <c r="IHP38" s="215"/>
      <c r="IHQ38" s="215"/>
      <c r="IHR38" s="215"/>
      <c r="IHS38" s="215"/>
      <c r="IHT38" s="215"/>
      <c r="IHU38" s="215"/>
      <c r="IHV38" s="215"/>
      <c r="IHW38" s="215"/>
      <c r="IHX38" s="215"/>
      <c r="IHY38" s="215"/>
      <c r="IHZ38" s="215"/>
      <c r="IIA38" s="215"/>
      <c r="IIB38" s="215"/>
      <c r="IIC38" s="215"/>
      <c r="IID38" s="215"/>
      <c r="IIE38" s="215"/>
      <c r="IIF38" s="215"/>
      <c r="IIG38" s="215"/>
      <c r="IIH38" s="215"/>
      <c r="III38" s="215"/>
      <c r="IIJ38" s="215"/>
      <c r="IIK38" s="215"/>
      <c r="IIL38" s="215"/>
      <c r="IIM38" s="215"/>
      <c r="IIN38" s="215"/>
      <c r="IIO38" s="215"/>
      <c r="IIP38" s="215"/>
      <c r="IIQ38" s="215"/>
      <c r="IIR38" s="215"/>
      <c r="IIS38" s="215"/>
      <c r="IIT38" s="215"/>
      <c r="IIU38" s="215"/>
      <c r="IIV38" s="215"/>
      <c r="IIW38" s="215"/>
      <c r="IIX38" s="215"/>
      <c r="IIY38" s="215"/>
      <c r="IIZ38" s="215"/>
      <c r="IJA38" s="215"/>
      <c r="IJB38" s="215"/>
      <c r="IJC38" s="215"/>
      <c r="IJD38" s="215"/>
      <c r="IJE38" s="215"/>
      <c r="IJF38" s="215"/>
      <c r="IJG38" s="215"/>
      <c r="IJH38" s="215"/>
      <c r="IJI38" s="215"/>
      <c r="IJJ38" s="215"/>
      <c r="IJK38" s="215"/>
      <c r="IJL38" s="215"/>
      <c r="IJM38" s="215"/>
      <c r="IJN38" s="215"/>
      <c r="IJO38" s="215"/>
      <c r="IJP38" s="215"/>
      <c r="IJQ38" s="215"/>
      <c r="IJR38" s="215"/>
      <c r="IJS38" s="215"/>
      <c r="IJT38" s="215"/>
      <c r="IJU38" s="215"/>
      <c r="IJV38" s="215"/>
      <c r="IJW38" s="215"/>
      <c r="IJX38" s="215"/>
      <c r="IJY38" s="215"/>
      <c r="IJZ38" s="215"/>
      <c r="IKA38" s="215"/>
      <c r="IKB38" s="215"/>
      <c r="IKC38" s="215"/>
      <c r="IKD38" s="215"/>
      <c r="IKE38" s="215"/>
      <c r="IKF38" s="215"/>
      <c r="IKG38" s="215"/>
      <c r="IKH38" s="215"/>
      <c r="IKI38" s="215"/>
      <c r="IKJ38" s="215"/>
      <c r="IKK38" s="215"/>
      <c r="IKL38" s="215"/>
      <c r="IKM38" s="215"/>
      <c r="IKN38" s="215"/>
      <c r="IKO38" s="215"/>
      <c r="IKP38" s="215"/>
      <c r="IKQ38" s="215"/>
      <c r="IKR38" s="215"/>
      <c r="IKS38" s="215"/>
      <c r="IKT38" s="215"/>
      <c r="IKU38" s="215"/>
      <c r="IKV38" s="215"/>
      <c r="IKW38" s="215"/>
      <c r="IKX38" s="215"/>
      <c r="IKY38" s="215"/>
      <c r="IKZ38" s="215"/>
      <c r="ILA38" s="215"/>
      <c r="ILB38" s="215"/>
      <c r="ILC38" s="215"/>
      <c r="ILD38" s="215"/>
      <c r="ILE38" s="215"/>
      <c r="ILF38" s="215"/>
      <c r="ILG38" s="215"/>
      <c r="ILH38" s="215"/>
      <c r="ILI38" s="215"/>
      <c r="ILJ38" s="215"/>
      <c r="ILK38" s="215"/>
      <c r="ILL38" s="215"/>
      <c r="ILM38" s="215"/>
      <c r="ILN38" s="215"/>
      <c r="ILO38" s="215"/>
      <c r="ILP38" s="215"/>
      <c r="ILQ38" s="215"/>
      <c r="ILR38" s="215"/>
      <c r="ILS38" s="215"/>
      <c r="ILT38" s="215"/>
      <c r="ILU38" s="215"/>
      <c r="ILV38" s="215"/>
      <c r="ILW38" s="215"/>
      <c r="ILX38" s="215"/>
      <c r="ILY38" s="215"/>
      <c r="ILZ38" s="215"/>
      <c r="IMA38" s="215"/>
      <c r="IMB38" s="215"/>
      <c r="IMC38" s="215"/>
      <c r="IMD38" s="215"/>
      <c r="IME38" s="215"/>
      <c r="IMF38" s="215"/>
      <c r="IMG38" s="215"/>
      <c r="IMH38" s="215"/>
      <c r="IMI38" s="215"/>
      <c r="IMJ38" s="215"/>
      <c r="IMK38" s="215"/>
      <c r="IML38" s="215"/>
      <c r="IMM38" s="215"/>
      <c r="IMN38" s="215"/>
      <c r="IMO38" s="215"/>
      <c r="IMP38" s="215"/>
      <c r="IMQ38" s="215"/>
      <c r="IMR38" s="215"/>
      <c r="IMS38" s="215"/>
      <c r="IMT38" s="215"/>
      <c r="IMU38" s="215"/>
      <c r="IMV38" s="215"/>
      <c r="IMW38" s="215"/>
      <c r="IMX38" s="215"/>
      <c r="IMY38" s="215"/>
      <c r="IMZ38" s="215"/>
      <c r="INA38" s="215"/>
      <c r="INB38" s="215"/>
      <c r="INC38" s="215"/>
      <c r="IND38" s="215"/>
      <c r="INE38" s="215"/>
      <c r="INF38" s="215"/>
      <c r="ING38" s="215"/>
      <c r="INH38" s="215"/>
      <c r="INI38" s="215"/>
      <c r="INJ38" s="215"/>
      <c r="INK38" s="215"/>
      <c r="INL38" s="215"/>
      <c r="INM38" s="215"/>
      <c r="INN38" s="215"/>
      <c r="INO38" s="215"/>
      <c r="INP38" s="215"/>
      <c r="INQ38" s="215"/>
      <c r="INR38" s="215"/>
      <c r="INS38" s="215"/>
      <c r="INT38" s="215"/>
      <c r="INU38" s="215"/>
      <c r="INV38" s="215"/>
      <c r="INW38" s="215"/>
      <c r="INX38" s="215"/>
      <c r="INY38" s="215"/>
      <c r="INZ38" s="215"/>
      <c r="IOA38" s="215"/>
      <c r="IOB38" s="215"/>
      <c r="IOC38" s="215"/>
      <c r="IOD38" s="215"/>
      <c r="IOE38" s="215"/>
      <c r="IOF38" s="215"/>
      <c r="IOG38" s="215"/>
      <c r="IOH38" s="215"/>
      <c r="IOI38" s="215"/>
      <c r="IOJ38" s="215"/>
      <c r="IOK38" s="215"/>
      <c r="IOL38" s="215"/>
      <c r="IOM38" s="215"/>
      <c r="ION38" s="215"/>
      <c r="IOO38" s="215"/>
      <c r="IOP38" s="215"/>
      <c r="IOQ38" s="215"/>
      <c r="IOR38" s="215"/>
      <c r="IOS38" s="215"/>
      <c r="IOT38" s="215"/>
      <c r="IOU38" s="215"/>
      <c r="IOV38" s="215"/>
      <c r="IOW38" s="215"/>
      <c r="IOX38" s="215"/>
      <c r="IOY38" s="215"/>
      <c r="IOZ38" s="215"/>
      <c r="IPA38" s="215"/>
      <c r="IPB38" s="215"/>
      <c r="IPC38" s="215"/>
      <c r="IPD38" s="215"/>
      <c r="IPE38" s="215"/>
      <c r="IPF38" s="215"/>
      <c r="IPG38" s="215"/>
      <c r="IPH38" s="215"/>
      <c r="IPI38" s="215"/>
      <c r="IPJ38" s="215"/>
      <c r="IPK38" s="215"/>
      <c r="IPL38" s="215"/>
      <c r="IPM38" s="215"/>
      <c r="IPN38" s="215"/>
      <c r="IPO38" s="215"/>
      <c r="IPP38" s="215"/>
      <c r="IPQ38" s="215"/>
      <c r="IPR38" s="215"/>
      <c r="IPS38" s="215"/>
      <c r="IPT38" s="215"/>
      <c r="IPU38" s="215"/>
      <c r="IPV38" s="215"/>
      <c r="IPW38" s="215"/>
      <c r="IPX38" s="215"/>
      <c r="IPY38" s="215"/>
      <c r="IPZ38" s="215"/>
      <c r="IQA38" s="215"/>
      <c r="IQB38" s="215"/>
      <c r="IQC38" s="215"/>
      <c r="IQD38" s="215"/>
      <c r="IQE38" s="215"/>
      <c r="IQF38" s="215"/>
      <c r="IQG38" s="215"/>
      <c r="IQH38" s="215"/>
      <c r="IQI38" s="215"/>
      <c r="IQJ38" s="215"/>
      <c r="IQK38" s="215"/>
      <c r="IQL38" s="215"/>
      <c r="IQM38" s="215"/>
      <c r="IQN38" s="215"/>
      <c r="IQO38" s="215"/>
      <c r="IQP38" s="215"/>
      <c r="IQQ38" s="215"/>
      <c r="IQR38" s="215"/>
      <c r="IQS38" s="215"/>
      <c r="IQT38" s="215"/>
      <c r="IQU38" s="215"/>
      <c r="IQV38" s="215"/>
      <c r="IQW38" s="215"/>
      <c r="IQX38" s="215"/>
      <c r="IQY38" s="215"/>
      <c r="IQZ38" s="215"/>
      <c r="IRA38" s="215"/>
      <c r="IRB38" s="215"/>
      <c r="IRC38" s="215"/>
      <c r="IRD38" s="215"/>
      <c r="IRE38" s="215"/>
      <c r="IRF38" s="215"/>
      <c r="IRG38" s="215"/>
      <c r="IRH38" s="215"/>
      <c r="IRI38" s="215"/>
      <c r="IRJ38" s="215"/>
      <c r="IRK38" s="215"/>
      <c r="IRL38" s="215"/>
      <c r="IRM38" s="215"/>
      <c r="IRN38" s="215"/>
      <c r="IRO38" s="215"/>
      <c r="IRP38" s="215"/>
      <c r="IRQ38" s="215"/>
      <c r="IRR38" s="215"/>
      <c r="IRS38" s="215"/>
      <c r="IRT38" s="215"/>
      <c r="IRU38" s="215"/>
      <c r="IRV38" s="215"/>
      <c r="IRW38" s="215"/>
      <c r="IRX38" s="215"/>
      <c r="IRY38" s="215"/>
      <c r="IRZ38" s="215"/>
      <c r="ISA38" s="215"/>
      <c r="ISB38" s="215"/>
      <c r="ISC38" s="215"/>
      <c r="ISD38" s="215"/>
      <c r="ISE38" s="215"/>
      <c r="ISF38" s="215"/>
      <c r="ISG38" s="215"/>
      <c r="ISH38" s="215"/>
      <c r="ISI38" s="215"/>
      <c r="ISJ38" s="215"/>
      <c r="ISK38" s="215"/>
      <c r="ISL38" s="215"/>
      <c r="ISM38" s="215"/>
      <c r="ISN38" s="215"/>
      <c r="ISO38" s="215"/>
      <c r="ISP38" s="215"/>
      <c r="ISQ38" s="215"/>
      <c r="ISR38" s="215"/>
      <c r="ISS38" s="215"/>
      <c r="IST38" s="215"/>
      <c r="ISU38" s="215"/>
      <c r="ISV38" s="215"/>
      <c r="ISW38" s="215"/>
      <c r="ISX38" s="215"/>
      <c r="ISY38" s="215"/>
      <c r="ISZ38" s="215"/>
      <c r="ITA38" s="215"/>
      <c r="ITB38" s="215"/>
      <c r="ITC38" s="215"/>
      <c r="ITD38" s="215"/>
      <c r="ITE38" s="215"/>
      <c r="ITF38" s="215"/>
      <c r="ITG38" s="215"/>
      <c r="ITH38" s="215"/>
      <c r="ITI38" s="215"/>
      <c r="ITJ38" s="215"/>
      <c r="ITK38" s="215"/>
      <c r="ITL38" s="215"/>
      <c r="ITM38" s="215"/>
      <c r="ITN38" s="215"/>
      <c r="ITO38" s="215"/>
      <c r="ITP38" s="215"/>
      <c r="ITQ38" s="215"/>
      <c r="ITR38" s="215"/>
      <c r="ITS38" s="215"/>
      <c r="ITT38" s="215"/>
      <c r="ITU38" s="215"/>
      <c r="ITV38" s="215"/>
      <c r="ITW38" s="215"/>
      <c r="ITX38" s="215"/>
      <c r="ITY38" s="215"/>
      <c r="ITZ38" s="215"/>
      <c r="IUA38" s="215"/>
      <c r="IUB38" s="215"/>
      <c r="IUC38" s="215"/>
      <c r="IUD38" s="215"/>
      <c r="IUE38" s="215"/>
      <c r="IUF38" s="215"/>
      <c r="IUG38" s="215"/>
      <c r="IUH38" s="215"/>
      <c r="IUI38" s="215"/>
      <c r="IUJ38" s="215"/>
      <c r="IUK38" s="215"/>
      <c r="IUL38" s="215"/>
      <c r="IUM38" s="215"/>
      <c r="IUN38" s="215"/>
      <c r="IUO38" s="215"/>
      <c r="IUP38" s="215"/>
      <c r="IUQ38" s="215"/>
      <c r="IUR38" s="215"/>
      <c r="IUS38" s="215"/>
      <c r="IUT38" s="215"/>
      <c r="IUU38" s="215"/>
      <c r="IUV38" s="215"/>
      <c r="IUW38" s="215"/>
      <c r="IUX38" s="215"/>
      <c r="IUY38" s="215"/>
      <c r="IUZ38" s="215"/>
      <c r="IVA38" s="215"/>
      <c r="IVB38" s="215"/>
      <c r="IVC38" s="215"/>
      <c r="IVD38" s="215"/>
      <c r="IVE38" s="215"/>
      <c r="IVF38" s="215"/>
      <c r="IVG38" s="215"/>
      <c r="IVH38" s="215"/>
      <c r="IVI38" s="215"/>
      <c r="IVJ38" s="215"/>
      <c r="IVK38" s="215"/>
      <c r="IVL38" s="215"/>
      <c r="IVM38" s="215"/>
      <c r="IVN38" s="215"/>
      <c r="IVO38" s="215"/>
      <c r="IVP38" s="215"/>
      <c r="IVQ38" s="215"/>
      <c r="IVR38" s="215"/>
      <c r="IVS38" s="215"/>
      <c r="IVT38" s="215"/>
      <c r="IVU38" s="215"/>
      <c r="IVV38" s="215"/>
      <c r="IVW38" s="215"/>
      <c r="IVX38" s="215"/>
      <c r="IVY38" s="215"/>
      <c r="IVZ38" s="215"/>
      <c r="IWA38" s="215"/>
      <c r="IWB38" s="215"/>
      <c r="IWC38" s="215"/>
      <c r="IWD38" s="215"/>
      <c r="IWE38" s="215"/>
      <c r="IWF38" s="215"/>
      <c r="IWG38" s="215"/>
      <c r="IWH38" s="215"/>
      <c r="IWI38" s="215"/>
      <c r="IWJ38" s="215"/>
      <c r="IWK38" s="215"/>
      <c r="IWL38" s="215"/>
      <c r="IWM38" s="215"/>
      <c r="IWN38" s="215"/>
      <c r="IWO38" s="215"/>
      <c r="IWP38" s="215"/>
      <c r="IWQ38" s="215"/>
      <c r="IWR38" s="215"/>
      <c r="IWS38" s="215"/>
      <c r="IWT38" s="215"/>
      <c r="IWU38" s="215"/>
      <c r="IWV38" s="215"/>
      <c r="IWW38" s="215"/>
      <c r="IWX38" s="215"/>
      <c r="IWY38" s="215"/>
      <c r="IWZ38" s="215"/>
      <c r="IXA38" s="215"/>
      <c r="IXB38" s="215"/>
      <c r="IXC38" s="215"/>
      <c r="IXD38" s="215"/>
      <c r="IXE38" s="215"/>
      <c r="IXF38" s="215"/>
      <c r="IXG38" s="215"/>
      <c r="IXH38" s="215"/>
      <c r="IXI38" s="215"/>
      <c r="IXJ38" s="215"/>
      <c r="IXK38" s="215"/>
      <c r="IXL38" s="215"/>
      <c r="IXM38" s="215"/>
      <c r="IXN38" s="215"/>
      <c r="IXO38" s="215"/>
      <c r="IXP38" s="215"/>
      <c r="IXQ38" s="215"/>
      <c r="IXR38" s="215"/>
      <c r="IXS38" s="215"/>
      <c r="IXT38" s="215"/>
      <c r="IXU38" s="215"/>
      <c r="IXV38" s="215"/>
      <c r="IXW38" s="215"/>
      <c r="IXX38" s="215"/>
      <c r="IXY38" s="215"/>
      <c r="IXZ38" s="215"/>
      <c r="IYA38" s="215"/>
      <c r="IYB38" s="215"/>
      <c r="IYC38" s="215"/>
      <c r="IYD38" s="215"/>
      <c r="IYE38" s="215"/>
      <c r="IYF38" s="215"/>
      <c r="IYG38" s="215"/>
      <c r="IYH38" s="215"/>
      <c r="IYI38" s="215"/>
      <c r="IYJ38" s="215"/>
      <c r="IYK38" s="215"/>
      <c r="IYL38" s="215"/>
      <c r="IYM38" s="215"/>
      <c r="IYN38" s="215"/>
      <c r="IYO38" s="215"/>
      <c r="IYP38" s="215"/>
      <c r="IYQ38" s="215"/>
      <c r="IYR38" s="215"/>
      <c r="IYS38" s="215"/>
      <c r="IYT38" s="215"/>
      <c r="IYU38" s="215"/>
      <c r="IYV38" s="215"/>
      <c r="IYW38" s="215"/>
      <c r="IYX38" s="215"/>
      <c r="IYY38" s="215"/>
      <c r="IYZ38" s="215"/>
      <c r="IZA38" s="215"/>
      <c r="IZB38" s="215"/>
      <c r="IZC38" s="215"/>
      <c r="IZD38" s="215"/>
      <c r="IZE38" s="215"/>
      <c r="IZF38" s="215"/>
      <c r="IZG38" s="215"/>
      <c r="IZH38" s="215"/>
      <c r="IZI38" s="215"/>
      <c r="IZJ38" s="215"/>
      <c r="IZK38" s="215"/>
      <c r="IZL38" s="215"/>
      <c r="IZM38" s="215"/>
      <c r="IZN38" s="215"/>
      <c r="IZO38" s="215"/>
      <c r="IZP38" s="215"/>
      <c r="IZQ38" s="215"/>
      <c r="IZR38" s="215"/>
      <c r="IZS38" s="215"/>
      <c r="IZT38" s="215"/>
      <c r="IZU38" s="215"/>
      <c r="IZV38" s="215"/>
      <c r="IZW38" s="215"/>
      <c r="IZX38" s="215"/>
      <c r="IZY38" s="215"/>
      <c r="IZZ38" s="215"/>
      <c r="JAA38" s="215"/>
      <c r="JAB38" s="215"/>
      <c r="JAC38" s="215"/>
      <c r="JAD38" s="215"/>
      <c r="JAE38" s="215"/>
      <c r="JAF38" s="215"/>
      <c r="JAG38" s="215"/>
      <c r="JAH38" s="215"/>
      <c r="JAI38" s="215"/>
      <c r="JAJ38" s="215"/>
      <c r="JAK38" s="215"/>
      <c r="JAL38" s="215"/>
      <c r="JAM38" s="215"/>
      <c r="JAN38" s="215"/>
      <c r="JAO38" s="215"/>
      <c r="JAP38" s="215"/>
      <c r="JAQ38" s="215"/>
      <c r="JAR38" s="215"/>
      <c r="JAS38" s="215"/>
      <c r="JAT38" s="215"/>
      <c r="JAU38" s="215"/>
      <c r="JAV38" s="215"/>
      <c r="JAW38" s="215"/>
      <c r="JAX38" s="215"/>
      <c r="JAY38" s="215"/>
      <c r="JAZ38" s="215"/>
      <c r="JBA38" s="215"/>
      <c r="JBB38" s="215"/>
      <c r="JBC38" s="215"/>
      <c r="JBD38" s="215"/>
      <c r="JBE38" s="215"/>
      <c r="JBF38" s="215"/>
      <c r="JBG38" s="215"/>
      <c r="JBH38" s="215"/>
      <c r="JBI38" s="215"/>
      <c r="JBJ38" s="215"/>
      <c r="JBK38" s="215"/>
      <c r="JBL38" s="215"/>
      <c r="JBM38" s="215"/>
      <c r="JBN38" s="215"/>
      <c r="JBO38" s="215"/>
      <c r="JBP38" s="215"/>
      <c r="JBQ38" s="215"/>
      <c r="JBR38" s="215"/>
      <c r="JBS38" s="215"/>
      <c r="JBT38" s="215"/>
      <c r="JBU38" s="215"/>
      <c r="JBV38" s="215"/>
      <c r="JBW38" s="215"/>
      <c r="JBX38" s="215"/>
      <c r="JBY38" s="215"/>
      <c r="JBZ38" s="215"/>
      <c r="JCA38" s="215"/>
      <c r="JCB38" s="215"/>
      <c r="JCC38" s="215"/>
      <c r="JCD38" s="215"/>
      <c r="JCE38" s="215"/>
      <c r="JCF38" s="215"/>
      <c r="JCG38" s="215"/>
      <c r="JCH38" s="215"/>
      <c r="JCI38" s="215"/>
      <c r="JCJ38" s="215"/>
      <c r="JCK38" s="215"/>
      <c r="JCL38" s="215"/>
      <c r="JCM38" s="215"/>
      <c r="JCN38" s="215"/>
      <c r="JCO38" s="215"/>
      <c r="JCP38" s="215"/>
      <c r="JCQ38" s="215"/>
      <c r="JCR38" s="215"/>
      <c r="JCS38" s="215"/>
      <c r="JCT38" s="215"/>
      <c r="JCU38" s="215"/>
      <c r="JCV38" s="215"/>
      <c r="JCW38" s="215"/>
      <c r="JCX38" s="215"/>
      <c r="JCY38" s="215"/>
      <c r="JCZ38" s="215"/>
      <c r="JDA38" s="215"/>
      <c r="JDB38" s="215"/>
      <c r="JDC38" s="215"/>
      <c r="JDD38" s="215"/>
      <c r="JDE38" s="215"/>
      <c r="JDF38" s="215"/>
      <c r="JDG38" s="215"/>
      <c r="JDH38" s="215"/>
      <c r="JDI38" s="215"/>
      <c r="JDJ38" s="215"/>
      <c r="JDK38" s="215"/>
      <c r="JDL38" s="215"/>
      <c r="JDM38" s="215"/>
      <c r="JDN38" s="215"/>
      <c r="JDO38" s="215"/>
      <c r="JDP38" s="215"/>
      <c r="JDQ38" s="215"/>
      <c r="JDR38" s="215"/>
      <c r="JDS38" s="215"/>
      <c r="JDT38" s="215"/>
      <c r="JDU38" s="215"/>
      <c r="JDV38" s="215"/>
      <c r="JDW38" s="215"/>
      <c r="JDX38" s="215"/>
      <c r="JDY38" s="215"/>
      <c r="JDZ38" s="215"/>
      <c r="JEA38" s="215"/>
      <c r="JEB38" s="215"/>
      <c r="JEC38" s="215"/>
      <c r="JED38" s="215"/>
      <c r="JEE38" s="215"/>
      <c r="JEF38" s="215"/>
      <c r="JEG38" s="215"/>
      <c r="JEH38" s="215"/>
      <c r="JEI38" s="215"/>
      <c r="JEJ38" s="215"/>
      <c r="JEK38" s="215"/>
      <c r="JEL38" s="215"/>
      <c r="JEM38" s="215"/>
      <c r="JEN38" s="215"/>
      <c r="JEO38" s="215"/>
      <c r="JEP38" s="215"/>
      <c r="JEQ38" s="215"/>
      <c r="JER38" s="215"/>
      <c r="JES38" s="215"/>
      <c r="JET38" s="215"/>
      <c r="JEU38" s="215"/>
      <c r="JEV38" s="215"/>
      <c r="JEW38" s="215"/>
      <c r="JEX38" s="215"/>
      <c r="JEY38" s="215"/>
      <c r="JEZ38" s="215"/>
      <c r="JFA38" s="215"/>
      <c r="JFB38" s="215"/>
      <c r="JFC38" s="215"/>
      <c r="JFD38" s="215"/>
      <c r="JFE38" s="215"/>
      <c r="JFF38" s="215"/>
      <c r="JFG38" s="215"/>
      <c r="JFH38" s="215"/>
      <c r="JFI38" s="215"/>
      <c r="JFJ38" s="215"/>
      <c r="JFK38" s="215"/>
      <c r="JFL38" s="215"/>
      <c r="JFM38" s="215"/>
      <c r="JFN38" s="215"/>
      <c r="JFO38" s="215"/>
      <c r="JFP38" s="215"/>
      <c r="JFQ38" s="215"/>
      <c r="JFR38" s="215"/>
      <c r="JFS38" s="215"/>
      <c r="JFT38" s="215"/>
      <c r="JFU38" s="215"/>
      <c r="JFV38" s="215"/>
      <c r="JFW38" s="215"/>
      <c r="JFX38" s="215"/>
      <c r="JFY38" s="215"/>
      <c r="JFZ38" s="215"/>
      <c r="JGA38" s="215"/>
      <c r="JGB38" s="215"/>
      <c r="JGC38" s="215"/>
      <c r="JGD38" s="215"/>
      <c r="JGE38" s="215"/>
      <c r="JGF38" s="215"/>
      <c r="JGG38" s="215"/>
      <c r="JGH38" s="215"/>
      <c r="JGI38" s="215"/>
      <c r="JGJ38" s="215"/>
      <c r="JGK38" s="215"/>
      <c r="JGL38" s="215"/>
      <c r="JGM38" s="215"/>
      <c r="JGN38" s="215"/>
      <c r="JGO38" s="215"/>
      <c r="JGP38" s="215"/>
      <c r="JGQ38" s="215"/>
      <c r="JGR38" s="215"/>
      <c r="JGS38" s="215"/>
      <c r="JGT38" s="215"/>
      <c r="JGU38" s="215"/>
      <c r="JGV38" s="215"/>
      <c r="JGW38" s="215"/>
      <c r="JGX38" s="215"/>
      <c r="JGY38" s="215"/>
      <c r="JGZ38" s="215"/>
      <c r="JHA38" s="215"/>
      <c r="JHB38" s="215"/>
      <c r="JHC38" s="215"/>
      <c r="JHD38" s="215"/>
      <c r="JHE38" s="215"/>
      <c r="JHF38" s="215"/>
      <c r="JHG38" s="215"/>
      <c r="JHH38" s="215"/>
      <c r="JHI38" s="215"/>
      <c r="JHJ38" s="215"/>
      <c r="JHK38" s="215"/>
      <c r="JHL38" s="215"/>
      <c r="JHM38" s="215"/>
      <c r="JHN38" s="215"/>
      <c r="JHO38" s="215"/>
      <c r="JHP38" s="215"/>
      <c r="JHQ38" s="215"/>
      <c r="JHR38" s="215"/>
      <c r="JHS38" s="215"/>
      <c r="JHT38" s="215"/>
      <c r="JHU38" s="215"/>
      <c r="JHV38" s="215"/>
      <c r="JHW38" s="215"/>
      <c r="JHX38" s="215"/>
      <c r="JHY38" s="215"/>
      <c r="JHZ38" s="215"/>
      <c r="JIA38" s="215"/>
      <c r="JIB38" s="215"/>
      <c r="JIC38" s="215"/>
      <c r="JID38" s="215"/>
      <c r="JIE38" s="215"/>
      <c r="JIF38" s="215"/>
      <c r="JIG38" s="215"/>
      <c r="JIH38" s="215"/>
      <c r="JII38" s="215"/>
      <c r="JIJ38" s="215"/>
      <c r="JIK38" s="215"/>
      <c r="JIL38" s="215"/>
      <c r="JIM38" s="215"/>
      <c r="JIN38" s="215"/>
      <c r="JIO38" s="215"/>
      <c r="JIP38" s="215"/>
      <c r="JIQ38" s="215"/>
      <c r="JIR38" s="215"/>
      <c r="JIS38" s="215"/>
      <c r="JIT38" s="215"/>
      <c r="JIU38" s="215"/>
      <c r="JIV38" s="215"/>
      <c r="JIW38" s="215"/>
      <c r="JIX38" s="215"/>
      <c r="JIY38" s="215"/>
      <c r="JIZ38" s="215"/>
      <c r="JJA38" s="215"/>
      <c r="JJB38" s="215"/>
      <c r="JJC38" s="215"/>
      <c r="JJD38" s="215"/>
      <c r="JJE38" s="215"/>
      <c r="JJF38" s="215"/>
      <c r="JJG38" s="215"/>
      <c r="JJH38" s="215"/>
      <c r="JJI38" s="215"/>
      <c r="JJJ38" s="215"/>
      <c r="JJK38" s="215"/>
      <c r="JJL38" s="215"/>
      <c r="JJM38" s="215"/>
      <c r="JJN38" s="215"/>
      <c r="JJO38" s="215"/>
      <c r="JJP38" s="215"/>
      <c r="JJQ38" s="215"/>
      <c r="JJR38" s="215"/>
      <c r="JJS38" s="215"/>
      <c r="JJT38" s="215"/>
      <c r="JJU38" s="215"/>
      <c r="JJV38" s="215"/>
      <c r="JJW38" s="215"/>
      <c r="JJX38" s="215"/>
      <c r="JJY38" s="215"/>
      <c r="JJZ38" s="215"/>
      <c r="JKA38" s="215"/>
      <c r="JKB38" s="215"/>
      <c r="JKC38" s="215"/>
      <c r="JKD38" s="215"/>
      <c r="JKE38" s="215"/>
      <c r="JKF38" s="215"/>
      <c r="JKG38" s="215"/>
      <c r="JKH38" s="215"/>
      <c r="JKI38" s="215"/>
      <c r="JKJ38" s="215"/>
      <c r="JKK38" s="215"/>
      <c r="JKL38" s="215"/>
      <c r="JKM38" s="215"/>
      <c r="JKN38" s="215"/>
      <c r="JKO38" s="215"/>
      <c r="JKP38" s="215"/>
      <c r="JKQ38" s="215"/>
      <c r="JKR38" s="215"/>
      <c r="JKS38" s="215"/>
      <c r="JKT38" s="215"/>
      <c r="JKU38" s="215"/>
      <c r="JKV38" s="215"/>
      <c r="JKW38" s="215"/>
      <c r="JKX38" s="215"/>
      <c r="JKY38" s="215"/>
      <c r="JKZ38" s="215"/>
      <c r="JLA38" s="215"/>
      <c r="JLB38" s="215"/>
      <c r="JLC38" s="215"/>
      <c r="JLD38" s="215"/>
      <c r="JLE38" s="215"/>
      <c r="JLF38" s="215"/>
      <c r="JLG38" s="215"/>
      <c r="JLH38" s="215"/>
      <c r="JLI38" s="215"/>
      <c r="JLJ38" s="215"/>
      <c r="JLK38" s="215"/>
      <c r="JLL38" s="215"/>
      <c r="JLM38" s="215"/>
      <c r="JLN38" s="215"/>
      <c r="JLO38" s="215"/>
      <c r="JLP38" s="215"/>
      <c r="JLQ38" s="215"/>
      <c r="JLR38" s="215"/>
      <c r="JLS38" s="215"/>
      <c r="JLT38" s="215"/>
      <c r="JLU38" s="215"/>
      <c r="JLV38" s="215"/>
      <c r="JLW38" s="215"/>
      <c r="JLX38" s="215"/>
      <c r="JLY38" s="215"/>
      <c r="JLZ38" s="215"/>
      <c r="JMA38" s="215"/>
      <c r="JMB38" s="215"/>
      <c r="JMC38" s="215"/>
      <c r="JMD38" s="215"/>
      <c r="JME38" s="215"/>
      <c r="JMF38" s="215"/>
      <c r="JMG38" s="215"/>
      <c r="JMH38" s="215"/>
      <c r="JMI38" s="215"/>
      <c r="JMJ38" s="215"/>
      <c r="JMK38" s="215"/>
      <c r="JML38" s="215"/>
      <c r="JMM38" s="215"/>
      <c r="JMN38" s="215"/>
      <c r="JMO38" s="215"/>
      <c r="JMP38" s="215"/>
      <c r="JMQ38" s="215"/>
      <c r="JMR38" s="215"/>
      <c r="JMS38" s="215"/>
      <c r="JMT38" s="215"/>
      <c r="JMU38" s="215"/>
      <c r="JMV38" s="215"/>
      <c r="JMW38" s="215"/>
      <c r="JMX38" s="215"/>
      <c r="JMY38" s="215"/>
      <c r="JMZ38" s="215"/>
      <c r="JNA38" s="215"/>
      <c r="JNB38" s="215"/>
      <c r="JNC38" s="215"/>
      <c r="JND38" s="215"/>
      <c r="JNE38" s="215"/>
      <c r="JNF38" s="215"/>
      <c r="JNG38" s="215"/>
      <c r="JNH38" s="215"/>
      <c r="JNI38" s="215"/>
      <c r="JNJ38" s="215"/>
      <c r="JNK38" s="215"/>
      <c r="JNL38" s="215"/>
      <c r="JNM38" s="215"/>
      <c r="JNN38" s="215"/>
      <c r="JNO38" s="215"/>
      <c r="JNP38" s="215"/>
      <c r="JNQ38" s="215"/>
      <c r="JNR38" s="215"/>
      <c r="JNS38" s="215"/>
      <c r="JNT38" s="215"/>
      <c r="JNU38" s="215"/>
      <c r="JNV38" s="215"/>
      <c r="JNW38" s="215"/>
      <c r="JNX38" s="215"/>
      <c r="JNY38" s="215"/>
      <c r="JNZ38" s="215"/>
      <c r="JOA38" s="215"/>
      <c r="JOB38" s="215"/>
      <c r="JOC38" s="215"/>
      <c r="JOD38" s="215"/>
      <c r="JOE38" s="215"/>
      <c r="JOF38" s="215"/>
      <c r="JOG38" s="215"/>
      <c r="JOH38" s="215"/>
      <c r="JOI38" s="215"/>
      <c r="JOJ38" s="215"/>
      <c r="JOK38" s="215"/>
      <c r="JOL38" s="215"/>
      <c r="JOM38" s="215"/>
      <c r="JON38" s="215"/>
      <c r="JOO38" s="215"/>
      <c r="JOP38" s="215"/>
      <c r="JOQ38" s="215"/>
      <c r="JOR38" s="215"/>
      <c r="JOS38" s="215"/>
      <c r="JOT38" s="215"/>
      <c r="JOU38" s="215"/>
      <c r="JOV38" s="215"/>
      <c r="JOW38" s="215"/>
      <c r="JOX38" s="215"/>
      <c r="JOY38" s="215"/>
      <c r="JOZ38" s="215"/>
      <c r="JPA38" s="215"/>
      <c r="JPB38" s="215"/>
      <c r="JPC38" s="215"/>
      <c r="JPD38" s="215"/>
      <c r="JPE38" s="215"/>
      <c r="JPF38" s="215"/>
      <c r="JPG38" s="215"/>
      <c r="JPH38" s="215"/>
      <c r="JPI38" s="215"/>
      <c r="JPJ38" s="215"/>
      <c r="JPK38" s="215"/>
      <c r="JPL38" s="215"/>
      <c r="JPM38" s="215"/>
      <c r="JPN38" s="215"/>
      <c r="JPO38" s="215"/>
      <c r="JPP38" s="215"/>
      <c r="JPQ38" s="215"/>
      <c r="JPR38" s="215"/>
      <c r="JPS38" s="215"/>
      <c r="JPT38" s="215"/>
      <c r="JPU38" s="215"/>
      <c r="JPV38" s="215"/>
      <c r="JPW38" s="215"/>
      <c r="JPX38" s="215"/>
      <c r="JPY38" s="215"/>
      <c r="JPZ38" s="215"/>
      <c r="JQA38" s="215"/>
      <c r="JQB38" s="215"/>
      <c r="JQC38" s="215"/>
      <c r="JQD38" s="215"/>
      <c r="JQE38" s="215"/>
      <c r="JQF38" s="215"/>
      <c r="JQG38" s="215"/>
      <c r="JQH38" s="215"/>
      <c r="JQI38" s="215"/>
      <c r="JQJ38" s="215"/>
      <c r="JQK38" s="215"/>
      <c r="JQL38" s="215"/>
      <c r="JQM38" s="215"/>
      <c r="JQN38" s="215"/>
      <c r="JQO38" s="215"/>
      <c r="JQP38" s="215"/>
      <c r="JQQ38" s="215"/>
      <c r="JQR38" s="215"/>
      <c r="JQS38" s="215"/>
      <c r="JQT38" s="215"/>
      <c r="JQU38" s="215"/>
      <c r="JQV38" s="215"/>
      <c r="JQW38" s="215"/>
      <c r="JQX38" s="215"/>
      <c r="JQY38" s="215"/>
      <c r="JQZ38" s="215"/>
      <c r="JRA38" s="215"/>
      <c r="JRB38" s="215"/>
      <c r="JRC38" s="215"/>
      <c r="JRD38" s="215"/>
      <c r="JRE38" s="215"/>
      <c r="JRF38" s="215"/>
      <c r="JRG38" s="215"/>
      <c r="JRH38" s="215"/>
      <c r="JRI38" s="215"/>
      <c r="JRJ38" s="215"/>
      <c r="JRK38" s="215"/>
      <c r="JRL38" s="215"/>
      <c r="JRM38" s="215"/>
      <c r="JRN38" s="215"/>
      <c r="JRO38" s="215"/>
      <c r="JRP38" s="215"/>
      <c r="JRQ38" s="215"/>
      <c r="JRR38" s="215"/>
      <c r="JRS38" s="215"/>
      <c r="JRT38" s="215"/>
      <c r="JRU38" s="215"/>
      <c r="JRV38" s="215"/>
      <c r="JRW38" s="215"/>
      <c r="JRX38" s="215"/>
      <c r="JRY38" s="215"/>
      <c r="JRZ38" s="215"/>
      <c r="JSA38" s="215"/>
      <c r="JSB38" s="215"/>
      <c r="JSC38" s="215"/>
      <c r="JSD38" s="215"/>
      <c r="JSE38" s="215"/>
      <c r="JSF38" s="215"/>
      <c r="JSG38" s="215"/>
      <c r="JSH38" s="215"/>
      <c r="JSI38" s="215"/>
      <c r="JSJ38" s="215"/>
      <c r="JSK38" s="215"/>
      <c r="JSL38" s="215"/>
      <c r="JSM38" s="215"/>
      <c r="JSN38" s="215"/>
      <c r="JSO38" s="215"/>
      <c r="JSP38" s="215"/>
      <c r="JSQ38" s="215"/>
      <c r="JSR38" s="215"/>
      <c r="JSS38" s="215"/>
      <c r="JST38" s="215"/>
      <c r="JSU38" s="215"/>
      <c r="JSV38" s="215"/>
      <c r="JSW38" s="215"/>
      <c r="JSX38" s="215"/>
      <c r="JSY38" s="215"/>
      <c r="JSZ38" s="215"/>
      <c r="JTA38" s="215"/>
      <c r="JTB38" s="215"/>
      <c r="JTC38" s="215"/>
      <c r="JTD38" s="215"/>
      <c r="JTE38" s="215"/>
      <c r="JTF38" s="215"/>
      <c r="JTG38" s="215"/>
      <c r="JTH38" s="215"/>
      <c r="JTI38" s="215"/>
      <c r="JTJ38" s="215"/>
      <c r="JTK38" s="215"/>
      <c r="JTL38" s="215"/>
      <c r="JTM38" s="215"/>
      <c r="JTN38" s="215"/>
      <c r="JTO38" s="215"/>
      <c r="JTP38" s="215"/>
      <c r="JTQ38" s="215"/>
      <c r="JTR38" s="215"/>
      <c r="JTS38" s="215"/>
      <c r="JTT38" s="215"/>
      <c r="JTU38" s="215"/>
      <c r="JTV38" s="215"/>
      <c r="JTW38" s="215"/>
      <c r="JTX38" s="215"/>
      <c r="JTY38" s="215"/>
      <c r="JTZ38" s="215"/>
      <c r="JUA38" s="215"/>
      <c r="JUB38" s="215"/>
      <c r="JUC38" s="215"/>
      <c r="JUD38" s="215"/>
      <c r="JUE38" s="215"/>
      <c r="JUF38" s="215"/>
      <c r="JUG38" s="215"/>
      <c r="JUH38" s="215"/>
      <c r="JUI38" s="215"/>
      <c r="JUJ38" s="215"/>
      <c r="JUK38" s="215"/>
      <c r="JUL38" s="215"/>
      <c r="JUM38" s="215"/>
      <c r="JUN38" s="215"/>
      <c r="JUO38" s="215"/>
      <c r="JUP38" s="215"/>
      <c r="JUQ38" s="215"/>
      <c r="JUR38" s="215"/>
      <c r="JUS38" s="215"/>
      <c r="JUT38" s="215"/>
      <c r="JUU38" s="215"/>
      <c r="JUV38" s="215"/>
      <c r="JUW38" s="215"/>
      <c r="JUX38" s="215"/>
      <c r="JUY38" s="215"/>
      <c r="JUZ38" s="215"/>
      <c r="JVA38" s="215"/>
      <c r="JVB38" s="215"/>
      <c r="JVC38" s="215"/>
      <c r="JVD38" s="215"/>
      <c r="JVE38" s="215"/>
      <c r="JVF38" s="215"/>
      <c r="JVG38" s="215"/>
      <c r="JVH38" s="215"/>
      <c r="JVI38" s="215"/>
      <c r="JVJ38" s="215"/>
      <c r="JVK38" s="215"/>
      <c r="JVL38" s="215"/>
      <c r="JVM38" s="215"/>
      <c r="JVN38" s="215"/>
      <c r="JVO38" s="215"/>
      <c r="JVP38" s="215"/>
      <c r="JVQ38" s="215"/>
      <c r="JVR38" s="215"/>
      <c r="JVS38" s="215"/>
      <c r="JVT38" s="215"/>
      <c r="JVU38" s="215"/>
      <c r="JVV38" s="215"/>
      <c r="JVW38" s="215"/>
      <c r="JVX38" s="215"/>
      <c r="JVY38" s="215"/>
      <c r="JVZ38" s="215"/>
      <c r="JWA38" s="215"/>
      <c r="JWB38" s="215"/>
      <c r="JWC38" s="215"/>
      <c r="JWD38" s="215"/>
      <c r="JWE38" s="215"/>
      <c r="JWF38" s="215"/>
      <c r="JWG38" s="215"/>
      <c r="JWH38" s="215"/>
      <c r="JWI38" s="215"/>
      <c r="JWJ38" s="215"/>
      <c r="JWK38" s="215"/>
      <c r="JWL38" s="215"/>
      <c r="JWM38" s="215"/>
      <c r="JWN38" s="215"/>
      <c r="JWO38" s="215"/>
      <c r="JWP38" s="215"/>
      <c r="JWQ38" s="215"/>
      <c r="JWR38" s="215"/>
      <c r="JWS38" s="215"/>
      <c r="JWT38" s="215"/>
      <c r="JWU38" s="215"/>
      <c r="JWV38" s="215"/>
      <c r="JWW38" s="215"/>
      <c r="JWX38" s="215"/>
      <c r="JWY38" s="215"/>
      <c r="JWZ38" s="215"/>
      <c r="JXA38" s="215"/>
      <c r="JXB38" s="215"/>
      <c r="JXC38" s="215"/>
      <c r="JXD38" s="215"/>
      <c r="JXE38" s="215"/>
      <c r="JXF38" s="215"/>
      <c r="JXG38" s="215"/>
      <c r="JXH38" s="215"/>
      <c r="JXI38" s="215"/>
      <c r="JXJ38" s="215"/>
      <c r="JXK38" s="215"/>
      <c r="JXL38" s="215"/>
      <c r="JXM38" s="215"/>
      <c r="JXN38" s="215"/>
      <c r="JXO38" s="215"/>
      <c r="JXP38" s="215"/>
      <c r="JXQ38" s="215"/>
      <c r="JXR38" s="215"/>
      <c r="JXS38" s="215"/>
      <c r="JXT38" s="215"/>
      <c r="JXU38" s="215"/>
      <c r="JXV38" s="215"/>
      <c r="JXW38" s="215"/>
      <c r="JXX38" s="215"/>
      <c r="JXY38" s="215"/>
      <c r="JXZ38" s="215"/>
      <c r="JYA38" s="215"/>
      <c r="JYB38" s="215"/>
      <c r="JYC38" s="215"/>
      <c r="JYD38" s="215"/>
      <c r="JYE38" s="215"/>
      <c r="JYF38" s="215"/>
      <c r="JYG38" s="215"/>
      <c r="JYH38" s="215"/>
      <c r="JYI38" s="215"/>
      <c r="JYJ38" s="215"/>
      <c r="JYK38" s="215"/>
      <c r="JYL38" s="215"/>
      <c r="JYM38" s="215"/>
      <c r="JYN38" s="215"/>
      <c r="JYO38" s="215"/>
      <c r="JYP38" s="215"/>
      <c r="JYQ38" s="215"/>
      <c r="JYR38" s="215"/>
      <c r="JYS38" s="215"/>
      <c r="JYT38" s="215"/>
      <c r="JYU38" s="215"/>
      <c r="JYV38" s="215"/>
      <c r="JYW38" s="215"/>
      <c r="JYX38" s="215"/>
      <c r="JYY38" s="215"/>
      <c r="JYZ38" s="215"/>
      <c r="JZA38" s="215"/>
      <c r="JZB38" s="215"/>
      <c r="JZC38" s="215"/>
      <c r="JZD38" s="215"/>
      <c r="JZE38" s="215"/>
      <c r="JZF38" s="215"/>
      <c r="JZG38" s="215"/>
      <c r="JZH38" s="215"/>
      <c r="JZI38" s="215"/>
      <c r="JZJ38" s="215"/>
      <c r="JZK38" s="215"/>
      <c r="JZL38" s="215"/>
      <c r="JZM38" s="215"/>
      <c r="JZN38" s="215"/>
      <c r="JZO38" s="215"/>
      <c r="JZP38" s="215"/>
      <c r="JZQ38" s="215"/>
      <c r="JZR38" s="215"/>
      <c r="JZS38" s="215"/>
      <c r="JZT38" s="215"/>
      <c r="JZU38" s="215"/>
      <c r="JZV38" s="215"/>
      <c r="JZW38" s="215"/>
      <c r="JZX38" s="215"/>
      <c r="JZY38" s="215"/>
      <c r="JZZ38" s="215"/>
      <c r="KAA38" s="215"/>
      <c r="KAB38" s="215"/>
      <c r="KAC38" s="215"/>
      <c r="KAD38" s="215"/>
      <c r="KAE38" s="215"/>
      <c r="KAF38" s="215"/>
      <c r="KAG38" s="215"/>
      <c r="KAH38" s="215"/>
      <c r="KAI38" s="215"/>
      <c r="KAJ38" s="215"/>
      <c r="KAK38" s="215"/>
      <c r="KAL38" s="215"/>
      <c r="KAM38" s="215"/>
      <c r="KAN38" s="215"/>
      <c r="KAO38" s="215"/>
      <c r="KAP38" s="215"/>
      <c r="KAQ38" s="215"/>
      <c r="KAR38" s="215"/>
      <c r="KAS38" s="215"/>
      <c r="KAT38" s="215"/>
      <c r="KAU38" s="215"/>
      <c r="KAV38" s="215"/>
      <c r="KAW38" s="215"/>
      <c r="KAX38" s="215"/>
      <c r="KAY38" s="215"/>
      <c r="KAZ38" s="215"/>
      <c r="KBA38" s="215"/>
      <c r="KBB38" s="215"/>
      <c r="KBC38" s="215"/>
      <c r="KBD38" s="215"/>
      <c r="KBE38" s="215"/>
      <c r="KBF38" s="215"/>
      <c r="KBG38" s="215"/>
      <c r="KBH38" s="215"/>
      <c r="KBI38" s="215"/>
      <c r="KBJ38" s="215"/>
      <c r="KBK38" s="215"/>
      <c r="KBL38" s="215"/>
      <c r="KBM38" s="215"/>
      <c r="KBN38" s="215"/>
      <c r="KBO38" s="215"/>
      <c r="KBP38" s="215"/>
      <c r="KBQ38" s="215"/>
      <c r="KBR38" s="215"/>
      <c r="KBS38" s="215"/>
      <c r="KBT38" s="215"/>
      <c r="KBU38" s="215"/>
      <c r="KBV38" s="215"/>
      <c r="KBW38" s="215"/>
      <c r="KBX38" s="215"/>
      <c r="KBY38" s="215"/>
      <c r="KBZ38" s="215"/>
      <c r="KCA38" s="215"/>
      <c r="KCB38" s="215"/>
      <c r="KCC38" s="215"/>
      <c r="KCD38" s="215"/>
      <c r="KCE38" s="215"/>
      <c r="KCF38" s="215"/>
      <c r="KCG38" s="215"/>
      <c r="KCH38" s="215"/>
      <c r="KCI38" s="215"/>
      <c r="KCJ38" s="215"/>
      <c r="KCK38" s="215"/>
      <c r="KCL38" s="215"/>
      <c r="KCM38" s="215"/>
      <c r="KCN38" s="215"/>
      <c r="KCO38" s="215"/>
      <c r="KCP38" s="215"/>
      <c r="KCQ38" s="215"/>
      <c r="KCR38" s="215"/>
      <c r="KCS38" s="215"/>
      <c r="KCT38" s="215"/>
      <c r="KCU38" s="215"/>
      <c r="KCV38" s="215"/>
      <c r="KCW38" s="215"/>
      <c r="KCX38" s="215"/>
      <c r="KCY38" s="215"/>
      <c r="KCZ38" s="215"/>
      <c r="KDA38" s="215"/>
      <c r="KDB38" s="215"/>
      <c r="KDC38" s="215"/>
      <c r="KDD38" s="215"/>
      <c r="KDE38" s="215"/>
      <c r="KDF38" s="215"/>
      <c r="KDG38" s="215"/>
      <c r="KDH38" s="215"/>
      <c r="KDI38" s="215"/>
      <c r="KDJ38" s="215"/>
      <c r="KDK38" s="215"/>
      <c r="KDL38" s="215"/>
      <c r="KDM38" s="215"/>
      <c r="KDN38" s="215"/>
      <c r="KDO38" s="215"/>
      <c r="KDP38" s="215"/>
      <c r="KDQ38" s="215"/>
      <c r="KDR38" s="215"/>
      <c r="KDS38" s="215"/>
      <c r="KDT38" s="215"/>
      <c r="KDU38" s="215"/>
      <c r="KDV38" s="215"/>
      <c r="KDW38" s="215"/>
      <c r="KDX38" s="215"/>
      <c r="KDY38" s="215"/>
      <c r="KDZ38" s="215"/>
      <c r="KEA38" s="215"/>
      <c r="KEB38" s="215"/>
      <c r="KEC38" s="215"/>
      <c r="KED38" s="215"/>
      <c r="KEE38" s="215"/>
      <c r="KEF38" s="215"/>
      <c r="KEG38" s="215"/>
      <c r="KEH38" s="215"/>
      <c r="KEI38" s="215"/>
      <c r="KEJ38" s="215"/>
      <c r="KEK38" s="215"/>
      <c r="KEL38" s="215"/>
      <c r="KEM38" s="215"/>
      <c r="KEN38" s="215"/>
      <c r="KEO38" s="215"/>
      <c r="KEP38" s="215"/>
      <c r="KEQ38" s="215"/>
      <c r="KER38" s="215"/>
      <c r="KES38" s="215"/>
      <c r="KET38" s="215"/>
      <c r="KEU38" s="215"/>
      <c r="KEV38" s="215"/>
      <c r="KEW38" s="215"/>
      <c r="KEX38" s="215"/>
      <c r="KEY38" s="215"/>
      <c r="KEZ38" s="215"/>
      <c r="KFA38" s="215"/>
      <c r="KFB38" s="215"/>
      <c r="KFC38" s="215"/>
      <c r="KFD38" s="215"/>
      <c r="KFE38" s="215"/>
      <c r="KFF38" s="215"/>
      <c r="KFG38" s="215"/>
      <c r="KFH38" s="215"/>
      <c r="KFI38" s="215"/>
      <c r="KFJ38" s="215"/>
      <c r="KFK38" s="215"/>
      <c r="KFL38" s="215"/>
      <c r="KFM38" s="215"/>
      <c r="KFN38" s="215"/>
      <c r="KFO38" s="215"/>
      <c r="KFP38" s="215"/>
      <c r="KFQ38" s="215"/>
      <c r="KFR38" s="215"/>
      <c r="KFS38" s="215"/>
      <c r="KFT38" s="215"/>
      <c r="KFU38" s="215"/>
      <c r="KFV38" s="215"/>
      <c r="KFW38" s="215"/>
      <c r="KFX38" s="215"/>
      <c r="KFY38" s="215"/>
      <c r="KFZ38" s="215"/>
      <c r="KGA38" s="215"/>
      <c r="KGB38" s="215"/>
      <c r="KGC38" s="215"/>
      <c r="KGD38" s="215"/>
      <c r="KGE38" s="215"/>
      <c r="KGF38" s="215"/>
      <c r="KGG38" s="215"/>
      <c r="KGH38" s="215"/>
      <c r="KGI38" s="215"/>
      <c r="KGJ38" s="215"/>
      <c r="KGK38" s="215"/>
      <c r="KGL38" s="215"/>
      <c r="KGM38" s="215"/>
      <c r="KGN38" s="215"/>
      <c r="KGO38" s="215"/>
      <c r="KGP38" s="215"/>
      <c r="KGQ38" s="215"/>
      <c r="KGR38" s="215"/>
      <c r="KGS38" s="215"/>
      <c r="KGT38" s="215"/>
      <c r="KGU38" s="215"/>
      <c r="KGV38" s="215"/>
      <c r="KGW38" s="215"/>
      <c r="KGX38" s="215"/>
      <c r="KGY38" s="215"/>
      <c r="KGZ38" s="215"/>
      <c r="KHA38" s="215"/>
      <c r="KHB38" s="215"/>
      <c r="KHC38" s="215"/>
      <c r="KHD38" s="215"/>
      <c r="KHE38" s="215"/>
      <c r="KHF38" s="215"/>
      <c r="KHG38" s="215"/>
      <c r="KHH38" s="215"/>
      <c r="KHI38" s="215"/>
      <c r="KHJ38" s="215"/>
      <c r="KHK38" s="215"/>
      <c r="KHL38" s="215"/>
      <c r="KHM38" s="215"/>
      <c r="KHN38" s="215"/>
      <c r="KHO38" s="215"/>
      <c r="KHP38" s="215"/>
      <c r="KHQ38" s="215"/>
      <c r="KHR38" s="215"/>
      <c r="KHS38" s="215"/>
      <c r="KHT38" s="215"/>
      <c r="KHU38" s="215"/>
      <c r="KHV38" s="215"/>
      <c r="KHW38" s="215"/>
      <c r="KHX38" s="215"/>
      <c r="KHY38" s="215"/>
      <c r="KHZ38" s="215"/>
      <c r="KIA38" s="215"/>
      <c r="KIB38" s="215"/>
      <c r="KIC38" s="215"/>
      <c r="KID38" s="215"/>
      <c r="KIE38" s="215"/>
      <c r="KIF38" s="215"/>
      <c r="KIG38" s="215"/>
      <c r="KIH38" s="215"/>
      <c r="KII38" s="215"/>
      <c r="KIJ38" s="215"/>
      <c r="KIK38" s="215"/>
      <c r="KIL38" s="215"/>
      <c r="KIM38" s="215"/>
      <c r="KIN38" s="215"/>
      <c r="KIO38" s="215"/>
      <c r="KIP38" s="215"/>
      <c r="KIQ38" s="215"/>
      <c r="KIR38" s="215"/>
      <c r="KIS38" s="215"/>
      <c r="KIT38" s="215"/>
      <c r="KIU38" s="215"/>
      <c r="KIV38" s="215"/>
      <c r="KIW38" s="215"/>
      <c r="KIX38" s="215"/>
      <c r="KIY38" s="215"/>
      <c r="KIZ38" s="215"/>
      <c r="KJA38" s="215"/>
      <c r="KJB38" s="215"/>
      <c r="KJC38" s="215"/>
      <c r="KJD38" s="215"/>
      <c r="KJE38" s="215"/>
      <c r="KJF38" s="215"/>
      <c r="KJG38" s="215"/>
      <c r="KJH38" s="215"/>
      <c r="KJI38" s="215"/>
      <c r="KJJ38" s="215"/>
      <c r="KJK38" s="215"/>
      <c r="KJL38" s="215"/>
      <c r="KJM38" s="215"/>
      <c r="KJN38" s="215"/>
      <c r="KJO38" s="215"/>
      <c r="KJP38" s="215"/>
      <c r="KJQ38" s="215"/>
      <c r="KJR38" s="215"/>
      <c r="KJS38" s="215"/>
      <c r="KJT38" s="215"/>
      <c r="KJU38" s="215"/>
      <c r="KJV38" s="215"/>
      <c r="KJW38" s="215"/>
      <c r="KJX38" s="215"/>
      <c r="KJY38" s="215"/>
      <c r="KJZ38" s="215"/>
      <c r="KKA38" s="215"/>
      <c r="KKB38" s="215"/>
      <c r="KKC38" s="215"/>
      <c r="KKD38" s="215"/>
      <c r="KKE38" s="215"/>
      <c r="KKF38" s="215"/>
      <c r="KKG38" s="215"/>
      <c r="KKH38" s="215"/>
      <c r="KKI38" s="215"/>
      <c r="KKJ38" s="215"/>
      <c r="KKK38" s="215"/>
      <c r="KKL38" s="215"/>
      <c r="KKM38" s="215"/>
      <c r="KKN38" s="215"/>
      <c r="KKO38" s="215"/>
      <c r="KKP38" s="215"/>
      <c r="KKQ38" s="215"/>
      <c r="KKR38" s="215"/>
      <c r="KKS38" s="215"/>
      <c r="KKT38" s="215"/>
      <c r="KKU38" s="215"/>
      <c r="KKV38" s="215"/>
      <c r="KKW38" s="215"/>
      <c r="KKX38" s="215"/>
      <c r="KKY38" s="215"/>
      <c r="KKZ38" s="215"/>
      <c r="KLA38" s="215"/>
      <c r="KLB38" s="215"/>
      <c r="KLC38" s="215"/>
      <c r="KLD38" s="215"/>
      <c r="KLE38" s="215"/>
      <c r="KLF38" s="215"/>
      <c r="KLG38" s="215"/>
      <c r="KLH38" s="215"/>
      <c r="KLI38" s="215"/>
      <c r="KLJ38" s="215"/>
      <c r="KLK38" s="215"/>
      <c r="KLL38" s="215"/>
      <c r="KLM38" s="215"/>
      <c r="KLN38" s="215"/>
      <c r="KLO38" s="215"/>
      <c r="KLP38" s="215"/>
      <c r="KLQ38" s="215"/>
      <c r="KLR38" s="215"/>
      <c r="KLS38" s="215"/>
      <c r="KLT38" s="215"/>
      <c r="KLU38" s="215"/>
      <c r="KLV38" s="215"/>
      <c r="KLW38" s="215"/>
      <c r="KLX38" s="215"/>
      <c r="KLY38" s="215"/>
      <c r="KLZ38" s="215"/>
      <c r="KMA38" s="215"/>
      <c r="KMB38" s="215"/>
      <c r="KMC38" s="215"/>
      <c r="KMD38" s="215"/>
      <c r="KME38" s="215"/>
      <c r="KMF38" s="215"/>
      <c r="KMG38" s="215"/>
      <c r="KMH38" s="215"/>
      <c r="KMI38" s="215"/>
      <c r="KMJ38" s="215"/>
      <c r="KMK38" s="215"/>
      <c r="KML38" s="215"/>
      <c r="KMM38" s="215"/>
      <c r="KMN38" s="215"/>
      <c r="KMO38" s="215"/>
      <c r="KMP38" s="215"/>
      <c r="KMQ38" s="215"/>
      <c r="KMR38" s="215"/>
      <c r="KMS38" s="215"/>
      <c r="KMT38" s="215"/>
      <c r="KMU38" s="215"/>
      <c r="KMV38" s="215"/>
      <c r="KMW38" s="215"/>
      <c r="KMX38" s="215"/>
      <c r="KMY38" s="215"/>
      <c r="KMZ38" s="215"/>
      <c r="KNA38" s="215"/>
      <c r="KNB38" s="215"/>
      <c r="KNC38" s="215"/>
      <c r="KND38" s="215"/>
      <c r="KNE38" s="215"/>
      <c r="KNF38" s="215"/>
      <c r="KNG38" s="215"/>
      <c r="KNH38" s="215"/>
      <c r="KNI38" s="215"/>
      <c r="KNJ38" s="215"/>
      <c r="KNK38" s="215"/>
      <c r="KNL38" s="215"/>
      <c r="KNM38" s="215"/>
      <c r="KNN38" s="215"/>
      <c r="KNO38" s="215"/>
      <c r="KNP38" s="215"/>
      <c r="KNQ38" s="215"/>
      <c r="KNR38" s="215"/>
      <c r="KNS38" s="215"/>
      <c r="KNT38" s="215"/>
      <c r="KNU38" s="215"/>
      <c r="KNV38" s="215"/>
      <c r="KNW38" s="215"/>
      <c r="KNX38" s="215"/>
      <c r="KNY38" s="215"/>
      <c r="KNZ38" s="215"/>
      <c r="KOA38" s="215"/>
      <c r="KOB38" s="215"/>
      <c r="KOC38" s="215"/>
      <c r="KOD38" s="215"/>
      <c r="KOE38" s="215"/>
      <c r="KOF38" s="215"/>
      <c r="KOG38" s="215"/>
      <c r="KOH38" s="215"/>
      <c r="KOI38" s="215"/>
      <c r="KOJ38" s="215"/>
      <c r="KOK38" s="215"/>
      <c r="KOL38" s="215"/>
      <c r="KOM38" s="215"/>
      <c r="KON38" s="215"/>
      <c r="KOO38" s="215"/>
      <c r="KOP38" s="215"/>
      <c r="KOQ38" s="215"/>
      <c r="KOR38" s="215"/>
      <c r="KOS38" s="215"/>
      <c r="KOT38" s="215"/>
      <c r="KOU38" s="215"/>
      <c r="KOV38" s="215"/>
      <c r="KOW38" s="215"/>
      <c r="KOX38" s="215"/>
      <c r="KOY38" s="215"/>
      <c r="KOZ38" s="215"/>
      <c r="KPA38" s="215"/>
      <c r="KPB38" s="215"/>
      <c r="KPC38" s="215"/>
      <c r="KPD38" s="215"/>
      <c r="KPE38" s="215"/>
      <c r="KPF38" s="215"/>
      <c r="KPG38" s="215"/>
      <c r="KPH38" s="215"/>
      <c r="KPI38" s="215"/>
      <c r="KPJ38" s="215"/>
      <c r="KPK38" s="215"/>
      <c r="KPL38" s="215"/>
      <c r="KPM38" s="215"/>
      <c r="KPN38" s="215"/>
      <c r="KPO38" s="215"/>
      <c r="KPP38" s="215"/>
      <c r="KPQ38" s="215"/>
      <c r="KPR38" s="215"/>
      <c r="KPS38" s="215"/>
      <c r="KPT38" s="215"/>
      <c r="KPU38" s="215"/>
      <c r="KPV38" s="215"/>
      <c r="KPW38" s="215"/>
      <c r="KPX38" s="215"/>
      <c r="KPY38" s="215"/>
      <c r="KPZ38" s="215"/>
      <c r="KQA38" s="215"/>
      <c r="KQB38" s="215"/>
      <c r="KQC38" s="215"/>
      <c r="KQD38" s="215"/>
      <c r="KQE38" s="215"/>
      <c r="KQF38" s="215"/>
      <c r="KQG38" s="215"/>
      <c r="KQH38" s="215"/>
      <c r="KQI38" s="215"/>
      <c r="KQJ38" s="215"/>
      <c r="KQK38" s="215"/>
      <c r="KQL38" s="215"/>
      <c r="KQM38" s="215"/>
      <c r="KQN38" s="215"/>
      <c r="KQO38" s="215"/>
      <c r="KQP38" s="215"/>
      <c r="KQQ38" s="215"/>
      <c r="KQR38" s="215"/>
      <c r="KQS38" s="215"/>
      <c r="KQT38" s="215"/>
      <c r="KQU38" s="215"/>
      <c r="KQV38" s="215"/>
      <c r="KQW38" s="215"/>
      <c r="KQX38" s="215"/>
      <c r="KQY38" s="215"/>
      <c r="KQZ38" s="215"/>
      <c r="KRA38" s="215"/>
      <c r="KRB38" s="215"/>
      <c r="KRC38" s="215"/>
      <c r="KRD38" s="215"/>
      <c r="KRE38" s="215"/>
      <c r="KRF38" s="215"/>
      <c r="KRG38" s="215"/>
      <c r="KRH38" s="215"/>
      <c r="KRI38" s="215"/>
      <c r="KRJ38" s="215"/>
      <c r="KRK38" s="215"/>
      <c r="KRL38" s="215"/>
      <c r="KRM38" s="215"/>
      <c r="KRN38" s="215"/>
      <c r="KRO38" s="215"/>
      <c r="KRP38" s="215"/>
      <c r="KRQ38" s="215"/>
      <c r="KRR38" s="215"/>
      <c r="KRS38" s="215"/>
      <c r="KRT38" s="215"/>
      <c r="KRU38" s="215"/>
      <c r="KRV38" s="215"/>
      <c r="KRW38" s="215"/>
      <c r="KRX38" s="215"/>
      <c r="KRY38" s="215"/>
      <c r="KRZ38" s="215"/>
      <c r="KSA38" s="215"/>
      <c r="KSB38" s="215"/>
      <c r="KSC38" s="215"/>
      <c r="KSD38" s="215"/>
      <c r="KSE38" s="215"/>
      <c r="KSF38" s="215"/>
      <c r="KSG38" s="215"/>
      <c r="KSH38" s="215"/>
      <c r="KSI38" s="215"/>
      <c r="KSJ38" s="215"/>
      <c r="KSK38" s="215"/>
      <c r="KSL38" s="215"/>
      <c r="KSM38" s="215"/>
      <c r="KSN38" s="215"/>
      <c r="KSO38" s="215"/>
      <c r="KSP38" s="215"/>
      <c r="KSQ38" s="215"/>
      <c r="KSR38" s="215"/>
      <c r="KSS38" s="215"/>
      <c r="KST38" s="215"/>
      <c r="KSU38" s="215"/>
      <c r="KSV38" s="215"/>
      <c r="KSW38" s="215"/>
      <c r="KSX38" s="215"/>
      <c r="KSY38" s="215"/>
      <c r="KSZ38" s="215"/>
      <c r="KTA38" s="215"/>
      <c r="KTB38" s="215"/>
      <c r="KTC38" s="215"/>
      <c r="KTD38" s="215"/>
      <c r="KTE38" s="215"/>
      <c r="KTF38" s="215"/>
      <c r="KTG38" s="215"/>
      <c r="KTH38" s="215"/>
      <c r="KTI38" s="215"/>
      <c r="KTJ38" s="215"/>
      <c r="KTK38" s="215"/>
      <c r="KTL38" s="215"/>
      <c r="KTM38" s="215"/>
      <c r="KTN38" s="215"/>
      <c r="KTO38" s="215"/>
      <c r="KTP38" s="215"/>
      <c r="KTQ38" s="215"/>
      <c r="KTR38" s="215"/>
      <c r="KTS38" s="215"/>
      <c r="KTT38" s="215"/>
      <c r="KTU38" s="215"/>
      <c r="KTV38" s="215"/>
      <c r="KTW38" s="215"/>
      <c r="KTX38" s="215"/>
      <c r="KTY38" s="215"/>
      <c r="KTZ38" s="215"/>
      <c r="KUA38" s="215"/>
      <c r="KUB38" s="215"/>
      <c r="KUC38" s="215"/>
      <c r="KUD38" s="215"/>
      <c r="KUE38" s="215"/>
      <c r="KUF38" s="215"/>
      <c r="KUG38" s="215"/>
      <c r="KUH38" s="215"/>
      <c r="KUI38" s="215"/>
      <c r="KUJ38" s="215"/>
      <c r="KUK38" s="215"/>
      <c r="KUL38" s="215"/>
      <c r="KUM38" s="215"/>
      <c r="KUN38" s="215"/>
      <c r="KUO38" s="215"/>
      <c r="KUP38" s="215"/>
      <c r="KUQ38" s="215"/>
      <c r="KUR38" s="215"/>
      <c r="KUS38" s="215"/>
      <c r="KUT38" s="215"/>
      <c r="KUU38" s="215"/>
      <c r="KUV38" s="215"/>
      <c r="KUW38" s="215"/>
      <c r="KUX38" s="215"/>
      <c r="KUY38" s="215"/>
      <c r="KUZ38" s="215"/>
      <c r="KVA38" s="215"/>
      <c r="KVB38" s="215"/>
      <c r="KVC38" s="215"/>
      <c r="KVD38" s="215"/>
      <c r="KVE38" s="215"/>
      <c r="KVF38" s="215"/>
      <c r="KVG38" s="215"/>
      <c r="KVH38" s="215"/>
      <c r="KVI38" s="215"/>
      <c r="KVJ38" s="215"/>
      <c r="KVK38" s="215"/>
      <c r="KVL38" s="215"/>
      <c r="KVM38" s="215"/>
      <c r="KVN38" s="215"/>
      <c r="KVO38" s="215"/>
      <c r="KVP38" s="215"/>
      <c r="KVQ38" s="215"/>
      <c r="KVR38" s="215"/>
      <c r="KVS38" s="215"/>
      <c r="KVT38" s="215"/>
      <c r="KVU38" s="215"/>
      <c r="KVV38" s="215"/>
      <c r="KVW38" s="215"/>
      <c r="KVX38" s="215"/>
      <c r="KVY38" s="215"/>
      <c r="KVZ38" s="215"/>
      <c r="KWA38" s="215"/>
      <c r="KWB38" s="215"/>
      <c r="KWC38" s="215"/>
      <c r="KWD38" s="215"/>
      <c r="KWE38" s="215"/>
      <c r="KWF38" s="215"/>
      <c r="KWG38" s="215"/>
      <c r="KWH38" s="215"/>
      <c r="KWI38" s="215"/>
      <c r="KWJ38" s="215"/>
      <c r="KWK38" s="215"/>
      <c r="KWL38" s="215"/>
      <c r="KWM38" s="215"/>
      <c r="KWN38" s="215"/>
      <c r="KWO38" s="215"/>
      <c r="KWP38" s="215"/>
      <c r="KWQ38" s="215"/>
      <c r="KWR38" s="215"/>
      <c r="KWS38" s="215"/>
      <c r="KWT38" s="215"/>
      <c r="KWU38" s="215"/>
      <c r="KWV38" s="215"/>
      <c r="KWW38" s="215"/>
      <c r="KWX38" s="215"/>
      <c r="KWY38" s="215"/>
      <c r="KWZ38" s="215"/>
      <c r="KXA38" s="215"/>
      <c r="KXB38" s="215"/>
      <c r="KXC38" s="215"/>
      <c r="KXD38" s="215"/>
      <c r="KXE38" s="215"/>
      <c r="KXF38" s="215"/>
      <c r="KXG38" s="215"/>
      <c r="KXH38" s="215"/>
      <c r="KXI38" s="215"/>
      <c r="KXJ38" s="215"/>
      <c r="KXK38" s="215"/>
      <c r="KXL38" s="215"/>
      <c r="KXM38" s="215"/>
      <c r="KXN38" s="215"/>
      <c r="KXO38" s="215"/>
      <c r="KXP38" s="215"/>
      <c r="KXQ38" s="215"/>
      <c r="KXR38" s="215"/>
      <c r="KXS38" s="215"/>
      <c r="KXT38" s="215"/>
      <c r="KXU38" s="215"/>
      <c r="KXV38" s="215"/>
      <c r="KXW38" s="215"/>
      <c r="KXX38" s="215"/>
      <c r="KXY38" s="215"/>
      <c r="KXZ38" s="215"/>
      <c r="KYA38" s="215"/>
      <c r="KYB38" s="215"/>
      <c r="KYC38" s="215"/>
      <c r="KYD38" s="215"/>
      <c r="KYE38" s="215"/>
      <c r="KYF38" s="215"/>
      <c r="KYG38" s="215"/>
      <c r="KYH38" s="215"/>
      <c r="KYI38" s="215"/>
      <c r="KYJ38" s="215"/>
      <c r="KYK38" s="215"/>
      <c r="KYL38" s="215"/>
      <c r="KYM38" s="215"/>
      <c r="KYN38" s="215"/>
      <c r="KYO38" s="215"/>
      <c r="KYP38" s="215"/>
      <c r="KYQ38" s="215"/>
      <c r="KYR38" s="215"/>
      <c r="KYS38" s="215"/>
      <c r="KYT38" s="215"/>
      <c r="KYU38" s="215"/>
      <c r="KYV38" s="215"/>
      <c r="KYW38" s="215"/>
      <c r="KYX38" s="215"/>
      <c r="KYY38" s="215"/>
      <c r="KYZ38" s="215"/>
      <c r="KZA38" s="215"/>
      <c r="KZB38" s="215"/>
      <c r="KZC38" s="215"/>
      <c r="KZD38" s="215"/>
      <c r="KZE38" s="215"/>
      <c r="KZF38" s="215"/>
      <c r="KZG38" s="215"/>
      <c r="KZH38" s="215"/>
      <c r="KZI38" s="215"/>
      <c r="KZJ38" s="215"/>
      <c r="KZK38" s="215"/>
      <c r="KZL38" s="215"/>
      <c r="KZM38" s="215"/>
      <c r="KZN38" s="215"/>
      <c r="KZO38" s="215"/>
      <c r="KZP38" s="215"/>
      <c r="KZQ38" s="215"/>
      <c r="KZR38" s="215"/>
      <c r="KZS38" s="215"/>
      <c r="KZT38" s="215"/>
      <c r="KZU38" s="215"/>
      <c r="KZV38" s="215"/>
      <c r="KZW38" s="215"/>
      <c r="KZX38" s="215"/>
      <c r="KZY38" s="215"/>
      <c r="KZZ38" s="215"/>
      <c r="LAA38" s="215"/>
      <c r="LAB38" s="215"/>
      <c r="LAC38" s="215"/>
      <c r="LAD38" s="215"/>
      <c r="LAE38" s="215"/>
      <c r="LAF38" s="215"/>
      <c r="LAG38" s="215"/>
      <c r="LAH38" s="215"/>
      <c r="LAI38" s="215"/>
      <c r="LAJ38" s="215"/>
      <c r="LAK38" s="215"/>
      <c r="LAL38" s="215"/>
      <c r="LAM38" s="215"/>
      <c r="LAN38" s="215"/>
      <c r="LAO38" s="215"/>
      <c r="LAP38" s="215"/>
      <c r="LAQ38" s="215"/>
      <c r="LAR38" s="215"/>
      <c r="LAS38" s="215"/>
      <c r="LAT38" s="215"/>
      <c r="LAU38" s="215"/>
      <c r="LAV38" s="215"/>
      <c r="LAW38" s="215"/>
      <c r="LAX38" s="215"/>
      <c r="LAY38" s="215"/>
      <c r="LAZ38" s="215"/>
      <c r="LBA38" s="215"/>
      <c r="LBB38" s="215"/>
      <c r="LBC38" s="215"/>
      <c r="LBD38" s="215"/>
      <c r="LBE38" s="215"/>
      <c r="LBF38" s="215"/>
      <c r="LBG38" s="215"/>
      <c r="LBH38" s="215"/>
      <c r="LBI38" s="215"/>
      <c r="LBJ38" s="215"/>
      <c r="LBK38" s="215"/>
      <c r="LBL38" s="215"/>
      <c r="LBM38" s="215"/>
      <c r="LBN38" s="215"/>
      <c r="LBO38" s="215"/>
      <c r="LBP38" s="215"/>
      <c r="LBQ38" s="215"/>
      <c r="LBR38" s="215"/>
      <c r="LBS38" s="215"/>
      <c r="LBT38" s="215"/>
      <c r="LBU38" s="215"/>
      <c r="LBV38" s="215"/>
      <c r="LBW38" s="215"/>
      <c r="LBX38" s="215"/>
      <c r="LBY38" s="215"/>
      <c r="LBZ38" s="215"/>
      <c r="LCA38" s="215"/>
      <c r="LCB38" s="215"/>
      <c r="LCC38" s="215"/>
      <c r="LCD38" s="215"/>
      <c r="LCE38" s="215"/>
      <c r="LCF38" s="215"/>
      <c r="LCG38" s="215"/>
      <c r="LCH38" s="215"/>
      <c r="LCI38" s="215"/>
      <c r="LCJ38" s="215"/>
      <c r="LCK38" s="215"/>
      <c r="LCL38" s="215"/>
      <c r="LCM38" s="215"/>
      <c r="LCN38" s="215"/>
      <c r="LCO38" s="215"/>
      <c r="LCP38" s="215"/>
      <c r="LCQ38" s="215"/>
      <c r="LCR38" s="215"/>
      <c r="LCS38" s="215"/>
      <c r="LCT38" s="215"/>
      <c r="LCU38" s="215"/>
      <c r="LCV38" s="215"/>
      <c r="LCW38" s="215"/>
      <c r="LCX38" s="215"/>
      <c r="LCY38" s="215"/>
      <c r="LCZ38" s="215"/>
      <c r="LDA38" s="215"/>
      <c r="LDB38" s="215"/>
      <c r="LDC38" s="215"/>
      <c r="LDD38" s="215"/>
      <c r="LDE38" s="215"/>
      <c r="LDF38" s="215"/>
      <c r="LDG38" s="215"/>
      <c r="LDH38" s="215"/>
      <c r="LDI38" s="215"/>
      <c r="LDJ38" s="215"/>
      <c r="LDK38" s="215"/>
      <c r="LDL38" s="215"/>
      <c r="LDM38" s="215"/>
      <c r="LDN38" s="215"/>
      <c r="LDO38" s="215"/>
      <c r="LDP38" s="215"/>
      <c r="LDQ38" s="215"/>
      <c r="LDR38" s="215"/>
      <c r="LDS38" s="215"/>
      <c r="LDT38" s="215"/>
      <c r="LDU38" s="215"/>
      <c r="LDV38" s="215"/>
      <c r="LDW38" s="215"/>
      <c r="LDX38" s="215"/>
      <c r="LDY38" s="215"/>
      <c r="LDZ38" s="215"/>
      <c r="LEA38" s="215"/>
      <c r="LEB38" s="215"/>
      <c r="LEC38" s="215"/>
      <c r="LED38" s="215"/>
      <c r="LEE38" s="215"/>
      <c r="LEF38" s="215"/>
      <c r="LEG38" s="215"/>
      <c r="LEH38" s="215"/>
      <c r="LEI38" s="215"/>
      <c r="LEJ38" s="215"/>
      <c r="LEK38" s="215"/>
      <c r="LEL38" s="215"/>
      <c r="LEM38" s="215"/>
      <c r="LEN38" s="215"/>
      <c r="LEO38" s="215"/>
      <c r="LEP38" s="215"/>
      <c r="LEQ38" s="215"/>
      <c r="LER38" s="215"/>
      <c r="LES38" s="215"/>
      <c r="LET38" s="215"/>
      <c r="LEU38" s="215"/>
      <c r="LEV38" s="215"/>
      <c r="LEW38" s="215"/>
      <c r="LEX38" s="215"/>
      <c r="LEY38" s="215"/>
      <c r="LEZ38" s="215"/>
      <c r="LFA38" s="215"/>
      <c r="LFB38" s="215"/>
      <c r="LFC38" s="215"/>
      <c r="LFD38" s="215"/>
      <c r="LFE38" s="215"/>
      <c r="LFF38" s="215"/>
      <c r="LFG38" s="215"/>
      <c r="LFH38" s="215"/>
      <c r="LFI38" s="215"/>
      <c r="LFJ38" s="215"/>
      <c r="LFK38" s="215"/>
      <c r="LFL38" s="215"/>
      <c r="LFM38" s="215"/>
      <c r="LFN38" s="215"/>
      <c r="LFO38" s="215"/>
      <c r="LFP38" s="215"/>
      <c r="LFQ38" s="215"/>
      <c r="LFR38" s="215"/>
      <c r="LFS38" s="215"/>
      <c r="LFT38" s="215"/>
      <c r="LFU38" s="215"/>
      <c r="LFV38" s="215"/>
      <c r="LFW38" s="215"/>
      <c r="LFX38" s="215"/>
      <c r="LFY38" s="215"/>
      <c r="LFZ38" s="215"/>
      <c r="LGA38" s="215"/>
      <c r="LGB38" s="215"/>
      <c r="LGC38" s="215"/>
      <c r="LGD38" s="215"/>
      <c r="LGE38" s="215"/>
      <c r="LGF38" s="215"/>
      <c r="LGG38" s="215"/>
      <c r="LGH38" s="215"/>
      <c r="LGI38" s="215"/>
      <c r="LGJ38" s="215"/>
      <c r="LGK38" s="215"/>
      <c r="LGL38" s="215"/>
      <c r="LGM38" s="215"/>
      <c r="LGN38" s="215"/>
      <c r="LGO38" s="215"/>
      <c r="LGP38" s="215"/>
      <c r="LGQ38" s="215"/>
      <c r="LGR38" s="215"/>
      <c r="LGS38" s="215"/>
      <c r="LGT38" s="215"/>
      <c r="LGU38" s="215"/>
      <c r="LGV38" s="215"/>
      <c r="LGW38" s="215"/>
      <c r="LGX38" s="215"/>
      <c r="LGY38" s="215"/>
      <c r="LGZ38" s="215"/>
      <c r="LHA38" s="215"/>
      <c r="LHB38" s="215"/>
      <c r="LHC38" s="215"/>
      <c r="LHD38" s="215"/>
      <c r="LHE38" s="215"/>
      <c r="LHF38" s="215"/>
      <c r="LHG38" s="215"/>
      <c r="LHH38" s="215"/>
      <c r="LHI38" s="215"/>
      <c r="LHJ38" s="215"/>
      <c r="LHK38" s="215"/>
      <c r="LHL38" s="215"/>
      <c r="LHM38" s="215"/>
      <c r="LHN38" s="215"/>
      <c r="LHO38" s="215"/>
      <c r="LHP38" s="215"/>
      <c r="LHQ38" s="215"/>
      <c r="LHR38" s="215"/>
      <c r="LHS38" s="215"/>
      <c r="LHT38" s="215"/>
      <c r="LHU38" s="215"/>
      <c r="LHV38" s="215"/>
      <c r="LHW38" s="215"/>
      <c r="LHX38" s="215"/>
      <c r="LHY38" s="215"/>
      <c r="LHZ38" s="215"/>
      <c r="LIA38" s="215"/>
      <c r="LIB38" s="215"/>
      <c r="LIC38" s="215"/>
      <c r="LID38" s="215"/>
      <c r="LIE38" s="215"/>
      <c r="LIF38" s="215"/>
      <c r="LIG38" s="215"/>
      <c r="LIH38" s="215"/>
      <c r="LII38" s="215"/>
      <c r="LIJ38" s="215"/>
      <c r="LIK38" s="215"/>
      <c r="LIL38" s="215"/>
      <c r="LIM38" s="215"/>
      <c r="LIN38" s="215"/>
      <c r="LIO38" s="215"/>
      <c r="LIP38" s="215"/>
      <c r="LIQ38" s="215"/>
      <c r="LIR38" s="215"/>
      <c r="LIS38" s="215"/>
      <c r="LIT38" s="215"/>
      <c r="LIU38" s="215"/>
      <c r="LIV38" s="215"/>
      <c r="LIW38" s="215"/>
      <c r="LIX38" s="215"/>
      <c r="LIY38" s="215"/>
      <c r="LIZ38" s="215"/>
      <c r="LJA38" s="215"/>
      <c r="LJB38" s="215"/>
      <c r="LJC38" s="215"/>
      <c r="LJD38" s="215"/>
      <c r="LJE38" s="215"/>
      <c r="LJF38" s="215"/>
      <c r="LJG38" s="215"/>
      <c r="LJH38" s="215"/>
      <c r="LJI38" s="215"/>
      <c r="LJJ38" s="215"/>
      <c r="LJK38" s="215"/>
      <c r="LJL38" s="215"/>
      <c r="LJM38" s="215"/>
      <c r="LJN38" s="215"/>
      <c r="LJO38" s="215"/>
      <c r="LJP38" s="215"/>
      <c r="LJQ38" s="215"/>
      <c r="LJR38" s="215"/>
      <c r="LJS38" s="215"/>
      <c r="LJT38" s="215"/>
      <c r="LJU38" s="215"/>
      <c r="LJV38" s="215"/>
      <c r="LJW38" s="215"/>
      <c r="LJX38" s="215"/>
      <c r="LJY38" s="215"/>
      <c r="LJZ38" s="215"/>
      <c r="LKA38" s="215"/>
      <c r="LKB38" s="215"/>
      <c r="LKC38" s="215"/>
      <c r="LKD38" s="215"/>
      <c r="LKE38" s="215"/>
      <c r="LKF38" s="215"/>
      <c r="LKG38" s="215"/>
      <c r="LKH38" s="215"/>
      <c r="LKI38" s="215"/>
      <c r="LKJ38" s="215"/>
      <c r="LKK38" s="215"/>
      <c r="LKL38" s="215"/>
      <c r="LKM38" s="215"/>
      <c r="LKN38" s="215"/>
      <c r="LKO38" s="215"/>
      <c r="LKP38" s="215"/>
      <c r="LKQ38" s="215"/>
      <c r="LKR38" s="215"/>
      <c r="LKS38" s="215"/>
      <c r="LKT38" s="215"/>
      <c r="LKU38" s="215"/>
      <c r="LKV38" s="215"/>
      <c r="LKW38" s="215"/>
      <c r="LKX38" s="215"/>
      <c r="LKY38" s="215"/>
      <c r="LKZ38" s="215"/>
      <c r="LLA38" s="215"/>
      <c r="LLB38" s="215"/>
      <c r="LLC38" s="215"/>
      <c r="LLD38" s="215"/>
      <c r="LLE38" s="215"/>
      <c r="LLF38" s="215"/>
      <c r="LLG38" s="215"/>
      <c r="LLH38" s="215"/>
      <c r="LLI38" s="215"/>
      <c r="LLJ38" s="215"/>
      <c r="LLK38" s="215"/>
      <c r="LLL38" s="215"/>
      <c r="LLM38" s="215"/>
      <c r="LLN38" s="215"/>
      <c r="LLO38" s="215"/>
      <c r="LLP38" s="215"/>
      <c r="LLQ38" s="215"/>
      <c r="LLR38" s="215"/>
      <c r="LLS38" s="215"/>
      <c r="LLT38" s="215"/>
      <c r="LLU38" s="215"/>
      <c r="LLV38" s="215"/>
      <c r="LLW38" s="215"/>
      <c r="LLX38" s="215"/>
      <c r="LLY38" s="215"/>
      <c r="LLZ38" s="215"/>
      <c r="LMA38" s="215"/>
      <c r="LMB38" s="215"/>
      <c r="LMC38" s="215"/>
      <c r="LMD38" s="215"/>
      <c r="LME38" s="215"/>
      <c r="LMF38" s="215"/>
      <c r="LMG38" s="215"/>
      <c r="LMH38" s="215"/>
      <c r="LMI38" s="215"/>
      <c r="LMJ38" s="215"/>
      <c r="LMK38" s="215"/>
      <c r="LML38" s="215"/>
      <c r="LMM38" s="215"/>
      <c r="LMN38" s="215"/>
      <c r="LMO38" s="215"/>
      <c r="LMP38" s="215"/>
      <c r="LMQ38" s="215"/>
      <c r="LMR38" s="215"/>
      <c r="LMS38" s="215"/>
      <c r="LMT38" s="215"/>
      <c r="LMU38" s="215"/>
      <c r="LMV38" s="215"/>
      <c r="LMW38" s="215"/>
      <c r="LMX38" s="215"/>
      <c r="LMY38" s="215"/>
      <c r="LMZ38" s="215"/>
      <c r="LNA38" s="215"/>
      <c r="LNB38" s="215"/>
      <c r="LNC38" s="215"/>
      <c r="LND38" s="215"/>
      <c r="LNE38" s="215"/>
      <c r="LNF38" s="215"/>
      <c r="LNG38" s="215"/>
      <c r="LNH38" s="215"/>
      <c r="LNI38" s="215"/>
      <c r="LNJ38" s="215"/>
      <c r="LNK38" s="215"/>
      <c r="LNL38" s="215"/>
      <c r="LNM38" s="215"/>
      <c r="LNN38" s="215"/>
      <c r="LNO38" s="215"/>
      <c r="LNP38" s="215"/>
      <c r="LNQ38" s="215"/>
      <c r="LNR38" s="215"/>
      <c r="LNS38" s="215"/>
      <c r="LNT38" s="215"/>
      <c r="LNU38" s="215"/>
      <c r="LNV38" s="215"/>
      <c r="LNW38" s="215"/>
      <c r="LNX38" s="215"/>
      <c r="LNY38" s="215"/>
      <c r="LNZ38" s="215"/>
      <c r="LOA38" s="215"/>
      <c r="LOB38" s="215"/>
      <c r="LOC38" s="215"/>
      <c r="LOD38" s="215"/>
      <c r="LOE38" s="215"/>
      <c r="LOF38" s="215"/>
      <c r="LOG38" s="215"/>
      <c r="LOH38" s="215"/>
      <c r="LOI38" s="215"/>
      <c r="LOJ38" s="215"/>
      <c r="LOK38" s="215"/>
      <c r="LOL38" s="215"/>
      <c r="LOM38" s="215"/>
      <c r="LON38" s="215"/>
      <c r="LOO38" s="215"/>
      <c r="LOP38" s="215"/>
      <c r="LOQ38" s="215"/>
      <c r="LOR38" s="215"/>
      <c r="LOS38" s="215"/>
      <c r="LOT38" s="215"/>
      <c r="LOU38" s="215"/>
      <c r="LOV38" s="215"/>
      <c r="LOW38" s="215"/>
      <c r="LOX38" s="215"/>
      <c r="LOY38" s="215"/>
      <c r="LOZ38" s="215"/>
      <c r="LPA38" s="215"/>
      <c r="LPB38" s="215"/>
      <c r="LPC38" s="215"/>
      <c r="LPD38" s="215"/>
      <c r="LPE38" s="215"/>
      <c r="LPF38" s="215"/>
      <c r="LPG38" s="215"/>
      <c r="LPH38" s="215"/>
      <c r="LPI38" s="215"/>
      <c r="LPJ38" s="215"/>
      <c r="LPK38" s="215"/>
      <c r="LPL38" s="215"/>
      <c r="LPM38" s="215"/>
      <c r="LPN38" s="215"/>
      <c r="LPO38" s="215"/>
      <c r="LPP38" s="215"/>
      <c r="LPQ38" s="215"/>
      <c r="LPR38" s="215"/>
      <c r="LPS38" s="215"/>
      <c r="LPT38" s="215"/>
      <c r="LPU38" s="215"/>
      <c r="LPV38" s="215"/>
      <c r="LPW38" s="215"/>
      <c r="LPX38" s="215"/>
      <c r="LPY38" s="215"/>
      <c r="LPZ38" s="215"/>
      <c r="LQA38" s="215"/>
      <c r="LQB38" s="215"/>
      <c r="LQC38" s="215"/>
      <c r="LQD38" s="215"/>
      <c r="LQE38" s="215"/>
      <c r="LQF38" s="215"/>
      <c r="LQG38" s="215"/>
      <c r="LQH38" s="215"/>
      <c r="LQI38" s="215"/>
      <c r="LQJ38" s="215"/>
      <c r="LQK38" s="215"/>
      <c r="LQL38" s="215"/>
      <c r="LQM38" s="215"/>
      <c r="LQN38" s="215"/>
      <c r="LQO38" s="215"/>
      <c r="LQP38" s="215"/>
      <c r="LQQ38" s="215"/>
      <c r="LQR38" s="215"/>
      <c r="LQS38" s="215"/>
      <c r="LQT38" s="215"/>
      <c r="LQU38" s="215"/>
      <c r="LQV38" s="215"/>
      <c r="LQW38" s="215"/>
      <c r="LQX38" s="215"/>
      <c r="LQY38" s="215"/>
      <c r="LQZ38" s="215"/>
      <c r="LRA38" s="215"/>
      <c r="LRB38" s="215"/>
      <c r="LRC38" s="215"/>
      <c r="LRD38" s="215"/>
      <c r="LRE38" s="215"/>
      <c r="LRF38" s="215"/>
      <c r="LRG38" s="215"/>
      <c r="LRH38" s="215"/>
      <c r="LRI38" s="215"/>
      <c r="LRJ38" s="215"/>
      <c r="LRK38" s="215"/>
      <c r="LRL38" s="215"/>
      <c r="LRM38" s="215"/>
      <c r="LRN38" s="215"/>
      <c r="LRO38" s="215"/>
      <c r="LRP38" s="215"/>
      <c r="LRQ38" s="215"/>
      <c r="LRR38" s="215"/>
      <c r="LRS38" s="215"/>
      <c r="LRT38" s="215"/>
      <c r="LRU38" s="215"/>
      <c r="LRV38" s="215"/>
      <c r="LRW38" s="215"/>
      <c r="LRX38" s="215"/>
      <c r="LRY38" s="215"/>
      <c r="LRZ38" s="215"/>
      <c r="LSA38" s="215"/>
      <c r="LSB38" s="215"/>
      <c r="LSC38" s="215"/>
      <c r="LSD38" s="215"/>
      <c r="LSE38" s="215"/>
      <c r="LSF38" s="215"/>
      <c r="LSG38" s="215"/>
      <c r="LSH38" s="215"/>
      <c r="LSI38" s="215"/>
      <c r="LSJ38" s="215"/>
      <c r="LSK38" s="215"/>
      <c r="LSL38" s="215"/>
      <c r="LSM38" s="215"/>
      <c r="LSN38" s="215"/>
      <c r="LSO38" s="215"/>
      <c r="LSP38" s="215"/>
      <c r="LSQ38" s="215"/>
      <c r="LSR38" s="215"/>
      <c r="LSS38" s="215"/>
      <c r="LST38" s="215"/>
      <c r="LSU38" s="215"/>
      <c r="LSV38" s="215"/>
      <c r="LSW38" s="215"/>
      <c r="LSX38" s="215"/>
      <c r="LSY38" s="215"/>
      <c r="LSZ38" s="215"/>
      <c r="LTA38" s="215"/>
      <c r="LTB38" s="215"/>
      <c r="LTC38" s="215"/>
      <c r="LTD38" s="215"/>
      <c r="LTE38" s="215"/>
      <c r="LTF38" s="215"/>
      <c r="LTG38" s="215"/>
      <c r="LTH38" s="215"/>
      <c r="LTI38" s="215"/>
      <c r="LTJ38" s="215"/>
      <c r="LTK38" s="215"/>
      <c r="LTL38" s="215"/>
      <c r="LTM38" s="215"/>
      <c r="LTN38" s="215"/>
      <c r="LTO38" s="215"/>
      <c r="LTP38" s="215"/>
      <c r="LTQ38" s="215"/>
      <c r="LTR38" s="215"/>
      <c r="LTS38" s="215"/>
      <c r="LTT38" s="215"/>
      <c r="LTU38" s="215"/>
      <c r="LTV38" s="215"/>
      <c r="LTW38" s="215"/>
      <c r="LTX38" s="215"/>
      <c r="LTY38" s="215"/>
      <c r="LTZ38" s="215"/>
      <c r="LUA38" s="215"/>
      <c r="LUB38" s="215"/>
      <c r="LUC38" s="215"/>
      <c r="LUD38" s="215"/>
      <c r="LUE38" s="215"/>
      <c r="LUF38" s="215"/>
      <c r="LUG38" s="215"/>
      <c r="LUH38" s="215"/>
      <c r="LUI38" s="215"/>
      <c r="LUJ38" s="215"/>
      <c r="LUK38" s="215"/>
      <c r="LUL38" s="215"/>
      <c r="LUM38" s="215"/>
      <c r="LUN38" s="215"/>
      <c r="LUO38" s="215"/>
      <c r="LUP38" s="215"/>
      <c r="LUQ38" s="215"/>
      <c r="LUR38" s="215"/>
      <c r="LUS38" s="215"/>
      <c r="LUT38" s="215"/>
      <c r="LUU38" s="215"/>
      <c r="LUV38" s="215"/>
      <c r="LUW38" s="215"/>
      <c r="LUX38" s="215"/>
      <c r="LUY38" s="215"/>
      <c r="LUZ38" s="215"/>
      <c r="LVA38" s="215"/>
      <c r="LVB38" s="215"/>
      <c r="LVC38" s="215"/>
      <c r="LVD38" s="215"/>
      <c r="LVE38" s="215"/>
      <c r="LVF38" s="215"/>
      <c r="LVG38" s="215"/>
      <c r="LVH38" s="215"/>
      <c r="LVI38" s="215"/>
      <c r="LVJ38" s="215"/>
      <c r="LVK38" s="215"/>
      <c r="LVL38" s="215"/>
      <c r="LVM38" s="215"/>
      <c r="LVN38" s="215"/>
      <c r="LVO38" s="215"/>
      <c r="LVP38" s="215"/>
      <c r="LVQ38" s="215"/>
      <c r="LVR38" s="215"/>
      <c r="LVS38" s="215"/>
      <c r="LVT38" s="215"/>
      <c r="LVU38" s="215"/>
      <c r="LVV38" s="215"/>
      <c r="LVW38" s="215"/>
      <c r="LVX38" s="215"/>
      <c r="LVY38" s="215"/>
      <c r="LVZ38" s="215"/>
      <c r="LWA38" s="215"/>
      <c r="LWB38" s="215"/>
      <c r="LWC38" s="215"/>
      <c r="LWD38" s="215"/>
      <c r="LWE38" s="215"/>
      <c r="LWF38" s="215"/>
      <c r="LWG38" s="215"/>
      <c r="LWH38" s="215"/>
      <c r="LWI38" s="215"/>
      <c r="LWJ38" s="215"/>
      <c r="LWK38" s="215"/>
      <c r="LWL38" s="215"/>
      <c r="LWM38" s="215"/>
      <c r="LWN38" s="215"/>
      <c r="LWO38" s="215"/>
      <c r="LWP38" s="215"/>
      <c r="LWQ38" s="215"/>
      <c r="LWR38" s="215"/>
      <c r="LWS38" s="215"/>
      <c r="LWT38" s="215"/>
      <c r="LWU38" s="215"/>
      <c r="LWV38" s="215"/>
      <c r="LWW38" s="215"/>
      <c r="LWX38" s="215"/>
      <c r="LWY38" s="215"/>
      <c r="LWZ38" s="215"/>
      <c r="LXA38" s="215"/>
      <c r="LXB38" s="215"/>
      <c r="LXC38" s="215"/>
      <c r="LXD38" s="215"/>
      <c r="LXE38" s="215"/>
      <c r="LXF38" s="215"/>
      <c r="LXG38" s="215"/>
      <c r="LXH38" s="215"/>
      <c r="LXI38" s="215"/>
      <c r="LXJ38" s="215"/>
      <c r="LXK38" s="215"/>
      <c r="LXL38" s="215"/>
      <c r="LXM38" s="215"/>
      <c r="LXN38" s="215"/>
      <c r="LXO38" s="215"/>
      <c r="LXP38" s="215"/>
      <c r="LXQ38" s="215"/>
      <c r="LXR38" s="215"/>
      <c r="LXS38" s="215"/>
      <c r="LXT38" s="215"/>
      <c r="LXU38" s="215"/>
      <c r="LXV38" s="215"/>
      <c r="LXW38" s="215"/>
      <c r="LXX38" s="215"/>
      <c r="LXY38" s="215"/>
      <c r="LXZ38" s="215"/>
      <c r="LYA38" s="215"/>
      <c r="LYB38" s="215"/>
      <c r="LYC38" s="215"/>
      <c r="LYD38" s="215"/>
      <c r="LYE38" s="215"/>
      <c r="LYF38" s="215"/>
      <c r="LYG38" s="215"/>
      <c r="LYH38" s="215"/>
      <c r="LYI38" s="215"/>
      <c r="LYJ38" s="215"/>
      <c r="LYK38" s="215"/>
      <c r="LYL38" s="215"/>
      <c r="LYM38" s="215"/>
      <c r="LYN38" s="215"/>
      <c r="LYO38" s="215"/>
      <c r="LYP38" s="215"/>
      <c r="LYQ38" s="215"/>
      <c r="LYR38" s="215"/>
      <c r="LYS38" s="215"/>
      <c r="LYT38" s="215"/>
      <c r="LYU38" s="215"/>
      <c r="LYV38" s="215"/>
      <c r="LYW38" s="215"/>
      <c r="LYX38" s="215"/>
      <c r="LYY38" s="215"/>
      <c r="LYZ38" s="215"/>
      <c r="LZA38" s="215"/>
      <c r="LZB38" s="215"/>
      <c r="LZC38" s="215"/>
      <c r="LZD38" s="215"/>
      <c r="LZE38" s="215"/>
      <c r="LZF38" s="215"/>
      <c r="LZG38" s="215"/>
      <c r="LZH38" s="215"/>
      <c r="LZI38" s="215"/>
      <c r="LZJ38" s="215"/>
      <c r="LZK38" s="215"/>
      <c r="LZL38" s="215"/>
      <c r="LZM38" s="215"/>
      <c r="LZN38" s="215"/>
      <c r="LZO38" s="215"/>
      <c r="LZP38" s="215"/>
      <c r="LZQ38" s="215"/>
      <c r="LZR38" s="215"/>
      <c r="LZS38" s="215"/>
      <c r="LZT38" s="215"/>
      <c r="LZU38" s="215"/>
      <c r="LZV38" s="215"/>
      <c r="LZW38" s="215"/>
      <c r="LZX38" s="215"/>
      <c r="LZY38" s="215"/>
      <c r="LZZ38" s="215"/>
      <c r="MAA38" s="215"/>
      <c r="MAB38" s="215"/>
      <c r="MAC38" s="215"/>
      <c r="MAD38" s="215"/>
      <c r="MAE38" s="215"/>
      <c r="MAF38" s="215"/>
      <c r="MAG38" s="215"/>
      <c r="MAH38" s="215"/>
      <c r="MAI38" s="215"/>
      <c r="MAJ38" s="215"/>
      <c r="MAK38" s="215"/>
      <c r="MAL38" s="215"/>
      <c r="MAM38" s="215"/>
      <c r="MAN38" s="215"/>
      <c r="MAO38" s="215"/>
      <c r="MAP38" s="215"/>
      <c r="MAQ38" s="215"/>
      <c r="MAR38" s="215"/>
      <c r="MAS38" s="215"/>
      <c r="MAT38" s="215"/>
      <c r="MAU38" s="215"/>
      <c r="MAV38" s="215"/>
      <c r="MAW38" s="215"/>
      <c r="MAX38" s="215"/>
      <c r="MAY38" s="215"/>
      <c r="MAZ38" s="215"/>
      <c r="MBA38" s="215"/>
      <c r="MBB38" s="215"/>
      <c r="MBC38" s="215"/>
      <c r="MBD38" s="215"/>
      <c r="MBE38" s="215"/>
      <c r="MBF38" s="215"/>
      <c r="MBG38" s="215"/>
      <c r="MBH38" s="215"/>
      <c r="MBI38" s="215"/>
      <c r="MBJ38" s="215"/>
      <c r="MBK38" s="215"/>
      <c r="MBL38" s="215"/>
      <c r="MBM38" s="215"/>
      <c r="MBN38" s="215"/>
      <c r="MBO38" s="215"/>
      <c r="MBP38" s="215"/>
      <c r="MBQ38" s="215"/>
      <c r="MBR38" s="215"/>
      <c r="MBS38" s="215"/>
      <c r="MBT38" s="215"/>
      <c r="MBU38" s="215"/>
      <c r="MBV38" s="215"/>
      <c r="MBW38" s="215"/>
      <c r="MBX38" s="215"/>
      <c r="MBY38" s="215"/>
      <c r="MBZ38" s="215"/>
      <c r="MCA38" s="215"/>
      <c r="MCB38" s="215"/>
      <c r="MCC38" s="215"/>
      <c r="MCD38" s="215"/>
      <c r="MCE38" s="215"/>
      <c r="MCF38" s="215"/>
      <c r="MCG38" s="215"/>
      <c r="MCH38" s="215"/>
      <c r="MCI38" s="215"/>
      <c r="MCJ38" s="215"/>
      <c r="MCK38" s="215"/>
      <c r="MCL38" s="215"/>
      <c r="MCM38" s="215"/>
      <c r="MCN38" s="215"/>
      <c r="MCO38" s="215"/>
      <c r="MCP38" s="215"/>
      <c r="MCQ38" s="215"/>
      <c r="MCR38" s="215"/>
      <c r="MCS38" s="215"/>
      <c r="MCT38" s="215"/>
      <c r="MCU38" s="215"/>
      <c r="MCV38" s="215"/>
      <c r="MCW38" s="215"/>
      <c r="MCX38" s="215"/>
      <c r="MCY38" s="215"/>
      <c r="MCZ38" s="215"/>
      <c r="MDA38" s="215"/>
      <c r="MDB38" s="215"/>
      <c r="MDC38" s="215"/>
      <c r="MDD38" s="215"/>
      <c r="MDE38" s="215"/>
      <c r="MDF38" s="215"/>
      <c r="MDG38" s="215"/>
      <c r="MDH38" s="215"/>
      <c r="MDI38" s="215"/>
      <c r="MDJ38" s="215"/>
      <c r="MDK38" s="215"/>
      <c r="MDL38" s="215"/>
      <c r="MDM38" s="215"/>
      <c r="MDN38" s="215"/>
      <c r="MDO38" s="215"/>
      <c r="MDP38" s="215"/>
      <c r="MDQ38" s="215"/>
      <c r="MDR38" s="215"/>
      <c r="MDS38" s="215"/>
      <c r="MDT38" s="215"/>
      <c r="MDU38" s="215"/>
      <c r="MDV38" s="215"/>
      <c r="MDW38" s="215"/>
      <c r="MDX38" s="215"/>
      <c r="MDY38" s="215"/>
      <c r="MDZ38" s="215"/>
      <c r="MEA38" s="215"/>
      <c r="MEB38" s="215"/>
      <c r="MEC38" s="215"/>
      <c r="MED38" s="215"/>
      <c r="MEE38" s="215"/>
      <c r="MEF38" s="215"/>
      <c r="MEG38" s="215"/>
      <c r="MEH38" s="215"/>
      <c r="MEI38" s="215"/>
      <c r="MEJ38" s="215"/>
      <c r="MEK38" s="215"/>
      <c r="MEL38" s="215"/>
      <c r="MEM38" s="215"/>
      <c r="MEN38" s="215"/>
      <c r="MEO38" s="215"/>
      <c r="MEP38" s="215"/>
      <c r="MEQ38" s="215"/>
      <c r="MER38" s="215"/>
      <c r="MES38" s="215"/>
      <c r="MET38" s="215"/>
      <c r="MEU38" s="215"/>
      <c r="MEV38" s="215"/>
      <c r="MEW38" s="215"/>
      <c r="MEX38" s="215"/>
      <c r="MEY38" s="215"/>
      <c r="MEZ38" s="215"/>
      <c r="MFA38" s="215"/>
      <c r="MFB38" s="215"/>
      <c r="MFC38" s="215"/>
      <c r="MFD38" s="215"/>
      <c r="MFE38" s="215"/>
      <c r="MFF38" s="215"/>
      <c r="MFG38" s="215"/>
      <c r="MFH38" s="215"/>
      <c r="MFI38" s="215"/>
      <c r="MFJ38" s="215"/>
      <c r="MFK38" s="215"/>
      <c r="MFL38" s="215"/>
      <c r="MFM38" s="215"/>
      <c r="MFN38" s="215"/>
      <c r="MFO38" s="215"/>
      <c r="MFP38" s="215"/>
      <c r="MFQ38" s="215"/>
      <c r="MFR38" s="215"/>
      <c r="MFS38" s="215"/>
      <c r="MFT38" s="215"/>
      <c r="MFU38" s="215"/>
      <c r="MFV38" s="215"/>
      <c r="MFW38" s="215"/>
      <c r="MFX38" s="215"/>
      <c r="MFY38" s="215"/>
      <c r="MFZ38" s="215"/>
      <c r="MGA38" s="215"/>
      <c r="MGB38" s="215"/>
      <c r="MGC38" s="215"/>
      <c r="MGD38" s="215"/>
      <c r="MGE38" s="215"/>
      <c r="MGF38" s="215"/>
      <c r="MGG38" s="215"/>
      <c r="MGH38" s="215"/>
      <c r="MGI38" s="215"/>
      <c r="MGJ38" s="215"/>
      <c r="MGK38" s="215"/>
      <c r="MGL38" s="215"/>
      <c r="MGM38" s="215"/>
      <c r="MGN38" s="215"/>
      <c r="MGO38" s="215"/>
      <c r="MGP38" s="215"/>
      <c r="MGQ38" s="215"/>
      <c r="MGR38" s="215"/>
      <c r="MGS38" s="215"/>
      <c r="MGT38" s="215"/>
      <c r="MGU38" s="215"/>
      <c r="MGV38" s="215"/>
      <c r="MGW38" s="215"/>
      <c r="MGX38" s="215"/>
      <c r="MGY38" s="215"/>
      <c r="MGZ38" s="215"/>
      <c r="MHA38" s="215"/>
      <c r="MHB38" s="215"/>
      <c r="MHC38" s="215"/>
      <c r="MHD38" s="215"/>
      <c r="MHE38" s="215"/>
      <c r="MHF38" s="215"/>
      <c r="MHG38" s="215"/>
      <c r="MHH38" s="215"/>
      <c r="MHI38" s="215"/>
      <c r="MHJ38" s="215"/>
      <c r="MHK38" s="215"/>
      <c r="MHL38" s="215"/>
      <c r="MHM38" s="215"/>
      <c r="MHN38" s="215"/>
      <c r="MHO38" s="215"/>
      <c r="MHP38" s="215"/>
      <c r="MHQ38" s="215"/>
      <c r="MHR38" s="215"/>
      <c r="MHS38" s="215"/>
      <c r="MHT38" s="215"/>
      <c r="MHU38" s="215"/>
      <c r="MHV38" s="215"/>
      <c r="MHW38" s="215"/>
      <c r="MHX38" s="215"/>
      <c r="MHY38" s="215"/>
      <c r="MHZ38" s="215"/>
      <c r="MIA38" s="215"/>
      <c r="MIB38" s="215"/>
      <c r="MIC38" s="215"/>
      <c r="MID38" s="215"/>
      <c r="MIE38" s="215"/>
      <c r="MIF38" s="215"/>
      <c r="MIG38" s="215"/>
      <c r="MIH38" s="215"/>
      <c r="MII38" s="215"/>
      <c r="MIJ38" s="215"/>
      <c r="MIK38" s="215"/>
      <c r="MIL38" s="215"/>
      <c r="MIM38" s="215"/>
      <c r="MIN38" s="215"/>
      <c r="MIO38" s="215"/>
      <c r="MIP38" s="215"/>
      <c r="MIQ38" s="215"/>
      <c r="MIR38" s="215"/>
      <c r="MIS38" s="215"/>
      <c r="MIT38" s="215"/>
      <c r="MIU38" s="215"/>
      <c r="MIV38" s="215"/>
      <c r="MIW38" s="215"/>
      <c r="MIX38" s="215"/>
      <c r="MIY38" s="215"/>
      <c r="MIZ38" s="215"/>
      <c r="MJA38" s="215"/>
      <c r="MJB38" s="215"/>
      <c r="MJC38" s="215"/>
      <c r="MJD38" s="215"/>
      <c r="MJE38" s="215"/>
      <c r="MJF38" s="215"/>
      <c r="MJG38" s="215"/>
      <c r="MJH38" s="215"/>
      <c r="MJI38" s="215"/>
      <c r="MJJ38" s="215"/>
      <c r="MJK38" s="215"/>
      <c r="MJL38" s="215"/>
      <c r="MJM38" s="215"/>
      <c r="MJN38" s="215"/>
      <c r="MJO38" s="215"/>
      <c r="MJP38" s="215"/>
      <c r="MJQ38" s="215"/>
      <c r="MJR38" s="215"/>
      <c r="MJS38" s="215"/>
      <c r="MJT38" s="215"/>
      <c r="MJU38" s="215"/>
      <c r="MJV38" s="215"/>
      <c r="MJW38" s="215"/>
      <c r="MJX38" s="215"/>
      <c r="MJY38" s="215"/>
      <c r="MJZ38" s="215"/>
      <c r="MKA38" s="215"/>
      <c r="MKB38" s="215"/>
      <c r="MKC38" s="215"/>
      <c r="MKD38" s="215"/>
      <c r="MKE38" s="215"/>
      <c r="MKF38" s="215"/>
      <c r="MKG38" s="215"/>
      <c r="MKH38" s="215"/>
      <c r="MKI38" s="215"/>
      <c r="MKJ38" s="215"/>
      <c r="MKK38" s="215"/>
      <c r="MKL38" s="215"/>
      <c r="MKM38" s="215"/>
      <c r="MKN38" s="215"/>
      <c r="MKO38" s="215"/>
      <c r="MKP38" s="215"/>
      <c r="MKQ38" s="215"/>
      <c r="MKR38" s="215"/>
      <c r="MKS38" s="215"/>
      <c r="MKT38" s="215"/>
      <c r="MKU38" s="215"/>
      <c r="MKV38" s="215"/>
      <c r="MKW38" s="215"/>
      <c r="MKX38" s="215"/>
      <c r="MKY38" s="215"/>
      <c r="MKZ38" s="215"/>
      <c r="MLA38" s="215"/>
      <c r="MLB38" s="215"/>
      <c r="MLC38" s="215"/>
      <c r="MLD38" s="215"/>
      <c r="MLE38" s="215"/>
      <c r="MLF38" s="215"/>
      <c r="MLG38" s="215"/>
      <c r="MLH38" s="215"/>
      <c r="MLI38" s="215"/>
      <c r="MLJ38" s="215"/>
      <c r="MLK38" s="215"/>
      <c r="MLL38" s="215"/>
      <c r="MLM38" s="215"/>
      <c r="MLN38" s="215"/>
      <c r="MLO38" s="215"/>
      <c r="MLP38" s="215"/>
      <c r="MLQ38" s="215"/>
      <c r="MLR38" s="215"/>
      <c r="MLS38" s="215"/>
      <c r="MLT38" s="215"/>
      <c r="MLU38" s="215"/>
      <c r="MLV38" s="215"/>
      <c r="MLW38" s="215"/>
      <c r="MLX38" s="215"/>
      <c r="MLY38" s="215"/>
      <c r="MLZ38" s="215"/>
      <c r="MMA38" s="215"/>
      <c r="MMB38" s="215"/>
      <c r="MMC38" s="215"/>
      <c r="MMD38" s="215"/>
      <c r="MME38" s="215"/>
      <c r="MMF38" s="215"/>
      <c r="MMG38" s="215"/>
      <c r="MMH38" s="215"/>
      <c r="MMI38" s="215"/>
      <c r="MMJ38" s="215"/>
      <c r="MMK38" s="215"/>
      <c r="MML38" s="215"/>
      <c r="MMM38" s="215"/>
      <c r="MMN38" s="215"/>
      <c r="MMO38" s="215"/>
      <c r="MMP38" s="215"/>
      <c r="MMQ38" s="215"/>
      <c r="MMR38" s="215"/>
      <c r="MMS38" s="215"/>
      <c r="MMT38" s="215"/>
      <c r="MMU38" s="215"/>
      <c r="MMV38" s="215"/>
      <c r="MMW38" s="215"/>
      <c r="MMX38" s="215"/>
      <c r="MMY38" s="215"/>
      <c r="MMZ38" s="215"/>
      <c r="MNA38" s="215"/>
      <c r="MNB38" s="215"/>
      <c r="MNC38" s="215"/>
      <c r="MND38" s="215"/>
      <c r="MNE38" s="215"/>
      <c r="MNF38" s="215"/>
      <c r="MNG38" s="215"/>
      <c r="MNH38" s="215"/>
      <c r="MNI38" s="215"/>
      <c r="MNJ38" s="215"/>
      <c r="MNK38" s="215"/>
      <c r="MNL38" s="215"/>
      <c r="MNM38" s="215"/>
      <c r="MNN38" s="215"/>
      <c r="MNO38" s="215"/>
      <c r="MNP38" s="215"/>
      <c r="MNQ38" s="215"/>
      <c r="MNR38" s="215"/>
      <c r="MNS38" s="215"/>
      <c r="MNT38" s="215"/>
      <c r="MNU38" s="215"/>
      <c r="MNV38" s="215"/>
      <c r="MNW38" s="215"/>
      <c r="MNX38" s="215"/>
      <c r="MNY38" s="215"/>
      <c r="MNZ38" s="215"/>
      <c r="MOA38" s="215"/>
      <c r="MOB38" s="215"/>
      <c r="MOC38" s="215"/>
      <c r="MOD38" s="215"/>
      <c r="MOE38" s="215"/>
      <c r="MOF38" s="215"/>
      <c r="MOG38" s="215"/>
      <c r="MOH38" s="215"/>
      <c r="MOI38" s="215"/>
      <c r="MOJ38" s="215"/>
      <c r="MOK38" s="215"/>
      <c r="MOL38" s="215"/>
      <c r="MOM38" s="215"/>
      <c r="MON38" s="215"/>
      <c r="MOO38" s="215"/>
      <c r="MOP38" s="215"/>
      <c r="MOQ38" s="215"/>
      <c r="MOR38" s="215"/>
      <c r="MOS38" s="215"/>
      <c r="MOT38" s="215"/>
      <c r="MOU38" s="215"/>
      <c r="MOV38" s="215"/>
      <c r="MOW38" s="215"/>
      <c r="MOX38" s="215"/>
      <c r="MOY38" s="215"/>
      <c r="MOZ38" s="215"/>
      <c r="MPA38" s="215"/>
      <c r="MPB38" s="215"/>
      <c r="MPC38" s="215"/>
      <c r="MPD38" s="215"/>
      <c r="MPE38" s="215"/>
      <c r="MPF38" s="215"/>
      <c r="MPG38" s="215"/>
      <c r="MPH38" s="215"/>
      <c r="MPI38" s="215"/>
      <c r="MPJ38" s="215"/>
      <c r="MPK38" s="215"/>
      <c r="MPL38" s="215"/>
      <c r="MPM38" s="215"/>
      <c r="MPN38" s="215"/>
      <c r="MPO38" s="215"/>
      <c r="MPP38" s="215"/>
      <c r="MPQ38" s="215"/>
      <c r="MPR38" s="215"/>
      <c r="MPS38" s="215"/>
      <c r="MPT38" s="215"/>
      <c r="MPU38" s="215"/>
      <c r="MPV38" s="215"/>
      <c r="MPW38" s="215"/>
      <c r="MPX38" s="215"/>
      <c r="MPY38" s="215"/>
      <c r="MPZ38" s="215"/>
      <c r="MQA38" s="215"/>
      <c r="MQB38" s="215"/>
      <c r="MQC38" s="215"/>
      <c r="MQD38" s="215"/>
      <c r="MQE38" s="215"/>
      <c r="MQF38" s="215"/>
      <c r="MQG38" s="215"/>
      <c r="MQH38" s="215"/>
      <c r="MQI38" s="215"/>
      <c r="MQJ38" s="215"/>
      <c r="MQK38" s="215"/>
      <c r="MQL38" s="215"/>
      <c r="MQM38" s="215"/>
      <c r="MQN38" s="215"/>
      <c r="MQO38" s="215"/>
      <c r="MQP38" s="215"/>
      <c r="MQQ38" s="215"/>
      <c r="MQR38" s="215"/>
      <c r="MQS38" s="215"/>
      <c r="MQT38" s="215"/>
      <c r="MQU38" s="215"/>
      <c r="MQV38" s="215"/>
      <c r="MQW38" s="215"/>
      <c r="MQX38" s="215"/>
      <c r="MQY38" s="215"/>
      <c r="MQZ38" s="215"/>
      <c r="MRA38" s="215"/>
      <c r="MRB38" s="215"/>
      <c r="MRC38" s="215"/>
      <c r="MRD38" s="215"/>
      <c r="MRE38" s="215"/>
      <c r="MRF38" s="215"/>
      <c r="MRG38" s="215"/>
      <c r="MRH38" s="215"/>
      <c r="MRI38" s="215"/>
      <c r="MRJ38" s="215"/>
      <c r="MRK38" s="215"/>
      <c r="MRL38" s="215"/>
      <c r="MRM38" s="215"/>
      <c r="MRN38" s="215"/>
      <c r="MRO38" s="215"/>
      <c r="MRP38" s="215"/>
      <c r="MRQ38" s="215"/>
      <c r="MRR38" s="215"/>
      <c r="MRS38" s="215"/>
      <c r="MRT38" s="215"/>
      <c r="MRU38" s="215"/>
      <c r="MRV38" s="215"/>
      <c r="MRW38" s="215"/>
      <c r="MRX38" s="215"/>
      <c r="MRY38" s="215"/>
      <c r="MRZ38" s="215"/>
      <c r="MSA38" s="215"/>
      <c r="MSB38" s="215"/>
      <c r="MSC38" s="215"/>
      <c r="MSD38" s="215"/>
      <c r="MSE38" s="215"/>
      <c r="MSF38" s="215"/>
      <c r="MSG38" s="215"/>
      <c r="MSH38" s="215"/>
      <c r="MSI38" s="215"/>
      <c r="MSJ38" s="215"/>
      <c r="MSK38" s="215"/>
      <c r="MSL38" s="215"/>
      <c r="MSM38" s="215"/>
      <c r="MSN38" s="215"/>
      <c r="MSO38" s="215"/>
      <c r="MSP38" s="215"/>
      <c r="MSQ38" s="215"/>
      <c r="MSR38" s="215"/>
      <c r="MSS38" s="215"/>
      <c r="MST38" s="215"/>
      <c r="MSU38" s="215"/>
      <c r="MSV38" s="215"/>
      <c r="MSW38" s="215"/>
      <c r="MSX38" s="215"/>
      <c r="MSY38" s="215"/>
      <c r="MSZ38" s="215"/>
      <c r="MTA38" s="215"/>
      <c r="MTB38" s="215"/>
      <c r="MTC38" s="215"/>
      <c r="MTD38" s="215"/>
      <c r="MTE38" s="215"/>
      <c r="MTF38" s="215"/>
      <c r="MTG38" s="215"/>
      <c r="MTH38" s="215"/>
      <c r="MTI38" s="215"/>
      <c r="MTJ38" s="215"/>
      <c r="MTK38" s="215"/>
      <c r="MTL38" s="215"/>
      <c r="MTM38" s="215"/>
      <c r="MTN38" s="215"/>
      <c r="MTO38" s="215"/>
      <c r="MTP38" s="215"/>
      <c r="MTQ38" s="215"/>
      <c r="MTR38" s="215"/>
      <c r="MTS38" s="215"/>
      <c r="MTT38" s="215"/>
      <c r="MTU38" s="215"/>
      <c r="MTV38" s="215"/>
      <c r="MTW38" s="215"/>
      <c r="MTX38" s="215"/>
      <c r="MTY38" s="215"/>
      <c r="MTZ38" s="215"/>
      <c r="MUA38" s="215"/>
      <c r="MUB38" s="215"/>
      <c r="MUC38" s="215"/>
      <c r="MUD38" s="215"/>
      <c r="MUE38" s="215"/>
      <c r="MUF38" s="215"/>
      <c r="MUG38" s="215"/>
      <c r="MUH38" s="215"/>
      <c r="MUI38" s="215"/>
      <c r="MUJ38" s="215"/>
      <c r="MUK38" s="215"/>
      <c r="MUL38" s="215"/>
      <c r="MUM38" s="215"/>
      <c r="MUN38" s="215"/>
      <c r="MUO38" s="215"/>
      <c r="MUP38" s="215"/>
      <c r="MUQ38" s="215"/>
      <c r="MUR38" s="215"/>
      <c r="MUS38" s="215"/>
      <c r="MUT38" s="215"/>
      <c r="MUU38" s="215"/>
      <c r="MUV38" s="215"/>
      <c r="MUW38" s="215"/>
      <c r="MUX38" s="215"/>
      <c r="MUY38" s="215"/>
      <c r="MUZ38" s="215"/>
      <c r="MVA38" s="215"/>
      <c r="MVB38" s="215"/>
      <c r="MVC38" s="215"/>
      <c r="MVD38" s="215"/>
      <c r="MVE38" s="215"/>
      <c r="MVF38" s="215"/>
      <c r="MVG38" s="215"/>
      <c r="MVH38" s="215"/>
      <c r="MVI38" s="215"/>
      <c r="MVJ38" s="215"/>
      <c r="MVK38" s="215"/>
      <c r="MVL38" s="215"/>
      <c r="MVM38" s="215"/>
      <c r="MVN38" s="215"/>
      <c r="MVO38" s="215"/>
      <c r="MVP38" s="215"/>
      <c r="MVQ38" s="215"/>
      <c r="MVR38" s="215"/>
      <c r="MVS38" s="215"/>
      <c r="MVT38" s="215"/>
      <c r="MVU38" s="215"/>
      <c r="MVV38" s="215"/>
      <c r="MVW38" s="215"/>
      <c r="MVX38" s="215"/>
      <c r="MVY38" s="215"/>
      <c r="MVZ38" s="215"/>
      <c r="MWA38" s="215"/>
      <c r="MWB38" s="215"/>
      <c r="MWC38" s="215"/>
      <c r="MWD38" s="215"/>
      <c r="MWE38" s="215"/>
      <c r="MWF38" s="215"/>
      <c r="MWG38" s="215"/>
      <c r="MWH38" s="215"/>
      <c r="MWI38" s="215"/>
      <c r="MWJ38" s="215"/>
      <c r="MWK38" s="215"/>
      <c r="MWL38" s="215"/>
      <c r="MWM38" s="215"/>
      <c r="MWN38" s="215"/>
      <c r="MWO38" s="215"/>
      <c r="MWP38" s="215"/>
      <c r="MWQ38" s="215"/>
      <c r="MWR38" s="215"/>
      <c r="MWS38" s="215"/>
      <c r="MWT38" s="215"/>
      <c r="MWU38" s="215"/>
      <c r="MWV38" s="215"/>
      <c r="MWW38" s="215"/>
      <c r="MWX38" s="215"/>
      <c r="MWY38" s="215"/>
      <c r="MWZ38" s="215"/>
      <c r="MXA38" s="215"/>
      <c r="MXB38" s="215"/>
      <c r="MXC38" s="215"/>
      <c r="MXD38" s="215"/>
      <c r="MXE38" s="215"/>
      <c r="MXF38" s="215"/>
      <c r="MXG38" s="215"/>
      <c r="MXH38" s="215"/>
      <c r="MXI38" s="215"/>
      <c r="MXJ38" s="215"/>
      <c r="MXK38" s="215"/>
      <c r="MXL38" s="215"/>
      <c r="MXM38" s="215"/>
      <c r="MXN38" s="215"/>
      <c r="MXO38" s="215"/>
      <c r="MXP38" s="215"/>
      <c r="MXQ38" s="215"/>
      <c r="MXR38" s="215"/>
      <c r="MXS38" s="215"/>
      <c r="MXT38" s="215"/>
      <c r="MXU38" s="215"/>
      <c r="MXV38" s="215"/>
      <c r="MXW38" s="215"/>
      <c r="MXX38" s="215"/>
      <c r="MXY38" s="215"/>
      <c r="MXZ38" s="215"/>
      <c r="MYA38" s="215"/>
      <c r="MYB38" s="215"/>
      <c r="MYC38" s="215"/>
      <c r="MYD38" s="215"/>
      <c r="MYE38" s="215"/>
      <c r="MYF38" s="215"/>
      <c r="MYG38" s="215"/>
      <c r="MYH38" s="215"/>
      <c r="MYI38" s="215"/>
      <c r="MYJ38" s="215"/>
      <c r="MYK38" s="215"/>
      <c r="MYL38" s="215"/>
      <c r="MYM38" s="215"/>
      <c r="MYN38" s="215"/>
      <c r="MYO38" s="215"/>
      <c r="MYP38" s="215"/>
      <c r="MYQ38" s="215"/>
      <c r="MYR38" s="215"/>
      <c r="MYS38" s="215"/>
      <c r="MYT38" s="215"/>
      <c r="MYU38" s="215"/>
      <c r="MYV38" s="215"/>
      <c r="MYW38" s="215"/>
      <c r="MYX38" s="215"/>
      <c r="MYY38" s="215"/>
      <c r="MYZ38" s="215"/>
      <c r="MZA38" s="215"/>
      <c r="MZB38" s="215"/>
      <c r="MZC38" s="215"/>
      <c r="MZD38" s="215"/>
      <c r="MZE38" s="215"/>
      <c r="MZF38" s="215"/>
      <c r="MZG38" s="215"/>
      <c r="MZH38" s="215"/>
      <c r="MZI38" s="215"/>
      <c r="MZJ38" s="215"/>
      <c r="MZK38" s="215"/>
      <c r="MZL38" s="215"/>
      <c r="MZM38" s="215"/>
      <c r="MZN38" s="215"/>
      <c r="MZO38" s="215"/>
      <c r="MZP38" s="215"/>
      <c r="MZQ38" s="215"/>
      <c r="MZR38" s="215"/>
      <c r="MZS38" s="215"/>
      <c r="MZT38" s="215"/>
      <c r="MZU38" s="215"/>
      <c r="MZV38" s="215"/>
      <c r="MZW38" s="215"/>
      <c r="MZX38" s="215"/>
      <c r="MZY38" s="215"/>
      <c r="MZZ38" s="215"/>
      <c r="NAA38" s="215"/>
      <c r="NAB38" s="215"/>
      <c r="NAC38" s="215"/>
      <c r="NAD38" s="215"/>
      <c r="NAE38" s="215"/>
      <c r="NAF38" s="215"/>
      <c r="NAG38" s="215"/>
      <c r="NAH38" s="215"/>
      <c r="NAI38" s="215"/>
      <c r="NAJ38" s="215"/>
      <c r="NAK38" s="215"/>
      <c r="NAL38" s="215"/>
      <c r="NAM38" s="215"/>
      <c r="NAN38" s="215"/>
      <c r="NAO38" s="215"/>
      <c r="NAP38" s="215"/>
      <c r="NAQ38" s="215"/>
      <c r="NAR38" s="215"/>
      <c r="NAS38" s="215"/>
      <c r="NAT38" s="215"/>
      <c r="NAU38" s="215"/>
      <c r="NAV38" s="215"/>
      <c r="NAW38" s="215"/>
      <c r="NAX38" s="215"/>
      <c r="NAY38" s="215"/>
      <c r="NAZ38" s="215"/>
      <c r="NBA38" s="215"/>
      <c r="NBB38" s="215"/>
      <c r="NBC38" s="215"/>
      <c r="NBD38" s="215"/>
      <c r="NBE38" s="215"/>
      <c r="NBF38" s="215"/>
      <c r="NBG38" s="215"/>
      <c r="NBH38" s="215"/>
      <c r="NBI38" s="215"/>
      <c r="NBJ38" s="215"/>
      <c r="NBK38" s="215"/>
      <c r="NBL38" s="215"/>
      <c r="NBM38" s="215"/>
      <c r="NBN38" s="215"/>
      <c r="NBO38" s="215"/>
      <c r="NBP38" s="215"/>
      <c r="NBQ38" s="215"/>
      <c r="NBR38" s="215"/>
      <c r="NBS38" s="215"/>
      <c r="NBT38" s="215"/>
      <c r="NBU38" s="215"/>
      <c r="NBV38" s="215"/>
      <c r="NBW38" s="215"/>
      <c r="NBX38" s="215"/>
      <c r="NBY38" s="215"/>
      <c r="NBZ38" s="215"/>
      <c r="NCA38" s="215"/>
      <c r="NCB38" s="215"/>
      <c r="NCC38" s="215"/>
      <c r="NCD38" s="215"/>
      <c r="NCE38" s="215"/>
      <c r="NCF38" s="215"/>
      <c r="NCG38" s="215"/>
      <c r="NCH38" s="215"/>
      <c r="NCI38" s="215"/>
      <c r="NCJ38" s="215"/>
      <c r="NCK38" s="215"/>
      <c r="NCL38" s="215"/>
      <c r="NCM38" s="215"/>
      <c r="NCN38" s="215"/>
      <c r="NCO38" s="215"/>
      <c r="NCP38" s="215"/>
      <c r="NCQ38" s="215"/>
      <c r="NCR38" s="215"/>
      <c r="NCS38" s="215"/>
      <c r="NCT38" s="215"/>
      <c r="NCU38" s="215"/>
      <c r="NCV38" s="215"/>
      <c r="NCW38" s="215"/>
      <c r="NCX38" s="215"/>
      <c r="NCY38" s="215"/>
      <c r="NCZ38" s="215"/>
      <c r="NDA38" s="215"/>
      <c r="NDB38" s="215"/>
      <c r="NDC38" s="215"/>
      <c r="NDD38" s="215"/>
      <c r="NDE38" s="215"/>
      <c r="NDF38" s="215"/>
      <c r="NDG38" s="215"/>
      <c r="NDH38" s="215"/>
      <c r="NDI38" s="215"/>
      <c r="NDJ38" s="215"/>
      <c r="NDK38" s="215"/>
      <c r="NDL38" s="215"/>
      <c r="NDM38" s="215"/>
      <c r="NDN38" s="215"/>
      <c r="NDO38" s="215"/>
      <c r="NDP38" s="215"/>
      <c r="NDQ38" s="215"/>
      <c r="NDR38" s="215"/>
      <c r="NDS38" s="215"/>
      <c r="NDT38" s="215"/>
      <c r="NDU38" s="215"/>
      <c r="NDV38" s="215"/>
      <c r="NDW38" s="215"/>
      <c r="NDX38" s="215"/>
      <c r="NDY38" s="215"/>
      <c r="NDZ38" s="215"/>
      <c r="NEA38" s="215"/>
      <c r="NEB38" s="215"/>
      <c r="NEC38" s="215"/>
      <c r="NED38" s="215"/>
      <c r="NEE38" s="215"/>
      <c r="NEF38" s="215"/>
      <c r="NEG38" s="215"/>
      <c r="NEH38" s="215"/>
      <c r="NEI38" s="215"/>
      <c r="NEJ38" s="215"/>
      <c r="NEK38" s="215"/>
      <c r="NEL38" s="215"/>
      <c r="NEM38" s="215"/>
      <c r="NEN38" s="215"/>
      <c r="NEO38" s="215"/>
      <c r="NEP38" s="215"/>
      <c r="NEQ38" s="215"/>
      <c r="NER38" s="215"/>
      <c r="NES38" s="215"/>
      <c r="NET38" s="215"/>
      <c r="NEU38" s="215"/>
      <c r="NEV38" s="215"/>
      <c r="NEW38" s="215"/>
      <c r="NEX38" s="215"/>
      <c r="NEY38" s="215"/>
      <c r="NEZ38" s="215"/>
      <c r="NFA38" s="215"/>
      <c r="NFB38" s="215"/>
      <c r="NFC38" s="215"/>
      <c r="NFD38" s="215"/>
      <c r="NFE38" s="215"/>
      <c r="NFF38" s="215"/>
      <c r="NFG38" s="215"/>
      <c r="NFH38" s="215"/>
      <c r="NFI38" s="215"/>
      <c r="NFJ38" s="215"/>
      <c r="NFK38" s="215"/>
      <c r="NFL38" s="215"/>
      <c r="NFM38" s="215"/>
      <c r="NFN38" s="215"/>
      <c r="NFO38" s="215"/>
      <c r="NFP38" s="215"/>
      <c r="NFQ38" s="215"/>
      <c r="NFR38" s="215"/>
      <c r="NFS38" s="215"/>
      <c r="NFT38" s="215"/>
      <c r="NFU38" s="215"/>
      <c r="NFV38" s="215"/>
      <c r="NFW38" s="215"/>
      <c r="NFX38" s="215"/>
      <c r="NFY38" s="215"/>
      <c r="NFZ38" s="215"/>
      <c r="NGA38" s="215"/>
      <c r="NGB38" s="215"/>
      <c r="NGC38" s="215"/>
      <c r="NGD38" s="215"/>
      <c r="NGE38" s="215"/>
      <c r="NGF38" s="215"/>
      <c r="NGG38" s="215"/>
      <c r="NGH38" s="215"/>
      <c r="NGI38" s="215"/>
      <c r="NGJ38" s="215"/>
      <c r="NGK38" s="215"/>
      <c r="NGL38" s="215"/>
      <c r="NGM38" s="215"/>
      <c r="NGN38" s="215"/>
      <c r="NGO38" s="215"/>
      <c r="NGP38" s="215"/>
      <c r="NGQ38" s="215"/>
      <c r="NGR38" s="215"/>
      <c r="NGS38" s="215"/>
      <c r="NGT38" s="215"/>
      <c r="NGU38" s="215"/>
      <c r="NGV38" s="215"/>
      <c r="NGW38" s="215"/>
      <c r="NGX38" s="215"/>
      <c r="NGY38" s="215"/>
      <c r="NGZ38" s="215"/>
      <c r="NHA38" s="215"/>
      <c r="NHB38" s="215"/>
      <c r="NHC38" s="215"/>
      <c r="NHD38" s="215"/>
      <c r="NHE38" s="215"/>
      <c r="NHF38" s="215"/>
      <c r="NHG38" s="215"/>
      <c r="NHH38" s="215"/>
      <c r="NHI38" s="215"/>
      <c r="NHJ38" s="215"/>
      <c r="NHK38" s="215"/>
      <c r="NHL38" s="215"/>
      <c r="NHM38" s="215"/>
      <c r="NHN38" s="215"/>
      <c r="NHO38" s="215"/>
      <c r="NHP38" s="215"/>
      <c r="NHQ38" s="215"/>
      <c r="NHR38" s="215"/>
      <c r="NHS38" s="215"/>
      <c r="NHT38" s="215"/>
      <c r="NHU38" s="215"/>
      <c r="NHV38" s="215"/>
      <c r="NHW38" s="215"/>
      <c r="NHX38" s="215"/>
      <c r="NHY38" s="215"/>
      <c r="NHZ38" s="215"/>
      <c r="NIA38" s="215"/>
      <c r="NIB38" s="215"/>
      <c r="NIC38" s="215"/>
      <c r="NID38" s="215"/>
      <c r="NIE38" s="215"/>
      <c r="NIF38" s="215"/>
      <c r="NIG38" s="215"/>
      <c r="NIH38" s="215"/>
      <c r="NII38" s="215"/>
      <c r="NIJ38" s="215"/>
      <c r="NIK38" s="215"/>
      <c r="NIL38" s="215"/>
      <c r="NIM38" s="215"/>
      <c r="NIN38" s="215"/>
      <c r="NIO38" s="215"/>
      <c r="NIP38" s="215"/>
      <c r="NIQ38" s="215"/>
      <c r="NIR38" s="215"/>
      <c r="NIS38" s="215"/>
      <c r="NIT38" s="215"/>
      <c r="NIU38" s="215"/>
      <c r="NIV38" s="215"/>
      <c r="NIW38" s="215"/>
      <c r="NIX38" s="215"/>
      <c r="NIY38" s="215"/>
      <c r="NIZ38" s="215"/>
      <c r="NJA38" s="215"/>
      <c r="NJB38" s="215"/>
      <c r="NJC38" s="215"/>
      <c r="NJD38" s="215"/>
      <c r="NJE38" s="215"/>
      <c r="NJF38" s="215"/>
      <c r="NJG38" s="215"/>
      <c r="NJH38" s="215"/>
      <c r="NJI38" s="215"/>
      <c r="NJJ38" s="215"/>
      <c r="NJK38" s="215"/>
      <c r="NJL38" s="215"/>
      <c r="NJM38" s="215"/>
      <c r="NJN38" s="215"/>
      <c r="NJO38" s="215"/>
      <c r="NJP38" s="215"/>
      <c r="NJQ38" s="215"/>
      <c r="NJR38" s="215"/>
      <c r="NJS38" s="215"/>
      <c r="NJT38" s="215"/>
      <c r="NJU38" s="215"/>
      <c r="NJV38" s="215"/>
      <c r="NJW38" s="215"/>
      <c r="NJX38" s="215"/>
      <c r="NJY38" s="215"/>
      <c r="NJZ38" s="215"/>
      <c r="NKA38" s="215"/>
      <c r="NKB38" s="215"/>
      <c r="NKC38" s="215"/>
      <c r="NKD38" s="215"/>
      <c r="NKE38" s="215"/>
      <c r="NKF38" s="215"/>
      <c r="NKG38" s="215"/>
      <c r="NKH38" s="215"/>
      <c r="NKI38" s="215"/>
      <c r="NKJ38" s="215"/>
      <c r="NKK38" s="215"/>
      <c r="NKL38" s="215"/>
      <c r="NKM38" s="215"/>
      <c r="NKN38" s="215"/>
      <c r="NKO38" s="215"/>
      <c r="NKP38" s="215"/>
      <c r="NKQ38" s="215"/>
      <c r="NKR38" s="215"/>
      <c r="NKS38" s="215"/>
      <c r="NKT38" s="215"/>
      <c r="NKU38" s="215"/>
      <c r="NKV38" s="215"/>
      <c r="NKW38" s="215"/>
      <c r="NKX38" s="215"/>
      <c r="NKY38" s="215"/>
      <c r="NKZ38" s="215"/>
      <c r="NLA38" s="215"/>
      <c r="NLB38" s="215"/>
      <c r="NLC38" s="215"/>
      <c r="NLD38" s="215"/>
      <c r="NLE38" s="215"/>
      <c r="NLF38" s="215"/>
      <c r="NLG38" s="215"/>
      <c r="NLH38" s="215"/>
      <c r="NLI38" s="215"/>
      <c r="NLJ38" s="215"/>
      <c r="NLK38" s="215"/>
      <c r="NLL38" s="215"/>
      <c r="NLM38" s="215"/>
      <c r="NLN38" s="215"/>
      <c r="NLO38" s="215"/>
      <c r="NLP38" s="215"/>
      <c r="NLQ38" s="215"/>
      <c r="NLR38" s="215"/>
      <c r="NLS38" s="215"/>
      <c r="NLT38" s="215"/>
      <c r="NLU38" s="215"/>
      <c r="NLV38" s="215"/>
      <c r="NLW38" s="215"/>
      <c r="NLX38" s="215"/>
      <c r="NLY38" s="215"/>
      <c r="NLZ38" s="215"/>
      <c r="NMA38" s="215"/>
      <c r="NMB38" s="215"/>
      <c r="NMC38" s="215"/>
      <c r="NMD38" s="215"/>
      <c r="NME38" s="215"/>
      <c r="NMF38" s="215"/>
      <c r="NMG38" s="215"/>
      <c r="NMH38" s="215"/>
      <c r="NMI38" s="215"/>
      <c r="NMJ38" s="215"/>
      <c r="NMK38" s="215"/>
      <c r="NML38" s="215"/>
      <c r="NMM38" s="215"/>
      <c r="NMN38" s="215"/>
      <c r="NMO38" s="215"/>
      <c r="NMP38" s="215"/>
      <c r="NMQ38" s="215"/>
      <c r="NMR38" s="215"/>
      <c r="NMS38" s="215"/>
      <c r="NMT38" s="215"/>
      <c r="NMU38" s="215"/>
      <c r="NMV38" s="215"/>
      <c r="NMW38" s="215"/>
      <c r="NMX38" s="215"/>
      <c r="NMY38" s="215"/>
      <c r="NMZ38" s="215"/>
      <c r="NNA38" s="215"/>
      <c r="NNB38" s="215"/>
      <c r="NNC38" s="215"/>
      <c r="NND38" s="215"/>
      <c r="NNE38" s="215"/>
      <c r="NNF38" s="215"/>
      <c r="NNG38" s="215"/>
      <c r="NNH38" s="215"/>
      <c r="NNI38" s="215"/>
      <c r="NNJ38" s="215"/>
      <c r="NNK38" s="215"/>
      <c r="NNL38" s="215"/>
      <c r="NNM38" s="215"/>
      <c r="NNN38" s="215"/>
      <c r="NNO38" s="215"/>
      <c r="NNP38" s="215"/>
      <c r="NNQ38" s="215"/>
      <c r="NNR38" s="215"/>
      <c r="NNS38" s="215"/>
      <c r="NNT38" s="215"/>
      <c r="NNU38" s="215"/>
      <c r="NNV38" s="215"/>
      <c r="NNW38" s="215"/>
      <c r="NNX38" s="215"/>
      <c r="NNY38" s="215"/>
      <c r="NNZ38" s="215"/>
      <c r="NOA38" s="215"/>
      <c r="NOB38" s="215"/>
      <c r="NOC38" s="215"/>
      <c r="NOD38" s="215"/>
      <c r="NOE38" s="215"/>
      <c r="NOF38" s="215"/>
      <c r="NOG38" s="215"/>
      <c r="NOH38" s="215"/>
      <c r="NOI38" s="215"/>
      <c r="NOJ38" s="215"/>
      <c r="NOK38" s="215"/>
      <c r="NOL38" s="215"/>
      <c r="NOM38" s="215"/>
      <c r="NON38" s="215"/>
      <c r="NOO38" s="215"/>
      <c r="NOP38" s="215"/>
      <c r="NOQ38" s="215"/>
      <c r="NOR38" s="215"/>
      <c r="NOS38" s="215"/>
      <c r="NOT38" s="215"/>
      <c r="NOU38" s="215"/>
      <c r="NOV38" s="215"/>
      <c r="NOW38" s="215"/>
      <c r="NOX38" s="215"/>
      <c r="NOY38" s="215"/>
      <c r="NOZ38" s="215"/>
      <c r="NPA38" s="215"/>
      <c r="NPB38" s="215"/>
      <c r="NPC38" s="215"/>
      <c r="NPD38" s="215"/>
      <c r="NPE38" s="215"/>
      <c r="NPF38" s="215"/>
      <c r="NPG38" s="215"/>
      <c r="NPH38" s="215"/>
      <c r="NPI38" s="215"/>
      <c r="NPJ38" s="215"/>
      <c r="NPK38" s="215"/>
      <c r="NPL38" s="215"/>
      <c r="NPM38" s="215"/>
      <c r="NPN38" s="215"/>
      <c r="NPO38" s="215"/>
      <c r="NPP38" s="215"/>
      <c r="NPQ38" s="215"/>
      <c r="NPR38" s="215"/>
      <c r="NPS38" s="215"/>
      <c r="NPT38" s="215"/>
      <c r="NPU38" s="215"/>
      <c r="NPV38" s="215"/>
      <c r="NPW38" s="215"/>
      <c r="NPX38" s="215"/>
      <c r="NPY38" s="215"/>
      <c r="NPZ38" s="215"/>
      <c r="NQA38" s="215"/>
      <c r="NQB38" s="215"/>
      <c r="NQC38" s="215"/>
      <c r="NQD38" s="215"/>
      <c r="NQE38" s="215"/>
      <c r="NQF38" s="215"/>
      <c r="NQG38" s="215"/>
      <c r="NQH38" s="215"/>
      <c r="NQI38" s="215"/>
      <c r="NQJ38" s="215"/>
      <c r="NQK38" s="215"/>
      <c r="NQL38" s="215"/>
      <c r="NQM38" s="215"/>
      <c r="NQN38" s="215"/>
      <c r="NQO38" s="215"/>
      <c r="NQP38" s="215"/>
      <c r="NQQ38" s="215"/>
      <c r="NQR38" s="215"/>
      <c r="NQS38" s="215"/>
      <c r="NQT38" s="215"/>
      <c r="NQU38" s="215"/>
      <c r="NQV38" s="215"/>
      <c r="NQW38" s="215"/>
      <c r="NQX38" s="215"/>
      <c r="NQY38" s="215"/>
      <c r="NQZ38" s="215"/>
      <c r="NRA38" s="215"/>
      <c r="NRB38" s="215"/>
      <c r="NRC38" s="215"/>
      <c r="NRD38" s="215"/>
      <c r="NRE38" s="215"/>
      <c r="NRF38" s="215"/>
      <c r="NRG38" s="215"/>
      <c r="NRH38" s="215"/>
      <c r="NRI38" s="215"/>
      <c r="NRJ38" s="215"/>
      <c r="NRK38" s="215"/>
      <c r="NRL38" s="215"/>
      <c r="NRM38" s="215"/>
      <c r="NRN38" s="215"/>
      <c r="NRO38" s="215"/>
      <c r="NRP38" s="215"/>
      <c r="NRQ38" s="215"/>
      <c r="NRR38" s="215"/>
      <c r="NRS38" s="215"/>
      <c r="NRT38" s="215"/>
      <c r="NRU38" s="215"/>
      <c r="NRV38" s="215"/>
      <c r="NRW38" s="215"/>
      <c r="NRX38" s="215"/>
      <c r="NRY38" s="215"/>
      <c r="NRZ38" s="215"/>
      <c r="NSA38" s="215"/>
      <c r="NSB38" s="215"/>
      <c r="NSC38" s="215"/>
      <c r="NSD38" s="215"/>
      <c r="NSE38" s="215"/>
      <c r="NSF38" s="215"/>
      <c r="NSG38" s="215"/>
      <c r="NSH38" s="215"/>
      <c r="NSI38" s="215"/>
      <c r="NSJ38" s="215"/>
      <c r="NSK38" s="215"/>
      <c r="NSL38" s="215"/>
      <c r="NSM38" s="215"/>
      <c r="NSN38" s="215"/>
      <c r="NSO38" s="215"/>
      <c r="NSP38" s="215"/>
      <c r="NSQ38" s="215"/>
      <c r="NSR38" s="215"/>
      <c r="NSS38" s="215"/>
      <c r="NST38" s="215"/>
      <c r="NSU38" s="215"/>
      <c r="NSV38" s="215"/>
      <c r="NSW38" s="215"/>
      <c r="NSX38" s="215"/>
      <c r="NSY38" s="215"/>
      <c r="NSZ38" s="215"/>
      <c r="NTA38" s="215"/>
      <c r="NTB38" s="215"/>
      <c r="NTC38" s="215"/>
      <c r="NTD38" s="215"/>
      <c r="NTE38" s="215"/>
      <c r="NTF38" s="215"/>
      <c r="NTG38" s="215"/>
      <c r="NTH38" s="215"/>
      <c r="NTI38" s="215"/>
      <c r="NTJ38" s="215"/>
      <c r="NTK38" s="215"/>
      <c r="NTL38" s="215"/>
      <c r="NTM38" s="215"/>
      <c r="NTN38" s="215"/>
      <c r="NTO38" s="215"/>
      <c r="NTP38" s="215"/>
      <c r="NTQ38" s="215"/>
      <c r="NTR38" s="215"/>
      <c r="NTS38" s="215"/>
      <c r="NTT38" s="215"/>
      <c r="NTU38" s="215"/>
      <c r="NTV38" s="215"/>
      <c r="NTW38" s="215"/>
      <c r="NTX38" s="215"/>
      <c r="NTY38" s="215"/>
      <c r="NTZ38" s="215"/>
      <c r="NUA38" s="215"/>
      <c r="NUB38" s="215"/>
      <c r="NUC38" s="215"/>
      <c r="NUD38" s="215"/>
      <c r="NUE38" s="215"/>
      <c r="NUF38" s="215"/>
      <c r="NUG38" s="215"/>
      <c r="NUH38" s="215"/>
      <c r="NUI38" s="215"/>
      <c r="NUJ38" s="215"/>
      <c r="NUK38" s="215"/>
      <c r="NUL38" s="215"/>
      <c r="NUM38" s="215"/>
      <c r="NUN38" s="215"/>
      <c r="NUO38" s="215"/>
      <c r="NUP38" s="215"/>
      <c r="NUQ38" s="215"/>
      <c r="NUR38" s="215"/>
      <c r="NUS38" s="215"/>
      <c r="NUT38" s="215"/>
      <c r="NUU38" s="215"/>
      <c r="NUV38" s="215"/>
      <c r="NUW38" s="215"/>
      <c r="NUX38" s="215"/>
      <c r="NUY38" s="215"/>
      <c r="NUZ38" s="215"/>
      <c r="NVA38" s="215"/>
      <c r="NVB38" s="215"/>
      <c r="NVC38" s="215"/>
      <c r="NVD38" s="215"/>
      <c r="NVE38" s="215"/>
      <c r="NVF38" s="215"/>
      <c r="NVG38" s="215"/>
      <c r="NVH38" s="215"/>
      <c r="NVI38" s="215"/>
      <c r="NVJ38" s="215"/>
      <c r="NVK38" s="215"/>
      <c r="NVL38" s="215"/>
      <c r="NVM38" s="215"/>
      <c r="NVN38" s="215"/>
      <c r="NVO38" s="215"/>
      <c r="NVP38" s="215"/>
      <c r="NVQ38" s="215"/>
      <c r="NVR38" s="215"/>
      <c r="NVS38" s="215"/>
      <c r="NVT38" s="215"/>
      <c r="NVU38" s="215"/>
      <c r="NVV38" s="215"/>
      <c r="NVW38" s="215"/>
      <c r="NVX38" s="215"/>
      <c r="NVY38" s="215"/>
      <c r="NVZ38" s="215"/>
      <c r="NWA38" s="215"/>
      <c r="NWB38" s="215"/>
      <c r="NWC38" s="215"/>
      <c r="NWD38" s="215"/>
      <c r="NWE38" s="215"/>
      <c r="NWF38" s="215"/>
      <c r="NWG38" s="215"/>
      <c r="NWH38" s="215"/>
      <c r="NWI38" s="215"/>
      <c r="NWJ38" s="215"/>
      <c r="NWK38" s="215"/>
      <c r="NWL38" s="215"/>
      <c r="NWM38" s="215"/>
      <c r="NWN38" s="215"/>
      <c r="NWO38" s="215"/>
      <c r="NWP38" s="215"/>
      <c r="NWQ38" s="215"/>
      <c r="NWR38" s="215"/>
      <c r="NWS38" s="215"/>
      <c r="NWT38" s="215"/>
      <c r="NWU38" s="215"/>
      <c r="NWV38" s="215"/>
      <c r="NWW38" s="215"/>
      <c r="NWX38" s="215"/>
      <c r="NWY38" s="215"/>
      <c r="NWZ38" s="215"/>
      <c r="NXA38" s="215"/>
      <c r="NXB38" s="215"/>
      <c r="NXC38" s="215"/>
      <c r="NXD38" s="215"/>
      <c r="NXE38" s="215"/>
      <c r="NXF38" s="215"/>
      <c r="NXG38" s="215"/>
      <c r="NXH38" s="215"/>
      <c r="NXI38" s="215"/>
      <c r="NXJ38" s="215"/>
      <c r="NXK38" s="215"/>
      <c r="NXL38" s="215"/>
      <c r="NXM38" s="215"/>
      <c r="NXN38" s="215"/>
      <c r="NXO38" s="215"/>
      <c r="NXP38" s="215"/>
      <c r="NXQ38" s="215"/>
      <c r="NXR38" s="215"/>
      <c r="NXS38" s="215"/>
      <c r="NXT38" s="215"/>
      <c r="NXU38" s="215"/>
      <c r="NXV38" s="215"/>
      <c r="NXW38" s="215"/>
      <c r="NXX38" s="215"/>
      <c r="NXY38" s="215"/>
      <c r="NXZ38" s="215"/>
      <c r="NYA38" s="215"/>
      <c r="NYB38" s="215"/>
      <c r="NYC38" s="215"/>
      <c r="NYD38" s="215"/>
      <c r="NYE38" s="215"/>
      <c r="NYF38" s="215"/>
      <c r="NYG38" s="215"/>
      <c r="NYH38" s="215"/>
      <c r="NYI38" s="215"/>
      <c r="NYJ38" s="215"/>
      <c r="NYK38" s="215"/>
      <c r="NYL38" s="215"/>
      <c r="NYM38" s="215"/>
      <c r="NYN38" s="215"/>
      <c r="NYO38" s="215"/>
      <c r="NYP38" s="215"/>
      <c r="NYQ38" s="215"/>
      <c r="NYR38" s="215"/>
      <c r="NYS38" s="215"/>
      <c r="NYT38" s="215"/>
      <c r="NYU38" s="215"/>
      <c r="NYV38" s="215"/>
      <c r="NYW38" s="215"/>
      <c r="NYX38" s="215"/>
      <c r="NYY38" s="215"/>
      <c r="NYZ38" s="215"/>
      <c r="NZA38" s="215"/>
      <c r="NZB38" s="215"/>
      <c r="NZC38" s="215"/>
      <c r="NZD38" s="215"/>
      <c r="NZE38" s="215"/>
      <c r="NZF38" s="215"/>
      <c r="NZG38" s="215"/>
      <c r="NZH38" s="215"/>
      <c r="NZI38" s="215"/>
      <c r="NZJ38" s="215"/>
      <c r="NZK38" s="215"/>
      <c r="NZL38" s="215"/>
      <c r="NZM38" s="215"/>
      <c r="NZN38" s="215"/>
      <c r="NZO38" s="215"/>
      <c r="NZP38" s="215"/>
      <c r="NZQ38" s="215"/>
      <c r="NZR38" s="215"/>
      <c r="NZS38" s="215"/>
      <c r="NZT38" s="215"/>
      <c r="NZU38" s="215"/>
      <c r="NZV38" s="215"/>
      <c r="NZW38" s="215"/>
      <c r="NZX38" s="215"/>
      <c r="NZY38" s="215"/>
      <c r="NZZ38" s="215"/>
      <c r="OAA38" s="215"/>
      <c r="OAB38" s="215"/>
      <c r="OAC38" s="215"/>
      <c r="OAD38" s="215"/>
      <c r="OAE38" s="215"/>
      <c r="OAF38" s="215"/>
      <c r="OAG38" s="215"/>
      <c r="OAH38" s="215"/>
      <c r="OAI38" s="215"/>
      <c r="OAJ38" s="215"/>
      <c r="OAK38" s="215"/>
      <c r="OAL38" s="215"/>
      <c r="OAM38" s="215"/>
      <c r="OAN38" s="215"/>
      <c r="OAO38" s="215"/>
      <c r="OAP38" s="215"/>
      <c r="OAQ38" s="215"/>
      <c r="OAR38" s="215"/>
      <c r="OAS38" s="215"/>
      <c r="OAT38" s="215"/>
      <c r="OAU38" s="215"/>
      <c r="OAV38" s="215"/>
      <c r="OAW38" s="215"/>
      <c r="OAX38" s="215"/>
      <c r="OAY38" s="215"/>
      <c r="OAZ38" s="215"/>
      <c r="OBA38" s="215"/>
      <c r="OBB38" s="215"/>
      <c r="OBC38" s="215"/>
      <c r="OBD38" s="215"/>
      <c r="OBE38" s="215"/>
      <c r="OBF38" s="215"/>
      <c r="OBG38" s="215"/>
      <c r="OBH38" s="215"/>
      <c r="OBI38" s="215"/>
      <c r="OBJ38" s="215"/>
      <c r="OBK38" s="215"/>
      <c r="OBL38" s="215"/>
      <c r="OBM38" s="215"/>
      <c r="OBN38" s="215"/>
      <c r="OBO38" s="215"/>
      <c r="OBP38" s="215"/>
      <c r="OBQ38" s="215"/>
      <c r="OBR38" s="215"/>
      <c r="OBS38" s="215"/>
      <c r="OBT38" s="215"/>
      <c r="OBU38" s="215"/>
      <c r="OBV38" s="215"/>
      <c r="OBW38" s="215"/>
      <c r="OBX38" s="215"/>
      <c r="OBY38" s="215"/>
      <c r="OBZ38" s="215"/>
      <c r="OCA38" s="215"/>
      <c r="OCB38" s="215"/>
      <c r="OCC38" s="215"/>
      <c r="OCD38" s="215"/>
      <c r="OCE38" s="215"/>
      <c r="OCF38" s="215"/>
      <c r="OCG38" s="215"/>
      <c r="OCH38" s="215"/>
      <c r="OCI38" s="215"/>
      <c r="OCJ38" s="215"/>
      <c r="OCK38" s="215"/>
      <c r="OCL38" s="215"/>
      <c r="OCM38" s="215"/>
      <c r="OCN38" s="215"/>
      <c r="OCO38" s="215"/>
      <c r="OCP38" s="215"/>
      <c r="OCQ38" s="215"/>
      <c r="OCR38" s="215"/>
      <c r="OCS38" s="215"/>
      <c r="OCT38" s="215"/>
      <c r="OCU38" s="215"/>
      <c r="OCV38" s="215"/>
      <c r="OCW38" s="215"/>
      <c r="OCX38" s="215"/>
      <c r="OCY38" s="215"/>
      <c r="OCZ38" s="215"/>
      <c r="ODA38" s="215"/>
      <c r="ODB38" s="215"/>
      <c r="ODC38" s="215"/>
      <c r="ODD38" s="215"/>
      <c r="ODE38" s="215"/>
      <c r="ODF38" s="215"/>
      <c r="ODG38" s="215"/>
      <c r="ODH38" s="215"/>
      <c r="ODI38" s="215"/>
      <c r="ODJ38" s="215"/>
      <c r="ODK38" s="215"/>
      <c r="ODL38" s="215"/>
      <c r="ODM38" s="215"/>
      <c r="ODN38" s="215"/>
      <c r="ODO38" s="215"/>
      <c r="ODP38" s="215"/>
      <c r="ODQ38" s="215"/>
      <c r="ODR38" s="215"/>
      <c r="ODS38" s="215"/>
      <c r="ODT38" s="215"/>
      <c r="ODU38" s="215"/>
      <c r="ODV38" s="215"/>
      <c r="ODW38" s="215"/>
      <c r="ODX38" s="215"/>
      <c r="ODY38" s="215"/>
      <c r="ODZ38" s="215"/>
      <c r="OEA38" s="215"/>
      <c r="OEB38" s="215"/>
      <c r="OEC38" s="215"/>
      <c r="OED38" s="215"/>
      <c r="OEE38" s="215"/>
      <c r="OEF38" s="215"/>
      <c r="OEG38" s="215"/>
      <c r="OEH38" s="215"/>
      <c r="OEI38" s="215"/>
      <c r="OEJ38" s="215"/>
      <c r="OEK38" s="215"/>
      <c r="OEL38" s="215"/>
      <c r="OEM38" s="215"/>
      <c r="OEN38" s="215"/>
      <c r="OEO38" s="215"/>
      <c r="OEP38" s="215"/>
      <c r="OEQ38" s="215"/>
      <c r="OER38" s="215"/>
      <c r="OES38" s="215"/>
      <c r="OET38" s="215"/>
      <c r="OEU38" s="215"/>
      <c r="OEV38" s="215"/>
      <c r="OEW38" s="215"/>
      <c r="OEX38" s="215"/>
      <c r="OEY38" s="215"/>
      <c r="OEZ38" s="215"/>
      <c r="OFA38" s="215"/>
      <c r="OFB38" s="215"/>
      <c r="OFC38" s="215"/>
      <c r="OFD38" s="215"/>
      <c r="OFE38" s="215"/>
      <c r="OFF38" s="215"/>
      <c r="OFG38" s="215"/>
      <c r="OFH38" s="215"/>
      <c r="OFI38" s="215"/>
      <c r="OFJ38" s="215"/>
      <c r="OFK38" s="215"/>
      <c r="OFL38" s="215"/>
      <c r="OFM38" s="215"/>
      <c r="OFN38" s="215"/>
      <c r="OFO38" s="215"/>
      <c r="OFP38" s="215"/>
      <c r="OFQ38" s="215"/>
      <c r="OFR38" s="215"/>
      <c r="OFS38" s="215"/>
      <c r="OFT38" s="215"/>
      <c r="OFU38" s="215"/>
      <c r="OFV38" s="215"/>
      <c r="OFW38" s="215"/>
      <c r="OFX38" s="215"/>
      <c r="OFY38" s="215"/>
      <c r="OFZ38" s="215"/>
      <c r="OGA38" s="215"/>
      <c r="OGB38" s="215"/>
      <c r="OGC38" s="215"/>
      <c r="OGD38" s="215"/>
      <c r="OGE38" s="215"/>
      <c r="OGF38" s="215"/>
      <c r="OGG38" s="215"/>
      <c r="OGH38" s="215"/>
      <c r="OGI38" s="215"/>
      <c r="OGJ38" s="215"/>
      <c r="OGK38" s="215"/>
      <c r="OGL38" s="215"/>
      <c r="OGM38" s="215"/>
      <c r="OGN38" s="215"/>
      <c r="OGO38" s="215"/>
      <c r="OGP38" s="215"/>
      <c r="OGQ38" s="215"/>
      <c r="OGR38" s="215"/>
      <c r="OGS38" s="215"/>
      <c r="OGT38" s="215"/>
      <c r="OGU38" s="215"/>
      <c r="OGV38" s="215"/>
      <c r="OGW38" s="215"/>
      <c r="OGX38" s="215"/>
      <c r="OGY38" s="215"/>
      <c r="OGZ38" s="215"/>
      <c r="OHA38" s="215"/>
      <c r="OHB38" s="215"/>
      <c r="OHC38" s="215"/>
      <c r="OHD38" s="215"/>
      <c r="OHE38" s="215"/>
      <c r="OHF38" s="215"/>
      <c r="OHG38" s="215"/>
      <c r="OHH38" s="215"/>
      <c r="OHI38" s="215"/>
      <c r="OHJ38" s="215"/>
      <c r="OHK38" s="215"/>
      <c r="OHL38" s="215"/>
      <c r="OHM38" s="215"/>
      <c r="OHN38" s="215"/>
      <c r="OHO38" s="215"/>
      <c r="OHP38" s="215"/>
      <c r="OHQ38" s="215"/>
      <c r="OHR38" s="215"/>
      <c r="OHS38" s="215"/>
      <c r="OHT38" s="215"/>
      <c r="OHU38" s="215"/>
      <c r="OHV38" s="215"/>
      <c r="OHW38" s="215"/>
      <c r="OHX38" s="215"/>
      <c r="OHY38" s="215"/>
      <c r="OHZ38" s="215"/>
      <c r="OIA38" s="215"/>
      <c r="OIB38" s="215"/>
      <c r="OIC38" s="215"/>
      <c r="OID38" s="215"/>
      <c r="OIE38" s="215"/>
      <c r="OIF38" s="215"/>
      <c r="OIG38" s="215"/>
      <c r="OIH38" s="215"/>
      <c r="OII38" s="215"/>
      <c r="OIJ38" s="215"/>
      <c r="OIK38" s="215"/>
      <c r="OIL38" s="215"/>
      <c r="OIM38" s="215"/>
      <c r="OIN38" s="215"/>
      <c r="OIO38" s="215"/>
      <c r="OIP38" s="215"/>
      <c r="OIQ38" s="215"/>
      <c r="OIR38" s="215"/>
      <c r="OIS38" s="215"/>
      <c r="OIT38" s="215"/>
      <c r="OIU38" s="215"/>
      <c r="OIV38" s="215"/>
      <c r="OIW38" s="215"/>
      <c r="OIX38" s="215"/>
      <c r="OIY38" s="215"/>
      <c r="OIZ38" s="215"/>
      <c r="OJA38" s="215"/>
      <c r="OJB38" s="215"/>
      <c r="OJC38" s="215"/>
      <c r="OJD38" s="215"/>
      <c r="OJE38" s="215"/>
      <c r="OJF38" s="215"/>
      <c r="OJG38" s="215"/>
      <c r="OJH38" s="215"/>
      <c r="OJI38" s="215"/>
      <c r="OJJ38" s="215"/>
      <c r="OJK38" s="215"/>
      <c r="OJL38" s="215"/>
      <c r="OJM38" s="215"/>
      <c r="OJN38" s="215"/>
      <c r="OJO38" s="215"/>
      <c r="OJP38" s="215"/>
      <c r="OJQ38" s="215"/>
      <c r="OJR38" s="215"/>
      <c r="OJS38" s="215"/>
      <c r="OJT38" s="215"/>
      <c r="OJU38" s="215"/>
      <c r="OJV38" s="215"/>
      <c r="OJW38" s="215"/>
      <c r="OJX38" s="215"/>
      <c r="OJY38" s="215"/>
      <c r="OJZ38" s="215"/>
      <c r="OKA38" s="215"/>
      <c r="OKB38" s="215"/>
      <c r="OKC38" s="215"/>
      <c r="OKD38" s="215"/>
      <c r="OKE38" s="215"/>
      <c r="OKF38" s="215"/>
      <c r="OKG38" s="215"/>
      <c r="OKH38" s="215"/>
      <c r="OKI38" s="215"/>
      <c r="OKJ38" s="215"/>
      <c r="OKK38" s="215"/>
      <c r="OKL38" s="215"/>
      <c r="OKM38" s="215"/>
      <c r="OKN38" s="215"/>
      <c r="OKO38" s="215"/>
      <c r="OKP38" s="215"/>
      <c r="OKQ38" s="215"/>
      <c r="OKR38" s="215"/>
      <c r="OKS38" s="215"/>
      <c r="OKT38" s="215"/>
      <c r="OKU38" s="215"/>
      <c r="OKV38" s="215"/>
      <c r="OKW38" s="215"/>
      <c r="OKX38" s="215"/>
      <c r="OKY38" s="215"/>
      <c r="OKZ38" s="215"/>
      <c r="OLA38" s="215"/>
      <c r="OLB38" s="215"/>
      <c r="OLC38" s="215"/>
      <c r="OLD38" s="215"/>
      <c r="OLE38" s="215"/>
      <c r="OLF38" s="215"/>
      <c r="OLG38" s="215"/>
      <c r="OLH38" s="215"/>
      <c r="OLI38" s="215"/>
      <c r="OLJ38" s="215"/>
      <c r="OLK38" s="215"/>
      <c r="OLL38" s="215"/>
      <c r="OLM38" s="215"/>
      <c r="OLN38" s="215"/>
      <c r="OLO38" s="215"/>
      <c r="OLP38" s="215"/>
      <c r="OLQ38" s="215"/>
      <c r="OLR38" s="215"/>
      <c r="OLS38" s="215"/>
      <c r="OLT38" s="215"/>
      <c r="OLU38" s="215"/>
      <c r="OLV38" s="215"/>
      <c r="OLW38" s="215"/>
      <c r="OLX38" s="215"/>
      <c r="OLY38" s="215"/>
      <c r="OLZ38" s="215"/>
      <c r="OMA38" s="215"/>
      <c r="OMB38" s="215"/>
      <c r="OMC38" s="215"/>
      <c r="OMD38" s="215"/>
      <c r="OME38" s="215"/>
      <c r="OMF38" s="215"/>
      <c r="OMG38" s="215"/>
      <c r="OMH38" s="215"/>
      <c r="OMI38" s="215"/>
      <c r="OMJ38" s="215"/>
      <c r="OMK38" s="215"/>
      <c r="OML38" s="215"/>
      <c r="OMM38" s="215"/>
      <c r="OMN38" s="215"/>
      <c r="OMO38" s="215"/>
      <c r="OMP38" s="215"/>
      <c r="OMQ38" s="215"/>
      <c r="OMR38" s="215"/>
      <c r="OMS38" s="215"/>
      <c r="OMT38" s="215"/>
      <c r="OMU38" s="215"/>
      <c r="OMV38" s="215"/>
      <c r="OMW38" s="215"/>
      <c r="OMX38" s="215"/>
      <c r="OMY38" s="215"/>
      <c r="OMZ38" s="215"/>
      <c r="ONA38" s="215"/>
      <c r="ONB38" s="215"/>
      <c r="ONC38" s="215"/>
      <c r="OND38" s="215"/>
      <c r="ONE38" s="215"/>
      <c r="ONF38" s="215"/>
      <c r="ONG38" s="215"/>
      <c r="ONH38" s="215"/>
      <c r="ONI38" s="215"/>
      <c r="ONJ38" s="215"/>
      <c r="ONK38" s="215"/>
      <c r="ONL38" s="215"/>
      <c r="ONM38" s="215"/>
      <c r="ONN38" s="215"/>
      <c r="ONO38" s="215"/>
      <c r="ONP38" s="215"/>
      <c r="ONQ38" s="215"/>
      <c r="ONR38" s="215"/>
      <c r="ONS38" s="215"/>
      <c r="ONT38" s="215"/>
      <c r="ONU38" s="215"/>
      <c r="ONV38" s="215"/>
      <c r="ONW38" s="215"/>
      <c r="ONX38" s="215"/>
      <c r="ONY38" s="215"/>
      <c r="ONZ38" s="215"/>
      <c r="OOA38" s="215"/>
      <c r="OOB38" s="215"/>
      <c r="OOC38" s="215"/>
      <c r="OOD38" s="215"/>
      <c r="OOE38" s="215"/>
      <c r="OOF38" s="215"/>
      <c r="OOG38" s="215"/>
      <c r="OOH38" s="215"/>
      <c r="OOI38" s="215"/>
      <c r="OOJ38" s="215"/>
      <c r="OOK38" s="215"/>
      <c r="OOL38" s="215"/>
      <c r="OOM38" s="215"/>
      <c r="OON38" s="215"/>
      <c r="OOO38" s="215"/>
      <c r="OOP38" s="215"/>
      <c r="OOQ38" s="215"/>
      <c r="OOR38" s="215"/>
      <c r="OOS38" s="215"/>
      <c r="OOT38" s="215"/>
      <c r="OOU38" s="215"/>
      <c r="OOV38" s="215"/>
      <c r="OOW38" s="215"/>
      <c r="OOX38" s="215"/>
      <c r="OOY38" s="215"/>
      <c r="OOZ38" s="215"/>
      <c r="OPA38" s="215"/>
      <c r="OPB38" s="215"/>
      <c r="OPC38" s="215"/>
      <c r="OPD38" s="215"/>
      <c r="OPE38" s="215"/>
      <c r="OPF38" s="215"/>
      <c r="OPG38" s="215"/>
      <c r="OPH38" s="215"/>
      <c r="OPI38" s="215"/>
      <c r="OPJ38" s="215"/>
      <c r="OPK38" s="215"/>
      <c r="OPL38" s="215"/>
      <c r="OPM38" s="215"/>
      <c r="OPN38" s="215"/>
      <c r="OPO38" s="215"/>
      <c r="OPP38" s="215"/>
      <c r="OPQ38" s="215"/>
      <c r="OPR38" s="215"/>
      <c r="OPS38" s="215"/>
      <c r="OPT38" s="215"/>
      <c r="OPU38" s="215"/>
      <c r="OPV38" s="215"/>
      <c r="OPW38" s="215"/>
      <c r="OPX38" s="215"/>
      <c r="OPY38" s="215"/>
      <c r="OPZ38" s="215"/>
      <c r="OQA38" s="215"/>
      <c r="OQB38" s="215"/>
      <c r="OQC38" s="215"/>
      <c r="OQD38" s="215"/>
      <c r="OQE38" s="215"/>
      <c r="OQF38" s="215"/>
      <c r="OQG38" s="215"/>
      <c r="OQH38" s="215"/>
      <c r="OQI38" s="215"/>
      <c r="OQJ38" s="215"/>
      <c r="OQK38" s="215"/>
      <c r="OQL38" s="215"/>
      <c r="OQM38" s="215"/>
      <c r="OQN38" s="215"/>
      <c r="OQO38" s="215"/>
      <c r="OQP38" s="215"/>
      <c r="OQQ38" s="215"/>
      <c r="OQR38" s="215"/>
      <c r="OQS38" s="215"/>
      <c r="OQT38" s="215"/>
      <c r="OQU38" s="215"/>
      <c r="OQV38" s="215"/>
      <c r="OQW38" s="215"/>
      <c r="OQX38" s="215"/>
      <c r="OQY38" s="215"/>
      <c r="OQZ38" s="215"/>
      <c r="ORA38" s="215"/>
      <c r="ORB38" s="215"/>
      <c r="ORC38" s="215"/>
      <c r="ORD38" s="215"/>
      <c r="ORE38" s="215"/>
      <c r="ORF38" s="215"/>
      <c r="ORG38" s="215"/>
      <c r="ORH38" s="215"/>
      <c r="ORI38" s="215"/>
      <c r="ORJ38" s="215"/>
      <c r="ORK38" s="215"/>
      <c r="ORL38" s="215"/>
      <c r="ORM38" s="215"/>
      <c r="ORN38" s="215"/>
      <c r="ORO38" s="215"/>
      <c r="ORP38" s="215"/>
      <c r="ORQ38" s="215"/>
      <c r="ORR38" s="215"/>
      <c r="ORS38" s="215"/>
      <c r="ORT38" s="215"/>
      <c r="ORU38" s="215"/>
      <c r="ORV38" s="215"/>
      <c r="ORW38" s="215"/>
      <c r="ORX38" s="215"/>
      <c r="ORY38" s="215"/>
      <c r="ORZ38" s="215"/>
      <c r="OSA38" s="215"/>
      <c r="OSB38" s="215"/>
      <c r="OSC38" s="215"/>
      <c r="OSD38" s="215"/>
      <c r="OSE38" s="215"/>
      <c r="OSF38" s="215"/>
      <c r="OSG38" s="215"/>
      <c r="OSH38" s="215"/>
      <c r="OSI38" s="215"/>
      <c r="OSJ38" s="215"/>
      <c r="OSK38" s="215"/>
      <c r="OSL38" s="215"/>
      <c r="OSM38" s="215"/>
      <c r="OSN38" s="215"/>
      <c r="OSO38" s="215"/>
      <c r="OSP38" s="215"/>
      <c r="OSQ38" s="215"/>
      <c r="OSR38" s="215"/>
      <c r="OSS38" s="215"/>
      <c r="OST38" s="215"/>
      <c r="OSU38" s="215"/>
      <c r="OSV38" s="215"/>
      <c r="OSW38" s="215"/>
      <c r="OSX38" s="215"/>
      <c r="OSY38" s="215"/>
      <c r="OSZ38" s="215"/>
      <c r="OTA38" s="215"/>
      <c r="OTB38" s="215"/>
      <c r="OTC38" s="215"/>
      <c r="OTD38" s="215"/>
      <c r="OTE38" s="215"/>
      <c r="OTF38" s="215"/>
      <c r="OTG38" s="215"/>
      <c r="OTH38" s="215"/>
      <c r="OTI38" s="215"/>
      <c r="OTJ38" s="215"/>
      <c r="OTK38" s="215"/>
      <c r="OTL38" s="215"/>
      <c r="OTM38" s="215"/>
      <c r="OTN38" s="215"/>
      <c r="OTO38" s="215"/>
      <c r="OTP38" s="215"/>
      <c r="OTQ38" s="215"/>
      <c r="OTR38" s="215"/>
      <c r="OTS38" s="215"/>
      <c r="OTT38" s="215"/>
      <c r="OTU38" s="215"/>
      <c r="OTV38" s="215"/>
      <c r="OTW38" s="215"/>
      <c r="OTX38" s="215"/>
      <c r="OTY38" s="215"/>
      <c r="OTZ38" s="215"/>
      <c r="OUA38" s="215"/>
      <c r="OUB38" s="215"/>
      <c r="OUC38" s="215"/>
      <c r="OUD38" s="215"/>
      <c r="OUE38" s="215"/>
      <c r="OUF38" s="215"/>
      <c r="OUG38" s="215"/>
      <c r="OUH38" s="215"/>
      <c r="OUI38" s="215"/>
      <c r="OUJ38" s="215"/>
      <c r="OUK38" s="215"/>
      <c r="OUL38" s="215"/>
      <c r="OUM38" s="215"/>
      <c r="OUN38" s="215"/>
      <c r="OUO38" s="215"/>
      <c r="OUP38" s="215"/>
      <c r="OUQ38" s="215"/>
      <c r="OUR38" s="215"/>
      <c r="OUS38" s="215"/>
      <c r="OUT38" s="215"/>
      <c r="OUU38" s="215"/>
      <c r="OUV38" s="215"/>
      <c r="OUW38" s="215"/>
      <c r="OUX38" s="215"/>
      <c r="OUY38" s="215"/>
      <c r="OUZ38" s="215"/>
      <c r="OVA38" s="215"/>
      <c r="OVB38" s="215"/>
      <c r="OVC38" s="215"/>
      <c r="OVD38" s="215"/>
      <c r="OVE38" s="215"/>
      <c r="OVF38" s="215"/>
      <c r="OVG38" s="215"/>
      <c r="OVH38" s="215"/>
      <c r="OVI38" s="215"/>
      <c r="OVJ38" s="215"/>
      <c r="OVK38" s="215"/>
      <c r="OVL38" s="215"/>
      <c r="OVM38" s="215"/>
      <c r="OVN38" s="215"/>
      <c r="OVO38" s="215"/>
      <c r="OVP38" s="215"/>
      <c r="OVQ38" s="215"/>
      <c r="OVR38" s="215"/>
      <c r="OVS38" s="215"/>
      <c r="OVT38" s="215"/>
      <c r="OVU38" s="215"/>
      <c r="OVV38" s="215"/>
      <c r="OVW38" s="215"/>
      <c r="OVX38" s="215"/>
      <c r="OVY38" s="215"/>
      <c r="OVZ38" s="215"/>
      <c r="OWA38" s="215"/>
      <c r="OWB38" s="215"/>
      <c r="OWC38" s="215"/>
      <c r="OWD38" s="215"/>
      <c r="OWE38" s="215"/>
      <c r="OWF38" s="215"/>
      <c r="OWG38" s="215"/>
      <c r="OWH38" s="215"/>
      <c r="OWI38" s="215"/>
      <c r="OWJ38" s="215"/>
      <c r="OWK38" s="215"/>
      <c r="OWL38" s="215"/>
      <c r="OWM38" s="215"/>
      <c r="OWN38" s="215"/>
      <c r="OWO38" s="215"/>
      <c r="OWP38" s="215"/>
      <c r="OWQ38" s="215"/>
      <c r="OWR38" s="215"/>
      <c r="OWS38" s="215"/>
      <c r="OWT38" s="215"/>
      <c r="OWU38" s="215"/>
      <c r="OWV38" s="215"/>
      <c r="OWW38" s="215"/>
      <c r="OWX38" s="215"/>
      <c r="OWY38" s="215"/>
      <c r="OWZ38" s="215"/>
      <c r="OXA38" s="215"/>
      <c r="OXB38" s="215"/>
      <c r="OXC38" s="215"/>
      <c r="OXD38" s="215"/>
      <c r="OXE38" s="215"/>
      <c r="OXF38" s="215"/>
      <c r="OXG38" s="215"/>
      <c r="OXH38" s="215"/>
      <c r="OXI38" s="215"/>
      <c r="OXJ38" s="215"/>
      <c r="OXK38" s="215"/>
      <c r="OXL38" s="215"/>
      <c r="OXM38" s="215"/>
      <c r="OXN38" s="215"/>
      <c r="OXO38" s="215"/>
      <c r="OXP38" s="215"/>
      <c r="OXQ38" s="215"/>
      <c r="OXR38" s="215"/>
      <c r="OXS38" s="215"/>
      <c r="OXT38" s="215"/>
      <c r="OXU38" s="215"/>
      <c r="OXV38" s="215"/>
      <c r="OXW38" s="215"/>
      <c r="OXX38" s="215"/>
      <c r="OXY38" s="215"/>
      <c r="OXZ38" s="215"/>
      <c r="OYA38" s="215"/>
      <c r="OYB38" s="215"/>
      <c r="OYC38" s="215"/>
      <c r="OYD38" s="215"/>
      <c r="OYE38" s="215"/>
      <c r="OYF38" s="215"/>
      <c r="OYG38" s="215"/>
      <c r="OYH38" s="215"/>
      <c r="OYI38" s="215"/>
      <c r="OYJ38" s="215"/>
      <c r="OYK38" s="215"/>
      <c r="OYL38" s="215"/>
      <c r="OYM38" s="215"/>
      <c r="OYN38" s="215"/>
      <c r="OYO38" s="215"/>
      <c r="OYP38" s="215"/>
      <c r="OYQ38" s="215"/>
      <c r="OYR38" s="215"/>
      <c r="OYS38" s="215"/>
      <c r="OYT38" s="215"/>
      <c r="OYU38" s="215"/>
      <c r="OYV38" s="215"/>
      <c r="OYW38" s="215"/>
      <c r="OYX38" s="215"/>
      <c r="OYY38" s="215"/>
      <c r="OYZ38" s="215"/>
      <c r="OZA38" s="215"/>
      <c r="OZB38" s="215"/>
      <c r="OZC38" s="215"/>
      <c r="OZD38" s="215"/>
      <c r="OZE38" s="215"/>
      <c r="OZF38" s="215"/>
      <c r="OZG38" s="215"/>
      <c r="OZH38" s="215"/>
      <c r="OZI38" s="215"/>
      <c r="OZJ38" s="215"/>
      <c r="OZK38" s="215"/>
      <c r="OZL38" s="215"/>
      <c r="OZM38" s="215"/>
      <c r="OZN38" s="215"/>
      <c r="OZO38" s="215"/>
      <c r="OZP38" s="215"/>
      <c r="OZQ38" s="215"/>
      <c r="OZR38" s="215"/>
      <c r="OZS38" s="215"/>
      <c r="OZT38" s="215"/>
      <c r="OZU38" s="215"/>
      <c r="OZV38" s="215"/>
      <c r="OZW38" s="215"/>
      <c r="OZX38" s="215"/>
      <c r="OZY38" s="215"/>
      <c r="OZZ38" s="215"/>
      <c r="PAA38" s="215"/>
      <c r="PAB38" s="215"/>
      <c r="PAC38" s="215"/>
      <c r="PAD38" s="215"/>
      <c r="PAE38" s="215"/>
      <c r="PAF38" s="215"/>
      <c r="PAG38" s="215"/>
      <c r="PAH38" s="215"/>
      <c r="PAI38" s="215"/>
      <c r="PAJ38" s="215"/>
      <c r="PAK38" s="215"/>
      <c r="PAL38" s="215"/>
      <c r="PAM38" s="215"/>
      <c r="PAN38" s="215"/>
      <c r="PAO38" s="215"/>
      <c r="PAP38" s="215"/>
      <c r="PAQ38" s="215"/>
      <c r="PAR38" s="215"/>
      <c r="PAS38" s="215"/>
      <c r="PAT38" s="215"/>
      <c r="PAU38" s="215"/>
      <c r="PAV38" s="215"/>
      <c r="PAW38" s="215"/>
      <c r="PAX38" s="215"/>
      <c r="PAY38" s="215"/>
      <c r="PAZ38" s="215"/>
      <c r="PBA38" s="215"/>
      <c r="PBB38" s="215"/>
      <c r="PBC38" s="215"/>
      <c r="PBD38" s="215"/>
      <c r="PBE38" s="215"/>
      <c r="PBF38" s="215"/>
      <c r="PBG38" s="215"/>
      <c r="PBH38" s="215"/>
      <c r="PBI38" s="215"/>
      <c r="PBJ38" s="215"/>
      <c r="PBK38" s="215"/>
      <c r="PBL38" s="215"/>
      <c r="PBM38" s="215"/>
      <c r="PBN38" s="215"/>
      <c r="PBO38" s="215"/>
      <c r="PBP38" s="215"/>
      <c r="PBQ38" s="215"/>
      <c r="PBR38" s="215"/>
      <c r="PBS38" s="215"/>
      <c r="PBT38" s="215"/>
      <c r="PBU38" s="215"/>
      <c r="PBV38" s="215"/>
      <c r="PBW38" s="215"/>
      <c r="PBX38" s="215"/>
      <c r="PBY38" s="215"/>
      <c r="PBZ38" s="215"/>
      <c r="PCA38" s="215"/>
      <c r="PCB38" s="215"/>
      <c r="PCC38" s="215"/>
      <c r="PCD38" s="215"/>
      <c r="PCE38" s="215"/>
      <c r="PCF38" s="215"/>
      <c r="PCG38" s="215"/>
      <c r="PCH38" s="215"/>
      <c r="PCI38" s="215"/>
      <c r="PCJ38" s="215"/>
      <c r="PCK38" s="215"/>
      <c r="PCL38" s="215"/>
      <c r="PCM38" s="215"/>
      <c r="PCN38" s="215"/>
      <c r="PCO38" s="215"/>
      <c r="PCP38" s="215"/>
      <c r="PCQ38" s="215"/>
      <c r="PCR38" s="215"/>
      <c r="PCS38" s="215"/>
      <c r="PCT38" s="215"/>
      <c r="PCU38" s="215"/>
      <c r="PCV38" s="215"/>
      <c r="PCW38" s="215"/>
      <c r="PCX38" s="215"/>
      <c r="PCY38" s="215"/>
      <c r="PCZ38" s="215"/>
      <c r="PDA38" s="215"/>
      <c r="PDB38" s="215"/>
      <c r="PDC38" s="215"/>
      <c r="PDD38" s="215"/>
      <c r="PDE38" s="215"/>
      <c r="PDF38" s="215"/>
      <c r="PDG38" s="215"/>
      <c r="PDH38" s="215"/>
      <c r="PDI38" s="215"/>
      <c r="PDJ38" s="215"/>
      <c r="PDK38" s="215"/>
      <c r="PDL38" s="215"/>
      <c r="PDM38" s="215"/>
      <c r="PDN38" s="215"/>
      <c r="PDO38" s="215"/>
      <c r="PDP38" s="215"/>
      <c r="PDQ38" s="215"/>
      <c r="PDR38" s="215"/>
      <c r="PDS38" s="215"/>
      <c r="PDT38" s="215"/>
      <c r="PDU38" s="215"/>
      <c r="PDV38" s="215"/>
      <c r="PDW38" s="215"/>
      <c r="PDX38" s="215"/>
      <c r="PDY38" s="215"/>
      <c r="PDZ38" s="215"/>
      <c r="PEA38" s="215"/>
      <c r="PEB38" s="215"/>
      <c r="PEC38" s="215"/>
      <c r="PED38" s="215"/>
      <c r="PEE38" s="215"/>
      <c r="PEF38" s="215"/>
      <c r="PEG38" s="215"/>
      <c r="PEH38" s="215"/>
      <c r="PEI38" s="215"/>
      <c r="PEJ38" s="215"/>
      <c r="PEK38" s="215"/>
      <c r="PEL38" s="215"/>
      <c r="PEM38" s="215"/>
      <c r="PEN38" s="215"/>
      <c r="PEO38" s="215"/>
      <c r="PEP38" s="215"/>
      <c r="PEQ38" s="215"/>
      <c r="PER38" s="215"/>
      <c r="PES38" s="215"/>
      <c r="PET38" s="215"/>
      <c r="PEU38" s="215"/>
      <c r="PEV38" s="215"/>
      <c r="PEW38" s="215"/>
      <c r="PEX38" s="215"/>
      <c r="PEY38" s="215"/>
      <c r="PEZ38" s="215"/>
      <c r="PFA38" s="215"/>
      <c r="PFB38" s="215"/>
      <c r="PFC38" s="215"/>
      <c r="PFD38" s="215"/>
      <c r="PFE38" s="215"/>
      <c r="PFF38" s="215"/>
      <c r="PFG38" s="215"/>
      <c r="PFH38" s="215"/>
      <c r="PFI38" s="215"/>
      <c r="PFJ38" s="215"/>
      <c r="PFK38" s="215"/>
      <c r="PFL38" s="215"/>
      <c r="PFM38" s="215"/>
      <c r="PFN38" s="215"/>
      <c r="PFO38" s="215"/>
      <c r="PFP38" s="215"/>
      <c r="PFQ38" s="215"/>
      <c r="PFR38" s="215"/>
      <c r="PFS38" s="215"/>
      <c r="PFT38" s="215"/>
      <c r="PFU38" s="215"/>
      <c r="PFV38" s="215"/>
      <c r="PFW38" s="215"/>
      <c r="PFX38" s="215"/>
      <c r="PFY38" s="215"/>
      <c r="PFZ38" s="215"/>
      <c r="PGA38" s="215"/>
      <c r="PGB38" s="215"/>
      <c r="PGC38" s="215"/>
      <c r="PGD38" s="215"/>
      <c r="PGE38" s="215"/>
      <c r="PGF38" s="215"/>
      <c r="PGG38" s="215"/>
      <c r="PGH38" s="215"/>
      <c r="PGI38" s="215"/>
      <c r="PGJ38" s="215"/>
      <c r="PGK38" s="215"/>
      <c r="PGL38" s="215"/>
      <c r="PGM38" s="215"/>
      <c r="PGN38" s="215"/>
      <c r="PGO38" s="215"/>
      <c r="PGP38" s="215"/>
      <c r="PGQ38" s="215"/>
      <c r="PGR38" s="215"/>
      <c r="PGS38" s="215"/>
      <c r="PGT38" s="215"/>
      <c r="PGU38" s="215"/>
      <c r="PGV38" s="215"/>
      <c r="PGW38" s="215"/>
      <c r="PGX38" s="215"/>
      <c r="PGY38" s="215"/>
      <c r="PGZ38" s="215"/>
      <c r="PHA38" s="215"/>
      <c r="PHB38" s="215"/>
      <c r="PHC38" s="215"/>
      <c r="PHD38" s="215"/>
      <c r="PHE38" s="215"/>
      <c r="PHF38" s="215"/>
      <c r="PHG38" s="215"/>
      <c r="PHH38" s="215"/>
      <c r="PHI38" s="215"/>
      <c r="PHJ38" s="215"/>
      <c r="PHK38" s="215"/>
      <c r="PHL38" s="215"/>
      <c r="PHM38" s="215"/>
      <c r="PHN38" s="215"/>
      <c r="PHO38" s="215"/>
      <c r="PHP38" s="215"/>
      <c r="PHQ38" s="215"/>
      <c r="PHR38" s="215"/>
      <c r="PHS38" s="215"/>
      <c r="PHT38" s="215"/>
      <c r="PHU38" s="215"/>
      <c r="PHV38" s="215"/>
      <c r="PHW38" s="215"/>
      <c r="PHX38" s="215"/>
      <c r="PHY38" s="215"/>
      <c r="PHZ38" s="215"/>
      <c r="PIA38" s="215"/>
      <c r="PIB38" s="215"/>
      <c r="PIC38" s="215"/>
      <c r="PID38" s="215"/>
      <c r="PIE38" s="215"/>
      <c r="PIF38" s="215"/>
      <c r="PIG38" s="215"/>
      <c r="PIH38" s="215"/>
      <c r="PII38" s="215"/>
      <c r="PIJ38" s="215"/>
      <c r="PIK38" s="215"/>
      <c r="PIL38" s="215"/>
      <c r="PIM38" s="215"/>
      <c r="PIN38" s="215"/>
      <c r="PIO38" s="215"/>
      <c r="PIP38" s="215"/>
      <c r="PIQ38" s="215"/>
      <c r="PIR38" s="215"/>
      <c r="PIS38" s="215"/>
      <c r="PIT38" s="215"/>
      <c r="PIU38" s="215"/>
      <c r="PIV38" s="215"/>
      <c r="PIW38" s="215"/>
      <c r="PIX38" s="215"/>
      <c r="PIY38" s="215"/>
      <c r="PIZ38" s="215"/>
      <c r="PJA38" s="215"/>
      <c r="PJB38" s="215"/>
      <c r="PJC38" s="215"/>
      <c r="PJD38" s="215"/>
      <c r="PJE38" s="215"/>
      <c r="PJF38" s="215"/>
      <c r="PJG38" s="215"/>
      <c r="PJH38" s="215"/>
      <c r="PJI38" s="215"/>
      <c r="PJJ38" s="215"/>
      <c r="PJK38" s="215"/>
      <c r="PJL38" s="215"/>
      <c r="PJM38" s="215"/>
      <c r="PJN38" s="215"/>
      <c r="PJO38" s="215"/>
      <c r="PJP38" s="215"/>
      <c r="PJQ38" s="215"/>
      <c r="PJR38" s="215"/>
      <c r="PJS38" s="215"/>
      <c r="PJT38" s="215"/>
      <c r="PJU38" s="215"/>
      <c r="PJV38" s="215"/>
      <c r="PJW38" s="215"/>
      <c r="PJX38" s="215"/>
      <c r="PJY38" s="215"/>
      <c r="PJZ38" s="215"/>
      <c r="PKA38" s="215"/>
      <c r="PKB38" s="215"/>
      <c r="PKC38" s="215"/>
      <c r="PKD38" s="215"/>
      <c r="PKE38" s="215"/>
      <c r="PKF38" s="215"/>
      <c r="PKG38" s="215"/>
      <c r="PKH38" s="215"/>
      <c r="PKI38" s="215"/>
      <c r="PKJ38" s="215"/>
      <c r="PKK38" s="215"/>
      <c r="PKL38" s="215"/>
      <c r="PKM38" s="215"/>
      <c r="PKN38" s="215"/>
      <c r="PKO38" s="215"/>
      <c r="PKP38" s="215"/>
      <c r="PKQ38" s="215"/>
      <c r="PKR38" s="215"/>
      <c r="PKS38" s="215"/>
      <c r="PKT38" s="215"/>
      <c r="PKU38" s="215"/>
      <c r="PKV38" s="215"/>
      <c r="PKW38" s="215"/>
      <c r="PKX38" s="215"/>
      <c r="PKY38" s="215"/>
      <c r="PKZ38" s="215"/>
      <c r="PLA38" s="215"/>
      <c r="PLB38" s="215"/>
      <c r="PLC38" s="215"/>
      <c r="PLD38" s="215"/>
      <c r="PLE38" s="215"/>
      <c r="PLF38" s="215"/>
      <c r="PLG38" s="215"/>
      <c r="PLH38" s="215"/>
      <c r="PLI38" s="215"/>
      <c r="PLJ38" s="215"/>
      <c r="PLK38" s="215"/>
      <c r="PLL38" s="215"/>
      <c r="PLM38" s="215"/>
      <c r="PLN38" s="215"/>
      <c r="PLO38" s="215"/>
      <c r="PLP38" s="215"/>
      <c r="PLQ38" s="215"/>
      <c r="PLR38" s="215"/>
      <c r="PLS38" s="215"/>
      <c r="PLT38" s="215"/>
      <c r="PLU38" s="215"/>
      <c r="PLV38" s="215"/>
      <c r="PLW38" s="215"/>
      <c r="PLX38" s="215"/>
      <c r="PLY38" s="215"/>
      <c r="PLZ38" s="215"/>
      <c r="PMA38" s="215"/>
      <c r="PMB38" s="215"/>
      <c r="PMC38" s="215"/>
      <c r="PMD38" s="215"/>
      <c r="PME38" s="215"/>
      <c r="PMF38" s="215"/>
      <c r="PMG38" s="215"/>
      <c r="PMH38" s="215"/>
      <c r="PMI38" s="215"/>
      <c r="PMJ38" s="215"/>
      <c r="PMK38" s="215"/>
      <c r="PML38" s="215"/>
      <c r="PMM38" s="215"/>
      <c r="PMN38" s="215"/>
      <c r="PMO38" s="215"/>
      <c r="PMP38" s="215"/>
      <c r="PMQ38" s="215"/>
      <c r="PMR38" s="215"/>
      <c r="PMS38" s="215"/>
      <c r="PMT38" s="215"/>
      <c r="PMU38" s="215"/>
      <c r="PMV38" s="215"/>
      <c r="PMW38" s="215"/>
      <c r="PMX38" s="215"/>
      <c r="PMY38" s="215"/>
      <c r="PMZ38" s="215"/>
      <c r="PNA38" s="215"/>
      <c r="PNB38" s="215"/>
      <c r="PNC38" s="215"/>
      <c r="PND38" s="215"/>
      <c r="PNE38" s="215"/>
      <c r="PNF38" s="215"/>
      <c r="PNG38" s="215"/>
      <c r="PNH38" s="215"/>
      <c r="PNI38" s="215"/>
      <c r="PNJ38" s="215"/>
      <c r="PNK38" s="215"/>
      <c r="PNL38" s="215"/>
      <c r="PNM38" s="215"/>
      <c r="PNN38" s="215"/>
      <c r="PNO38" s="215"/>
      <c r="PNP38" s="215"/>
      <c r="PNQ38" s="215"/>
      <c r="PNR38" s="215"/>
      <c r="PNS38" s="215"/>
      <c r="PNT38" s="215"/>
      <c r="PNU38" s="215"/>
      <c r="PNV38" s="215"/>
      <c r="PNW38" s="215"/>
      <c r="PNX38" s="215"/>
      <c r="PNY38" s="215"/>
      <c r="PNZ38" s="215"/>
      <c r="POA38" s="215"/>
      <c r="POB38" s="215"/>
      <c r="POC38" s="215"/>
      <c r="POD38" s="215"/>
      <c r="POE38" s="215"/>
      <c r="POF38" s="215"/>
      <c r="POG38" s="215"/>
      <c r="POH38" s="215"/>
      <c r="POI38" s="215"/>
      <c r="POJ38" s="215"/>
      <c r="POK38" s="215"/>
      <c r="POL38" s="215"/>
      <c r="POM38" s="215"/>
      <c r="PON38" s="215"/>
      <c r="POO38" s="215"/>
      <c r="POP38" s="215"/>
      <c r="POQ38" s="215"/>
      <c r="POR38" s="215"/>
      <c r="POS38" s="215"/>
      <c r="POT38" s="215"/>
      <c r="POU38" s="215"/>
      <c r="POV38" s="215"/>
      <c r="POW38" s="215"/>
      <c r="POX38" s="215"/>
      <c r="POY38" s="215"/>
      <c r="POZ38" s="215"/>
      <c r="PPA38" s="215"/>
      <c r="PPB38" s="215"/>
      <c r="PPC38" s="215"/>
      <c r="PPD38" s="215"/>
      <c r="PPE38" s="215"/>
      <c r="PPF38" s="215"/>
      <c r="PPG38" s="215"/>
      <c r="PPH38" s="215"/>
      <c r="PPI38" s="215"/>
      <c r="PPJ38" s="215"/>
      <c r="PPK38" s="215"/>
      <c r="PPL38" s="215"/>
      <c r="PPM38" s="215"/>
      <c r="PPN38" s="215"/>
      <c r="PPO38" s="215"/>
      <c r="PPP38" s="215"/>
      <c r="PPQ38" s="215"/>
      <c r="PPR38" s="215"/>
      <c r="PPS38" s="215"/>
      <c r="PPT38" s="215"/>
      <c r="PPU38" s="215"/>
      <c r="PPV38" s="215"/>
      <c r="PPW38" s="215"/>
      <c r="PPX38" s="215"/>
      <c r="PPY38" s="215"/>
      <c r="PPZ38" s="215"/>
      <c r="PQA38" s="215"/>
      <c r="PQB38" s="215"/>
      <c r="PQC38" s="215"/>
      <c r="PQD38" s="215"/>
      <c r="PQE38" s="215"/>
      <c r="PQF38" s="215"/>
      <c r="PQG38" s="215"/>
      <c r="PQH38" s="215"/>
      <c r="PQI38" s="215"/>
      <c r="PQJ38" s="215"/>
      <c r="PQK38" s="215"/>
      <c r="PQL38" s="215"/>
      <c r="PQM38" s="215"/>
      <c r="PQN38" s="215"/>
      <c r="PQO38" s="215"/>
      <c r="PQP38" s="215"/>
      <c r="PQQ38" s="215"/>
      <c r="PQR38" s="215"/>
      <c r="PQS38" s="215"/>
      <c r="PQT38" s="215"/>
      <c r="PQU38" s="215"/>
      <c r="PQV38" s="215"/>
      <c r="PQW38" s="215"/>
      <c r="PQX38" s="215"/>
      <c r="PQY38" s="215"/>
      <c r="PQZ38" s="215"/>
      <c r="PRA38" s="215"/>
      <c r="PRB38" s="215"/>
      <c r="PRC38" s="215"/>
      <c r="PRD38" s="215"/>
      <c r="PRE38" s="215"/>
      <c r="PRF38" s="215"/>
      <c r="PRG38" s="215"/>
      <c r="PRH38" s="215"/>
      <c r="PRI38" s="215"/>
      <c r="PRJ38" s="215"/>
      <c r="PRK38" s="215"/>
      <c r="PRL38" s="215"/>
      <c r="PRM38" s="215"/>
      <c r="PRN38" s="215"/>
      <c r="PRO38" s="215"/>
      <c r="PRP38" s="215"/>
      <c r="PRQ38" s="215"/>
      <c r="PRR38" s="215"/>
      <c r="PRS38" s="215"/>
      <c r="PRT38" s="215"/>
      <c r="PRU38" s="215"/>
      <c r="PRV38" s="215"/>
      <c r="PRW38" s="215"/>
      <c r="PRX38" s="215"/>
      <c r="PRY38" s="215"/>
      <c r="PRZ38" s="215"/>
      <c r="PSA38" s="215"/>
      <c r="PSB38" s="215"/>
      <c r="PSC38" s="215"/>
      <c r="PSD38" s="215"/>
      <c r="PSE38" s="215"/>
      <c r="PSF38" s="215"/>
      <c r="PSG38" s="215"/>
      <c r="PSH38" s="215"/>
      <c r="PSI38" s="215"/>
      <c r="PSJ38" s="215"/>
      <c r="PSK38" s="215"/>
      <c r="PSL38" s="215"/>
      <c r="PSM38" s="215"/>
      <c r="PSN38" s="215"/>
      <c r="PSO38" s="215"/>
      <c r="PSP38" s="215"/>
      <c r="PSQ38" s="215"/>
      <c r="PSR38" s="215"/>
      <c r="PSS38" s="215"/>
      <c r="PST38" s="215"/>
      <c r="PSU38" s="215"/>
      <c r="PSV38" s="215"/>
      <c r="PSW38" s="215"/>
      <c r="PSX38" s="215"/>
      <c r="PSY38" s="215"/>
      <c r="PSZ38" s="215"/>
      <c r="PTA38" s="215"/>
      <c r="PTB38" s="215"/>
      <c r="PTC38" s="215"/>
      <c r="PTD38" s="215"/>
      <c r="PTE38" s="215"/>
      <c r="PTF38" s="215"/>
      <c r="PTG38" s="215"/>
      <c r="PTH38" s="215"/>
      <c r="PTI38" s="215"/>
      <c r="PTJ38" s="215"/>
      <c r="PTK38" s="215"/>
      <c r="PTL38" s="215"/>
      <c r="PTM38" s="215"/>
      <c r="PTN38" s="215"/>
      <c r="PTO38" s="215"/>
      <c r="PTP38" s="215"/>
      <c r="PTQ38" s="215"/>
      <c r="PTR38" s="215"/>
      <c r="PTS38" s="215"/>
      <c r="PTT38" s="215"/>
      <c r="PTU38" s="215"/>
      <c r="PTV38" s="215"/>
      <c r="PTW38" s="215"/>
      <c r="PTX38" s="215"/>
      <c r="PTY38" s="215"/>
      <c r="PTZ38" s="215"/>
      <c r="PUA38" s="215"/>
      <c r="PUB38" s="215"/>
      <c r="PUC38" s="215"/>
      <c r="PUD38" s="215"/>
      <c r="PUE38" s="215"/>
      <c r="PUF38" s="215"/>
      <c r="PUG38" s="215"/>
      <c r="PUH38" s="215"/>
      <c r="PUI38" s="215"/>
      <c r="PUJ38" s="215"/>
      <c r="PUK38" s="215"/>
      <c r="PUL38" s="215"/>
      <c r="PUM38" s="215"/>
      <c r="PUN38" s="215"/>
      <c r="PUO38" s="215"/>
      <c r="PUP38" s="215"/>
      <c r="PUQ38" s="215"/>
      <c r="PUR38" s="215"/>
      <c r="PUS38" s="215"/>
      <c r="PUT38" s="215"/>
      <c r="PUU38" s="215"/>
      <c r="PUV38" s="215"/>
      <c r="PUW38" s="215"/>
      <c r="PUX38" s="215"/>
      <c r="PUY38" s="215"/>
      <c r="PUZ38" s="215"/>
      <c r="PVA38" s="215"/>
      <c r="PVB38" s="215"/>
      <c r="PVC38" s="215"/>
      <c r="PVD38" s="215"/>
      <c r="PVE38" s="215"/>
      <c r="PVF38" s="215"/>
      <c r="PVG38" s="215"/>
      <c r="PVH38" s="215"/>
      <c r="PVI38" s="215"/>
      <c r="PVJ38" s="215"/>
      <c r="PVK38" s="215"/>
      <c r="PVL38" s="215"/>
      <c r="PVM38" s="215"/>
      <c r="PVN38" s="215"/>
      <c r="PVO38" s="215"/>
      <c r="PVP38" s="215"/>
      <c r="PVQ38" s="215"/>
      <c r="PVR38" s="215"/>
      <c r="PVS38" s="215"/>
      <c r="PVT38" s="215"/>
      <c r="PVU38" s="215"/>
      <c r="PVV38" s="215"/>
      <c r="PVW38" s="215"/>
      <c r="PVX38" s="215"/>
      <c r="PVY38" s="215"/>
      <c r="PVZ38" s="215"/>
      <c r="PWA38" s="215"/>
      <c r="PWB38" s="215"/>
      <c r="PWC38" s="215"/>
      <c r="PWD38" s="215"/>
      <c r="PWE38" s="215"/>
      <c r="PWF38" s="215"/>
      <c r="PWG38" s="215"/>
      <c r="PWH38" s="215"/>
      <c r="PWI38" s="215"/>
      <c r="PWJ38" s="215"/>
      <c r="PWK38" s="215"/>
      <c r="PWL38" s="215"/>
      <c r="PWM38" s="215"/>
      <c r="PWN38" s="215"/>
      <c r="PWO38" s="215"/>
      <c r="PWP38" s="215"/>
      <c r="PWQ38" s="215"/>
      <c r="PWR38" s="215"/>
      <c r="PWS38" s="215"/>
      <c r="PWT38" s="215"/>
      <c r="PWU38" s="215"/>
      <c r="PWV38" s="215"/>
      <c r="PWW38" s="215"/>
      <c r="PWX38" s="215"/>
      <c r="PWY38" s="215"/>
      <c r="PWZ38" s="215"/>
      <c r="PXA38" s="215"/>
      <c r="PXB38" s="215"/>
      <c r="PXC38" s="215"/>
      <c r="PXD38" s="215"/>
      <c r="PXE38" s="215"/>
      <c r="PXF38" s="215"/>
      <c r="PXG38" s="215"/>
      <c r="PXH38" s="215"/>
      <c r="PXI38" s="215"/>
      <c r="PXJ38" s="215"/>
      <c r="PXK38" s="215"/>
      <c r="PXL38" s="215"/>
      <c r="PXM38" s="215"/>
      <c r="PXN38" s="215"/>
      <c r="PXO38" s="215"/>
      <c r="PXP38" s="215"/>
      <c r="PXQ38" s="215"/>
      <c r="PXR38" s="215"/>
      <c r="PXS38" s="215"/>
      <c r="PXT38" s="215"/>
      <c r="PXU38" s="215"/>
      <c r="PXV38" s="215"/>
      <c r="PXW38" s="215"/>
      <c r="PXX38" s="215"/>
      <c r="PXY38" s="215"/>
      <c r="PXZ38" s="215"/>
      <c r="PYA38" s="215"/>
      <c r="PYB38" s="215"/>
      <c r="PYC38" s="215"/>
      <c r="PYD38" s="215"/>
      <c r="PYE38" s="215"/>
      <c r="PYF38" s="215"/>
      <c r="PYG38" s="215"/>
      <c r="PYH38" s="215"/>
      <c r="PYI38" s="215"/>
      <c r="PYJ38" s="215"/>
      <c r="PYK38" s="215"/>
      <c r="PYL38" s="215"/>
      <c r="PYM38" s="215"/>
      <c r="PYN38" s="215"/>
      <c r="PYO38" s="215"/>
      <c r="PYP38" s="215"/>
      <c r="PYQ38" s="215"/>
      <c r="PYR38" s="215"/>
      <c r="PYS38" s="215"/>
      <c r="PYT38" s="215"/>
      <c r="PYU38" s="215"/>
      <c r="PYV38" s="215"/>
      <c r="PYW38" s="215"/>
      <c r="PYX38" s="215"/>
      <c r="PYY38" s="215"/>
      <c r="PYZ38" s="215"/>
      <c r="PZA38" s="215"/>
      <c r="PZB38" s="215"/>
      <c r="PZC38" s="215"/>
      <c r="PZD38" s="215"/>
      <c r="PZE38" s="215"/>
      <c r="PZF38" s="215"/>
      <c r="PZG38" s="215"/>
      <c r="PZH38" s="215"/>
      <c r="PZI38" s="215"/>
      <c r="PZJ38" s="215"/>
      <c r="PZK38" s="215"/>
      <c r="PZL38" s="215"/>
      <c r="PZM38" s="215"/>
      <c r="PZN38" s="215"/>
      <c r="PZO38" s="215"/>
      <c r="PZP38" s="215"/>
      <c r="PZQ38" s="215"/>
      <c r="PZR38" s="215"/>
      <c r="PZS38" s="215"/>
      <c r="PZT38" s="215"/>
      <c r="PZU38" s="215"/>
      <c r="PZV38" s="215"/>
      <c r="PZW38" s="215"/>
      <c r="PZX38" s="215"/>
      <c r="PZY38" s="215"/>
      <c r="PZZ38" s="215"/>
      <c r="QAA38" s="215"/>
      <c r="QAB38" s="215"/>
      <c r="QAC38" s="215"/>
      <c r="QAD38" s="215"/>
      <c r="QAE38" s="215"/>
      <c r="QAF38" s="215"/>
      <c r="QAG38" s="215"/>
      <c r="QAH38" s="215"/>
      <c r="QAI38" s="215"/>
      <c r="QAJ38" s="215"/>
      <c r="QAK38" s="215"/>
      <c r="QAL38" s="215"/>
      <c r="QAM38" s="215"/>
      <c r="QAN38" s="215"/>
      <c r="QAO38" s="215"/>
      <c r="QAP38" s="215"/>
      <c r="QAQ38" s="215"/>
      <c r="QAR38" s="215"/>
      <c r="QAS38" s="215"/>
      <c r="QAT38" s="215"/>
      <c r="QAU38" s="215"/>
      <c r="QAV38" s="215"/>
      <c r="QAW38" s="215"/>
      <c r="QAX38" s="215"/>
      <c r="QAY38" s="215"/>
      <c r="QAZ38" s="215"/>
      <c r="QBA38" s="215"/>
      <c r="QBB38" s="215"/>
      <c r="QBC38" s="215"/>
      <c r="QBD38" s="215"/>
      <c r="QBE38" s="215"/>
      <c r="QBF38" s="215"/>
      <c r="QBG38" s="215"/>
      <c r="QBH38" s="215"/>
      <c r="QBI38" s="215"/>
      <c r="QBJ38" s="215"/>
      <c r="QBK38" s="215"/>
      <c r="QBL38" s="215"/>
      <c r="QBM38" s="215"/>
      <c r="QBN38" s="215"/>
      <c r="QBO38" s="215"/>
      <c r="QBP38" s="215"/>
      <c r="QBQ38" s="215"/>
      <c r="QBR38" s="215"/>
      <c r="QBS38" s="215"/>
      <c r="QBT38" s="215"/>
      <c r="QBU38" s="215"/>
      <c r="QBV38" s="215"/>
      <c r="QBW38" s="215"/>
      <c r="QBX38" s="215"/>
      <c r="QBY38" s="215"/>
      <c r="QBZ38" s="215"/>
      <c r="QCA38" s="215"/>
      <c r="QCB38" s="215"/>
      <c r="QCC38" s="215"/>
      <c r="QCD38" s="215"/>
      <c r="QCE38" s="215"/>
      <c r="QCF38" s="215"/>
      <c r="QCG38" s="215"/>
      <c r="QCH38" s="215"/>
      <c r="QCI38" s="215"/>
      <c r="QCJ38" s="215"/>
      <c r="QCK38" s="215"/>
      <c r="QCL38" s="215"/>
      <c r="QCM38" s="215"/>
      <c r="QCN38" s="215"/>
      <c r="QCO38" s="215"/>
      <c r="QCP38" s="215"/>
      <c r="QCQ38" s="215"/>
      <c r="QCR38" s="215"/>
      <c r="QCS38" s="215"/>
      <c r="QCT38" s="215"/>
      <c r="QCU38" s="215"/>
      <c r="QCV38" s="215"/>
      <c r="QCW38" s="215"/>
      <c r="QCX38" s="215"/>
      <c r="QCY38" s="215"/>
      <c r="QCZ38" s="215"/>
      <c r="QDA38" s="215"/>
      <c r="QDB38" s="215"/>
      <c r="QDC38" s="215"/>
      <c r="QDD38" s="215"/>
      <c r="QDE38" s="215"/>
      <c r="QDF38" s="215"/>
      <c r="QDG38" s="215"/>
      <c r="QDH38" s="215"/>
      <c r="QDI38" s="215"/>
      <c r="QDJ38" s="215"/>
      <c r="QDK38" s="215"/>
      <c r="QDL38" s="215"/>
      <c r="QDM38" s="215"/>
      <c r="QDN38" s="215"/>
      <c r="QDO38" s="215"/>
      <c r="QDP38" s="215"/>
      <c r="QDQ38" s="215"/>
      <c r="QDR38" s="215"/>
      <c r="QDS38" s="215"/>
      <c r="QDT38" s="215"/>
      <c r="QDU38" s="215"/>
      <c r="QDV38" s="215"/>
      <c r="QDW38" s="215"/>
      <c r="QDX38" s="215"/>
      <c r="QDY38" s="215"/>
      <c r="QDZ38" s="215"/>
      <c r="QEA38" s="215"/>
      <c r="QEB38" s="215"/>
      <c r="QEC38" s="215"/>
      <c r="QED38" s="215"/>
      <c r="QEE38" s="215"/>
      <c r="QEF38" s="215"/>
      <c r="QEG38" s="215"/>
      <c r="QEH38" s="215"/>
      <c r="QEI38" s="215"/>
      <c r="QEJ38" s="215"/>
      <c r="QEK38" s="215"/>
      <c r="QEL38" s="215"/>
      <c r="QEM38" s="215"/>
      <c r="QEN38" s="215"/>
      <c r="QEO38" s="215"/>
      <c r="QEP38" s="215"/>
      <c r="QEQ38" s="215"/>
      <c r="QER38" s="215"/>
      <c r="QES38" s="215"/>
      <c r="QET38" s="215"/>
      <c r="QEU38" s="215"/>
      <c r="QEV38" s="215"/>
      <c r="QEW38" s="215"/>
      <c r="QEX38" s="215"/>
      <c r="QEY38" s="215"/>
      <c r="QEZ38" s="215"/>
      <c r="QFA38" s="215"/>
      <c r="QFB38" s="215"/>
      <c r="QFC38" s="215"/>
      <c r="QFD38" s="215"/>
      <c r="QFE38" s="215"/>
      <c r="QFF38" s="215"/>
      <c r="QFG38" s="215"/>
      <c r="QFH38" s="215"/>
      <c r="QFI38" s="215"/>
      <c r="QFJ38" s="215"/>
      <c r="QFK38" s="215"/>
      <c r="QFL38" s="215"/>
      <c r="QFM38" s="215"/>
      <c r="QFN38" s="215"/>
      <c r="QFO38" s="215"/>
      <c r="QFP38" s="215"/>
      <c r="QFQ38" s="215"/>
      <c r="QFR38" s="215"/>
      <c r="QFS38" s="215"/>
      <c r="QFT38" s="215"/>
      <c r="QFU38" s="215"/>
      <c r="QFV38" s="215"/>
      <c r="QFW38" s="215"/>
      <c r="QFX38" s="215"/>
      <c r="QFY38" s="215"/>
      <c r="QFZ38" s="215"/>
      <c r="QGA38" s="215"/>
      <c r="QGB38" s="215"/>
      <c r="QGC38" s="215"/>
      <c r="QGD38" s="215"/>
      <c r="QGE38" s="215"/>
      <c r="QGF38" s="215"/>
      <c r="QGG38" s="215"/>
      <c r="QGH38" s="215"/>
      <c r="QGI38" s="215"/>
      <c r="QGJ38" s="215"/>
      <c r="QGK38" s="215"/>
      <c r="QGL38" s="215"/>
      <c r="QGM38" s="215"/>
      <c r="QGN38" s="215"/>
      <c r="QGO38" s="215"/>
      <c r="QGP38" s="215"/>
      <c r="QGQ38" s="215"/>
      <c r="QGR38" s="215"/>
      <c r="QGS38" s="215"/>
      <c r="QGT38" s="215"/>
      <c r="QGU38" s="215"/>
      <c r="QGV38" s="215"/>
      <c r="QGW38" s="215"/>
      <c r="QGX38" s="215"/>
      <c r="QGY38" s="215"/>
      <c r="QGZ38" s="215"/>
      <c r="QHA38" s="215"/>
      <c r="QHB38" s="215"/>
      <c r="QHC38" s="215"/>
      <c r="QHD38" s="215"/>
      <c r="QHE38" s="215"/>
      <c r="QHF38" s="215"/>
      <c r="QHG38" s="215"/>
      <c r="QHH38" s="215"/>
      <c r="QHI38" s="215"/>
      <c r="QHJ38" s="215"/>
      <c r="QHK38" s="215"/>
      <c r="QHL38" s="215"/>
      <c r="QHM38" s="215"/>
      <c r="QHN38" s="215"/>
      <c r="QHO38" s="215"/>
      <c r="QHP38" s="215"/>
      <c r="QHQ38" s="215"/>
      <c r="QHR38" s="215"/>
      <c r="QHS38" s="215"/>
      <c r="QHT38" s="215"/>
      <c r="QHU38" s="215"/>
      <c r="QHV38" s="215"/>
      <c r="QHW38" s="215"/>
      <c r="QHX38" s="215"/>
      <c r="QHY38" s="215"/>
      <c r="QHZ38" s="215"/>
      <c r="QIA38" s="215"/>
      <c r="QIB38" s="215"/>
      <c r="QIC38" s="215"/>
      <c r="QID38" s="215"/>
      <c r="QIE38" s="215"/>
      <c r="QIF38" s="215"/>
      <c r="QIG38" s="215"/>
      <c r="QIH38" s="215"/>
      <c r="QII38" s="215"/>
      <c r="QIJ38" s="215"/>
      <c r="QIK38" s="215"/>
      <c r="QIL38" s="215"/>
      <c r="QIM38" s="215"/>
      <c r="QIN38" s="215"/>
      <c r="QIO38" s="215"/>
      <c r="QIP38" s="215"/>
      <c r="QIQ38" s="215"/>
      <c r="QIR38" s="215"/>
      <c r="QIS38" s="215"/>
      <c r="QIT38" s="215"/>
      <c r="QIU38" s="215"/>
      <c r="QIV38" s="215"/>
      <c r="QIW38" s="215"/>
      <c r="QIX38" s="215"/>
      <c r="QIY38" s="215"/>
      <c r="QIZ38" s="215"/>
      <c r="QJA38" s="215"/>
      <c r="QJB38" s="215"/>
      <c r="QJC38" s="215"/>
      <c r="QJD38" s="215"/>
      <c r="QJE38" s="215"/>
      <c r="QJF38" s="215"/>
      <c r="QJG38" s="215"/>
      <c r="QJH38" s="215"/>
      <c r="QJI38" s="215"/>
      <c r="QJJ38" s="215"/>
      <c r="QJK38" s="215"/>
      <c r="QJL38" s="215"/>
      <c r="QJM38" s="215"/>
      <c r="QJN38" s="215"/>
      <c r="QJO38" s="215"/>
      <c r="QJP38" s="215"/>
      <c r="QJQ38" s="215"/>
      <c r="QJR38" s="215"/>
      <c r="QJS38" s="215"/>
      <c r="QJT38" s="215"/>
      <c r="QJU38" s="215"/>
      <c r="QJV38" s="215"/>
      <c r="QJW38" s="215"/>
      <c r="QJX38" s="215"/>
      <c r="QJY38" s="215"/>
      <c r="QJZ38" s="215"/>
      <c r="QKA38" s="215"/>
      <c r="QKB38" s="215"/>
      <c r="QKC38" s="215"/>
      <c r="QKD38" s="215"/>
      <c r="QKE38" s="215"/>
      <c r="QKF38" s="215"/>
      <c r="QKG38" s="215"/>
      <c r="QKH38" s="215"/>
      <c r="QKI38" s="215"/>
      <c r="QKJ38" s="215"/>
      <c r="QKK38" s="215"/>
      <c r="QKL38" s="215"/>
      <c r="QKM38" s="215"/>
      <c r="QKN38" s="215"/>
      <c r="QKO38" s="215"/>
      <c r="QKP38" s="215"/>
      <c r="QKQ38" s="215"/>
      <c r="QKR38" s="215"/>
      <c r="QKS38" s="215"/>
      <c r="QKT38" s="215"/>
      <c r="QKU38" s="215"/>
      <c r="QKV38" s="215"/>
      <c r="QKW38" s="215"/>
      <c r="QKX38" s="215"/>
      <c r="QKY38" s="215"/>
      <c r="QKZ38" s="215"/>
      <c r="QLA38" s="215"/>
      <c r="QLB38" s="215"/>
      <c r="QLC38" s="215"/>
      <c r="QLD38" s="215"/>
      <c r="QLE38" s="215"/>
      <c r="QLF38" s="215"/>
      <c r="QLG38" s="215"/>
      <c r="QLH38" s="215"/>
      <c r="QLI38" s="215"/>
      <c r="QLJ38" s="215"/>
      <c r="QLK38" s="215"/>
      <c r="QLL38" s="215"/>
      <c r="QLM38" s="215"/>
      <c r="QLN38" s="215"/>
      <c r="QLO38" s="215"/>
      <c r="QLP38" s="215"/>
      <c r="QLQ38" s="215"/>
      <c r="QLR38" s="215"/>
      <c r="QLS38" s="215"/>
      <c r="QLT38" s="215"/>
      <c r="QLU38" s="215"/>
      <c r="QLV38" s="215"/>
      <c r="QLW38" s="215"/>
      <c r="QLX38" s="215"/>
      <c r="QLY38" s="215"/>
      <c r="QLZ38" s="215"/>
      <c r="QMA38" s="215"/>
      <c r="QMB38" s="215"/>
      <c r="QMC38" s="215"/>
      <c r="QMD38" s="215"/>
      <c r="QME38" s="215"/>
      <c r="QMF38" s="215"/>
      <c r="QMG38" s="215"/>
      <c r="QMH38" s="215"/>
      <c r="QMI38" s="215"/>
      <c r="QMJ38" s="215"/>
      <c r="QMK38" s="215"/>
      <c r="QML38" s="215"/>
      <c r="QMM38" s="215"/>
      <c r="QMN38" s="215"/>
      <c r="QMO38" s="215"/>
      <c r="QMP38" s="215"/>
      <c r="QMQ38" s="215"/>
      <c r="QMR38" s="215"/>
      <c r="QMS38" s="215"/>
      <c r="QMT38" s="215"/>
      <c r="QMU38" s="215"/>
      <c r="QMV38" s="215"/>
      <c r="QMW38" s="215"/>
      <c r="QMX38" s="215"/>
      <c r="QMY38" s="215"/>
      <c r="QMZ38" s="215"/>
      <c r="QNA38" s="215"/>
      <c r="QNB38" s="215"/>
      <c r="QNC38" s="215"/>
      <c r="QND38" s="215"/>
      <c r="QNE38" s="215"/>
      <c r="QNF38" s="215"/>
      <c r="QNG38" s="215"/>
      <c r="QNH38" s="215"/>
      <c r="QNI38" s="215"/>
      <c r="QNJ38" s="215"/>
      <c r="QNK38" s="215"/>
      <c r="QNL38" s="215"/>
      <c r="QNM38" s="215"/>
      <c r="QNN38" s="215"/>
      <c r="QNO38" s="215"/>
      <c r="QNP38" s="215"/>
      <c r="QNQ38" s="215"/>
      <c r="QNR38" s="215"/>
      <c r="QNS38" s="215"/>
      <c r="QNT38" s="215"/>
      <c r="QNU38" s="215"/>
      <c r="QNV38" s="215"/>
      <c r="QNW38" s="215"/>
      <c r="QNX38" s="215"/>
      <c r="QNY38" s="215"/>
      <c r="QNZ38" s="215"/>
      <c r="QOA38" s="215"/>
      <c r="QOB38" s="215"/>
      <c r="QOC38" s="215"/>
      <c r="QOD38" s="215"/>
      <c r="QOE38" s="215"/>
      <c r="QOF38" s="215"/>
      <c r="QOG38" s="215"/>
      <c r="QOH38" s="215"/>
      <c r="QOI38" s="215"/>
      <c r="QOJ38" s="215"/>
      <c r="QOK38" s="215"/>
      <c r="QOL38" s="215"/>
      <c r="QOM38" s="215"/>
      <c r="QON38" s="215"/>
      <c r="QOO38" s="215"/>
      <c r="QOP38" s="215"/>
      <c r="QOQ38" s="215"/>
      <c r="QOR38" s="215"/>
      <c r="QOS38" s="215"/>
      <c r="QOT38" s="215"/>
      <c r="QOU38" s="215"/>
      <c r="QOV38" s="215"/>
      <c r="QOW38" s="215"/>
      <c r="QOX38" s="215"/>
      <c r="QOY38" s="215"/>
      <c r="QOZ38" s="215"/>
      <c r="QPA38" s="215"/>
      <c r="QPB38" s="215"/>
      <c r="QPC38" s="215"/>
      <c r="QPD38" s="215"/>
      <c r="QPE38" s="215"/>
      <c r="QPF38" s="215"/>
      <c r="QPG38" s="215"/>
      <c r="QPH38" s="215"/>
      <c r="QPI38" s="215"/>
      <c r="QPJ38" s="215"/>
      <c r="QPK38" s="215"/>
      <c r="QPL38" s="215"/>
      <c r="QPM38" s="215"/>
      <c r="QPN38" s="215"/>
      <c r="QPO38" s="215"/>
      <c r="QPP38" s="215"/>
      <c r="QPQ38" s="215"/>
      <c r="QPR38" s="215"/>
      <c r="QPS38" s="215"/>
      <c r="QPT38" s="215"/>
      <c r="QPU38" s="215"/>
      <c r="QPV38" s="215"/>
      <c r="QPW38" s="215"/>
      <c r="QPX38" s="215"/>
      <c r="QPY38" s="215"/>
      <c r="QPZ38" s="215"/>
      <c r="QQA38" s="215"/>
      <c r="QQB38" s="215"/>
      <c r="QQC38" s="215"/>
      <c r="QQD38" s="215"/>
      <c r="QQE38" s="215"/>
      <c r="QQF38" s="215"/>
      <c r="QQG38" s="215"/>
      <c r="QQH38" s="215"/>
      <c r="QQI38" s="215"/>
      <c r="QQJ38" s="215"/>
      <c r="QQK38" s="215"/>
      <c r="QQL38" s="215"/>
      <c r="QQM38" s="215"/>
      <c r="QQN38" s="215"/>
      <c r="QQO38" s="215"/>
      <c r="QQP38" s="215"/>
      <c r="QQQ38" s="215"/>
      <c r="QQR38" s="215"/>
      <c r="QQS38" s="215"/>
      <c r="QQT38" s="215"/>
      <c r="QQU38" s="215"/>
      <c r="QQV38" s="215"/>
      <c r="QQW38" s="215"/>
      <c r="QQX38" s="215"/>
      <c r="QQY38" s="215"/>
      <c r="QQZ38" s="215"/>
      <c r="QRA38" s="215"/>
      <c r="QRB38" s="215"/>
      <c r="QRC38" s="215"/>
      <c r="QRD38" s="215"/>
      <c r="QRE38" s="215"/>
      <c r="QRF38" s="215"/>
      <c r="QRG38" s="215"/>
      <c r="QRH38" s="215"/>
      <c r="QRI38" s="215"/>
      <c r="QRJ38" s="215"/>
      <c r="QRK38" s="215"/>
      <c r="QRL38" s="215"/>
      <c r="QRM38" s="215"/>
      <c r="QRN38" s="215"/>
      <c r="QRO38" s="215"/>
      <c r="QRP38" s="215"/>
      <c r="QRQ38" s="215"/>
      <c r="QRR38" s="215"/>
      <c r="QRS38" s="215"/>
      <c r="QRT38" s="215"/>
      <c r="QRU38" s="215"/>
      <c r="QRV38" s="215"/>
      <c r="QRW38" s="215"/>
      <c r="QRX38" s="215"/>
      <c r="QRY38" s="215"/>
      <c r="QRZ38" s="215"/>
      <c r="QSA38" s="215"/>
      <c r="QSB38" s="215"/>
      <c r="QSC38" s="215"/>
      <c r="QSD38" s="215"/>
      <c r="QSE38" s="215"/>
      <c r="QSF38" s="215"/>
      <c r="QSG38" s="215"/>
      <c r="QSH38" s="215"/>
      <c r="QSI38" s="215"/>
      <c r="QSJ38" s="215"/>
      <c r="QSK38" s="215"/>
      <c r="QSL38" s="215"/>
      <c r="QSM38" s="215"/>
      <c r="QSN38" s="215"/>
      <c r="QSO38" s="215"/>
      <c r="QSP38" s="215"/>
      <c r="QSQ38" s="215"/>
      <c r="QSR38" s="215"/>
      <c r="QSS38" s="215"/>
      <c r="QST38" s="215"/>
      <c r="QSU38" s="215"/>
      <c r="QSV38" s="215"/>
      <c r="QSW38" s="215"/>
      <c r="QSX38" s="215"/>
      <c r="QSY38" s="215"/>
      <c r="QSZ38" s="215"/>
      <c r="QTA38" s="215"/>
      <c r="QTB38" s="215"/>
      <c r="QTC38" s="215"/>
      <c r="QTD38" s="215"/>
      <c r="QTE38" s="215"/>
      <c r="QTF38" s="215"/>
      <c r="QTG38" s="215"/>
      <c r="QTH38" s="215"/>
      <c r="QTI38" s="215"/>
      <c r="QTJ38" s="215"/>
      <c r="QTK38" s="215"/>
      <c r="QTL38" s="215"/>
      <c r="QTM38" s="215"/>
      <c r="QTN38" s="215"/>
      <c r="QTO38" s="215"/>
      <c r="QTP38" s="215"/>
      <c r="QTQ38" s="215"/>
      <c r="QTR38" s="215"/>
      <c r="QTS38" s="215"/>
      <c r="QTT38" s="215"/>
      <c r="QTU38" s="215"/>
      <c r="QTV38" s="215"/>
      <c r="QTW38" s="215"/>
      <c r="QTX38" s="215"/>
      <c r="QTY38" s="215"/>
      <c r="QTZ38" s="215"/>
      <c r="QUA38" s="215"/>
      <c r="QUB38" s="215"/>
      <c r="QUC38" s="215"/>
      <c r="QUD38" s="215"/>
      <c r="QUE38" s="215"/>
      <c r="QUF38" s="215"/>
      <c r="QUG38" s="215"/>
      <c r="QUH38" s="215"/>
      <c r="QUI38" s="215"/>
      <c r="QUJ38" s="215"/>
      <c r="QUK38" s="215"/>
      <c r="QUL38" s="215"/>
      <c r="QUM38" s="215"/>
      <c r="QUN38" s="215"/>
      <c r="QUO38" s="215"/>
      <c r="QUP38" s="215"/>
      <c r="QUQ38" s="215"/>
      <c r="QUR38" s="215"/>
      <c r="QUS38" s="215"/>
      <c r="QUT38" s="215"/>
      <c r="QUU38" s="215"/>
      <c r="QUV38" s="215"/>
      <c r="QUW38" s="215"/>
      <c r="QUX38" s="215"/>
      <c r="QUY38" s="215"/>
      <c r="QUZ38" s="215"/>
      <c r="QVA38" s="215"/>
      <c r="QVB38" s="215"/>
      <c r="QVC38" s="215"/>
      <c r="QVD38" s="215"/>
      <c r="QVE38" s="215"/>
      <c r="QVF38" s="215"/>
      <c r="QVG38" s="215"/>
      <c r="QVH38" s="215"/>
      <c r="QVI38" s="215"/>
      <c r="QVJ38" s="215"/>
      <c r="QVK38" s="215"/>
      <c r="QVL38" s="215"/>
      <c r="QVM38" s="215"/>
      <c r="QVN38" s="215"/>
      <c r="QVO38" s="215"/>
      <c r="QVP38" s="215"/>
      <c r="QVQ38" s="215"/>
      <c r="QVR38" s="215"/>
      <c r="QVS38" s="215"/>
      <c r="QVT38" s="215"/>
      <c r="QVU38" s="215"/>
      <c r="QVV38" s="215"/>
      <c r="QVW38" s="215"/>
      <c r="QVX38" s="215"/>
      <c r="QVY38" s="215"/>
      <c r="QVZ38" s="215"/>
      <c r="QWA38" s="215"/>
      <c r="QWB38" s="215"/>
      <c r="QWC38" s="215"/>
      <c r="QWD38" s="215"/>
      <c r="QWE38" s="215"/>
      <c r="QWF38" s="215"/>
      <c r="QWG38" s="215"/>
      <c r="QWH38" s="215"/>
      <c r="QWI38" s="215"/>
      <c r="QWJ38" s="215"/>
      <c r="QWK38" s="215"/>
      <c r="QWL38" s="215"/>
      <c r="QWM38" s="215"/>
      <c r="QWN38" s="215"/>
      <c r="QWO38" s="215"/>
      <c r="QWP38" s="215"/>
      <c r="QWQ38" s="215"/>
      <c r="QWR38" s="215"/>
      <c r="QWS38" s="215"/>
      <c r="QWT38" s="215"/>
      <c r="QWU38" s="215"/>
      <c r="QWV38" s="215"/>
      <c r="QWW38" s="215"/>
      <c r="QWX38" s="215"/>
      <c r="QWY38" s="215"/>
      <c r="QWZ38" s="215"/>
      <c r="QXA38" s="215"/>
      <c r="QXB38" s="215"/>
      <c r="QXC38" s="215"/>
      <c r="QXD38" s="215"/>
      <c r="QXE38" s="215"/>
      <c r="QXF38" s="215"/>
      <c r="QXG38" s="215"/>
      <c r="QXH38" s="215"/>
      <c r="QXI38" s="215"/>
      <c r="QXJ38" s="215"/>
      <c r="QXK38" s="215"/>
      <c r="QXL38" s="215"/>
      <c r="QXM38" s="215"/>
      <c r="QXN38" s="215"/>
      <c r="QXO38" s="215"/>
      <c r="QXP38" s="215"/>
      <c r="QXQ38" s="215"/>
      <c r="QXR38" s="215"/>
      <c r="QXS38" s="215"/>
      <c r="QXT38" s="215"/>
      <c r="QXU38" s="215"/>
      <c r="QXV38" s="215"/>
      <c r="QXW38" s="215"/>
      <c r="QXX38" s="215"/>
      <c r="QXY38" s="215"/>
      <c r="QXZ38" s="215"/>
      <c r="QYA38" s="215"/>
      <c r="QYB38" s="215"/>
      <c r="QYC38" s="215"/>
      <c r="QYD38" s="215"/>
      <c r="QYE38" s="215"/>
      <c r="QYF38" s="215"/>
      <c r="QYG38" s="215"/>
      <c r="QYH38" s="215"/>
      <c r="QYI38" s="215"/>
      <c r="QYJ38" s="215"/>
      <c r="QYK38" s="215"/>
      <c r="QYL38" s="215"/>
      <c r="QYM38" s="215"/>
      <c r="QYN38" s="215"/>
      <c r="QYO38" s="215"/>
      <c r="QYP38" s="215"/>
      <c r="QYQ38" s="215"/>
      <c r="QYR38" s="215"/>
      <c r="QYS38" s="215"/>
      <c r="QYT38" s="215"/>
      <c r="QYU38" s="215"/>
      <c r="QYV38" s="215"/>
      <c r="QYW38" s="215"/>
      <c r="QYX38" s="215"/>
      <c r="QYY38" s="215"/>
      <c r="QYZ38" s="215"/>
      <c r="QZA38" s="215"/>
      <c r="QZB38" s="215"/>
      <c r="QZC38" s="215"/>
      <c r="QZD38" s="215"/>
      <c r="QZE38" s="215"/>
      <c r="QZF38" s="215"/>
      <c r="QZG38" s="215"/>
      <c r="QZH38" s="215"/>
      <c r="QZI38" s="215"/>
      <c r="QZJ38" s="215"/>
      <c r="QZK38" s="215"/>
      <c r="QZL38" s="215"/>
      <c r="QZM38" s="215"/>
      <c r="QZN38" s="215"/>
      <c r="QZO38" s="215"/>
      <c r="QZP38" s="215"/>
      <c r="QZQ38" s="215"/>
      <c r="QZR38" s="215"/>
      <c r="QZS38" s="215"/>
      <c r="QZT38" s="215"/>
      <c r="QZU38" s="215"/>
      <c r="QZV38" s="215"/>
      <c r="QZW38" s="215"/>
      <c r="QZX38" s="215"/>
      <c r="QZY38" s="215"/>
      <c r="QZZ38" s="215"/>
      <c r="RAA38" s="215"/>
      <c r="RAB38" s="215"/>
      <c r="RAC38" s="215"/>
      <c r="RAD38" s="215"/>
      <c r="RAE38" s="215"/>
      <c r="RAF38" s="215"/>
      <c r="RAG38" s="215"/>
      <c r="RAH38" s="215"/>
      <c r="RAI38" s="215"/>
      <c r="RAJ38" s="215"/>
      <c r="RAK38" s="215"/>
      <c r="RAL38" s="215"/>
      <c r="RAM38" s="215"/>
      <c r="RAN38" s="215"/>
      <c r="RAO38" s="215"/>
      <c r="RAP38" s="215"/>
      <c r="RAQ38" s="215"/>
      <c r="RAR38" s="215"/>
      <c r="RAS38" s="215"/>
      <c r="RAT38" s="215"/>
      <c r="RAU38" s="215"/>
      <c r="RAV38" s="215"/>
      <c r="RAW38" s="215"/>
      <c r="RAX38" s="215"/>
      <c r="RAY38" s="215"/>
      <c r="RAZ38" s="215"/>
      <c r="RBA38" s="215"/>
      <c r="RBB38" s="215"/>
      <c r="RBC38" s="215"/>
      <c r="RBD38" s="215"/>
      <c r="RBE38" s="215"/>
      <c r="RBF38" s="215"/>
      <c r="RBG38" s="215"/>
      <c r="RBH38" s="215"/>
      <c r="RBI38" s="215"/>
      <c r="RBJ38" s="215"/>
      <c r="RBK38" s="215"/>
      <c r="RBL38" s="215"/>
      <c r="RBM38" s="215"/>
      <c r="RBN38" s="215"/>
      <c r="RBO38" s="215"/>
      <c r="RBP38" s="215"/>
      <c r="RBQ38" s="215"/>
      <c r="RBR38" s="215"/>
      <c r="RBS38" s="215"/>
      <c r="RBT38" s="215"/>
      <c r="RBU38" s="215"/>
      <c r="RBV38" s="215"/>
      <c r="RBW38" s="215"/>
      <c r="RBX38" s="215"/>
      <c r="RBY38" s="215"/>
      <c r="RBZ38" s="215"/>
      <c r="RCA38" s="215"/>
      <c r="RCB38" s="215"/>
      <c r="RCC38" s="215"/>
      <c r="RCD38" s="215"/>
      <c r="RCE38" s="215"/>
      <c r="RCF38" s="215"/>
      <c r="RCG38" s="215"/>
      <c r="RCH38" s="215"/>
      <c r="RCI38" s="215"/>
      <c r="RCJ38" s="215"/>
      <c r="RCK38" s="215"/>
      <c r="RCL38" s="215"/>
      <c r="RCM38" s="215"/>
      <c r="RCN38" s="215"/>
      <c r="RCO38" s="215"/>
      <c r="RCP38" s="215"/>
      <c r="RCQ38" s="215"/>
      <c r="RCR38" s="215"/>
      <c r="RCS38" s="215"/>
      <c r="RCT38" s="215"/>
      <c r="RCU38" s="215"/>
      <c r="RCV38" s="215"/>
      <c r="RCW38" s="215"/>
      <c r="RCX38" s="215"/>
      <c r="RCY38" s="215"/>
      <c r="RCZ38" s="215"/>
      <c r="RDA38" s="215"/>
      <c r="RDB38" s="215"/>
      <c r="RDC38" s="215"/>
      <c r="RDD38" s="215"/>
      <c r="RDE38" s="215"/>
      <c r="RDF38" s="215"/>
      <c r="RDG38" s="215"/>
      <c r="RDH38" s="215"/>
      <c r="RDI38" s="215"/>
      <c r="RDJ38" s="215"/>
      <c r="RDK38" s="215"/>
      <c r="RDL38" s="215"/>
      <c r="RDM38" s="215"/>
      <c r="RDN38" s="215"/>
      <c r="RDO38" s="215"/>
      <c r="RDP38" s="215"/>
      <c r="RDQ38" s="215"/>
      <c r="RDR38" s="215"/>
      <c r="RDS38" s="215"/>
      <c r="RDT38" s="215"/>
      <c r="RDU38" s="215"/>
      <c r="RDV38" s="215"/>
      <c r="RDW38" s="215"/>
      <c r="RDX38" s="215"/>
      <c r="RDY38" s="215"/>
      <c r="RDZ38" s="215"/>
      <c r="REA38" s="215"/>
      <c r="REB38" s="215"/>
      <c r="REC38" s="215"/>
      <c r="RED38" s="215"/>
      <c r="REE38" s="215"/>
      <c r="REF38" s="215"/>
      <c r="REG38" s="215"/>
      <c r="REH38" s="215"/>
      <c r="REI38" s="215"/>
      <c r="REJ38" s="215"/>
      <c r="REK38" s="215"/>
      <c r="REL38" s="215"/>
      <c r="REM38" s="215"/>
      <c r="REN38" s="215"/>
      <c r="REO38" s="215"/>
      <c r="REP38" s="215"/>
      <c r="REQ38" s="215"/>
      <c r="RER38" s="215"/>
      <c r="RES38" s="215"/>
      <c r="RET38" s="215"/>
      <c r="REU38" s="215"/>
      <c r="REV38" s="215"/>
      <c r="REW38" s="215"/>
      <c r="REX38" s="215"/>
      <c r="REY38" s="215"/>
      <c r="REZ38" s="215"/>
      <c r="RFA38" s="215"/>
      <c r="RFB38" s="215"/>
      <c r="RFC38" s="215"/>
      <c r="RFD38" s="215"/>
      <c r="RFE38" s="215"/>
      <c r="RFF38" s="215"/>
      <c r="RFG38" s="215"/>
      <c r="RFH38" s="215"/>
      <c r="RFI38" s="215"/>
      <c r="RFJ38" s="215"/>
      <c r="RFK38" s="215"/>
      <c r="RFL38" s="215"/>
      <c r="RFM38" s="215"/>
      <c r="RFN38" s="215"/>
      <c r="RFO38" s="215"/>
      <c r="RFP38" s="215"/>
      <c r="RFQ38" s="215"/>
      <c r="RFR38" s="215"/>
      <c r="RFS38" s="215"/>
      <c r="RFT38" s="215"/>
      <c r="RFU38" s="215"/>
      <c r="RFV38" s="215"/>
      <c r="RFW38" s="215"/>
      <c r="RFX38" s="215"/>
      <c r="RFY38" s="215"/>
      <c r="RFZ38" s="215"/>
      <c r="RGA38" s="215"/>
      <c r="RGB38" s="215"/>
      <c r="RGC38" s="215"/>
      <c r="RGD38" s="215"/>
      <c r="RGE38" s="215"/>
      <c r="RGF38" s="215"/>
      <c r="RGG38" s="215"/>
      <c r="RGH38" s="215"/>
      <c r="RGI38" s="215"/>
      <c r="RGJ38" s="215"/>
      <c r="RGK38" s="215"/>
      <c r="RGL38" s="215"/>
      <c r="RGM38" s="215"/>
      <c r="RGN38" s="215"/>
      <c r="RGO38" s="215"/>
      <c r="RGP38" s="215"/>
      <c r="RGQ38" s="215"/>
      <c r="RGR38" s="215"/>
      <c r="RGS38" s="215"/>
      <c r="RGT38" s="215"/>
      <c r="RGU38" s="215"/>
      <c r="RGV38" s="215"/>
      <c r="RGW38" s="215"/>
      <c r="RGX38" s="215"/>
      <c r="RGY38" s="215"/>
      <c r="RGZ38" s="215"/>
      <c r="RHA38" s="215"/>
      <c r="RHB38" s="215"/>
      <c r="RHC38" s="215"/>
      <c r="RHD38" s="215"/>
      <c r="RHE38" s="215"/>
      <c r="RHF38" s="215"/>
      <c r="RHG38" s="215"/>
      <c r="RHH38" s="215"/>
      <c r="RHI38" s="215"/>
      <c r="RHJ38" s="215"/>
      <c r="RHK38" s="215"/>
      <c r="RHL38" s="215"/>
      <c r="RHM38" s="215"/>
      <c r="RHN38" s="215"/>
      <c r="RHO38" s="215"/>
      <c r="RHP38" s="215"/>
      <c r="RHQ38" s="215"/>
      <c r="RHR38" s="215"/>
      <c r="RHS38" s="215"/>
      <c r="RHT38" s="215"/>
      <c r="RHU38" s="215"/>
      <c r="RHV38" s="215"/>
      <c r="RHW38" s="215"/>
      <c r="RHX38" s="215"/>
      <c r="RHY38" s="215"/>
      <c r="RHZ38" s="215"/>
      <c r="RIA38" s="215"/>
      <c r="RIB38" s="215"/>
      <c r="RIC38" s="215"/>
      <c r="RID38" s="215"/>
      <c r="RIE38" s="215"/>
      <c r="RIF38" s="215"/>
      <c r="RIG38" s="215"/>
      <c r="RIH38" s="215"/>
      <c r="RII38" s="215"/>
      <c r="RIJ38" s="215"/>
      <c r="RIK38" s="215"/>
      <c r="RIL38" s="215"/>
      <c r="RIM38" s="215"/>
      <c r="RIN38" s="215"/>
      <c r="RIO38" s="215"/>
      <c r="RIP38" s="215"/>
      <c r="RIQ38" s="215"/>
      <c r="RIR38" s="215"/>
      <c r="RIS38" s="215"/>
      <c r="RIT38" s="215"/>
      <c r="RIU38" s="215"/>
      <c r="RIV38" s="215"/>
      <c r="RIW38" s="215"/>
      <c r="RIX38" s="215"/>
      <c r="RIY38" s="215"/>
      <c r="RIZ38" s="215"/>
      <c r="RJA38" s="215"/>
      <c r="RJB38" s="215"/>
      <c r="RJC38" s="215"/>
      <c r="RJD38" s="215"/>
      <c r="RJE38" s="215"/>
      <c r="RJF38" s="215"/>
      <c r="RJG38" s="215"/>
      <c r="RJH38" s="215"/>
      <c r="RJI38" s="215"/>
      <c r="RJJ38" s="215"/>
      <c r="RJK38" s="215"/>
      <c r="RJL38" s="215"/>
      <c r="RJM38" s="215"/>
      <c r="RJN38" s="215"/>
      <c r="RJO38" s="215"/>
      <c r="RJP38" s="215"/>
      <c r="RJQ38" s="215"/>
      <c r="RJR38" s="215"/>
      <c r="RJS38" s="215"/>
      <c r="RJT38" s="215"/>
      <c r="RJU38" s="215"/>
      <c r="RJV38" s="215"/>
      <c r="RJW38" s="215"/>
      <c r="RJX38" s="215"/>
      <c r="RJY38" s="215"/>
      <c r="RJZ38" s="215"/>
      <c r="RKA38" s="215"/>
      <c r="RKB38" s="215"/>
      <c r="RKC38" s="215"/>
      <c r="RKD38" s="215"/>
      <c r="RKE38" s="215"/>
      <c r="RKF38" s="215"/>
      <c r="RKG38" s="215"/>
      <c r="RKH38" s="215"/>
      <c r="RKI38" s="215"/>
      <c r="RKJ38" s="215"/>
      <c r="RKK38" s="215"/>
      <c r="RKL38" s="215"/>
      <c r="RKM38" s="215"/>
      <c r="RKN38" s="215"/>
      <c r="RKO38" s="215"/>
      <c r="RKP38" s="215"/>
      <c r="RKQ38" s="215"/>
      <c r="RKR38" s="215"/>
      <c r="RKS38" s="215"/>
      <c r="RKT38" s="215"/>
      <c r="RKU38" s="215"/>
      <c r="RKV38" s="215"/>
      <c r="RKW38" s="215"/>
      <c r="RKX38" s="215"/>
      <c r="RKY38" s="215"/>
      <c r="RKZ38" s="215"/>
      <c r="RLA38" s="215"/>
      <c r="RLB38" s="215"/>
      <c r="RLC38" s="215"/>
      <c r="RLD38" s="215"/>
      <c r="RLE38" s="215"/>
      <c r="RLF38" s="215"/>
      <c r="RLG38" s="215"/>
      <c r="RLH38" s="215"/>
      <c r="RLI38" s="215"/>
      <c r="RLJ38" s="215"/>
      <c r="RLK38" s="215"/>
      <c r="RLL38" s="215"/>
      <c r="RLM38" s="215"/>
      <c r="RLN38" s="215"/>
      <c r="RLO38" s="215"/>
      <c r="RLP38" s="215"/>
      <c r="RLQ38" s="215"/>
      <c r="RLR38" s="215"/>
      <c r="RLS38" s="215"/>
      <c r="RLT38" s="215"/>
      <c r="RLU38" s="215"/>
      <c r="RLV38" s="215"/>
      <c r="RLW38" s="215"/>
      <c r="RLX38" s="215"/>
      <c r="RLY38" s="215"/>
      <c r="RLZ38" s="215"/>
      <c r="RMA38" s="215"/>
      <c r="RMB38" s="215"/>
      <c r="RMC38" s="215"/>
      <c r="RMD38" s="215"/>
      <c r="RME38" s="215"/>
      <c r="RMF38" s="215"/>
      <c r="RMG38" s="215"/>
      <c r="RMH38" s="215"/>
      <c r="RMI38" s="215"/>
      <c r="RMJ38" s="215"/>
      <c r="RMK38" s="215"/>
      <c r="RML38" s="215"/>
      <c r="RMM38" s="215"/>
      <c r="RMN38" s="215"/>
      <c r="RMO38" s="215"/>
      <c r="RMP38" s="215"/>
      <c r="RMQ38" s="215"/>
      <c r="RMR38" s="215"/>
      <c r="RMS38" s="215"/>
      <c r="RMT38" s="215"/>
      <c r="RMU38" s="215"/>
      <c r="RMV38" s="215"/>
      <c r="RMW38" s="215"/>
      <c r="RMX38" s="215"/>
      <c r="RMY38" s="215"/>
      <c r="RMZ38" s="215"/>
      <c r="RNA38" s="215"/>
      <c r="RNB38" s="215"/>
      <c r="RNC38" s="215"/>
      <c r="RND38" s="215"/>
      <c r="RNE38" s="215"/>
      <c r="RNF38" s="215"/>
      <c r="RNG38" s="215"/>
      <c r="RNH38" s="215"/>
      <c r="RNI38" s="215"/>
      <c r="RNJ38" s="215"/>
      <c r="RNK38" s="215"/>
      <c r="RNL38" s="215"/>
      <c r="RNM38" s="215"/>
      <c r="RNN38" s="215"/>
      <c r="RNO38" s="215"/>
      <c r="RNP38" s="215"/>
      <c r="RNQ38" s="215"/>
      <c r="RNR38" s="215"/>
      <c r="RNS38" s="215"/>
      <c r="RNT38" s="215"/>
      <c r="RNU38" s="215"/>
      <c r="RNV38" s="215"/>
      <c r="RNW38" s="215"/>
      <c r="RNX38" s="215"/>
      <c r="RNY38" s="215"/>
      <c r="RNZ38" s="215"/>
      <c r="ROA38" s="215"/>
      <c r="ROB38" s="215"/>
      <c r="ROC38" s="215"/>
      <c r="ROD38" s="215"/>
      <c r="ROE38" s="215"/>
      <c r="ROF38" s="215"/>
      <c r="ROG38" s="215"/>
      <c r="ROH38" s="215"/>
      <c r="ROI38" s="215"/>
      <c r="ROJ38" s="215"/>
      <c r="ROK38" s="215"/>
      <c r="ROL38" s="215"/>
      <c r="ROM38" s="215"/>
      <c r="RON38" s="215"/>
      <c r="ROO38" s="215"/>
      <c r="ROP38" s="215"/>
      <c r="ROQ38" s="215"/>
      <c r="ROR38" s="215"/>
      <c r="ROS38" s="215"/>
      <c r="ROT38" s="215"/>
      <c r="ROU38" s="215"/>
      <c r="ROV38" s="215"/>
      <c r="ROW38" s="215"/>
      <c r="ROX38" s="215"/>
      <c r="ROY38" s="215"/>
      <c r="ROZ38" s="215"/>
      <c r="RPA38" s="215"/>
      <c r="RPB38" s="215"/>
      <c r="RPC38" s="215"/>
      <c r="RPD38" s="215"/>
      <c r="RPE38" s="215"/>
      <c r="RPF38" s="215"/>
      <c r="RPG38" s="215"/>
      <c r="RPH38" s="215"/>
      <c r="RPI38" s="215"/>
      <c r="RPJ38" s="215"/>
      <c r="RPK38" s="215"/>
      <c r="RPL38" s="215"/>
      <c r="RPM38" s="215"/>
      <c r="RPN38" s="215"/>
      <c r="RPO38" s="215"/>
      <c r="RPP38" s="215"/>
      <c r="RPQ38" s="215"/>
      <c r="RPR38" s="215"/>
      <c r="RPS38" s="215"/>
      <c r="RPT38" s="215"/>
      <c r="RPU38" s="215"/>
      <c r="RPV38" s="215"/>
      <c r="RPW38" s="215"/>
      <c r="RPX38" s="215"/>
      <c r="RPY38" s="215"/>
      <c r="RPZ38" s="215"/>
      <c r="RQA38" s="215"/>
      <c r="RQB38" s="215"/>
      <c r="RQC38" s="215"/>
      <c r="RQD38" s="215"/>
      <c r="RQE38" s="215"/>
      <c r="RQF38" s="215"/>
      <c r="RQG38" s="215"/>
      <c r="RQH38" s="215"/>
      <c r="RQI38" s="215"/>
      <c r="RQJ38" s="215"/>
      <c r="RQK38" s="215"/>
      <c r="RQL38" s="215"/>
      <c r="RQM38" s="215"/>
      <c r="RQN38" s="215"/>
      <c r="RQO38" s="215"/>
      <c r="RQP38" s="215"/>
      <c r="RQQ38" s="215"/>
      <c r="RQR38" s="215"/>
      <c r="RQS38" s="215"/>
      <c r="RQT38" s="215"/>
      <c r="RQU38" s="215"/>
      <c r="RQV38" s="215"/>
      <c r="RQW38" s="215"/>
      <c r="RQX38" s="215"/>
      <c r="RQY38" s="215"/>
      <c r="RQZ38" s="215"/>
      <c r="RRA38" s="215"/>
      <c r="RRB38" s="215"/>
      <c r="RRC38" s="215"/>
      <c r="RRD38" s="215"/>
      <c r="RRE38" s="215"/>
      <c r="RRF38" s="215"/>
      <c r="RRG38" s="215"/>
      <c r="RRH38" s="215"/>
      <c r="RRI38" s="215"/>
      <c r="RRJ38" s="215"/>
      <c r="RRK38" s="215"/>
      <c r="RRL38" s="215"/>
      <c r="RRM38" s="215"/>
      <c r="RRN38" s="215"/>
      <c r="RRO38" s="215"/>
      <c r="RRP38" s="215"/>
      <c r="RRQ38" s="215"/>
      <c r="RRR38" s="215"/>
      <c r="RRS38" s="215"/>
      <c r="RRT38" s="215"/>
      <c r="RRU38" s="215"/>
      <c r="RRV38" s="215"/>
      <c r="RRW38" s="215"/>
      <c r="RRX38" s="215"/>
      <c r="RRY38" s="215"/>
      <c r="RRZ38" s="215"/>
      <c r="RSA38" s="215"/>
      <c r="RSB38" s="215"/>
      <c r="RSC38" s="215"/>
      <c r="RSD38" s="215"/>
      <c r="RSE38" s="215"/>
      <c r="RSF38" s="215"/>
      <c r="RSG38" s="215"/>
      <c r="RSH38" s="215"/>
      <c r="RSI38" s="215"/>
      <c r="RSJ38" s="215"/>
      <c r="RSK38" s="215"/>
      <c r="RSL38" s="215"/>
      <c r="RSM38" s="215"/>
      <c r="RSN38" s="215"/>
      <c r="RSO38" s="215"/>
      <c r="RSP38" s="215"/>
      <c r="RSQ38" s="215"/>
      <c r="RSR38" s="215"/>
      <c r="RSS38" s="215"/>
      <c r="RST38" s="215"/>
      <c r="RSU38" s="215"/>
      <c r="RSV38" s="215"/>
      <c r="RSW38" s="215"/>
      <c r="RSX38" s="215"/>
      <c r="RSY38" s="215"/>
      <c r="RSZ38" s="215"/>
      <c r="RTA38" s="215"/>
      <c r="RTB38" s="215"/>
      <c r="RTC38" s="215"/>
      <c r="RTD38" s="215"/>
      <c r="RTE38" s="215"/>
      <c r="RTF38" s="215"/>
      <c r="RTG38" s="215"/>
      <c r="RTH38" s="215"/>
      <c r="RTI38" s="215"/>
      <c r="RTJ38" s="215"/>
      <c r="RTK38" s="215"/>
      <c r="RTL38" s="215"/>
      <c r="RTM38" s="215"/>
      <c r="RTN38" s="215"/>
      <c r="RTO38" s="215"/>
      <c r="RTP38" s="215"/>
      <c r="RTQ38" s="215"/>
      <c r="RTR38" s="215"/>
      <c r="RTS38" s="215"/>
      <c r="RTT38" s="215"/>
      <c r="RTU38" s="215"/>
      <c r="RTV38" s="215"/>
      <c r="RTW38" s="215"/>
      <c r="RTX38" s="215"/>
      <c r="RTY38" s="215"/>
      <c r="RTZ38" s="215"/>
      <c r="RUA38" s="215"/>
      <c r="RUB38" s="215"/>
      <c r="RUC38" s="215"/>
      <c r="RUD38" s="215"/>
      <c r="RUE38" s="215"/>
      <c r="RUF38" s="215"/>
      <c r="RUG38" s="215"/>
      <c r="RUH38" s="215"/>
      <c r="RUI38" s="215"/>
      <c r="RUJ38" s="215"/>
      <c r="RUK38" s="215"/>
      <c r="RUL38" s="215"/>
      <c r="RUM38" s="215"/>
      <c r="RUN38" s="215"/>
      <c r="RUO38" s="215"/>
      <c r="RUP38" s="215"/>
      <c r="RUQ38" s="215"/>
      <c r="RUR38" s="215"/>
      <c r="RUS38" s="215"/>
      <c r="RUT38" s="215"/>
      <c r="RUU38" s="215"/>
      <c r="RUV38" s="215"/>
      <c r="RUW38" s="215"/>
      <c r="RUX38" s="215"/>
      <c r="RUY38" s="215"/>
      <c r="RUZ38" s="215"/>
      <c r="RVA38" s="215"/>
      <c r="RVB38" s="215"/>
      <c r="RVC38" s="215"/>
      <c r="RVD38" s="215"/>
      <c r="RVE38" s="215"/>
      <c r="RVF38" s="215"/>
      <c r="RVG38" s="215"/>
      <c r="RVH38" s="215"/>
      <c r="RVI38" s="215"/>
      <c r="RVJ38" s="215"/>
      <c r="RVK38" s="215"/>
      <c r="RVL38" s="215"/>
      <c r="RVM38" s="215"/>
      <c r="RVN38" s="215"/>
      <c r="RVO38" s="215"/>
      <c r="RVP38" s="215"/>
      <c r="RVQ38" s="215"/>
      <c r="RVR38" s="215"/>
      <c r="RVS38" s="215"/>
      <c r="RVT38" s="215"/>
      <c r="RVU38" s="215"/>
      <c r="RVV38" s="215"/>
      <c r="RVW38" s="215"/>
      <c r="RVX38" s="215"/>
      <c r="RVY38" s="215"/>
      <c r="RVZ38" s="215"/>
      <c r="RWA38" s="215"/>
      <c r="RWB38" s="215"/>
      <c r="RWC38" s="215"/>
      <c r="RWD38" s="215"/>
      <c r="RWE38" s="215"/>
      <c r="RWF38" s="215"/>
      <c r="RWG38" s="215"/>
      <c r="RWH38" s="215"/>
      <c r="RWI38" s="215"/>
      <c r="RWJ38" s="215"/>
      <c r="RWK38" s="215"/>
      <c r="RWL38" s="215"/>
      <c r="RWM38" s="215"/>
      <c r="RWN38" s="215"/>
      <c r="RWO38" s="215"/>
      <c r="RWP38" s="215"/>
      <c r="RWQ38" s="215"/>
      <c r="RWR38" s="215"/>
      <c r="RWS38" s="215"/>
      <c r="RWT38" s="215"/>
      <c r="RWU38" s="215"/>
      <c r="RWV38" s="215"/>
      <c r="RWW38" s="215"/>
      <c r="RWX38" s="215"/>
      <c r="RWY38" s="215"/>
      <c r="RWZ38" s="215"/>
      <c r="RXA38" s="215"/>
      <c r="RXB38" s="215"/>
      <c r="RXC38" s="215"/>
      <c r="RXD38" s="215"/>
      <c r="RXE38" s="215"/>
      <c r="RXF38" s="215"/>
      <c r="RXG38" s="215"/>
      <c r="RXH38" s="215"/>
      <c r="RXI38" s="215"/>
      <c r="RXJ38" s="215"/>
      <c r="RXK38" s="215"/>
      <c r="RXL38" s="215"/>
      <c r="RXM38" s="215"/>
      <c r="RXN38" s="215"/>
      <c r="RXO38" s="215"/>
      <c r="RXP38" s="215"/>
      <c r="RXQ38" s="215"/>
      <c r="RXR38" s="215"/>
      <c r="RXS38" s="215"/>
      <c r="RXT38" s="215"/>
      <c r="RXU38" s="215"/>
      <c r="RXV38" s="215"/>
      <c r="RXW38" s="215"/>
      <c r="RXX38" s="215"/>
      <c r="RXY38" s="215"/>
      <c r="RXZ38" s="215"/>
      <c r="RYA38" s="215"/>
      <c r="RYB38" s="215"/>
      <c r="RYC38" s="215"/>
      <c r="RYD38" s="215"/>
      <c r="RYE38" s="215"/>
      <c r="RYF38" s="215"/>
      <c r="RYG38" s="215"/>
      <c r="RYH38" s="215"/>
      <c r="RYI38" s="215"/>
      <c r="RYJ38" s="215"/>
      <c r="RYK38" s="215"/>
      <c r="RYL38" s="215"/>
      <c r="RYM38" s="215"/>
      <c r="RYN38" s="215"/>
      <c r="RYO38" s="215"/>
      <c r="RYP38" s="215"/>
      <c r="RYQ38" s="215"/>
      <c r="RYR38" s="215"/>
      <c r="RYS38" s="215"/>
      <c r="RYT38" s="215"/>
      <c r="RYU38" s="215"/>
      <c r="RYV38" s="215"/>
      <c r="RYW38" s="215"/>
      <c r="RYX38" s="215"/>
      <c r="RYY38" s="215"/>
      <c r="RYZ38" s="215"/>
      <c r="RZA38" s="215"/>
      <c r="RZB38" s="215"/>
      <c r="RZC38" s="215"/>
      <c r="RZD38" s="215"/>
      <c r="RZE38" s="215"/>
      <c r="RZF38" s="215"/>
      <c r="RZG38" s="215"/>
      <c r="RZH38" s="215"/>
      <c r="RZI38" s="215"/>
      <c r="RZJ38" s="215"/>
      <c r="RZK38" s="215"/>
      <c r="RZL38" s="215"/>
      <c r="RZM38" s="215"/>
      <c r="RZN38" s="215"/>
      <c r="RZO38" s="215"/>
      <c r="RZP38" s="215"/>
      <c r="RZQ38" s="215"/>
      <c r="RZR38" s="215"/>
      <c r="RZS38" s="215"/>
      <c r="RZT38" s="215"/>
      <c r="RZU38" s="215"/>
      <c r="RZV38" s="215"/>
      <c r="RZW38" s="215"/>
      <c r="RZX38" s="215"/>
      <c r="RZY38" s="215"/>
      <c r="RZZ38" s="215"/>
      <c r="SAA38" s="215"/>
      <c r="SAB38" s="215"/>
      <c r="SAC38" s="215"/>
      <c r="SAD38" s="215"/>
      <c r="SAE38" s="215"/>
      <c r="SAF38" s="215"/>
      <c r="SAG38" s="215"/>
      <c r="SAH38" s="215"/>
      <c r="SAI38" s="215"/>
      <c r="SAJ38" s="215"/>
      <c r="SAK38" s="215"/>
      <c r="SAL38" s="215"/>
      <c r="SAM38" s="215"/>
      <c r="SAN38" s="215"/>
      <c r="SAO38" s="215"/>
      <c r="SAP38" s="215"/>
      <c r="SAQ38" s="215"/>
      <c r="SAR38" s="215"/>
      <c r="SAS38" s="215"/>
      <c r="SAT38" s="215"/>
      <c r="SAU38" s="215"/>
      <c r="SAV38" s="215"/>
      <c r="SAW38" s="215"/>
      <c r="SAX38" s="215"/>
      <c r="SAY38" s="215"/>
      <c r="SAZ38" s="215"/>
      <c r="SBA38" s="215"/>
      <c r="SBB38" s="215"/>
      <c r="SBC38" s="215"/>
      <c r="SBD38" s="215"/>
      <c r="SBE38" s="215"/>
      <c r="SBF38" s="215"/>
      <c r="SBG38" s="215"/>
      <c r="SBH38" s="215"/>
      <c r="SBI38" s="215"/>
      <c r="SBJ38" s="215"/>
      <c r="SBK38" s="215"/>
      <c r="SBL38" s="215"/>
      <c r="SBM38" s="215"/>
      <c r="SBN38" s="215"/>
      <c r="SBO38" s="215"/>
      <c r="SBP38" s="215"/>
      <c r="SBQ38" s="215"/>
      <c r="SBR38" s="215"/>
      <c r="SBS38" s="215"/>
      <c r="SBT38" s="215"/>
      <c r="SBU38" s="215"/>
      <c r="SBV38" s="215"/>
      <c r="SBW38" s="215"/>
      <c r="SBX38" s="215"/>
      <c r="SBY38" s="215"/>
      <c r="SBZ38" s="215"/>
      <c r="SCA38" s="215"/>
      <c r="SCB38" s="215"/>
      <c r="SCC38" s="215"/>
      <c r="SCD38" s="215"/>
      <c r="SCE38" s="215"/>
      <c r="SCF38" s="215"/>
      <c r="SCG38" s="215"/>
      <c r="SCH38" s="215"/>
      <c r="SCI38" s="215"/>
      <c r="SCJ38" s="215"/>
      <c r="SCK38" s="215"/>
      <c r="SCL38" s="215"/>
      <c r="SCM38" s="215"/>
      <c r="SCN38" s="215"/>
      <c r="SCO38" s="215"/>
      <c r="SCP38" s="215"/>
      <c r="SCQ38" s="215"/>
      <c r="SCR38" s="215"/>
      <c r="SCS38" s="215"/>
      <c r="SCT38" s="215"/>
      <c r="SCU38" s="215"/>
      <c r="SCV38" s="215"/>
      <c r="SCW38" s="215"/>
      <c r="SCX38" s="215"/>
      <c r="SCY38" s="215"/>
      <c r="SCZ38" s="215"/>
      <c r="SDA38" s="215"/>
      <c r="SDB38" s="215"/>
      <c r="SDC38" s="215"/>
      <c r="SDD38" s="215"/>
      <c r="SDE38" s="215"/>
      <c r="SDF38" s="215"/>
      <c r="SDG38" s="215"/>
      <c r="SDH38" s="215"/>
      <c r="SDI38" s="215"/>
      <c r="SDJ38" s="215"/>
      <c r="SDK38" s="215"/>
      <c r="SDL38" s="215"/>
      <c r="SDM38" s="215"/>
      <c r="SDN38" s="215"/>
      <c r="SDO38" s="215"/>
      <c r="SDP38" s="215"/>
      <c r="SDQ38" s="215"/>
      <c r="SDR38" s="215"/>
      <c r="SDS38" s="215"/>
      <c r="SDT38" s="215"/>
      <c r="SDU38" s="215"/>
      <c r="SDV38" s="215"/>
      <c r="SDW38" s="215"/>
      <c r="SDX38" s="215"/>
      <c r="SDY38" s="215"/>
      <c r="SDZ38" s="215"/>
      <c r="SEA38" s="215"/>
      <c r="SEB38" s="215"/>
      <c r="SEC38" s="215"/>
      <c r="SED38" s="215"/>
      <c r="SEE38" s="215"/>
      <c r="SEF38" s="215"/>
      <c r="SEG38" s="215"/>
      <c r="SEH38" s="215"/>
      <c r="SEI38" s="215"/>
      <c r="SEJ38" s="215"/>
      <c r="SEK38" s="215"/>
      <c r="SEL38" s="215"/>
      <c r="SEM38" s="215"/>
      <c r="SEN38" s="215"/>
      <c r="SEO38" s="215"/>
      <c r="SEP38" s="215"/>
      <c r="SEQ38" s="215"/>
      <c r="SER38" s="215"/>
      <c r="SES38" s="215"/>
      <c r="SET38" s="215"/>
      <c r="SEU38" s="215"/>
      <c r="SEV38" s="215"/>
      <c r="SEW38" s="215"/>
      <c r="SEX38" s="215"/>
      <c r="SEY38" s="215"/>
      <c r="SEZ38" s="215"/>
      <c r="SFA38" s="215"/>
      <c r="SFB38" s="215"/>
      <c r="SFC38" s="215"/>
      <c r="SFD38" s="215"/>
      <c r="SFE38" s="215"/>
      <c r="SFF38" s="215"/>
      <c r="SFG38" s="215"/>
      <c r="SFH38" s="215"/>
      <c r="SFI38" s="215"/>
      <c r="SFJ38" s="215"/>
      <c r="SFK38" s="215"/>
      <c r="SFL38" s="215"/>
      <c r="SFM38" s="215"/>
      <c r="SFN38" s="215"/>
      <c r="SFO38" s="215"/>
      <c r="SFP38" s="215"/>
      <c r="SFQ38" s="215"/>
      <c r="SFR38" s="215"/>
      <c r="SFS38" s="215"/>
      <c r="SFT38" s="215"/>
      <c r="SFU38" s="215"/>
      <c r="SFV38" s="215"/>
      <c r="SFW38" s="215"/>
      <c r="SFX38" s="215"/>
      <c r="SFY38" s="215"/>
      <c r="SFZ38" s="215"/>
      <c r="SGA38" s="215"/>
      <c r="SGB38" s="215"/>
      <c r="SGC38" s="215"/>
      <c r="SGD38" s="215"/>
      <c r="SGE38" s="215"/>
      <c r="SGF38" s="215"/>
      <c r="SGG38" s="215"/>
      <c r="SGH38" s="215"/>
      <c r="SGI38" s="215"/>
      <c r="SGJ38" s="215"/>
      <c r="SGK38" s="215"/>
      <c r="SGL38" s="215"/>
      <c r="SGM38" s="215"/>
      <c r="SGN38" s="215"/>
      <c r="SGO38" s="215"/>
      <c r="SGP38" s="215"/>
      <c r="SGQ38" s="215"/>
      <c r="SGR38" s="215"/>
      <c r="SGS38" s="215"/>
      <c r="SGT38" s="215"/>
      <c r="SGU38" s="215"/>
      <c r="SGV38" s="215"/>
      <c r="SGW38" s="215"/>
      <c r="SGX38" s="215"/>
      <c r="SGY38" s="215"/>
      <c r="SGZ38" s="215"/>
      <c r="SHA38" s="215"/>
      <c r="SHB38" s="215"/>
      <c r="SHC38" s="215"/>
      <c r="SHD38" s="215"/>
      <c r="SHE38" s="215"/>
      <c r="SHF38" s="215"/>
      <c r="SHG38" s="215"/>
      <c r="SHH38" s="215"/>
      <c r="SHI38" s="215"/>
      <c r="SHJ38" s="215"/>
      <c r="SHK38" s="215"/>
      <c r="SHL38" s="215"/>
      <c r="SHM38" s="215"/>
      <c r="SHN38" s="215"/>
      <c r="SHO38" s="215"/>
      <c r="SHP38" s="215"/>
      <c r="SHQ38" s="215"/>
      <c r="SHR38" s="215"/>
      <c r="SHS38" s="215"/>
      <c r="SHT38" s="215"/>
      <c r="SHU38" s="215"/>
      <c r="SHV38" s="215"/>
      <c r="SHW38" s="215"/>
      <c r="SHX38" s="215"/>
      <c r="SHY38" s="215"/>
      <c r="SHZ38" s="215"/>
      <c r="SIA38" s="215"/>
      <c r="SIB38" s="215"/>
      <c r="SIC38" s="215"/>
      <c r="SID38" s="215"/>
      <c r="SIE38" s="215"/>
      <c r="SIF38" s="215"/>
      <c r="SIG38" s="215"/>
      <c r="SIH38" s="215"/>
      <c r="SII38" s="215"/>
      <c r="SIJ38" s="215"/>
      <c r="SIK38" s="215"/>
      <c r="SIL38" s="215"/>
      <c r="SIM38" s="215"/>
      <c r="SIN38" s="215"/>
      <c r="SIO38" s="215"/>
      <c r="SIP38" s="215"/>
      <c r="SIQ38" s="215"/>
      <c r="SIR38" s="215"/>
      <c r="SIS38" s="215"/>
      <c r="SIT38" s="215"/>
      <c r="SIU38" s="215"/>
      <c r="SIV38" s="215"/>
      <c r="SIW38" s="215"/>
      <c r="SIX38" s="215"/>
      <c r="SIY38" s="215"/>
      <c r="SIZ38" s="215"/>
      <c r="SJA38" s="215"/>
      <c r="SJB38" s="215"/>
      <c r="SJC38" s="215"/>
      <c r="SJD38" s="215"/>
      <c r="SJE38" s="215"/>
      <c r="SJF38" s="215"/>
      <c r="SJG38" s="215"/>
      <c r="SJH38" s="215"/>
      <c r="SJI38" s="215"/>
      <c r="SJJ38" s="215"/>
      <c r="SJK38" s="215"/>
      <c r="SJL38" s="215"/>
      <c r="SJM38" s="215"/>
      <c r="SJN38" s="215"/>
      <c r="SJO38" s="215"/>
      <c r="SJP38" s="215"/>
      <c r="SJQ38" s="215"/>
      <c r="SJR38" s="215"/>
      <c r="SJS38" s="215"/>
      <c r="SJT38" s="215"/>
      <c r="SJU38" s="215"/>
      <c r="SJV38" s="215"/>
      <c r="SJW38" s="215"/>
      <c r="SJX38" s="215"/>
      <c r="SJY38" s="215"/>
      <c r="SJZ38" s="215"/>
      <c r="SKA38" s="215"/>
      <c r="SKB38" s="215"/>
      <c r="SKC38" s="215"/>
      <c r="SKD38" s="215"/>
      <c r="SKE38" s="215"/>
      <c r="SKF38" s="215"/>
      <c r="SKG38" s="215"/>
      <c r="SKH38" s="215"/>
      <c r="SKI38" s="215"/>
      <c r="SKJ38" s="215"/>
      <c r="SKK38" s="215"/>
      <c r="SKL38" s="215"/>
      <c r="SKM38" s="215"/>
      <c r="SKN38" s="215"/>
      <c r="SKO38" s="215"/>
      <c r="SKP38" s="215"/>
      <c r="SKQ38" s="215"/>
      <c r="SKR38" s="215"/>
      <c r="SKS38" s="215"/>
      <c r="SKT38" s="215"/>
      <c r="SKU38" s="215"/>
      <c r="SKV38" s="215"/>
      <c r="SKW38" s="215"/>
      <c r="SKX38" s="215"/>
      <c r="SKY38" s="215"/>
      <c r="SKZ38" s="215"/>
      <c r="SLA38" s="215"/>
      <c r="SLB38" s="215"/>
      <c r="SLC38" s="215"/>
      <c r="SLD38" s="215"/>
      <c r="SLE38" s="215"/>
      <c r="SLF38" s="215"/>
      <c r="SLG38" s="215"/>
      <c r="SLH38" s="215"/>
      <c r="SLI38" s="215"/>
      <c r="SLJ38" s="215"/>
      <c r="SLK38" s="215"/>
      <c r="SLL38" s="215"/>
      <c r="SLM38" s="215"/>
      <c r="SLN38" s="215"/>
      <c r="SLO38" s="215"/>
      <c r="SLP38" s="215"/>
      <c r="SLQ38" s="215"/>
      <c r="SLR38" s="215"/>
      <c r="SLS38" s="215"/>
      <c r="SLT38" s="215"/>
      <c r="SLU38" s="215"/>
      <c r="SLV38" s="215"/>
      <c r="SLW38" s="215"/>
      <c r="SLX38" s="215"/>
      <c r="SLY38" s="215"/>
      <c r="SLZ38" s="215"/>
      <c r="SMA38" s="215"/>
      <c r="SMB38" s="215"/>
      <c r="SMC38" s="215"/>
      <c r="SMD38" s="215"/>
      <c r="SME38" s="215"/>
      <c r="SMF38" s="215"/>
      <c r="SMG38" s="215"/>
      <c r="SMH38" s="215"/>
      <c r="SMI38" s="215"/>
      <c r="SMJ38" s="215"/>
      <c r="SMK38" s="215"/>
      <c r="SML38" s="215"/>
      <c r="SMM38" s="215"/>
      <c r="SMN38" s="215"/>
      <c r="SMO38" s="215"/>
      <c r="SMP38" s="215"/>
      <c r="SMQ38" s="215"/>
      <c r="SMR38" s="215"/>
      <c r="SMS38" s="215"/>
      <c r="SMT38" s="215"/>
      <c r="SMU38" s="215"/>
      <c r="SMV38" s="215"/>
      <c r="SMW38" s="215"/>
      <c r="SMX38" s="215"/>
      <c r="SMY38" s="215"/>
      <c r="SMZ38" s="215"/>
      <c r="SNA38" s="215"/>
      <c r="SNB38" s="215"/>
      <c r="SNC38" s="215"/>
      <c r="SND38" s="215"/>
      <c r="SNE38" s="215"/>
      <c r="SNF38" s="215"/>
      <c r="SNG38" s="215"/>
      <c r="SNH38" s="215"/>
      <c r="SNI38" s="215"/>
      <c r="SNJ38" s="215"/>
      <c r="SNK38" s="215"/>
      <c r="SNL38" s="215"/>
      <c r="SNM38" s="215"/>
      <c r="SNN38" s="215"/>
      <c r="SNO38" s="215"/>
      <c r="SNP38" s="215"/>
      <c r="SNQ38" s="215"/>
      <c r="SNR38" s="215"/>
      <c r="SNS38" s="215"/>
      <c r="SNT38" s="215"/>
      <c r="SNU38" s="215"/>
      <c r="SNV38" s="215"/>
      <c r="SNW38" s="215"/>
      <c r="SNX38" s="215"/>
      <c r="SNY38" s="215"/>
      <c r="SNZ38" s="215"/>
      <c r="SOA38" s="215"/>
      <c r="SOB38" s="215"/>
      <c r="SOC38" s="215"/>
      <c r="SOD38" s="215"/>
      <c r="SOE38" s="215"/>
      <c r="SOF38" s="215"/>
      <c r="SOG38" s="215"/>
      <c r="SOH38" s="215"/>
      <c r="SOI38" s="215"/>
      <c r="SOJ38" s="215"/>
      <c r="SOK38" s="215"/>
      <c r="SOL38" s="215"/>
      <c r="SOM38" s="215"/>
      <c r="SON38" s="215"/>
      <c r="SOO38" s="215"/>
      <c r="SOP38" s="215"/>
      <c r="SOQ38" s="215"/>
      <c r="SOR38" s="215"/>
      <c r="SOS38" s="215"/>
      <c r="SOT38" s="215"/>
      <c r="SOU38" s="215"/>
      <c r="SOV38" s="215"/>
      <c r="SOW38" s="215"/>
      <c r="SOX38" s="215"/>
      <c r="SOY38" s="215"/>
      <c r="SOZ38" s="215"/>
      <c r="SPA38" s="215"/>
      <c r="SPB38" s="215"/>
      <c r="SPC38" s="215"/>
      <c r="SPD38" s="215"/>
      <c r="SPE38" s="215"/>
      <c r="SPF38" s="215"/>
      <c r="SPG38" s="215"/>
      <c r="SPH38" s="215"/>
      <c r="SPI38" s="215"/>
      <c r="SPJ38" s="215"/>
      <c r="SPK38" s="215"/>
      <c r="SPL38" s="215"/>
      <c r="SPM38" s="215"/>
      <c r="SPN38" s="215"/>
      <c r="SPO38" s="215"/>
      <c r="SPP38" s="215"/>
      <c r="SPQ38" s="215"/>
      <c r="SPR38" s="215"/>
      <c r="SPS38" s="215"/>
      <c r="SPT38" s="215"/>
      <c r="SPU38" s="215"/>
      <c r="SPV38" s="215"/>
      <c r="SPW38" s="215"/>
      <c r="SPX38" s="215"/>
      <c r="SPY38" s="215"/>
      <c r="SPZ38" s="215"/>
      <c r="SQA38" s="215"/>
      <c r="SQB38" s="215"/>
      <c r="SQC38" s="215"/>
      <c r="SQD38" s="215"/>
      <c r="SQE38" s="215"/>
      <c r="SQF38" s="215"/>
      <c r="SQG38" s="215"/>
      <c r="SQH38" s="215"/>
      <c r="SQI38" s="215"/>
      <c r="SQJ38" s="215"/>
      <c r="SQK38" s="215"/>
      <c r="SQL38" s="215"/>
      <c r="SQM38" s="215"/>
      <c r="SQN38" s="215"/>
      <c r="SQO38" s="215"/>
      <c r="SQP38" s="215"/>
      <c r="SQQ38" s="215"/>
      <c r="SQR38" s="215"/>
      <c r="SQS38" s="215"/>
      <c r="SQT38" s="215"/>
      <c r="SQU38" s="215"/>
      <c r="SQV38" s="215"/>
      <c r="SQW38" s="215"/>
      <c r="SQX38" s="215"/>
      <c r="SQY38" s="215"/>
      <c r="SQZ38" s="215"/>
      <c r="SRA38" s="215"/>
      <c r="SRB38" s="215"/>
      <c r="SRC38" s="215"/>
      <c r="SRD38" s="215"/>
      <c r="SRE38" s="215"/>
      <c r="SRF38" s="215"/>
      <c r="SRG38" s="215"/>
      <c r="SRH38" s="215"/>
      <c r="SRI38" s="215"/>
      <c r="SRJ38" s="215"/>
      <c r="SRK38" s="215"/>
      <c r="SRL38" s="215"/>
      <c r="SRM38" s="215"/>
      <c r="SRN38" s="215"/>
      <c r="SRO38" s="215"/>
      <c r="SRP38" s="215"/>
      <c r="SRQ38" s="215"/>
      <c r="SRR38" s="215"/>
      <c r="SRS38" s="215"/>
      <c r="SRT38" s="215"/>
      <c r="SRU38" s="215"/>
      <c r="SRV38" s="215"/>
      <c r="SRW38" s="215"/>
      <c r="SRX38" s="215"/>
      <c r="SRY38" s="215"/>
      <c r="SRZ38" s="215"/>
      <c r="SSA38" s="215"/>
      <c r="SSB38" s="215"/>
      <c r="SSC38" s="215"/>
      <c r="SSD38" s="215"/>
      <c r="SSE38" s="215"/>
      <c r="SSF38" s="215"/>
      <c r="SSG38" s="215"/>
      <c r="SSH38" s="215"/>
      <c r="SSI38" s="215"/>
      <c r="SSJ38" s="215"/>
      <c r="SSK38" s="215"/>
      <c r="SSL38" s="215"/>
      <c r="SSM38" s="215"/>
      <c r="SSN38" s="215"/>
      <c r="SSO38" s="215"/>
      <c r="SSP38" s="215"/>
      <c r="SSQ38" s="215"/>
      <c r="SSR38" s="215"/>
      <c r="SSS38" s="215"/>
      <c r="SST38" s="215"/>
      <c r="SSU38" s="215"/>
      <c r="SSV38" s="215"/>
      <c r="SSW38" s="215"/>
      <c r="SSX38" s="215"/>
      <c r="SSY38" s="215"/>
      <c r="SSZ38" s="215"/>
      <c r="STA38" s="215"/>
      <c r="STB38" s="215"/>
      <c r="STC38" s="215"/>
      <c r="STD38" s="215"/>
      <c r="STE38" s="215"/>
      <c r="STF38" s="215"/>
      <c r="STG38" s="215"/>
      <c r="STH38" s="215"/>
      <c r="STI38" s="215"/>
      <c r="STJ38" s="215"/>
      <c r="STK38" s="215"/>
      <c r="STL38" s="215"/>
      <c r="STM38" s="215"/>
      <c r="STN38" s="215"/>
      <c r="STO38" s="215"/>
      <c r="STP38" s="215"/>
      <c r="STQ38" s="215"/>
      <c r="STR38" s="215"/>
      <c r="STS38" s="215"/>
      <c r="STT38" s="215"/>
      <c r="STU38" s="215"/>
      <c r="STV38" s="215"/>
      <c r="STW38" s="215"/>
      <c r="STX38" s="215"/>
      <c r="STY38" s="215"/>
      <c r="STZ38" s="215"/>
      <c r="SUA38" s="215"/>
      <c r="SUB38" s="215"/>
      <c r="SUC38" s="215"/>
      <c r="SUD38" s="215"/>
      <c r="SUE38" s="215"/>
      <c r="SUF38" s="215"/>
      <c r="SUG38" s="215"/>
      <c r="SUH38" s="215"/>
      <c r="SUI38" s="215"/>
      <c r="SUJ38" s="215"/>
      <c r="SUK38" s="215"/>
      <c r="SUL38" s="215"/>
      <c r="SUM38" s="215"/>
      <c r="SUN38" s="215"/>
      <c r="SUO38" s="215"/>
      <c r="SUP38" s="215"/>
      <c r="SUQ38" s="215"/>
      <c r="SUR38" s="215"/>
      <c r="SUS38" s="215"/>
      <c r="SUT38" s="215"/>
      <c r="SUU38" s="215"/>
      <c r="SUV38" s="215"/>
      <c r="SUW38" s="215"/>
      <c r="SUX38" s="215"/>
      <c r="SUY38" s="215"/>
      <c r="SUZ38" s="215"/>
      <c r="SVA38" s="215"/>
      <c r="SVB38" s="215"/>
      <c r="SVC38" s="215"/>
      <c r="SVD38" s="215"/>
      <c r="SVE38" s="215"/>
      <c r="SVF38" s="215"/>
      <c r="SVG38" s="215"/>
      <c r="SVH38" s="215"/>
      <c r="SVI38" s="215"/>
      <c r="SVJ38" s="215"/>
      <c r="SVK38" s="215"/>
      <c r="SVL38" s="215"/>
      <c r="SVM38" s="215"/>
      <c r="SVN38" s="215"/>
      <c r="SVO38" s="215"/>
      <c r="SVP38" s="215"/>
      <c r="SVQ38" s="215"/>
      <c r="SVR38" s="215"/>
      <c r="SVS38" s="215"/>
      <c r="SVT38" s="215"/>
      <c r="SVU38" s="215"/>
      <c r="SVV38" s="215"/>
      <c r="SVW38" s="215"/>
      <c r="SVX38" s="215"/>
      <c r="SVY38" s="215"/>
      <c r="SVZ38" s="215"/>
      <c r="SWA38" s="215"/>
      <c r="SWB38" s="215"/>
      <c r="SWC38" s="215"/>
      <c r="SWD38" s="215"/>
      <c r="SWE38" s="215"/>
      <c r="SWF38" s="215"/>
      <c r="SWG38" s="215"/>
      <c r="SWH38" s="215"/>
      <c r="SWI38" s="215"/>
      <c r="SWJ38" s="215"/>
      <c r="SWK38" s="215"/>
      <c r="SWL38" s="215"/>
      <c r="SWM38" s="215"/>
      <c r="SWN38" s="215"/>
      <c r="SWO38" s="215"/>
      <c r="SWP38" s="215"/>
      <c r="SWQ38" s="215"/>
      <c r="SWR38" s="215"/>
      <c r="SWS38" s="215"/>
      <c r="SWT38" s="215"/>
      <c r="SWU38" s="215"/>
      <c r="SWV38" s="215"/>
      <c r="SWW38" s="215"/>
      <c r="SWX38" s="215"/>
      <c r="SWY38" s="215"/>
      <c r="SWZ38" s="215"/>
      <c r="SXA38" s="215"/>
      <c r="SXB38" s="215"/>
      <c r="SXC38" s="215"/>
      <c r="SXD38" s="215"/>
      <c r="SXE38" s="215"/>
      <c r="SXF38" s="215"/>
      <c r="SXG38" s="215"/>
      <c r="SXH38" s="215"/>
      <c r="SXI38" s="215"/>
      <c r="SXJ38" s="215"/>
      <c r="SXK38" s="215"/>
      <c r="SXL38" s="215"/>
      <c r="SXM38" s="215"/>
      <c r="SXN38" s="215"/>
      <c r="SXO38" s="215"/>
      <c r="SXP38" s="215"/>
      <c r="SXQ38" s="215"/>
      <c r="SXR38" s="215"/>
      <c r="SXS38" s="215"/>
      <c r="SXT38" s="215"/>
      <c r="SXU38" s="215"/>
      <c r="SXV38" s="215"/>
      <c r="SXW38" s="215"/>
      <c r="SXX38" s="215"/>
      <c r="SXY38" s="215"/>
      <c r="SXZ38" s="215"/>
      <c r="SYA38" s="215"/>
      <c r="SYB38" s="215"/>
      <c r="SYC38" s="215"/>
      <c r="SYD38" s="215"/>
      <c r="SYE38" s="215"/>
      <c r="SYF38" s="215"/>
      <c r="SYG38" s="215"/>
      <c r="SYH38" s="215"/>
      <c r="SYI38" s="215"/>
      <c r="SYJ38" s="215"/>
      <c r="SYK38" s="215"/>
      <c r="SYL38" s="215"/>
      <c r="SYM38" s="215"/>
      <c r="SYN38" s="215"/>
      <c r="SYO38" s="215"/>
      <c r="SYP38" s="215"/>
      <c r="SYQ38" s="215"/>
      <c r="SYR38" s="215"/>
      <c r="SYS38" s="215"/>
      <c r="SYT38" s="215"/>
      <c r="SYU38" s="215"/>
      <c r="SYV38" s="215"/>
      <c r="SYW38" s="215"/>
      <c r="SYX38" s="215"/>
      <c r="SYY38" s="215"/>
      <c r="SYZ38" s="215"/>
      <c r="SZA38" s="215"/>
      <c r="SZB38" s="215"/>
      <c r="SZC38" s="215"/>
      <c r="SZD38" s="215"/>
      <c r="SZE38" s="215"/>
      <c r="SZF38" s="215"/>
      <c r="SZG38" s="215"/>
      <c r="SZH38" s="215"/>
      <c r="SZI38" s="215"/>
      <c r="SZJ38" s="215"/>
      <c r="SZK38" s="215"/>
      <c r="SZL38" s="215"/>
      <c r="SZM38" s="215"/>
      <c r="SZN38" s="215"/>
      <c r="SZO38" s="215"/>
      <c r="SZP38" s="215"/>
      <c r="SZQ38" s="215"/>
      <c r="SZR38" s="215"/>
      <c r="SZS38" s="215"/>
      <c r="SZT38" s="215"/>
      <c r="SZU38" s="215"/>
      <c r="SZV38" s="215"/>
      <c r="SZW38" s="215"/>
      <c r="SZX38" s="215"/>
      <c r="SZY38" s="215"/>
      <c r="SZZ38" s="215"/>
      <c r="TAA38" s="215"/>
      <c r="TAB38" s="215"/>
      <c r="TAC38" s="215"/>
      <c r="TAD38" s="215"/>
      <c r="TAE38" s="215"/>
      <c r="TAF38" s="215"/>
      <c r="TAG38" s="215"/>
      <c r="TAH38" s="215"/>
      <c r="TAI38" s="215"/>
      <c r="TAJ38" s="215"/>
      <c r="TAK38" s="215"/>
      <c r="TAL38" s="215"/>
      <c r="TAM38" s="215"/>
      <c r="TAN38" s="215"/>
      <c r="TAO38" s="215"/>
      <c r="TAP38" s="215"/>
      <c r="TAQ38" s="215"/>
      <c r="TAR38" s="215"/>
      <c r="TAS38" s="215"/>
      <c r="TAT38" s="215"/>
      <c r="TAU38" s="215"/>
      <c r="TAV38" s="215"/>
      <c r="TAW38" s="215"/>
      <c r="TAX38" s="215"/>
      <c r="TAY38" s="215"/>
      <c r="TAZ38" s="215"/>
      <c r="TBA38" s="215"/>
      <c r="TBB38" s="215"/>
      <c r="TBC38" s="215"/>
      <c r="TBD38" s="215"/>
      <c r="TBE38" s="215"/>
      <c r="TBF38" s="215"/>
      <c r="TBG38" s="215"/>
      <c r="TBH38" s="215"/>
      <c r="TBI38" s="215"/>
      <c r="TBJ38" s="215"/>
      <c r="TBK38" s="215"/>
      <c r="TBL38" s="215"/>
      <c r="TBM38" s="215"/>
      <c r="TBN38" s="215"/>
      <c r="TBO38" s="215"/>
      <c r="TBP38" s="215"/>
      <c r="TBQ38" s="215"/>
      <c r="TBR38" s="215"/>
      <c r="TBS38" s="215"/>
      <c r="TBT38" s="215"/>
      <c r="TBU38" s="215"/>
      <c r="TBV38" s="215"/>
      <c r="TBW38" s="215"/>
      <c r="TBX38" s="215"/>
      <c r="TBY38" s="215"/>
      <c r="TBZ38" s="215"/>
      <c r="TCA38" s="215"/>
      <c r="TCB38" s="215"/>
      <c r="TCC38" s="215"/>
      <c r="TCD38" s="215"/>
      <c r="TCE38" s="215"/>
      <c r="TCF38" s="215"/>
      <c r="TCG38" s="215"/>
      <c r="TCH38" s="215"/>
      <c r="TCI38" s="215"/>
      <c r="TCJ38" s="215"/>
      <c r="TCK38" s="215"/>
      <c r="TCL38" s="215"/>
      <c r="TCM38" s="215"/>
      <c r="TCN38" s="215"/>
      <c r="TCO38" s="215"/>
      <c r="TCP38" s="215"/>
      <c r="TCQ38" s="215"/>
      <c r="TCR38" s="215"/>
      <c r="TCS38" s="215"/>
      <c r="TCT38" s="215"/>
      <c r="TCU38" s="215"/>
      <c r="TCV38" s="215"/>
      <c r="TCW38" s="215"/>
      <c r="TCX38" s="215"/>
      <c r="TCY38" s="215"/>
      <c r="TCZ38" s="215"/>
      <c r="TDA38" s="215"/>
      <c r="TDB38" s="215"/>
      <c r="TDC38" s="215"/>
      <c r="TDD38" s="215"/>
      <c r="TDE38" s="215"/>
      <c r="TDF38" s="215"/>
      <c r="TDG38" s="215"/>
      <c r="TDH38" s="215"/>
      <c r="TDI38" s="215"/>
      <c r="TDJ38" s="215"/>
      <c r="TDK38" s="215"/>
      <c r="TDL38" s="215"/>
      <c r="TDM38" s="215"/>
      <c r="TDN38" s="215"/>
      <c r="TDO38" s="215"/>
      <c r="TDP38" s="215"/>
      <c r="TDQ38" s="215"/>
      <c r="TDR38" s="215"/>
      <c r="TDS38" s="215"/>
      <c r="TDT38" s="215"/>
      <c r="TDU38" s="215"/>
      <c r="TDV38" s="215"/>
      <c r="TDW38" s="215"/>
      <c r="TDX38" s="215"/>
      <c r="TDY38" s="215"/>
      <c r="TDZ38" s="215"/>
      <c r="TEA38" s="215"/>
      <c r="TEB38" s="215"/>
      <c r="TEC38" s="215"/>
      <c r="TED38" s="215"/>
      <c r="TEE38" s="215"/>
      <c r="TEF38" s="215"/>
      <c r="TEG38" s="215"/>
      <c r="TEH38" s="215"/>
      <c r="TEI38" s="215"/>
      <c r="TEJ38" s="215"/>
      <c r="TEK38" s="215"/>
      <c r="TEL38" s="215"/>
      <c r="TEM38" s="215"/>
      <c r="TEN38" s="215"/>
      <c r="TEO38" s="215"/>
      <c r="TEP38" s="215"/>
      <c r="TEQ38" s="215"/>
      <c r="TER38" s="215"/>
      <c r="TES38" s="215"/>
      <c r="TET38" s="215"/>
      <c r="TEU38" s="215"/>
      <c r="TEV38" s="215"/>
      <c r="TEW38" s="215"/>
      <c r="TEX38" s="215"/>
      <c r="TEY38" s="215"/>
      <c r="TEZ38" s="215"/>
      <c r="TFA38" s="215"/>
      <c r="TFB38" s="215"/>
      <c r="TFC38" s="215"/>
      <c r="TFD38" s="215"/>
      <c r="TFE38" s="215"/>
      <c r="TFF38" s="215"/>
      <c r="TFG38" s="215"/>
      <c r="TFH38" s="215"/>
      <c r="TFI38" s="215"/>
      <c r="TFJ38" s="215"/>
      <c r="TFK38" s="215"/>
      <c r="TFL38" s="215"/>
      <c r="TFM38" s="215"/>
      <c r="TFN38" s="215"/>
      <c r="TFO38" s="215"/>
      <c r="TFP38" s="215"/>
      <c r="TFQ38" s="215"/>
      <c r="TFR38" s="215"/>
      <c r="TFS38" s="215"/>
      <c r="TFT38" s="215"/>
      <c r="TFU38" s="215"/>
      <c r="TFV38" s="215"/>
      <c r="TFW38" s="215"/>
      <c r="TFX38" s="215"/>
      <c r="TFY38" s="215"/>
      <c r="TFZ38" s="215"/>
      <c r="TGA38" s="215"/>
      <c r="TGB38" s="215"/>
      <c r="TGC38" s="215"/>
      <c r="TGD38" s="215"/>
      <c r="TGE38" s="215"/>
      <c r="TGF38" s="215"/>
      <c r="TGG38" s="215"/>
      <c r="TGH38" s="215"/>
      <c r="TGI38" s="215"/>
      <c r="TGJ38" s="215"/>
      <c r="TGK38" s="215"/>
      <c r="TGL38" s="215"/>
      <c r="TGM38" s="215"/>
      <c r="TGN38" s="215"/>
      <c r="TGO38" s="215"/>
      <c r="TGP38" s="215"/>
      <c r="TGQ38" s="215"/>
      <c r="TGR38" s="215"/>
      <c r="TGS38" s="215"/>
      <c r="TGT38" s="215"/>
      <c r="TGU38" s="215"/>
      <c r="TGV38" s="215"/>
      <c r="TGW38" s="215"/>
      <c r="TGX38" s="215"/>
      <c r="TGY38" s="215"/>
      <c r="TGZ38" s="215"/>
      <c r="THA38" s="215"/>
      <c r="THB38" s="215"/>
      <c r="THC38" s="215"/>
      <c r="THD38" s="215"/>
      <c r="THE38" s="215"/>
      <c r="THF38" s="215"/>
      <c r="THG38" s="215"/>
      <c r="THH38" s="215"/>
      <c r="THI38" s="215"/>
      <c r="THJ38" s="215"/>
      <c r="THK38" s="215"/>
      <c r="THL38" s="215"/>
      <c r="THM38" s="215"/>
      <c r="THN38" s="215"/>
      <c r="THO38" s="215"/>
      <c r="THP38" s="215"/>
      <c r="THQ38" s="215"/>
      <c r="THR38" s="215"/>
      <c r="THS38" s="215"/>
      <c r="THT38" s="215"/>
      <c r="THU38" s="215"/>
      <c r="THV38" s="215"/>
      <c r="THW38" s="215"/>
      <c r="THX38" s="215"/>
      <c r="THY38" s="215"/>
      <c r="THZ38" s="215"/>
      <c r="TIA38" s="215"/>
      <c r="TIB38" s="215"/>
      <c r="TIC38" s="215"/>
      <c r="TID38" s="215"/>
      <c r="TIE38" s="215"/>
      <c r="TIF38" s="215"/>
      <c r="TIG38" s="215"/>
      <c r="TIH38" s="215"/>
      <c r="TII38" s="215"/>
      <c r="TIJ38" s="215"/>
      <c r="TIK38" s="215"/>
      <c r="TIL38" s="215"/>
      <c r="TIM38" s="215"/>
      <c r="TIN38" s="215"/>
      <c r="TIO38" s="215"/>
      <c r="TIP38" s="215"/>
      <c r="TIQ38" s="215"/>
      <c r="TIR38" s="215"/>
      <c r="TIS38" s="215"/>
      <c r="TIT38" s="215"/>
      <c r="TIU38" s="215"/>
      <c r="TIV38" s="215"/>
      <c r="TIW38" s="215"/>
      <c r="TIX38" s="215"/>
      <c r="TIY38" s="215"/>
      <c r="TIZ38" s="215"/>
      <c r="TJA38" s="215"/>
      <c r="TJB38" s="215"/>
      <c r="TJC38" s="215"/>
      <c r="TJD38" s="215"/>
      <c r="TJE38" s="215"/>
      <c r="TJF38" s="215"/>
      <c r="TJG38" s="215"/>
      <c r="TJH38" s="215"/>
      <c r="TJI38" s="215"/>
      <c r="TJJ38" s="215"/>
      <c r="TJK38" s="215"/>
      <c r="TJL38" s="215"/>
      <c r="TJM38" s="215"/>
      <c r="TJN38" s="215"/>
      <c r="TJO38" s="215"/>
      <c r="TJP38" s="215"/>
      <c r="TJQ38" s="215"/>
      <c r="TJR38" s="215"/>
      <c r="TJS38" s="215"/>
      <c r="TJT38" s="215"/>
      <c r="TJU38" s="215"/>
      <c r="TJV38" s="215"/>
      <c r="TJW38" s="215"/>
      <c r="TJX38" s="215"/>
      <c r="TJY38" s="215"/>
      <c r="TJZ38" s="215"/>
      <c r="TKA38" s="215"/>
      <c r="TKB38" s="215"/>
      <c r="TKC38" s="215"/>
      <c r="TKD38" s="215"/>
      <c r="TKE38" s="215"/>
      <c r="TKF38" s="215"/>
      <c r="TKG38" s="215"/>
      <c r="TKH38" s="215"/>
      <c r="TKI38" s="215"/>
      <c r="TKJ38" s="215"/>
      <c r="TKK38" s="215"/>
      <c r="TKL38" s="215"/>
      <c r="TKM38" s="215"/>
      <c r="TKN38" s="215"/>
      <c r="TKO38" s="215"/>
      <c r="TKP38" s="215"/>
      <c r="TKQ38" s="215"/>
      <c r="TKR38" s="215"/>
      <c r="TKS38" s="215"/>
      <c r="TKT38" s="215"/>
      <c r="TKU38" s="215"/>
      <c r="TKV38" s="215"/>
      <c r="TKW38" s="215"/>
      <c r="TKX38" s="215"/>
      <c r="TKY38" s="215"/>
      <c r="TKZ38" s="215"/>
      <c r="TLA38" s="215"/>
      <c r="TLB38" s="215"/>
      <c r="TLC38" s="215"/>
      <c r="TLD38" s="215"/>
      <c r="TLE38" s="215"/>
      <c r="TLF38" s="215"/>
      <c r="TLG38" s="215"/>
      <c r="TLH38" s="215"/>
      <c r="TLI38" s="215"/>
      <c r="TLJ38" s="215"/>
      <c r="TLK38" s="215"/>
      <c r="TLL38" s="215"/>
      <c r="TLM38" s="215"/>
      <c r="TLN38" s="215"/>
      <c r="TLO38" s="215"/>
      <c r="TLP38" s="215"/>
      <c r="TLQ38" s="215"/>
      <c r="TLR38" s="215"/>
      <c r="TLS38" s="215"/>
      <c r="TLT38" s="215"/>
      <c r="TLU38" s="215"/>
      <c r="TLV38" s="215"/>
      <c r="TLW38" s="215"/>
      <c r="TLX38" s="215"/>
      <c r="TLY38" s="215"/>
      <c r="TLZ38" s="215"/>
      <c r="TMA38" s="215"/>
      <c r="TMB38" s="215"/>
      <c r="TMC38" s="215"/>
      <c r="TMD38" s="215"/>
      <c r="TME38" s="215"/>
      <c r="TMF38" s="215"/>
      <c r="TMG38" s="215"/>
      <c r="TMH38" s="215"/>
      <c r="TMI38" s="215"/>
      <c r="TMJ38" s="215"/>
      <c r="TMK38" s="215"/>
      <c r="TML38" s="215"/>
      <c r="TMM38" s="215"/>
      <c r="TMN38" s="215"/>
      <c r="TMO38" s="215"/>
      <c r="TMP38" s="215"/>
      <c r="TMQ38" s="215"/>
      <c r="TMR38" s="215"/>
      <c r="TMS38" s="215"/>
      <c r="TMT38" s="215"/>
      <c r="TMU38" s="215"/>
      <c r="TMV38" s="215"/>
      <c r="TMW38" s="215"/>
      <c r="TMX38" s="215"/>
      <c r="TMY38" s="215"/>
      <c r="TMZ38" s="215"/>
      <c r="TNA38" s="215"/>
      <c r="TNB38" s="215"/>
      <c r="TNC38" s="215"/>
      <c r="TND38" s="215"/>
      <c r="TNE38" s="215"/>
      <c r="TNF38" s="215"/>
      <c r="TNG38" s="215"/>
      <c r="TNH38" s="215"/>
      <c r="TNI38" s="215"/>
      <c r="TNJ38" s="215"/>
      <c r="TNK38" s="215"/>
      <c r="TNL38" s="215"/>
      <c r="TNM38" s="215"/>
      <c r="TNN38" s="215"/>
      <c r="TNO38" s="215"/>
      <c r="TNP38" s="215"/>
      <c r="TNQ38" s="215"/>
      <c r="TNR38" s="215"/>
      <c r="TNS38" s="215"/>
      <c r="TNT38" s="215"/>
      <c r="TNU38" s="215"/>
      <c r="TNV38" s="215"/>
      <c r="TNW38" s="215"/>
      <c r="TNX38" s="215"/>
      <c r="TNY38" s="215"/>
      <c r="TNZ38" s="215"/>
      <c r="TOA38" s="215"/>
      <c r="TOB38" s="215"/>
      <c r="TOC38" s="215"/>
      <c r="TOD38" s="215"/>
      <c r="TOE38" s="215"/>
      <c r="TOF38" s="215"/>
      <c r="TOG38" s="215"/>
      <c r="TOH38" s="215"/>
      <c r="TOI38" s="215"/>
      <c r="TOJ38" s="215"/>
      <c r="TOK38" s="215"/>
      <c r="TOL38" s="215"/>
      <c r="TOM38" s="215"/>
      <c r="TON38" s="215"/>
      <c r="TOO38" s="215"/>
      <c r="TOP38" s="215"/>
      <c r="TOQ38" s="215"/>
      <c r="TOR38" s="215"/>
      <c r="TOS38" s="215"/>
      <c r="TOT38" s="215"/>
      <c r="TOU38" s="215"/>
      <c r="TOV38" s="215"/>
      <c r="TOW38" s="215"/>
      <c r="TOX38" s="215"/>
      <c r="TOY38" s="215"/>
      <c r="TOZ38" s="215"/>
      <c r="TPA38" s="215"/>
      <c r="TPB38" s="215"/>
      <c r="TPC38" s="215"/>
      <c r="TPD38" s="215"/>
      <c r="TPE38" s="215"/>
      <c r="TPF38" s="215"/>
      <c r="TPG38" s="215"/>
      <c r="TPH38" s="215"/>
      <c r="TPI38" s="215"/>
      <c r="TPJ38" s="215"/>
      <c r="TPK38" s="215"/>
      <c r="TPL38" s="215"/>
      <c r="TPM38" s="215"/>
      <c r="TPN38" s="215"/>
      <c r="TPO38" s="215"/>
      <c r="TPP38" s="215"/>
      <c r="TPQ38" s="215"/>
      <c r="TPR38" s="215"/>
      <c r="TPS38" s="215"/>
      <c r="TPT38" s="215"/>
      <c r="TPU38" s="215"/>
      <c r="TPV38" s="215"/>
      <c r="TPW38" s="215"/>
      <c r="TPX38" s="215"/>
      <c r="TPY38" s="215"/>
      <c r="TPZ38" s="215"/>
      <c r="TQA38" s="215"/>
      <c r="TQB38" s="215"/>
      <c r="TQC38" s="215"/>
      <c r="TQD38" s="215"/>
      <c r="TQE38" s="215"/>
      <c r="TQF38" s="215"/>
      <c r="TQG38" s="215"/>
      <c r="TQH38" s="215"/>
      <c r="TQI38" s="215"/>
      <c r="TQJ38" s="215"/>
      <c r="TQK38" s="215"/>
      <c r="TQL38" s="215"/>
      <c r="TQM38" s="215"/>
      <c r="TQN38" s="215"/>
      <c r="TQO38" s="215"/>
      <c r="TQP38" s="215"/>
      <c r="TQQ38" s="215"/>
      <c r="TQR38" s="215"/>
      <c r="TQS38" s="215"/>
      <c r="TQT38" s="215"/>
      <c r="TQU38" s="215"/>
      <c r="TQV38" s="215"/>
      <c r="TQW38" s="215"/>
      <c r="TQX38" s="215"/>
      <c r="TQY38" s="215"/>
      <c r="TQZ38" s="215"/>
      <c r="TRA38" s="215"/>
      <c r="TRB38" s="215"/>
      <c r="TRC38" s="215"/>
      <c r="TRD38" s="215"/>
      <c r="TRE38" s="215"/>
      <c r="TRF38" s="215"/>
      <c r="TRG38" s="215"/>
      <c r="TRH38" s="215"/>
      <c r="TRI38" s="215"/>
      <c r="TRJ38" s="215"/>
      <c r="TRK38" s="215"/>
      <c r="TRL38" s="215"/>
      <c r="TRM38" s="215"/>
      <c r="TRN38" s="215"/>
      <c r="TRO38" s="215"/>
      <c r="TRP38" s="215"/>
      <c r="TRQ38" s="215"/>
      <c r="TRR38" s="215"/>
      <c r="TRS38" s="215"/>
      <c r="TRT38" s="215"/>
      <c r="TRU38" s="215"/>
      <c r="TRV38" s="215"/>
      <c r="TRW38" s="215"/>
      <c r="TRX38" s="215"/>
      <c r="TRY38" s="215"/>
      <c r="TRZ38" s="215"/>
      <c r="TSA38" s="215"/>
      <c r="TSB38" s="215"/>
      <c r="TSC38" s="215"/>
      <c r="TSD38" s="215"/>
      <c r="TSE38" s="215"/>
      <c r="TSF38" s="215"/>
      <c r="TSG38" s="215"/>
      <c r="TSH38" s="215"/>
      <c r="TSI38" s="215"/>
      <c r="TSJ38" s="215"/>
      <c r="TSK38" s="215"/>
      <c r="TSL38" s="215"/>
      <c r="TSM38" s="215"/>
      <c r="TSN38" s="215"/>
      <c r="TSO38" s="215"/>
      <c r="TSP38" s="215"/>
      <c r="TSQ38" s="215"/>
      <c r="TSR38" s="215"/>
      <c r="TSS38" s="215"/>
      <c r="TST38" s="215"/>
      <c r="TSU38" s="215"/>
      <c r="TSV38" s="215"/>
      <c r="TSW38" s="215"/>
      <c r="TSX38" s="215"/>
      <c r="TSY38" s="215"/>
      <c r="TSZ38" s="215"/>
      <c r="TTA38" s="215"/>
      <c r="TTB38" s="215"/>
      <c r="TTC38" s="215"/>
      <c r="TTD38" s="215"/>
      <c r="TTE38" s="215"/>
      <c r="TTF38" s="215"/>
      <c r="TTG38" s="215"/>
      <c r="TTH38" s="215"/>
      <c r="TTI38" s="215"/>
      <c r="TTJ38" s="215"/>
      <c r="TTK38" s="215"/>
      <c r="TTL38" s="215"/>
      <c r="TTM38" s="215"/>
      <c r="TTN38" s="215"/>
      <c r="TTO38" s="215"/>
      <c r="TTP38" s="215"/>
      <c r="TTQ38" s="215"/>
      <c r="TTR38" s="215"/>
      <c r="TTS38" s="215"/>
      <c r="TTT38" s="215"/>
      <c r="TTU38" s="215"/>
      <c r="TTV38" s="215"/>
      <c r="TTW38" s="215"/>
      <c r="TTX38" s="215"/>
      <c r="TTY38" s="215"/>
      <c r="TTZ38" s="215"/>
      <c r="TUA38" s="215"/>
      <c r="TUB38" s="215"/>
      <c r="TUC38" s="215"/>
      <c r="TUD38" s="215"/>
      <c r="TUE38" s="215"/>
      <c r="TUF38" s="215"/>
      <c r="TUG38" s="215"/>
      <c r="TUH38" s="215"/>
      <c r="TUI38" s="215"/>
      <c r="TUJ38" s="215"/>
      <c r="TUK38" s="215"/>
      <c r="TUL38" s="215"/>
      <c r="TUM38" s="215"/>
      <c r="TUN38" s="215"/>
      <c r="TUO38" s="215"/>
      <c r="TUP38" s="215"/>
      <c r="TUQ38" s="215"/>
      <c r="TUR38" s="215"/>
      <c r="TUS38" s="215"/>
      <c r="TUT38" s="215"/>
      <c r="TUU38" s="215"/>
      <c r="TUV38" s="215"/>
      <c r="TUW38" s="215"/>
      <c r="TUX38" s="215"/>
      <c r="TUY38" s="215"/>
      <c r="TUZ38" s="215"/>
      <c r="TVA38" s="215"/>
      <c r="TVB38" s="215"/>
      <c r="TVC38" s="215"/>
      <c r="TVD38" s="215"/>
      <c r="TVE38" s="215"/>
      <c r="TVF38" s="215"/>
      <c r="TVG38" s="215"/>
      <c r="TVH38" s="215"/>
      <c r="TVI38" s="215"/>
      <c r="TVJ38" s="215"/>
      <c r="TVK38" s="215"/>
      <c r="TVL38" s="215"/>
      <c r="TVM38" s="215"/>
      <c r="TVN38" s="215"/>
      <c r="TVO38" s="215"/>
      <c r="TVP38" s="215"/>
      <c r="TVQ38" s="215"/>
      <c r="TVR38" s="215"/>
      <c r="TVS38" s="215"/>
      <c r="TVT38" s="215"/>
      <c r="TVU38" s="215"/>
      <c r="TVV38" s="215"/>
      <c r="TVW38" s="215"/>
      <c r="TVX38" s="215"/>
      <c r="TVY38" s="215"/>
      <c r="TVZ38" s="215"/>
      <c r="TWA38" s="215"/>
      <c r="TWB38" s="215"/>
      <c r="TWC38" s="215"/>
      <c r="TWD38" s="215"/>
      <c r="TWE38" s="215"/>
      <c r="TWF38" s="215"/>
      <c r="TWG38" s="215"/>
      <c r="TWH38" s="215"/>
      <c r="TWI38" s="215"/>
      <c r="TWJ38" s="215"/>
      <c r="TWK38" s="215"/>
      <c r="TWL38" s="215"/>
      <c r="TWM38" s="215"/>
      <c r="TWN38" s="215"/>
      <c r="TWO38" s="215"/>
      <c r="TWP38" s="215"/>
      <c r="TWQ38" s="215"/>
      <c r="TWR38" s="215"/>
      <c r="TWS38" s="215"/>
      <c r="TWT38" s="215"/>
      <c r="TWU38" s="215"/>
      <c r="TWV38" s="215"/>
      <c r="TWW38" s="215"/>
      <c r="TWX38" s="215"/>
      <c r="TWY38" s="215"/>
      <c r="TWZ38" s="215"/>
      <c r="TXA38" s="215"/>
      <c r="TXB38" s="215"/>
      <c r="TXC38" s="215"/>
      <c r="TXD38" s="215"/>
      <c r="TXE38" s="215"/>
      <c r="TXF38" s="215"/>
      <c r="TXG38" s="215"/>
      <c r="TXH38" s="215"/>
      <c r="TXI38" s="215"/>
      <c r="TXJ38" s="215"/>
      <c r="TXK38" s="215"/>
      <c r="TXL38" s="215"/>
      <c r="TXM38" s="215"/>
      <c r="TXN38" s="215"/>
      <c r="TXO38" s="215"/>
      <c r="TXP38" s="215"/>
      <c r="TXQ38" s="215"/>
      <c r="TXR38" s="215"/>
      <c r="TXS38" s="215"/>
      <c r="TXT38" s="215"/>
      <c r="TXU38" s="215"/>
      <c r="TXV38" s="215"/>
      <c r="TXW38" s="215"/>
      <c r="TXX38" s="215"/>
      <c r="TXY38" s="215"/>
      <c r="TXZ38" s="215"/>
      <c r="TYA38" s="215"/>
      <c r="TYB38" s="215"/>
      <c r="TYC38" s="215"/>
      <c r="TYD38" s="215"/>
      <c r="TYE38" s="215"/>
      <c r="TYF38" s="215"/>
      <c r="TYG38" s="215"/>
      <c r="TYH38" s="215"/>
      <c r="TYI38" s="215"/>
      <c r="TYJ38" s="215"/>
      <c r="TYK38" s="215"/>
      <c r="TYL38" s="215"/>
      <c r="TYM38" s="215"/>
      <c r="TYN38" s="215"/>
      <c r="TYO38" s="215"/>
      <c r="TYP38" s="215"/>
      <c r="TYQ38" s="215"/>
      <c r="TYR38" s="215"/>
      <c r="TYS38" s="215"/>
      <c r="TYT38" s="215"/>
      <c r="TYU38" s="215"/>
      <c r="TYV38" s="215"/>
      <c r="TYW38" s="215"/>
      <c r="TYX38" s="215"/>
      <c r="TYY38" s="215"/>
      <c r="TYZ38" s="215"/>
      <c r="TZA38" s="215"/>
      <c r="TZB38" s="215"/>
      <c r="TZC38" s="215"/>
      <c r="TZD38" s="215"/>
      <c r="TZE38" s="215"/>
      <c r="TZF38" s="215"/>
      <c r="TZG38" s="215"/>
      <c r="TZH38" s="215"/>
      <c r="TZI38" s="215"/>
      <c r="TZJ38" s="215"/>
      <c r="TZK38" s="215"/>
      <c r="TZL38" s="215"/>
      <c r="TZM38" s="215"/>
      <c r="TZN38" s="215"/>
      <c r="TZO38" s="215"/>
      <c r="TZP38" s="215"/>
      <c r="TZQ38" s="215"/>
      <c r="TZR38" s="215"/>
      <c r="TZS38" s="215"/>
      <c r="TZT38" s="215"/>
      <c r="TZU38" s="215"/>
      <c r="TZV38" s="215"/>
      <c r="TZW38" s="215"/>
      <c r="TZX38" s="215"/>
      <c r="TZY38" s="215"/>
      <c r="TZZ38" s="215"/>
      <c r="UAA38" s="215"/>
      <c r="UAB38" s="215"/>
      <c r="UAC38" s="215"/>
      <c r="UAD38" s="215"/>
      <c r="UAE38" s="215"/>
      <c r="UAF38" s="215"/>
      <c r="UAG38" s="215"/>
      <c r="UAH38" s="215"/>
      <c r="UAI38" s="215"/>
      <c r="UAJ38" s="215"/>
      <c r="UAK38" s="215"/>
      <c r="UAL38" s="215"/>
      <c r="UAM38" s="215"/>
      <c r="UAN38" s="215"/>
      <c r="UAO38" s="215"/>
      <c r="UAP38" s="215"/>
      <c r="UAQ38" s="215"/>
      <c r="UAR38" s="215"/>
      <c r="UAS38" s="215"/>
      <c r="UAT38" s="215"/>
      <c r="UAU38" s="215"/>
      <c r="UAV38" s="215"/>
      <c r="UAW38" s="215"/>
      <c r="UAX38" s="215"/>
      <c r="UAY38" s="215"/>
      <c r="UAZ38" s="215"/>
      <c r="UBA38" s="215"/>
      <c r="UBB38" s="215"/>
      <c r="UBC38" s="215"/>
      <c r="UBD38" s="215"/>
      <c r="UBE38" s="215"/>
      <c r="UBF38" s="215"/>
      <c r="UBG38" s="215"/>
      <c r="UBH38" s="215"/>
      <c r="UBI38" s="215"/>
      <c r="UBJ38" s="215"/>
      <c r="UBK38" s="215"/>
      <c r="UBL38" s="215"/>
      <c r="UBM38" s="215"/>
      <c r="UBN38" s="215"/>
      <c r="UBO38" s="215"/>
      <c r="UBP38" s="215"/>
      <c r="UBQ38" s="215"/>
      <c r="UBR38" s="215"/>
      <c r="UBS38" s="215"/>
      <c r="UBT38" s="215"/>
      <c r="UBU38" s="215"/>
      <c r="UBV38" s="215"/>
      <c r="UBW38" s="215"/>
      <c r="UBX38" s="215"/>
      <c r="UBY38" s="215"/>
      <c r="UBZ38" s="215"/>
      <c r="UCA38" s="215"/>
      <c r="UCB38" s="215"/>
      <c r="UCC38" s="215"/>
      <c r="UCD38" s="215"/>
      <c r="UCE38" s="215"/>
      <c r="UCF38" s="215"/>
      <c r="UCG38" s="215"/>
      <c r="UCH38" s="215"/>
      <c r="UCI38" s="215"/>
      <c r="UCJ38" s="215"/>
      <c r="UCK38" s="215"/>
      <c r="UCL38" s="215"/>
      <c r="UCM38" s="215"/>
      <c r="UCN38" s="215"/>
      <c r="UCO38" s="215"/>
      <c r="UCP38" s="215"/>
      <c r="UCQ38" s="215"/>
      <c r="UCR38" s="215"/>
      <c r="UCS38" s="215"/>
      <c r="UCT38" s="215"/>
      <c r="UCU38" s="215"/>
      <c r="UCV38" s="215"/>
      <c r="UCW38" s="215"/>
      <c r="UCX38" s="215"/>
      <c r="UCY38" s="215"/>
      <c r="UCZ38" s="215"/>
      <c r="UDA38" s="215"/>
      <c r="UDB38" s="215"/>
      <c r="UDC38" s="215"/>
      <c r="UDD38" s="215"/>
      <c r="UDE38" s="215"/>
      <c r="UDF38" s="215"/>
      <c r="UDG38" s="215"/>
      <c r="UDH38" s="215"/>
      <c r="UDI38" s="215"/>
      <c r="UDJ38" s="215"/>
      <c r="UDK38" s="215"/>
      <c r="UDL38" s="215"/>
      <c r="UDM38" s="215"/>
      <c r="UDN38" s="215"/>
      <c r="UDO38" s="215"/>
      <c r="UDP38" s="215"/>
      <c r="UDQ38" s="215"/>
      <c r="UDR38" s="215"/>
      <c r="UDS38" s="215"/>
      <c r="UDT38" s="215"/>
      <c r="UDU38" s="215"/>
      <c r="UDV38" s="215"/>
      <c r="UDW38" s="215"/>
      <c r="UDX38" s="215"/>
      <c r="UDY38" s="215"/>
      <c r="UDZ38" s="215"/>
      <c r="UEA38" s="215"/>
      <c r="UEB38" s="215"/>
      <c r="UEC38" s="215"/>
      <c r="UED38" s="215"/>
      <c r="UEE38" s="215"/>
      <c r="UEF38" s="215"/>
      <c r="UEG38" s="215"/>
      <c r="UEH38" s="215"/>
      <c r="UEI38" s="215"/>
      <c r="UEJ38" s="215"/>
      <c r="UEK38" s="215"/>
      <c r="UEL38" s="215"/>
      <c r="UEM38" s="215"/>
      <c r="UEN38" s="215"/>
      <c r="UEO38" s="215"/>
      <c r="UEP38" s="215"/>
      <c r="UEQ38" s="215"/>
      <c r="UER38" s="215"/>
      <c r="UES38" s="215"/>
      <c r="UET38" s="215"/>
      <c r="UEU38" s="215"/>
      <c r="UEV38" s="215"/>
      <c r="UEW38" s="215"/>
      <c r="UEX38" s="215"/>
      <c r="UEY38" s="215"/>
      <c r="UEZ38" s="215"/>
      <c r="UFA38" s="215"/>
      <c r="UFB38" s="215"/>
      <c r="UFC38" s="215"/>
      <c r="UFD38" s="215"/>
      <c r="UFE38" s="215"/>
      <c r="UFF38" s="215"/>
      <c r="UFG38" s="215"/>
      <c r="UFH38" s="215"/>
      <c r="UFI38" s="215"/>
      <c r="UFJ38" s="215"/>
      <c r="UFK38" s="215"/>
      <c r="UFL38" s="215"/>
      <c r="UFM38" s="215"/>
      <c r="UFN38" s="215"/>
      <c r="UFO38" s="215"/>
      <c r="UFP38" s="215"/>
      <c r="UFQ38" s="215"/>
      <c r="UFR38" s="215"/>
      <c r="UFS38" s="215"/>
      <c r="UFT38" s="215"/>
      <c r="UFU38" s="215"/>
      <c r="UFV38" s="215"/>
      <c r="UFW38" s="215"/>
      <c r="UFX38" s="215"/>
      <c r="UFY38" s="215"/>
      <c r="UFZ38" s="215"/>
      <c r="UGA38" s="215"/>
      <c r="UGB38" s="215"/>
      <c r="UGC38" s="215"/>
      <c r="UGD38" s="215"/>
      <c r="UGE38" s="215"/>
      <c r="UGF38" s="215"/>
      <c r="UGG38" s="215"/>
      <c r="UGH38" s="215"/>
      <c r="UGI38" s="215"/>
      <c r="UGJ38" s="215"/>
      <c r="UGK38" s="215"/>
      <c r="UGL38" s="215"/>
      <c r="UGM38" s="215"/>
      <c r="UGN38" s="215"/>
      <c r="UGO38" s="215"/>
      <c r="UGP38" s="215"/>
      <c r="UGQ38" s="215"/>
      <c r="UGR38" s="215"/>
      <c r="UGS38" s="215"/>
      <c r="UGT38" s="215"/>
      <c r="UGU38" s="215"/>
      <c r="UGV38" s="215"/>
      <c r="UGW38" s="215"/>
      <c r="UGX38" s="215"/>
      <c r="UGY38" s="215"/>
      <c r="UGZ38" s="215"/>
      <c r="UHA38" s="215"/>
      <c r="UHB38" s="215"/>
      <c r="UHC38" s="215"/>
      <c r="UHD38" s="215"/>
      <c r="UHE38" s="215"/>
      <c r="UHF38" s="215"/>
      <c r="UHG38" s="215"/>
      <c r="UHH38" s="215"/>
      <c r="UHI38" s="215"/>
      <c r="UHJ38" s="215"/>
      <c r="UHK38" s="215"/>
      <c r="UHL38" s="215"/>
      <c r="UHM38" s="215"/>
      <c r="UHN38" s="215"/>
      <c r="UHO38" s="215"/>
      <c r="UHP38" s="215"/>
      <c r="UHQ38" s="215"/>
      <c r="UHR38" s="215"/>
      <c r="UHS38" s="215"/>
      <c r="UHT38" s="215"/>
      <c r="UHU38" s="215"/>
      <c r="UHV38" s="215"/>
      <c r="UHW38" s="215"/>
      <c r="UHX38" s="215"/>
      <c r="UHY38" s="215"/>
      <c r="UHZ38" s="215"/>
      <c r="UIA38" s="215"/>
      <c r="UIB38" s="215"/>
      <c r="UIC38" s="215"/>
      <c r="UID38" s="215"/>
      <c r="UIE38" s="215"/>
      <c r="UIF38" s="215"/>
      <c r="UIG38" s="215"/>
      <c r="UIH38" s="215"/>
      <c r="UII38" s="215"/>
      <c r="UIJ38" s="215"/>
      <c r="UIK38" s="215"/>
      <c r="UIL38" s="215"/>
      <c r="UIM38" s="215"/>
      <c r="UIN38" s="215"/>
      <c r="UIO38" s="215"/>
      <c r="UIP38" s="215"/>
      <c r="UIQ38" s="215"/>
      <c r="UIR38" s="215"/>
      <c r="UIS38" s="215"/>
      <c r="UIT38" s="215"/>
      <c r="UIU38" s="215"/>
      <c r="UIV38" s="215"/>
      <c r="UIW38" s="215"/>
      <c r="UIX38" s="215"/>
      <c r="UIY38" s="215"/>
      <c r="UIZ38" s="215"/>
      <c r="UJA38" s="215"/>
      <c r="UJB38" s="215"/>
      <c r="UJC38" s="215"/>
      <c r="UJD38" s="215"/>
      <c r="UJE38" s="215"/>
      <c r="UJF38" s="215"/>
      <c r="UJG38" s="215"/>
      <c r="UJH38" s="215"/>
      <c r="UJI38" s="215"/>
      <c r="UJJ38" s="215"/>
      <c r="UJK38" s="215"/>
      <c r="UJL38" s="215"/>
      <c r="UJM38" s="215"/>
      <c r="UJN38" s="215"/>
      <c r="UJO38" s="215"/>
      <c r="UJP38" s="215"/>
      <c r="UJQ38" s="215"/>
      <c r="UJR38" s="215"/>
      <c r="UJS38" s="215"/>
      <c r="UJT38" s="215"/>
      <c r="UJU38" s="215"/>
      <c r="UJV38" s="215"/>
      <c r="UJW38" s="215"/>
      <c r="UJX38" s="215"/>
      <c r="UJY38" s="215"/>
      <c r="UJZ38" s="215"/>
      <c r="UKA38" s="215"/>
      <c r="UKB38" s="215"/>
      <c r="UKC38" s="215"/>
      <c r="UKD38" s="215"/>
      <c r="UKE38" s="215"/>
      <c r="UKF38" s="215"/>
      <c r="UKG38" s="215"/>
      <c r="UKH38" s="215"/>
      <c r="UKI38" s="215"/>
      <c r="UKJ38" s="215"/>
      <c r="UKK38" s="215"/>
      <c r="UKL38" s="215"/>
      <c r="UKM38" s="215"/>
      <c r="UKN38" s="215"/>
      <c r="UKO38" s="215"/>
      <c r="UKP38" s="215"/>
      <c r="UKQ38" s="215"/>
      <c r="UKR38" s="215"/>
      <c r="UKS38" s="215"/>
      <c r="UKT38" s="215"/>
      <c r="UKU38" s="215"/>
      <c r="UKV38" s="215"/>
      <c r="UKW38" s="215"/>
      <c r="UKX38" s="215"/>
      <c r="UKY38" s="215"/>
      <c r="UKZ38" s="215"/>
      <c r="ULA38" s="215"/>
      <c r="ULB38" s="215"/>
      <c r="ULC38" s="215"/>
      <c r="ULD38" s="215"/>
      <c r="ULE38" s="215"/>
      <c r="ULF38" s="215"/>
      <c r="ULG38" s="215"/>
      <c r="ULH38" s="215"/>
      <c r="ULI38" s="215"/>
      <c r="ULJ38" s="215"/>
      <c r="ULK38" s="215"/>
      <c r="ULL38" s="215"/>
      <c r="ULM38" s="215"/>
      <c r="ULN38" s="215"/>
      <c r="ULO38" s="215"/>
      <c r="ULP38" s="215"/>
      <c r="ULQ38" s="215"/>
      <c r="ULR38" s="215"/>
      <c r="ULS38" s="215"/>
      <c r="ULT38" s="215"/>
      <c r="ULU38" s="215"/>
      <c r="ULV38" s="215"/>
      <c r="ULW38" s="215"/>
      <c r="ULX38" s="215"/>
      <c r="ULY38" s="215"/>
      <c r="ULZ38" s="215"/>
      <c r="UMA38" s="215"/>
      <c r="UMB38" s="215"/>
      <c r="UMC38" s="215"/>
      <c r="UMD38" s="215"/>
      <c r="UME38" s="215"/>
      <c r="UMF38" s="215"/>
      <c r="UMG38" s="215"/>
      <c r="UMH38" s="215"/>
      <c r="UMI38" s="215"/>
      <c r="UMJ38" s="215"/>
      <c r="UMK38" s="215"/>
      <c r="UML38" s="215"/>
      <c r="UMM38" s="215"/>
      <c r="UMN38" s="215"/>
      <c r="UMO38" s="215"/>
      <c r="UMP38" s="215"/>
      <c r="UMQ38" s="215"/>
      <c r="UMR38" s="215"/>
      <c r="UMS38" s="215"/>
      <c r="UMT38" s="215"/>
      <c r="UMU38" s="215"/>
      <c r="UMV38" s="215"/>
      <c r="UMW38" s="215"/>
      <c r="UMX38" s="215"/>
      <c r="UMY38" s="215"/>
      <c r="UMZ38" s="215"/>
      <c r="UNA38" s="215"/>
      <c r="UNB38" s="215"/>
      <c r="UNC38" s="215"/>
      <c r="UND38" s="215"/>
      <c r="UNE38" s="215"/>
      <c r="UNF38" s="215"/>
      <c r="UNG38" s="215"/>
      <c r="UNH38" s="215"/>
      <c r="UNI38" s="215"/>
      <c r="UNJ38" s="215"/>
      <c r="UNK38" s="215"/>
      <c r="UNL38" s="215"/>
      <c r="UNM38" s="215"/>
      <c r="UNN38" s="215"/>
      <c r="UNO38" s="215"/>
      <c r="UNP38" s="215"/>
      <c r="UNQ38" s="215"/>
      <c r="UNR38" s="215"/>
      <c r="UNS38" s="215"/>
      <c r="UNT38" s="215"/>
      <c r="UNU38" s="215"/>
      <c r="UNV38" s="215"/>
      <c r="UNW38" s="215"/>
      <c r="UNX38" s="215"/>
      <c r="UNY38" s="215"/>
      <c r="UNZ38" s="215"/>
      <c r="UOA38" s="215"/>
      <c r="UOB38" s="215"/>
      <c r="UOC38" s="215"/>
      <c r="UOD38" s="215"/>
      <c r="UOE38" s="215"/>
      <c r="UOF38" s="215"/>
      <c r="UOG38" s="215"/>
      <c r="UOH38" s="215"/>
      <c r="UOI38" s="215"/>
      <c r="UOJ38" s="215"/>
      <c r="UOK38" s="215"/>
      <c r="UOL38" s="215"/>
      <c r="UOM38" s="215"/>
      <c r="UON38" s="215"/>
      <c r="UOO38" s="215"/>
      <c r="UOP38" s="215"/>
      <c r="UOQ38" s="215"/>
      <c r="UOR38" s="215"/>
      <c r="UOS38" s="215"/>
      <c r="UOT38" s="215"/>
      <c r="UOU38" s="215"/>
      <c r="UOV38" s="215"/>
      <c r="UOW38" s="215"/>
      <c r="UOX38" s="215"/>
      <c r="UOY38" s="215"/>
      <c r="UOZ38" s="215"/>
      <c r="UPA38" s="215"/>
      <c r="UPB38" s="215"/>
      <c r="UPC38" s="215"/>
      <c r="UPD38" s="215"/>
      <c r="UPE38" s="215"/>
      <c r="UPF38" s="215"/>
      <c r="UPG38" s="215"/>
      <c r="UPH38" s="215"/>
      <c r="UPI38" s="215"/>
      <c r="UPJ38" s="215"/>
      <c r="UPK38" s="215"/>
      <c r="UPL38" s="215"/>
      <c r="UPM38" s="215"/>
      <c r="UPN38" s="215"/>
      <c r="UPO38" s="215"/>
      <c r="UPP38" s="215"/>
      <c r="UPQ38" s="215"/>
      <c r="UPR38" s="215"/>
      <c r="UPS38" s="215"/>
      <c r="UPT38" s="215"/>
      <c r="UPU38" s="215"/>
      <c r="UPV38" s="215"/>
      <c r="UPW38" s="215"/>
      <c r="UPX38" s="215"/>
      <c r="UPY38" s="215"/>
      <c r="UPZ38" s="215"/>
      <c r="UQA38" s="215"/>
      <c r="UQB38" s="215"/>
      <c r="UQC38" s="215"/>
      <c r="UQD38" s="215"/>
      <c r="UQE38" s="215"/>
      <c r="UQF38" s="215"/>
      <c r="UQG38" s="215"/>
      <c r="UQH38" s="215"/>
      <c r="UQI38" s="215"/>
      <c r="UQJ38" s="215"/>
      <c r="UQK38" s="215"/>
      <c r="UQL38" s="215"/>
      <c r="UQM38" s="215"/>
      <c r="UQN38" s="215"/>
      <c r="UQO38" s="215"/>
      <c r="UQP38" s="215"/>
      <c r="UQQ38" s="215"/>
      <c r="UQR38" s="215"/>
      <c r="UQS38" s="215"/>
      <c r="UQT38" s="215"/>
      <c r="UQU38" s="215"/>
      <c r="UQV38" s="215"/>
      <c r="UQW38" s="215"/>
      <c r="UQX38" s="215"/>
      <c r="UQY38" s="215"/>
      <c r="UQZ38" s="215"/>
      <c r="URA38" s="215"/>
      <c r="URB38" s="215"/>
      <c r="URC38" s="215"/>
      <c r="URD38" s="215"/>
      <c r="URE38" s="215"/>
      <c r="URF38" s="215"/>
      <c r="URG38" s="215"/>
      <c r="URH38" s="215"/>
      <c r="URI38" s="215"/>
      <c r="URJ38" s="215"/>
      <c r="URK38" s="215"/>
      <c r="URL38" s="215"/>
      <c r="URM38" s="215"/>
      <c r="URN38" s="215"/>
      <c r="URO38" s="215"/>
      <c r="URP38" s="215"/>
      <c r="URQ38" s="215"/>
      <c r="URR38" s="215"/>
      <c r="URS38" s="215"/>
      <c r="URT38" s="215"/>
      <c r="URU38" s="215"/>
      <c r="URV38" s="215"/>
      <c r="URW38" s="215"/>
      <c r="URX38" s="215"/>
      <c r="URY38" s="215"/>
      <c r="URZ38" s="215"/>
      <c r="USA38" s="215"/>
      <c r="USB38" s="215"/>
      <c r="USC38" s="215"/>
      <c r="USD38" s="215"/>
      <c r="USE38" s="215"/>
      <c r="USF38" s="215"/>
      <c r="USG38" s="215"/>
      <c r="USH38" s="215"/>
      <c r="USI38" s="215"/>
      <c r="USJ38" s="215"/>
      <c r="USK38" s="215"/>
      <c r="USL38" s="215"/>
      <c r="USM38" s="215"/>
      <c r="USN38" s="215"/>
      <c r="USO38" s="215"/>
      <c r="USP38" s="215"/>
      <c r="USQ38" s="215"/>
      <c r="USR38" s="215"/>
      <c r="USS38" s="215"/>
      <c r="UST38" s="215"/>
      <c r="USU38" s="215"/>
      <c r="USV38" s="215"/>
      <c r="USW38" s="215"/>
      <c r="USX38" s="215"/>
      <c r="USY38" s="215"/>
      <c r="USZ38" s="215"/>
      <c r="UTA38" s="215"/>
      <c r="UTB38" s="215"/>
      <c r="UTC38" s="215"/>
      <c r="UTD38" s="215"/>
      <c r="UTE38" s="215"/>
      <c r="UTF38" s="215"/>
      <c r="UTG38" s="215"/>
      <c r="UTH38" s="215"/>
      <c r="UTI38" s="215"/>
      <c r="UTJ38" s="215"/>
      <c r="UTK38" s="215"/>
      <c r="UTL38" s="215"/>
      <c r="UTM38" s="215"/>
      <c r="UTN38" s="215"/>
      <c r="UTO38" s="215"/>
      <c r="UTP38" s="215"/>
      <c r="UTQ38" s="215"/>
      <c r="UTR38" s="215"/>
      <c r="UTS38" s="215"/>
      <c r="UTT38" s="215"/>
      <c r="UTU38" s="215"/>
      <c r="UTV38" s="215"/>
      <c r="UTW38" s="215"/>
      <c r="UTX38" s="215"/>
      <c r="UTY38" s="215"/>
      <c r="UTZ38" s="215"/>
      <c r="UUA38" s="215"/>
      <c r="UUB38" s="215"/>
      <c r="UUC38" s="215"/>
      <c r="UUD38" s="215"/>
      <c r="UUE38" s="215"/>
      <c r="UUF38" s="215"/>
      <c r="UUG38" s="215"/>
      <c r="UUH38" s="215"/>
      <c r="UUI38" s="215"/>
      <c r="UUJ38" s="215"/>
      <c r="UUK38" s="215"/>
      <c r="UUL38" s="215"/>
      <c r="UUM38" s="215"/>
      <c r="UUN38" s="215"/>
      <c r="UUO38" s="215"/>
      <c r="UUP38" s="215"/>
      <c r="UUQ38" s="215"/>
      <c r="UUR38" s="215"/>
      <c r="UUS38" s="215"/>
      <c r="UUT38" s="215"/>
      <c r="UUU38" s="215"/>
      <c r="UUV38" s="215"/>
      <c r="UUW38" s="215"/>
      <c r="UUX38" s="215"/>
      <c r="UUY38" s="215"/>
      <c r="UUZ38" s="215"/>
      <c r="UVA38" s="215"/>
      <c r="UVB38" s="215"/>
      <c r="UVC38" s="215"/>
      <c r="UVD38" s="215"/>
      <c r="UVE38" s="215"/>
      <c r="UVF38" s="215"/>
      <c r="UVG38" s="215"/>
      <c r="UVH38" s="215"/>
      <c r="UVI38" s="215"/>
      <c r="UVJ38" s="215"/>
      <c r="UVK38" s="215"/>
      <c r="UVL38" s="215"/>
      <c r="UVM38" s="215"/>
      <c r="UVN38" s="215"/>
      <c r="UVO38" s="215"/>
      <c r="UVP38" s="215"/>
      <c r="UVQ38" s="215"/>
      <c r="UVR38" s="215"/>
      <c r="UVS38" s="215"/>
      <c r="UVT38" s="215"/>
      <c r="UVU38" s="215"/>
      <c r="UVV38" s="215"/>
      <c r="UVW38" s="215"/>
      <c r="UVX38" s="215"/>
      <c r="UVY38" s="215"/>
      <c r="UVZ38" s="215"/>
      <c r="UWA38" s="215"/>
      <c r="UWB38" s="215"/>
      <c r="UWC38" s="215"/>
      <c r="UWD38" s="215"/>
      <c r="UWE38" s="215"/>
      <c r="UWF38" s="215"/>
      <c r="UWG38" s="215"/>
      <c r="UWH38" s="215"/>
      <c r="UWI38" s="215"/>
      <c r="UWJ38" s="215"/>
      <c r="UWK38" s="215"/>
      <c r="UWL38" s="215"/>
      <c r="UWM38" s="215"/>
      <c r="UWN38" s="215"/>
      <c r="UWO38" s="215"/>
      <c r="UWP38" s="215"/>
      <c r="UWQ38" s="215"/>
      <c r="UWR38" s="215"/>
      <c r="UWS38" s="215"/>
      <c r="UWT38" s="215"/>
      <c r="UWU38" s="215"/>
      <c r="UWV38" s="215"/>
      <c r="UWW38" s="215"/>
      <c r="UWX38" s="215"/>
      <c r="UWY38" s="215"/>
      <c r="UWZ38" s="215"/>
      <c r="UXA38" s="215"/>
      <c r="UXB38" s="215"/>
      <c r="UXC38" s="215"/>
      <c r="UXD38" s="215"/>
      <c r="UXE38" s="215"/>
      <c r="UXF38" s="215"/>
      <c r="UXG38" s="215"/>
      <c r="UXH38" s="215"/>
      <c r="UXI38" s="215"/>
      <c r="UXJ38" s="215"/>
      <c r="UXK38" s="215"/>
      <c r="UXL38" s="215"/>
      <c r="UXM38" s="215"/>
      <c r="UXN38" s="215"/>
      <c r="UXO38" s="215"/>
      <c r="UXP38" s="215"/>
      <c r="UXQ38" s="215"/>
      <c r="UXR38" s="215"/>
      <c r="UXS38" s="215"/>
      <c r="UXT38" s="215"/>
      <c r="UXU38" s="215"/>
      <c r="UXV38" s="215"/>
      <c r="UXW38" s="215"/>
      <c r="UXX38" s="215"/>
      <c r="UXY38" s="215"/>
      <c r="UXZ38" s="215"/>
      <c r="UYA38" s="215"/>
      <c r="UYB38" s="215"/>
      <c r="UYC38" s="215"/>
      <c r="UYD38" s="215"/>
      <c r="UYE38" s="215"/>
      <c r="UYF38" s="215"/>
      <c r="UYG38" s="215"/>
      <c r="UYH38" s="215"/>
      <c r="UYI38" s="215"/>
      <c r="UYJ38" s="215"/>
      <c r="UYK38" s="215"/>
      <c r="UYL38" s="215"/>
      <c r="UYM38" s="215"/>
      <c r="UYN38" s="215"/>
      <c r="UYO38" s="215"/>
      <c r="UYP38" s="215"/>
      <c r="UYQ38" s="215"/>
      <c r="UYR38" s="215"/>
      <c r="UYS38" s="215"/>
      <c r="UYT38" s="215"/>
      <c r="UYU38" s="215"/>
      <c r="UYV38" s="215"/>
      <c r="UYW38" s="215"/>
      <c r="UYX38" s="215"/>
      <c r="UYY38" s="215"/>
      <c r="UYZ38" s="215"/>
      <c r="UZA38" s="215"/>
      <c r="UZB38" s="215"/>
      <c r="UZC38" s="215"/>
      <c r="UZD38" s="215"/>
      <c r="UZE38" s="215"/>
      <c r="UZF38" s="215"/>
      <c r="UZG38" s="215"/>
      <c r="UZH38" s="215"/>
      <c r="UZI38" s="215"/>
      <c r="UZJ38" s="215"/>
      <c r="UZK38" s="215"/>
      <c r="UZL38" s="215"/>
      <c r="UZM38" s="215"/>
      <c r="UZN38" s="215"/>
      <c r="UZO38" s="215"/>
      <c r="UZP38" s="215"/>
      <c r="UZQ38" s="215"/>
      <c r="UZR38" s="215"/>
      <c r="UZS38" s="215"/>
      <c r="UZT38" s="215"/>
      <c r="UZU38" s="215"/>
      <c r="UZV38" s="215"/>
      <c r="UZW38" s="215"/>
      <c r="UZX38" s="215"/>
      <c r="UZY38" s="215"/>
      <c r="UZZ38" s="215"/>
      <c r="VAA38" s="215"/>
      <c r="VAB38" s="215"/>
      <c r="VAC38" s="215"/>
      <c r="VAD38" s="215"/>
      <c r="VAE38" s="215"/>
      <c r="VAF38" s="215"/>
      <c r="VAG38" s="215"/>
      <c r="VAH38" s="215"/>
      <c r="VAI38" s="215"/>
      <c r="VAJ38" s="215"/>
      <c r="VAK38" s="215"/>
      <c r="VAL38" s="215"/>
      <c r="VAM38" s="215"/>
      <c r="VAN38" s="215"/>
      <c r="VAO38" s="215"/>
      <c r="VAP38" s="215"/>
      <c r="VAQ38" s="215"/>
      <c r="VAR38" s="215"/>
      <c r="VAS38" s="215"/>
      <c r="VAT38" s="215"/>
      <c r="VAU38" s="215"/>
      <c r="VAV38" s="215"/>
      <c r="VAW38" s="215"/>
      <c r="VAX38" s="215"/>
      <c r="VAY38" s="215"/>
      <c r="VAZ38" s="215"/>
      <c r="VBA38" s="215"/>
      <c r="VBB38" s="215"/>
      <c r="VBC38" s="215"/>
      <c r="VBD38" s="215"/>
      <c r="VBE38" s="215"/>
      <c r="VBF38" s="215"/>
      <c r="VBG38" s="215"/>
      <c r="VBH38" s="215"/>
      <c r="VBI38" s="215"/>
      <c r="VBJ38" s="215"/>
      <c r="VBK38" s="215"/>
      <c r="VBL38" s="215"/>
      <c r="VBM38" s="215"/>
      <c r="VBN38" s="215"/>
      <c r="VBO38" s="215"/>
      <c r="VBP38" s="215"/>
      <c r="VBQ38" s="215"/>
      <c r="VBR38" s="215"/>
      <c r="VBS38" s="215"/>
      <c r="VBT38" s="215"/>
      <c r="VBU38" s="215"/>
      <c r="VBV38" s="215"/>
      <c r="VBW38" s="215"/>
      <c r="VBX38" s="215"/>
      <c r="VBY38" s="215"/>
      <c r="VBZ38" s="215"/>
      <c r="VCA38" s="215"/>
      <c r="VCB38" s="215"/>
      <c r="VCC38" s="215"/>
      <c r="VCD38" s="215"/>
      <c r="VCE38" s="215"/>
      <c r="VCF38" s="215"/>
      <c r="VCG38" s="215"/>
      <c r="VCH38" s="215"/>
      <c r="VCI38" s="215"/>
      <c r="VCJ38" s="215"/>
      <c r="VCK38" s="215"/>
      <c r="VCL38" s="215"/>
      <c r="VCM38" s="215"/>
      <c r="VCN38" s="215"/>
      <c r="VCO38" s="215"/>
      <c r="VCP38" s="215"/>
      <c r="VCQ38" s="215"/>
      <c r="VCR38" s="215"/>
      <c r="VCS38" s="215"/>
      <c r="VCT38" s="215"/>
      <c r="VCU38" s="215"/>
      <c r="VCV38" s="215"/>
      <c r="VCW38" s="215"/>
      <c r="VCX38" s="215"/>
      <c r="VCY38" s="215"/>
      <c r="VCZ38" s="215"/>
      <c r="VDA38" s="215"/>
      <c r="VDB38" s="215"/>
      <c r="VDC38" s="215"/>
      <c r="VDD38" s="215"/>
      <c r="VDE38" s="215"/>
      <c r="VDF38" s="215"/>
      <c r="VDG38" s="215"/>
      <c r="VDH38" s="215"/>
      <c r="VDI38" s="215"/>
      <c r="VDJ38" s="215"/>
      <c r="VDK38" s="215"/>
      <c r="VDL38" s="215"/>
      <c r="VDM38" s="215"/>
      <c r="VDN38" s="215"/>
      <c r="VDO38" s="215"/>
      <c r="VDP38" s="215"/>
      <c r="VDQ38" s="215"/>
      <c r="VDR38" s="215"/>
      <c r="VDS38" s="215"/>
      <c r="VDT38" s="215"/>
      <c r="VDU38" s="215"/>
      <c r="VDV38" s="215"/>
      <c r="VDW38" s="215"/>
      <c r="VDX38" s="215"/>
      <c r="VDY38" s="215"/>
      <c r="VDZ38" s="215"/>
      <c r="VEA38" s="215"/>
      <c r="VEB38" s="215"/>
      <c r="VEC38" s="215"/>
      <c r="VED38" s="215"/>
      <c r="VEE38" s="215"/>
      <c r="VEF38" s="215"/>
      <c r="VEG38" s="215"/>
      <c r="VEH38" s="215"/>
      <c r="VEI38" s="215"/>
      <c r="VEJ38" s="215"/>
      <c r="VEK38" s="215"/>
      <c r="VEL38" s="215"/>
      <c r="VEM38" s="215"/>
      <c r="VEN38" s="215"/>
      <c r="VEO38" s="215"/>
      <c r="VEP38" s="215"/>
      <c r="VEQ38" s="215"/>
      <c r="VER38" s="215"/>
      <c r="VES38" s="215"/>
      <c r="VET38" s="215"/>
      <c r="VEU38" s="215"/>
      <c r="VEV38" s="215"/>
      <c r="VEW38" s="215"/>
      <c r="VEX38" s="215"/>
      <c r="VEY38" s="215"/>
      <c r="VEZ38" s="215"/>
      <c r="VFA38" s="215"/>
      <c r="VFB38" s="215"/>
      <c r="VFC38" s="215"/>
      <c r="VFD38" s="215"/>
      <c r="VFE38" s="215"/>
      <c r="VFF38" s="215"/>
      <c r="VFG38" s="215"/>
      <c r="VFH38" s="215"/>
      <c r="VFI38" s="215"/>
      <c r="VFJ38" s="215"/>
      <c r="VFK38" s="215"/>
      <c r="VFL38" s="215"/>
      <c r="VFM38" s="215"/>
      <c r="VFN38" s="215"/>
      <c r="VFO38" s="215"/>
      <c r="VFP38" s="215"/>
      <c r="VFQ38" s="215"/>
      <c r="VFR38" s="215"/>
      <c r="VFS38" s="215"/>
      <c r="VFT38" s="215"/>
      <c r="VFU38" s="215"/>
      <c r="VFV38" s="215"/>
      <c r="VFW38" s="215"/>
      <c r="VFX38" s="215"/>
      <c r="VFY38" s="215"/>
      <c r="VFZ38" s="215"/>
      <c r="VGA38" s="215"/>
      <c r="VGB38" s="215"/>
      <c r="VGC38" s="215"/>
      <c r="VGD38" s="215"/>
      <c r="VGE38" s="215"/>
      <c r="VGF38" s="215"/>
      <c r="VGG38" s="215"/>
      <c r="VGH38" s="215"/>
      <c r="VGI38" s="215"/>
      <c r="VGJ38" s="215"/>
      <c r="VGK38" s="215"/>
      <c r="VGL38" s="215"/>
      <c r="VGM38" s="215"/>
      <c r="VGN38" s="215"/>
      <c r="VGO38" s="215"/>
      <c r="VGP38" s="215"/>
      <c r="VGQ38" s="215"/>
      <c r="VGR38" s="215"/>
      <c r="VGS38" s="215"/>
      <c r="VGT38" s="215"/>
      <c r="VGU38" s="215"/>
      <c r="VGV38" s="215"/>
      <c r="VGW38" s="215"/>
      <c r="VGX38" s="215"/>
      <c r="VGY38" s="215"/>
      <c r="VGZ38" s="215"/>
      <c r="VHA38" s="215"/>
      <c r="VHB38" s="215"/>
      <c r="VHC38" s="215"/>
      <c r="VHD38" s="215"/>
      <c r="VHE38" s="215"/>
      <c r="VHF38" s="215"/>
      <c r="VHG38" s="215"/>
      <c r="VHH38" s="215"/>
      <c r="VHI38" s="215"/>
      <c r="VHJ38" s="215"/>
      <c r="VHK38" s="215"/>
      <c r="VHL38" s="215"/>
      <c r="VHM38" s="215"/>
      <c r="VHN38" s="215"/>
      <c r="VHO38" s="215"/>
      <c r="VHP38" s="215"/>
      <c r="VHQ38" s="215"/>
      <c r="VHR38" s="215"/>
      <c r="VHS38" s="215"/>
      <c r="VHT38" s="215"/>
      <c r="VHU38" s="215"/>
      <c r="VHV38" s="215"/>
      <c r="VHW38" s="215"/>
      <c r="VHX38" s="215"/>
      <c r="VHY38" s="215"/>
      <c r="VHZ38" s="215"/>
      <c r="VIA38" s="215"/>
      <c r="VIB38" s="215"/>
      <c r="VIC38" s="215"/>
      <c r="VID38" s="215"/>
      <c r="VIE38" s="215"/>
      <c r="VIF38" s="215"/>
      <c r="VIG38" s="215"/>
      <c r="VIH38" s="215"/>
      <c r="VII38" s="215"/>
      <c r="VIJ38" s="215"/>
      <c r="VIK38" s="215"/>
      <c r="VIL38" s="215"/>
      <c r="VIM38" s="215"/>
      <c r="VIN38" s="215"/>
      <c r="VIO38" s="215"/>
      <c r="VIP38" s="215"/>
      <c r="VIQ38" s="215"/>
      <c r="VIR38" s="215"/>
      <c r="VIS38" s="215"/>
      <c r="VIT38" s="215"/>
      <c r="VIU38" s="215"/>
      <c r="VIV38" s="215"/>
      <c r="VIW38" s="215"/>
      <c r="VIX38" s="215"/>
      <c r="VIY38" s="215"/>
      <c r="VIZ38" s="215"/>
      <c r="VJA38" s="215"/>
      <c r="VJB38" s="215"/>
      <c r="VJC38" s="215"/>
      <c r="VJD38" s="215"/>
      <c r="VJE38" s="215"/>
      <c r="VJF38" s="215"/>
      <c r="VJG38" s="215"/>
      <c r="VJH38" s="215"/>
      <c r="VJI38" s="215"/>
      <c r="VJJ38" s="215"/>
      <c r="VJK38" s="215"/>
      <c r="VJL38" s="215"/>
      <c r="VJM38" s="215"/>
      <c r="VJN38" s="215"/>
      <c r="VJO38" s="215"/>
      <c r="VJP38" s="215"/>
      <c r="VJQ38" s="215"/>
      <c r="VJR38" s="215"/>
      <c r="VJS38" s="215"/>
      <c r="VJT38" s="215"/>
      <c r="VJU38" s="215"/>
      <c r="VJV38" s="215"/>
      <c r="VJW38" s="215"/>
      <c r="VJX38" s="215"/>
      <c r="VJY38" s="215"/>
      <c r="VJZ38" s="215"/>
      <c r="VKA38" s="215"/>
      <c r="VKB38" s="215"/>
      <c r="VKC38" s="215"/>
      <c r="VKD38" s="215"/>
      <c r="VKE38" s="215"/>
      <c r="VKF38" s="215"/>
      <c r="VKG38" s="215"/>
      <c r="VKH38" s="215"/>
      <c r="VKI38" s="215"/>
      <c r="VKJ38" s="215"/>
      <c r="VKK38" s="215"/>
      <c r="VKL38" s="215"/>
      <c r="VKM38" s="215"/>
      <c r="VKN38" s="215"/>
      <c r="VKO38" s="215"/>
      <c r="VKP38" s="215"/>
      <c r="VKQ38" s="215"/>
      <c r="VKR38" s="215"/>
      <c r="VKS38" s="215"/>
      <c r="VKT38" s="215"/>
      <c r="VKU38" s="215"/>
      <c r="VKV38" s="215"/>
      <c r="VKW38" s="215"/>
      <c r="VKX38" s="215"/>
      <c r="VKY38" s="215"/>
      <c r="VKZ38" s="215"/>
      <c r="VLA38" s="215"/>
      <c r="VLB38" s="215"/>
      <c r="VLC38" s="215"/>
      <c r="VLD38" s="215"/>
      <c r="VLE38" s="215"/>
      <c r="VLF38" s="215"/>
      <c r="VLG38" s="215"/>
      <c r="VLH38" s="215"/>
      <c r="VLI38" s="215"/>
      <c r="VLJ38" s="215"/>
      <c r="VLK38" s="215"/>
      <c r="VLL38" s="215"/>
      <c r="VLM38" s="215"/>
      <c r="VLN38" s="215"/>
      <c r="VLO38" s="215"/>
      <c r="VLP38" s="215"/>
      <c r="VLQ38" s="215"/>
      <c r="VLR38" s="215"/>
      <c r="VLS38" s="215"/>
      <c r="VLT38" s="215"/>
      <c r="VLU38" s="215"/>
      <c r="VLV38" s="215"/>
      <c r="VLW38" s="215"/>
      <c r="VLX38" s="215"/>
      <c r="VLY38" s="215"/>
      <c r="VLZ38" s="215"/>
      <c r="VMA38" s="215"/>
      <c r="VMB38" s="215"/>
      <c r="VMC38" s="215"/>
      <c r="VMD38" s="215"/>
      <c r="VME38" s="215"/>
      <c r="VMF38" s="215"/>
      <c r="VMG38" s="215"/>
      <c r="VMH38" s="215"/>
      <c r="VMI38" s="215"/>
      <c r="VMJ38" s="215"/>
      <c r="VMK38" s="215"/>
      <c r="VML38" s="215"/>
      <c r="VMM38" s="215"/>
      <c r="VMN38" s="215"/>
      <c r="VMO38" s="215"/>
      <c r="VMP38" s="215"/>
      <c r="VMQ38" s="215"/>
      <c r="VMR38" s="215"/>
      <c r="VMS38" s="215"/>
      <c r="VMT38" s="215"/>
      <c r="VMU38" s="215"/>
      <c r="VMV38" s="215"/>
      <c r="VMW38" s="215"/>
      <c r="VMX38" s="215"/>
      <c r="VMY38" s="215"/>
      <c r="VMZ38" s="215"/>
      <c r="VNA38" s="215"/>
      <c r="VNB38" s="215"/>
      <c r="VNC38" s="215"/>
      <c r="VND38" s="215"/>
      <c r="VNE38" s="215"/>
      <c r="VNF38" s="215"/>
      <c r="VNG38" s="215"/>
      <c r="VNH38" s="215"/>
      <c r="VNI38" s="215"/>
      <c r="VNJ38" s="215"/>
      <c r="VNK38" s="215"/>
      <c r="VNL38" s="215"/>
      <c r="VNM38" s="215"/>
      <c r="VNN38" s="215"/>
      <c r="VNO38" s="215"/>
      <c r="VNP38" s="215"/>
      <c r="VNQ38" s="215"/>
      <c r="VNR38" s="215"/>
      <c r="VNS38" s="215"/>
      <c r="VNT38" s="215"/>
      <c r="VNU38" s="215"/>
      <c r="VNV38" s="215"/>
      <c r="VNW38" s="215"/>
      <c r="VNX38" s="215"/>
      <c r="VNY38" s="215"/>
      <c r="VNZ38" s="215"/>
      <c r="VOA38" s="215"/>
      <c r="VOB38" s="215"/>
      <c r="VOC38" s="215"/>
      <c r="VOD38" s="215"/>
      <c r="VOE38" s="215"/>
      <c r="VOF38" s="215"/>
      <c r="VOG38" s="215"/>
      <c r="VOH38" s="215"/>
      <c r="VOI38" s="215"/>
      <c r="VOJ38" s="215"/>
      <c r="VOK38" s="215"/>
      <c r="VOL38" s="215"/>
      <c r="VOM38" s="215"/>
      <c r="VON38" s="215"/>
      <c r="VOO38" s="215"/>
      <c r="VOP38" s="215"/>
      <c r="VOQ38" s="215"/>
      <c r="VOR38" s="215"/>
      <c r="VOS38" s="215"/>
      <c r="VOT38" s="215"/>
      <c r="VOU38" s="215"/>
      <c r="VOV38" s="215"/>
      <c r="VOW38" s="215"/>
      <c r="VOX38" s="215"/>
      <c r="VOY38" s="215"/>
      <c r="VOZ38" s="215"/>
      <c r="VPA38" s="215"/>
      <c r="VPB38" s="215"/>
      <c r="VPC38" s="215"/>
      <c r="VPD38" s="215"/>
      <c r="VPE38" s="215"/>
      <c r="VPF38" s="215"/>
      <c r="VPG38" s="215"/>
      <c r="VPH38" s="215"/>
      <c r="VPI38" s="215"/>
      <c r="VPJ38" s="215"/>
      <c r="VPK38" s="215"/>
      <c r="VPL38" s="215"/>
      <c r="VPM38" s="215"/>
      <c r="VPN38" s="215"/>
      <c r="VPO38" s="215"/>
      <c r="VPP38" s="215"/>
      <c r="VPQ38" s="215"/>
      <c r="VPR38" s="215"/>
      <c r="VPS38" s="215"/>
      <c r="VPT38" s="215"/>
      <c r="VPU38" s="215"/>
      <c r="VPV38" s="215"/>
      <c r="VPW38" s="215"/>
      <c r="VPX38" s="215"/>
      <c r="VPY38" s="215"/>
      <c r="VPZ38" s="215"/>
      <c r="VQA38" s="215"/>
      <c r="VQB38" s="215"/>
      <c r="VQC38" s="215"/>
      <c r="VQD38" s="215"/>
      <c r="VQE38" s="215"/>
      <c r="VQF38" s="215"/>
      <c r="VQG38" s="215"/>
      <c r="VQH38" s="215"/>
      <c r="VQI38" s="215"/>
      <c r="VQJ38" s="215"/>
      <c r="VQK38" s="215"/>
      <c r="VQL38" s="215"/>
      <c r="VQM38" s="215"/>
      <c r="VQN38" s="215"/>
      <c r="VQO38" s="215"/>
      <c r="VQP38" s="215"/>
      <c r="VQQ38" s="215"/>
      <c r="VQR38" s="215"/>
      <c r="VQS38" s="215"/>
      <c r="VQT38" s="215"/>
      <c r="VQU38" s="215"/>
      <c r="VQV38" s="215"/>
      <c r="VQW38" s="215"/>
      <c r="VQX38" s="215"/>
      <c r="VQY38" s="215"/>
      <c r="VQZ38" s="215"/>
      <c r="VRA38" s="215"/>
      <c r="VRB38" s="215"/>
      <c r="VRC38" s="215"/>
      <c r="VRD38" s="215"/>
      <c r="VRE38" s="215"/>
      <c r="VRF38" s="215"/>
      <c r="VRG38" s="215"/>
      <c r="VRH38" s="215"/>
      <c r="VRI38" s="215"/>
      <c r="VRJ38" s="215"/>
      <c r="VRK38" s="215"/>
      <c r="VRL38" s="215"/>
      <c r="VRM38" s="215"/>
      <c r="VRN38" s="215"/>
      <c r="VRO38" s="215"/>
      <c r="VRP38" s="215"/>
      <c r="VRQ38" s="215"/>
      <c r="VRR38" s="215"/>
      <c r="VRS38" s="215"/>
      <c r="VRT38" s="215"/>
      <c r="VRU38" s="215"/>
      <c r="VRV38" s="215"/>
      <c r="VRW38" s="215"/>
      <c r="VRX38" s="215"/>
      <c r="VRY38" s="215"/>
      <c r="VRZ38" s="215"/>
      <c r="VSA38" s="215"/>
      <c r="VSB38" s="215"/>
      <c r="VSC38" s="215"/>
      <c r="VSD38" s="215"/>
      <c r="VSE38" s="215"/>
      <c r="VSF38" s="215"/>
      <c r="VSG38" s="215"/>
      <c r="VSH38" s="215"/>
      <c r="VSI38" s="215"/>
      <c r="VSJ38" s="215"/>
      <c r="VSK38" s="215"/>
      <c r="VSL38" s="215"/>
      <c r="VSM38" s="215"/>
      <c r="VSN38" s="215"/>
      <c r="VSO38" s="215"/>
      <c r="VSP38" s="215"/>
      <c r="VSQ38" s="215"/>
      <c r="VSR38" s="215"/>
      <c r="VSS38" s="215"/>
      <c r="VST38" s="215"/>
      <c r="VSU38" s="215"/>
      <c r="VSV38" s="215"/>
      <c r="VSW38" s="215"/>
      <c r="VSX38" s="215"/>
      <c r="VSY38" s="215"/>
      <c r="VSZ38" s="215"/>
      <c r="VTA38" s="215"/>
      <c r="VTB38" s="215"/>
      <c r="VTC38" s="215"/>
      <c r="VTD38" s="215"/>
      <c r="VTE38" s="215"/>
      <c r="VTF38" s="215"/>
      <c r="VTG38" s="215"/>
      <c r="VTH38" s="215"/>
      <c r="VTI38" s="215"/>
      <c r="VTJ38" s="215"/>
      <c r="VTK38" s="215"/>
      <c r="VTL38" s="215"/>
      <c r="VTM38" s="215"/>
      <c r="VTN38" s="215"/>
      <c r="VTO38" s="215"/>
      <c r="VTP38" s="215"/>
      <c r="VTQ38" s="215"/>
      <c r="VTR38" s="215"/>
      <c r="VTS38" s="215"/>
      <c r="VTT38" s="215"/>
      <c r="VTU38" s="215"/>
      <c r="VTV38" s="215"/>
      <c r="VTW38" s="215"/>
      <c r="VTX38" s="215"/>
      <c r="VTY38" s="215"/>
      <c r="VTZ38" s="215"/>
      <c r="VUA38" s="215"/>
      <c r="VUB38" s="215"/>
      <c r="VUC38" s="215"/>
      <c r="VUD38" s="215"/>
      <c r="VUE38" s="215"/>
      <c r="VUF38" s="215"/>
      <c r="VUG38" s="215"/>
      <c r="VUH38" s="215"/>
      <c r="VUI38" s="215"/>
      <c r="VUJ38" s="215"/>
      <c r="VUK38" s="215"/>
      <c r="VUL38" s="215"/>
      <c r="VUM38" s="215"/>
      <c r="VUN38" s="215"/>
      <c r="VUO38" s="215"/>
      <c r="VUP38" s="215"/>
      <c r="VUQ38" s="215"/>
      <c r="VUR38" s="215"/>
      <c r="VUS38" s="215"/>
      <c r="VUT38" s="215"/>
      <c r="VUU38" s="215"/>
      <c r="VUV38" s="215"/>
      <c r="VUW38" s="215"/>
      <c r="VUX38" s="215"/>
      <c r="VUY38" s="215"/>
      <c r="VUZ38" s="215"/>
      <c r="VVA38" s="215"/>
      <c r="VVB38" s="215"/>
      <c r="VVC38" s="215"/>
      <c r="VVD38" s="215"/>
      <c r="VVE38" s="215"/>
      <c r="VVF38" s="215"/>
      <c r="VVG38" s="215"/>
      <c r="VVH38" s="215"/>
      <c r="VVI38" s="215"/>
      <c r="VVJ38" s="215"/>
      <c r="VVK38" s="215"/>
      <c r="VVL38" s="215"/>
      <c r="VVM38" s="215"/>
      <c r="VVN38" s="215"/>
      <c r="VVO38" s="215"/>
      <c r="VVP38" s="215"/>
      <c r="VVQ38" s="215"/>
      <c r="VVR38" s="215"/>
      <c r="VVS38" s="215"/>
      <c r="VVT38" s="215"/>
      <c r="VVU38" s="215"/>
      <c r="VVV38" s="215"/>
      <c r="VVW38" s="215"/>
      <c r="VVX38" s="215"/>
      <c r="VVY38" s="215"/>
      <c r="VVZ38" s="215"/>
      <c r="VWA38" s="215"/>
      <c r="VWB38" s="215"/>
      <c r="VWC38" s="215"/>
      <c r="VWD38" s="215"/>
      <c r="VWE38" s="215"/>
      <c r="VWF38" s="215"/>
      <c r="VWG38" s="215"/>
      <c r="VWH38" s="215"/>
      <c r="VWI38" s="215"/>
      <c r="VWJ38" s="215"/>
      <c r="VWK38" s="215"/>
      <c r="VWL38" s="215"/>
      <c r="VWM38" s="215"/>
      <c r="VWN38" s="215"/>
      <c r="VWO38" s="215"/>
      <c r="VWP38" s="215"/>
      <c r="VWQ38" s="215"/>
      <c r="VWR38" s="215"/>
      <c r="VWS38" s="215"/>
      <c r="VWT38" s="215"/>
      <c r="VWU38" s="215"/>
      <c r="VWV38" s="215"/>
      <c r="VWW38" s="215"/>
      <c r="VWX38" s="215"/>
      <c r="VWY38" s="215"/>
      <c r="VWZ38" s="215"/>
      <c r="VXA38" s="215"/>
      <c r="VXB38" s="215"/>
      <c r="VXC38" s="215"/>
      <c r="VXD38" s="215"/>
      <c r="VXE38" s="215"/>
      <c r="VXF38" s="215"/>
      <c r="VXG38" s="215"/>
      <c r="VXH38" s="215"/>
      <c r="VXI38" s="215"/>
      <c r="VXJ38" s="215"/>
      <c r="VXK38" s="215"/>
      <c r="VXL38" s="215"/>
      <c r="VXM38" s="215"/>
      <c r="VXN38" s="215"/>
      <c r="VXO38" s="215"/>
      <c r="VXP38" s="215"/>
      <c r="VXQ38" s="215"/>
      <c r="VXR38" s="215"/>
      <c r="VXS38" s="215"/>
      <c r="VXT38" s="215"/>
      <c r="VXU38" s="215"/>
      <c r="VXV38" s="215"/>
      <c r="VXW38" s="215"/>
      <c r="VXX38" s="215"/>
      <c r="VXY38" s="215"/>
      <c r="VXZ38" s="215"/>
      <c r="VYA38" s="215"/>
      <c r="VYB38" s="215"/>
      <c r="VYC38" s="215"/>
      <c r="VYD38" s="215"/>
      <c r="VYE38" s="215"/>
      <c r="VYF38" s="215"/>
      <c r="VYG38" s="215"/>
      <c r="VYH38" s="215"/>
      <c r="VYI38" s="215"/>
      <c r="VYJ38" s="215"/>
      <c r="VYK38" s="215"/>
      <c r="VYL38" s="215"/>
      <c r="VYM38" s="215"/>
      <c r="VYN38" s="215"/>
      <c r="VYO38" s="215"/>
      <c r="VYP38" s="215"/>
      <c r="VYQ38" s="215"/>
      <c r="VYR38" s="215"/>
      <c r="VYS38" s="215"/>
      <c r="VYT38" s="215"/>
      <c r="VYU38" s="215"/>
      <c r="VYV38" s="215"/>
      <c r="VYW38" s="215"/>
      <c r="VYX38" s="215"/>
      <c r="VYY38" s="215"/>
      <c r="VYZ38" s="215"/>
      <c r="VZA38" s="215"/>
      <c r="VZB38" s="215"/>
      <c r="VZC38" s="215"/>
      <c r="VZD38" s="215"/>
      <c r="VZE38" s="215"/>
      <c r="VZF38" s="215"/>
      <c r="VZG38" s="215"/>
      <c r="VZH38" s="215"/>
      <c r="VZI38" s="215"/>
      <c r="VZJ38" s="215"/>
      <c r="VZK38" s="215"/>
      <c r="VZL38" s="215"/>
      <c r="VZM38" s="215"/>
      <c r="VZN38" s="215"/>
      <c r="VZO38" s="215"/>
      <c r="VZP38" s="215"/>
      <c r="VZQ38" s="215"/>
      <c r="VZR38" s="215"/>
      <c r="VZS38" s="215"/>
      <c r="VZT38" s="215"/>
      <c r="VZU38" s="215"/>
      <c r="VZV38" s="215"/>
      <c r="VZW38" s="215"/>
      <c r="VZX38" s="215"/>
      <c r="VZY38" s="215"/>
      <c r="VZZ38" s="215"/>
      <c r="WAA38" s="215"/>
      <c r="WAB38" s="215"/>
      <c r="WAC38" s="215"/>
      <c r="WAD38" s="215"/>
      <c r="WAE38" s="215"/>
      <c r="WAF38" s="215"/>
      <c r="WAG38" s="215"/>
      <c r="WAH38" s="215"/>
      <c r="WAI38" s="215"/>
      <c r="WAJ38" s="215"/>
      <c r="WAK38" s="215"/>
      <c r="WAL38" s="215"/>
      <c r="WAM38" s="215"/>
      <c r="WAN38" s="215"/>
      <c r="WAO38" s="215"/>
      <c r="WAP38" s="215"/>
      <c r="WAQ38" s="215"/>
      <c r="WAR38" s="215"/>
      <c r="WAS38" s="215"/>
      <c r="WAT38" s="215"/>
      <c r="WAU38" s="215"/>
      <c r="WAV38" s="215"/>
      <c r="WAW38" s="215"/>
      <c r="WAX38" s="215"/>
      <c r="WAY38" s="215"/>
      <c r="WAZ38" s="215"/>
      <c r="WBA38" s="215"/>
      <c r="WBB38" s="215"/>
      <c r="WBC38" s="215"/>
      <c r="WBD38" s="215"/>
      <c r="WBE38" s="215"/>
      <c r="WBF38" s="215"/>
      <c r="WBG38" s="215"/>
      <c r="WBH38" s="215"/>
      <c r="WBI38" s="215"/>
      <c r="WBJ38" s="215"/>
      <c r="WBK38" s="215"/>
      <c r="WBL38" s="215"/>
      <c r="WBM38" s="215"/>
      <c r="WBN38" s="215"/>
      <c r="WBO38" s="215"/>
      <c r="WBP38" s="215"/>
      <c r="WBQ38" s="215"/>
      <c r="WBR38" s="215"/>
      <c r="WBS38" s="215"/>
      <c r="WBT38" s="215"/>
      <c r="WBU38" s="215"/>
      <c r="WBV38" s="215"/>
      <c r="WBW38" s="215"/>
      <c r="WBX38" s="215"/>
      <c r="WBY38" s="215"/>
      <c r="WBZ38" s="215"/>
      <c r="WCA38" s="215"/>
      <c r="WCB38" s="215"/>
      <c r="WCC38" s="215"/>
      <c r="WCD38" s="215"/>
      <c r="WCE38" s="215"/>
      <c r="WCF38" s="215"/>
      <c r="WCG38" s="215"/>
      <c r="WCH38" s="215"/>
      <c r="WCI38" s="215"/>
      <c r="WCJ38" s="215"/>
      <c r="WCK38" s="215"/>
      <c r="WCL38" s="215"/>
      <c r="WCM38" s="215"/>
      <c r="WCN38" s="215"/>
      <c r="WCO38" s="215"/>
      <c r="WCP38" s="215"/>
      <c r="WCQ38" s="215"/>
      <c r="WCR38" s="215"/>
      <c r="WCS38" s="215"/>
      <c r="WCT38" s="215"/>
      <c r="WCU38" s="215"/>
      <c r="WCV38" s="215"/>
      <c r="WCW38" s="215"/>
      <c r="WCX38" s="215"/>
      <c r="WCY38" s="215"/>
      <c r="WCZ38" s="215"/>
      <c r="WDA38" s="215"/>
      <c r="WDB38" s="215"/>
      <c r="WDC38" s="215"/>
      <c r="WDD38" s="215"/>
      <c r="WDE38" s="215"/>
      <c r="WDF38" s="215"/>
      <c r="WDG38" s="215"/>
      <c r="WDH38" s="215"/>
      <c r="WDI38" s="215"/>
      <c r="WDJ38" s="215"/>
      <c r="WDK38" s="215"/>
      <c r="WDL38" s="215"/>
      <c r="WDM38" s="215"/>
      <c r="WDN38" s="215"/>
      <c r="WDO38" s="215"/>
      <c r="WDP38" s="215"/>
      <c r="WDQ38" s="215"/>
      <c r="WDR38" s="215"/>
      <c r="WDS38" s="215"/>
      <c r="WDT38" s="215"/>
      <c r="WDU38" s="215"/>
      <c r="WDV38" s="215"/>
      <c r="WDW38" s="215"/>
      <c r="WDX38" s="215"/>
      <c r="WDY38" s="215"/>
      <c r="WDZ38" s="215"/>
      <c r="WEA38" s="215"/>
      <c r="WEB38" s="215"/>
      <c r="WEC38" s="215"/>
      <c r="WED38" s="215"/>
      <c r="WEE38" s="215"/>
      <c r="WEF38" s="215"/>
      <c r="WEG38" s="215"/>
      <c r="WEH38" s="215"/>
      <c r="WEI38" s="215"/>
      <c r="WEJ38" s="215"/>
      <c r="WEK38" s="215"/>
      <c r="WEL38" s="215"/>
      <c r="WEM38" s="215"/>
      <c r="WEN38" s="215"/>
      <c r="WEO38" s="215"/>
      <c r="WEP38" s="215"/>
      <c r="WEQ38" s="215"/>
      <c r="WER38" s="215"/>
      <c r="WES38" s="215"/>
      <c r="WET38" s="215"/>
      <c r="WEU38" s="215"/>
      <c r="WEV38" s="215"/>
      <c r="WEW38" s="215"/>
      <c r="WEX38" s="215"/>
      <c r="WEY38" s="215"/>
      <c r="WEZ38" s="215"/>
      <c r="WFA38" s="215"/>
      <c r="WFB38" s="215"/>
      <c r="WFC38" s="215"/>
      <c r="WFD38" s="215"/>
      <c r="WFE38" s="215"/>
      <c r="WFF38" s="215"/>
      <c r="WFG38" s="215"/>
      <c r="WFH38" s="215"/>
      <c r="WFI38" s="215"/>
      <c r="WFJ38" s="215"/>
      <c r="WFK38" s="215"/>
      <c r="WFL38" s="215"/>
      <c r="WFM38" s="215"/>
      <c r="WFN38" s="215"/>
      <c r="WFO38" s="215"/>
      <c r="WFP38" s="215"/>
      <c r="WFQ38" s="215"/>
      <c r="WFR38" s="215"/>
      <c r="WFS38" s="215"/>
      <c r="WFT38" s="215"/>
      <c r="WFU38" s="215"/>
      <c r="WFV38" s="215"/>
      <c r="WFW38" s="215"/>
      <c r="WFX38" s="215"/>
      <c r="WFY38" s="215"/>
      <c r="WFZ38" s="215"/>
      <c r="WGA38" s="215"/>
      <c r="WGB38" s="215"/>
      <c r="WGC38" s="215"/>
      <c r="WGD38" s="215"/>
      <c r="WGE38" s="215"/>
      <c r="WGF38" s="215"/>
      <c r="WGG38" s="215"/>
      <c r="WGH38" s="215"/>
      <c r="WGI38" s="215"/>
      <c r="WGJ38" s="215"/>
      <c r="WGK38" s="215"/>
      <c r="WGL38" s="215"/>
      <c r="WGM38" s="215"/>
      <c r="WGN38" s="215"/>
      <c r="WGO38" s="215"/>
      <c r="WGP38" s="215"/>
      <c r="WGQ38" s="215"/>
      <c r="WGR38" s="215"/>
      <c r="WGS38" s="215"/>
      <c r="WGT38" s="215"/>
      <c r="WGU38" s="215"/>
      <c r="WGV38" s="215"/>
      <c r="WGW38" s="215"/>
      <c r="WGX38" s="215"/>
      <c r="WGY38" s="215"/>
      <c r="WGZ38" s="215"/>
      <c r="WHA38" s="215"/>
      <c r="WHB38" s="215"/>
      <c r="WHC38" s="215"/>
      <c r="WHD38" s="215"/>
      <c r="WHE38" s="215"/>
      <c r="WHF38" s="215"/>
      <c r="WHG38" s="215"/>
      <c r="WHH38" s="215"/>
      <c r="WHI38" s="215"/>
      <c r="WHJ38" s="215"/>
      <c r="WHK38" s="215"/>
      <c r="WHL38" s="215"/>
      <c r="WHM38" s="215"/>
      <c r="WHN38" s="215"/>
      <c r="WHO38" s="215"/>
      <c r="WHP38" s="215"/>
      <c r="WHQ38" s="215"/>
      <c r="WHR38" s="215"/>
      <c r="WHS38" s="215"/>
      <c r="WHT38" s="215"/>
      <c r="WHU38" s="215"/>
      <c r="WHV38" s="215"/>
      <c r="WHW38" s="215"/>
      <c r="WHX38" s="215"/>
      <c r="WHY38" s="215"/>
      <c r="WHZ38" s="215"/>
      <c r="WIA38" s="215"/>
      <c r="WIB38" s="215"/>
      <c r="WIC38" s="215"/>
      <c r="WID38" s="215"/>
      <c r="WIE38" s="215"/>
      <c r="WIF38" s="215"/>
      <c r="WIG38" s="215"/>
      <c r="WIH38" s="215"/>
      <c r="WII38" s="215"/>
      <c r="WIJ38" s="215"/>
      <c r="WIK38" s="215"/>
      <c r="WIL38" s="215"/>
      <c r="WIM38" s="215"/>
      <c r="WIN38" s="215"/>
      <c r="WIO38" s="215"/>
      <c r="WIP38" s="215"/>
      <c r="WIQ38" s="215"/>
      <c r="WIR38" s="215"/>
      <c r="WIS38" s="215"/>
      <c r="WIT38" s="215"/>
      <c r="WIU38" s="215"/>
      <c r="WIV38" s="215"/>
      <c r="WIW38" s="215"/>
      <c r="WIX38" s="215"/>
      <c r="WIY38" s="215"/>
      <c r="WIZ38" s="215"/>
      <c r="WJA38" s="215"/>
      <c r="WJB38" s="215"/>
      <c r="WJC38" s="215"/>
      <c r="WJD38" s="215"/>
      <c r="WJE38" s="215"/>
      <c r="WJF38" s="215"/>
      <c r="WJG38" s="215"/>
      <c r="WJH38" s="215"/>
      <c r="WJI38" s="215"/>
      <c r="WJJ38" s="215"/>
      <c r="WJK38" s="215"/>
      <c r="WJL38" s="215"/>
      <c r="WJM38" s="215"/>
      <c r="WJN38" s="215"/>
      <c r="WJO38" s="215"/>
      <c r="WJP38" s="215"/>
      <c r="WJQ38" s="215"/>
      <c r="WJR38" s="215"/>
      <c r="WJS38" s="215"/>
      <c r="WJT38" s="215"/>
      <c r="WJU38" s="215"/>
      <c r="WJV38" s="215"/>
      <c r="WJW38" s="215"/>
      <c r="WJX38" s="215"/>
      <c r="WJY38" s="215"/>
      <c r="WJZ38" s="215"/>
      <c r="WKA38" s="215"/>
      <c r="WKB38" s="215"/>
      <c r="WKC38" s="215"/>
      <c r="WKD38" s="215"/>
      <c r="WKE38" s="215"/>
      <c r="WKF38" s="215"/>
      <c r="WKG38" s="215"/>
      <c r="WKH38" s="215"/>
      <c r="WKI38" s="215"/>
      <c r="WKJ38" s="215"/>
      <c r="WKK38" s="215"/>
      <c r="WKL38" s="215"/>
      <c r="WKM38" s="215"/>
      <c r="WKN38" s="215"/>
      <c r="WKO38" s="215"/>
      <c r="WKP38" s="215"/>
      <c r="WKQ38" s="215"/>
      <c r="WKR38" s="215"/>
      <c r="WKS38" s="215"/>
      <c r="WKT38" s="215"/>
      <c r="WKU38" s="215"/>
      <c r="WKV38" s="215"/>
      <c r="WKW38" s="215"/>
      <c r="WKX38" s="215"/>
      <c r="WKY38" s="215"/>
      <c r="WKZ38" s="215"/>
      <c r="WLA38" s="215"/>
      <c r="WLB38" s="215"/>
      <c r="WLC38" s="215"/>
      <c r="WLD38" s="215"/>
      <c r="WLE38" s="215"/>
      <c r="WLF38" s="215"/>
      <c r="WLG38" s="215"/>
      <c r="WLH38" s="215"/>
      <c r="WLI38" s="215"/>
      <c r="WLJ38" s="215"/>
      <c r="WLK38" s="215"/>
      <c r="WLL38" s="215"/>
      <c r="WLM38" s="215"/>
      <c r="WLN38" s="215"/>
      <c r="WLO38" s="215"/>
      <c r="WLP38" s="215"/>
      <c r="WLQ38" s="215"/>
      <c r="WLR38" s="215"/>
      <c r="WLS38" s="215"/>
      <c r="WLT38" s="215"/>
      <c r="WLU38" s="215"/>
      <c r="WLV38" s="215"/>
      <c r="WLW38" s="215"/>
      <c r="WLX38" s="215"/>
      <c r="WLY38" s="215"/>
      <c r="WLZ38" s="215"/>
      <c r="WMA38" s="215"/>
      <c r="WMB38" s="215"/>
      <c r="WMC38" s="215"/>
      <c r="WMD38" s="215"/>
      <c r="WME38" s="215"/>
      <c r="WMF38" s="215"/>
      <c r="WMG38" s="215"/>
      <c r="WMH38" s="215"/>
      <c r="WMI38" s="215"/>
      <c r="WMJ38" s="215"/>
      <c r="WMK38" s="215"/>
      <c r="WML38" s="215"/>
      <c r="WMM38" s="215"/>
      <c r="WMN38" s="215"/>
      <c r="WMO38" s="215"/>
      <c r="WMP38" s="215"/>
      <c r="WMQ38" s="215"/>
      <c r="WMR38" s="215"/>
      <c r="WMS38" s="215"/>
      <c r="WMT38" s="215"/>
      <c r="WMU38" s="215"/>
      <c r="WMV38" s="215"/>
      <c r="WMW38" s="215"/>
      <c r="WMX38" s="215"/>
      <c r="WMY38" s="215"/>
      <c r="WMZ38" s="215"/>
      <c r="WNA38" s="215"/>
      <c r="WNB38" s="215"/>
      <c r="WNC38" s="215"/>
      <c r="WND38" s="215"/>
      <c r="WNE38" s="215"/>
      <c r="WNF38" s="215"/>
      <c r="WNG38" s="215"/>
      <c r="WNH38" s="215"/>
      <c r="WNI38" s="215"/>
      <c r="WNJ38" s="215"/>
      <c r="WNK38" s="215"/>
      <c r="WNL38" s="215"/>
      <c r="WNM38" s="215"/>
      <c r="WNN38" s="215"/>
      <c r="WNO38" s="215"/>
      <c r="WNP38" s="215"/>
      <c r="WNQ38" s="215"/>
      <c r="WNR38" s="215"/>
      <c r="WNS38" s="215"/>
      <c r="WNT38" s="215"/>
      <c r="WNU38" s="215"/>
      <c r="WNV38" s="215"/>
      <c r="WNW38" s="215"/>
      <c r="WNX38" s="215"/>
      <c r="WNY38" s="215"/>
      <c r="WNZ38" s="215"/>
      <c r="WOA38" s="215"/>
      <c r="WOB38" s="215"/>
      <c r="WOC38" s="215"/>
      <c r="WOD38" s="215"/>
      <c r="WOE38" s="215"/>
      <c r="WOF38" s="215"/>
      <c r="WOG38" s="215"/>
      <c r="WOH38" s="215"/>
      <c r="WOI38" s="215"/>
      <c r="WOJ38" s="215"/>
      <c r="WOK38" s="215"/>
      <c r="WOL38" s="215"/>
      <c r="WOM38" s="215"/>
      <c r="WON38" s="215"/>
      <c r="WOO38" s="215"/>
      <c r="WOP38" s="215"/>
      <c r="WOQ38" s="215"/>
      <c r="WOR38" s="215"/>
      <c r="WOS38" s="215"/>
      <c r="WOT38" s="215"/>
      <c r="WOU38" s="215"/>
      <c r="WOV38" s="215"/>
      <c r="WOW38" s="215"/>
      <c r="WOX38" s="215"/>
      <c r="WOY38" s="215"/>
      <c r="WOZ38" s="215"/>
      <c r="WPA38" s="215"/>
      <c r="WPB38" s="215"/>
      <c r="WPC38" s="215"/>
      <c r="WPD38" s="215"/>
      <c r="WPE38" s="215"/>
      <c r="WPF38" s="215"/>
      <c r="WPG38" s="215"/>
      <c r="WPH38" s="215"/>
      <c r="WPI38" s="215"/>
      <c r="WPJ38" s="215"/>
      <c r="WPK38" s="215"/>
      <c r="WPL38" s="215"/>
      <c r="WPM38" s="215"/>
      <c r="WPN38" s="215"/>
      <c r="WPO38" s="215"/>
      <c r="WPP38" s="215"/>
      <c r="WPQ38" s="215"/>
      <c r="WPR38" s="215"/>
      <c r="WPS38" s="215"/>
      <c r="WPT38" s="215"/>
      <c r="WPU38" s="215"/>
      <c r="WPV38" s="215"/>
      <c r="WPW38" s="215"/>
      <c r="WPX38" s="215"/>
      <c r="WPY38" s="215"/>
      <c r="WPZ38" s="215"/>
      <c r="WQA38" s="215"/>
      <c r="WQB38" s="215"/>
      <c r="WQC38" s="215"/>
      <c r="WQD38" s="215"/>
      <c r="WQE38" s="215"/>
      <c r="WQF38" s="215"/>
      <c r="WQG38" s="215"/>
      <c r="WQH38" s="215"/>
      <c r="WQI38" s="215"/>
      <c r="WQJ38" s="215"/>
      <c r="WQK38" s="215"/>
      <c r="WQL38" s="215"/>
      <c r="WQM38" s="215"/>
      <c r="WQN38" s="215"/>
      <c r="WQO38" s="215"/>
      <c r="WQP38" s="215"/>
      <c r="WQQ38" s="215"/>
      <c r="WQR38" s="215"/>
      <c r="WQS38" s="215"/>
      <c r="WQT38" s="215"/>
      <c r="WQU38" s="215"/>
      <c r="WQV38" s="215"/>
      <c r="WQW38" s="215"/>
      <c r="WQX38" s="215"/>
      <c r="WQY38" s="215"/>
      <c r="WQZ38" s="215"/>
      <c r="WRA38" s="215"/>
      <c r="WRB38" s="215"/>
      <c r="WRC38" s="215"/>
      <c r="WRD38" s="215"/>
      <c r="WRE38" s="215"/>
      <c r="WRF38" s="215"/>
      <c r="WRG38" s="215"/>
      <c r="WRH38" s="215"/>
      <c r="WRI38" s="215"/>
      <c r="WRJ38" s="215"/>
      <c r="WRK38" s="215"/>
      <c r="WRL38" s="215"/>
      <c r="WRM38" s="215"/>
      <c r="WRN38" s="215"/>
      <c r="WRO38" s="215"/>
      <c r="WRP38" s="215"/>
      <c r="WRQ38" s="215"/>
      <c r="WRR38" s="215"/>
      <c r="WRS38" s="215"/>
      <c r="WRT38" s="215"/>
      <c r="WRU38" s="215"/>
      <c r="WRV38" s="215"/>
      <c r="WRW38" s="215"/>
      <c r="WRX38" s="215"/>
      <c r="WRY38" s="215"/>
      <c r="WRZ38" s="215"/>
      <c r="WSA38" s="215"/>
      <c r="WSB38" s="215"/>
      <c r="WSC38" s="215"/>
      <c r="WSD38" s="215"/>
      <c r="WSE38" s="215"/>
      <c r="WSF38" s="215"/>
      <c r="WSG38" s="215"/>
      <c r="WSH38" s="215"/>
      <c r="WSI38" s="215"/>
      <c r="WSJ38" s="215"/>
      <c r="WSK38" s="215"/>
      <c r="WSL38" s="215"/>
      <c r="WSM38" s="215"/>
      <c r="WSN38" s="215"/>
      <c r="WSO38" s="215"/>
      <c r="WSP38" s="215"/>
      <c r="WSQ38" s="215"/>
      <c r="WSR38" s="215"/>
      <c r="WSS38" s="215"/>
      <c r="WST38" s="215"/>
      <c r="WSU38" s="215"/>
      <c r="WSV38" s="215"/>
      <c r="WSW38" s="215"/>
      <c r="WSX38" s="215"/>
      <c r="WSY38" s="215"/>
      <c r="WSZ38" s="215"/>
      <c r="WTA38" s="215"/>
      <c r="WTB38" s="215"/>
      <c r="WTC38" s="215"/>
      <c r="WTD38" s="215"/>
      <c r="WTE38" s="215"/>
      <c r="WTF38" s="215"/>
      <c r="WTG38" s="215"/>
      <c r="WTH38" s="215"/>
      <c r="WTI38" s="215"/>
      <c r="WTJ38" s="215"/>
      <c r="WTK38" s="215"/>
      <c r="WTL38" s="215"/>
      <c r="WTM38" s="215"/>
      <c r="WTN38" s="215"/>
      <c r="WTO38" s="215"/>
      <c r="WTP38" s="215"/>
      <c r="WTQ38" s="215"/>
      <c r="WTR38" s="215"/>
      <c r="WTS38" s="215"/>
      <c r="WTT38" s="215"/>
      <c r="WTU38" s="215"/>
      <c r="WTV38" s="215"/>
      <c r="WTW38" s="215"/>
      <c r="WTX38" s="215"/>
      <c r="WTY38" s="215"/>
      <c r="WTZ38" s="215"/>
      <c r="WUA38" s="215"/>
      <c r="WUB38" s="215"/>
      <c r="WUC38" s="215"/>
      <c r="WUD38" s="215"/>
      <c r="WUE38" s="215"/>
      <c r="WUF38" s="215"/>
      <c r="WUG38" s="215"/>
      <c r="WUH38" s="215"/>
      <c r="WUI38" s="215"/>
      <c r="WUJ38" s="215"/>
      <c r="WUK38" s="215"/>
      <c r="WUL38" s="215"/>
      <c r="WUM38" s="215"/>
      <c r="WUN38" s="215"/>
      <c r="WUO38" s="215"/>
      <c r="WUP38" s="215"/>
      <c r="WUQ38" s="215"/>
      <c r="WUR38" s="215"/>
      <c r="WUS38" s="215"/>
      <c r="WUT38" s="215"/>
      <c r="WUU38" s="215"/>
      <c r="WUV38" s="215"/>
      <c r="WUW38" s="215"/>
      <c r="WUX38" s="215"/>
      <c r="WUY38" s="215"/>
      <c r="WUZ38" s="215"/>
      <c r="WVA38" s="215"/>
      <c r="WVB38" s="215"/>
      <c r="WVC38" s="215"/>
      <c r="WVD38" s="215"/>
      <c r="WVE38" s="215"/>
      <c r="WVF38" s="215"/>
      <c r="WVG38" s="215"/>
      <c r="WVH38" s="215"/>
      <c r="WVI38" s="215"/>
      <c r="WVJ38" s="215"/>
      <c r="WVK38" s="215"/>
      <c r="WVL38" s="215"/>
      <c r="WVM38" s="215"/>
      <c r="WVN38" s="215"/>
      <c r="WVO38" s="215"/>
      <c r="WVP38" s="215"/>
      <c r="WVQ38" s="215"/>
      <c r="WVR38" s="215"/>
      <c r="WVS38" s="215"/>
      <c r="WVT38" s="215"/>
      <c r="WVU38" s="215"/>
      <c r="WVV38" s="215"/>
      <c r="WVW38" s="215"/>
      <c r="WVX38" s="215"/>
      <c r="WVY38" s="215"/>
      <c r="WVZ38" s="215"/>
      <c r="WWA38" s="215"/>
      <c r="WWB38" s="215"/>
      <c r="WWC38" s="215"/>
      <c r="WWD38" s="215"/>
      <c r="WWE38" s="215"/>
      <c r="WWF38" s="215"/>
      <c r="WWG38" s="215"/>
      <c r="WWH38" s="215"/>
      <c r="WWI38" s="215"/>
      <c r="WWJ38" s="215"/>
      <c r="WWK38" s="215"/>
      <c r="WWL38" s="215"/>
      <c r="WWM38" s="215"/>
      <c r="WWN38" s="215"/>
      <c r="WWO38" s="215"/>
      <c r="WWP38" s="215"/>
      <c r="WWQ38" s="215"/>
      <c r="WWR38" s="215"/>
      <c r="WWS38" s="215"/>
      <c r="WWT38" s="215"/>
      <c r="WWU38" s="215"/>
      <c r="WWV38" s="215"/>
      <c r="WWW38" s="215"/>
      <c r="WWX38" s="215"/>
      <c r="WWY38" s="215"/>
      <c r="WWZ38" s="215"/>
      <c r="WXA38" s="215"/>
      <c r="WXB38" s="215"/>
      <c r="WXC38" s="215"/>
      <c r="WXD38" s="215"/>
      <c r="WXE38" s="215"/>
      <c r="WXF38" s="215"/>
      <c r="WXG38" s="215"/>
      <c r="WXH38" s="215"/>
      <c r="WXI38" s="215"/>
      <c r="WXJ38" s="215"/>
      <c r="WXK38" s="215"/>
      <c r="WXL38" s="215"/>
      <c r="WXM38" s="215"/>
      <c r="WXN38" s="215"/>
      <c r="WXO38" s="215"/>
      <c r="WXP38" s="215"/>
      <c r="WXQ38" s="215"/>
      <c r="WXR38" s="215"/>
      <c r="WXS38" s="215"/>
      <c r="WXT38" s="215"/>
      <c r="WXU38" s="215"/>
      <c r="WXV38" s="215"/>
      <c r="WXW38" s="215"/>
      <c r="WXX38" s="215"/>
      <c r="WXY38" s="215"/>
      <c r="WXZ38" s="215"/>
      <c r="WYA38" s="215"/>
      <c r="WYB38" s="215"/>
      <c r="WYC38" s="215"/>
      <c r="WYD38" s="215"/>
      <c r="WYE38" s="215"/>
      <c r="WYF38" s="215"/>
      <c r="WYG38" s="215"/>
      <c r="WYH38" s="215"/>
      <c r="WYI38" s="215"/>
      <c r="WYJ38" s="215"/>
      <c r="WYK38" s="215"/>
      <c r="WYL38" s="215"/>
      <c r="WYM38" s="215"/>
      <c r="WYN38" s="215"/>
      <c r="WYO38" s="215"/>
      <c r="WYP38" s="215"/>
      <c r="WYQ38" s="215"/>
      <c r="WYR38" s="215"/>
      <c r="WYS38" s="215"/>
      <c r="WYT38" s="215"/>
      <c r="WYU38" s="215"/>
      <c r="WYV38" s="215"/>
      <c r="WYW38" s="215"/>
      <c r="WYX38" s="215"/>
      <c r="WYY38" s="215"/>
      <c r="WYZ38" s="215"/>
      <c r="WZA38" s="215"/>
      <c r="WZB38" s="215"/>
      <c r="WZC38" s="215"/>
      <c r="WZD38" s="215"/>
      <c r="WZE38" s="215"/>
      <c r="WZF38" s="215"/>
      <c r="WZG38" s="215"/>
      <c r="WZH38" s="215"/>
      <c r="WZI38" s="215"/>
      <c r="WZJ38" s="215"/>
      <c r="WZK38" s="215"/>
      <c r="WZL38" s="215"/>
      <c r="WZM38" s="215"/>
      <c r="WZN38" s="215"/>
      <c r="WZO38" s="215"/>
      <c r="WZP38" s="215"/>
      <c r="WZQ38" s="215"/>
      <c r="WZR38" s="215"/>
      <c r="WZS38" s="215"/>
      <c r="WZT38" s="215"/>
      <c r="WZU38" s="215"/>
      <c r="WZV38" s="215"/>
      <c r="WZW38" s="215"/>
      <c r="WZX38" s="215"/>
      <c r="WZY38" s="215"/>
      <c r="WZZ38" s="215"/>
      <c r="XAA38" s="215"/>
      <c r="XAB38" s="215"/>
      <c r="XAC38" s="215"/>
      <c r="XAD38" s="215"/>
      <c r="XAE38" s="215"/>
      <c r="XAF38" s="215"/>
      <c r="XAG38" s="215"/>
      <c r="XAH38" s="215"/>
      <c r="XAI38" s="215"/>
      <c r="XAJ38" s="215"/>
      <c r="XAK38" s="215"/>
      <c r="XAL38" s="215"/>
      <c r="XAM38" s="215"/>
      <c r="XAN38" s="215"/>
      <c r="XAO38" s="215"/>
      <c r="XAP38" s="215"/>
      <c r="XAQ38" s="215"/>
      <c r="XAR38" s="215"/>
      <c r="XAS38" s="215"/>
      <c r="XAT38" s="215"/>
      <c r="XAU38" s="215"/>
      <c r="XAV38" s="215"/>
      <c r="XAW38" s="215"/>
      <c r="XAX38" s="215"/>
      <c r="XAY38" s="215"/>
      <c r="XAZ38" s="215"/>
      <c r="XBA38" s="215"/>
      <c r="XBB38" s="215"/>
      <c r="XBC38" s="215"/>
      <c r="XBD38" s="215"/>
      <c r="XBE38" s="215"/>
      <c r="XBF38" s="215"/>
      <c r="XBG38" s="215"/>
      <c r="XBH38" s="215"/>
      <c r="XBI38" s="215"/>
      <c r="XBJ38" s="215"/>
      <c r="XBK38" s="215"/>
      <c r="XBL38" s="215"/>
      <c r="XBM38" s="215"/>
      <c r="XBN38" s="215"/>
      <c r="XBO38" s="215"/>
      <c r="XBP38" s="215"/>
      <c r="XBQ38" s="215"/>
      <c r="XBR38" s="215"/>
      <c r="XBS38" s="215"/>
      <c r="XBT38" s="215"/>
      <c r="XBU38" s="215"/>
      <c r="XBV38" s="215"/>
      <c r="XBW38" s="215"/>
      <c r="XBX38" s="215"/>
      <c r="XBY38" s="215"/>
      <c r="XBZ38" s="215"/>
      <c r="XCA38" s="215"/>
      <c r="XCB38" s="215"/>
      <c r="XCC38" s="215"/>
      <c r="XCD38" s="215"/>
      <c r="XCE38" s="215"/>
      <c r="XCF38" s="215"/>
      <c r="XCG38" s="215"/>
      <c r="XCH38" s="215"/>
      <c r="XCI38" s="215"/>
      <c r="XCJ38" s="215"/>
      <c r="XCK38" s="215"/>
      <c r="XCL38" s="215"/>
      <c r="XCM38" s="215"/>
      <c r="XCN38" s="215"/>
      <c r="XCO38" s="215"/>
      <c r="XCP38" s="215"/>
      <c r="XCQ38" s="215"/>
      <c r="XCR38" s="215"/>
      <c r="XCS38" s="215"/>
      <c r="XCT38" s="215"/>
      <c r="XCU38" s="215"/>
      <c r="XCV38" s="215"/>
      <c r="XCW38" s="215"/>
      <c r="XCX38" s="215"/>
      <c r="XCY38" s="215"/>
      <c r="XCZ38" s="215"/>
      <c r="XDA38" s="215"/>
      <c r="XDB38" s="215"/>
      <c r="XDC38" s="215"/>
      <c r="XDD38" s="215"/>
      <c r="XDE38" s="215"/>
      <c r="XDF38" s="215"/>
      <c r="XDG38" s="215"/>
      <c r="XDH38" s="215"/>
      <c r="XDI38" s="215"/>
      <c r="XDJ38" s="215"/>
      <c r="XDK38" s="215"/>
      <c r="XDL38" s="215"/>
      <c r="XDM38" s="215"/>
      <c r="XDN38" s="215"/>
      <c r="XDO38" s="215"/>
      <c r="XDP38" s="215"/>
      <c r="XDQ38" s="215"/>
      <c r="XDR38" s="215"/>
      <c r="XDS38" s="215"/>
      <c r="XDT38" s="215"/>
      <c r="XDU38" s="215"/>
      <c r="XDV38" s="215"/>
      <c r="XDW38" s="215"/>
      <c r="XDX38" s="215"/>
      <c r="XDY38" s="215"/>
      <c r="XDZ38" s="215"/>
      <c r="XEA38" s="215"/>
      <c r="XEB38" s="215"/>
      <c r="XEC38" s="215"/>
      <c r="XED38" s="215"/>
      <c r="XEE38" s="215"/>
      <c r="XEF38" s="215"/>
      <c r="XEG38" s="215"/>
      <c r="XEH38" s="215"/>
      <c r="XEI38" s="215"/>
      <c r="XEJ38" s="215"/>
      <c r="XEK38" s="215"/>
      <c r="XEL38" s="215"/>
      <c r="XEM38" s="215"/>
      <c r="XEN38" s="215"/>
      <c r="XEO38" s="215"/>
      <c r="XEP38" s="215"/>
      <c r="XEQ38" s="215"/>
      <c r="XER38" s="215"/>
      <c r="XES38" s="215"/>
      <c r="XET38" s="215"/>
      <c r="XEU38" s="215"/>
      <c r="XEV38" s="215"/>
      <c r="XEW38" s="215"/>
      <c r="XEX38" s="215"/>
      <c r="XEY38" s="215"/>
      <c r="XEZ38" s="215"/>
      <c r="XFA38" s="215"/>
    </row>
    <row r="39" spans="1:16381" x14ac:dyDescent="0.25">
      <c r="C39" s="255"/>
      <c r="D39" s="960"/>
      <c r="E39" s="166">
        <f t="shared" si="20"/>
        <v>0.2</v>
      </c>
      <c r="F39" s="166">
        <v>0.15619934568539895</v>
      </c>
      <c r="G39" s="166">
        <v>0.15138786254736991</v>
      </c>
      <c r="H39" s="166">
        <v>0.14513687787206053</v>
      </c>
      <c r="I39" s="166">
        <v>0.1370338827989519</v>
      </c>
      <c r="J39" s="166">
        <v>0.12610710831071037</v>
      </c>
      <c r="K39" s="166">
        <v>0.11055320106735311</v>
      </c>
      <c r="L39" s="166">
        <v>8.658705365381425E-2</v>
      </c>
    </row>
    <row r="40" spans="1:16381" x14ac:dyDescent="0.25">
      <c r="C40" s="255"/>
      <c r="D40" s="960"/>
      <c r="E40" s="166">
        <f t="shared" si="20"/>
        <v>0.23</v>
      </c>
      <c r="F40" s="166">
        <v>0.15619934568539895</v>
      </c>
      <c r="G40" s="166">
        <v>0.14743449246964802</v>
      </c>
      <c r="H40" s="166">
        <v>0.13582937455895605</v>
      </c>
      <c r="I40" s="166">
        <v>0.12035628099157347</v>
      </c>
      <c r="J40" s="166">
        <v>9.8625899515507376E-2</v>
      </c>
      <c r="K40" s="166">
        <v>6.564518553411447E-2</v>
      </c>
      <c r="L40" s="166">
        <v>8.4431045189727882E-3</v>
      </c>
    </row>
    <row r="41" spans="1:16381" x14ac:dyDescent="0.25">
      <c r="C41" s="255"/>
      <c r="D41" s="960"/>
      <c r="E41" s="166">
        <f t="shared" si="20"/>
        <v>0.26</v>
      </c>
      <c r="F41" s="166">
        <v>0.15619934568539895</v>
      </c>
      <c r="G41" s="166">
        <v>0.14285346523052911</v>
      </c>
      <c r="H41" s="166">
        <v>0.12477037009353675</v>
      </c>
      <c r="I41" s="166">
        <v>9.9772487605726434E-2</v>
      </c>
      <c r="J41" s="166">
        <v>6.2565371719999208E-2</v>
      </c>
      <c r="K41" s="166">
        <v>-5.276402543046288E-4</v>
      </c>
      <c r="L41" s="166">
        <v>-0.15344694981102647</v>
      </c>
    </row>
  </sheetData>
  <sheetProtection algorithmName="SHA-512" hashValue="n5KkjMt+PeKlK8jlmA+uPprMKyiweIoVG5Z/qF/vOR8Jf1gQ4YpEFQnAqABDjZMgfUDuyYy4ucmm1P8NtK6Q5g==" saltValue="5AonokmsWpWpKGL8U6RA9w==" spinCount="100000" sheet="1" formatCells="0" formatColumns="0" formatRows="0" insertColumns="0" insertRows="0" insertHyperlinks="0" deleteColumns="0" deleteRows="0" selectLockedCells="1" sort="0" autoFilter="0" pivotTables="0"/>
  <mergeCells count="4">
    <mergeCell ref="F32:L32"/>
    <mergeCell ref="D34:D41"/>
    <mergeCell ref="B1:M1"/>
    <mergeCell ref="A3:A24"/>
  </mergeCells>
  <conditionalFormatting sqref="F34:L41">
    <cfRule type="colorScale" priority="3">
      <colorScale>
        <cfvo type="min"/>
        <cfvo type="max"/>
        <color rgb="FFFFEF9C"/>
        <color rgb="FF63BE7B"/>
      </colorScale>
    </cfRule>
  </conditionalFormatting>
  <conditionalFormatting sqref="M7:M37 C7:L31">
    <cfRule type="cellIs" dxfId="4" priority="2" operator="equal">
      <formula>31000</formula>
    </cfRule>
  </conditionalFormatting>
  <conditionalFormatting sqref="M8:M37 C8:L31">
    <cfRule type="cellIs" dxfId="3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I3 B4:M5 C33:L42 B7:M30 B6:G6 I6:M6" unlockedFormula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29.140625" style="164" customWidth="1"/>
    <col min="4" max="4" width="15.140625" style="164" customWidth="1"/>
    <col min="5" max="5" width="14.42578125" style="164" customWidth="1"/>
    <col min="6" max="16384" width="9.140625" style="164"/>
  </cols>
  <sheetData>
    <row r="1" spans="1:9" s="160" customFormat="1" ht="51.75" customHeight="1" x14ac:dyDescent="0.25">
      <c r="A1" s="2"/>
      <c r="B1" s="958" t="s">
        <v>578</v>
      </c>
      <c r="C1" s="958"/>
      <c r="D1" s="958"/>
      <c r="E1" s="958"/>
      <c r="F1" s="808"/>
      <c r="G1" s="808"/>
      <c r="H1" s="808"/>
      <c r="I1" s="808"/>
    </row>
    <row r="2" spans="1:9" s="988" customFormat="1" ht="15" customHeight="1" x14ac:dyDescent="0.25">
      <c r="A2" s="160"/>
      <c r="B2" s="987"/>
      <c r="C2" s="987"/>
      <c r="D2" s="987"/>
      <c r="E2" s="987"/>
      <c r="F2" s="987"/>
      <c r="G2" s="987"/>
    </row>
    <row r="3" spans="1:9" s="988" customFormat="1" ht="15" customHeight="1" x14ac:dyDescent="0.25">
      <c r="A3" s="924" t="s">
        <v>589</v>
      </c>
      <c r="C3" s="980" t="s">
        <v>566</v>
      </c>
    </row>
    <row r="4" spans="1:9" s="988" customFormat="1" ht="15" customHeight="1" x14ac:dyDescent="0.25">
      <c r="A4" s="957"/>
    </row>
    <row r="5" spans="1:9" ht="15.75" thickBot="1" x14ac:dyDescent="0.3">
      <c r="A5" s="957"/>
      <c r="C5" s="210" t="str">
        <f>'Figure 7.9 --&gt; 7.11'!D3</f>
        <v>Capital Structure</v>
      </c>
      <c r="D5" s="172" t="str">
        <f>'Figure 7.9 --&gt; 7.11'!E3</f>
        <v>LTC</v>
      </c>
      <c r="E5" s="172" t="str">
        <f>'Figure 7.9 --&gt; 7.11'!F3</f>
        <v>Rate</v>
      </c>
    </row>
    <row r="6" spans="1:9" ht="15.75" thickTop="1" x14ac:dyDescent="0.25">
      <c r="A6" s="957"/>
      <c r="C6" s="211" t="str">
        <f>'Figure 7.9 --&gt; 7.11'!D4</f>
        <v>Senior Debt</v>
      </c>
      <c r="D6" s="212">
        <f>'Figure 7.9 --&gt; 7.11'!E4</f>
        <v>0.55000000000000004</v>
      </c>
      <c r="E6" s="212">
        <f>'Figure 7.9 --&gt; 7.11'!F4</f>
        <v>7.0000000000000007E-2</v>
      </c>
    </row>
    <row r="7" spans="1:9" x14ac:dyDescent="0.25">
      <c r="A7" s="957"/>
      <c r="C7" s="211" t="str">
        <f>'Figure 7.9 --&gt; 7.11'!D5</f>
        <v>Preferred Equity</v>
      </c>
      <c r="D7" s="212">
        <f>'Figure 7.9 --&gt; 7.11'!E5</f>
        <v>0.15</v>
      </c>
      <c r="E7" s="212">
        <f>'Figure 7.9 --&gt; 7.11'!F5</f>
        <v>0.13</v>
      </c>
    </row>
    <row r="8" spans="1:9" x14ac:dyDescent="0.25">
      <c r="A8" s="957"/>
    </row>
    <row r="9" spans="1:9" x14ac:dyDescent="0.25">
      <c r="A9" s="957"/>
    </row>
    <row r="10" spans="1:9" x14ac:dyDescent="0.25">
      <c r="A10" s="957"/>
    </row>
    <row r="11" spans="1:9" x14ac:dyDescent="0.25">
      <c r="A11" s="957"/>
    </row>
    <row r="12" spans="1:9" x14ac:dyDescent="0.25">
      <c r="A12" s="957"/>
    </row>
    <row r="13" spans="1:9" x14ac:dyDescent="0.25">
      <c r="A13" s="957"/>
    </row>
    <row r="14" spans="1:9" ht="16.5" customHeight="1" x14ac:dyDescent="0.25">
      <c r="A14" s="957"/>
    </row>
    <row r="15" spans="1:9" x14ac:dyDescent="0.25">
      <c r="A15" s="957"/>
    </row>
    <row r="16" spans="1:9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QGzqpd+mt/5FbqNTloAIe9HS/6MZoEgazm6/ffa/U/J0RkD+hO5wQzUpqQM75yoqkF4ATDZ9HgtzzJQqisil0g==" saltValue="9RWaBMLIfzDo195A2XsGo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E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E7" unlockedFormula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8.5703125" style="168" bestFit="1" customWidth="1"/>
    <col min="4" max="4" width="20.7109375" style="202" bestFit="1" customWidth="1"/>
    <col min="5" max="8" width="9.7109375" style="168" bestFit="1" customWidth="1"/>
    <col min="9" max="10" width="9.5703125" style="168" bestFit="1" customWidth="1"/>
    <col min="11" max="12" width="9" style="168" bestFit="1" customWidth="1"/>
    <col min="13" max="13" width="10.7109375" style="168" bestFit="1" customWidth="1"/>
    <col min="14" max="16384" width="9.140625" style="164"/>
  </cols>
  <sheetData>
    <row r="1" spans="1:13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</row>
    <row r="2" spans="1:13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</row>
    <row r="3" spans="1:13" s="988" customFormat="1" ht="15" customHeight="1" x14ac:dyDescent="0.25">
      <c r="A3" s="924" t="s">
        <v>589</v>
      </c>
      <c r="C3" s="980" t="s">
        <v>567</v>
      </c>
      <c r="D3" s="989"/>
      <c r="E3" s="987"/>
      <c r="F3" s="987"/>
      <c r="G3" s="987"/>
      <c r="H3" s="987"/>
      <c r="I3" s="987"/>
      <c r="J3" s="987"/>
      <c r="K3" s="987"/>
      <c r="L3" s="987"/>
      <c r="M3" s="987"/>
    </row>
    <row r="4" spans="1:13" s="988" customFormat="1" ht="15" customHeight="1" x14ac:dyDescent="0.25">
      <c r="A4" s="957"/>
      <c r="C4" s="987"/>
      <c r="D4" s="989"/>
      <c r="E4" s="987"/>
      <c r="F4" s="987"/>
      <c r="G4" s="987"/>
      <c r="H4" s="987"/>
      <c r="I4" s="987"/>
      <c r="J4" s="987"/>
      <c r="K4" s="987"/>
      <c r="L4" s="987"/>
      <c r="M4" s="987"/>
    </row>
    <row r="5" spans="1:13" ht="15.75" thickBot="1" x14ac:dyDescent="0.3">
      <c r="A5" s="957"/>
      <c r="C5" s="169" t="str">
        <f>'Figure 7.9 --&gt; 7.11'!C7</f>
        <v>IRR</v>
      </c>
      <c r="D5" s="170"/>
      <c r="E5" s="172">
        <f>'Figure 7.9 --&gt; 7.11'!E7</f>
        <v>0</v>
      </c>
      <c r="F5" s="172">
        <f>'Figure 7.9 --&gt; 7.11'!F7</f>
        <v>1</v>
      </c>
      <c r="G5" s="172">
        <f>'Figure 7.9 --&gt; 7.11'!G7</f>
        <v>2</v>
      </c>
      <c r="H5" s="172">
        <f>'Figure 7.9 --&gt; 7.11'!H7</f>
        <v>3</v>
      </c>
      <c r="I5" s="172">
        <f>'Figure 7.9 --&gt; 7.11'!I7</f>
        <v>4</v>
      </c>
      <c r="J5" s="172">
        <f>'Figure 7.9 --&gt; 7.11'!J7</f>
        <v>5</v>
      </c>
      <c r="K5" s="172">
        <f>'Figure 7.9 --&gt; 7.11'!K7</f>
        <v>6</v>
      </c>
      <c r="L5" s="172">
        <f>'Figure 7.9 --&gt; 7.11'!L7</f>
        <v>7</v>
      </c>
      <c r="M5" s="173" t="str">
        <f>'Figure 7.9 --&gt; 7.11'!M7</f>
        <v>Total</v>
      </c>
    </row>
    <row r="6" spans="1:13" ht="15.75" thickTop="1" x14ac:dyDescent="0.25">
      <c r="A6" s="957"/>
      <c r="C6" s="167"/>
      <c r="D6" s="183" t="str">
        <f>'Figure 7.9 --&gt; 7.11'!D8</f>
        <v>Cash in</v>
      </c>
      <c r="E6" s="40">
        <f>'Figure 7.9 --&gt; 7.11'!E8</f>
        <v>0</v>
      </c>
      <c r="F6" s="40">
        <f>'Figure 7.9 --&gt; 7.11'!F8</f>
        <v>0</v>
      </c>
      <c r="G6" s="40">
        <f>'Figure 7.9 --&gt; 7.11'!G8</f>
        <v>0</v>
      </c>
      <c r="H6" s="40">
        <f>'Figure 7.9 --&gt; 7.11'!H8</f>
        <v>0</v>
      </c>
      <c r="I6" s="40">
        <f>'Figure 7.9 --&gt; 7.11'!I8</f>
        <v>10400</v>
      </c>
      <c r="J6" s="40">
        <f>'Figure 7.9 --&gt; 7.11'!J8</f>
        <v>23400</v>
      </c>
      <c r="K6" s="40">
        <f>'Figure 7.9 --&gt; 7.11'!K8</f>
        <v>29900</v>
      </c>
      <c r="L6" s="40">
        <f>'Figure 7.9 --&gt; 7.11'!L8</f>
        <v>36300</v>
      </c>
      <c r="M6" s="39">
        <f>'Figure 7.9 --&gt; 7.11'!M8</f>
        <v>100000</v>
      </c>
    </row>
    <row r="7" spans="1:13" x14ac:dyDescent="0.25">
      <c r="A7" s="957"/>
      <c r="C7" s="185"/>
      <c r="D7" s="186" t="str">
        <f>'Figure 7.9 --&gt; 7.11'!D9</f>
        <v>Cash out</v>
      </c>
      <c r="E7" s="46">
        <f>'Figure 7.9 --&gt; 7.11'!E9</f>
        <v>13000</v>
      </c>
      <c r="F7" s="46">
        <f>'Figure 7.9 --&gt; 7.11'!F9</f>
        <v>10400</v>
      </c>
      <c r="G7" s="46">
        <f>'Figure 7.9 --&gt; 7.11'!G9</f>
        <v>15600</v>
      </c>
      <c r="H7" s="46">
        <f>'Figure 7.9 --&gt; 7.11'!H9</f>
        <v>21000</v>
      </c>
      <c r="I7" s="46">
        <f>'Figure 7.9 --&gt; 7.11'!I9</f>
        <v>0</v>
      </c>
      <c r="J7" s="46">
        <f>'Figure 7.9 --&gt; 7.11'!J9</f>
        <v>0</v>
      </c>
      <c r="K7" s="46">
        <f>'Figure 7.9 --&gt; 7.11'!K9</f>
        <v>0</v>
      </c>
      <c r="L7" s="46">
        <f>'Figure 7.9 --&gt; 7.11'!L9</f>
        <v>0</v>
      </c>
      <c r="M7" s="45">
        <f>'Figure 7.9 --&gt; 7.11'!M9</f>
        <v>60000</v>
      </c>
    </row>
    <row r="8" spans="1:13" x14ac:dyDescent="0.25">
      <c r="A8" s="957"/>
      <c r="C8" s="203">
        <f>'Figure 7.9 --&gt; 7.11'!C10</f>
        <v>0.1294284534763146</v>
      </c>
      <c r="D8" s="195" t="str">
        <f>'Figure 7.9 --&gt; 7.11'!D10</f>
        <v>Operating cash flows</v>
      </c>
      <c r="E8" s="196">
        <f>'Figure 7.9 --&gt; 7.11'!E10</f>
        <v>-13000</v>
      </c>
      <c r="F8" s="196">
        <f>'Figure 7.9 --&gt; 7.11'!F10</f>
        <v>-10400</v>
      </c>
      <c r="G8" s="196">
        <f>'Figure 7.9 --&gt; 7.11'!G10</f>
        <v>-15600</v>
      </c>
      <c r="H8" s="196">
        <f>'Figure 7.9 --&gt; 7.11'!H10</f>
        <v>-21000</v>
      </c>
      <c r="I8" s="196">
        <f>'Figure 7.9 --&gt; 7.11'!I10</f>
        <v>10400</v>
      </c>
      <c r="J8" s="196">
        <f>'Figure 7.9 --&gt; 7.11'!J10</f>
        <v>23400</v>
      </c>
      <c r="K8" s="196">
        <f>'Figure 7.9 --&gt; 7.11'!K10</f>
        <v>29900</v>
      </c>
      <c r="L8" s="196">
        <f>'Figure 7.9 --&gt; 7.11'!L10</f>
        <v>36300</v>
      </c>
      <c r="M8" s="189">
        <f>'Figure 7.9 --&gt; 7.11'!M10</f>
        <v>40000</v>
      </c>
    </row>
    <row r="9" spans="1:13" x14ac:dyDescent="0.25">
      <c r="A9" s="957"/>
      <c r="C9" s="181"/>
      <c r="D9" s="179" t="str">
        <f>'Figure 7.9 --&gt; 7.11'!D11</f>
        <v>Loan Balance BoP</v>
      </c>
      <c r="E9" s="59">
        <f>'Figure 7.9 --&gt; 7.11'!E11</f>
        <v>0</v>
      </c>
      <c r="F9" s="59">
        <f>'Figure 7.9 --&gt; 7.11'!F11</f>
        <v>7150.0000000000009</v>
      </c>
      <c r="G9" s="59">
        <f>'Figure 7.9 --&gt; 7.11'!G11</f>
        <v>12870.000000000002</v>
      </c>
      <c r="H9" s="59">
        <f>'Figure 7.9 --&gt; 7.11'!H11</f>
        <v>21450</v>
      </c>
      <c r="I9" s="59">
        <f>'Figure 7.9 --&gt; 7.11'!I11</f>
        <v>33000</v>
      </c>
      <c r="J9" s="59">
        <f>'Figure 7.9 --&gt; 7.11'!J11</f>
        <v>22600</v>
      </c>
      <c r="K9" s="59">
        <f>'Figure 7.9 --&gt; 7.11'!K11</f>
        <v>0</v>
      </c>
      <c r="L9" s="59">
        <f>'Figure 7.9 --&gt; 7.11'!L11</f>
        <v>0</v>
      </c>
      <c r="M9" s="177"/>
    </row>
    <row r="10" spans="1:13" x14ac:dyDescent="0.25">
      <c r="A10" s="957"/>
      <c r="C10" s="181"/>
      <c r="D10" s="204" t="str">
        <f>'Figure 7.9 --&gt; 7.11'!D12</f>
        <v>Debt drawdown</v>
      </c>
      <c r="E10" s="83">
        <f>'Figure 7.9 --&gt; 7.11'!E12</f>
        <v>7150.0000000000009</v>
      </c>
      <c r="F10" s="83">
        <f>'Figure 7.9 --&gt; 7.11'!F12</f>
        <v>5720.0000000000009</v>
      </c>
      <c r="G10" s="83">
        <f>'Figure 7.9 --&gt; 7.11'!G12</f>
        <v>8580</v>
      </c>
      <c r="H10" s="83"/>
      <c r="I10" s="83">
        <f>'Figure 7.9 --&gt; 7.11'!I12</f>
        <v>0</v>
      </c>
      <c r="J10" s="83">
        <f>'Figure 7.9 --&gt; 7.11'!J12</f>
        <v>0</v>
      </c>
      <c r="K10" s="83">
        <f>'Figure 7.9 --&gt; 7.11'!K12</f>
        <v>0</v>
      </c>
      <c r="L10" s="83">
        <f>'Figure 7.9 --&gt; 7.11'!L12</f>
        <v>0</v>
      </c>
      <c r="M10" s="177">
        <f>'Figure 7.9 --&gt; 7.11'!M12</f>
        <v>33000</v>
      </c>
    </row>
    <row r="11" spans="1:13" x14ac:dyDescent="0.25">
      <c r="A11" s="957"/>
      <c r="C11" s="181"/>
      <c r="D11" s="183" t="str">
        <f>'Figure 7.9 --&gt; 7.11'!D13</f>
        <v>Debt post drawdown</v>
      </c>
      <c r="E11" s="40">
        <f>'Figure 7.9 --&gt; 7.11'!E13</f>
        <v>7150.0000000000009</v>
      </c>
      <c r="F11" s="40">
        <f>'Figure 7.9 --&gt; 7.11'!F13</f>
        <v>12870.000000000002</v>
      </c>
      <c r="G11" s="40">
        <f>'Figure 7.9 --&gt; 7.11'!G13</f>
        <v>21450</v>
      </c>
      <c r="H11" s="40">
        <f>'Figure 7.9 --&gt; 7.11'!H13</f>
        <v>33000</v>
      </c>
      <c r="I11" s="40">
        <f>'Figure 7.9 --&gt; 7.11'!I13</f>
        <v>33000</v>
      </c>
      <c r="J11" s="40">
        <f>'Figure 7.9 --&gt; 7.11'!J13</f>
        <v>22600</v>
      </c>
      <c r="K11" s="40">
        <f>'Figure 7.9 --&gt; 7.11'!K13</f>
        <v>0</v>
      </c>
      <c r="L11" s="40">
        <f>'Figure 7.9 --&gt; 7.11'!L13</f>
        <v>0</v>
      </c>
      <c r="M11" s="39"/>
    </row>
    <row r="12" spans="1:13" x14ac:dyDescent="0.25">
      <c r="A12" s="957"/>
      <c r="C12" s="181"/>
      <c r="D12" s="184" t="str">
        <f>'Figure 7.9 --&gt; 7.11'!D14</f>
        <v>Debt Reimbursment</v>
      </c>
      <c r="E12" s="105">
        <f>'Figure 7.9 --&gt; 7.11'!E14</f>
        <v>0</v>
      </c>
      <c r="F12" s="105">
        <f>'Figure 7.9 --&gt; 7.11'!F14</f>
        <v>0</v>
      </c>
      <c r="G12" s="105">
        <f>'Figure 7.9 --&gt; 7.11'!G14</f>
        <v>0</v>
      </c>
      <c r="H12" s="105">
        <f>'Figure 7.9 --&gt; 7.11'!H14</f>
        <v>0</v>
      </c>
      <c r="I12" s="105">
        <f>'Figure 7.9 --&gt; 7.11'!I14</f>
        <v>10400</v>
      </c>
      <c r="J12" s="105">
        <f>'Figure 7.9 --&gt; 7.11'!J14</f>
        <v>22600</v>
      </c>
      <c r="K12" s="105">
        <f>'Figure 7.9 --&gt; 7.11'!K14</f>
        <v>0</v>
      </c>
      <c r="L12" s="105">
        <f>'Figure 7.9 --&gt; 7.11'!L14</f>
        <v>0</v>
      </c>
      <c r="M12" s="39">
        <f>'Figure 7.9 --&gt; 7.11'!M14</f>
        <v>33000</v>
      </c>
    </row>
    <row r="13" spans="1:13" x14ac:dyDescent="0.25">
      <c r="A13" s="957"/>
      <c r="C13" s="185"/>
      <c r="D13" s="186" t="str">
        <f>'Figure 7.9 --&gt; 7.11'!D15</f>
        <v>Loan Balance EoP</v>
      </c>
      <c r="E13" s="46">
        <f>'Figure 7.9 --&gt; 7.11'!E15</f>
        <v>7150.0000000000009</v>
      </c>
      <c r="F13" s="46">
        <f>'Figure 7.9 --&gt; 7.11'!F15</f>
        <v>12870.000000000002</v>
      </c>
      <c r="G13" s="46">
        <f>'Figure 7.9 --&gt; 7.11'!G15</f>
        <v>21450</v>
      </c>
      <c r="H13" s="46">
        <f>'Figure 7.9 --&gt; 7.11'!H15</f>
        <v>33000</v>
      </c>
      <c r="I13" s="46">
        <f>'Figure 7.9 --&gt; 7.11'!I15</f>
        <v>22600</v>
      </c>
      <c r="J13" s="46">
        <f>'Figure 7.9 --&gt; 7.11'!J15</f>
        <v>0</v>
      </c>
      <c r="K13" s="46">
        <f>'Figure 7.9 --&gt; 7.11'!K15</f>
        <v>0</v>
      </c>
      <c r="L13" s="46">
        <f>'Figure 7.9 --&gt; 7.11'!L15</f>
        <v>0</v>
      </c>
      <c r="M13" s="45"/>
    </row>
    <row r="14" spans="1:13" ht="16.5" customHeight="1" x14ac:dyDescent="0.25">
      <c r="A14" s="957"/>
      <c r="C14" s="203"/>
      <c r="D14" s="205" t="str">
        <f>'Figure 7.9 --&gt; 7.11'!D16</f>
        <v>Interest charges</v>
      </c>
      <c r="E14" s="206">
        <f>'Figure 7.9 --&gt; 7.11'!E16</f>
        <v>500.50000000000011</v>
      </c>
      <c r="F14" s="206">
        <f>'Figure 7.9 --&gt; 7.11'!F16</f>
        <v>900.9000000000002</v>
      </c>
      <c r="G14" s="206">
        <f>'Figure 7.9 --&gt; 7.11'!G16</f>
        <v>1501.5000000000002</v>
      </c>
      <c r="H14" s="206">
        <f>'Figure 7.9 --&gt; 7.11'!H16</f>
        <v>2310</v>
      </c>
      <c r="I14" s="206">
        <f>'Figure 7.9 --&gt; 7.11'!I16</f>
        <v>1582.0000000000002</v>
      </c>
      <c r="J14" s="206">
        <f>'Figure 7.9 --&gt; 7.11'!J16</f>
        <v>0</v>
      </c>
      <c r="K14" s="206">
        <f>'Figure 7.9 --&gt; 7.11'!K16</f>
        <v>0</v>
      </c>
      <c r="L14" s="206">
        <f>'Figure 7.9 --&gt; 7.11'!L16</f>
        <v>0</v>
      </c>
      <c r="M14" s="207">
        <f>'Figure 7.9 --&gt; 7.11'!M16</f>
        <v>6794.9000000000005</v>
      </c>
    </row>
    <row r="15" spans="1:13" x14ac:dyDescent="0.25">
      <c r="A15" s="957"/>
      <c r="C15" s="167">
        <f>'Figure 7.9 --&gt; 7.11'!C17</f>
        <v>0.15619934568539895</v>
      </c>
      <c r="D15" s="195" t="str">
        <f>'Figure 7.9 --&gt; 7.11'!D17</f>
        <v>Levered cash flows</v>
      </c>
      <c r="E15" s="196">
        <f>'Figure 7.9 --&gt; 7.11'!E17</f>
        <v>-6350.4999999999991</v>
      </c>
      <c r="F15" s="196">
        <f>'Figure 7.9 --&gt; 7.11'!F17</f>
        <v>-5580.9</v>
      </c>
      <c r="G15" s="196">
        <f>'Figure 7.9 --&gt; 7.11'!G17</f>
        <v>-8521.5</v>
      </c>
      <c r="H15" s="196">
        <f>'Figure 7.9 --&gt; 7.11'!H17</f>
        <v>-11759.999999999998</v>
      </c>
      <c r="I15" s="196">
        <f>'Figure 7.9 --&gt; 7.11'!I17</f>
        <v>-1582.0000000000002</v>
      </c>
      <c r="J15" s="196">
        <f>'Figure 7.9 --&gt; 7.11'!J17</f>
        <v>800</v>
      </c>
      <c r="K15" s="196">
        <f>'Figure 7.9 --&gt; 7.11'!K17</f>
        <v>29900</v>
      </c>
      <c r="L15" s="196">
        <f>'Figure 7.9 --&gt; 7.11'!L17</f>
        <v>36300</v>
      </c>
      <c r="M15" s="177">
        <f>'Figure 7.9 --&gt; 7.11'!M17</f>
        <v>33205.100000000006</v>
      </c>
    </row>
    <row r="16" spans="1:13" x14ac:dyDescent="0.25">
      <c r="A16" s="957"/>
      <c r="C16" s="208"/>
      <c r="D16" s="209"/>
      <c r="E16" s="208"/>
      <c r="F16" s="208"/>
      <c r="G16" s="208"/>
      <c r="H16" s="208"/>
      <c r="I16" s="208"/>
      <c r="J16" s="208"/>
      <c r="K16" s="208"/>
      <c r="L16" s="208"/>
      <c r="M16" s="208"/>
    </row>
    <row r="17" spans="1:13" x14ac:dyDescent="0.25">
      <c r="A17" s="957"/>
      <c r="C17" s="208"/>
      <c r="D17" s="209"/>
      <c r="E17" s="208"/>
      <c r="F17" s="208"/>
      <c r="G17" s="208"/>
      <c r="H17" s="208"/>
      <c r="I17" s="208"/>
      <c r="J17" s="208"/>
      <c r="K17" s="208"/>
      <c r="L17" s="208"/>
      <c r="M17" s="208"/>
    </row>
    <row r="18" spans="1:13" x14ac:dyDescent="0.25">
      <c r="A18" s="957"/>
      <c r="C18" s="208"/>
      <c r="D18" s="209"/>
      <c r="E18" s="208"/>
      <c r="F18" s="208"/>
      <c r="G18" s="208"/>
      <c r="H18" s="208"/>
      <c r="I18" s="208"/>
      <c r="J18" s="208"/>
      <c r="K18" s="208"/>
      <c r="L18" s="208"/>
      <c r="M18" s="208"/>
    </row>
    <row r="19" spans="1:13" x14ac:dyDescent="0.25">
      <c r="A19" s="957"/>
      <c r="C19" s="208"/>
      <c r="D19" s="209"/>
      <c r="E19" s="208"/>
      <c r="F19" s="208"/>
      <c r="G19" s="208"/>
      <c r="H19" s="208"/>
      <c r="I19" s="208"/>
      <c r="J19" s="208"/>
      <c r="K19" s="208"/>
      <c r="L19" s="208"/>
      <c r="M19" s="208"/>
    </row>
    <row r="20" spans="1:13" x14ac:dyDescent="0.25">
      <c r="A20" s="957"/>
      <c r="C20" s="208"/>
      <c r="D20" s="209"/>
      <c r="E20" s="208"/>
      <c r="F20" s="208"/>
      <c r="G20" s="208"/>
      <c r="H20" s="208"/>
      <c r="I20" s="208"/>
      <c r="J20" s="208"/>
      <c r="K20" s="208"/>
      <c r="L20" s="208"/>
      <c r="M20" s="208"/>
    </row>
    <row r="21" spans="1:13" x14ac:dyDescent="0.25">
      <c r="A21" s="957"/>
      <c r="C21" s="208"/>
      <c r="D21" s="209"/>
      <c r="E21" s="208"/>
      <c r="F21" s="208"/>
      <c r="G21" s="208"/>
      <c r="H21" s="208"/>
      <c r="I21" s="208"/>
      <c r="J21" s="208"/>
      <c r="K21" s="208"/>
      <c r="L21" s="208"/>
      <c r="M21" s="208"/>
    </row>
    <row r="22" spans="1:13" x14ac:dyDescent="0.25">
      <c r="A22" s="957"/>
      <c r="C22" s="208"/>
      <c r="D22" s="209"/>
      <c r="E22" s="208"/>
      <c r="F22" s="208"/>
      <c r="G22" s="208"/>
      <c r="H22" s="208"/>
      <c r="I22" s="208"/>
      <c r="J22" s="208"/>
      <c r="K22" s="208"/>
      <c r="L22" s="208"/>
      <c r="M22" s="208"/>
    </row>
    <row r="23" spans="1:13" x14ac:dyDescent="0.25">
      <c r="A23" s="957"/>
      <c r="C23" s="208"/>
      <c r="D23" s="209"/>
      <c r="E23" s="208"/>
      <c r="F23" s="208"/>
      <c r="G23" s="208"/>
      <c r="H23" s="208"/>
      <c r="I23" s="208"/>
      <c r="J23" s="208"/>
      <c r="K23" s="208"/>
      <c r="L23" s="208"/>
      <c r="M23" s="208"/>
    </row>
    <row r="24" spans="1:13" x14ac:dyDescent="0.25">
      <c r="A24" s="957"/>
    </row>
  </sheetData>
  <sheetProtection algorithmName="SHA-512" hashValue="oO5TNaplcJm/KNPaZZrp8WF05xPIRsz5XfBWDWk1diN7+X4rNyTAPQiDW16420haMOAIBwJEqk/nnaJBct1kAQ==" saltValue="Kuswmp7yAi8+0pOenZVCI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M1"/>
  </mergeCells>
  <conditionalFormatting sqref="E6:M15">
    <cfRule type="cellIs" dxfId="2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C5:M9 C11:M15 C10:G10 I10:M10" unlockedFormula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8.5703125" style="168" bestFit="1" customWidth="1"/>
    <col min="4" max="4" width="35.42578125" style="202" bestFit="1" customWidth="1"/>
    <col min="5" max="7" width="9.140625" style="168" bestFit="1" customWidth="1"/>
    <col min="8" max="8" width="9.7109375" style="168" bestFit="1" customWidth="1"/>
    <col min="9" max="9" width="9.140625" style="168" bestFit="1" customWidth="1"/>
    <col min="10" max="10" width="8.42578125" style="168" bestFit="1" customWidth="1"/>
    <col min="11" max="13" width="9.5703125" style="168" bestFit="1" customWidth="1"/>
    <col min="14" max="16384" width="9.140625" style="164"/>
  </cols>
  <sheetData>
    <row r="1" spans="1:13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</row>
    <row r="2" spans="1:13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</row>
    <row r="3" spans="1:13" s="988" customFormat="1" ht="15" customHeight="1" x14ac:dyDescent="0.25">
      <c r="A3" s="924" t="s">
        <v>589</v>
      </c>
      <c r="C3" s="980" t="s">
        <v>568</v>
      </c>
      <c r="D3" s="989"/>
      <c r="E3" s="987"/>
      <c r="F3" s="987"/>
      <c r="G3" s="987"/>
      <c r="H3" s="987"/>
      <c r="I3" s="987"/>
      <c r="J3" s="987"/>
      <c r="K3" s="987"/>
      <c r="L3" s="987"/>
      <c r="M3" s="987"/>
    </row>
    <row r="4" spans="1:13" s="988" customFormat="1" ht="15" customHeight="1" x14ac:dyDescent="0.25">
      <c r="A4" s="957"/>
      <c r="C4" s="987"/>
      <c r="D4" s="989"/>
      <c r="E4" s="987"/>
      <c r="F4" s="987"/>
      <c r="G4" s="987"/>
      <c r="H4" s="987"/>
      <c r="I4" s="987"/>
      <c r="J4" s="987"/>
      <c r="K4" s="987"/>
      <c r="L4" s="987"/>
      <c r="M4" s="987"/>
    </row>
    <row r="5" spans="1:13" ht="15.75" thickBot="1" x14ac:dyDescent="0.3">
      <c r="A5" s="957"/>
      <c r="C5" s="169" t="str">
        <f>'Figure 7.9 --&gt; 7.11'!C7</f>
        <v>IRR</v>
      </c>
      <c r="D5" s="170"/>
      <c r="E5" s="171">
        <f>'Figure 7.9 --&gt; 7.11'!E7</f>
        <v>0</v>
      </c>
      <c r="F5" s="172">
        <f>'Figure 7.9 --&gt; 7.11'!F7</f>
        <v>1</v>
      </c>
      <c r="G5" s="172">
        <f>'Figure 7.9 --&gt; 7.11'!G7</f>
        <v>2</v>
      </c>
      <c r="H5" s="172">
        <f>'Figure 7.9 --&gt; 7.11'!H7</f>
        <v>3</v>
      </c>
      <c r="I5" s="172">
        <f>'Figure 7.9 --&gt; 7.11'!I7</f>
        <v>4</v>
      </c>
      <c r="J5" s="172">
        <f>'Figure 7.9 --&gt; 7.11'!J7</f>
        <v>5</v>
      </c>
      <c r="K5" s="172">
        <f>'Figure 7.9 --&gt; 7.11'!K7</f>
        <v>6</v>
      </c>
      <c r="L5" s="172">
        <f>'Figure 7.9 --&gt; 7.11'!L7</f>
        <v>7</v>
      </c>
      <c r="M5" s="173" t="str">
        <f>'Figure 7.9 --&gt; 7.11'!M7</f>
        <v>Total</v>
      </c>
    </row>
    <row r="6" spans="1:13" ht="15.75" thickTop="1" x14ac:dyDescent="0.25">
      <c r="A6" s="957"/>
      <c r="C6" s="167">
        <f>'Figure 7.9 --&gt; 7.11'!C17</f>
        <v>0.15619934568539895</v>
      </c>
      <c r="D6" s="174" t="str">
        <f>'Figure 7.9 --&gt; 7.11'!D17</f>
        <v>Levered cash flows</v>
      </c>
      <c r="E6" s="175">
        <f>'Figure 7.9 --&gt; 7.11'!E17</f>
        <v>-6350.4999999999991</v>
      </c>
      <c r="F6" s="175">
        <f>'Figure 7.9 --&gt; 7.11'!F17</f>
        <v>-5580.9</v>
      </c>
      <c r="G6" s="175">
        <f>'Figure 7.9 --&gt; 7.11'!G17</f>
        <v>-8521.5</v>
      </c>
      <c r="H6" s="175">
        <f>'Figure 7.9 --&gt; 7.11'!H17</f>
        <v>-11759.999999999998</v>
      </c>
      <c r="I6" s="175">
        <f>'Figure 7.9 --&gt; 7.11'!I17</f>
        <v>-1582.0000000000002</v>
      </c>
      <c r="J6" s="175">
        <f>'Figure 7.9 --&gt; 7.11'!J17</f>
        <v>800</v>
      </c>
      <c r="K6" s="175">
        <f>'Figure 7.9 --&gt; 7.11'!K17</f>
        <v>29900</v>
      </c>
      <c r="L6" s="176">
        <f>'Figure 7.9 --&gt; 7.11'!L17</f>
        <v>36300</v>
      </c>
      <c r="M6" s="177">
        <f>'Figure 7.9 --&gt; 7.11'!M17</f>
        <v>33205.100000000006</v>
      </c>
    </row>
    <row r="7" spans="1:13" x14ac:dyDescent="0.25">
      <c r="A7" s="957"/>
      <c r="C7" s="178"/>
      <c r="D7" s="179" t="str">
        <f>'Figure 7.9 --&gt; 7.11'!D18</f>
        <v>Preferred Equity BoP</v>
      </c>
      <c r="E7" s="59">
        <f>'Figure 7.9 --&gt; 7.11'!E18</f>
        <v>0</v>
      </c>
      <c r="F7" s="59">
        <f>'Figure 7.9 --&gt; 7.11'!F18</f>
        <v>1950</v>
      </c>
      <c r="G7" s="59">
        <f>'Figure 7.9 --&gt; 7.11'!G18</f>
        <v>3510</v>
      </c>
      <c r="H7" s="59">
        <f>'Figure 7.9 --&gt; 7.11'!H18</f>
        <v>5850</v>
      </c>
      <c r="I7" s="59">
        <f>'Figure 7.9 --&gt; 7.11'!I18</f>
        <v>9000</v>
      </c>
      <c r="J7" s="59">
        <f>'Figure 7.9 --&gt; 7.11'!J18</f>
        <v>9000</v>
      </c>
      <c r="K7" s="59">
        <f>'Figure 7.9 --&gt; 7.11'!K18</f>
        <v>8200</v>
      </c>
      <c r="L7" s="59">
        <f>'Figure 7.9 --&gt; 7.11'!L18</f>
        <v>0</v>
      </c>
      <c r="M7" s="180"/>
    </row>
    <row r="8" spans="1:13" x14ac:dyDescent="0.25">
      <c r="A8" s="957"/>
      <c r="C8" s="181"/>
      <c r="D8" s="182" t="str">
        <f>'Figure 7.9 --&gt; 7.11'!D19</f>
        <v>Preferred Equity drawdown</v>
      </c>
      <c r="E8" s="83">
        <f>'Figure 7.9 --&gt; 7.11'!E19</f>
        <v>1950</v>
      </c>
      <c r="F8" s="83">
        <f>'Figure 7.9 --&gt; 7.11'!F19</f>
        <v>1560</v>
      </c>
      <c r="G8" s="83">
        <f>'Figure 7.9 --&gt; 7.11'!G19</f>
        <v>2340</v>
      </c>
      <c r="H8" s="83">
        <f>'Figure 7.9 --&gt; 7.11'!H19</f>
        <v>3150</v>
      </c>
      <c r="I8" s="83">
        <f>'Figure 7.9 --&gt; 7.11'!I19</f>
        <v>0</v>
      </c>
      <c r="J8" s="83">
        <f>'Figure 7.9 --&gt; 7.11'!J19</f>
        <v>0</v>
      </c>
      <c r="K8" s="83">
        <f>'Figure 7.9 --&gt; 7.11'!K19</f>
        <v>0</v>
      </c>
      <c r="L8" s="83">
        <f>'Figure 7.9 --&gt; 7.11'!L19</f>
        <v>0</v>
      </c>
      <c r="M8" s="177">
        <f>'Figure 7.9 --&gt; 7.11'!M19</f>
        <v>9000</v>
      </c>
    </row>
    <row r="9" spans="1:13" x14ac:dyDescent="0.25">
      <c r="A9" s="957"/>
      <c r="C9" s="181"/>
      <c r="D9" s="183" t="str">
        <f>'Figure 7.9 --&gt; 7.11'!D20</f>
        <v>Preferred Equity post drawdown</v>
      </c>
      <c r="E9" s="40">
        <f>'Figure 7.9 --&gt; 7.11'!E20</f>
        <v>1950</v>
      </c>
      <c r="F9" s="40">
        <f>'Figure 7.9 --&gt; 7.11'!F20</f>
        <v>3510</v>
      </c>
      <c r="G9" s="40">
        <f>'Figure 7.9 --&gt; 7.11'!G20</f>
        <v>5850</v>
      </c>
      <c r="H9" s="40">
        <f>'Figure 7.9 --&gt; 7.11'!H20</f>
        <v>9000</v>
      </c>
      <c r="I9" s="40">
        <f>'Figure 7.9 --&gt; 7.11'!I20</f>
        <v>9000</v>
      </c>
      <c r="J9" s="40">
        <f>'Figure 7.9 --&gt; 7.11'!J20</f>
        <v>9000</v>
      </c>
      <c r="K9" s="40">
        <f>'Figure 7.9 --&gt; 7.11'!K20</f>
        <v>8200</v>
      </c>
      <c r="L9" s="40">
        <f>'Figure 7.9 --&gt; 7.11'!L20</f>
        <v>0</v>
      </c>
      <c r="M9" s="39"/>
    </row>
    <row r="10" spans="1:13" x14ac:dyDescent="0.25">
      <c r="A10" s="957"/>
      <c r="C10" s="181"/>
      <c r="D10" s="184" t="str">
        <f>'Figure 7.9 --&gt; 7.11'!D21</f>
        <v>Preferred Equity Reimbursment</v>
      </c>
      <c r="E10" s="105">
        <f>'Figure 7.9 --&gt; 7.11'!E21</f>
        <v>0</v>
      </c>
      <c r="F10" s="105">
        <f>'Figure 7.9 --&gt; 7.11'!F21</f>
        <v>0</v>
      </c>
      <c r="G10" s="105">
        <f>'Figure 7.9 --&gt; 7.11'!G21</f>
        <v>0</v>
      </c>
      <c r="H10" s="105"/>
      <c r="I10" s="105">
        <f>'Figure 7.9 --&gt; 7.11'!I21</f>
        <v>0</v>
      </c>
      <c r="J10" s="105">
        <f>'Figure 7.9 --&gt; 7.11'!J21</f>
        <v>800</v>
      </c>
      <c r="K10" s="105">
        <f>'Figure 7.9 --&gt; 7.11'!K21</f>
        <v>8200</v>
      </c>
      <c r="L10" s="105">
        <f>'Figure 7.9 --&gt; 7.11'!L21</f>
        <v>0</v>
      </c>
      <c r="M10" s="39">
        <f>'Figure 7.9 --&gt; 7.11'!M21</f>
        <v>9000</v>
      </c>
    </row>
    <row r="11" spans="1:13" x14ac:dyDescent="0.25">
      <c r="A11" s="957"/>
      <c r="C11" s="185"/>
      <c r="D11" s="186" t="str">
        <f>'Figure 7.9 --&gt; 7.11'!D22</f>
        <v>Preferred Equity EoP</v>
      </c>
      <c r="E11" s="46">
        <f>'Figure 7.9 --&gt; 7.11'!E22</f>
        <v>1950</v>
      </c>
      <c r="F11" s="46">
        <f>'Figure 7.9 --&gt; 7.11'!F22</f>
        <v>3510</v>
      </c>
      <c r="G11" s="46">
        <f>'Figure 7.9 --&gt; 7.11'!G22</f>
        <v>5850</v>
      </c>
      <c r="H11" s="46">
        <f>'Figure 7.9 --&gt; 7.11'!H22</f>
        <v>9000</v>
      </c>
      <c r="I11" s="46">
        <f>'Figure 7.9 --&gt; 7.11'!I22</f>
        <v>9000</v>
      </c>
      <c r="J11" s="46">
        <f>'Figure 7.9 --&gt; 7.11'!J22</f>
        <v>8200</v>
      </c>
      <c r="K11" s="46">
        <f>'Figure 7.9 --&gt; 7.11'!K22</f>
        <v>0</v>
      </c>
      <c r="L11" s="46">
        <f>'Figure 7.9 --&gt; 7.11'!L22</f>
        <v>0</v>
      </c>
      <c r="M11" s="45"/>
    </row>
    <row r="12" spans="1:13" x14ac:dyDescent="0.25">
      <c r="A12" s="957"/>
      <c r="C12" s="167">
        <f>'Figure 7.9 --&gt; 7.11'!C23</f>
        <v>0.19455783421928263</v>
      </c>
      <c r="D12" s="187" t="str">
        <f>'Figure 7.9 --&gt; 7.11'!D23</f>
        <v>Levered cash flows post Pr. Eq.</v>
      </c>
      <c r="E12" s="188">
        <f>'Figure 7.9 --&gt; 7.11'!E23</f>
        <v>-4400.4999999999991</v>
      </c>
      <c r="F12" s="188">
        <f>'Figure 7.9 --&gt; 7.11'!F23</f>
        <v>-4020.8999999999996</v>
      </c>
      <c r="G12" s="188">
        <f>'Figure 7.9 --&gt; 7.11'!G23</f>
        <v>-6181.5</v>
      </c>
      <c r="H12" s="188">
        <f>'Figure 7.9 --&gt; 7.11'!H23</f>
        <v>-8609.9999999999982</v>
      </c>
      <c r="I12" s="188">
        <f>'Figure 7.9 --&gt; 7.11'!I23</f>
        <v>-1582.0000000000002</v>
      </c>
      <c r="J12" s="188">
        <f>'Figure 7.9 --&gt; 7.11'!J23</f>
        <v>0</v>
      </c>
      <c r="K12" s="188">
        <f>'Figure 7.9 --&gt; 7.11'!K23</f>
        <v>21700</v>
      </c>
      <c r="L12" s="188">
        <f>'Figure 7.9 --&gt; 7.11'!L23</f>
        <v>36300</v>
      </c>
      <c r="M12" s="189">
        <f>'Figure 7.9 --&gt; 7.11'!M23</f>
        <v>33205.100000000006</v>
      </c>
    </row>
    <row r="13" spans="1:13" x14ac:dyDescent="0.25">
      <c r="A13" s="957"/>
      <c r="C13" s="181"/>
      <c r="D13" s="190" t="str">
        <f>'Figure 7.9 --&gt; 7.11'!D24</f>
        <v>Preferred Equity cash flows</v>
      </c>
      <c r="E13" s="191">
        <f>'Figure 7.9 --&gt; 7.11'!E24</f>
        <v>-1950</v>
      </c>
      <c r="F13" s="191">
        <f>'Figure 7.9 --&gt; 7.11'!F24</f>
        <v>-1560</v>
      </c>
      <c r="G13" s="191">
        <f>'Figure 7.9 --&gt; 7.11'!G24</f>
        <v>-2340</v>
      </c>
      <c r="H13" s="191">
        <f>'Figure 7.9 --&gt; 7.11'!H24</f>
        <v>-3150</v>
      </c>
      <c r="I13" s="191">
        <f>'Figure 7.9 --&gt; 7.11'!I24</f>
        <v>0</v>
      </c>
      <c r="J13" s="191">
        <f>'Figure 7.9 --&gt; 7.11'!J24</f>
        <v>800</v>
      </c>
      <c r="K13" s="191">
        <f>'Figure 7.9 --&gt; 7.11'!K24</f>
        <v>8200</v>
      </c>
      <c r="L13" s="191">
        <f>'Figure 7.9 --&gt; 7.11'!L24</f>
        <v>0</v>
      </c>
      <c r="M13" s="39"/>
    </row>
    <row r="14" spans="1:13" ht="16.5" customHeight="1" x14ac:dyDescent="0.25">
      <c r="A14" s="957"/>
      <c r="C14" s="181">
        <f>'Figure 7.9 --&gt; 7.11'!C25</f>
        <v>0.13</v>
      </c>
      <c r="D14" s="184" t="str">
        <f>'Figure 7.9 --&gt; 7.11'!D25</f>
        <v>Accrued Preferred Equity cash flows</v>
      </c>
      <c r="E14" s="105">
        <f>'Figure 7.9 --&gt; 7.11'!E25</f>
        <v>-4587.5806868739273</v>
      </c>
      <c r="F14" s="105">
        <f>'Figure 7.9 --&gt; 7.11'!F25</f>
        <v>-3247.8447340700372</v>
      </c>
      <c r="G14" s="105">
        <f>'Figure 7.9 --&gt; 7.11'!G25</f>
        <v>-4311.2983195619972</v>
      </c>
      <c r="H14" s="105">
        <f>'Figure 7.9 --&gt; 7.11'!H25</f>
        <v>-5135.9918714999976</v>
      </c>
      <c r="I14" s="105">
        <f>'Figure 7.9 --&gt; 7.11'!I25</f>
        <v>0</v>
      </c>
      <c r="J14" s="105">
        <f>'Figure 7.9 --&gt; 7.11'!J25</f>
        <v>1021.5199999999998</v>
      </c>
      <c r="K14" s="105">
        <f>'Figure 7.9 --&gt; 7.11'!K25</f>
        <v>9266</v>
      </c>
      <c r="L14" s="105">
        <f>'Figure 7.9 --&gt; 7.11'!L25</f>
        <v>0</v>
      </c>
      <c r="M14" s="39">
        <f>'Figure 7.9 --&gt; 7.11'!M25</f>
        <v>-6995.1956120059585</v>
      </c>
    </row>
    <row r="15" spans="1:13" x14ac:dyDescent="0.25">
      <c r="A15" s="957"/>
      <c r="C15" s="185"/>
      <c r="D15" s="192" t="str">
        <f>'Figure 7.9 --&gt; 7.11'!D26</f>
        <v>Preferred Equity Profit</v>
      </c>
      <c r="E15" s="193">
        <f>'Figure 7.9 --&gt; 7.11'!E26</f>
        <v>0</v>
      </c>
      <c r="F15" s="193">
        <f>'Figure 7.9 --&gt; 7.11'!F26</f>
        <v>0</v>
      </c>
      <c r="G15" s="193">
        <f>'Figure 7.9 --&gt; 7.11'!G26</f>
        <v>0</v>
      </c>
      <c r="H15" s="193">
        <f>'Figure 7.9 --&gt; 7.11'!H26</f>
        <v>0</v>
      </c>
      <c r="I15" s="193">
        <f>'Figure 7.9 --&gt; 7.11'!I26</f>
        <v>0</v>
      </c>
      <c r="J15" s="193">
        <f>'Figure 7.9 --&gt; 7.11'!J26</f>
        <v>0</v>
      </c>
      <c r="K15" s="193">
        <f>'Figure 7.9 --&gt; 7.11'!K26</f>
        <v>0</v>
      </c>
      <c r="L15" s="194">
        <f>'Figure 7.9 --&gt; 7.11'!L26</f>
        <v>6995.1956120059585</v>
      </c>
      <c r="M15" s="45"/>
    </row>
    <row r="16" spans="1:13" x14ac:dyDescent="0.25">
      <c r="A16" s="957"/>
      <c r="C16" s="181">
        <f>'Figure 7.9 --&gt; 7.11'!C27</f>
        <v>0.12999999999999234</v>
      </c>
      <c r="D16" s="195" t="str">
        <f>'Figure 7.9 --&gt; 7.11'!D27</f>
        <v>Preferred Equity final cash flows</v>
      </c>
      <c r="E16" s="196">
        <f>'Figure 7.9 --&gt; 7.11'!E27</f>
        <v>-1950</v>
      </c>
      <c r="F16" s="196">
        <f>'Figure 7.9 --&gt; 7.11'!F27</f>
        <v>-1560</v>
      </c>
      <c r="G16" s="196">
        <f>'Figure 7.9 --&gt; 7.11'!G27</f>
        <v>-2340</v>
      </c>
      <c r="H16" s="196">
        <f>'Figure 7.9 --&gt; 7.11'!H27</f>
        <v>-3150</v>
      </c>
      <c r="I16" s="196">
        <f>'Figure 7.9 --&gt; 7.11'!I27</f>
        <v>0</v>
      </c>
      <c r="J16" s="196">
        <f>'Figure 7.9 --&gt; 7.11'!J27</f>
        <v>800</v>
      </c>
      <c r="K16" s="196">
        <f>'Figure 7.9 --&gt; 7.11'!K27</f>
        <v>8200</v>
      </c>
      <c r="L16" s="197">
        <f>'Figure 7.9 --&gt; 7.11'!L27</f>
        <v>6995.1956120059585</v>
      </c>
      <c r="M16" s="39">
        <f>'Figure 7.9 --&gt; 7.11'!M27</f>
        <v>6995.1956120059585</v>
      </c>
    </row>
    <row r="17" spans="1:13" x14ac:dyDescent="0.25">
      <c r="A17" s="957"/>
      <c r="C17" s="167"/>
      <c r="D17" s="198"/>
      <c r="E17" s="199"/>
      <c r="F17" s="199"/>
      <c r="G17" s="199"/>
      <c r="H17" s="199"/>
      <c r="I17" s="199"/>
      <c r="J17" s="199"/>
      <c r="K17" s="199"/>
      <c r="L17" s="199"/>
      <c r="M17" s="39"/>
    </row>
    <row r="18" spans="1:13" x14ac:dyDescent="0.25">
      <c r="A18" s="957"/>
      <c r="C18" s="181">
        <f>'Figure 7.9 --&gt; 7.11'!C29</f>
        <v>0.16539422892556521</v>
      </c>
      <c r="D18" s="195" t="str">
        <f>'Figure 7.9 --&gt; 7.11'!D29</f>
        <v>Equity cash flows</v>
      </c>
      <c r="E18" s="196">
        <f>'Figure 7.9 --&gt; 7.11'!E29</f>
        <v>-4400.4999999999991</v>
      </c>
      <c r="F18" s="196">
        <f>'Figure 7.9 --&gt; 7.11'!F29</f>
        <v>-4020.8999999999996</v>
      </c>
      <c r="G18" s="196">
        <f>'Figure 7.9 --&gt; 7.11'!G29</f>
        <v>-6181.5</v>
      </c>
      <c r="H18" s="196">
        <f>'Figure 7.9 --&gt; 7.11'!H29</f>
        <v>-8609.9999999999982</v>
      </c>
      <c r="I18" s="196">
        <f>'Figure 7.9 --&gt; 7.11'!I29</f>
        <v>-1582.0000000000002</v>
      </c>
      <c r="J18" s="196">
        <f>'Figure 7.9 --&gt; 7.11'!J29</f>
        <v>0</v>
      </c>
      <c r="K18" s="196">
        <f>'Figure 7.9 --&gt; 7.11'!K29</f>
        <v>21700</v>
      </c>
      <c r="L18" s="196">
        <f>'Figure 7.9 --&gt; 7.11'!L29</f>
        <v>29304.804387994041</v>
      </c>
      <c r="M18" s="39">
        <f>'Figure 7.9 --&gt; 7.11'!M29</f>
        <v>26209.904387994047</v>
      </c>
    </row>
    <row r="19" spans="1:13" x14ac:dyDescent="0.25">
      <c r="A19" s="957"/>
      <c r="C19" s="167"/>
      <c r="D19" s="200" t="str">
        <f>'Figure 7.9 --&gt; 7.11'!D30</f>
        <v>Total Equity</v>
      </c>
      <c r="E19" s="201"/>
      <c r="F19" s="199"/>
      <c r="G19" s="199"/>
      <c r="H19" s="199"/>
      <c r="I19" s="199"/>
      <c r="J19" s="199"/>
      <c r="K19" s="199"/>
      <c r="L19" s="41"/>
      <c r="M19" s="177">
        <f>'Figure 7.9 --&gt; 7.11'!M30</f>
        <v>24794.899999999994</v>
      </c>
    </row>
    <row r="20" spans="1:13" x14ac:dyDescent="0.25">
      <c r="A20" s="957"/>
    </row>
    <row r="21" spans="1:13" x14ac:dyDescent="0.25">
      <c r="A21" s="957"/>
    </row>
    <row r="22" spans="1:13" x14ac:dyDescent="0.25">
      <c r="A22" s="957"/>
    </row>
    <row r="23" spans="1:13" x14ac:dyDescent="0.25">
      <c r="A23" s="957"/>
    </row>
    <row r="24" spans="1:13" x14ac:dyDescent="0.25">
      <c r="A24" s="957"/>
    </row>
  </sheetData>
  <sheetProtection algorithmName="SHA-512" hashValue="FunFmcI4ZCAx7k2fBwCFk3zXuv0FTZC8JCp7K7G+A/xpdCb3TzgkJsMQxfwnOgQP/KqrGTbiOy0lisFAKuU0cQ==" saltValue="NCMAddGb0i7Z49v+/Q3ou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M1"/>
  </mergeCells>
  <conditionalFormatting sqref="C5:M19">
    <cfRule type="cellIs" dxfId="1" priority="2" operator="equal">
      <formula>31000</formula>
    </cfRule>
  </conditionalFormatting>
  <conditionalFormatting sqref="C6:M19">
    <cfRule type="cellIs" dxfId="0" priority="1" operator="equal">
      <formula>0</formula>
    </cfRule>
  </conditionalFormatting>
  <hyperlinks>
    <hyperlink ref="A3" r:id="rId1" display="www.propertyfinance.it/it/it/opere/property-finance/"/>
  </hyperlinks>
  <pageMargins left="0.7" right="0.7" top="0.75" bottom="0.75" header="0.3" footer="0.3"/>
  <ignoredErrors>
    <ignoredError sqref="C5:M9 C11:M21 C10:G10 I10:M10" unlockedFormula="1"/>
  </ignoredError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160" customWidth="1"/>
    <col min="2" max="2" width="2" style="988" customWidth="1"/>
    <col min="3" max="3" width="4" style="164" customWidth="1"/>
    <col min="4" max="11" width="9.28515625" style="168" customWidth="1"/>
    <col min="12" max="16384" width="9.140625" style="164"/>
  </cols>
  <sheetData>
    <row r="1" spans="1:11" s="160" customFormat="1" ht="51.75" customHeight="1" x14ac:dyDescent="0.25">
      <c r="A1" s="2"/>
      <c r="B1" s="958" t="s">
        <v>578</v>
      </c>
      <c r="C1" s="958"/>
      <c r="D1" s="958"/>
      <c r="E1" s="958"/>
      <c r="F1" s="958"/>
      <c r="G1" s="958"/>
      <c r="H1" s="958"/>
      <c r="I1" s="958"/>
      <c r="J1" s="958"/>
      <c r="K1" s="958"/>
    </row>
    <row r="2" spans="1:11" s="988" customFormat="1" ht="15" customHeight="1" x14ac:dyDescent="0.25">
      <c r="A2" s="160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11" s="988" customFormat="1" ht="15" customHeight="1" x14ac:dyDescent="0.25">
      <c r="A3" s="924" t="s">
        <v>589</v>
      </c>
      <c r="C3" s="980" t="s">
        <v>569</v>
      </c>
      <c r="D3" s="987"/>
      <c r="E3" s="987"/>
      <c r="F3" s="987"/>
      <c r="G3" s="987"/>
      <c r="H3" s="987"/>
      <c r="I3" s="987"/>
      <c r="J3" s="987"/>
      <c r="K3" s="987"/>
    </row>
    <row r="4" spans="1:11" s="988" customFormat="1" ht="15" customHeight="1" x14ac:dyDescent="0.25">
      <c r="A4" s="957"/>
      <c r="D4" s="987"/>
      <c r="E4" s="987"/>
      <c r="F4" s="987"/>
      <c r="G4" s="987"/>
      <c r="H4" s="987"/>
      <c r="I4" s="987"/>
      <c r="J4" s="987"/>
      <c r="K4" s="987"/>
    </row>
    <row r="5" spans="1:11" x14ac:dyDescent="0.25">
      <c r="A5" s="957"/>
      <c r="C5" s="161"/>
      <c r="D5" s="162"/>
      <c r="E5" s="163" t="str">
        <f>'Figure 7.9 --&gt; 7.11'!F32</f>
        <v>LTC Preferred Equity</v>
      </c>
      <c r="F5" s="162"/>
      <c r="G5" s="162"/>
      <c r="H5" s="162"/>
      <c r="I5" s="162"/>
      <c r="J5" s="162"/>
      <c r="K5" s="162"/>
    </row>
    <row r="6" spans="1:11" x14ac:dyDescent="0.25">
      <c r="A6" s="957"/>
      <c r="C6" s="161"/>
      <c r="D6" s="165">
        <f>'Figure 7.9 --&gt; 7.11'!E33</f>
        <v>0.16539422892556521</v>
      </c>
      <c r="E6" s="165">
        <f>'Figure 7.9 --&gt; 7.11'!F33</f>
        <v>0</v>
      </c>
      <c r="F6" s="165">
        <f>'Figure 7.9 --&gt; 7.11'!G33</f>
        <v>0.05</v>
      </c>
      <c r="G6" s="165">
        <f>'Figure 7.9 --&gt; 7.11'!H33</f>
        <v>0.1</v>
      </c>
      <c r="H6" s="165">
        <f>'Figure 7.9 --&gt; 7.11'!I33</f>
        <v>0.15000000000000002</v>
      </c>
      <c r="I6" s="165">
        <f>'Figure 7.9 --&gt; 7.11'!J33</f>
        <v>0.2</v>
      </c>
      <c r="J6" s="165">
        <f>'Figure 7.9 --&gt; 7.11'!K33</f>
        <v>0.25</v>
      </c>
      <c r="K6" s="165">
        <f>'Figure 7.9 --&gt; 7.11'!L33</f>
        <v>0.3</v>
      </c>
    </row>
    <row r="7" spans="1:11" x14ac:dyDescent="0.25">
      <c r="A7" s="957"/>
      <c r="C7" s="961" t="str">
        <f>'Figure 7.9 --&gt; 7.11'!D34</f>
        <v>IRR Target Pref. Eq.</v>
      </c>
      <c r="D7" s="165">
        <f>'Figure 7.9 --&gt; 7.11'!E34</f>
        <v>0.05</v>
      </c>
      <c r="E7" s="166">
        <f>'Figure 7.9 --&gt; 7.11'!F34</f>
        <v>0.15619934568539895</v>
      </c>
      <c r="F7" s="166">
        <f>'Figure 7.9 --&gt; 7.11'!G34</f>
        <v>0.16422095248782398</v>
      </c>
      <c r="G7" s="166">
        <f>'Figure 7.9 --&gt; 7.11'!H34</f>
        <v>0.17409128139632934</v>
      </c>
      <c r="H7" s="166">
        <f>'Figure 7.9 --&gt; 7.11'!I34</f>
        <v>0.18593913341060264</v>
      </c>
      <c r="I7" s="909">
        <f>'Figure 7.9 --&gt; 7.11'!J34</f>
        <v>0.20046592712927613</v>
      </c>
      <c r="J7" s="166">
        <f>'Figure 7.9 --&gt; 7.11'!K34</f>
        <v>0.21877334731316034</v>
      </c>
      <c r="K7" s="166">
        <f>'Figure 7.9 --&gt; 7.11'!L34</f>
        <v>0.2427184093442778</v>
      </c>
    </row>
    <row r="8" spans="1:11" x14ac:dyDescent="0.25">
      <c r="A8" s="957"/>
      <c r="C8" s="961">
        <f>'Figure 7.9 --&gt; 7.11'!D35</f>
        <v>0</v>
      </c>
      <c r="D8" s="165">
        <f>'Figure 7.9 --&gt; 7.11'!E35</f>
        <v>0.08</v>
      </c>
      <c r="E8" s="166">
        <f>'Figure 7.9 --&gt; 7.11'!F35</f>
        <v>0.15619934568539895</v>
      </c>
      <c r="F8" s="166">
        <f>'Figure 7.9 --&gt; 7.11'!G35</f>
        <v>0.16239162312426436</v>
      </c>
      <c r="G8" s="166">
        <f>'Figure 7.9 --&gt; 7.11'!H35</f>
        <v>0.17006347758822127</v>
      </c>
      <c r="H8" s="166">
        <f>'Figure 7.9 --&gt; 7.11'!I35</f>
        <v>0.17936363997216165</v>
      </c>
      <c r="I8" s="909">
        <f>'Figure 7.9 --&gt; 7.11'!J35</f>
        <v>0.19089404971659651</v>
      </c>
      <c r="J8" s="166">
        <f>'Figure 7.9 --&gt; 7.11'!K35</f>
        <v>0.20560950933783295</v>
      </c>
      <c r="K8" s="166">
        <f>'Figure 7.9 --&gt; 7.11'!L35</f>
        <v>0.22513539954862383</v>
      </c>
    </row>
    <row r="9" spans="1:11" x14ac:dyDescent="0.25">
      <c r="A9" s="957"/>
      <c r="C9" s="961">
        <f>'Figure 7.9 --&gt; 7.11'!D36</f>
        <v>0</v>
      </c>
      <c r="D9" s="165">
        <f>'Figure 7.9 --&gt; 7.11'!E36</f>
        <v>0.11</v>
      </c>
      <c r="E9" s="166">
        <f>'Figure 7.9 --&gt; 7.11'!F36</f>
        <v>0.15619934568539895</v>
      </c>
      <c r="F9" s="166">
        <f>'Figure 7.9 --&gt; 7.11'!G36</f>
        <v>0.16024183932225444</v>
      </c>
      <c r="G9" s="166">
        <f>'Figure 7.9 --&gt; 7.11'!H36</f>
        <v>0.1652931792005452</v>
      </c>
      <c r="H9" s="166">
        <f>'Figure 7.9 --&gt; 7.11'!I36</f>
        <v>0.1714905258429622</v>
      </c>
      <c r="I9" s="909">
        <f>'Figure 7.9 --&gt; 7.11'!J36</f>
        <v>0.1792816488683191</v>
      </c>
      <c r="J9" s="166">
        <f>'Figure 7.9 --&gt; 7.11'!K36</f>
        <v>0.18938841589464173</v>
      </c>
      <c r="K9" s="166">
        <f>'Figure 7.9 --&gt; 7.11'!L36</f>
        <v>0.2030612845220543</v>
      </c>
    </row>
    <row r="10" spans="1:11" x14ac:dyDescent="0.25">
      <c r="A10" s="957"/>
      <c r="C10" s="961">
        <f>'Figure 7.9 --&gt; 7.11'!D37</f>
        <v>0</v>
      </c>
      <c r="D10" s="165">
        <f>'Figure 7.9 --&gt; 7.11'!E37</f>
        <v>0.14000000000000001</v>
      </c>
      <c r="E10" s="909">
        <f>'Figure 7.9 --&gt; 7.11'!F37</f>
        <v>0.15619934568539895</v>
      </c>
      <c r="F10" s="909">
        <f>'Figure 7.9 --&gt; 7.11'!G37</f>
        <v>0.15772693959842154</v>
      </c>
      <c r="G10" s="909">
        <f>'Figure 7.9 --&gt; 7.11'!H37</f>
        <v>0.15965591540665613</v>
      </c>
      <c r="H10" s="909">
        <f>'Figure 7.9 --&gt; 7.11'!I37</f>
        <v>0.16205744567549507</v>
      </c>
      <c r="I10" s="909">
        <f>'Figure 7.9 --&gt; 7.11'!J37</f>
        <v>0.16513021729222332</v>
      </c>
      <c r="J10" s="909">
        <f>'Figure 7.9 --&gt; 7.11'!K37</f>
        <v>0.16920315265209451</v>
      </c>
      <c r="K10" s="909">
        <f>'Figure 7.9 --&gt; 7.11'!L37</f>
        <v>0.17486398673433601</v>
      </c>
    </row>
    <row r="11" spans="1:11" x14ac:dyDescent="0.25">
      <c r="A11" s="957"/>
      <c r="C11" s="961">
        <f>'Figure 7.9 --&gt; 7.11'!D38</f>
        <v>0</v>
      </c>
      <c r="D11" s="165">
        <f>'Figure 7.9 --&gt; 7.11'!E38</f>
        <v>0.17</v>
      </c>
      <c r="E11" s="166">
        <f>'Figure 7.9 --&gt; 7.11'!F38</f>
        <v>0.15619934568539895</v>
      </c>
      <c r="F11" s="166">
        <f>'Figure 7.9 --&gt; 7.11'!G38</f>
        <v>0.15479548441588853</v>
      </c>
      <c r="G11" s="166">
        <f>'Figure 7.9 --&gt; 7.11'!H38</f>
        <v>0.15299986136107124</v>
      </c>
      <c r="H11" s="166">
        <f>'Figure 7.9 --&gt; 7.11'!I38</f>
        <v>0.15072372154086477</v>
      </c>
      <c r="I11" s="909">
        <f>'Figure 7.9 --&gt; 7.11'!J38</f>
        <v>0.14774463210778643</v>
      </c>
      <c r="J11" s="166">
        <f>'Figure 7.9 --&gt; 7.11'!K38</f>
        <v>0.14367807382681819</v>
      </c>
      <c r="K11" s="166">
        <f>'Figure 7.9 --&gt; 7.11'!L38</f>
        <v>0.13779732597560668</v>
      </c>
    </row>
    <row r="12" spans="1:11" x14ac:dyDescent="0.25">
      <c r="A12" s="957"/>
      <c r="C12" s="961">
        <f>'Figure 7.9 --&gt; 7.11'!D39</f>
        <v>0</v>
      </c>
      <c r="D12" s="165">
        <f>'Figure 7.9 --&gt; 7.11'!E39</f>
        <v>0.2</v>
      </c>
      <c r="E12" s="166">
        <f>'Figure 7.9 --&gt; 7.11'!F39</f>
        <v>0.15619934568539895</v>
      </c>
      <c r="F12" s="166">
        <f>'Figure 7.9 --&gt; 7.11'!G39</f>
        <v>0.15138786254736991</v>
      </c>
      <c r="G12" s="166">
        <f>'Figure 7.9 --&gt; 7.11'!H39</f>
        <v>0.14513687787206053</v>
      </c>
      <c r="H12" s="166">
        <f>'Figure 7.9 --&gt; 7.11'!I39</f>
        <v>0.1370338827989519</v>
      </c>
      <c r="I12" s="909">
        <f>'Figure 7.9 --&gt; 7.11'!J39</f>
        <v>0.12610710831071037</v>
      </c>
      <c r="J12" s="166">
        <f>'Figure 7.9 --&gt; 7.11'!K39</f>
        <v>0.11055320106735311</v>
      </c>
      <c r="K12" s="166">
        <f>'Figure 7.9 --&gt; 7.11'!L39</f>
        <v>8.658705365381425E-2</v>
      </c>
    </row>
    <row r="13" spans="1:11" x14ac:dyDescent="0.25">
      <c r="A13" s="957"/>
      <c r="C13" s="961">
        <f>'Figure 7.9 --&gt; 7.11'!D40</f>
        <v>0</v>
      </c>
      <c r="D13" s="165">
        <f>'Figure 7.9 --&gt; 7.11'!E40</f>
        <v>0.23</v>
      </c>
      <c r="E13" s="166">
        <f>'Figure 7.9 --&gt; 7.11'!F40</f>
        <v>0.15619934568539895</v>
      </c>
      <c r="F13" s="166">
        <f>'Figure 7.9 --&gt; 7.11'!G40</f>
        <v>0.14743449246964802</v>
      </c>
      <c r="G13" s="166">
        <f>'Figure 7.9 --&gt; 7.11'!H40</f>
        <v>0.13582937455895605</v>
      </c>
      <c r="H13" s="166">
        <f>'Figure 7.9 --&gt; 7.11'!I40</f>
        <v>0.12035628099157347</v>
      </c>
      <c r="I13" s="909">
        <f>'Figure 7.9 --&gt; 7.11'!J40</f>
        <v>9.8625899515507376E-2</v>
      </c>
      <c r="J13" s="166">
        <f>'Figure 7.9 --&gt; 7.11'!K40</f>
        <v>6.564518553411447E-2</v>
      </c>
      <c r="K13" s="166">
        <f>'Figure 7.9 --&gt; 7.11'!L40</f>
        <v>8.4431045189727882E-3</v>
      </c>
    </row>
    <row r="14" spans="1:11" ht="16.5" customHeight="1" x14ac:dyDescent="0.25">
      <c r="A14" s="957"/>
      <c r="C14" s="961">
        <f>'Figure 7.9 --&gt; 7.11'!D41</f>
        <v>0</v>
      </c>
      <c r="D14" s="165">
        <f>'Figure 7.9 --&gt; 7.11'!E41</f>
        <v>0.26</v>
      </c>
      <c r="E14" s="166">
        <f>'Figure 7.9 --&gt; 7.11'!F41</f>
        <v>0.15619934568539895</v>
      </c>
      <c r="F14" s="166">
        <f>'Figure 7.9 --&gt; 7.11'!G41</f>
        <v>0.14285346523052911</v>
      </c>
      <c r="G14" s="166">
        <f>'Figure 7.9 --&gt; 7.11'!H41</f>
        <v>0.12477037009353675</v>
      </c>
      <c r="H14" s="166">
        <f>'Figure 7.9 --&gt; 7.11'!I41</f>
        <v>9.9772487605726434E-2</v>
      </c>
      <c r="I14" s="909">
        <f>'Figure 7.9 --&gt; 7.11'!J41</f>
        <v>6.2565371719999208E-2</v>
      </c>
      <c r="J14" s="166">
        <f>'Figure 7.9 --&gt; 7.11'!K41</f>
        <v>-5.276402543046288E-4</v>
      </c>
      <c r="K14" s="166">
        <f>'Figure 7.9 --&gt; 7.11'!L41</f>
        <v>-0.15344694981102647</v>
      </c>
    </row>
    <row r="15" spans="1:11" x14ac:dyDescent="0.25">
      <c r="A15" s="957"/>
    </row>
    <row r="16" spans="1:11" x14ac:dyDescent="0.25">
      <c r="A16" s="957"/>
    </row>
    <row r="17" spans="1:1" x14ac:dyDescent="0.25">
      <c r="A17" s="957"/>
    </row>
    <row r="18" spans="1:1" x14ac:dyDescent="0.25">
      <c r="A18" s="957"/>
    </row>
    <row r="19" spans="1:1" x14ac:dyDescent="0.25">
      <c r="A19" s="957"/>
    </row>
    <row r="20" spans="1:1" x14ac:dyDescent="0.25">
      <c r="A20" s="957"/>
    </row>
    <row r="21" spans="1:1" x14ac:dyDescent="0.25">
      <c r="A21" s="957"/>
    </row>
    <row r="22" spans="1:1" x14ac:dyDescent="0.25">
      <c r="A22" s="957"/>
    </row>
    <row r="23" spans="1:1" x14ac:dyDescent="0.25">
      <c r="A23" s="957"/>
    </row>
    <row r="24" spans="1:1" x14ac:dyDescent="0.25">
      <c r="A24" s="957"/>
    </row>
  </sheetData>
  <sheetProtection algorithmName="SHA-512" hashValue="cpRMWk8jqGJHqz90IwUsqZZHsGbJt0fWZHX5NHUPAJ8wfNHDDCSMQK6F4cnoQmTdVRCAeP82BQNAk6EUxCIgoQ==" saltValue="vS3Ri0TuXI1m0OZYJR9gdA==" spinCount="100000" sheet="1" formatCells="0" formatColumns="0" formatRows="0" insertColumns="0" insertRows="0" insertHyperlinks="0" deleteColumns="0" deleteRows="0" selectLockedCells="1" sort="0" autoFilter="0" pivotTables="0"/>
  <mergeCells count="3">
    <mergeCell ref="C7:C14"/>
    <mergeCell ref="A3:A24"/>
    <mergeCell ref="B1:K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K9 C11:K14 C10:H10 I10:K10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O30"/>
  <sheetViews>
    <sheetView showGridLines="0" zoomScaleNormal="100" workbookViewId="0">
      <selection activeCell="K6" sqref="K6"/>
    </sheetView>
  </sheetViews>
  <sheetFormatPr defaultRowHeight="15" outlineLevelCol="1" x14ac:dyDescent="0.25"/>
  <cols>
    <col min="1" max="1" width="12.140625" style="747" customWidth="1"/>
    <col min="2" max="2" width="2" style="1026" customWidth="1"/>
    <col min="3" max="3" width="5.140625" style="1026" customWidth="1"/>
    <col min="4" max="4" width="22.5703125" style="1026" bestFit="1" customWidth="1"/>
    <col min="5" max="5" width="11.28515625" style="1028" bestFit="1" customWidth="1"/>
    <col min="6" max="15" width="7.140625" style="1028" bestFit="1" customWidth="1"/>
    <col min="16" max="22" width="7.140625" style="1028" hidden="1" customWidth="1" outlineLevel="1"/>
    <col min="23" max="23" width="7.140625" style="1028" bestFit="1" customWidth="1" collapsed="1"/>
    <col min="24" max="25" width="7.140625" style="1028" bestFit="1" customWidth="1"/>
    <col min="26" max="40" width="7.140625" style="1028" hidden="1" customWidth="1" outlineLevel="1"/>
    <col min="41" max="41" width="9.140625" style="1028" collapsed="1"/>
    <col min="42" max="16384" width="9.140625" style="1026"/>
  </cols>
  <sheetData>
    <row r="1" spans="1:41" s="747" customFormat="1" ht="51.75" customHeight="1" x14ac:dyDescent="0.25">
      <c r="B1" s="934" t="s">
        <v>578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4"/>
      <c r="V1" s="934"/>
      <c r="W1" s="934"/>
      <c r="X1" s="934"/>
      <c r="Y1" s="934"/>
      <c r="Z1" s="805"/>
      <c r="AA1" s="805"/>
      <c r="AB1" s="805"/>
      <c r="AC1" s="805"/>
      <c r="AD1" s="805"/>
      <c r="AE1" s="805"/>
      <c r="AF1" s="805"/>
      <c r="AG1" s="805"/>
      <c r="AH1" s="805"/>
      <c r="AI1" s="805"/>
      <c r="AJ1" s="805"/>
      <c r="AK1" s="805"/>
      <c r="AL1" s="805"/>
      <c r="AM1" s="805"/>
      <c r="AN1" s="805"/>
      <c r="AO1" s="805"/>
    </row>
    <row r="2" spans="1:41" ht="15" customHeight="1" x14ac:dyDescent="0.25">
      <c r="A2" s="804"/>
      <c r="C2" s="980"/>
      <c r="D2" s="977"/>
      <c r="E2" s="1027"/>
      <c r="F2" s="1027"/>
      <c r="G2" s="1027"/>
    </row>
    <row r="3" spans="1:41" ht="15" customHeight="1" x14ac:dyDescent="0.25">
      <c r="A3" s="932" t="s">
        <v>589</v>
      </c>
      <c r="C3" s="980" t="s">
        <v>523</v>
      </c>
      <c r="D3" s="977"/>
      <c r="E3" s="1027"/>
      <c r="F3" s="1027"/>
      <c r="G3" s="1027"/>
    </row>
    <row r="4" spans="1:41" ht="15" customHeight="1" x14ac:dyDescent="0.25">
      <c r="A4" s="933"/>
    </row>
    <row r="5" spans="1:41" x14ac:dyDescent="0.25">
      <c r="A5" s="933"/>
      <c r="D5" s="1029" t="s">
        <v>383</v>
      </c>
      <c r="E5" s="1030">
        <v>1000</v>
      </c>
    </row>
    <row r="6" spans="1:41" x14ac:dyDescent="0.25">
      <c r="A6" s="933"/>
      <c r="D6" s="1031" t="s">
        <v>382</v>
      </c>
      <c r="E6" s="1032">
        <v>0.02</v>
      </c>
    </row>
    <row r="7" spans="1:41" x14ac:dyDescent="0.25">
      <c r="A7" s="933"/>
      <c r="D7" s="1029" t="s">
        <v>443</v>
      </c>
      <c r="E7" s="1033">
        <v>7.0000000000000007E-2</v>
      </c>
    </row>
    <row r="8" spans="1:41" x14ac:dyDescent="0.25">
      <c r="A8" s="933"/>
      <c r="D8" s="1031" t="s">
        <v>404</v>
      </c>
      <c r="E8" s="1032">
        <v>0.65</v>
      </c>
    </row>
    <row r="9" spans="1:41" x14ac:dyDescent="0.25">
      <c r="A9" s="933"/>
      <c r="D9" s="1034" t="s">
        <v>384</v>
      </c>
      <c r="E9" s="1035">
        <v>20</v>
      </c>
    </row>
    <row r="10" spans="1:41" x14ac:dyDescent="0.25">
      <c r="A10" s="933"/>
      <c r="D10" s="1034" t="s">
        <v>380</v>
      </c>
      <c r="E10" s="1036">
        <v>0.45</v>
      </c>
    </row>
    <row r="11" spans="1:41" x14ac:dyDescent="0.25">
      <c r="A11" s="933"/>
      <c r="D11" s="1037" t="s">
        <v>31</v>
      </c>
      <c r="E11" s="1038"/>
    </row>
    <row r="12" spans="1:41" x14ac:dyDescent="0.25">
      <c r="A12" s="933"/>
      <c r="D12" s="1039" t="s">
        <v>378</v>
      </c>
      <c r="E12" s="1040" t="s">
        <v>379</v>
      </c>
    </row>
    <row r="13" spans="1:41" x14ac:dyDescent="0.25">
      <c r="A13" s="933"/>
      <c r="D13" s="1041">
        <v>0.05</v>
      </c>
      <c r="E13" s="1036">
        <v>0.06</v>
      </c>
    </row>
    <row r="14" spans="1:41" ht="16.5" customHeight="1" x14ac:dyDescent="0.25">
      <c r="A14" s="933"/>
      <c r="B14" s="1042"/>
    </row>
    <row r="15" spans="1:41" x14ac:dyDescent="0.25">
      <c r="A15" s="933"/>
      <c r="D15" s="977" t="s">
        <v>173</v>
      </c>
      <c r="E15" s="1027">
        <v>0</v>
      </c>
      <c r="F15" s="1027">
        <f>E15+1</f>
        <v>1</v>
      </c>
      <c r="G15" s="1027">
        <f t="shared" ref="G15:H15" si="0">F15+1</f>
        <v>2</v>
      </c>
      <c r="H15" s="1027">
        <f t="shared" si="0"/>
        <v>3</v>
      </c>
      <c r="I15" s="1027">
        <f>H15+1</f>
        <v>4</v>
      </c>
      <c r="J15" s="1027">
        <f t="shared" ref="J15:AD15" si="1">I15+1</f>
        <v>5</v>
      </c>
      <c r="K15" s="1027">
        <f t="shared" si="1"/>
        <v>6</v>
      </c>
      <c r="L15" s="1027">
        <f t="shared" si="1"/>
        <v>7</v>
      </c>
      <c r="M15" s="1027">
        <f t="shared" si="1"/>
        <v>8</v>
      </c>
      <c r="N15" s="1027">
        <f t="shared" si="1"/>
        <v>9</v>
      </c>
      <c r="O15" s="1027">
        <f t="shared" si="1"/>
        <v>10</v>
      </c>
      <c r="P15" s="1027">
        <f t="shared" si="1"/>
        <v>11</v>
      </c>
      <c r="Q15" s="1027">
        <f t="shared" si="1"/>
        <v>12</v>
      </c>
      <c r="R15" s="1027">
        <f t="shared" si="1"/>
        <v>13</v>
      </c>
      <c r="S15" s="1027">
        <f t="shared" si="1"/>
        <v>14</v>
      </c>
      <c r="T15" s="1027">
        <f t="shared" si="1"/>
        <v>15</v>
      </c>
      <c r="U15" s="1027">
        <f t="shared" si="1"/>
        <v>16</v>
      </c>
      <c r="V15" s="1027">
        <f t="shared" si="1"/>
        <v>17</v>
      </c>
      <c r="W15" s="1043">
        <f t="shared" si="1"/>
        <v>18</v>
      </c>
      <c r="X15" s="1027">
        <f t="shared" si="1"/>
        <v>19</v>
      </c>
      <c r="Y15" s="1027">
        <f t="shared" si="1"/>
        <v>20</v>
      </c>
      <c r="Z15" s="1027">
        <f t="shared" si="1"/>
        <v>21</v>
      </c>
      <c r="AA15" s="1027">
        <f t="shared" si="1"/>
        <v>22</v>
      </c>
      <c r="AB15" s="1027">
        <f t="shared" si="1"/>
        <v>23</v>
      </c>
      <c r="AC15" s="1027">
        <f t="shared" si="1"/>
        <v>24</v>
      </c>
      <c r="AD15" s="1027">
        <f t="shared" si="1"/>
        <v>25</v>
      </c>
      <c r="AE15" s="1027">
        <f t="shared" ref="AE15" si="2">AD15+1</f>
        <v>26</v>
      </c>
      <c r="AF15" s="1027">
        <f t="shared" ref="AF15" si="3">AE15+1</f>
        <v>27</v>
      </c>
      <c r="AG15" s="1027">
        <f t="shared" ref="AG15" si="4">AF15+1</f>
        <v>28</v>
      </c>
      <c r="AH15" s="1027">
        <f t="shared" ref="AH15" si="5">AG15+1</f>
        <v>29</v>
      </c>
      <c r="AI15" s="1027">
        <f t="shared" ref="AI15" si="6">AH15+1</f>
        <v>30</v>
      </c>
      <c r="AJ15" s="1027">
        <f t="shared" ref="AJ15" si="7">AI15+1</f>
        <v>31</v>
      </c>
      <c r="AK15" s="1027">
        <f t="shared" ref="AK15" si="8">AJ15+1</f>
        <v>32</v>
      </c>
      <c r="AL15" s="1027">
        <f t="shared" ref="AL15" si="9">AK15+1</f>
        <v>33</v>
      </c>
      <c r="AM15" s="1027">
        <f t="shared" ref="AM15" si="10">AL15+1</f>
        <v>34</v>
      </c>
      <c r="AN15" s="1027">
        <f t="shared" ref="AN15" si="11">AM15+1</f>
        <v>35</v>
      </c>
    </row>
    <row r="16" spans="1:41" x14ac:dyDescent="0.25">
      <c r="A16" s="933"/>
      <c r="C16" s="1044" t="s">
        <v>174</v>
      </c>
      <c r="D16" s="1026" t="s">
        <v>116</v>
      </c>
      <c r="E16" s="1045">
        <f>E5</f>
        <v>1000</v>
      </c>
      <c r="F16" s="1045">
        <f t="shared" ref="F16:AN16" si="12">E16*(1+$E$6)</f>
        <v>1020</v>
      </c>
      <c r="G16" s="1045">
        <f t="shared" si="12"/>
        <v>1040.4000000000001</v>
      </c>
      <c r="H16" s="1045">
        <f t="shared" si="12"/>
        <v>1061.2080000000001</v>
      </c>
      <c r="I16" s="1045">
        <f t="shared" si="12"/>
        <v>1082.4321600000001</v>
      </c>
      <c r="J16" s="1045">
        <f t="shared" si="12"/>
        <v>1104.0808032</v>
      </c>
      <c r="K16" s="1045">
        <f t="shared" si="12"/>
        <v>1126.1624192639999</v>
      </c>
      <c r="L16" s="1045">
        <f t="shared" si="12"/>
        <v>1148.68566764928</v>
      </c>
      <c r="M16" s="1045">
        <f t="shared" si="12"/>
        <v>1171.6593810022657</v>
      </c>
      <c r="N16" s="1045">
        <f t="shared" si="12"/>
        <v>1195.0925686223111</v>
      </c>
      <c r="O16" s="1045">
        <f t="shared" si="12"/>
        <v>1218.9944199947574</v>
      </c>
      <c r="P16" s="1045">
        <f t="shared" si="12"/>
        <v>1243.3743083946526</v>
      </c>
      <c r="Q16" s="1045">
        <f t="shared" si="12"/>
        <v>1268.2417945625457</v>
      </c>
      <c r="R16" s="1045">
        <f t="shared" si="12"/>
        <v>1293.6066304537967</v>
      </c>
      <c r="S16" s="1045">
        <f t="shared" si="12"/>
        <v>1319.4787630628728</v>
      </c>
      <c r="T16" s="1045">
        <f t="shared" si="12"/>
        <v>1345.8683383241303</v>
      </c>
      <c r="U16" s="1045">
        <f t="shared" si="12"/>
        <v>1372.785705090613</v>
      </c>
      <c r="V16" s="1045">
        <f t="shared" si="12"/>
        <v>1400.2414191924252</v>
      </c>
      <c r="W16" s="1046">
        <f t="shared" si="12"/>
        <v>1428.2462475762736</v>
      </c>
      <c r="X16" s="1045">
        <f t="shared" si="12"/>
        <v>1456.811172527799</v>
      </c>
      <c r="Y16" s="1045">
        <f t="shared" si="12"/>
        <v>1485.947395978355</v>
      </c>
      <c r="Z16" s="1045">
        <f t="shared" si="12"/>
        <v>1515.6663438979222</v>
      </c>
      <c r="AA16" s="1045">
        <f t="shared" si="12"/>
        <v>1545.9796707758805</v>
      </c>
      <c r="AB16" s="1045">
        <f t="shared" si="12"/>
        <v>1576.8992641913983</v>
      </c>
      <c r="AC16" s="1045">
        <f t="shared" si="12"/>
        <v>1608.4372494752263</v>
      </c>
      <c r="AD16" s="1045">
        <f t="shared" si="12"/>
        <v>1640.6059944647309</v>
      </c>
      <c r="AE16" s="1045">
        <f t="shared" si="12"/>
        <v>1673.4181143540254</v>
      </c>
      <c r="AF16" s="1045">
        <f t="shared" si="12"/>
        <v>1706.8864766411059</v>
      </c>
      <c r="AG16" s="1045">
        <f t="shared" si="12"/>
        <v>1741.024206173928</v>
      </c>
      <c r="AH16" s="1045">
        <f t="shared" si="12"/>
        <v>1775.8446902974065</v>
      </c>
      <c r="AI16" s="1045">
        <f t="shared" si="12"/>
        <v>1811.3615841033547</v>
      </c>
      <c r="AJ16" s="1045">
        <f t="shared" si="12"/>
        <v>1847.588815785422</v>
      </c>
      <c r="AK16" s="1045">
        <f t="shared" si="12"/>
        <v>1884.5405921011304</v>
      </c>
      <c r="AL16" s="1045">
        <f t="shared" si="12"/>
        <v>1922.2314039431531</v>
      </c>
      <c r="AM16" s="1045">
        <f t="shared" si="12"/>
        <v>1960.6760320220162</v>
      </c>
      <c r="AN16" s="1045">
        <f t="shared" si="12"/>
        <v>1999.8895526624565</v>
      </c>
    </row>
    <row r="17" spans="1:40" x14ac:dyDescent="0.25">
      <c r="A17" s="933"/>
      <c r="C17" s="1047" t="s">
        <v>176</v>
      </c>
      <c r="D17" s="1026" t="s">
        <v>175</v>
      </c>
      <c r="E17" s="1045">
        <f t="shared" ref="E17:AN17" si="13">E16*$E$7</f>
        <v>70</v>
      </c>
      <c r="F17" s="1045">
        <f t="shared" si="13"/>
        <v>71.400000000000006</v>
      </c>
      <c r="G17" s="1045">
        <f t="shared" si="13"/>
        <v>72.828000000000017</v>
      </c>
      <c r="H17" s="1045">
        <f t="shared" si="13"/>
        <v>74.284560000000013</v>
      </c>
      <c r="I17" s="1045">
        <f t="shared" si="13"/>
        <v>75.770251200000018</v>
      </c>
      <c r="J17" s="1045">
        <f t="shared" si="13"/>
        <v>77.285656224000007</v>
      </c>
      <c r="K17" s="1045">
        <f t="shared" si="13"/>
        <v>78.83136934848001</v>
      </c>
      <c r="L17" s="1045">
        <f t="shared" si="13"/>
        <v>80.407996735449615</v>
      </c>
      <c r="M17" s="1045">
        <f t="shared" si="13"/>
        <v>82.016156670158608</v>
      </c>
      <c r="N17" s="1045">
        <f t="shared" si="13"/>
        <v>83.65647980356178</v>
      </c>
      <c r="O17" s="1045">
        <f t="shared" si="13"/>
        <v>85.329609399633028</v>
      </c>
      <c r="P17" s="1045">
        <f t="shared" si="13"/>
        <v>87.036201587625698</v>
      </c>
      <c r="Q17" s="1045">
        <f t="shared" si="13"/>
        <v>88.776925619378204</v>
      </c>
      <c r="R17" s="1045">
        <f t="shared" si="13"/>
        <v>90.552464131765774</v>
      </c>
      <c r="S17" s="1045">
        <f t="shared" si="13"/>
        <v>92.363513414401098</v>
      </c>
      <c r="T17" s="1045">
        <f t="shared" si="13"/>
        <v>94.210783682689126</v>
      </c>
      <c r="U17" s="1045">
        <f t="shared" si="13"/>
        <v>96.09499935634291</v>
      </c>
      <c r="V17" s="1045">
        <f t="shared" si="13"/>
        <v>98.016899343469774</v>
      </c>
      <c r="W17" s="1046">
        <f t="shared" si="13"/>
        <v>99.977237330339165</v>
      </c>
      <c r="X17" s="1045">
        <f t="shared" si="13"/>
        <v>101.97678207694594</v>
      </c>
      <c r="Y17" s="1045">
        <f t="shared" si="13"/>
        <v>104.01631771848486</v>
      </c>
      <c r="Z17" s="1045">
        <f t="shared" si="13"/>
        <v>106.09664407285456</v>
      </c>
      <c r="AA17" s="1045">
        <f t="shared" si="13"/>
        <v>108.21857695431164</v>
      </c>
      <c r="AB17" s="1045">
        <f t="shared" si="13"/>
        <v>110.38294849339789</v>
      </c>
      <c r="AC17" s="1045">
        <f t="shared" si="13"/>
        <v>112.59060746326585</v>
      </c>
      <c r="AD17" s="1045">
        <f t="shared" si="13"/>
        <v>114.84241961253117</v>
      </c>
      <c r="AE17" s="1045">
        <f t="shared" si="13"/>
        <v>117.1392680047818</v>
      </c>
      <c r="AF17" s="1045">
        <f t="shared" si="13"/>
        <v>119.48205336487743</v>
      </c>
      <c r="AG17" s="1045">
        <f t="shared" si="13"/>
        <v>121.87169443217496</v>
      </c>
      <c r="AH17" s="1045">
        <f t="shared" si="13"/>
        <v>124.30912832081846</v>
      </c>
      <c r="AI17" s="1045">
        <f t="shared" si="13"/>
        <v>126.79531088723485</v>
      </c>
      <c r="AJ17" s="1045">
        <f t="shared" si="13"/>
        <v>129.33121710497954</v>
      </c>
      <c r="AK17" s="1045">
        <f t="shared" si="13"/>
        <v>131.91784144707916</v>
      </c>
      <c r="AL17" s="1045">
        <f t="shared" si="13"/>
        <v>134.55619827602072</v>
      </c>
      <c r="AM17" s="1045">
        <f t="shared" si="13"/>
        <v>137.24732224154116</v>
      </c>
      <c r="AN17" s="1045">
        <f t="shared" si="13"/>
        <v>139.99226868637197</v>
      </c>
    </row>
    <row r="18" spans="1:40" x14ac:dyDescent="0.25">
      <c r="A18" s="933"/>
      <c r="C18" s="1044"/>
      <c r="D18" s="1048"/>
      <c r="E18" s="1049"/>
      <c r="F18" s="1049"/>
      <c r="G18" s="1049"/>
      <c r="H18" s="1049"/>
      <c r="I18" s="1049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50"/>
      <c r="X18" s="1049"/>
      <c r="Y18" s="1049"/>
      <c r="Z18" s="1049"/>
      <c r="AA18" s="1049"/>
      <c r="AB18" s="1049"/>
      <c r="AC18" s="1049"/>
      <c r="AD18" s="1049"/>
      <c r="AE18" s="1049"/>
      <c r="AF18" s="1049"/>
      <c r="AG18" s="1049"/>
      <c r="AH18" s="1049"/>
      <c r="AI18" s="1049"/>
      <c r="AJ18" s="1049"/>
      <c r="AK18" s="1049"/>
      <c r="AL18" s="1049"/>
      <c r="AM18" s="1049"/>
      <c r="AN18" s="1049"/>
    </row>
    <row r="19" spans="1:40" x14ac:dyDescent="0.25">
      <c r="A19" s="933"/>
      <c r="C19" s="1044"/>
      <c r="D19" s="1026" t="s">
        <v>420</v>
      </c>
      <c r="E19" s="1045"/>
      <c r="F19" s="1045">
        <f>E22</f>
        <v>650</v>
      </c>
      <c r="G19" s="1045">
        <f t="shared" ref="G19:AD19" si="14">F22</f>
        <v>617.5</v>
      </c>
      <c r="H19" s="1045">
        <f t="shared" si="14"/>
        <v>585</v>
      </c>
      <c r="I19" s="1045">
        <f t="shared" si="14"/>
        <v>552.5</v>
      </c>
      <c r="J19" s="1045">
        <f t="shared" si="14"/>
        <v>520</v>
      </c>
      <c r="K19" s="1045">
        <f t="shared" si="14"/>
        <v>487.5</v>
      </c>
      <c r="L19" s="1045">
        <f t="shared" si="14"/>
        <v>455</v>
      </c>
      <c r="M19" s="1045">
        <f t="shared" si="14"/>
        <v>422.5</v>
      </c>
      <c r="N19" s="1045">
        <f t="shared" si="14"/>
        <v>390</v>
      </c>
      <c r="O19" s="1045">
        <f t="shared" si="14"/>
        <v>357.5</v>
      </c>
      <c r="P19" s="1045">
        <f t="shared" si="14"/>
        <v>325</v>
      </c>
      <c r="Q19" s="1045">
        <f t="shared" si="14"/>
        <v>292.5</v>
      </c>
      <c r="R19" s="1045">
        <f t="shared" si="14"/>
        <v>260</v>
      </c>
      <c r="S19" s="1045">
        <f t="shared" si="14"/>
        <v>227.5</v>
      </c>
      <c r="T19" s="1045">
        <f t="shared" si="14"/>
        <v>195</v>
      </c>
      <c r="U19" s="1045">
        <f t="shared" si="14"/>
        <v>162.5</v>
      </c>
      <c r="V19" s="1045">
        <f t="shared" si="14"/>
        <v>130</v>
      </c>
      <c r="W19" s="1046">
        <f t="shared" si="14"/>
        <v>97.5</v>
      </c>
      <c r="X19" s="1045">
        <f t="shared" si="14"/>
        <v>65</v>
      </c>
      <c r="Y19" s="1045">
        <f t="shared" si="14"/>
        <v>32.5</v>
      </c>
      <c r="Z19" s="1045">
        <f t="shared" si="14"/>
        <v>0</v>
      </c>
      <c r="AA19" s="1045">
        <f t="shared" si="14"/>
        <v>0</v>
      </c>
      <c r="AB19" s="1045">
        <f t="shared" si="14"/>
        <v>0</v>
      </c>
      <c r="AC19" s="1045">
        <f t="shared" si="14"/>
        <v>0</v>
      </c>
      <c r="AD19" s="1045">
        <f t="shared" si="14"/>
        <v>0</v>
      </c>
      <c r="AE19" s="1045">
        <f t="shared" ref="AE19" si="15">AD22</f>
        <v>0</v>
      </c>
      <c r="AF19" s="1045">
        <f t="shared" ref="AF19" si="16">AE22</f>
        <v>0</v>
      </c>
      <c r="AG19" s="1045">
        <f t="shared" ref="AG19" si="17">AF22</f>
        <v>0</v>
      </c>
      <c r="AH19" s="1045">
        <f t="shared" ref="AH19" si="18">AG22</f>
        <v>0</v>
      </c>
      <c r="AI19" s="1045">
        <f t="shared" ref="AI19" si="19">AH22</f>
        <v>0</v>
      </c>
      <c r="AJ19" s="1045">
        <f t="shared" ref="AJ19" si="20">AI22</f>
        <v>0</v>
      </c>
      <c r="AK19" s="1045">
        <f t="shared" ref="AK19" si="21">AJ22</f>
        <v>0</v>
      </c>
      <c r="AL19" s="1045">
        <f t="shared" ref="AL19" si="22">AK22</f>
        <v>0</v>
      </c>
      <c r="AM19" s="1045">
        <f t="shared" ref="AM19" si="23">AL22</f>
        <v>0</v>
      </c>
      <c r="AN19" s="1045">
        <f t="shared" ref="AN19" si="24">AM22</f>
        <v>0</v>
      </c>
    </row>
    <row r="20" spans="1:40" x14ac:dyDescent="0.25">
      <c r="A20" s="933"/>
      <c r="C20" s="1047"/>
      <c r="D20" s="1026" t="s">
        <v>60</v>
      </c>
      <c r="E20" s="1045">
        <f>E16*E8</f>
        <v>650</v>
      </c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6"/>
      <c r="X20" s="1045"/>
      <c r="Y20" s="1045"/>
      <c r="Z20" s="1045"/>
      <c r="AA20" s="1045"/>
      <c r="AB20" s="1045"/>
      <c r="AC20" s="1045"/>
      <c r="AD20" s="1045"/>
      <c r="AE20" s="1045"/>
      <c r="AF20" s="1045"/>
      <c r="AG20" s="1045"/>
      <c r="AH20" s="1045"/>
      <c r="AI20" s="1045"/>
      <c r="AJ20" s="1045"/>
      <c r="AK20" s="1045"/>
      <c r="AL20" s="1045"/>
      <c r="AM20" s="1045"/>
      <c r="AN20" s="1045"/>
    </row>
    <row r="21" spans="1:40" x14ac:dyDescent="0.25">
      <c r="A21" s="933"/>
      <c r="C21" s="1044"/>
      <c r="D21" s="1026" t="s">
        <v>368</v>
      </c>
      <c r="E21" s="1045"/>
      <c r="F21" s="1045">
        <f t="shared" ref="F21:AN21" si="25">IF($E$9&lt;F15,0,$E$20/$E$9)</f>
        <v>32.5</v>
      </c>
      <c r="G21" s="1045">
        <f t="shared" si="25"/>
        <v>32.5</v>
      </c>
      <c r="H21" s="1045">
        <f t="shared" si="25"/>
        <v>32.5</v>
      </c>
      <c r="I21" s="1045">
        <f t="shared" si="25"/>
        <v>32.5</v>
      </c>
      <c r="J21" s="1045">
        <f t="shared" si="25"/>
        <v>32.5</v>
      </c>
      <c r="K21" s="1045">
        <f t="shared" si="25"/>
        <v>32.5</v>
      </c>
      <c r="L21" s="1045">
        <f t="shared" si="25"/>
        <v>32.5</v>
      </c>
      <c r="M21" s="1045">
        <f t="shared" si="25"/>
        <v>32.5</v>
      </c>
      <c r="N21" s="1045">
        <f t="shared" si="25"/>
        <v>32.5</v>
      </c>
      <c r="O21" s="1045">
        <f t="shared" si="25"/>
        <v>32.5</v>
      </c>
      <c r="P21" s="1045">
        <f t="shared" si="25"/>
        <v>32.5</v>
      </c>
      <c r="Q21" s="1045">
        <f t="shared" si="25"/>
        <v>32.5</v>
      </c>
      <c r="R21" s="1045">
        <f t="shared" si="25"/>
        <v>32.5</v>
      </c>
      <c r="S21" s="1045">
        <f t="shared" si="25"/>
        <v>32.5</v>
      </c>
      <c r="T21" s="1045">
        <f t="shared" si="25"/>
        <v>32.5</v>
      </c>
      <c r="U21" s="1045">
        <f t="shared" si="25"/>
        <v>32.5</v>
      </c>
      <c r="V21" s="1045">
        <f t="shared" si="25"/>
        <v>32.5</v>
      </c>
      <c r="W21" s="1046">
        <f t="shared" si="25"/>
        <v>32.5</v>
      </c>
      <c r="X21" s="1045">
        <f t="shared" si="25"/>
        <v>32.5</v>
      </c>
      <c r="Y21" s="1045">
        <f t="shared" si="25"/>
        <v>32.5</v>
      </c>
      <c r="Z21" s="1045">
        <f t="shared" si="25"/>
        <v>0</v>
      </c>
      <c r="AA21" s="1045">
        <f t="shared" si="25"/>
        <v>0</v>
      </c>
      <c r="AB21" s="1045">
        <f t="shared" si="25"/>
        <v>0</v>
      </c>
      <c r="AC21" s="1045">
        <f t="shared" si="25"/>
        <v>0</v>
      </c>
      <c r="AD21" s="1045">
        <f t="shared" si="25"/>
        <v>0</v>
      </c>
      <c r="AE21" s="1045">
        <f t="shared" si="25"/>
        <v>0</v>
      </c>
      <c r="AF21" s="1045">
        <f t="shared" si="25"/>
        <v>0</v>
      </c>
      <c r="AG21" s="1045">
        <f t="shared" si="25"/>
        <v>0</v>
      </c>
      <c r="AH21" s="1045">
        <f t="shared" si="25"/>
        <v>0</v>
      </c>
      <c r="AI21" s="1045">
        <f t="shared" si="25"/>
        <v>0</v>
      </c>
      <c r="AJ21" s="1045">
        <f t="shared" si="25"/>
        <v>0</v>
      </c>
      <c r="AK21" s="1045">
        <f t="shared" si="25"/>
        <v>0</v>
      </c>
      <c r="AL21" s="1045">
        <f t="shared" si="25"/>
        <v>0</v>
      </c>
      <c r="AM21" s="1045">
        <f t="shared" si="25"/>
        <v>0</v>
      </c>
      <c r="AN21" s="1045">
        <f t="shared" si="25"/>
        <v>0</v>
      </c>
    </row>
    <row r="22" spans="1:40" x14ac:dyDescent="0.25">
      <c r="A22" s="933"/>
      <c r="C22" s="1044" t="s">
        <v>177</v>
      </c>
      <c r="D22" s="1026" t="s">
        <v>421</v>
      </c>
      <c r="E22" s="1045">
        <f>E19+E20-E21</f>
        <v>650</v>
      </c>
      <c r="F22" s="1045">
        <f>F19+F20-F21</f>
        <v>617.5</v>
      </c>
      <c r="G22" s="1045">
        <f t="shared" ref="G22:AD22" si="26">G19+G20-G21</f>
        <v>585</v>
      </c>
      <c r="H22" s="1045">
        <f t="shared" si="26"/>
        <v>552.5</v>
      </c>
      <c r="I22" s="1045">
        <f t="shared" si="26"/>
        <v>520</v>
      </c>
      <c r="J22" s="1045">
        <f t="shared" si="26"/>
        <v>487.5</v>
      </c>
      <c r="K22" s="1045">
        <f t="shared" si="26"/>
        <v>455</v>
      </c>
      <c r="L22" s="1045">
        <f t="shared" si="26"/>
        <v>422.5</v>
      </c>
      <c r="M22" s="1045">
        <f t="shared" si="26"/>
        <v>390</v>
      </c>
      <c r="N22" s="1045">
        <f t="shared" si="26"/>
        <v>357.5</v>
      </c>
      <c r="O22" s="1045">
        <f t="shared" si="26"/>
        <v>325</v>
      </c>
      <c r="P22" s="1045">
        <f t="shared" si="26"/>
        <v>292.5</v>
      </c>
      <c r="Q22" s="1045">
        <f t="shared" si="26"/>
        <v>260</v>
      </c>
      <c r="R22" s="1045">
        <f t="shared" si="26"/>
        <v>227.5</v>
      </c>
      <c r="S22" s="1045">
        <f t="shared" si="26"/>
        <v>195</v>
      </c>
      <c r="T22" s="1045">
        <f t="shared" si="26"/>
        <v>162.5</v>
      </c>
      <c r="U22" s="1045">
        <f t="shared" si="26"/>
        <v>130</v>
      </c>
      <c r="V22" s="1045">
        <f t="shared" si="26"/>
        <v>97.5</v>
      </c>
      <c r="W22" s="1046">
        <f t="shared" si="26"/>
        <v>65</v>
      </c>
      <c r="X22" s="1045">
        <f t="shared" si="26"/>
        <v>32.5</v>
      </c>
      <c r="Y22" s="1045">
        <f t="shared" si="26"/>
        <v>0</v>
      </c>
      <c r="Z22" s="1045">
        <f t="shared" si="26"/>
        <v>0</v>
      </c>
      <c r="AA22" s="1045">
        <f t="shared" si="26"/>
        <v>0</v>
      </c>
      <c r="AB22" s="1045">
        <f t="shared" si="26"/>
        <v>0</v>
      </c>
      <c r="AC22" s="1045">
        <f t="shared" si="26"/>
        <v>0</v>
      </c>
      <c r="AD22" s="1045">
        <f t="shared" si="26"/>
        <v>0</v>
      </c>
      <c r="AE22" s="1045">
        <f t="shared" ref="AE22:AN22" si="27">AE19+AE20-AE21</f>
        <v>0</v>
      </c>
      <c r="AF22" s="1045">
        <f t="shared" si="27"/>
        <v>0</v>
      </c>
      <c r="AG22" s="1045">
        <f t="shared" si="27"/>
        <v>0</v>
      </c>
      <c r="AH22" s="1045">
        <f t="shared" si="27"/>
        <v>0</v>
      </c>
      <c r="AI22" s="1045">
        <f t="shared" si="27"/>
        <v>0</v>
      </c>
      <c r="AJ22" s="1045">
        <f t="shared" si="27"/>
        <v>0</v>
      </c>
      <c r="AK22" s="1045">
        <f t="shared" si="27"/>
        <v>0</v>
      </c>
      <c r="AL22" s="1045">
        <f t="shared" si="27"/>
        <v>0</v>
      </c>
      <c r="AM22" s="1045">
        <f t="shared" si="27"/>
        <v>0</v>
      </c>
      <c r="AN22" s="1045">
        <f t="shared" si="27"/>
        <v>0</v>
      </c>
    </row>
    <row r="23" spans="1:40" x14ac:dyDescent="0.25">
      <c r="A23" s="933"/>
      <c r="C23" s="1044"/>
      <c r="W23" s="1051"/>
    </row>
    <row r="24" spans="1:40" x14ac:dyDescent="0.25">
      <c r="A24" s="933"/>
      <c r="C24" s="1047" t="s">
        <v>178</v>
      </c>
      <c r="D24" s="1026" t="s">
        <v>0</v>
      </c>
      <c r="E24" s="1049">
        <f>E22/E16</f>
        <v>0.65</v>
      </c>
      <c r="F24" s="1049">
        <f>F19/F16</f>
        <v>0.63725490196078427</v>
      </c>
      <c r="G24" s="1049">
        <f t="shared" ref="G24:Y24" si="28">G19/G16</f>
        <v>0.59352172241445589</v>
      </c>
      <c r="H24" s="1049">
        <f t="shared" si="28"/>
        <v>0.55125856571002096</v>
      </c>
      <c r="I24" s="1049">
        <f t="shared" si="28"/>
        <v>0.51042459787964911</v>
      </c>
      <c r="J24" s="1049">
        <f t="shared" si="28"/>
        <v>0.47098002111155629</v>
      </c>
      <c r="K24" s="1049">
        <f t="shared" si="28"/>
        <v>0.43288604881576864</v>
      </c>
      <c r="L24" s="1049">
        <f t="shared" si="28"/>
        <v>0.39610488126933074</v>
      </c>
      <c r="M24" s="1049">
        <f t="shared" si="28"/>
        <v>0.36059968182782209</v>
      </c>
      <c r="N24" s="1049">
        <f t="shared" si="28"/>
        <v>0.3263345536903367</v>
      </c>
      <c r="O24" s="1049">
        <f t="shared" si="28"/>
        <v>0.29327451720536796</v>
      </c>
      <c r="P24" s="1049">
        <f t="shared" si="28"/>
        <v>0.261385487705319</v>
      </c>
      <c r="Q24" s="1049">
        <f t="shared" si="28"/>
        <v>0.23063425385763442</v>
      </c>
      <c r="R24" s="1049">
        <f t="shared" si="28"/>
        <v>0.20098845652081429</v>
      </c>
      <c r="S24" s="1049">
        <f t="shared" si="28"/>
        <v>0.17241656809383576</v>
      </c>
      <c r="T24" s="1049">
        <f t="shared" si="28"/>
        <v>0.14488787234776115</v>
      </c>
      <c r="U24" s="1049">
        <f t="shared" si="28"/>
        <v>0.11837244472856302</v>
      </c>
      <c r="V24" s="1049">
        <f t="shared" si="28"/>
        <v>9.2841133120441593E-2</v>
      </c>
      <c r="W24" s="1050">
        <f t="shared" si="28"/>
        <v>6.8265539059148228E-2</v>
      </c>
      <c r="X24" s="1049">
        <f t="shared" si="28"/>
        <v>4.4617999385064201E-2</v>
      </c>
      <c r="Y24" s="1049">
        <f t="shared" si="28"/>
        <v>2.1871568326011864E-2</v>
      </c>
      <c r="Z24" s="1049" t="str">
        <f t="shared" ref="Z24:AD24" si="29">IF(Z27=0,"",Z22/Z16)</f>
        <v/>
      </c>
      <c r="AA24" s="1049" t="str">
        <f t="shared" si="29"/>
        <v/>
      </c>
      <c r="AB24" s="1049" t="str">
        <f t="shared" si="29"/>
        <v/>
      </c>
      <c r="AC24" s="1049" t="str">
        <f t="shared" si="29"/>
        <v/>
      </c>
      <c r="AD24" s="1049" t="str">
        <f t="shared" si="29"/>
        <v/>
      </c>
      <c r="AE24" s="1049" t="str">
        <f t="shared" ref="AE24:AN24" si="30">IF(AE27=0,"",AE22/AE16)</f>
        <v/>
      </c>
      <c r="AF24" s="1049" t="str">
        <f t="shared" si="30"/>
        <v/>
      </c>
      <c r="AG24" s="1049" t="str">
        <f t="shared" si="30"/>
        <v/>
      </c>
      <c r="AH24" s="1049" t="str">
        <f t="shared" si="30"/>
        <v/>
      </c>
      <c r="AI24" s="1049" t="str">
        <f t="shared" si="30"/>
        <v/>
      </c>
      <c r="AJ24" s="1049" t="str">
        <f t="shared" si="30"/>
        <v/>
      </c>
      <c r="AK24" s="1049" t="str">
        <f t="shared" si="30"/>
        <v/>
      </c>
      <c r="AL24" s="1049" t="str">
        <f t="shared" si="30"/>
        <v/>
      </c>
      <c r="AM24" s="1049" t="str">
        <f t="shared" si="30"/>
        <v/>
      </c>
      <c r="AN24" s="1049" t="str">
        <f t="shared" si="30"/>
        <v/>
      </c>
    </row>
    <row r="25" spans="1:40" x14ac:dyDescent="0.25">
      <c r="C25" s="1047"/>
      <c r="D25" s="1026" t="s">
        <v>381</v>
      </c>
      <c r="F25" s="1052">
        <f t="shared" ref="F25:AN25" si="31">IF(F24&lt;$E$10,$D$13,$E$13)</f>
        <v>0.06</v>
      </c>
      <c r="G25" s="1052">
        <f t="shared" si="31"/>
        <v>0.06</v>
      </c>
      <c r="H25" s="1052">
        <f t="shared" si="31"/>
        <v>0.06</v>
      </c>
      <c r="I25" s="1052">
        <f t="shared" si="31"/>
        <v>0.06</v>
      </c>
      <c r="J25" s="1052">
        <f t="shared" si="31"/>
        <v>0.06</v>
      </c>
      <c r="K25" s="1052">
        <f t="shared" si="31"/>
        <v>0.05</v>
      </c>
      <c r="L25" s="1052">
        <f t="shared" si="31"/>
        <v>0.05</v>
      </c>
      <c r="M25" s="1052">
        <f t="shared" si="31"/>
        <v>0.05</v>
      </c>
      <c r="N25" s="1052">
        <f t="shared" si="31"/>
        <v>0.05</v>
      </c>
      <c r="O25" s="1052">
        <f t="shared" si="31"/>
        <v>0.05</v>
      </c>
      <c r="P25" s="1052">
        <f t="shared" si="31"/>
        <v>0.05</v>
      </c>
      <c r="Q25" s="1052">
        <f t="shared" si="31"/>
        <v>0.05</v>
      </c>
      <c r="R25" s="1052">
        <f t="shared" si="31"/>
        <v>0.05</v>
      </c>
      <c r="S25" s="1052">
        <f t="shared" si="31"/>
        <v>0.05</v>
      </c>
      <c r="T25" s="1052">
        <f t="shared" si="31"/>
        <v>0.05</v>
      </c>
      <c r="U25" s="1052">
        <f t="shared" si="31"/>
        <v>0.05</v>
      </c>
      <c r="V25" s="1052">
        <f t="shared" si="31"/>
        <v>0.05</v>
      </c>
      <c r="W25" s="1053">
        <f t="shared" si="31"/>
        <v>0.05</v>
      </c>
      <c r="X25" s="1052">
        <f t="shared" si="31"/>
        <v>0.05</v>
      </c>
      <c r="Y25" s="1052">
        <f t="shared" si="31"/>
        <v>0.05</v>
      </c>
      <c r="Z25" s="1052">
        <f t="shared" si="31"/>
        <v>0.06</v>
      </c>
      <c r="AA25" s="1052">
        <f t="shared" si="31"/>
        <v>0.06</v>
      </c>
      <c r="AB25" s="1052">
        <f t="shared" si="31"/>
        <v>0.06</v>
      </c>
      <c r="AC25" s="1052">
        <f t="shared" si="31"/>
        <v>0.06</v>
      </c>
      <c r="AD25" s="1052">
        <f t="shared" si="31"/>
        <v>0.06</v>
      </c>
      <c r="AE25" s="1052">
        <f t="shared" si="31"/>
        <v>0.06</v>
      </c>
      <c r="AF25" s="1052">
        <f t="shared" si="31"/>
        <v>0.06</v>
      </c>
      <c r="AG25" s="1052">
        <f t="shared" si="31"/>
        <v>0.06</v>
      </c>
      <c r="AH25" s="1052">
        <f t="shared" si="31"/>
        <v>0.06</v>
      </c>
      <c r="AI25" s="1052">
        <f t="shared" si="31"/>
        <v>0.06</v>
      </c>
      <c r="AJ25" s="1052">
        <f t="shared" si="31"/>
        <v>0.06</v>
      </c>
      <c r="AK25" s="1052">
        <f t="shared" si="31"/>
        <v>0.06</v>
      </c>
      <c r="AL25" s="1052">
        <f t="shared" si="31"/>
        <v>0.06</v>
      </c>
      <c r="AM25" s="1052">
        <f t="shared" si="31"/>
        <v>0.06</v>
      </c>
      <c r="AN25" s="1052">
        <f t="shared" si="31"/>
        <v>0.06</v>
      </c>
    </row>
    <row r="26" spans="1:40" x14ac:dyDescent="0.25">
      <c r="C26" s="1047" t="s">
        <v>179</v>
      </c>
      <c r="D26" s="1026" t="s">
        <v>62</v>
      </c>
      <c r="F26" s="1045">
        <f>F25*F19</f>
        <v>39</v>
      </c>
      <c r="G26" s="1045">
        <f t="shared" ref="G26:Y26" si="32">G25*G19</f>
        <v>37.049999999999997</v>
      </c>
      <c r="H26" s="1045">
        <f t="shared" si="32"/>
        <v>35.1</v>
      </c>
      <c r="I26" s="1045">
        <f t="shared" si="32"/>
        <v>33.15</v>
      </c>
      <c r="J26" s="1045">
        <f t="shared" si="32"/>
        <v>31.2</v>
      </c>
      <c r="K26" s="1045">
        <f t="shared" si="32"/>
        <v>24.375</v>
      </c>
      <c r="L26" s="1045">
        <f t="shared" si="32"/>
        <v>22.75</v>
      </c>
      <c r="M26" s="1045">
        <f t="shared" si="32"/>
        <v>21.125</v>
      </c>
      <c r="N26" s="1045">
        <f t="shared" si="32"/>
        <v>19.5</v>
      </c>
      <c r="O26" s="1045">
        <f t="shared" si="32"/>
        <v>17.875</v>
      </c>
      <c r="P26" s="1045">
        <f t="shared" si="32"/>
        <v>16.25</v>
      </c>
      <c r="Q26" s="1045">
        <f t="shared" si="32"/>
        <v>14.625</v>
      </c>
      <c r="R26" s="1045">
        <f t="shared" si="32"/>
        <v>13</v>
      </c>
      <c r="S26" s="1045">
        <f t="shared" si="32"/>
        <v>11.375</v>
      </c>
      <c r="T26" s="1045">
        <f t="shared" si="32"/>
        <v>9.75</v>
      </c>
      <c r="U26" s="1045">
        <f t="shared" si="32"/>
        <v>8.125</v>
      </c>
      <c r="V26" s="1045">
        <f t="shared" si="32"/>
        <v>6.5</v>
      </c>
      <c r="W26" s="1046">
        <f t="shared" si="32"/>
        <v>4.875</v>
      </c>
      <c r="X26" s="1045">
        <f t="shared" si="32"/>
        <v>3.25</v>
      </c>
      <c r="Y26" s="1045">
        <f t="shared" si="32"/>
        <v>1.625</v>
      </c>
      <c r="Z26" s="1045">
        <f t="shared" ref="Z26:AN26" si="33">Z19*$D$13</f>
        <v>0</v>
      </c>
      <c r="AA26" s="1045">
        <f t="shared" si="33"/>
        <v>0</v>
      </c>
      <c r="AB26" s="1045">
        <f t="shared" si="33"/>
        <v>0</v>
      </c>
      <c r="AC26" s="1045">
        <f t="shared" si="33"/>
        <v>0</v>
      </c>
      <c r="AD26" s="1045">
        <f t="shared" si="33"/>
        <v>0</v>
      </c>
      <c r="AE26" s="1045">
        <f t="shared" si="33"/>
        <v>0</v>
      </c>
      <c r="AF26" s="1045">
        <f t="shared" si="33"/>
        <v>0</v>
      </c>
      <c r="AG26" s="1045">
        <f t="shared" si="33"/>
        <v>0</v>
      </c>
      <c r="AH26" s="1045">
        <f t="shared" si="33"/>
        <v>0</v>
      </c>
      <c r="AI26" s="1045">
        <f t="shared" si="33"/>
        <v>0</v>
      </c>
      <c r="AJ26" s="1045">
        <f t="shared" si="33"/>
        <v>0</v>
      </c>
      <c r="AK26" s="1045">
        <f t="shared" si="33"/>
        <v>0</v>
      </c>
      <c r="AL26" s="1045">
        <f t="shared" si="33"/>
        <v>0</v>
      </c>
      <c r="AM26" s="1045">
        <f t="shared" si="33"/>
        <v>0</v>
      </c>
      <c r="AN26" s="1045">
        <f t="shared" si="33"/>
        <v>0</v>
      </c>
    </row>
    <row r="27" spans="1:40" x14ac:dyDescent="0.25">
      <c r="C27" s="1044" t="s">
        <v>180</v>
      </c>
      <c r="D27" s="1026" t="s">
        <v>398</v>
      </c>
      <c r="F27" s="1045">
        <f t="shared" ref="F27:AD27" si="34">F21+F26</f>
        <v>71.5</v>
      </c>
      <c r="G27" s="1045">
        <f t="shared" si="34"/>
        <v>69.55</v>
      </c>
      <c r="H27" s="1045">
        <f t="shared" si="34"/>
        <v>67.599999999999994</v>
      </c>
      <c r="I27" s="1045">
        <f t="shared" si="34"/>
        <v>65.650000000000006</v>
      </c>
      <c r="J27" s="1045">
        <f t="shared" si="34"/>
        <v>63.7</v>
      </c>
      <c r="K27" s="1045">
        <f t="shared" si="34"/>
        <v>56.875</v>
      </c>
      <c r="L27" s="1045">
        <f t="shared" si="34"/>
        <v>55.25</v>
      </c>
      <c r="M27" s="1045">
        <f t="shared" si="34"/>
        <v>53.625</v>
      </c>
      <c r="N27" s="1045">
        <f t="shared" si="34"/>
        <v>52</v>
      </c>
      <c r="O27" s="1045">
        <f t="shared" si="34"/>
        <v>50.375</v>
      </c>
      <c r="P27" s="1045">
        <f t="shared" si="34"/>
        <v>48.75</v>
      </c>
      <c r="Q27" s="1045">
        <f t="shared" si="34"/>
        <v>47.125</v>
      </c>
      <c r="R27" s="1045">
        <f t="shared" si="34"/>
        <v>45.5</v>
      </c>
      <c r="S27" s="1045">
        <f t="shared" si="34"/>
        <v>43.875</v>
      </c>
      <c r="T27" s="1045">
        <f t="shared" si="34"/>
        <v>42.25</v>
      </c>
      <c r="U27" s="1045">
        <f t="shared" si="34"/>
        <v>40.625</v>
      </c>
      <c r="V27" s="1045">
        <f t="shared" si="34"/>
        <v>39</v>
      </c>
      <c r="W27" s="1046">
        <f t="shared" si="34"/>
        <v>37.375</v>
      </c>
      <c r="X27" s="1045">
        <f t="shared" si="34"/>
        <v>35.75</v>
      </c>
      <c r="Y27" s="1045">
        <f t="shared" si="34"/>
        <v>34.125</v>
      </c>
      <c r="Z27" s="1045">
        <f t="shared" si="34"/>
        <v>0</v>
      </c>
      <c r="AA27" s="1045">
        <f t="shared" si="34"/>
        <v>0</v>
      </c>
      <c r="AB27" s="1045">
        <f t="shared" si="34"/>
        <v>0</v>
      </c>
      <c r="AC27" s="1045">
        <f t="shared" si="34"/>
        <v>0</v>
      </c>
      <c r="AD27" s="1045">
        <f t="shared" si="34"/>
        <v>0</v>
      </c>
      <c r="AE27" s="1045">
        <f t="shared" ref="AE27:AN27" si="35">AE21+AE26</f>
        <v>0</v>
      </c>
      <c r="AF27" s="1045">
        <f t="shared" si="35"/>
        <v>0</v>
      </c>
      <c r="AG27" s="1045">
        <f t="shared" si="35"/>
        <v>0</v>
      </c>
      <c r="AH27" s="1045">
        <f t="shared" si="35"/>
        <v>0</v>
      </c>
      <c r="AI27" s="1045">
        <f t="shared" si="35"/>
        <v>0</v>
      </c>
      <c r="AJ27" s="1045">
        <f t="shared" si="35"/>
        <v>0</v>
      </c>
      <c r="AK27" s="1045">
        <f t="shared" si="35"/>
        <v>0</v>
      </c>
      <c r="AL27" s="1045">
        <f t="shared" si="35"/>
        <v>0</v>
      </c>
      <c r="AM27" s="1045">
        <f t="shared" si="35"/>
        <v>0</v>
      </c>
      <c r="AN27" s="1045">
        <f t="shared" si="35"/>
        <v>0</v>
      </c>
    </row>
    <row r="28" spans="1:40" x14ac:dyDescent="0.25">
      <c r="C28" s="1044" t="s">
        <v>181</v>
      </c>
      <c r="D28" s="1026" t="s">
        <v>1</v>
      </c>
      <c r="E28" s="1049"/>
      <c r="F28" s="1049">
        <f t="shared" ref="F28:AD28" si="36">IF(F27=0,"",F17/F26)</f>
        <v>1.8307692307692309</v>
      </c>
      <c r="G28" s="1049">
        <f t="shared" si="36"/>
        <v>1.9656680161943325</v>
      </c>
      <c r="H28" s="1049">
        <f t="shared" si="36"/>
        <v>2.116369230769231</v>
      </c>
      <c r="I28" s="1049">
        <f t="shared" si="36"/>
        <v>2.2856787692307701</v>
      </c>
      <c r="J28" s="1049">
        <f t="shared" si="36"/>
        <v>2.4771043661538465</v>
      </c>
      <c r="K28" s="1049">
        <f t="shared" si="36"/>
        <v>3.234107460450462</v>
      </c>
      <c r="L28" s="1049">
        <f t="shared" si="36"/>
        <v>3.5344174389208622</v>
      </c>
      <c r="M28" s="1049">
        <f t="shared" si="36"/>
        <v>3.8824216175223012</v>
      </c>
      <c r="N28" s="1049">
        <f t="shared" si="36"/>
        <v>4.2900758873621427</v>
      </c>
      <c r="O28" s="1049">
        <f t="shared" si="36"/>
        <v>4.7736844419375117</v>
      </c>
      <c r="P28" s="1049">
        <f t="shared" si="36"/>
        <v>5.3560739438538887</v>
      </c>
      <c r="Q28" s="1049">
        <f t="shared" si="36"/>
        <v>6.0702171363677406</v>
      </c>
      <c r="R28" s="1049">
        <f t="shared" si="36"/>
        <v>6.9655741639819828</v>
      </c>
      <c r="S28" s="1049">
        <f t="shared" si="36"/>
        <v>8.1198693111561404</v>
      </c>
      <c r="T28" s="1049">
        <f t="shared" si="36"/>
        <v>9.6626444802758069</v>
      </c>
      <c r="U28" s="1049">
        <f t="shared" si="36"/>
        <v>11.827076843857588</v>
      </c>
      <c r="V28" s="1049">
        <f t="shared" si="36"/>
        <v>15.079522975918426</v>
      </c>
      <c r="W28" s="1050">
        <f t="shared" si="36"/>
        <v>20.50815124724906</v>
      </c>
      <c r="X28" s="1049">
        <f t="shared" si="36"/>
        <v>31.377471408291058</v>
      </c>
      <c r="Y28" s="1049">
        <f t="shared" si="36"/>
        <v>64.010041672913758</v>
      </c>
      <c r="Z28" s="1049" t="str">
        <f t="shared" si="36"/>
        <v/>
      </c>
      <c r="AA28" s="1049" t="str">
        <f t="shared" si="36"/>
        <v/>
      </c>
      <c r="AB28" s="1049" t="str">
        <f t="shared" si="36"/>
        <v/>
      </c>
      <c r="AC28" s="1049" t="str">
        <f t="shared" si="36"/>
        <v/>
      </c>
      <c r="AD28" s="1049" t="str">
        <f t="shared" si="36"/>
        <v/>
      </c>
      <c r="AE28" s="1049" t="str">
        <f t="shared" ref="AE28:AN28" si="37">IF(AE27=0,"",AE17/AE26)</f>
        <v/>
      </c>
      <c r="AF28" s="1049" t="str">
        <f t="shared" si="37"/>
        <v/>
      </c>
      <c r="AG28" s="1049" t="str">
        <f t="shared" si="37"/>
        <v/>
      </c>
      <c r="AH28" s="1049" t="str">
        <f t="shared" si="37"/>
        <v/>
      </c>
      <c r="AI28" s="1049" t="str">
        <f t="shared" si="37"/>
        <v/>
      </c>
      <c r="AJ28" s="1049" t="str">
        <f t="shared" si="37"/>
        <v/>
      </c>
      <c r="AK28" s="1049" t="str">
        <f t="shared" si="37"/>
        <v/>
      </c>
      <c r="AL28" s="1049" t="str">
        <f t="shared" si="37"/>
        <v/>
      </c>
      <c r="AM28" s="1049" t="str">
        <f t="shared" si="37"/>
        <v/>
      </c>
      <c r="AN28" s="1049" t="str">
        <f t="shared" si="37"/>
        <v/>
      </c>
    </row>
    <row r="29" spans="1:40" x14ac:dyDescent="0.25">
      <c r="C29" s="1044" t="s">
        <v>183</v>
      </c>
      <c r="D29" s="1026" t="s">
        <v>182</v>
      </c>
      <c r="E29" s="1049"/>
      <c r="F29" s="1049">
        <f t="shared" ref="F29:AD29" si="38">IF(F27=0,"",F17/F27)</f>
        <v>0.99860139860139863</v>
      </c>
      <c r="G29" s="1049">
        <f t="shared" si="38"/>
        <v>1.0471315600287565</v>
      </c>
      <c r="H29" s="1049">
        <f t="shared" si="38"/>
        <v>1.0988840236686392</v>
      </c>
      <c r="I29" s="1049">
        <f t="shared" si="38"/>
        <v>1.1541546260472202</v>
      </c>
      <c r="J29" s="1049">
        <f t="shared" si="38"/>
        <v>1.2132756079120879</v>
      </c>
      <c r="K29" s="1049">
        <f t="shared" si="38"/>
        <v>1.3860460544787694</v>
      </c>
      <c r="L29" s="1049">
        <f t="shared" si="38"/>
        <v>1.4553483572027079</v>
      </c>
      <c r="M29" s="1049">
        <f t="shared" si="38"/>
        <v>1.5294388190239367</v>
      </c>
      <c r="N29" s="1049">
        <f t="shared" si="38"/>
        <v>1.6087784577608035</v>
      </c>
      <c r="O29" s="1049">
        <f t="shared" si="38"/>
        <v>1.6938880277842785</v>
      </c>
      <c r="P29" s="1049">
        <f t="shared" si="38"/>
        <v>1.7853579812846296</v>
      </c>
      <c r="Q29" s="1049">
        <f t="shared" si="38"/>
        <v>1.883860490596885</v>
      </c>
      <c r="R29" s="1049">
        <f t="shared" si="38"/>
        <v>1.990164046851995</v>
      </c>
      <c r="S29" s="1049">
        <f t="shared" si="38"/>
        <v>2.1051513028923328</v>
      </c>
      <c r="T29" s="1049">
        <f t="shared" si="38"/>
        <v>2.2298410339098016</v>
      </c>
      <c r="U29" s="1049">
        <f t="shared" si="38"/>
        <v>2.3654153687715178</v>
      </c>
      <c r="V29" s="1049">
        <f t="shared" si="38"/>
        <v>2.513253829319738</v>
      </c>
      <c r="W29" s="1050">
        <f t="shared" si="38"/>
        <v>2.6749762496411815</v>
      </c>
      <c r="X29" s="1049">
        <f t="shared" si="38"/>
        <v>2.8524974007537325</v>
      </c>
      <c r="Y29" s="1049">
        <f t="shared" si="38"/>
        <v>3.0480972225197029</v>
      </c>
      <c r="Z29" s="1049" t="str">
        <f t="shared" si="38"/>
        <v/>
      </c>
      <c r="AA29" s="1049" t="str">
        <f t="shared" si="38"/>
        <v/>
      </c>
      <c r="AB29" s="1049" t="str">
        <f t="shared" si="38"/>
        <v/>
      </c>
      <c r="AC29" s="1049" t="str">
        <f t="shared" si="38"/>
        <v/>
      </c>
      <c r="AD29" s="1049" t="str">
        <f t="shared" si="38"/>
        <v/>
      </c>
      <c r="AE29" s="1049" t="str">
        <f t="shared" ref="AE29:AN29" si="39">IF(AE27=0,"",AE17/AE27)</f>
        <v/>
      </c>
      <c r="AF29" s="1049" t="str">
        <f t="shared" si="39"/>
        <v/>
      </c>
      <c r="AG29" s="1049" t="str">
        <f t="shared" si="39"/>
        <v/>
      </c>
      <c r="AH29" s="1049" t="str">
        <f t="shared" si="39"/>
        <v/>
      </c>
      <c r="AI29" s="1049" t="str">
        <f t="shared" si="39"/>
        <v/>
      </c>
      <c r="AJ29" s="1049" t="str">
        <f t="shared" si="39"/>
        <v/>
      </c>
      <c r="AK29" s="1049" t="str">
        <f t="shared" si="39"/>
        <v/>
      </c>
      <c r="AL29" s="1049" t="str">
        <f t="shared" si="39"/>
        <v/>
      </c>
      <c r="AM29" s="1049" t="str">
        <f t="shared" si="39"/>
        <v/>
      </c>
      <c r="AN29" s="1049" t="str">
        <f t="shared" si="39"/>
        <v/>
      </c>
    </row>
    <row r="30" spans="1:40" x14ac:dyDescent="0.25">
      <c r="C30" s="1044" t="s">
        <v>184</v>
      </c>
      <c r="D30" s="1048" t="s">
        <v>373</v>
      </c>
      <c r="E30" s="1049">
        <f t="shared" ref="E30:X30" si="40">IF(E22=0,"",E17/E22)</f>
        <v>0.1076923076923077</v>
      </c>
      <c r="F30" s="1049">
        <f t="shared" si="40"/>
        <v>0.11562753036437248</v>
      </c>
      <c r="G30" s="1049">
        <f t="shared" si="40"/>
        <v>0.12449230769230772</v>
      </c>
      <c r="H30" s="1049">
        <f t="shared" si="40"/>
        <v>0.13445169230769233</v>
      </c>
      <c r="I30" s="1049">
        <f t="shared" si="40"/>
        <v>0.14571202153846158</v>
      </c>
      <c r="J30" s="1049">
        <f t="shared" si="40"/>
        <v>0.15853467943384617</v>
      </c>
      <c r="K30" s="1049">
        <f t="shared" si="40"/>
        <v>0.17325575680984617</v>
      </c>
      <c r="L30" s="1049">
        <f t="shared" si="40"/>
        <v>0.19031478517266182</v>
      </c>
      <c r="M30" s="1049">
        <f t="shared" si="40"/>
        <v>0.21029783761579129</v>
      </c>
      <c r="N30" s="1049">
        <f t="shared" si="40"/>
        <v>0.23400413931066233</v>
      </c>
      <c r="O30" s="1049">
        <f t="shared" si="40"/>
        <v>0.26255264430656317</v>
      </c>
      <c r="P30" s="1049">
        <f t="shared" si="40"/>
        <v>0.29755966354743829</v>
      </c>
      <c r="Q30" s="1049">
        <f t="shared" si="40"/>
        <v>0.3414497139206854</v>
      </c>
      <c r="R30" s="1049">
        <f t="shared" si="40"/>
        <v>0.39803280937039903</v>
      </c>
      <c r="S30" s="1049">
        <f t="shared" si="40"/>
        <v>0.47365904315077484</v>
      </c>
      <c r="T30" s="1049">
        <f t="shared" si="40"/>
        <v>0.57975866881654847</v>
      </c>
      <c r="U30" s="1049">
        <f t="shared" si="40"/>
        <v>0.73919230274109926</v>
      </c>
      <c r="V30" s="1049">
        <f t="shared" si="40"/>
        <v>1.005301531727895</v>
      </c>
      <c r="W30" s="1050">
        <f t="shared" si="40"/>
        <v>1.5381113435436795</v>
      </c>
      <c r="X30" s="1049">
        <f t="shared" si="40"/>
        <v>3.1377471408291058</v>
      </c>
      <c r="Y30" s="1049" t="str">
        <f>IF(Y22=0,"",Y17/Y22)</f>
        <v/>
      </c>
      <c r="Z30" s="1049" t="str">
        <f t="shared" ref="Z30:AD30" si="41">IF(Z22=0,"",Z17/Z22)</f>
        <v/>
      </c>
      <c r="AA30" s="1049" t="str">
        <f t="shared" si="41"/>
        <v/>
      </c>
      <c r="AB30" s="1049" t="str">
        <f t="shared" si="41"/>
        <v/>
      </c>
      <c r="AC30" s="1049" t="str">
        <f t="shared" si="41"/>
        <v/>
      </c>
      <c r="AD30" s="1049" t="str">
        <f t="shared" si="41"/>
        <v/>
      </c>
      <c r="AE30" s="1049" t="str">
        <f t="shared" ref="AE30:AN30" si="42">IF(AE22=0,"",AE17/AE22)</f>
        <v/>
      </c>
      <c r="AF30" s="1049" t="str">
        <f t="shared" si="42"/>
        <v/>
      </c>
      <c r="AG30" s="1049" t="str">
        <f t="shared" si="42"/>
        <v/>
      </c>
      <c r="AH30" s="1049" t="str">
        <f t="shared" si="42"/>
        <v/>
      </c>
      <c r="AI30" s="1049" t="str">
        <f t="shared" si="42"/>
        <v/>
      </c>
      <c r="AJ30" s="1049" t="str">
        <f t="shared" si="42"/>
        <v/>
      </c>
      <c r="AK30" s="1049" t="str">
        <f t="shared" si="42"/>
        <v/>
      </c>
      <c r="AL30" s="1049" t="str">
        <f t="shared" si="42"/>
        <v/>
      </c>
      <c r="AM30" s="1049" t="str">
        <f t="shared" si="42"/>
        <v/>
      </c>
      <c r="AN30" s="1049" t="str">
        <f t="shared" si="42"/>
        <v/>
      </c>
    </row>
  </sheetData>
  <sheetProtection algorithmName="SHA-512" hashValue="mflI9L3Iw51pV3aO/7AhCQ4rem8IkcuMGLTOm4PPQe2UxSm1kCWADZjg8rm6KNqDNqnhWiaY9wos4WVO3bB74Q==" saltValue="bUHRLMvr4poZzgO8VpAeUg==" spinCount="100000" sheet="1" formatCells="0" formatColumns="0" formatRows="0" insertColumns="0" insertRows="0" insertHyperlinks="0" deleteColumns="0" deleteRows="0" selectLockedCells="1" sort="0" autoFilter="0" pivotTables="0"/>
  <mergeCells count="3">
    <mergeCell ref="D11:E11"/>
    <mergeCell ref="A3:A24"/>
    <mergeCell ref="B1:Y1"/>
  </mergeCells>
  <hyperlinks>
    <hyperlink ref="A3" r:id="rId1" display="www.propertyfinance.it/it/it/opere/property-finance/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06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34" style="129" bestFit="1" customWidth="1"/>
    <col min="4" max="4" width="15.42578125" style="858" bestFit="1" customWidth="1"/>
    <col min="5" max="5" width="17.28515625" style="858" bestFit="1" customWidth="1"/>
    <col min="6" max="6" width="14" style="858" bestFit="1" customWidth="1"/>
    <col min="7" max="7" width="16.140625" style="129" bestFit="1" customWidth="1"/>
    <col min="8" max="8" width="15.42578125" style="129" bestFit="1" customWidth="1"/>
    <col min="9" max="9" width="15.85546875" style="129" bestFit="1" customWidth="1"/>
    <col min="10" max="10" width="34.140625" style="858" bestFit="1" customWidth="1"/>
    <col min="11" max="13" width="22.85546875" style="129" customWidth="1"/>
    <col min="14" max="25" width="22.85546875" style="858" customWidth="1"/>
    <col min="26" max="26" width="10.7109375" style="858" bestFit="1" customWidth="1"/>
    <col min="27" max="27" width="7.28515625" style="858" bestFit="1" customWidth="1"/>
    <col min="28" max="16384" width="9.140625" style="129"/>
  </cols>
  <sheetData>
    <row r="1" spans="1:27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962"/>
      <c r="I1" s="962"/>
      <c r="J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</row>
    <row r="2" spans="1:27" s="979" customFormat="1" ht="15" customHeight="1" x14ac:dyDescent="0.25">
      <c r="A2" s="34"/>
      <c r="B2" s="978"/>
      <c r="C2" s="978"/>
      <c r="D2" s="978"/>
      <c r="E2" s="978"/>
      <c r="F2" s="978"/>
      <c r="G2" s="978"/>
      <c r="J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978"/>
      <c r="Y2" s="978"/>
      <c r="Z2" s="978"/>
      <c r="AA2" s="978"/>
    </row>
    <row r="3" spans="1:27" x14ac:dyDescent="0.25">
      <c r="A3" s="963" t="s">
        <v>589</v>
      </c>
      <c r="C3" s="128"/>
      <c r="D3" s="864" t="s">
        <v>322</v>
      </c>
      <c r="E3" s="864" t="s">
        <v>323</v>
      </c>
      <c r="F3" s="865" t="s">
        <v>324</v>
      </c>
    </row>
    <row r="4" spans="1:27" x14ac:dyDescent="0.25">
      <c r="A4" s="964"/>
      <c r="C4" s="130" t="s">
        <v>312</v>
      </c>
      <c r="D4" s="866">
        <v>25500000</v>
      </c>
      <c r="E4" s="866">
        <v>28000000</v>
      </c>
      <c r="F4" s="867">
        <v>31000000</v>
      </c>
    </row>
    <row r="5" spans="1:27" x14ac:dyDescent="0.25">
      <c r="A5" s="964"/>
    </row>
    <row r="6" spans="1:27" s="131" customFormat="1" x14ac:dyDescent="0.25">
      <c r="A6" s="964"/>
      <c r="B6" s="983"/>
      <c r="C6" s="128" t="s">
        <v>309</v>
      </c>
      <c r="D6" s="868" t="s">
        <v>323</v>
      </c>
      <c r="E6" s="68"/>
      <c r="F6" s="859"/>
      <c r="J6" s="859"/>
      <c r="N6" s="859"/>
      <c r="O6" s="859"/>
      <c r="P6" s="859"/>
      <c r="Q6" s="859"/>
      <c r="R6" s="859"/>
      <c r="S6" s="859"/>
      <c r="T6" s="859"/>
      <c r="U6" s="859"/>
      <c r="V6" s="859"/>
      <c r="W6" s="859"/>
      <c r="X6" s="859"/>
      <c r="Y6" s="859"/>
      <c r="Z6" s="859"/>
      <c r="AA6" s="859"/>
    </row>
    <row r="7" spans="1:27" s="131" customFormat="1" x14ac:dyDescent="0.25">
      <c r="A7" s="964"/>
      <c r="B7" s="983"/>
      <c r="C7" s="132" t="s">
        <v>325</v>
      </c>
      <c r="D7" s="869">
        <v>5</v>
      </c>
      <c r="E7" s="78"/>
      <c r="F7" s="859"/>
      <c r="J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</row>
    <row r="8" spans="1:27" x14ac:dyDescent="0.25">
      <c r="A8" s="964"/>
      <c r="C8" s="132" t="s">
        <v>52</v>
      </c>
      <c r="D8" s="870">
        <v>18000000</v>
      </c>
      <c r="E8" s="74"/>
      <c r="J8" s="904">
        <v>500000</v>
      </c>
    </row>
    <row r="9" spans="1:27" x14ac:dyDescent="0.25">
      <c r="A9" s="964"/>
      <c r="C9" s="132" t="s">
        <v>396</v>
      </c>
      <c r="D9" s="870">
        <v>14000000</v>
      </c>
      <c r="E9" s="871">
        <v>0.06</v>
      </c>
    </row>
    <row r="10" spans="1:27" x14ac:dyDescent="0.25">
      <c r="A10" s="964"/>
      <c r="C10" s="132" t="s">
        <v>310</v>
      </c>
      <c r="D10" s="870">
        <v>3000000</v>
      </c>
      <c r="E10" s="74"/>
      <c r="J10" s="860" t="s">
        <v>326</v>
      </c>
      <c r="N10" s="860" t="s">
        <v>327</v>
      </c>
      <c r="T10" s="860"/>
      <c r="U10" s="860"/>
      <c r="V10" s="860"/>
    </row>
    <row r="11" spans="1:27" x14ac:dyDescent="0.25">
      <c r="A11" s="964"/>
      <c r="C11" s="132" t="s">
        <v>311</v>
      </c>
      <c r="D11" s="872">
        <f>D8-SUM(D9:D10)</f>
        <v>1000000</v>
      </c>
      <c r="E11" s="873"/>
      <c r="J11" s="905">
        <f>F31</f>
        <v>0.19041088558924302</v>
      </c>
      <c r="K11" s="135">
        <v>5</v>
      </c>
      <c r="L11" s="135"/>
      <c r="M11" s="135"/>
      <c r="N11" s="328">
        <f>F32</f>
        <v>0.15923365221495334</v>
      </c>
      <c r="O11" s="860">
        <f>$K$11</f>
        <v>5</v>
      </c>
      <c r="P11" s="861"/>
      <c r="Q11" s="861"/>
      <c r="S11" s="859" t="str">
        <f>C4</f>
        <v>Sale Price</v>
      </c>
      <c r="T11" s="859" t="str">
        <f>Z27</f>
        <v>Equity</v>
      </c>
      <c r="U11" s="859" t="s">
        <v>439</v>
      </c>
      <c r="V11" s="859" t="s">
        <v>441</v>
      </c>
      <c r="W11" s="859" t="s">
        <v>440</v>
      </c>
      <c r="X11" s="859" t="s">
        <v>442</v>
      </c>
    </row>
    <row r="12" spans="1:27" ht="16.5" customHeight="1" x14ac:dyDescent="0.25">
      <c r="A12" s="964"/>
      <c r="C12" s="132" t="s">
        <v>393</v>
      </c>
      <c r="D12" s="872">
        <f>D9*(1+$E$9)^D7</f>
        <v>18735158.086400006</v>
      </c>
      <c r="E12" s="873"/>
      <c r="J12" s="858">
        <f>D4</f>
        <v>25500000</v>
      </c>
      <c r="K12" s="136">
        <f t="dataTable" ref="K12:K23" dt2D="1" dtr="1" r1="D7" r2="E4" ca="1"/>
        <v>0.11505903812606766</v>
      </c>
      <c r="N12" s="858">
        <f>J12</f>
        <v>25500000</v>
      </c>
      <c r="O12" s="263">
        <f t="dataTable" ref="O12:O23" dt2D="1" dtr="1" r1="D7" r2="E4" ca="1"/>
        <v>9.765451194190744E-2</v>
      </c>
      <c r="S12" s="862">
        <f>J12</f>
        <v>25500000</v>
      </c>
      <c r="T12" s="263">
        <f t="shared" ref="T12:T23" si="0">AA29</f>
        <v>0.11080936401668318</v>
      </c>
      <c r="U12" s="263">
        <f>K12</f>
        <v>0.11505903812606766</v>
      </c>
      <c r="V12" s="263">
        <f>K29</f>
        <v>0.12933030691561198</v>
      </c>
      <c r="W12" s="263">
        <f>O12</f>
        <v>9.765451194190744E-2</v>
      </c>
      <c r="X12" s="263">
        <f>O29</f>
        <v>4.6290505798101789E-2</v>
      </c>
    </row>
    <row r="13" spans="1:27" x14ac:dyDescent="0.25">
      <c r="A13" s="964"/>
      <c r="C13" s="132" t="s">
        <v>312</v>
      </c>
      <c r="D13" s="872">
        <f>IF(D6=D3,D4,IF(D6=E3,E4,F4))</f>
        <v>28000000</v>
      </c>
      <c r="E13" s="873"/>
      <c r="J13" s="858">
        <f>J12+$J$8</f>
        <v>26000000</v>
      </c>
      <c r="K13" s="136">
        <v>0.13179838273450573</v>
      </c>
      <c r="N13" s="858">
        <f t="shared" ref="N13:N23" si="1">J13</f>
        <v>26000000</v>
      </c>
      <c r="O13" s="262">
        <v>0.11109853212394039</v>
      </c>
      <c r="S13" s="862">
        <f t="shared" ref="S13:S23" si="2">J13</f>
        <v>26000000</v>
      </c>
      <c r="T13" s="263">
        <f t="shared" si="0"/>
        <v>0.12676470705049714</v>
      </c>
      <c r="U13" s="263">
        <f t="shared" ref="U13:U23" si="3">K13</f>
        <v>0.13179838273450573</v>
      </c>
      <c r="V13" s="263">
        <f t="shared" ref="V13:V23" si="4">K30</f>
        <v>0.14051877892124343</v>
      </c>
      <c r="W13" s="263">
        <f t="shared" ref="W13:W23" si="5">O13</f>
        <v>0.11109853212394039</v>
      </c>
      <c r="X13" s="263">
        <f t="shared" ref="X13:X23" si="6">O30</f>
        <v>8.0897473421164934E-2</v>
      </c>
    </row>
    <row r="14" spans="1:27" x14ac:dyDescent="0.25">
      <c r="A14" s="964"/>
      <c r="C14" s="132" t="s">
        <v>328</v>
      </c>
      <c r="D14" s="872">
        <f>D13-SUM(D10:D12)</f>
        <v>5264841.913599994</v>
      </c>
      <c r="E14" s="873"/>
      <c r="J14" s="858">
        <f t="shared" ref="J14:J23" si="7">J13+$J$8</f>
        <v>26500000</v>
      </c>
      <c r="K14" s="136">
        <v>0.14760228296415612</v>
      </c>
      <c r="N14" s="858">
        <f t="shared" si="1"/>
        <v>26500000</v>
      </c>
      <c r="O14" s="262">
        <v>0.12392170646382961</v>
      </c>
      <c r="S14" s="862">
        <f t="shared" si="2"/>
        <v>26500000</v>
      </c>
      <c r="T14" s="263">
        <f t="shared" si="0"/>
        <v>0.14186437962574128</v>
      </c>
      <c r="U14" s="263">
        <f t="shared" si="3"/>
        <v>0.14760228296415612</v>
      </c>
      <c r="V14" s="263">
        <f t="shared" si="4"/>
        <v>0.15020298100927487</v>
      </c>
      <c r="W14" s="263">
        <f t="shared" si="5"/>
        <v>0.12392170646382961</v>
      </c>
      <c r="X14" s="263">
        <f t="shared" si="6"/>
        <v>0.11527029684837031</v>
      </c>
    </row>
    <row r="15" spans="1:27" x14ac:dyDescent="0.25">
      <c r="A15" s="964"/>
      <c r="C15" s="138" t="s">
        <v>402</v>
      </c>
      <c r="D15" s="874">
        <f>D13-D12</f>
        <v>9264841.913599994</v>
      </c>
      <c r="E15" s="875"/>
      <c r="J15" s="858">
        <f t="shared" si="7"/>
        <v>27000000</v>
      </c>
      <c r="K15" s="136">
        <v>0.16258072563498271</v>
      </c>
      <c r="N15" s="858">
        <f t="shared" si="1"/>
        <v>27000000</v>
      </c>
      <c r="O15" s="262">
        <v>0.13618504164417811</v>
      </c>
      <c r="S15" s="862">
        <f t="shared" si="2"/>
        <v>27000000</v>
      </c>
      <c r="T15" s="263">
        <f t="shared" si="0"/>
        <v>0.15620518312391241</v>
      </c>
      <c r="U15" s="263">
        <f t="shared" si="3"/>
        <v>0.16258072563498271</v>
      </c>
      <c r="V15" s="263">
        <f t="shared" si="4"/>
        <v>0.15957161008220999</v>
      </c>
      <c r="W15" s="263">
        <f t="shared" si="5"/>
        <v>0.13618504164417811</v>
      </c>
      <c r="X15" s="263">
        <f t="shared" si="6"/>
        <v>0.14586356756421393</v>
      </c>
    </row>
    <row r="16" spans="1:27" x14ac:dyDescent="0.25">
      <c r="A16" s="964"/>
      <c r="J16" s="858">
        <f t="shared" si="7"/>
        <v>27500000</v>
      </c>
      <c r="K16" s="136">
        <v>0.17682480758697672</v>
      </c>
      <c r="N16" s="858">
        <f t="shared" si="1"/>
        <v>27500000</v>
      </c>
      <c r="O16" s="262">
        <v>0.1479406995330339</v>
      </c>
      <c r="S16" s="862">
        <f t="shared" si="2"/>
        <v>27500000</v>
      </c>
      <c r="T16" s="263">
        <f t="shared" si="0"/>
        <v>0.16986788566456612</v>
      </c>
      <c r="U16" s="263">
        <f t="shared" si="3"/>
        <v>0.17682480758697672</v>
      </c>
      <c r="V16" s="263">
        <f t="shared" si="4"/>
        <v>0.16864690157332474</v>
      </c>
      <c r="W16" s="263">
        <f t="shared" si="5"/>
        <v>0.1479406995330339</v>
      </c>
      <c r="X16" s="263">
        <f t="shared" si="6"/>
        <v>0.1735005692683822</v>
      </c>
    </row>
    <row r="17" spans="1:27" x14ac:dyDescent="0.25">
      <c r="A17" s="964"/>
      <c r="C17" s="140" t="str">
        <f>"Traditional Payout - "&amp;$D$6</f>
        <v>Traditional Payout - Base Scenario</v>
      </c>
      <c r="D17" s="876"/>
      <c r="E17" s="877"/>
      <c r="F17" s="878"/>
      <c r="J17" s="858">
        <f t="shared" si="7"/>
        <v>28000000</v>
      </c>
      <c r="K17" s="136">
        <v>0.19041088558924302</v>
      </c>
      <c r="N17" s="858">
        <f t="shared" si="1"/>
        <v>28000000</v>
      </c>
      <c r="O17" s="262">
        <v>0.15923365221495334</v>
      </c>
      <c r="S17" s="862">
        <f t="shared" si="2"/>
        <v>28000000</v>
      </c>
      <c r="T17" s="263">
        <f t="shared" si="0"/>
        <v>0.18292062590363178</v>
      </c>
      <c r="U17" s="263">
        <f t="shared" si="3"/>
        <v>0.19041088558924302</v>
      </c>
      <c r="V17" s="263">
        <f t="shared" si="4"/>
        <v>0.17744874527020649</v>
      </c>
      <c r="W17" s="263">
        <f t="shared" si="5"/>
        <v>0.15923365221495334</v>
      </c>
      <c r="X17" s="263">
        <f t="shared" si="6"/>
        <v>0.19875545021027219</v>
      </c>
    </row>
    <row r="18" spans="1:27" x14ac:dyDescent="0.25">
      <c r="A18" s="964"/>
      <c r="C18" s="132" t="str">
        <f>C13</f>
        <v>Sale Price</v>
      </c>
      <c r="D18" s="872">
        <f>D13</f>
        <v>28000000</v>
      </c>
      <c r="E18" s="872"/>
      <c r="F18" s="873"/>
      <c r="J18" s="858">
        <f t="shared" si="7"/>
        <v>28500000</v>
      </c>
      <c r="K18" s="136">
        <v>0.20340363725988442</v>
      </c>
      <c r="N18" s="858">
        <f t="shared" si="1"/>
        <v>28500000</v>
      </c>
      <c r="O18" s="262">
        <v>0.17010296411471937</v>
      </c>
      <c r="S18" s="862">
        <f t="shared" si="2"/>
        <v>28500000</v>
      </c>
      <c r="T18" s="263">
        <f t="shared" si="0"/>
        <v>0.19542145211268358</v>
      </c>
      <c r="U18" s="263">
        <f t="shared" si="3"/>
        <v>0.20340363725988442</v>
      </c>
      <c r="V18" s="263">
        <f t="shared" si="4"/>
        <v>0.1859950089832425</v>
      </c>
      <c r="W18" s="263">
        <f t="shared" si="5"/>
        <v>0.17010296411471937</v>
      </c>
      <c r="X18" s="263">
        <f t="shared" si="6"/>
        <v>0.22204564741439548</v>
      </c>
    </row>
    <row r="19" spans="1:27" x14ac:dyDescent="0.25">
      <c r="A19" s="964"/>
      <c r="C19" s="132"/>
      <c r="D19" s="879" t="s">
        <v>313</v>
      </c>
      <c r="E19" s="879" t="s">
        <v>314</v>
      </c>
      <c r="F19" s="880" t="s">
        <v>212</v>
      </c>
      <c r="J19" s="858">
        <f t="shared" si="7"/>
        <v>29000000</v>
      </c>
      <c r="K19" s="136">
        <v>0.21585836048428919</v>
      </c>
      <c r="N19" s="858">
        <f t="shared" si="1"/>
        <v>29000000</v>
      </c>
      <c r="O19" s="262">
        <v>0.18058279820821155</v>
      </c>
      <c r="S19" s="862">
        <f t="shared" si="2"/>
        <v>29000000</v>
      </c>
      <c r="T19" s="263">
        <f t="shared" si="0"/>
        <v>0.20742024870375975</v>
      </c>
      <c r="U19" s="263">
        <f t="shared" si="3"/>
        <v>0.21585836048428919</v>
      </c>
      <c r="V19" s="263">
        <f t="shared" si="4"/>
        <v>0.19430180776903438</v>
      </c>
      <c r="W19" s="263">
        <f t="shared" si="5"/>
        <v>0.18058279820821155</v>
      </c>
      <c r="X19" s="263">
        <f t="shared" si="6"/>
        <v>0.24368482184386675</v>
      </c>
    </row>
    <row r="20" spans="1:27" x14ac:dyDescent="0.25">
      <c r="A20" s="964"/>
      <c r="C20" s="143" t="s">
        <v>315</v>
      </c>
      <c r="D20" s="881">
        <f>MIN(D10,$E$30)</f>
        <v>3000000</v>
      </c>
      <c r="E20" s="881">
        <f>MIN(D11,(D15-D20))</f>
        <v>1000000</v>
      </c>
      <c r="F20" s="882">
        <f>SUM(D20:E20)</f>
        <v>4000000</v>
      </c>
      <c r="J20" s="858">
        <f t="shared" si="7"/>
        <v>29500000</v>
      </c>
      <c r="K20" s="136">
        <v>0.22782272902050194</v>
      </c>
      <c r="N20" s="858">
        <f t="shared" si="1"/>
        <v>29500000</v>
      </c>
      <c r="O20" s="262">
        <v>0.19070321500089538</v>
      </c>
      <c r="S20" s="862">
        <f t="shared" si="2"/>
        <v>29500000</v>
      </c>
      <c r="T20" s="263">
        <f t="shared" si="0"/>
        <v>0.21896022025955153</v>
      </c>
      <c r="U20" s="263">
        <f t="shared" si="3"/>
        <v>0.22782272902050194</v>
      </c>
      <c r="V20" s="263">
        <f t="shared" si="4"/>
        <v>0.20238372940160088</v>
      </c>
      <c r="W20" s="263">
        <f t="shared" si="5"/>
        <v>0.19070321500089538</v>
      </c>
      <c r="X20" s="263">
        <f t="shared" si="6"/>
        <v>0.26391503741302125</v>
      </c>
    </row>
    <row r="21" spans="1:27" x14ac:dyDescent="0.25">
      <c r="A21" s="964"/>
      <c r="C21" s="132" t="s">
        <v>316</v>
      </c>
      <c r="D21" s="883">
        <v>0.08</v>
      </c>
      <c r="E21" s="883">
        <v>7.0000000000000007E-2</v>
      </c>
      <c r="F21" s="873"/>
      <c r="J21" s="858">
        <f t="shared" si="7"/>
        <v>30000000</v>
      </c>
      <c r="K21" s="136">
        <v>0.23933815243272671</v>
      </c>
      <c r="N21" s="858">
        <f t="shared" si="1"/>
        <v>30000000</v>
      </c>
      <c r="O21" s="262">
        <v>0.20049081373240152</v>
      </c>
      <c r="S21" s="862">
        <f t="shared" si="2"/>
        <v>30000000</v>
      </c>
      <c r="T21" s="263">
        <f t="shared" si="0"/>
        <v>0.2300790502935377</v>
      </c>
      <c r="U21" s="263">
        <f t="shared" si="3"/>
        <v>0.23933815243272671</v>
      </c>
      <c r="V21" s="263">
        <f t="shared" si="4"/>
        <v>0.2102540244025064</v>
      </c>
      <c r="W21" s="263">
        <f t="shared" si="5"/>
        <v>0.20049081373240152</v>
      </c>
      <c r="X21" s="263">
        <f t="shared" si="6"/>
        <v>0.28292728040512682</v>
      </c>
    </row>
    <row r="22" spans="1:27" x14ac:dyDescent="0.25">
      <c r="A22" s="964"/>
      <c r="C22" s="132" t="s">
        <v>317</v>
      </c>
      <c r="D22" s="872">
        <f>D20*(1+D21)^$D$7</f>
        <v>4407984.2304000007</v>
      </c>
      <c r="E22" s="872">
        <f>E20*(1+E21)^$D$7</f>
        <v>1402551.7307000002</v>
      </c>
      <c r="F22" s="873"/>
      <c r="J22" s="858">
        <f t="shared" si="7"/>
        <v>30500000</v>
      </c>
      <c r="K22" s="136">
        <v>0.25044084329428995</v>
      </c>
      <c r="N22" s="858">
        <f t="shared" si="1"/>
        <v>30500000</v>
      </c>
      <c r="O22" s="262">
        <v>0.20996925197154348</v>
      </c>
      <c r="S22" s="862">
        <f t="shared" si="2"/>
        <v>30500000</v>
      </c>
      <c r="T22" s="263">
        <f t="shared" si="0"/>
        <v>0.24080981713927607</v>
      </c>
      <c r="U22" s="263">
        <f t="shared" si="3"/>
        <v>0.25044084329428995</v>
      </c>
      <c r="V22" s="263">
        <f t="shared" si="4"/>
        <v>0.21792476714857689</v>
      </c>
      <c r="W22" s="263">
        <f t="shared" si="5"/>
        <v>0.20996925197154348</v>
      </c>
      <c r="X22" s="263">
        <f t="shared" si="6"/>
        <v>0.30087506812585274</v>
      </c>
    </row>
    <row r="23" spans="1:27" x14ac:dyDescent="0.25">
      <c r="A23" s="964"/>
      <c r="C23" s="132" t="s">
        <v>318</v>
      </c>
      <c r="D23" s="872">
        <f>MIN(D22,D15)</f>
        <v>4407984.2304000007</v>
      </c>
      <c r="E23" s="872">
        <f>MAX(0,MIN(E22,D15-D23))</f>
        <v>1402551.7307000002</v>
      </c>
      <c r="F23" s="873">
        <f>SUM(D23:E23)</f>
        <v>5810535.9611000009</v>
      </c>
      <c r="J23" s="858">
        <f t="shared" si="7"/>
        <v>31000000</v>
      </c>
      <c r="K23" s="136">
        <v>0.26116266454422177</v>
      </c>
      <c r="N23" s="858">
        <f t="shared" si="1"/>
        <v>31000000</v>
      </c>
      <c r="O23" s="262">
        <v>0.21915967041558804</v>
      </c>
      <c r="S23" s="862">
        <f t="shared" si="2"/>
        <v>31000000</v>
      </c>
      <c r="T23" s="263">
        <f t="shared" si="0"/>
        <v>0.25118172591538412</v>
      </c>
      <c r="U23" s="263">
        <f t="shared" si="3"/>
        <v>0.26116266454422177</v>
      </c>
      <c r="V23" s="263">
        <f t="shared" si="4"/>
        <v>0.22540699321326163</v>
      </c>
      <c r="W23" s="263">
        <f t="shared" si="5"/>
        <v>0.21915967041558804</v>
      </c>
      <c r="X23" s="263">
        <f t="shared" si="6"/>
        <v>0.3178837758948736</v>
      </c>
    </row>
    <row r="24" spans="1:27" x14ac:dyDescent="0.25">
      <c r="A24" s="964"/>
      <c r="C24" s="132" t="s">
        <v>329</v>
      </c>
      <c r="D24" s="883">
        <v>0.8</v>
      </c>
      <c r="E24" s="884">
        <f>1-D24</f>
        <v>0.19999999999999996</v>
      </c>
      <c r="F24" s="873">
        <f>E30-F23</f>
        <v>3454305.9524999931</v>
      </c>
    </row>
    <row r="25" spans="1:27" x14ac:dyDescent="0.25">
      <c r="C25" s="132" t="s">
        <v>330</v>
      </c>
      <c r="D25" s="872">
        <f>$F$24*D24</f>
        <v>2763444.7619999945</v>
      </c>
      <c r="E25" s="872">
        <f>$F$24*E24</f>
        <v>690861.19049999851</v>
      </c>
      <c r="F25" s="873"/>
    </row>
    <row r="26" spans="1:27" x14ac:dyDescent="0.25">
      <c r="C26" s="144" t="s">
        <v>212</v>
      </c>
      <c r="D26" s="885">
        <f>D23+D25</f>
        <v>7171428.9923999952</v>
      </c>
      <c r="E26" s="885">
        <f>E23+E25</f>
        <v>2093412.9211999988</v>
      </c>
      <c r="F26" s="886">
        <f>SUM(D26:E26)</f>
        <v>9264841.913599994</v>
      </c>
    </row>
    <row r="27" spans="1:27" x14ac:dyDescent="0.25">
      <c r="C27" s="144"/>
      <c r="D27" s="885"/>
      <c r="E27" s="885"/>
      <c r="F27" s="886"/>
      <c r="J27" s="860" t="s">
        <v>331</v>
      </c>
      <c r="N27" s="860" t="s">
        <v>332</v>
      </c>
      <c r="Z27" s="860" t="s">
        <v>255</v>
      </c>
    </row>
    <row r="28" spans="1:27" s="133" customFormat="1" x14ac:dyDescent="0.25">
      <c r="A28" s="126"/>
      <c r="B28" s="986"/>
      <c r="C28" s="144" t="str">
        <f>"Cash Flow - "&amp;$D$6</f>
        <v>Cash Flow - Base Scenario</v>
      </c>
      <c r="D28" s="885">
        <v>0</v>
      </c>
      <c r="E28" s="885">
        <f>$D$7</f>
        <v>5</v>
      </c>
      <c r="F28" s="886" t="s">
        <v>19</v>
      </c>
      <c r="J28" s="328">
        <f>H54</f>
        <v>0.17744874527020649</v>
      </c>
      <c r="K28" s="133">
        <f>$K$11</f>
        <v>5</v>
      </c>
      <c r="L28" s="135"/>
      <c r="M28" s="135"/>
      <c r="N28" s="263">
        <f>I54</f>
        <v>0.19875545021027219</v>
      </c>
      <c r="O28" s="860">
        <f>$K$11</f>
        <v>5</v>
      </c>
      <c r="P28" s="861"/>
      <c r="Q28" s="860"/>
      <c r="R28" s="860"/>
      <c r="S28" s="860"/>
      <c r="T28" s="860"/>
      <c r="U28" s="860"/>
      <c r="V28" s="860"/>
      <c r="W28" s="860"/>
      <c r="X28" s="860"/>
      <c r="Y28" s="860"/>
      <c r="Z28" s="328">
        <f>J54</f>
        <v>0.18292062590363178</v>
      </c>
      <c r="AA28" s="860">
        <f>$K$11</f>
        <v>5</v>
      </c>
    </row>
    <row r="29" spans="1:27" x14ac:dyDescent="0.25">
      <c r="C29" s="132" t="s">
        <v>320</v>
      </c>
      <c r="D29" s="872">
        <f>-D8</f>
        <v>-18000000</v>
      </c>
      <c r="E29" s="872">
        <f>D13</f>
        <v>28000000</v>
      </c>
      <c r="F29" s="887">
        <f>((1+IRR(D29:E29))^(1/($E$28-$D$28))-1)</f>
        <v>9.2388464140373161E-2</v>
      </c>
      <c r="J29" s="858">
        <f>J12</f>
        <v>25500000</v>
      </c>
      <c r="K29" s="137">
        <f t="dataTable" ref="K29:K40" dt2D="1" dtr="1" r1="D7" r2="E4" ca="1"/>
        <v>0.12933030691561198</v>
      </c>
      <c r="N29" s="858">
        <f t="shared" ref="N29:N40" si="8">J29</f>
        <v>25500000</v>
      </c>
      <c r="O29" s="263">
        <f t="dataTable" ref="O29:O40" dt2D="1" dtr="1" r1="D7" r2="E4" ca="1"/>
        <v>4.6290505798101789E-2</v>
      </c>
      <c r="Z29" s="858">
        <f t="shared" ref="Z29:Z40" si="9">J12</f>
        <v>25500000</v>
      </c>
      <c r="AA29" s="263">
        <f t="dataTable" ref="AA29:AA40" dt2D="1" dtr="1" r1="D7" r2="E4" ca="1"/>
        <v>0.11080936401668318</v>
      </c>
    </row>
    <row r="30" spans="1:27" x14ac:dyDescent="0.25">
      <c r="C30" s="132" t="s">
        <v>333</v>
      </c>
      <c r="D30" s="872">
        <f>-SUM(D10:D11)</f>
        <v>-4000000</v>
      </c>
      <c r="E30" s="872">
        <f>D15</f>
        <v>9264841.913599994</v>
      </c>
      <c r="F30" s="887">
        <f>((1+IRR(D30:E30))^(1/($E$28-$D$28))-1)</f>
        <v>0.18292062590363178</v>
      </c>
      <c r="J30" s="858">
        <f t="shared" ref="J30:J40" si="10">J13</f>
        <v>26000000</v>
      </c>
      <c r="K30" s="136">
        <v>0.14051877892124343</v>
      </c>
      <c r="N30" s="858">
        <f t="shared" si="8"/>
        <v>26000000</v>
      </c>
      <c r="O30" s="262">
        <v>8.0897473421164934E-2</v>
      </c>
      <c r="Z30" s="858">
        <f t="shared" si="9"/>
        <v>26000000</v>
      </c>
      <c r="AA30" s="262">
        <v>0.12676470705049714</v>
      </c>
    </row>
    <row r="31" spans="1:27" x14ac:dyDescent="0.25">
      <c r="C31" s="132" t="s">
        <v>334</v>
      </c>
      <c r="D31" s="872">
        <f>-D10</f>
        <v>-3000000</v>
      </c>
      <c r="E31" s="872">
        <f>D26</f>
        <v>7171428.9923999952</v>
      </c>
      <c r="F31" s="887">
        <f t="shared" ref="F31:F32" si="11">((1+IRR(D31:E31))^(1/($E$28-$D$28))-1)</f>
        <v>0.19041088558924302</v>
      </c>
      <c r="J31" s="858">
        <f t="shared" si="10"/>
        <v>26500000</v>
      </c>
      <c r="K31" s="136">
        <v>0.15020298100927487</v>
      </c>
      <c r="N31" s="858">
        <f t="shared" si="8"/>
        <v>26500000</v>
      </c>
      <c r="O31" s="262">
        <v>0.11527029684837031</v>
      </c>
      <c r="Z31" s="858">
        <f t="shared" si="9"/>
        <v>26500000</v>
      </c>
      <c r="AA31" s="262">
        <v>0.14186437962574128</v>
      </c>
    </row>
    <row r="32" spans="1:27" x14ac:dyDescent="0.25">
      <c r="C32" s="130" t="s">
        <v>335</v>
      </c>
      <c r="D32" s="888">
        <f>-D11</f>
        <v>-1000000</v>
      </c>
      <c r="E32" s="888">
        <f>E26</f>
        <v>2093412.9211999988</v>
      </c>
      <c r="F32" s="889">
        <f t="shared" si="11"/>
        <v>0.15923365221495334</v>
      </c>
      <c r="J32" s="858">
        <f t="shared" si="10"/>
        <v>27000000</v>
      </c>
      <c r="K32" s="136">
        <v>0.15957161008220999</v>
      </c>
      <c r="N32" s="858">
        <f t="shared" si="8"/>
        <v>27000000</v>
      </c>
      <c r="O32" s="262">
        <v>0.14586356756421393</v>
      </c>
      <c r="Z32" s="858">
        <f t="shared" si="9"/>
        <v>27000000</v>
      </c>
      <c r="AA32" s="262">
        <v>0.15620518312391241</v>
      </c>
    </row>
    <row r="33" spans="1:27" x14ac:dyDescent="0.25">
      <c r="J33" s="858">
        <f t="shared" si="10"/>
        <v>27500000</v>
      </c>
      <c r="K33" s="136">
        <v>0.16864690157332474</v>
      </c>
      <c r="N33" s="858">
        <f t="shared" si="8"/>
        <v>27500000</v>
      </c>
      <c r="O33" s="262">
        <v>0.1735005692683822</v>
      </c>
      <c r="Z33" s="858">
        <f t="shared" si="9"/>
        <v>27500000</v>
      </c>
      <c r="AA33" s="262">
        <v>0.16986788566456612</v>
      </c>
    </row>
    <row r="34" spans="1:27" x14ac:dyDescent="0.25">
      <c r="C34" s="140" t="s">
        <v>336</v>
      </c>
      <c r="D34" s="877"/>
      <c r="E34" s="878"/>
      <c r="J34" s="858">
        <f t="shared" si="10"/>
        <v>28000000</v>
      </c>
      <c r="K34" s="136">
        <v>0.17744874527020649</v>
      </c>
      <c r="N34" s="858">
        <f t="shared" si="8"/>
        <v>28000000</v>
      </c>
      <c r="O34" s="262">
        <v>0.19875545021027219</v>
      </c>
      <c r="Z34" s="858">
        <f t="shared" si="9"/>
        <v>28000000</v>
      </c>
      <c r="AA34" s="262">
        <v>0.18292062590363178</v>
      </c>
    </row>
    <row r="35" spans="1:27" x14ac:dyDescent="0.25">
      <c r="C35" s="145" t="s">
        <v>316</v>
      </c>
      <c r="D35" s="879" t="s">
        <v>337</v>
      </c>
      <c r="E35" s="880" t="s">
        <v>314</v>
      </c>
      <c r="J35" s="858">
        <f t="shared" si="10"/>
        <v>28500000</v>
      </c>
      <c r="K35" s="136">
        <v>0.1859950089832425</v>
      </c>
      <c r="N35" s="858">
        <f t="shared" si="8"/>
        <v>28500000</v>
      </c>
      <c r="O35" s="262">
        <v>0.22204564741439548</v>
      </c>
      <c r="Z35" s="858">
        <f t="shared" si="9"/>
        <v>28500000</v>
      </c>
      <c r="AA35" s="262">
        <v>0.19542145211268358</v>
      </c>
    </row>
    <row r="36" spans="1:27" x14ac:dyDescent="0.25">
      <c r="C36" s="863">
        <v>7.0000000000000007E-2</v>
      </c>
      <c r="D36" s="890">
        <v>1</v>
      </c>
      <c r="E36" s="891">
        <f>1-D36</f>
        <v>0</v>
      </c>
      <c r="J36" s="858">
        <f t="shared" si="10"/>
        <v>29000000</v>
      </c>
      <c r="K36" s="136">
        <v>0.19430180776903438</v>
      </c>
      <c r="N36" s="858">
        <f t="shared" si="8"/>
        <v>29000000</v>
      </c>
      <c r="O36" s="262">
        <v>0.24368482184386675</v>
      </c>
      <c r="Z36" s="858">
        <f t="shared" si="9"/>
        <v>29000000</v>
      </c>
      <c r="AA36" s="262">
        <v>0.20742024870375975</v>
      </c>
    </row>
    <row r="37" spans="1:27" x14ac:dyDescent="0.25">
      <c r="C37" s="863">
        <v>0.1</v>
      </c>
      <c r="D37" s="890">
        <v>0.85</v>
      </c>
      <c r="E37" s="891">
        <f t="shared" ref="E37:E39" si="12">1-D37</f>
        <v>0.15000000000000002</v>
      </c>
      <c r="J37" s="858">
        <f t="shared" si="10"/>
        <v>29500000</v>
      </c>
      <c r="K37" s="136">
        <v>0.20238372940160088</v>
      </c>
      <c r="N37" s="858">
        <f t="shared" si="8"/>
        <v>29500000</v>
      </c>
      <c r="O37" s="262">
        <v>0.26391503741302125</v>
      </c>
      <c r="Z37" s="858">
        <f t="shared" si="9"/>
        <v>29500000</v>
      </c>
      <c r="AA37" s="262">
        <v>0.21896022025955153</v>
      </c>
    </row>
    <row r="38" spans="1:27" x14ac:dyDescent="0.25">
      <c r="C38" s="863">
        <v>0.12</v>
      </c>
      <c r="D38" s="890">
        <v>0.6</v>
      </c>
      <c r="E38" s="891">
        <f t="shared" si="12"/>
        <v>0.4</v>
      </c>
      <c r="J38" s="858">
        <f t="shared" si="10"/>
        <v>30000000</v>
      </c>
      <c r="K38" s="136">
        <v>0.2102540244025064</v>
      </c>
      <c r="N38" s="858">
        <f t="shared" si="8"/>
        <v>30000000</v>
      </c>
      <c r="O38" s="262">
        <v>0.28292728040512682</v>
      </c>
      <c r="Z38" s="858">
        <f t="shared" si="9"/>
        <v>30000000</v>
      </c>
      <c r="AA38" s="262">
        <v>0.2300790502935377</v>
      </c>
    </row>
    <row r="39" spans="1:27" x14ac:dyDescent="0.25">
      <c r="C39" s="146" t="s">
        <v>338</v>
      </c>
      <c r="D39" s="892">
        <v>0.5</v>
      </c>
      <c r="E39" s="893">
        <f t="shared" si="12"/>
        <v>0.5</v>
      </c>
      <c r="J39" s="858">
        <f t="shared" si="10"/>
        <v>30500000</v>
      </c>
      <c r="K39" s="136">
        <v>0.21792476714857689</v>
      </c>
      <c r="N39" s="858">
        <f t="shared" si="8"/>
        <v>30500000</v>
      </c>
      <c r="O39" s="262">
        <v>0.30087506812585274</v>
      </c>
      <c r="Z39" s="858">
        <f t="shared" si="9"/>
        <v>30500000</v>
      </c>
      <c r="AA39" s="262">
        <v>0.24080981713927607</v>
      </c>
    </row>
    <row r="40" spans="1:27" x14ac:dyDescent="0.25">
      <c r="J40" s="858">
        <f t="shared" si="10"/>
        <v>31000000</v>
      </c>
      <c r="K40" s="136">
        <v>0.22540699321326163</v>
      </c>
      <c r="N40" s="858">
        <f t="shared" si="8"/>
        <v>31000000</v>
      </c>
      <c r="O40" s="262">
        <v>0.3178837758948736</v>
      </c>
      <c r="Z40" s="858">
        <f t="shared" si="9"/>
        <v>31000000</v>
      </c>
      <c r="AA40" s="262">
        <v>0.25118172591538412</v>
      </c>
    </row>
    <row r="41" spans="1:27" x14ac:dyDescent="0.25">
      <c r="C41" s="140" t="str">
        <f>"Waterfall Payout - "&amp;$D$6</f>
        <v>Waterfall Payout - Base Scenario</v>
      </c>
      <c r="D41" s="876"/>
      <c r="E41" s="877"/>
      <c r="F41" s="877"/>
      <c r="G41" s="141"/>
      <c r="H41" s="141"/>
      <c r="I41" s="141"/>
      <c r="J41" s="878"/>
    </row>
    <row r="42" spans="1:27" x14ac:dyDescent="0.25">
      <c r="C42" s="132" t="str">
        <f>C18</f>
        <v>Sale Price</v>
      </c>
      <c r="D42" s="872">
        <f>D18</f>
        <v>28000000</v>
      </c>
      <c r="E42" s="872"/>
      <c r="F42" s="872"/>
      <c r="G42" s="134"/>
      <c r="H42" s="134"/>
      <c r="I42" s="134"/>
      <c r="J42" s="873"/>
    </row>
    <row r="43" spans="1:27" x14ac:dyDescent="0.25">
      <c r="C43" s="132" t="str">
        <f>C15</f>
        <v xml:space="preserve">Cash to distribute to all Equity </v>
      </c>
      <c r="D43" s="872">
        <f>D15</f>
        <v>9264841.913599994</v>
      </c>
      <c r="E43" s="872"/>
      <c r="F43" s="872"/>
      <c r="G43" s="134"/>
      <c r="H43" s="134"/>
      <c r="I43" s="134"/>
      <c r="J43" s="873"/>
    </row>
    <row r="44" spans="1:27" x14ac:dyDescent="0.25">
      <c r="C44" s="132" t="str">
        <f>C14</f>
        <v>Total profit</v>
      </c>
      <c r="D44" s="872">
        <f>D14</f>
        <v>5264841.913599994</v>
      </c>
      <c r="E44" s="872"/>
      <c r="F44" s="872"/>
      <c r="G44" s="134"/>
      <c r="H44" s="134"/>
      <c r="I44" s="134"/>
      <c r="J44" s="873"/>
    </row>
    <row r="45" spans="1:27" s="131" customFormat="1" x14ac:dyDescent="0.25">
      <c r="A45" s="127"/>
      <c r="B45" s="983"/>
      <c r="C45" s="147" t="s">
        <v>316</v>
      </c>
      <c r="D45" s="879" t="s">
        <v>339</v>
      </c>
      <c r="E45" s="885" t="str">
        <f>"Time "&amp;$D$7</f>
        <v>Time 5</v>
      </c>
      <c r="F45" s="879" t="s">
        <v>321</v>
      </c>
      <c r="G45" s="142" t="s">
        <v>319</v>
      </c>
      <c r="H45" s="142" t="s">
        <v>313</v>
      </c>
      <c r="I45" s="142" t="s">
        <v>314</v>
      </c>
      <c r="J45" s="880" t="s">
        <v>212</v>
      </c>
      <c r="N45" s="859"/>
      <c r="O45" s="859"/>
      <c r="P45" s="859"/>
      <c r="Q45" s="859"/>
      <c r="R45" s="859"/>
      <c r="S45" s="859"/>
      <c r="T45" s="859"/>
      <c r="U45" s="859"/>
      <c r="V45" s="859"/>
      <c r="W45" s="859"/>
      <c r="X45" s="859"/>
      <c r="Y45" s="859"/>
      <c r="Z45" s="859"/>
      <c r="AA45" s="859"/>
    </row>
    <row r="46" spans="1:27" x14ac:dyDescent="0.25">
      <c r="C46" s="148">
        <f>C36</f>
        <v>7.0000000000000007E-2</v>
      </c>
      <c r="D46" s="872">
        <f>$D$30</f>
        <v>-4000000</v>
      </c>
      <c r="E46" s="872">
        <f>MIN($D$15,-D46*(1+C46)^$D$7)</f>
        <v>5610206.9228000008</v>
      </c>
      <c r="F46" s="872">
        <f>MAX(0,E46+D46)</f>
        <v>1610206.9228000008</v>
      </c>
      <c r="G46" s="149">
        <f>D36</f>
        <v>1</v>
      </c>
      <c r="H46" s="134">
        <f>F46*G46</f>
        <v>1610206.9228000008</v>
      </c>
      <c r="I46" s="134">
        <f>MAX(0,F46-H46)</f>
        <v>0</v>
      </c>
      <c r="J46" s="873"/>
    </row>
    <row r="47" spans="1:27" x14ac:dyDescent="0.25">
      <c r="C47" s="148">
        <f t="shared" ref="C47:C48" si="13">C37</f>
        <v>0.1</v>
      </c>
      <c r="D47" s="872">
        <f t="shared" ref="D47:D49" si="14">$D$30</f>
        <v>-4000000</v>
      </c>
      <c r="E47" s="872">
        <f>MIN($D$15,-D47*(1+C47)^$D$7)</f>
        <v>6442040.0000000019</v>
      </c>
      <c r="F47" s="872">
        <f>MAX(0,E47+D47-SUM($F$46:F46))</f>
        <v>831833.07720000111</v>
      </c>
      <c r="G47" s="149">
        <f>D37</f>
        <v>0.85</v>
      </c>
      <c r="H47" s="134">
        <f>F47*G47</f>
        <v>707058.11562000087</v>
      </c>
      <c r="I47" s="134">
        <f>MAX(0,F47-H47)</f>
        <v>124774.96158000024</v>
      </c>
      <c r="J47" s="873"/>
    </row>
    <row r="48" spans="1:27" x14ac:dyDescent="0.25">
      <c r="C48" s="148">
        <f t="shared" si="13"/>
        <v>0.12</v>
      </c>
      <c r="D48" s="872">
        <f t="shared" si="14"/>
        <v>-4000000</v>
      </c>
      <c r="E48" s="872">
        <f>MIN($D$15,-D48*(1+C48)^$D$7)</f>
        <v>7049366.7328000022</v>
      </c>
      <c r="F48" s="872">
        <f>MAX(0,E48+D48-SUM($F$46:F47))</f>
        <v>607326.73280000035</v>
      </c>
      <c r="G48" s="149">
        <f>D38</f>
        <v>0.6</v>
      </c>
      <c r="H48" s="134">
        <f>F48*G48</f>
        <v>364396.03968000022</v>
      </c>
      <c r="I48" s="134">
        <f>MAX(0,F48-H48)</f>
        <v>242930.69312000013</v>
      </c>
      <c r="J48" s="873"/>
    </row>
    <row r="49" spans="3:10" x14ac:dyDescent="0.25">
      <c r="C49" s="150">
        <f>F30</f>
        <v>0.18292062590363178</v>
      </c>
      <c r="D49" s="872">
        <f t="shared" si="14"/>
        <v>-4000000</v>
      </c>
      <c r="E49" s="872">
        <f>MIN($D$15,-D49*(1+C49)^$D$7)</f>
        <v>9264841.913599994</v>
      </c>
      <c r="F49" s="872">
        <f>MAX(0,E49+D49-SUM($F$46:F48))</f>
        <v>2215475.1807999918</v>
      </c>
      <c r="G49" s="149">
        <f>D39</f>
        <v>0.5</v>
      </c>
      <c r="H49" s="134">
        <f>F49*G49</f>
        <v>1107737.5903999959</v>
      </c>
      <c r="I49" s="134">
        <f>MAX(0,F49-H49)</f>
        <v>1107737.5903999959</v>
      </c>
      <c r="J49" s="873"/>
    </row>
    <row r="50" spans="3:10" x14ac:dyDescent="0.25">
      <c r="C50" s="132"/>
      <c r="D50" s="872"/>
      <c r="E50" s="872"/>
      <c r="F50" s="872"/>
      <c r="G50" s="142" t="s">
        <v>321</v>
      </c>
      <c r="H50" s="142">
        <f>SUM(H46:H49)</f>
        <v>3789398.6684999978</v>
      </c>
      <c r="I50" s="142">
        <f>SUM(I46:I49)</f>
        <v>1475443.2450999962</v>
      </c>
      <c r="J50" s="880">
        <f>SUM(H50:I50)</f>
        <v>5264841.913599994</v>
      </c>
    </row>
    <row r="51" spans="3:10" x14ac:dyDescent="0.25">
      <c r="C51" s="132"/>
      <c r="D51" s="872"/>
      <c r="E51" s="872"/>
      <c r="F51" s="872"/>
      <c r="G51" s="142" t="s">
        <v>340</v>
      </c>
      <c r="H51" s="151">
        <f>H50/$J$50</f>
        <v>0.71975545148114095</v>
      </c>
      <c r="I51" s="151">
        <f>I50/$J$50</f>
        <v>0.28024454851885905</v>
      </c>
      <c r="J51" s="880"/>
    </row>
    <row r="52" spans="3:10" x14ac:dyDescent="0.25">
      <c r="C52" s="132"/>
      <c r="D52" s="872"/>
      <c r="E52" s="872"/>
      <c r="F52" s="872"/>
      <c r="G52" s="142" t="s">
        <v>255</v>
      </c>
      <c r="H52" s="142">
        <f>MIN(D10,D15)</f>
        <v>3000000</v>
      </c>
      <c r="I52" s="142">
        <f>MIN(D11,(D15-H52))</f>
        <v>1000000</v>
      </c>
      <c r="J52" s="880">
        <f>SUM(H52:I52)</f>
        <v>4000000</v>
      </c>
    </row>
    <row r="53" spans="3:10" x14ac:dyDescent="0.25">
      <c r="C53" s="132"/>
      <c r="D53" s="872"/>
      <c r="E53" s="872"/>
      <c r="F53" s="872"/>
      <c r="G53" s="142" t="s">
        <v>212</v>
      </c>
      <c r="H53" s="142">
        <f>H50+H52</f>
        <v>6789398.6684999978</v>
      </c>
      <c r="I53" s="142">
        <f t="shared" ref="I53" si="15">I50+I52</f>
        <v>2475443.2450999962</v>
      </c>
      <c r="J53" s="880">
        <f>SUM(H53:I53)</f>
        <v>9264841.913599994</v>
      </c>
    </row>
    <row r="54" spans="3:10" x14ac:dyDescent="0.25">
      <c r="C54" s="130"/>
      <c r="D54" s="888"/>
      <c r="E54" s="888"/>
      <c r="F54" s="888"/>
      <c r="G54" s="139" t="s">
        <v>19</v>
      </c>
      <c r="H54" s="152">
        <f>(1+((H53-D10)/D10))^(1/($D$7))-1</f>
        <v>0.17744874527020649</v>
      </c>
      <c r="I54" s="152">
        <f>(1+((I53-D11)/D11))^(1/($D$7))-1</f>
        <v>0.19875545021027219</v>
      </c>
      <c r="J54" s="889">
        <f>(1+((J53-SUM(D10:D11))/SUM(D10:D11)))^(1/($D$7))-1</f>
        <v>0.18292062590363178</v>
      </c>
    </row>
    <row r="56" spans="3:10" x14ac:dyDescent="0.25">
      <c r="C56" s="140" t="str">
        <f>"Cash Flow - "&amp;$D$6</f>
        <v>Cash Flow - Base Scenario</v>
      </c>
      <c r="D56" s="876" t="s">
        <v>339</v>
      </c>
      <c r="E56" s="894" t="str">
        <f>"Time "&amp;$D$7</f>
        <v>Time 5</v>
      </c>
      <c r="F56" s="895" t="s">
        <v>19</v>
      </c>
    </row>
    <row r="57" spans="3:10" x14ac:dyDescent="0.25">
      <c r="C57" s="132" t="s">
        <v>320</v>
      </c>
      <c r="D57" s="872">
        <f>-D8</f>
        <v>-18000000</v>
      </c>
      <c r="E57" s="872">
        <f>D13</f>
        <v>28000000</v>
      </c>
      <c r="F57" s="887">
        <f>((1+IRR(D57:E57))^(1/($E$28-$D$28))-1)</f>
        <v>9.2388464140373161E-2</v>
      </c>
    </row>
    <row r="58" spans="3:10" x14ac:dyDescent="0.25">
      <c r="C58" s="132" t="s">
        <v>341</v>
      </c>
      <c r="D58" s="872">
        <f>-D9</f>
        <v>-14000000</v>
      </c>
      <c r="E58" s="872">
        <f>D12</f>
        <v>18735158.086400006</v>
      </c>
      <c r="F58" s="887">
        <f>((1+IRR(D58:E58))^(1/($E$28-$D$28))-1)</f>
        <v>6.0000000000000053E-2</v>
      </c>
    </row>
    <row r="59" spans="3:10" x14ac:dyDescent="0.25">
      <c r="C59" s="132" t="s">
        <v>333</v>
      </c>
      <c r="D59" s="872">
        <f>-SUM(D10:D11)</f>
        <v>-4000000</v>
      </c>
      <c r="E59" s="872">
        <f>D15</f>
        <v>9264841.913599994</v>
      </c>
      <c r="F59" s="887">
        <f>((1+IRR(D59:E59))^(1/($E$28-$D$28))-1)</f>
        <v>0.18292062590363178</v>
      </c>
    </row>
    <row r="60" spans="3:10" x14ac:dyDescent="0.25">
      <c r="C60" s="132" t="s">
        <v>313</v>
      </c>
      <c r="D60" s="872">
        <f>-D10</f>
        <v>-3000000</v>
      </c>
      <c r="E60" s="872">
        <f>H53</f>
        <v>6789398.6684999978</v>
      </c>
      <c r="F60" s="887">
        <f>((1+IRR(D60:E60))^(1/($E$28-$D$28))-1)</f>
        <v>0.17744874527020649</v>
      </c>
    </row>
    <row r="61" spans="3:10" x14ac:dyDescent="0.25">
      <c r="C61" s="130" t="s">
        <v>314</v>
      </c>
      <c r="D61" s="888">
        <f>-D11</f>
        <v>-1000000</v>
      </c>
      <c r="E61" s="888">
        <f>I53</f>
        <v>2475443.2450999962</v>
      </c>
      <c r="F61" s="889">
        <f>((1+IRR(D61:E61))^(1/($E$28-$D$28))-1)</f>
        <v>0.19875545021027219</v>
      </c>
    </row>
    <row r="64" spans="3:10" x14ac:dyDescent="0.25">
      <c r="C64" s="140" t="s">
        <v>342</v>
      </c>
      <c r="D64" s="894" t="s">
        <v>339</v>
      </c>
      <c r="E64" s="894" t="s">
        <v>343</v>
      </c>
      <c r="F64" s="894" t="s">
        <v>344</v>
      </c>
      <c r="G64" s="153" t="s">
        <v>345</v>
      </c>
      <c r="H64" s="153" t="s">
        <v>346</v>
      </c>
      <c r="I64" s="153" t="s">
        <v>347</v>
      </c>
      <c r="J64" s="895" t="s">
        <v>348</v>
      </c>
    </row>
    <row r="65" spans="3:25" x14ac:dyDescent="0.25">
      <c r="C65" s="132" t="s">
        <v>320</v>
      </c>
      <c r="D65" s="872">
        <f>D57</f>
        <v>-18000000</v>
      </c>
      <c r="E65" s="896">
        <v>25500000</v>
      </c>
      <c r="F65" s="897">
        <v>7.2145025900850923E-2</v>
      </c>
      <c r="G65" s="154">
        <v>28000000</v>
      </c>
      <c r="H65" s="155">
        <v>9.2388464140372939E-2</v>
      </c>
      <c r="I65" s="154">
        <v>31000000</v>
      </c>
      <c r="J65" s="906">
        <v>0.11485359272536066</v>
      </c>
    </row>
    <row r="66" spans="3:25" x14ac:dyDescent="0.25">
      <c r="C66" s="132" t="s">
        <v>341</v>
      </c>
      <c r="D66" s="872">
        <f t="shared" ref="D66:D69" si="16">D58</f>
        <v>-14000000</v>
      </c>
      <c r="E66" s="896">
        <v>18735158.086400006</v>
      </c>
      <c r="F66" s="897">
        <v>6.0000000000000053E-2</v>
      </c>
      <c r="G66" s="154">
        <v>18735158.086400006</v>
      </c>
      <c r="H66" s="155">
        <v>6.0000000000000053E-2</v>
      </c>
      <c r="I66" s="154">
        <v>18735158.086400006</v>
      </c>
      <c r="J66" s="906">
        <v>6.0000000000000053E-2</v>
      </c>
    </row>
    <row r="67" spans="3:25" x14ac:dyDescent="0.25">
      <c r="C67" s="132" t="s">
        <v>333</v>
      </c>
      <c r="D67" s="872">
        <f t="shared" si="16"/>
        <v>-4000000</v>
      </c>
      <c r="E67" s="896">
        <v>6764841.913599994</v>
      </c>
      <c r="F67" s="897">
        <v>0.11080936401668295</v>
      </c>
      <c r="G67" s="154">
        <v>9264841.913599994</v>
      </c>
      <c r="H67" s="155">
        <v>0.18292062590363178</v>
      </c>
      <c r="I67" s="154">
        <v>12264841.913599994</v>
      </c>
      <c r="J67" s="906">
        <v>0.25118172591538412</v>
      </c>
    </row>
    <row r="68" spans="3:25" x14ac:dyDescent="0.25">
      <c r="C68" s="132" t="s">
        <v>313</v>
      </c>
      <c r="D68" s="898">
        <f t="shared" si="16"/>
        <v>-3000000</v>
      </c>
      <c r="E68" s="899">
        <v>5510946.1865799967</v>
      </c>
      <c r="F68" s="900">
        <v>0.12933030691560488</v>
      </c>
      <c r="G68" s="156">
        <v>6789398.6684999978</v>
      </c>
      <c r="H68" s="157">
        <v>0.17744874527020649</v>
      </c>
      <c r="I68" s="156">
        <v>8289398.6684999978</v>
      </c>
      <c r="J68" s="907">
        <v>0.22540699321326163</v>
      </c>
    </row>
    <row r="69" spans="3:25" x14ac:dyDescent="0.25">
      <c r="C69" s="130" t="s">
        <v>314</v>
      </c>
      <c r="D69" s="901">
        <f t="shared" si="16"/>
        <v>-1000000</v>
      </c>
      <c r="E69" s="902">
        <v>1253895.7270199971</v>
      </c>
      <c r="F69" s="903">
        <v>4.6290505798101789E-2</v>
      </c>
      <c r="G69" s="158">
        <v>2475443.2450999962</v>
      </c>
      <c r="H69" s="159">
        <v>0.19875545021026997</v>
      </c>
      <c r="I69" s="158">
        <v>3975443.2450999962</v>
      </c>
      <c r="J69" s="908">
        <v>0.3178837758948736</v>
      </c>
    </row>
    <row r="76" spans="3:25" x14ac:dyDescent="0.25">
      <c r="K76" s="133" t="s">
        <v>326</v>
      </c>
      <c r="O76" s="860" t="s">
        <v>327</v>
      </c>
      <c r="U76" s="860"/>
      <c r="V76" s="860"/>
      <c r="W76" s="860"/>
    </row>
    <row r="77" spans="3:25" x14ac:dyDescent="0.25">
      <c r="K77" s="129">
        <f>E31</f>
        <v>7171428.9923999952</v>
      </c>
      <c r="L77" s="133">
        <f>$K$11</f>
        <v>5</v>
      </c>
      <c r="M77" s="135"/>
      <c r="N77" s="861"/>
      <c r="O77" s="858">
        <f>E32</f>
        <v>2093412.9211999988</v>
      </c>
      <c r="P77" s="860">
        <f>$K$11</f>
        <v>5</v>
      </c>
      <c r="Q77" s="861"/>
      <c r="R77" s="861"/>
      <c r="T77" s="859" t="str">
        <f>S11</f>
        <v>Sale Price</v>
      </c>
      <c r="U77" s="859" t="str">
        <f t="shared" ref="U77:Y77" si="17">T11</f>
        <v>Equity</v>
      </c>
      <c r="V77" s="859" t="str">
        <f t="shared" si="17"/>
        <v>Equity Partner Traditional</v>
      </c>
      <c r="W77" s="859" t="str">
        <f t="shared" si="17"/>
        <v>Equity Partner WPA</v>
      </c>
      <c r="X77" s="859" t="str">
        <f t="shared" si="17"/>
        <v>Developer Traditional</v>
      </c>
      <c r="Y77" s="859" t="str">
        <f t="shared" si="17"/>
        <v>Developer WPA</v>
      </c>
    </row>
    <row r="78" spans="3:25" x14ac:dyDescent="0.25">
      <c r="K78" s="129">
        <f>J12</f>
        <v>25500000</v>
      </c>
      <c r="L78" s="129">
        <f t="dataTable" ref="L78:L89" dt2D="1" dtr="1" r1="D7" r2="E4" ca="1"/>
        <v>5171428.9923999952</v>
      </c>
      <c r="O78" s="858">
        <f>K78</f>
        <v>25500000</v>
      </c>
      <c r="P78" s="858">
        <f t="dataTable" ref="P78:P89" dt2D="1" dtr="1" r1="D7" r2="E4" ca="1"/>
        <v>1593412.9211999988</v>
      </c>
      <c r="T78" s="862">
        <f>K78</f>
        <v>25500000</v>
      </c>
      <c r="U78" s="858">
        <f>U95</f>
        <v>6764841.913599994</v>
      </c>
      <c r="V78" s="858">
        <f>L78</f>
        <v>5171428.9923999952</v>
      </c>
      <c r="W78" s="858">
        <f>L95</f>
        <v>5510946.1865799967</v>
      </c>
      <c r="X78" s="858">
        <f>P78</f>
        <v>1593412.9211999988</v>
      </c>
      <c r="Y78" s="858">
        <f>P95</f>
        <v>1253895.7270199971</v>
      </c>
    </row>
    <row r="79" spans="3:25" x14ac:dyDescent="0.25">
      <c r="K79" s="129">
        <f t="shared" ref="K79:K89" si="18">J13</f>
        <v>26000000</v>
      </c>
      <c r="L79" s="129">
        <v>5571428.9923999952</v>
      </c>
      <c r="O79" s="858">
        <f t="shared" ref="O79:O89" si="19">K79</f>
        <v>26000000</v>
      </c>
      <c r="P79" s="858">
        <v>1693412.9211999988</v>
      </c>
      <c r="T79" s="862">
        <f t="shared" ref="T79:T89" si="20">K79</f>
        <v>26000000</v>
      </c>
      <c r="U79" s="858">
        <f t="shared" ref="U79:U89" si="21">U96</f>
        <v>7264841.913599994</v>
      </c>
      <c r="V79" s="858">
        <f t="shared" ref="V79:V89" si="22">L79</f>
        <v>5571428.9923999952</v>
      </c>
      <c r="W79" s="858">
        <f t="shared" ref="W79:W89" si="23">L96</f>
        <v>5789398.6684999969</v>
      </c>
      <c r="X79" s="858">
        <f t="shared" ref="X79:X89" si="24">P79</f>
        <v>1693412.9211999988</v>
      </c>
      <c r="Y79" s="858">
        <f t="shared" ref="Y79:Y89" si="25">P96</f>
        <v>1475443.2450999948</v>
      </c>
    </row>
    <row r="80" spans="3:25" x14ac:dyDescent="0.25">
      <c r="K80" s="129">
        <f t="shared" si="18"/>
        <v>26500000</v>
      </c>
      <c r="L80" s="129">
        <v>5971428.9923999952</v>
      </c>
      <c r="O80" s="858">
        <f t="shared" si="19"/>
        <v>26500000</v>
      </c>
      <c r="P80" s="858">
        <v>1793412.9211999988</v>
      </c>
      <c r="T80" s="862">
        <f t="shared" si="20"/>
        <v>26500000</v>
      </c>
      <c r="U80" s="858">
        <f t="shared" si="21"/>
        <v>7764841.913599994</v>
      </c>
      <c r="V80" s="858">
        <f t="shared" si="22"/>
        <v>5971428.9923999952</v>
      </c>
      <c r="W80" s="858">
        <f t="shared" si="23"/>
        <v>6039398.6684999969</v>
      </c>
      <c r="X80" s="858">
        <f t="shared" si="24"/>
        <v>1793412.9211999988</v>
      </c>
      <c r="Y80" s="858">
        <f t="shared" si="25"/>
        <v>1725443.2450999953</v>
      </c>
    </row>
    <row r="81" spans="11:25" x14ac:dyDescent="0.25">
      <c r="K81" s="129">
        <f t="shared" si="18"/>
        <v>27000000</v>
      </c>
      <c r="L81" s="129">
        <v>6371428.9923999952</v>
      </c>
      <c r="O81" s="858">
        <f t="shared" si="19"/>
        <v>27000000</v>
      </c>
      <c r="P81" s="858">
        <v>1893412.9211999988</v>
      </c>
      <c r="T81" s="862">
        <f t="shared" si="20"/>
        <v>27000000</v>
      </c>
      <c r="U81" s="858">
        <f t="shared" si="21"/>
        <v>8264841.913599994</v>
      </c>
      <c r="V81" s="858">
        <f t="shared" si="22"/>
        <v>6371428.9923999952</v>
      </c>
      <c r="W81" s="858">
        <f t="shared" si="23"/>
        <v>6289398.6684999978</v>
      </c>
      <c r="X81" s="858">
        <f t="shared" si="24"/>
        <v>1893412.9211999988</v>
      </c>
      <c r="Y81" s="858">
        <f t="shared" si="25"/>
        <v>1975443.2450999962</v>
      </c>
    </row>
    <row r="82" spans="11:25" x14ac:dyDescent="0.25">
      <c r="K82" s="129">
        <f t="shared" si="18"/>
        <v>27500000</v>
      </c>
      <c r="L82" s="129">
        <v>6771428.9923999952</v>
      </c>
      <c r="O82" s="858">
        <f t="shared" si="19"/>
        <v>27500000</v>
      </c>
      <c r="P82" s="858">
        <v>1993412.9211999988</v>
      </c>
      <c r="T82" s="862">
        <f t="shared" si="20"/>
        <v>27500000</v>
      </c>
      <c r="U82" s="858">
        <f t="shared" si="21"/>
        <v>8764841.913599994</v>
      </c>
      <c r="V82" s="858">
        <f t="shared" si="22"/>
        <v>6771428.9923999952</v>
      </c>
      <c r="W82" s="858">
        <f t="shared" si="23"/>
        <v>6539398.668499996</v>
      </c>
      <c r="X82" s="858">
        <f t="shared" si="24"/>
        <v>1993412.9211999988</v>
      </c>
      <c r="Y82" s="858">
        <f t="shared" si="25"/>
        <v>2225443.2450999944</v>
      </c>
    </row>
    <row r="83" spans="11:25" x14ac:dyDescent="0.25">
      <c r="K83" s="129">
        <f t="shared" si="18"/>
        <v>28000000</v>
      </c>
      <c r="L83" s="129">
        <v>7171428.9923999952</v>
      </c>
      <c r="O83" s="858">
        <f t="shared" si="19"/>
        <v>28000000</v>
      </c>
      <c r="P83" s="858">
        <v>2093412.9211999988</v>
      </c>
      <c r="T83" s="862">
        <f t="shared" si="20"/>
        <v>28000000</v>
      </c>
      <c r="U83" s="858">
        <f t="shared" si="21"/>
        <v>9264841.913599994</v>
      </c>
      <c r="V83" s="858">
        <f t="shared" si="22"/>
        <v>7171428.9923999952</v>
      </c>
      <c r="W83" s="858">
        <f t="shared" si="23"/>
        <v>6789398.6684999978</v>
      </c>
      <c r="X83" s="858">
        <f t="shared" si="24"/>
        <v>2093412.9211999988</v>
      </c>
      <c r="Y83" s="858">
        <f t="shared" si="25"/>
        <v>2475443.2450999962</v>
      </c>
    </row>
    <row r="84" spans="11:25" x14ac:dyDescent="0.25">
      <c r="K84" s="129">
        <f t="shared" si="18"/>
        <v>28500000</v>
      </c>
      <c r="L84" s="129">
        <v>7571428.9923999952</v>
      </c>
      <c r="O84" s="858">
        <f t="shared" si="19"/>
        <v>28500000</v>
      </c>
      <c r="P84" s="858">
        <v>2193412.9211999988</v>
      </c>
      <c r="T84" s="862">
        <f t="shared" si="20"/>
        <v>28500000</v>
      </c>
      <c r="U84" s="858">
        <f t="shared" si="21"/>
        <v>9764841.913599994</v>
      </c>
      <c r="V84" s="858">
        <f t="shared" si="22"/>
        <v>7571428.9923999952</v>
      </c>
      <c r="W84" s="858">
        <f t="shared" si="23"/>
        <v>7039398.6684999978</v>
      </c>
      <c r="X84" s="858">
        <f t="shared" si="24"/>
        <v>2193412.9211999988</v>
      </c>
      <c r="Y84" s="858">
        <f t="shared" si="25"/>
        <v>2725443.2450999962</v>
      </c>
    </row>
    <row r="85" spans="11:25" x14ac:dyDescent="0.25">
      <c r="K85" s="129">
        <f t="shared" si="18"/>
        <v>29000000</v>
      </c>
      <c r="L85" s="129">
        <v>7971428.9923999952</v>
      </c>
      <c r="O85" s="858">
        <f t="shared" si="19"/>
        <v>29000000</v>
      </c>
      <c r="P85" s="858">
        <v>2293412.9211999988</v>
      </c>
      <c r="T85" s="862">
        <f t="shared" si="20"/>
        <v>29000000</v>
      </c>
      <c r="U85" s="858">
        <f t="shared" si="21"/>
        <v>10264841.913599994</v>
      </c>
      <c r="V85" s="858">
        <f t="shared" si="22"/>
        <v>7971428.9923999952</v>
      </c>
      <c r="W85" s="858">
        <f t="shared" si="23"/>
        <v>7289398.6684999978</v>
      </c>
      <c r="X85" s="858">
        <f t="shared" si="24"/>
        <v>2293412.9211999988</v>
      </c>
      <c r="Y85" s="858">
        <f t="shared" si="25"/>
        <v>2975443.2450999962</v>
      </c>
    </row>
    <row r="86" spans="11:25" x14ac:dyDescent="0.25">
      <c r="K86" s="129">
        <f t="shared" si="18"/>
        <v>29500000</v>
      </c>
      <c r="L86" s="129">
        <v>8371428.9923999952</v>
      </c>
      <c r="O86" s="858">
        <f t="shared" si="19"/>
        <v>29500000</v>
      </c>
      <c r="P86" s="858">
        <v>2393412.9211999988</v>
      </c>
      <c r="T86" s="862">
        <f t="shared" si="20"/>
        <v>29500000</v>
      </c>
      <c r="U86" s="858">
        <f t="shared" si="21"/>
        <v>10764841.913599994</v>
      </c>
      <c r="V86" s="858">
        <f t="shared" si="22"/>
        <v>8371428.9923999952</v>
      </c>
      <c r="W86" s="858">
        <f t="shared" si="23"/>
        <v>7539398.668499995</v>
      </c>
      <c r="X86" s="858">
        <f t="shared" si="24"/>
        <v>2393412.9211999988</v>
      </c>
      <c r="Y86" s="858">
        <f t="shared" si="25"/>
        <v>3225443.2450999934</v>
      </c>
    </row>
    <row r="87" spans="11:25" x14ac:dyDescent="0.25">
      <c r="K87" s="129">
        <f t="shared" si="18"/>
        <v>30000000</v>
      </c>
      <c r="L87" s="129">
        <v>8771428.9923999943</v>
      </c>
      <c r="O87" s="858">
        <f t="shared" si="19"/>
        <v>30000000</v>
      </c>
      <c r="P87" s="858">
        <v>2493412.9211999988</v>
      </c>
      <c r="T87" s="862">
        <f t="shared" si="20"/>
        <v>30000000</v>
      </c>
      <c r="U87" s="858">
        <f t="shared" si="21"/>
        <v>11264841.913599994</v>
      </c>
      <c r="V87" s="858">
        <f t="shared" si="22"/>
        <v>8771428.9923999943</v>
      </c>
      <c r="W87" s="858">
        <f t="shared" si="23"/>
        <v>7789398.668499995</v>
      </c>
      <c r="X87" s="858">
        <f t="shared" si="24"/>
        <v>2493412.9211999988</v>
      </c>
      <c r="Y87" s="858">
        <f t="shared" si="25"/>
        <v>3475443.2450999934</v>
      </c>
    </row>
    <row r="88" spans="11:25" x14ac:dyDescent="0.25">
      <c r="K88" s="129">
        <f t="shared" si="18"/>
        <v>30500000</v>
      </c>
      <c r="L88" s="129">
        <v>9171428.9923999943</v>
      </c>
      <c r="O88" s="858">
        <f t="shared" si="19"/>
        <v>30500000</v>
      </c>
      <c r="P88" s="858">
        <v>2593412.9211999988</v>
      </c>
      <c r="T88" s="862">
        <f t="shared" si="20"/>
        <v>30500000</v>
      </c>
      <c r="U88" s="858">
        <f t="shared" si="21"/>
        <v>11764841.913599994</v>
      </c>
      <c r="V88" s="858">
        <f t="shared" si="22"/>
        <v>9171428.9923999943</v>
      </c>
      <c r="W88" s="858">
        <f t="shared" si="23"/>
        <v>8039398.6684999969</v>
      </c>
      <c r="X88" s="858">
        <f t="shared" si="24"/>
        <v>2593412.9211999988</v>
      </c>
      <c r="Y88" s="858">
        <f t="shared" si="25"/>
        <v>3725443.2450999953</v>
      </c>
    </row>
    <row r="89" spans="11:25" x14ac:dyDescent="0.25">
      <c r="K89" s="129">
        <f t="shared" si="18"/>
        <v>31000000</v>
      </c>
      <c r="L89" s="129">
        <v>9571428.9923999943</v>
      </c>
      <c r="O89" s="858">
        <f t="shared" si="19"/>
        <v>31000000</v>
      </c>
      <c r="P89" s="858">
        <v>2693412.9211999988</v>
      </c>
      <c r="T89" s="862">
        <f t="shared" si="20"/>
        <v>31000000</v>
      </c>
      <c r="U89" s="858">
        <f t="shared" si="21"/>
        <v>12264841.913599994</v>
      </c>
      <c r="V89" s="858">
        <f t="shared" si="22"/>
        <v>9571428.9923999943</v>
      </c>
      <c r="W89" s="858">
        <f t="shared" si="23"/>
        <v>8289398.6684999978</v>
      </c>
      <c r="X89" s="858">
        <f t="shared" si="24"/>
        <v>2693412.9211999988</v>
      </c>
      <c r="Y89" s="858">
        <f t="shared" si="25"/>
        <v>3975443.2450999962</v>
      </c>
    </row>
    <row r="93" spans="11:25" x14ac:dyDescent="0.25">
      <c r="K93" s="133" t="s">
        <v>331</v>
      </c>
      <c r="O93" s="860" t="s">
        <v>332</v>
      </c>
      <c r="T93" s="860" t="s">
        <v>255</v>
      </c>
    </row>
    <row r="94" spans="11:25" x14ac:dyDescent="0.25">
      <c r="K94" s="129">
        <f>E60</f>
        <v>6789398.6684999978</v>
      </c>
      <c r="L94" s="133">
        <f>$K$11</f>
        <v>5</v>
      </c>
      <c r="M94" s="135"/>
      <c r="N94" s="861"/>
      <c r="O94" s="858">
        <f>E61</f>
        <v>2475443.2450999962</v>
      </c>
      <c r="P94" s="860">
        <f>$K$11</f>
        <v>5</v>
      </c>
      <c r="Q94" s="861"/>
      <c r="R94" s="860"/>
      <c r="S94" s="860"/>
      <c r="T94" s="858">
        <f>E30</f>
        <v>9264841.913599994</v>
      </c>
      <c r="U94" s="860">
        <f>$K$11</f>
        <v>5</v>
      </c>
      <c r="V94" s="860"/>
      <c r="W94" s="860"/>
      <c r="X94" s="860"/>
      <c r="Y94" s="860"/>
    </row>
    <row r="95" spans="11:25" x14ac:dyDescent="0.25">
      <c r="K95" s="129">
        <f>K78</f>
        <v>25500000</v>
      </c>
      <c r="L95" s="129">
        <f t="dataTable" ref="L95:L106" dt2D="1" dtr="1" r1="D7" r2="E4" ca="1"/>
        <v>5510946.1865799967</v>
      </c>
      <c r="O95" s="858">
        <f t="shared" ref="O95:O106" si="26">K95</f>
        <v>25500000</v>
      </c>
      <c r="P95" s="858">
        <f t="dataTable" ref="P95:P106" dt2D="1" dtr="1" r1="D7" r2="E4" ca="1"/>
        <v>1253895.7270199971</v>
      </c>
      <c r="T95" s="858">
        <f>K78</f>
        <v>25500000</v>
      </c>
      <c r="U95" s="858">
        <f t="dataTable" ref="U95:U106" dt2D="1" dtr="1" r1="D7" r2="E4"/>
        <v>6764841.913599994</v>
      </c>
    </row>
    <row r="96" spans="11:25" x14ac:dyDescent="0.25">
      <c r="K96" s="129">
        <f t="shared" ref="K96:K106" si="27">K79</f>
        <v>26000000</v>
      </c>
      <c r="L96" s="129">
        <v>5789398.6684999969</v>
      </c>
      <c r="O96" s="858">
        <f t="shared" si="26"/>
        <v>26000000</v>
      </c>
      <c r="P96" s="858">
        <v>1475443.2450999948</v>
      </c>
      <c r="T96" s="858">
        <f t="shared" ref="T96:T106" si="28">K79</f>
        <v>26000000</v>
      </c>
      <c r="U96" s="858">
        <v>7264841.913599994</v>
      </c>
    </row>
    <row r="97" spans="11:21" x14ac:dyDescent="0.25">
      <c r="K97" s="129">
        <f t="shared" si="27"/>
        <v>26500000</v>
      </c>
      <c r="L97" s="129">
        <v>6039398.6684999969</v>
      </c>
      <c r="O97" s="858">
        <f t="shared" si="26"/>
        <v>26500000</v>
      </c>
      <c r="P97" s="858">
        <v>1725443.2450999953</v>
      </c>
      <c r="T97" s="858">
        <f t="shared" si="28"/>
        <v>26500000</v>
      </c>
      <c r="U97" s="858">
        <v>7764841.913599994</v>
      </c>
    </row>
    <row r="98" spans="11:21" x14ac:dyDescent="0.25">
      <c r="K98" s="129">
        <f t="shared" si="27"/>
        <v>27000000</v>
      </c>
      <c r="L98" s="129">
        <v>6289398.6684999978</v>
      </c>
      <c r="O98" s="858">
        <f t="shared" si="26"/>
        <v>27000000</v>
      </c>
      <c r="P98" s="858">
        <v>1975443.2450999962</v>
      </c>
      <c r="T98" s="858">
        <f t="shared" si="28"/>
        <v>27000000</v>
      </c>
      <c r="U98" s="858">
        <v>8264841.913599994</v>
      </c>
    </row>
    <row r="99" spans="11:21" x14ac:dyDescent="0.25">
      <c r="K99" s="129">
        <f t="shared" si="27"/>
        <v>27500000</v>
      </c>
      <c r="L99" s="129">
        <v>6539398.668499996</v>
      </c>
      <c r="O99" s="858">
        <f t="shared" si="26"/>
        <v>27500000</v>
      </c>
      <c r="P99" s="858">
        <v>2225443.2450999944</v>
      </c>
      <c r="T99" s="858">
        <f t="shared" si="28"/>
        <v>27500000</v>
      </c>
      <c r="U99" s="858">
        <v>8764841.913599994</v>
      </c>
    </row>
    <row r="100" spans="11:21" x14ac:dyDescent="0.25">
      <c r="K100" s="129">
        <f t="shared" si="27"/>
        <v>28000000</v>
      </c>
      <c r="L100" s="129">
        <v>6789398.6684999978</v>
      </c>
      <c r="O100" s="858">
        <f t="shared" si="26"/>
        <v>28000000</v>
      </c>
      <c r="P100" s="858">
        <v>2475443.2450999962</v>
      </c>
      <c r="T100" s="858">
        <f t="shared" si="28"/>
        <v>28000000</v>
      </c>
      <c r="U100" s="858">
        <v>9264841.913599994</v>
      </c>
    </row>
    <row r="101" spans="11:21" x14ac:dyDescent="0.25">
      <c r="K101" s="129">
        <f t="shared" si="27"/>
        <v>28500000</v>
      </c>
      <c r="L101" s="129">
        <v>7039398.6684999978</v>
      </c>
      <c r="O101" s="858">
        <f t="shared" si="26"/>
        <v>28500000</v>
      </c>
      <c r="P101" s="858">
        <v>2725443.2450999962</v>
      </c>
      <c r="T101" s="858">
        <f t="shared" si="28"/>
        <v>28500000</v>
      </c>
      <c r="U101" s="858">
        <v>9764841.913599994</v>
      </c>
    </row>
    <row r="102" spans="11:21" x14ac:dyDescent="0.25">
      <c r="K102" s="129">
        <f t="shared" si="27"/>
        <v>29000000</v>
      </c>
      <c r="L102" s="129">
        <v>7289398.6684999978</v>
      </c>
      <c r="O102" s="858">
        <f t="shared" si="26"/>
        <v>29000000</v>
      </c>
      <c r="P102" s="858">
        <v>2975443.2450999962</v>
      </c>
      <c r="T102" s="858">
        <f t="shared" si="28"/>
        <v>29000000</v>
      </c>
      <c r="U102" s="858">
        <v>10264841.913599994</v>
      </c>
    </row>
    <row r="103" spans="11:21" x14ac:dyDescent="0.25">
      <c r="K103" s="129">
        <f t="shared" si="27"/>
        <v>29500000</v>
      </c>
      <c r="L103" s="129">
        <v>7539398.668499995</v>
      </c>
      <c r="O103" s="858">
        <f t="shared" si="26"/>
        <v>29500000</v>
      </c>
      <c r="P103" s="858">
        <v>3225443.2450999934</v>
      </c>
      <c r="T103" s="858">
        <f t="shared" si="28"/>
        <v>29500000</v>
      </c>
      <c r="U103" s="858">
        <v>10764841.913599994</v>
      </c>
    </row>
    <row r="104" spans="11:21" x14ac:dyDescent="0.25">
      <c r="K104" s="129">
        <f t="shared" si="27"/>
        <v>30000000</v>
      </c>
      <c r="L104" s="129">
        <v>7789398.668499995</v>
      </c>
      <c r="O104" s="858">
        <f t="shared" si="26"/>
        <v>30000000</v>
      </c>
      <c r="P104" s="858">
        <v>3475443.2450999934</v>
      </c>
      <c r="T104" s="858">
        <f t="shared" si="28"/>
        <v>30000000</v>
      </c>
      <c r="U104" s="858">
        <v>11264841.913599994</v>
      </c>
    </row>
    <row r="105" spans="11:21" x14ac:dyDescent="0.25">
      <c r="K105" s="129">
        <f t="shared" si="27"/>
        <v>30500000</v>
      </c>
      <c r="L105" s="129">
        <v>8039398.6684999969</v>
      </c>
      <c r="O105" s="858">
        <f t="shared" si="26"/>
        <v>30500000</v>
      </c>
      <c r="P105" s="858">
        <v>3725443.2450999953</v>
      </c>
      <c r="T105" s="858">
        <f t="shared" si="28"/>
        <v>30500000</v>
      </c>
      <c r="U105" s="858">
        <v>11764841.913599994</v>
      </c>
    </row>
    <row r="106" spans="11:21" x14ac:dyDescent="0.25">
      <c r="K106" s="129">
        <f t="shared" si="27"/>
        <v>31000000</v>
      </c>
      <c r="L106" s="129">
        <v>8289398.6684999978</v>
      </c>
      <c r="O106" s="858">
        <f t="shared" si="26"/>
        <v>31000000</v>
      </c>
      <c r="P106" s="858">
        <v>3975443.2450999962</v>
      </c>
      <c r="T106" s="858">
        <f t="shared" si="28"/>
        <v>31000000</v>
      </c>
      <c r="U106" s="858">
        <v>12264841.913599994</v>
      </c>
    </row>
  </sheetData>
  <sheetProtection algorithmName="SHA-512" hashValue="B3DRoPIqxZfBv+ZNgNGVzZ7fvuNB0a3nzK05B5Cr5YzRQWJgX7Nsn8n1ljhjjSWp5ppVsjE8AeVRs63GTD4Jmg==" saltValue="u0TMQy5EsbsHX7lySxtOSQ==" spinCount="100000" sheet="1" formatCells="0" formatColumns="0" formatRows="0" insertColumns="0" insertRows="0" insertHyperlinks="0" deleteColumns="0" deleteRows="0" selectLockedCells="1" sort="0" autoFilter="0" pivotTables="0"/>
  <dataConsolidate/>
  <mergeCells count="2">
    <mergeCell ref="B1:I1"/>
    <mergeCell ref="A3:A24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D11:AS29 D90:AS540 F53:AS89 D53:E57 C41:C89 W30:AS40 W41:AS52 C28 D59:E89 D58" unlockedFormula="1"/>
    <ignoredError sqref="D41:E52 F41:V52 D30:V40 E58" formula="1" unlockedFormula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18.28515625" style="42" bestFit="1" customWidth="1"/>
    <col min="4" max="4" width="30.7109375" style="42" bestFit="1" customWidth="1"/>
    <col min="5" max="5" width="14.5703125" style="43" bestFit="1" customWidth="1"/>
    <col min="6" max="6" width="13.42578125" style="42" bestFit="1" customWidth="1"/>
    <col min="7" max="7" width="14.5703125" style="42" bestFit="1" customWidth="1"/>
    <col min="8" max="8" width="14.7109375" style="42" bestFit="1" customWidth="1"/>
    <col min="9" max="9" width="14.28515625" style="42" bestFit="1" customWidth="1"/>
    <col min="10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22" s="34" customFormat="1" ht="51.75" customHeight="1" x14ac:dyDescent="0.25">
      <c r="A1" s="2"/>
      <c r="B1" s="962" t="s">
        <v>578</v>
      </c>
      <c r="C1" s="962"/>
      <c r="D1" s="962"/>
      <c r="E1" s="962"/>
      <c r="F1" s="807"/>
      <c r="G1" s="807"/>
      <c r="H1" s="807"/>
      <c r="I1" s="807"/>
    </row>
    <row r="2" spans="1:22" s="979" customFormat="1" ht="15" customHeight="1" x14ac:dyDescent="0.25">
      <c r="A2" s="34"/>
      <c r="B2" s="978"/>
      <c r="C2" s="978"/>
      <c r="D2" s="978"/>
      <c r="E2" s="978"/>
      <c r="F2" s="978"/>
      <c r="G2" s="978"/>
    </row>
    <row r="3" spans="1:22" s="979" customFormat="1" ht="15" customHeight="1" x14ac:dyDescent="0.25">
      <c r="A3" s="965" t="s">
        <v>589</v>
      </c>
      <c r="C3" s="980" t="s">
        <v>570</v>
      </c>
      <c r="E3" s="978"/>
    </row>
    <row r="4" spans="1:22" s="979" customFormat="1" ht="15" customHeight="1" x14ac:dyDescent="0.25">
      <c r="A4" s="966"/>
      <c r="E4" s="978"/>
    </row>
    <row r="5" spans="1:22" s="79" customFormat="1" x14ac:dyDescent="0.25">
      <c r="A5" s="966"/>
      <c r="B5" s="983"/>
      <c r="C5" s="118"/>
      <c r="D5" s="119" t="str">
        <f>IF('Figure 7.14 --&gt; 7.23'!C6="","",'Figure 7.14 --&gt; 7.23'!C6)</f>
        <v>Project data</v>
      </c>
      <c r="E5" s="68" t="str">
        <f>IF('Figure 7.14 --&gt; 7.23'!D6="","",'Figure 7.14 --&gt; 7.23'!D6)</f>
        <v>Base Scenario</v>
      </c>
    </row>
    <row r="6" spans="1:22" s="79" customFormat="1" x14ac:dyDescent="0.25">
      <c r="A6" s="966"/>
      <c r="B6" s="983"/>
      <c r="C6" s="120" t="s">
        <v>174</v>
      </c>
      <c r="D6" s="103" t="str">
        <f>IF('Figure 7.14 --&gt; 7.23'!C7="","",'Figure 7.14 --&gt; 7.23'!C7)</f>
        <v>Years to conclusion</v>
      </c>
      <c r="E6" s="74">
        <f>IF('Figure 7.14 --&gt; 7.23'!D7="","",'Figure 7.14 --&gt; 7.23'!D7)</f>
        <v>5</v>
      </c>
    </row>
    <row r="7" spans="1:22" x14ac:dyDescent="0.25">
      <c r="A7" s="966"/>
      <c r="C7" s="120" t="s">
        <v>176</v>
      </c>
      <c r="D7" s="103" t="str">
        <f>IF('Figure 7.14 --&gt; 7.23'!C8="","",'Figure 7.14 --&gt; 7.23'!C8)</f>
        <v>Investment</v>
      </c>
      <c r="E7" s="121">
        <f>IF('Figure 7.14 --&gt; 7.23'!D8="","",'Figure 7.14 --&gt; 7.23'!D8)</f>
        <v>18000000</v>
      </c>
    </row>
    <row r="8" spans="1:22" x14ac:dyDescent="0.25">
      <c r="A8" s="966"/>
      <c r="C8" s="120" t="s">
        <v>177</v>
      </c>
      <c r="D8" s="103" t="str">
        <f>IF('Figure 7.14 --&gt; 7.23'!C9="","",'Figure 7.14 --&gt; 7.23'!C9)</f>
        <v>Loan BoP</v>
      </c>
      <c r="E8" s="121">
        <f>IF('Figure 7.14 --&gt; 7.23'!D9="","",'Figure 7.14 --&gt; 7.23'!D9)</f>
        <v>14000000</v>
      </c>
    </row>
    <row r="9" spans="1:22" x14ac:dyDescent="0.25">
      <c r="A9" s="966"/>
      <c r="C9" s="120" t="s">
        <v>179</v>
      </c>
      <c r="D9" s="103" t="s">
        <v>31</v>
      </c>
      <c r="E9" s="122">
        <f>IF('Figure 7.14 --&gt; 7.23'!E9="","",'Figure 7.14 --&gt; 7.23'!E9)</f>
        <v>0.06</v>
      </c>
    </row>
    <row r="10" spans="1:22" x14ac:dyDescent="0.25">
      <c r="A10" s="966"/>
      <c r="C10" s="120" t="s">
        <v>180</v>
      </c>
      <c r="D10" s="103" t="str">
        <f>IF('Figure 7.14 --&gt; 7.23'!C10="","",'Figure 7.14 --&gt; 7.23'!C10)</f>
        <v>Equity partner capital</v>
      </c>
      <c r="E10" s="121">
        <f>IF('Figure 7.14 --&gt; 7.23'!D10="","",'Figure 7.14 --&gt; 7.23'!D10)</f>
        <v>3000000</v>
      </c>
      <c r="J10" s="44"/>
      <c r="N10" s="44"/>
      <c r="T10" s="44"/>
      <c r="U10" s="44"/>
      <c r="V10" s="44"/>
    </row>
    <row r="11" spans="1:22" x14ac:dyDescent="0.25">
      <c r="A11" s="966"/>
      <c r="C11" s="120" t="s">
        <v>408</v>
      </c>
      <c r="D11" s="103" t="str">
        <f>IF('Figure 7.14 --&gt; 7.23'!C11="","",'Figure 7.14 --&gt; 7.23'!C11)</f>
        <v>Developer capital</v>
      </c>
      <c r="E11" s="121">
        <f>IF('Figure 7.14 --&gt; 7.23'!D11="","",'Figure 7.14 --&gt; 7.23'!D11)</f>
        <v>1000000</v>
      </c>
      <c r="J11" s="112"/>
      <c r="K11" s="44"/>
      <c r="L11" s="44"/>
      <c r="M11" s="44"/>
      <c r="N11" s="112"/>
      <c r="O11" s="44"/>
      <c r="P11" s="44"/>
      <c r="Q11" s="44"/>
    </row>
    <row r="12" spans="1:22" x14ac:dyDescent="0.25">
      <c r="A12" s="966"/>
      <c r="C12" s="120" t="s">
        <v>409</v>
      </c>
      <c r="D12" s="103" t="str">
        <f>IF('Figure 7.14 --&gt; 7.23'!C12="","",'Figure 7.14 --&gt; 7.23'!C12)</f>
        <v>Loan EoP</v>
      </c>
      <c r="E12" s="121">
        <f>IF('Figure 7.14 --&gt; 7.23'!D12="","",'Figure 7.14 --&gt; 7.23'!D12)</f>
        <v>18735158.086400006</v>
      </c>
      <c r="K12" s="91"/>
      <c r="O12" s="91"/>
    </row>
    <row r="13" spans="1:22" x14ac:dyDescent="0.25">
      <c r="A13" s="966"/>
      <c r="C13" s="120" t="s">
        <v>410</v>
      </c>
      <c r="D13" s="103" t="str">
        <f>IF('Figure 7.14 --&gt; 7.23'!C13="","",'Figure 7.14 --&gt; 7.23'!C13)</f>
        <v>Sale Price</v>
      </c>
      <c r="E13" s="121">
        <f>IF('Figure 7.14 --&gt; 7.23'!D13="","",'Figure 7.14 --&gt; 7.23'!D13)</f>
        <v>28000000</v>
      </c>
      <c r="K13" s="91"/>
      <c r="O13" s="91"/>
    </row>
    <row r="14" spans="1:22" ht="16.5" customHeight="1" x14ac:dyDescent="0.25">
      <c r="A14" s="966"/>
      <c r="C14" s="120" t="s">
        <v>411</v>
      </c>
      <c r="D14" s="103" t="str">
        <f>IF('Figure 7.14 --&gt; 7.23'!C14="","",'Figure 7.14 --&gt; 7.23'!C14)</f>
        <v>Total profit</v>
      </c>
      <c r="E14" s="121">
        <f>IF('Figure 7.14 --&gt; 7.23'!D14="","",'Figure 7.14 --&gt; 7.23'!D14)</f>
        <v>5264841.913599994</v>
      </c>
      <c r="K14" s="91"/>
      <c r="O14" s="91"/>
    </row>
    <row r="15" spans="1:22" x14ac:dyDescent="0.25">
      <c r="A15" s="966"/>
      <c r="C15" s="123" t="s">
        <v>412</v>
      </c>
      <c r="D15" s="124" t="str">
        <f>IF('Figure 7.14 --&gt; 7.23'!C15="","",'Figure 7.14 --&gt; 7.23'!C15)</f>
        <v xml:space="preserve">Cash to distribute to all Equity </v>
      </c>
      <c r="E15" s="125">
        <f>IF('Figure 7.14 --&gt; 7.23'!D15="","",'Figure 7.14 --&gt; 7.23'!D15)</f>
        <v>9264841.913599994</v>
      </c>
      <c r="K15" s="91"/>
      <c r="O15" s="91"/>
    </row>
    <row r="16" spans="1:22" x14ac:dyDescent="0.25">
      <c r="A16" s="966"/>
      <c r="K16" s="91"/>
      <c r="O16" s="91"/>
    </row>
    <row r="17" spans="1:1" x14ac:dyDescent="0.25">
      <c r="A17" s="966"/>
    </row>
    <row r="18" spans="1:1" x14ac:dyDescent="0.25">
      <c r="A18" s="966"/>
    </row>
    <row r="19" spans="1:1" x14ac:dyDescent="0.25">
      <c r="A19" s="966"/>
    </row>
    <row r="20" spans="1:1" x14ac:dyDescent="0.25">
      <c r="A20" s="966"/>
    </row>
    <row r="21" spans="1:1" x14ac:dyDescent="0.25">
      <c r="A21" s="966"/>
    </row>
    <row r="22" spans="1:1" x14ac:dyDescent="0.25">
      <c r="A22" s="966"/>
    </row>
    <row r="23" spans="1:1" x14ac:dyDescent="0.25">
      <c r="A23" s="966"/>
    </row>
    <row r="24" spans="1:1" x14ac:dyDescent="0.25">
      <c r="A24" s="966"/>
    </row>
  </sheetData>
  <sheetProtection algorithmName="SHA-512" hashValue="kbKm8bP6sChOQdHdafVdlCgywsM/TcBC14Xa0ydTCVqPdg4F+/xi/bD/4SeLho/LYXnCchfWw/FAX6JN0Yef9A==" saltValue="DLdPJ6N3VXMpJ4LZ94pYp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E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D5:E15" unlockedFormula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28.140625" style="117" bestFit="1" customWidth="1"/>
    <col min="4" max="4" width="34" style="42" bestFit="1" customWidth="1"/>
    <col min="5" max="5" width="15.42578125" style="43" bestFit="1" customWidth="1"/>
    <col min="6" max="7" width="12.42578125" style="43" bestFit="1" customWidth="1"/>
    <col min="8" max="8" width="14.5703125" style="42" bestFit="1" customWidth="1"/>
    <col min="9" max="9" width="14.7109375" style="42" bestFit="1" customWidth="1"/>
    <col min="10" max="10" width="14.28515625" style="42" bestFit="1" customWidth="1"/>
    <col min="11" max="12" width="32" style="42" bestFit="1" customWidth="1"/>
    <col min="13" max="13" width="9.5703125" style="42" bestFit="1" customWidth="1"/>
    <col min="14" max="14" width="9.140625" style="42"/>
    <col min="15" max="16" width="28.5703125" style="42" bestFit="1" customWidth="1"/>
    <col min="17" max="17" width="9.5703125" style="42" bestFit="1" customWidth="1"/>
    <col min="18" max="18" width="3.28515625" style="42" customWidth="1"/>
    <col min="19" max="19" width="9.140625" style="42"/>
    <col min="20" max="21" width="11.140625" style="42" bestFit="1" customWidth="1"/>
    <col min="22" max="23" width="14.140625" style="42" bestFit="1" customWidth="1"/>
    <col min="24" max="25" width="13.140625" style="42" bestFit="1" customWidth="1"/>
    <col min="26" max="26" width="9.5703125" style="42" bestFit="1" customWidth="1"/>
    <col min="27" max="27" width="10.5703125" style="42" customWidth="1"/>
    <col min="28" max="28" width="7.140625" style="42" bestFit="1" customWidth="1"/>
    <col min="29" max="16384" width="9.140625" style="42"/>
  </cols>
  <sheetData>
    <row r="1" spans="1:27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807"/>
      <c r="I1" s="807"/>
      <c r="L1" s="88"/>
      <c r="P1" s="88"/>
    </row>
    <row r="2" spans="1:27" s="979" customFormat="1" ht="15" customHeight="1" x14ac:dyDescent="0.25">
      <c r="A2" s="34"/>
      <c r="B2" s="978"/>
      <c r="C2" s="978"/>
      <c r="D2" s="978"/>
      <c r="E2" s="978"/>
      <c r="F2" s="978"/>
      <c r="G2" s="978"/>
      <c r="L2" s="984"/>
      <c r="P2" s="984"/>
    </row>
    <row r="3" spans="1:27" s="979" customFormat="1" ht="15" customHeight="1" x14ac:dyDescent="0.25">
      <c r="A3" s="963" t="s">
        <v>589</v>
      </c>
      <c r="C3" s="980" t="s">
        <v>571</v>
      </c>
      <c r="E3" s="978"/>
      <c r="F3" s="978"/>
      <c r="G3" s="978"/>
      <c r="L3" s="984"/>
      <c r="P3" s="984"/>
    </row>
    <row r="4" spans="1:27" s="979" customFormat="1" ht="15" customHeight="1" x14ac:dyDescent="0.25">
      <c r="A4" s="964"/>
      <c r="C4" s="985"/>
      <c r="E4" s="978"/>
      <c r="F4" s="978"/>
      <c r="G4" s="978"/>
      <c r="L4" s="984"/>
      <c r="P4" s="984"/>
    </row>
    <row r="5" spans="1:27" x14ac:dyDescent="0.25">
      <c r="A5" s="964"/>
      <c r="C5" s="100"/>
      <c r="D5" s="101" t="str">
        <f>IF('Figure 7.14 --&gt; 7.23'!C17="","",'Figure 7.14 --&gt; 7.23'!C17)</f>
        <v>Traditional Payout - Base Scenario</v>
      </c>
      <c r="E5" s="67"/>
      <c r="F5" s="71" t="str">
        <f>IF('Figure 7.14 --&gt; 7.23'!E17="","",'Figure 7.14 --&gt; 7.23'!E17)</f>
        <v/>
      </c>
      <c r="G5" s="72" t="str">
        <f>IF('Figure 7.14 --&gt; 7.23'!F17="","",'Figure 7.14 --&gt; 7.23'!F17)</f>
        <v/>
      </c>
      <c r="L5" s="91"/>
      <c r="P5" s="91"/>
    </row>
    <row r="6" spans="1:27" x14ac:dyDescent="0.25">
      <c r="A6" s="964"/>
      <c r="C6" s="102" t="s">
        <v>410</v>
      </c>
      <c r="D6" s="103" t="str">
        <f>IF('Figure 7.14 --&gt; 7.23'!C18="","",'Figure 7.14 --&gt; 7.23'!C18)</f>
        <v>Sale Price</v>
      </c>
      <c r="E6" s="40">
        <f>IF('Figure 7.14 --&gt; 7.23'!D18="","",'Figure 7.14 --&gt; 7.23'!D18)</f>
        <v>28000000</v>
      </c>
      <c r="F6" s="73" t="str">
        <f>IF('Figure 7.14 --&gt; 7.23'!E18="","",'Figure 7.14 --&gt; 7.23'!E18)</f>
        <v/>
      </c>
      <c r="G6" s="74" t="str">
        <f>IF('Figure 7.14 --&gt; 7.23'!F18="","",'Figure 7.14 --&gt; 7.23'!F18)</f>
        <v/>
      </c>
      <c r="L6" s="91"/>
      <c r="P6" s="91"/>
    </row>
    <row r="7" spans="1:27" x14ac:dyDescent="0.25">
      <c r="A7" s="964"/>
      <c r="C7" s="102"/>
      <c r="D7" s="103" t="str">
        <f>IF('Figure 7.14 --&gt; 7.23'!C19="","",'Figure 7.14 --&gt; 7.23'!C19)</f>
        <v/>
      </c>
      <c r="E7" s="76" t="str">
        <f>IF('Figure 7.14 --&gt; 7.23'!D19="","",'Figure 7.14 --&gt; 7.23'!D19)</f>
        <v xml:space="preserve">Equity partner </v>
      </c>
      <c r="F7" s="76" t="str">
        <f>IF('Figure 7.14 --&gt; 7.23'!E19="","",'Figure 7.14 --&gt; 7.23'!E19)</f>
        <v xml:space="preserve">Developer </v>
      </c>
      <c r="G7" s="78" t="str">
        <f>IF('Figure 7.14 --&gt; 7.23'!F19="","",'Figure 7.14 --&gt; 7.23'!F19)</f>
        <v>Total</v>
      </c>
      <c r="L7" s="91"/>
      <c r="P7" s="91"/>
    </row>
    <row r="8" spans="1:27" x14ac:dyDescent="0.25">
      <c r="A8" s="964"/>
      <c r="C8" s="102" t="s">
        <v>413</v>
      </c>
      <c r="D8" s="104" t="str">
        <f>IF('Figure 7.14 --&gt; 7.23'!C20="","",'Figure 7.14 --&gt; 7.23'!C20)</f>
        <v>Return of capital</v>
      </c>
      <c r="E8" s="105">
        <f>IF('Figure 7.14 --&gt; 7.23'!D20="","",'Figure 7.14 --&gt; 7.23'!D20)</f>
        <v>3000000</v>
      </c>
      <c r="F8" s="105">
        <f>IF('Figure 7.14 --&gt; 7.23'!E20="","",'Figure 7.14 --&gt; 7.23'!E20)</f>
        <v>1000000</v>
      </c>
      <c r="G8" s="106">
        <f>IF('Figure 7.14 --&gt; 7.23'!F20="","",'Figure 7.14 --&gt; 7.23'!F20)</f>
        <v>4000000</v>
      </c>
      <c r="L8" s="91"/>
      <c r="P8" s="91"/>
    </row>
    <row r="9" spans="1:27" x14ac:dyDescent="0.25">
      <c r="A9" s="964"/>
      <c r="C9" s="102" t="s">
        <v>414</v>
      </c>
      <c r="D9" s="103" t="str">
        <f>IF('Figure 7.14 --&gt; 7.23'!C21="","",'Figure 7.14 --&gt; 7.23'!C21)</f>
        <v>Target IRR</v>
      </c>
      <c r="E9" s="81">
        <f>IF('Figure 7.14 --&gt; 7.23'!D21="","",'Figure 7.14 --&gt; 7.23'!D21)</f>
        <v>0.08</v>
      </c>
      <c r="F9" s="81">
        <f>IF('Figure 7.14 --&gt; 7.23'!E21="","",'Figure 7.14 --&gt; 7.23'!E21)</f>
        <v>7.0000000000000007E-2</v>
      </c>
      <c r="G9" s="74" t="str">
        <f>IF('Figure 7.14 --&gt; 7.23'!F21="","",'Figure 7.14 --&gt; 7.23'!F21)</f>
        <v/>
      </c>
      <c r="L9" s="91"/>
      <c r="P9" s="91"/>
    </row>
    <row r="10" spans="1:27" x14ac:dyDescent="0.25">
      <c r="A10" s="964"/>
      <c r="C10" s="102" t="s">
        <v>415</v>
      </c>
      <c r="D10" s="103" t="str">
        <f>IF('Figure 7.14 --&gt; 7.23'!C22="","",'Figure 7.14 --&gt; 7.23'!C22)</f>
        <v>Preference earned</v>
      </c>
      <c r="E10" s="40">
        <f>IF('Figure 7.14 --&gt; 7.23'!D22="","",'Figure 7.14 --&gt; 7.23'!D22)</f>
        <v>4407984.2304000007</v>
      </c>
      <c r="F10" s="40">
        <f>IF('Figure 7.14 --&gt; 7.23'!E22="","",'Figure 7.14 --&gt; 7.23'!E22)</f>
        <v>1402551.7307000002</v>
      </c>
      <c r="G10" s="41" t="str">
        <f>IF('Figure 7.14 --&gt; 7.23'!F22="","",'Figure 7.14 --&gt; 7.23'!F22)</f>
        <v/>
      </c>
      <c r="L10" s="91"/>
      <c r="P10" s="91"/>
    </row>
    <row r="11" spans="1:27" x14ac:dyDescent="0.25">
      <c r="A11" s="964"/>
      <c r="C11" s="102" t="s">
        <v>416</v>
      </c>
      <c r="D11" s="103" t="str">
        <f>IF('Figure 7.14 --&gt; 7.23'!C23="","",'Figure 7.14 --&gt; 7.23'!C23)</f>
        <v>Preference received</v>
      </c>
      <c r="E11" s="40">
        <f>IF('Figure 7.14 --&gt; 7.23'!D23="","",'Figure 7.14 --&gt; 7.23'!D23)</f>
        <v>4407984.2304000007</v>
      </c>
      <c r="F11" s="40">
        <f>IF('Figure 7.14 --&gt; 7.23'!E23="","",'Figure 7.14 --&gt; 7.23'!E23)</f>
        <v>1402551.7307000002</v>
      </c>
      <c r="G11" s="41">
        <f>IF('Figure 7.14 --&gt; 7.23'!F23="","",'Figure 7.14 --&gt; 7.23'!F23)</f>
        <v>5810535.9611000009</v>
      </c>
      <c r="L11" s="91"/>
      <c r="P11" s="91"/>
    </row>
    <row r="12" spans="1:27" x14ac:dyDescent="0.25">
      <c r="A12" s="964"/>
      <c r="C12" s="102" t="s">
        <v>417</v>
      </c>
      <c r="D12" s="103" t="str">
        <f>IF('Figure 7.14 --&gt; 7.23'!C24="","",'Figure 7.14 --&gt; 7.23'!C24)</f>
        <v>Profit Split ratio</v>
      </c>
      <c r="E12" s="81">
        <f>IF('Figure 7.14 --&gt; 7.23'!D24="","",'Figure 7.14 --&gt; 7.23'!D24)</f>
        <v>0.8</v>
      </c>
      <c r="F12" s="81">
        <f>IF('Figure 7.14 --&gt; 7.23'!E24="","",'Figure 7.14 --&gt; 7.23'!E24)</f>
        <v>0.19999999999999996</v>
      </c>
      <c r="G12" s="41">
        <f>IF('Figure 7.14 --&gt; 7.23'!F24="","",'Figure 7.14 --&gt; 7.23'!F24)</f>
        <v>3454305.9524999931</v>
      </c>
    </row>
    <row r="13" spans="1:27" x14ac:dyDescent="0.25">
      <c r="A13" s="964"/>
      <c r="C13" s="102" t="s">
        <v>418</v>
      </c>
      <c r="D13" s="103" t="str">
        <f>IF('Figure 7.14 --&gt; 7.23'!C25="","",'Figure 7.14 --&gt; 7.23'!C25)</f>
        <v xml:space="preserve">Profit Split </v>
      </c>
      <c r="E13" s="40">
        <f>IF('Figure 7.14 --&gt; 7.23'!D25="","",'Figure 7.14 --&gt; 7.23'!D25)</f>
        <v>2763444.7619999945</v>
      </c>
      <c r="F13" s="40">
        <f>IF('Figure 7.14 --&gt; 7.23'!E25="","",'Figure 7.14 --&gt; 7.23'!E25)</f>
        <v>690861.19049999851</v>
      </c>
      <c r="G13" s="41" t="str">
        <f>IF('Figure 7.14 --&gt; 7.23'!F25="","",'Figure 7.14 --&gt; 7.23'!F25)</f>
        <v/>
      </c>
    </row>
    <row r="14" spans="1:27" ht="16.5" customHeight="1" x14ac:dyDescent="0.25">
      <c r="A14" s="964"/>
      <c r="C14" s="107" t="s">
        <v>419</v>
      </c>
      <c r="D14" s="108" t="str">
        <f>IF('Figure 7.14 --&gt; 7.23'!C26="","",'Figure 7.14 --&gt; 7.23'!C26)</f>
        <v>Total</v>
      </c>
      <c r="E14" s="109">
        <f>IF('Figure 7.14 --&gt; 7.23'!D26="","",'Figure 7.14 --&gt; 7.23'!D26)</f>
        <v>7171428.9923999952</v>
      </c>
      <c r="F14" s="109">
        <f>IF('Figure 7.14 --&gt; 7.23'!E26="","",'Figure 7.14 --&gt; 7.23'!E26)</f>
        <v>2093412.9211999988</v>
      </c>
      <c r="G14" s="110">
        <f>IF('Figure 7.14 --&gt; 7.23'!F26="","",'Figure 7.14 --&gt; 7.23'!F26)</f>
        <v>9264841.913599994</v>
      </c>
    </row>
    <row r="15" spans="1:27" x14ac:dyDescent="0.25">
      <c r="A15" s="964"/>
      <c r="C15" s="107"/>
      <c r="D15" s="108" t="str">
        <f>IF('Figure 7.14 --&gt; 7.23'!C27="","",'Figure 7.14 --&gt; 7.23'!C27)</f>
        <v/>
      </c>
      <c r="E15" s="77" t="str">
        <f>IF('Figure 7.14 --&gt; 7.23'!D27="","",'Figure 7.14 --&gt; 7.23'!D27)</f>
        <v/>
      </c>
      <c r="F15" s="77" t="str">
        <f>IF('Figure 7.14 --&gt; 7.23'!E27="","",'Figure 7.14 --&gt; 7.23'!E27)</f>
        <v/>
      </c>
      <c r="G15" s="111" t="str">
        <f>IF('Figure 7.14 --&gt; 7.23'!F27="","",'Figure 7.14 --&gt; 7.23'!F27)</f>
        <v/>
      </c>
      <c r="K15" s="44"/>
      <c r="O15" s="44"/>
      <c r="AA15" s="44"/>
    </row>
    <row r="16" spans="1:27" s="44" customFormat="1" x14ac:dyDescent="0.25">
      <c r="A16" s="964"/>
      <c r="B16" s="986"/>
      <c r="C16" s="107"/>
      <c r="D16" s="108" t="str">
        <f>IF('Figure 7.14 --&gt; 7.23'!C28="","",'Figure 7.14 --&gt; 7.23'!C28)</f>
        <v>Cash Flow - Base Scenario</v>
      </c>
      <c r="E16" s="77">
        <f>IF('Figure 7.14 --&gt; 7.23'!D28="","",'Figure 7.14 --&gt; 7.23'!D28)</f>
        <v>0</v>
      </c>
      <c r="F16" s="77">
        <f>IF('Figure 7.14 --&gt; 7.23'!E28="","",'Figure 7.14 --&gt; 7.23'!E28)</f>
        <v>5</v>
      </c>
      <c r="G16" s="111" t="str">
        <f>IF('Figure 7.14 --&gt; 7.23'!F28="","",'Figure 7.14 --&gt; 7.23'!F28)</f>
        <v>IRR</v>
      </c>
      <c r="K16" s="112"/>
      <c r="O16" s="91"/>
      <c r="AA16" s="112"/>
    </row>
    <row r="17" spans="1:28" x14ac:dyDescent="0.25">
      <c r="A17" s="964"/>
      <c r="C17" s="102"/>
      <c r="D17" s="103" t="str">
        <f>IF('Figure 7.14 --&gt; 7.23'!C29="","",'Figure 7.14 --&gt; 7.23'!C29)</f>
        <v>Project</v>
      </c>
      <c r="E17" s="40">
        <f>IF('Figure 7.14 --&gt; 7.23'!D29="","",'Figure 7.14 --&gt; 7.23'!D29)</f>
        <v>-18000000</v>
      </c>
      <c r="F17" s="40">
        <f>IF('Figure 7.14 --&gt; 7.23'!E29="","",'Figure 7.14 --&gt; 7.23'!E29)</f>
        <v>28000000</v>
      </c>
      <c r="G17" s="113">
        <f>IF('Figure 7.14 --&gt; 7.23'!F29="","",'Figure 7.14 --&gt; 7.23'!F29)</f>
        <v>9.2388464140373161E-2</v>
      </c>
      <c r="L17" s="91"/>
      <c r="P17" s="91"/>
      <c r="AB17" s="91"/>
    </row>
    <row r="18" spans="1:28" x14ac:dyDescent="0.25">
      <c r="A18" s="964"/>
      <c r="C18" s="102"/>
      <c r="D18" s="103" t="str">
        <f>IF('Figure 7.14 --&gt; 7.23'!C30="","",'Figure 7.14 --&gt; 7.23'!C30)</f>
        <v>All Equity</v>
      </c>
      <c r="E18" s="40">
        <f>IF('Figure 7.14 --&gt; 7.23'!D30="","",'Figure 7.14 --&gt; 7.23'!D30)</f>
        <v>-4000000</v>
      </c>
      <c r="F18" s="40">
        <f>IF('Figure 7.14 --&gt; 7.23'!E30="","",'Figure 7.14 --&gt; 7.23'!E30)</f>
        <v>9264841.913599994</v>
      </c>
      <c r="G18" s="113">
        <f>IF('Figure 7.14 --&gt; 7.23'!F30="","",'Figure 7.14 --&gt; 7.23'!F30)</f>
        <v>0.18292062590363178</v>
      </c>
      <c r="L18" s="91"/>
      <c r="P18" s="91"/>
      <c r="AB18" s="91"/>
    </row>
    <row r="19" spans="1:28" x14ac:dyDescent="0.25">
      <c r="A19" s="964"/>
      <c r="C19" s="102"/>
      <c r="D19" s="103" t="str">
        <f>IF('Figure 7.14 --&gt; 7.23'!C31="","",'Figure 7.14 --&gt; 7.23'!C31)</f>
        <v>Equity partner</v>
      </c>
      <c r="E19" s="40">
        <f>IF('Figure 7.14 --&gt; 7.23'!D31="","",'Figure 7.14 --&gt; 7.23'!D31)</f>
        <v>-3000000</v>
      </c>
      <c r="F19" s="40">
        <f>IF('Figure 7.14 --&gt; 7.23'!E31="","",'Figure 7.14 --&gt; 7.23'!E31)</f>
        <v>7171428.9923999952</v>
      </c>
      <c r="G19" s="113">
        <f>IF('Figure 7.14 --&gt; 7.23'!F31="","",'Figure 7.14 --&gt; 7.23'!F31)</f>
        <v>0.19041088558924302</v>
      </c>
      <c r="L19" s="91"/>
      <c r="P19" s="91"/>
      <c r="AB19" s="91"/>
    </row>
    <row r="20" spans="1:28" x14ac:dyDescent="0.25">
      <c r="A20" s="964"/>
      <c r="C20" s="114"/>
      <c r="D20" s="115" t="str">
        <f>IF('Figure 7.14 --&gt; 7.23'!C32="","",'Figure 7.14 --&gt; 7.23'!C32)</f>
        <v>Developer</v>
      </c>
      <c r="E20" s="46">
        <f>IF('Figure 7.14 --&gt; 7.23'!D32="","",'Figure 7.14 --&gt; 7.23'!D32)</f>
        <v>-1000000</v>
      </c>
      <c r="F20" s="46">
        <f>IF('Figure 7.14 --&gt; 7.23'!E32="","",'Figure 7.14 --&gt; 7.23'!E32)</f>
        <v>2093412.9211999988</v>
      </c>
      <c r="G20" s="116">
        <f>IF('Figure 7.14 --&gt; 7.23'!F32="","",'Figure 7.14 --&gt; 7.23'!F32)</f>
        <v>0.15923365221495334</v>
      </c>
      <c r="L20" s="91"/>
      <c r="P20" s="91"/>
      <c r="AB20" s="91"/>
    </row>
    <row r="21" spans="1:28" x14ac:dyDescent="0.25">
      <c r="A21" s="964"/>
      <c r="D21" s="42" t="str">
        <f>IF('Figure 7.14 --&gt; 7.23'!C33="","",'Figure 7.14 --&gt; 7.23'!C33)</f>
        <v/>
      </c>
      <c r="E21" s="43" t="str">
        <f>IF('Figure 7.14 --&gt; 7.23'!D33="","",'Figure 7.14 --&gt; 7.23'!D33)</f>
        <v/>
      </c>
      <c r="F21" s="43" t="str">
        <f>IF('Figure 7.14 --&gt; 7.23'!E33="","",'Figure 7.14 --&gt; 7.23'!E33)</f>
        <v/>
      </c>
      <c r="G21" s="43" t="str">
        <f>IF('Figure 7.14 --&gt; 7.23'!F33="","",'Figure 7.14 --&gt; 7.23'!F33)</f>
        <v/>
      </c>
      <c r="L21" s="91"/>
      <c r="P21" s="91"/>
      <c r="AB21" s="91"/>
    </row>
    <row r="22" spans="1:28" x14ac:dyDescent="0.25">
      <c r="A22" s="964"/>
    </row>
    <row r="23" spans="1:28" x14ac:dyDescent="0.25">
      <c r="A23" s="964"/>
    </row>
    <row r="24" spans="1:28" x14ac:dyDescent="0.25">
      <c r="A24" s="964"/>
    </row>
  </sheetData>
  <sheetProtection algorithmName="SHA-512" hashValue="N6uS73V8TLt6wqPRbbr1yt5a/7AOBRiHl7dJj/5f7VgSMkSNcLhC3InMuN+xaA5+h4oKaY+NEbce+tSXSKXaKw==" saltValue="MymS/BCo/i+m/SmWZxWll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G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D5:G21" unlocked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28" style="42" bestFit="1" customWidth="1"/>
    <col min="4" max="4" width="15" style="42" bestFit="1" customWidth="1"/>
    <col min="5" max="5" width="11.28515625" style="42" bestFit="1" customWidth="1"/>
    <col min="6" max="6" width="13.42578125" style="42" bestFit="1" customWidth="1"/>
    <col min="7" max="7" width="14.5703125" style="42" bestFit="1" customWidth="1"/>
    <col min="8" max="8" width="14.7109375" style="42" bestFit="1" customWidth="1"/>
    <col min="9" max="9" width="14.28515625" style="42" bestFit="1" customWidth="1"/>
    <col min="10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27" s="34" customFormat="1" ht="51.75" customHeight="1" x14ac:dyDescent="0.25">
      <c r="A1" s="2"/>
      <c r="B1" s="962" t="s">
        <v>578</v>
      </c>
      <c r="C1" s="962"/>
      <c r="D1" s="962"/>
      <c r="E1" s="962"/>
      <c r="F1" s="807"/>
      <c r="G1" s="807"/>
      <c r="H1" s="807"/>
      <c r="I1" s="807"/>
      <c r="K1" s="88"/>
      <c r="O1" s="88"/>
      <c r="AA1" s="88"/>
    </row>
    <row r="2" spans="1:27" s="979" customFormat="1" ht="15" customHeight="1" x14ac:dyDescent="0.25">
      <c r="A2" s="34"/>
      <c r="B2" s="978"/>
      <c r="C2" s="978"/>
      <c r="D2" s="978"/>
      <c r="E2" s="978"/>
      <c r="F2" s="978"/>
      <c r="G2" s="978"/>
      <c r="K2" s="984"/>
      <c r="O2" s="984"/>
      <c r="AA2" s="984"/>
    </row>
    <row r="3" spans="1:27" s="979" customFormat="1" ht="15" customHeight="1" x14ac:dyDescent="0.25">
      <c r="A3" s="963" t="s">
        <v>589</v>
      </c>
      <c r="C3" s="980" t="s">
        <v>572</v>
      </c>
      <c r="K3" s="984"/>
      <c r="O3" s="984"/>
      <c r="AA3" s="984"/>
    </row>
    <row r="4" spans="1:27" s="979" customFormat="1" ht="15" customHeight="1" x14ac:dyDescent="0.25">
      <c r="A4" s="964"/>
      <c r="K4" s="984"/>
      <c r="O4" s="984"/>
      <c r="AA4" s="984"/>
    </row>
    <row r="5" spans="1:27" x14ac:dyDescent="0.25">
      <c r="A5" s="964"/>
      <c r="C5" s="52" t="str">
        <f>IF('Figure 7.14 --&gt; 7.23'!C34="","",'Figure 7.14 --&gt; 7.23'!C34)</f>
        <v>Waterfall Payout Agreement</v>
      </c>
      <c r="D5" s="89" t="str">
        <f>IF('Figure 7.14 --&gt; 7.23'!D34="","",'Figure 7.14 --&gt; 7.23'!D34)</f>
        <v/>
      </c>
      <c r="E5" s="90" t="str">
        <f>IF('Figure 7.14 --&gt; 7.23'!E34="","",'Figure 7.14 --&gt; 7.23'!E34)</f>
        <v/>
      </c>
      <c r="F5" s="42" t="str">
        <f>IF('Figure 7.14 --&gt; 7.23'!F34="","",'Figure 7.14 --&gt; 7.23'!F34)</f>
        <v/>
      </c>
      <c r="K5" s="91"/>
      <c r="O5" s="91"/>
      <c r="AA5" s="91"/>
    </row>
    <row r="6" spans="1:27" x14ac:dyDescent="0.25">
      <c r="A6" s="964"/>
      <c r="C6" s="92" t="str">
        <f>IF('Figure 7.14 --&gt; 7.23'!C35="","",'Figure 7.14 --&gt; 7.23'!C35)</f>
        <v>Target IRR</v>
      </c>
      <c r="D6" s="93" t="str">
        <f>IF('Figure 7.14 --&gt; 7.23'!D35="","",'Figure 7.14 --&gt; 7.23'!D35)</f>
        <v>Equity Partner</v>
      </c>
      <c r="E6" s="94" t="str">
        <f>IF('Figure 7.14 --&gt; 7.23'!E35="","",'Figure 7.14 --&gt; 7.23'!E35)</f>
        <v xml:space="preserve">Developer </v>
      </c>
      <c r="F6" s="42" t="str">
        <f>IF('Figure 7.14 --&gt; 7.23'!F35="","",'Figure 7.14 --&gt; 7.23'!F35)</f>
        <v/>
      </c>
      <c r="K6" s="91"/>
      <c r="O6" s="91"/>
      <c r="AA6" s="91"/>
    </row>
    <row r="7" spans="1:27" x14ac:dyDescent="0.25">
      <c r="A7" s="964"/>
      <c r="C7" s="80">
        <f>IF('Figure 7.14 --&gt; 7.23'!C36="","",'Figure 7.14 --&gt; 7.23'!C36)</f>
        <v>7.0000000000000007E-2</v>
      </c>
      <c r="D7" s="95">
        <f>IF('Figure 7.14 --&gt; 7.23'!D36="","",'Figure 7.14 --&gt; 7.23'!D36)</f>
        <v>1</v>
      </c>
      <c r="E7" s="96">
        <f>IF('Figure 7.14 --&gt; 7.23'!E36="","",'Figure 7.14 --&gt; 7.23'!E36)</f>
        <v>0</v>
      </c>
      <c r="F7" s="42" t="str">
        <f>IF('Figure 7.14 --&gt; 7.23'!F36="","",'Figure 7.14 --&gt; 7.23'!F36)</f>
        <v/>
      </c>
      <c r="K7" s="91"/>
      <c r="O7" s="91"/>
      <c r="AA7" s="91"/>
    </row>
    <row r="8" spans="1:27" x14ac:dyDescent="0.25">
      <c r="A8" s="964"/>
      <c r="C8" s="80">
        <f>IF('Figure 7.14 --&gt; 7.23'!C37="","",'Figure 7.14 --&gt; 7.23'!C37)</f>
        <v>0.1</v>
      </c>
      <c r="D8" s="95">
        <f>IF('Figure 7.14 --&gt; 7.23'!D37="","",'Figure 7.14 --&gt; 7.23'!D37)</f>
        <v>0.85</v>
      </c>
      <c r="E8" s="96">
        <f>IF('Figure 7.14 --&gt; 7.23'!E37="","",'Figure 7.14 --&gt; 7.23'!E37)</f>
        <v>0.15000000000000002</v>
      </c>
      <c r="F8" s="42" t="str">
        <f>IF('Figure 7.14 --&gt; 7.23'!F37="","",'Figure 7.14 --&gt; 7.23'!F37)</f>
        <v/>
      </c>
      <c r="K8" s="91"/>
      <c r="O8" s="91"/>
      <c r="AA8" s="91"/>
    </row>
    <row r="9" spans="1:27" x14ac:dyDescent="0.25">
      <c r="A9" s="964"/>
      <c r="C9" s="80">
        <f>IF('Figure 7.14 --&gt; 7.23'!C38="","",'Figure 7.14 --&gt; 7.23'!C38)</f>
        <v>0.12</v>
      </c>
      <c r="D9" s="95">
        <f>IF('Figure 7.14 --&gt; 7.23'!D38="","",'Figure 7.14 --&gt; 7.23'!D38)</f>
        <v>0.6</v>
      </c>
      <c r="E9" s="96">
        <f>IF('Figure 7.14 --&gt; 7.23'!E38="","",'Figure 7.14 --&gt; 7.23'!E38)</f>
        <v>0.4</v>
      </c>
      <c r="F9" s="42" t="str">
        <f>IF('Figure 7.14 --&gt; 7.23'!F38="","",'Figure 7.14 --&gt; 7.23'!F38)</f>
        <v/>
      </c>
      <c r="K9" s="91"/>
      <c r="O9" s="91"/>
      <c r="AA9" s="91"/>
    </row>
    <row r="10" spans="1:27" x14ac:dyDescent="0.25">
      <c r="A10" s="964"/>
      <c r="C10" s="97" t="str">
        <f>IF('Figure 7.14 --&gt; 7.23'!C39="","",'Figure 7.14 --&gt; 7.23'!C39)</f>
        <v>&gt; All Equity IRR</v>
      </c>
      <c r="D10" s="98">
        <f>IF('Figure 7.14 --&gt; 7.23'!D39="","",'Figure 7.14 --&gt; 7.23'!D39)</f>
        <v>0.5</v>
      </c>
      <c r="E10" s="99">
        <f>IF('Figure 7.14 --&gt; 7.23'!E39="","",'Figure 7.14 --&gt; 7.23'!E39)</f>
        <v>0.5</v>
      </c>
      <c r="F10" s="42" t="str">
        <f>IF('Figure 7.14 --&gt; 7.23'!F39="","",'Figure 7.14 --&gt; 7.23'!F39)</f>
        <v/>
      </c>
      <c r="K10" s="91"/>
      <c r="O10" s="91"/>
      <c r="AA10" s="91"/>
    </row>
    <row r="11" spans="1:27" x14ac:dyDescent="0.25">
      <c r="A11" s="964"/>
      <c r="K11" s="91"/>
      <c r="O11" s="91"/>
      <c r="AA11" s="91"/>
    </row>
    <row r="12" spans="1:27" x14ac:dyDescent="0.25">
      <c r="A12" s="964"/>
    </row>
    <row r="13" spans="1:27" x14ac:dyDescent="0.25">
      <c r="A13" s="964"/>
    </row>
    <row r="14" spans="1:27" ht="16.5" customHeight="1" x14ac:dyDescent="0.25">
      <c r="A14" s="964"/>
    </row>
    <row r="15" spans="1:27" x14ac:dyDescent="0.25">
      <c r="A15" s="964"/>
    </row>
    <row r="16" spans="1:27" x14ac:dyDescent="0.25">
      <c r="A16" s="964"/>
    </row>
    <row r="17" spans="1:1" x14ac:dyDescent="0.25">
      <c r="A17" s="964"/>
    </row>
    <row r="18" spans="1:1" x14ac:dyDescent="0.25">
      <c r="A18" s="964"/>
    </row>
    <row r="19" spans="1:1" x14ac:dyDescent="0.25">
      <c r="A19" s="964"/>
    </row>
    <row r="20" spans="1:1" x14ac:dyDescent="0.25">
      <c r="A20" s="964"/>
    </row>
    <row r="21" spans="1:1" x14ac:dyDescent="0.25">
      <c r="A21" s="964"/>
    </row>
    <row r="22" spans="1:1" x14ac:dyDescent="0.25">
      <c r="A22" s="964"/>
    </row>
    <row r="23" spans="1:1" x14ac:dyDescent="0.25">
      <c r="A23" s="964"/>
    </row>
    <row r="24" spans="1:1" x14ac:dyDescent="0.25">
      <c r="A24" s="964"/>
    </row>
  </sheetData>
  <sheetProtection algorithmName="SHA-512" hashValue="hAAVr9sOS6zaRfrNUKC8DC6kH+6MMrJeoyCEzF1fGih2Q7Pzs6Tis8f9Wzw3CJNdg19Ks0OgRXSCcWvR6GtfvQ==" saltValue="2N+solltck9jVsMxY5kwv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E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F10" unlocked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30" style="42" customWidth="1"/>
    <col min="4" max="4" width="11.7109375" style="43" bestFit="1" customWidth="1"/>
    <col min="5" max="6" width="10.7109375" style="43" bestFit="1" customWidth="1"/>
    <col min="7" max="7" width="8.140625" style="43" bestFit="1" customWidth="1"/>
    <col min="8" max="8" width="15.42578125" style="43" bestFit="1" customWidth="1"/>
    <col min="9" max="10" width="12.42578125" style="43" bestFit="1" customWidth="1"/>
    <col min="11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10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962"/>
      <c r="I1" s="962"/>
      <c r="J1" s="962"/>
    </row>
    <row r="2" spans="1:10" s="979" customFormat="1" ht="15" customHeight="1" x14ac:dyDescent="0.25">
      <c r="A2" s="34"/>
      <c r="B2" s="978"/>
      <c r="C2" s="978"/>
      <c r="D2" s="978"/>
      <c r="E2" s="978"/>
      <c r="F2" s="978"/>
      <c r="G2" s="978"/>
      <c r="H2" s="978"/>
      <c r="I2" s="978"/>
      <c r="J2" s="978"/>
    </row>
    <row r="3" spans="1:10" s="979" customFormat="1" ht="15" customHeight="1" x14ac:dyDescent="0.25">
      <c r="A3" s="963" t="s">
        <v>589</v>
      </c>
      <c r="C3" s="980" t="s">
        <v>573</v>
      </c>
      <c r="D3" s="978"/>
      <c r="E3" s="978"/>
      <c r="F3" s="978"/>
      <c r="G3" s="978"/>
      <c r="H3" s="978"/>
      <c r="I3" s="978"/>
      <c r="J3" s="978"/>
    </row>
    <row r="4" spans="1:10" s="979" customFormat="1" ht="15" customHeight="1" x14ac:dyDescent="0.25">
      <c r="A4" s="964"/>
      <c r="D4" s="978"/>
      <c r="E4" s="978"/>
      <c r="F4" s="978"/>
      <c r="G4" s="978"/>
      <c r="H4" s="978"/>
      <c r="I4" s="978"/>
      <c r="J4" s="978"/>
    </row>
    <row r="5" spans="1:10" x14ac:dyDescent="0.25">
      <c r="A5" s="964"/>
      <c r="C5" s="52" t="str">
        <f>IF('Figure 7.14 --&gt; 7.23'!C41="","",'Figure 7.14 --&gt; 7.23'!C41)</f>
        <v>Waterfall Payout - Base Scenario</v>
      </c>
      <c r="D5" s="67" t="str">
        <f>IF('Figure 7.14 --&gt; 7.23'!D41="","",'Figure 7.14 --&gt; 7.23'!D41)</f>
        <v/>
      </c>
      <c r="E5" s="71" t="str">
        <f>IF('Figure 7.14 --&gt; 7.23'!E41="","",'Figure 7.14 --&gt; 7.23'!E41)</f>
        <v/>
      </c>
      <c r="F5" s="71" t="str">
        <f>IF('Figure 7.14 --&gt; 7.23'!F41="","",'Figure 7.14 --&gt; 7.23'!F41)</f>
        <v/>
      </c>
      <c r="G5" s="71" t="str">
        <f>IF('Figure 7.14 --&gt; 7.23'!G41="","",'Figure 7.14 --&gt; 7.23'!G41)</f>
        <v/>
      </c>
      <c r="H5" s="71" t="str">
        <f>IF('Figure 7.14 --&gt; 7.23'!H41="","",'Figure 7.14 --&gt; 7.23'!H41)</f>
        <v/>
      </c>
      <c r="I5" s="71" t="str">
        <f>IF('Figure 7.14 --&gt; 7.23'!I41="","",'Figure 7.14 --&gt; 7.23'!I41)</f>
        <v/>
      </c>
      <c r="J5" s="72" t="str">
        <f>IF('Figure 7.14 --&gt; 7.23'!J41="","",'Figure 7.14 --&gt; 7.23'!J41)</f>
        <v/>
      </c>
    </row>
    <row r="6" spans="1:10" x14ac:dyDescent="0.25">
      <c r="A6" s="964"/>
      <c r="C6" s="55" t="str">
        <f>IF('Figure 7.14 --&gt; 7.23'!C42="","",'Figure 7.14 --&gt; 7.23'!C42)</f>
        <v>Sale Price</v>
      </c>
      <c r="D6" s="40">
        <f>IF('Figure 7.14 --&gt; 7.23'!D42="","",'Figure 7.14 --&gt; 7.23'!D42)</f>
        <v>28000000</v>
      </c>
      <c r="E6" s="73" t="str">
        <f>IF('Figure 7.14 --&gt; 7.23'!E42="","",'Figure 7.14 --&gt; 7.23'!E42)</f>
        <v/>
      </c>
      <c r="F6" s="73" t="str">
        <f>IF('Figure 7.14 --&gt; 7.23'!F42="","",'Figure 7.14 --&gt; 7.23'!F42)</f>
        <v/>
      </c>
      <c r="G6" s="73" t="str">
        <f>IF('Figure 7.14 --&gt; 7.23'!G42="","",'Figure 7.14 --&gt; 7.23'!G42)</f>
        <v/>
      </c>
      <c r="H6" s="73" t="str">
        <f>IF('Figure 7.14 --&gt; 7.23'!H42="","",'Figure 7.14 --&gt; 7.23'!H42)</f>
        <v/>
      </c>
      <c r="I6" s="73" t="str">
        <f>IF('Figure 7.14 --&gt; 7.23'!I42="","",'Figure 7.14 --&gt; 7.23'!I42)</f>
        <v/>
      </c>
      <c r="J6" s="74" t="str">
        <f>IF('Figure 7.14 --&gt; 7.23'!J42="","",'Figure 7.14 --&gt; 7.23'!J42)</f>
        <v/>
      </c>
    </row>
    <row r="7" spans="1:10" x14ac:dyDescent="0.25">
      <c r="A7" s="964"/>
      <c r="C7" s="55" t="str">
        <f>IF('Figure 7.14 --&gt; 7.23'!C43="","",'Figure 7.14 --&gt; 7.23'!C43)</f>
        <v xml:space="preserve">Cash to distribute to all Equity </v>
      </c>
      <c r="D7" s="40">
        <f>IF('Figure 7.14 --&gt; 7.23'!D43="","",'Figure 7.14 --&gt; 7.23'!D43)</f>
        <v>9264841.913599994</v>
      </c>
      <c r="E7" s="73" t="str">
        <f>IF('Figure 7.14 --&gt; 7.23'!E43="","",'Figure 7.14 --&gt; 7.23'!E43)</f>
        <v/>
      </c>
      <c r="F7" s="73" t="str">
        <f>IF('Figure 7.14 --&gt; 7.23'!F43="","",'Figure 7.14 --&gt; 7.23'!F43)</f>
        <v/>
      </c>
      <c r="G7" s="73" t="str">
        <f>IF('Figure 7.14 --&gt; 7.23'!G43="","",'Figure 7.14 --&gt; 7.23'!G43)</f>
        <v/>
      </c>
      <c r="H7" s="73" t="str">
        <f>IF('Figure 7.14 --&gt; 7.23'!H43="","",'Figure 7.14 --&gt; 7.23'!H43)</f>
        <v/>
      </c>
      <c r="I7" s="73" t="str">
        <f>IF('Figure 7.14 --&gt; 7.23'!I43="","",'Figure 7.14 --&gt; 7.23'!I43)</f>
        <v/>
      </c>
      <c r="J7" s="74" t="str">
        <f>IF('Figure 7.14 --&gt; 7.23'!J43="","",'Figure 7.14 --&gt; 7.23'!J43)</f>
        <v/>
      </c>
    </row>
    <row r="8" spans="1:10" x14ac:dyDescent="0.25">
      <c r="A8" s="964"/>
      <c r="C8" s="55" t="str">
        <f>IF('Figure 7.14 --&gt; 7.23'!C44="","",'Figure 7.14 --&gt; 7.23'!C44)</f>
        <v>Total profit</v>
      </c>
      <c r="D8" s="40">
        <f>IF('Figure 7.14 --&gt; 7.23'!D44="","",'Figure 7.14 --&gt; 7.23'!D44)</f>
        <v>5264841.913599994</v>
      </c>
      <c r="E8" s="73" t="str">
        <f>IF('Figure 7.14 --&gt; 7.23'!E44="","",'Figure 7.14 --&gt; 7.23'!E44)</f>
        <v/>
      </c>
      <c r="F8" s="73" t="str">
        <f>IF('Figure 7.14 --&gt; 7.23'!F44="","",'Figure 7.14 --&gt; 7.23'!F44)</f>
        <v/>
      </c>
      <c r="G8" s="73" t="str">
        <f>IF('Figure 7.14 --&gt; 7.23'!G44="","",'Figure 7.14 --&gt; 7.23'!G44)</f>
        <v/>
      </c>
      <c r="H8" s="73" t="str">
        <f>IF('Figure 7.14 --&gt; 7.23'!H44="","",'Figure 7.14 --&gt; 7.23'!H44)</f>
        <v/>
      </c>
      <c r="I8" s="73" t="str">
        <f>IF('Figure 7.14 --&gt; 7.23'!I44="","",'Figure 7.14 --&gt; 7.23'!I44)</f>
        <v/>
      </c>
      <c r="J8" s="74" t="str">
        <f>IF('Figure 7.14 --&gt; 7.23'!J44="","",'Figure 7.14 --&gt; 7.23'!J44)</f>
        <v/>
      </c>
    </row>
    <row r="9" spans="1:10" s="79" customFormat="1" x14ac:dyDescent="0.25">
      <c r="A9" s="964"/>
      <c r="B9" s="983"/>
      <c r="C9" s="75" t="str">
        <f>IF('Figure 7.14 --&gt; 7.23'!C45="","",'Figure 7.14 --&gt; 7.23'!C45)</f>
        <v>Target IRR</v>
      </c>
      <c r="D9" s="76" t="str">
        <f>IF('Figure 7.14 --&gt; 7.23'!D45="","",'Figure 7.14 --&gt; 7.23'!D45)</f>
        <v>Time 0</v>
      </c>
      <c r="E9" s="77" t="str">
        <f>IF('Figure 7.14 --&gt; 7.23'!E45="","",'Figure 7.14 --&gt; 7.23'!E45)</f>
        <v>Time 5</v>
      </c>
      <c r="F9" s="76" t="str">
        <f>IF('Figure 7.14 --&gt; 7.23'!F45="","",'Figure 7.14 --&gt; 7.23'!F45)</f>
        <v>Profit</v>
      </c>
      <c r="G9" s="76" t="str">
        <f>IF('Figure 7.14 --&gt; 7.23'!G45="","",'Figure 7.14 --&gt; 7.23'!G45)</f>
        <v xml:space="preserve">Split </v>
      </c>
      <c r="H9" s="76" t="str">
        <f>IF('Figure 7.14 --&gt; 7.23'!H45="","",'Figure 7.14 --&gt; 7.23'!H45)</f>
        <v xml:space="preserve">Equity partner </v>
      </c>
      <c r="I9" s="76" t="str">
        <f>IF('Figure 7.14 --&gt; 7.23'!I45="","",'Figure 7.14 --&gt; 7.23'!I45)</f>
        <v xml:space="preserve">Developer </v>
      </c>
      <c r="J9" s="78" t="str">
        <f>IF('Figure 7.14 --&gt; 7.23'!J45="","",'Figure 7.14 --&gt; 7.23'!J45)</f>
        <v>Total</v>
      </c>
    </row>
    <row r="10" spans="1:10" x14ac:dyDescent="0.25">
      <c r="A10" s="964"/>
      <c r="C10" s="80">
        <f>IF('Figure 7.14 --&gt; 7.23'!C46="","",'Figure 7.14 --&gt; 7.23'!C46)</f>
        <v>7.0000000000000007E-2</v>
      </c>
      <c r="D10" s="40">
        <f>IF('Figure 7.14 --&gt; 7.23'!D46="","",'Figure 7.14 --&gt; 7.23'!D46)</f>
        <v>-4000000</v>
      </c>
      <c r="E10" s="40">
        <f>IF('Figure 7.14 --&gt; 7.23'!E46="","",'Figure 7.14 --&gt; 7.23'!E46)</f>
        <v>5610206.9228000008</v>
      </c>
      <c r="F10" s="40">
        <f>IF('Figure 7.14 --&gt; 7.23'!F46="","",'Figure 7.14 --&gt; 7.23'!F46)</f>
        <v>1610206.9228000008</v>
      </c>
      <c r="G10" s="81">
        <f>IF('Figure 7.14 --&gt; 7.23'!G46="","",'Figure 7.14 --&gt; 7.23'!G46)</f>
        <v>1</v>
      </c>
      <c r="H10" s="40"/>
      <c r="I10" s="40">
        <f>IF('Figure 7.14 --&gt; 7.23'!I46="","",'Figure 7.14 --&gt; 7.23'!I46)</f>
        <v>0</v>
      </c>
      <c r="J10" s="74" t="str">
        <f>IF('Figure 7.14 --&gt; 7.23'!J46="","",'Figure 7.14 --&gt; 7.23'!J46)</f>
        <v/>
      </c>
    </row>
    <row r="11" spans="1:10" x14ac:dyDescent="0.25">
      <c r="A11" s="964"/>
      <c r="C11" s="80">
        <f>IF('Figure 7.14 --&gt; 7.23'!C47="","",'Figure 7.14 --&gt; 7.23'!C47)</f>
        <v>0.1</v>
      </c>
      <c r="D11" s="40">
        <f>IF('Figure 7.14 --&gt; 7.23'!D47="","",'Figure 7.14 --&gt; 7.23'!D47)</f>
        <v>-4000000</v>
      </c>
      <c r="E11" s="40">
        <f>IF('Figure 7.14 --&gt; 7.23'!E47="","",'Figure 7.14 --&gt; 7.23'!E47)</f>
        <v>6442040.0000000019</v>
      </c>
      <c r="F11" s="40">
        <f>IF('Figure 7.14 --&gt; 7.23'!F47="","",'Figure 7.14 --&gt; 7.23'!F47)</f>
        <v>831833.07720000111</v>
      </c>
      <c r="G11" s="81">
        <f>IF('Figure 7.14 --&gt; 7.23'!G47="","",'Figure 7.14 --&gt; 7.23'!G47)</f>
        <v>0.85</v>
      </c>
      <c r="H11" s="40">
        <f>IF('Figure 7.14 --&gt; 7.23'!H47="","",'Figure 7.14 --&gt; 7.23'!H47)</f>
        <v>707058.11562000087</v>
      </c>
      <c r="I11" s="40">
        <f>IF('Figure 7.14 --&gt; 7.23'!I47="","",'Figure 7.14 --&gt; 7.23'!I47)</f>
        <v>124774.96158000024</v>
      </c>
      <c r="J11" s="74" t="str">
        <f>IF('Figure 7.14 --&gt; 7.23'!J47="","",'Figure 7.14 --&gt; 7.23'!J47)</f>
        <v/>
      </c>
    </row>
    <row r="12" spans="1:10" x14ac:dyDescent="0.25">
      <c r="A12" s="964"/>
      <c r="C12" s="80">
        <f>IF('Figure 7.14 --&gt; 7.23'!C48="","",'Figure 7.14 --&gt; 7.23'!C48)</f>
        <v>0.12</v>
      </c>
      <c r="D12" s="40">
        <f>IF('Figure 7.14 --&gt; 7.23'!D48="","",'Figure 7.14 --&gt; 7.23'!D48)</f>
        <v>-4000000</v>
      </c>
      <c r="E12" s="40">
        <f>IF('Figure 7.14 --&gt; 7.23'!E48="","",'Figure 7.14 --&gt; 7.23'!E48)</f>
        <v>7049366.7328000022</v>
      </c>
      <c r="F12" s="40">
        <f>IF('Figure 7.14 --&gt; 7.23'!F48="","",'Figure 7.14 --&gt; 7.23'!F48)</f>
        <v>607326.73280000035</v>
      </c>
      <c r="G12" s="81">
        <f>IF('Figure 7.14 --&gt; 7.23'!G48="","",'Figure 7.14 --&gt; 7.23'!G48)</f>
        <v>0.6</v>
      </c>
      <c r="H12" s="40">
        <f>IF('Figure 7.14 --&gt; 7.23'!H48="","",'Figure 7.14 --&gt; 7.23'!H48)</f>
        <v>364396.03968000022</v>
      </c>
      <c r="I12" s="40">
        <f>IF('Figure 7.14 --&gt; 7.23'!I48="","",'Figure 7.14 --&gt; 7.23'!I48)</f>
        <v>242930.69312000013</v>
      </c>
      <c r="J12" s="74" t="str">
        <f>IF('Figure 7.14 --&gt; 7.23'!J48="","",'Figure 7.14 --&gt; 7.23'!J48)</f>
        <v/>
      </c>
    </row>
    <row r="13" spans="1:10" x14ac:dyDescent="0.25">
      <c r="A13" s="964"/>
      <c r="C13" s="82">
        <f>IF('Figure 7.14 --&gt; 7.23'!C49="","",'Figure 7.14 --&gt; 7.23'!C49)</f>
        <v>0.18292062590363178</v>
      </c>
      <c r="D13" s="40">
        <f>IF('Figure 7.14 --&gt; 7.23'!D49="","",'Figure 7.14 --&gt; 7.23'!D49)</f>
        <v>-4000000</v>
      </c>
      <c r="E13" s="40">
        <f>IF('Figure 7.14 --&gt; 7.23'!E49="","",'Figure 7.14 --&gt; 7.23'!E49)</f>
        <v>9264841.913599994</v>
      </c>
      <c r="F13" s="40">
        <f>IF('Figure 7.14 --&gt; 7.23'!F49="","",'Figure 7.14 --&gt; 7.23'!F49)</f>
        <v>2215475.1807999918</v>
      </c>
      <c r="G13" s="81">
        <f>IF('Figure 7.14 --&gt; 7.23'!G49="","",'Figure 7.14 --&gt; 7.23'!G49)</f>
        <v>0.5</v>
      </c>
      <c r="H13" s="40">
        <f>IF('Figure 7.14 --&gt; 7.23'!H49="","",'Figure 7.14 --&gt; 7.23'!H49)</f>
        <v>1107737.5903999959</v>
      </c>
      <c r="I13" s="40">
        <f>IF('Figure 7.14 --&gt; 7.23'!I49="","",'Figure 7.14 --&gt; 7.23'!I49)</f>
        <v>1107737.5903999959</v>
      </c>
      <c r="J13" s="74" t="str">
        <f>IF('Figure 7.14 --&gt; 7.23'!J49="","",'Figure 7.14 --&gt; 7.23'!J49)</f>
        <v/>
      </c>
    </row>
    <row r="14" spans="1:10" ht="16.5" customHeight="1" x14ac:dyDescent="0.25">
      <c r="A14" s="964"/>
      <c r="C14" s="55" t="str">
        <f>IF('Figure 7.14 --&gt; 7.23'!C50="","",'Figure 7.14 --&gt; 7.23'!C50)</f>
        <v/>
      </c>
      <c r="D14" s="73" t="str">
        <f>IF('Figure 7.14 --&gt; 7.23'!D50="","",'Figure 7.14 --&gt; 7.23'!D50)</f>
        <v/>
      </c>
      <c r="E14" s="73" t="str">
        <f>IF('Figure 7.14 --&gt; 7.23'!E50="","",'Figure 7.14 --&gt; 7.23'!E50)</f>
        <v/>
      </c>
      <c r="F14" s="73" t="str">
        <f>IF('Figure 7.14 --&gt; 7.23'!F50="","",'Figure 7.14 --&gt; 7.23'!F50)</f>
        <v/>
      </c>
      <c r="G14" s="76" t="str">
        <f>IF('Figure 7.14 --&gt; 7.23'!G50="","",'Figure 7.14 --&gt; 7.23'!G50)</f>
        <v>Profit</v>
      </c>
      <c r="H14" s="83">
        <f>IF('Figure 7.14 --&gt; 7.23'!H50="","",'Figure 7.14 --&gt; 7.23'!H50)</f>
        <v>3789398.6684999978</v>
      </c>
      <c r="I14" s="83">
        <f>IF('Figure 7.14 --&gt; 7.23'!I50="","",'Figure 7.14 --&gt; 7.23'!I50)</f>
        <v>1475443.2450999962</v>
      </c>
      <c r="J14" s="84">
        <f>IF('Figure 7.14 --&gt; 7.23'!J50="","",'Figure 7.14 --&gt; 7.23'!J50)</f>
        <v>5264841.913599994</v>
      </c>
    </row>
    <row r="15" spans="1:10" x14ac:dyDescent="0.25">
      <c r="A15" s="964"/>
      <c r="C15" s="55" t="str">
        <f>IF('Figure 7.14 --&gt; 7.23'!C51="","",'Figure 7.14 --&gt; 7.23'!C51)</f>
        <v/>
      </c>
      <c r="D15" s="73" t="str">
        <f>IF('Figure 7.14 --&gt; 7.23'!D51="","",'Figure 7.14 --&gt; 7.23'!D51)</f>
        <v/>
      </c>
      <c r="E15" s="73" t="str">
        <f>IF('Figure 7.14 --&gt; 7.23'!E51="","",'Figure 7.14 --&gt; 7.23'!E51)</f>
        <v/>
      </c>
      <c r="F15" s="73" t="str">
        <f>IF('Figure 7.14 --&gt; 7.23'!F51="","",'Figure 7.14 --&gt; 7.23'!F51)</f>
        <v/>
      </c>
      <c r="G15" s="76" t="str">
        <f>IF('Figure 7.14 --&gt; 7.23'!G51="","",'Figure 7.14 --&gt; 7.23'!G51)</f>
        <v>Profit%</v>
      </c>
      <c r="H15" s="85">
        <f>IF('Figure 7.14 --&gt; 7.23'!H51="","",'Figure 7.14 --&gt; 7.23'!H51)</f>
        <v>0.71975545148114095</v>
      </c>
      <c r="I15" s="85">
        <f>IF('Figure 7.14 --&gt; 7.23'!I51="","",'Figure 7.14 --&gt; 7.23'!I51)</f>
        <v>0.28024454851885905</v>
      </c>
      <c r="J15" s="78" t="str">
        <f>IF('Figure 7.14 --&gt; 7.23'!J51="","",'Figure 7.14 --&gt; 7.23'!J51)</f>
        <v/>
      </c>
    </row>
    <row r="16" spans="1:10" x14ac:dyDescent="0.25">
      <c r="A16" s="964"/>
      <c r="C16" s="55" t="str">
        <f>IF('Figure 7.14 --&gt; 7.23'!C52="","",'Figure 7.14 --&gt; 7.23'!C52)</f>
        <v/>
      </c>
      <c r="D16" s="73" t="str">
        <f>IF('Figure 7.14 --&gt; 7.23'!D52="","",'Figure 7.14 --&gt; 7.23'!D52)</f>
        <v/>
      </c>
      <c r="E16" s="73" t="str">
        <f>IF('Figure 7.14 --&gt; 7.23'!E52="","",'Figure 7.14 --&gt; 7.23'!E52)</f>
        <v/>
      </c>
      <c r="F16" s="73" t="str">
        <f>IF('Figure 7.14 --&gt; 7.23'!F52="","",'Figure 7.14 --&gt; 7.23'!F52)</f>
        <v/>
      </c>
      <c r="G16" s="76" t="str">
        <f>IF('Figure 7.14 --&gt; 7.23'!G52="","",'Figure 7.14 --&gt; 7.23'!G52)</f>
        <v>Equity</v>
      </c>
      <c r="H16" s="83">
        <f>IF('Figure 7.14 --&gt; 7.23'!H52="","",'Figure 7.14 --&gt; 7.23'!H52)</f>
        <v>3000000</v>
      </c>
      <c r="I16" s="83">
        <f>IF('Figure 7.14 --&gt; 7.23'!I52="","",'Figure 7.14 --&gt; 7.23'!I52)</f>
        <v>1000000</v>
      </c>
      <c r="J16" s="84">
        <f>IF('Figure 7.14 --&gt; 7.23'!J52="","",'Figure 7.14 --&gt; 7.23'!J52)</f>
        <v>4000000</v>
      </c>
    </row>
    <row r="17" spans="1:10" x14ac:dyDescent="0.25">
      <c r="A17" s="964"/>
      <c r="C17" s="55" t="str">
        <f>IF('Figure 7.14 --&gt; 7.23'!C53="","",'Figure 7.14 --&gt; 7.23'!C53)</f>
        <v/>
      </c>
      <c r="D17" s="73" t="str">
        <f>IF('Figure 7.14 --&gt; 7.23'!D53="","",'Figure 7.14 --&gt; 7.23'!D53)</f>
        <v/>
      </c>
      <c r="E17" s="73" t="str">
        <f>IF('Figure 7.14 --&gt; 7.23'!E53="","",'Figure 7.14 --&gt; 7.23'!E53)</f>
        <v/>
      </c>
      <c r="F17" s="73" t="str">
        <f>IF('Figure 7.14 --&gt; 7.23'!F53="","",'Figure 7.14 --&gt; 7.23'!F53)</f>
        <v/>
      </c>
      <c r="G17" s="76" t="str">
        <f>IF('Figure 7.14 --&gt; 7.23'!G53="","",'Figure 7.14 --&gt; 7.23'!G53)</f>
        <v>Total</v>
      </c>
      <c r="H17" s="83">
        <f>IF('Figure 7.14 --&gt; 7.23'!H53="","",'Figure 7.14 --&gt; 7.23'!H53)</f>
        <v>6789398.6684999978</v>
      </c>
      <c r="I17" s="83">
        <f>IF('Figure 7.14 --&gt; 7.23'!I53="","",'Figure 7.14 --&gt; 7.23'!I53)</f>
        <v>2475443.2450999962</v>
      </c>
      <c r="J17" s="84">
        <f>IF('Figure 7.14 --&gt; 7.23'!J53="","",'Figure 7.14 --&gt; 7.23'!J53)</f>
        <v>9264841.913599994</v>
      </c>
    </row>
    <row r="18" spans="1:10" x14ac:dyDescent="0.25">
      <c r="A18" s="964"/>
      <c r="C18" s="62" t="str">
        <f>IF('Figure 7.14 --&gt; 7.23'!C54="","",'Figure 7.14 --&gt; 7.23'!C54)</f>
        <v/>
      </c>
      <c r="D18" s="86" t="str">
        <f>IF('Figure 7.14 --&gt; 7.23'!D54="","",'Figure 7.14 --&gt; 7.23'!D54)</f>
        <v/>
      </c>
      <c r="E18" s="86" t="str">
        <f>IF('Figure 7.14 --&gt; 7.23'!E54="","",'Figure 7.14 --&gt; 7.23'!E54)</f>
        <v/>
      </c>
      <c r="F18" s="86" t="str">
        <f>IF('Figure 7.14 --&gt; 7.23'!F54="","",'Figure 7.14 --&gt; 7.23'!F54)</f>
        <v/>
      </c>
      <c r="G18" s="87" t="str">
        <f>IF('Figure 7.14 --&gt; 7.23'!G54="","",'Figure 7.14 --&gt; 7.23'!G54)</f>
        <v>IRR</v>
      </c>
      <c r="H18" s="64">
        <f>IF('Figure 7.14 --&gt; 7.23'!H54="","",'Figure 7.14 --&gt; 7.23'!H54)</f>
        <v>0.17744874527020649</v>
      </c>
      <c r="I18" s="64">
        <f>IF('Figure 7.14 --&gt; 7.23'!I54="","",'Figure 7.14 --&gt; 7.23'!I54)</f>
        <v>0.19875545021027219</v>
      </c>
      <c r="J18" s="65">
        <f>IF('Figure 7.14 --&gt; 7.23'!J54="","",'Figure 7.14 --&gt; 7.23'!J54)</f>
        <v>0.18292062590363178</v>
      </c>
    </row>
    <row r="19" spans="1:10" x14ac:dyDescent="0.25">
      <c r="A19" s="964"/>
    </row>
    <row r="20" spans="1:10" x14ac:dyDescent="0.25">
      <c r="A20" s="964"/>
    </row>
    <row r="21" spans="1:10" x14ac:dyDescent="0.25">
      <c r="A21" s="964"/>
    </row>
    <row r="22" spans="1:10" x14ac:dyDescent="0.25">
      <c r="A22" s="964"/>
    </row>
    <row r="23" spans="1:10" x14ac:dyDescent="0.25">
      <c r="A23" s="964"/>
    </row>
    <row r="24" spans="1:10" x14ac:dyDescent="0.25">
      <c r="A24" s="964"/>
    </row>
  </sheetData>
  <sheetProtection algorithmName="SHA-512" hashValue="IK0ZGQ59foQAByl4B3ev8VCPvurKhYB2tfHCETxR0Ei5JZccy80ck7M6hIhNTEyTu+VDe2phoryxQ/iDgLIHSw==" saltValue="G1yTpMWOJ5hOLx33A5hCe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J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J9 C11:J18 C10:G10 I10:J10" unlocked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9.5703125" style="70" bestFit="1" customWidth="1"/>
    <col min="4" max="4" width="15.28515625" style="43" customWidth="1"/>
    <col min="5" max="5" width="14.5703125" style="43" bestFit="1" customWidth="1"/>
    <col min="6" max="6" width="23" style="43" customWidth="1"/>
    <col min="7" max="7" width="14.5703125" style="42" bestFit="1" customWidth="1"/>
    <col min="8" max="8" width="14.7109375" style="42" bestFit="1" customWidth="1"/>
    <col min="9" max="9" width="14.28515625" style="42" bestFit="1" customWidth="1"/>
    <col min="10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9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814"/>
      <c r="H1" s="814"/>
      <c r="I1" s="814"/>
    </row>
    <row r="2" spans="1:9" s="979" customFormat="1" ht="15" customHeight="1" x14ac:dyDescent="0.25">
      <c r="A2" s="34"/>
      <c r="B2" s="978"/>
      <c r="C2" s="978"/>
      <c r="D2" s="978"/>
      <c r="E2" s="978"/>
      <c r="F2" s="978"/>
      <c r="G2" s="978"/>
    </row>
    <row r="3" spans="1:9" s="979" customFormat="1" ht="15" customHeight="1" x14ac:dyDescent="0.25">
      <c r="A3" s="963" t="s">
        <v>589</v>
      </c>
      <c r="C3" s="980" t="s">
        <v>574</v>
      </c>
      <c r="D3" s="978"/>
      <c r="E3" s="978"/>
      <c r="F3" s="978"/>
    </row>
    <row r="4" spans="1:9" s="979" customFormat="1" ht="15" customHeight="1" x14ac:dyDescent="0.25">
      <c r="A4" s="964"/>
      <c r="C4" s="982"/>
      <c r="D4" s="978"/>
      <c r="E4" s="978"/>
      <c r="F4" s="978"/>
    </row>
    <row r="5" spans="1:9" x14ac:dyDescent="0.25">
      <c r="A5" s="964"/>
      <c r="C5" s="66" t="str">
        <f>IF('Figure 7.14 --&gt; 7.23'!C3="","",'Figure 7.14 --&gt; 7.23'!C3)</f>
        <v/>
      </c>
      <c r="D5" s="67" t="str">
        <f>IF('Figure 7.14 --&gt; 7.23'!D3="","",'Figure 7.14 --&gt; 7.23'!D3)</f>
        <v>Worst Scenario</v>
      </c>
      <c r="E5" s="67" t="str">
        <f>IF('Figure 7.14 --&gt; 7.23'!E3="","",'Figure 7.14 --&gt; 7.23'!E3)</f>
        <v>Base Scenario</v>
      </c>
      <c r="F5" s="68" t="str">
        <f>IF('Figure 7.14 --&gt; 7.23'!F3="","",'Figure 7.14 --&gt; 7.23'!F3)</f>
        <v>Best Scenario</v>
      </c>
      <c r="G5" s="42" t="str">
        <f>IF('Figure 7.14 --&gt; 7.23'!G3="","",'Figure 7.14 --&gt; 7.23'!G3)</f>
        <v/>
      </c>
      <c r="H5" s="42" t="str">
        <f>IF('Figure 7.14 --&gt; 7.23'!H3="","",'Figure 7.14 --&gt; 7.23'!H3)</f>
        <v/>
      </c>
      <c r="I5" s="42" t="str">
        <f>IF('Figure 7.14 --&gt; 7.23'!I3="","",'Figure 7.14 --&gt; 7.23'!I3)</f>
        <v/>
      </c>
    </row>
    <row r="6" spans="1:9" x14ac:dyDescent="0.25">
      <c r="A6" s="964"/>
      <c r="C6" s="69" t="str">
        <f>IF('Figure 7.14 --&gt; 7.23'!C4="","",'Figure 7.14 --&gt; 7.23'!C4)</f>
        <v>Sale Price</v>
      </c>
      <c r="D6" s="46">
        <f>IF('Figure 7.14 --&gt; 7.23'!D4="","",'Figure 7.14 --&gt; 7.23'!D4)</f>
        <v>25500000</v>
      </c>
      <c r="E6" s="46">
        <f>IF('Figure 7.14 --&gt; 7.23'!E4="","",'Figure 7.14 --&gt; 7.23'!E4)</f>
        <v>28000000</v>
      </c>
      <c r="F6" s="47">
        <f>IF('Figure 7.14 --&gt; 7.23'!F4="","",'Figure 7.14 --&gt; 7.23'!F4)</f>
        <v>31000000</v>
      </c>
      <c r="G6" s="42" t="str">
        <f>IF('Figure 7.14 --&gt; 7.23'!G4="","",'Figure 7.14 --&gt; 7.23'!G4)</f>
        <v/>
      </c>
      <c r="H6" s="42" t="str">
        <f>IF('Figure 7.14 --&gt; 7.23'!H4="","",'Figure 7.14 --&gt; 7.23'!H4)</f>
        <v/>
      </c>
      <c r="I6" s="42" t="str">
        <f>IF('Figure 7.14 --&gt; 7.23'!I4="","",'Figure 7.14 --&gt; 7.23'!I4)</f>
        <v/>
      </c>
    </row>
    <row r="7" spans="1:9" x14ac:dyDescent="0.25">
      <c r="A7" s="964"/>
    </row>
    <row r="8" spans="1:9" x14ac:dyDescent="0.25">
      <c r="A8" s="964"/>
    </row>
    <row r="9" spans="1:9" x14ac:dyDescent="0.25">
      <c r="A9" s="964"/>
    </row>
    <row r="10" spans="1:9" x14ac:dyDescent="0.25">
      <c r="A10" s="964"/>
    </row>
    <row r="11" spans="1:9" x14ac:dyDescent="0.25">
      <c r="A11" s="964"/>
    </row>
    <row r="12" spans="1:9" x14ac:dyDescent="0.25">
      <c r="A12" s="964"/>
    </row>
    <row r="13" spans="1:9" x14ac:dyDescent="0.25">
      <c r="A13" s="964"/>
    </row>
    <row r="14" spans="1:9" ht="16.5" customHeight="1" x14ac:dyDescent="0.25">
      <c r="A14" s="964"/>
    </row>
    <row r="15" spans="1:9" x14ac:dyDescent="0.25">
      <c r="A15" s="964"/>
    </row>
    <row r="16" spans="1:9" x14ac:dyDescent="0.25">
      <c r="A16" s="964"/>
    </row>
    <row r="17" spans="1:1" x14ac:dyDescent="0.25">
      <c r="A17" s="964"/>
    </row>
    <row r="18" spans="1:1" x14ac:dyDescent="0.25">
      <c r="A18" s="964"/>
    </row>
    <row r="19" spans="1:1" x14ac:dyDescent="0.25">
      <c r="A19" s="964"/>
    </row>
    <row r="20" spans="1:1" x14ac:dyDescent="0.25">
      <c r="A20" s="964"/>
    </row>
    <row r="21" spans="1:1" x14ac:dyDescent="0.25">
      <c r="A21" s="964"/>
    </row>
    <row r="22" spans="1:1" x14ac:dyDescent="0.25">
      <c r="A22" s="964"/>
    </row>
    <row r="23" spans="1:1" x14ac:dyDescent="0.25">
      <c r="A23" s="964"/>
    </row>
    <row r="24" spans="1:1" x14ac:dyDescent="0.25">
      <c r="A24" s="964"/>
    </row>
  </sheetData>
  <sheetProtection algorithmName="SHA-512" hashValue="Lo5+RKohSRktNTNKPNvog1I/G7RrVac/RhJjqBUGjv0Ipjh1XAUAELq37KzilxBZET3nB0gT4rxzio5hqOrDyw==" saltValue="bWUdTP5uIiz4SAXxULV/GQ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F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H6 I4:I6" unlockedFormula="1"/>
  </ignoredError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13.5703125" style="42" bestFit="1" customWidth="1"/>
    <col min="4" max="4" width="12.42578125" style="43" bestFit="1" customWidth="1"/>
    <col min="5" max="5" width="17.28515625" style="43" bestFit="1" customWidth="1"/>
    <col min="6" max="6" width="11.85546875" style="43" bestFit="1" customWidth="1"/>
    <col min="7" max="7" width="16.140625" style="43" bestFit="1" customWidth="1"/>
    <col min="8" max="8" width="11.42578125" style="43" bestFit="1" customWidth="1"/>
    <col min="9" max="9" width="15.85546875" style="43" bestFit="1" customWidth="1"/>
    <col min="10" max="10" width="10.5703125" style="43" bestFit="1" customWidth="1"/>
    <col min="11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10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962"/>
      <c r="I1" s="962"/>
      <c r="J1" s="962"/>
    </row>
    <row r="2" spans="1:10" s="979" customFormat="1" ht="15" customHeight="1" x14ac:dyDescent="0.25">
      <c r="A2" s="34"/>
      <c r="B2" s="978"/>
      <c r="C2" s="978"/>
      <c r="D2" s="978"/>
      <c r="E2" s="978"/>
      <c r="F2" s="978"/>
      <c r="G2" s="978"/>
      <c r="H2" s="978"/>
      <c r="I2" s="978"/>
      <c r="J2" s="978"/>
    </row>
    <row r="3" spans="1:10" s="979" customFormat="1" ht="15" customHeight="1" x14ac:dyDescent="0.25">
      <c r="A3" s="963" t="s">
        <v>589</v>
      </c>
      <c r="C3" s="980" t="s">
        <v>575</v>
      </c>
      <c r="D3" s="978"/>
      <c r="E3" s="978"/>
      <c r="F3" s="978"/>
      <c r="G3" s="978"/>
      <c r="H3" s="978"/>
      <c r="I3" s="978"/>
      <c r="J3" s="978"/>
    </row>
    <row r="4" spans="1:10" s="979" customFormat="1" ht="15" customHeight="1" x14ac:dyDescent="0.25">
      <c r="A4" s="964"/>
      <c r="D4" s="978"/>
      <c r="E4" s="978"/>
      <c r="F4" s="978"/>
      <c r="G4" s="978"/>
      <c r="H4" s="978"/>
      <c r="I4" s="978"/>
      <c r="J4" s="978"/>
    </row>
    <row r="5" spans="1:10" x14ac:dyDescent="0.25">
      <c r="A5" s="964"/>
      <c r="C5" s="52"/>
      <c r="D5" s="53" t="str">
        <f>IF('Figure 7.14 --&gt; 7.23'!D64="","",'Figure 7.14 --&gt; 7.23'!D64)</f>
        <v>Time 0</v>
      </c>
      <c r="E5" s="53" t="str">
        <f>IF('Figure 7.14 --&gt; 7.23'!E64="","",'Figure 7.14 --&gt; 7.23'!E64)</f>
        <v>Worst Cash Flow</v>
      </c>
      <c r="F5" s="53" t="str">
        <f>IF('Figure 7.14 --&gt; 7.23'!F64="","",'Figure 7.14 --&gt; 7.23'!F64)</f>
        <v xml:space="preserve">Worst IRR </v>
      </c>
      <c r="G5" s="53" t="str">
        <f>IF('Figure 7.14 --&gt; 7.23'!G64="","",'Figure 7.14 --&gt; 7.23'!G64)</f>
        <v>Base Cash Flow</v>
      </c>
      <c r="H5" s="53" t="str">
        <f>IF('Figure 7.14 --&gt; 7.23'!H64="","",'Figure 7.14 --&gt; 7.23'!H64)</f>
        <v xml:space="preserve">Base  IRR </v>
      </c>
      <c r="I5" s="53" t="str">
        <f>IF('Figure 7.14 --&gt; 7.23'!I64="","",'Figure 7.14 --&gt; 7.23'!I64)</f>
        <v>Best Cash Flow</v>
      </c>
      <c r="J5" s="54" t="str">
        <f>IF('Figure 7.14 --&gt; 7.23'!J64="","",'Figure 7.14 --&gt; 7.23'!J64)</f>
        <v xml:space="preserve">Best IRR </v>
      </c>
    </row>
    <row r="6" spans="1:10" x14ac:dyDescent="0.25">
      <c r="A6" s="964"/>
      <c r="C6" s="55" t="str">
        <f>IF('Figure 7.14 --&gt; 7.23'!C65="","",'Figure 7.14 --&gt; 7.23'!C65)</f>
        <v>Project</v>
      </c>
      <c r="D6" s="40">
        <f>IF('Figure 7.14 --&gt; 7.23'!D65="","",'Figure 7.14 --&gt; 7.23'!D65)</f>
        <v>-18000000</v>
      </c>
      <c r="E6" s="40">
        <f>IF('Figure 7.14 --&gt; 7.23'!E65="","",'Figure 7.14 --&gt; 7.23'!E65)</f>
        <v>25500000</v>
      </c>
      <c r="F6" s="56">
        <f>IF('Figure 7.14 --&gt; 7.23'!F65="","",'Figure 7.14 --&gt; 7.23'!F65)</f>
        <v>7.2145025900850923E-2</v>
      </c>
      <c r="G6" s="40">
        <f>IF('Figure 7.14 --&gt; 7.23'!G65="","",'Figure 7.14 --&gt; 7.23'!G65)</f>
        <v>28000000</v>
      </c>
      <c r="H6" s="56">
        <f>IF('Figure 7.14 --&gt; 7.23'!H65="","",'Figure 7.14 --&gt; 7.23'!H65)</f>
        <v>9.2388464140372939E-2</v>
      </c>
      <c r="I6" s="40">
        <f>IF('Figure 7.14 --&gt; 7.23'!I65="","",'Figure 7.14 --&gt; 7.23'!I65)</f>
        <v>31000000</v>
      </c>
      <c r="J6" s="57">
        <f>IF('Figure 7.14 --&gt; 7.23'!J65="","",'Figure 7.14 --&gt; 7.23'!J65)</f>
        <v>0.11485359272536066</v>
      </c>
    </row>
    <row r="7" spans="1:10" x14ac:dyDescent="0.25">
      <c r="A7" s="964"/>
      <c r="C7" s="55" t="str">
        <f>IF('Figure 7.14 --&gt; 7.23'!C66="","",'Figure 7.14 --&gt; 7.23'!C66)</f>
        <v>Loan</v>
      </c>
      <c r="D7" s="40">
        <f>IF('Figure 7.14 --&gt; 7.23'!D66="","",'Figure 7.14 --&gt; 7.23'!D66)</f>
        <v>-14000000</v>
      </c>
      <c r="E7" s="40">
        <f>IF('Figure 7.14 --&gt; 7.23'!E66="","",'Figure 7.14 --&gt; 7.23'!E66)</f>
        <v>18735158.086400006</v>
      </c>
      <c r="F7" s="56">
        <f>IF('Figure 7.14 --&gt; 7.23'!F66="","",'Figure 7.14 --&gt; 7.23'!F66)</f>
        <v>6.0000000000000053E-2</v>
      </c>
      <c r="G7" s="40">
        <f>IF('Figure 7.14 --&gt; 7.23'!G66="","",'Figure 7.14 --&gt; 7.23'!G66)</f>
        <v>18735158.086400006</v>
      </c>
      <c r="H7" s="56">
        <f>IF('Figure 7.14 --&gt; 7.23'!H66="","",'Figure 7.14 --&gt; 7.23'!H66)</f>
        <v>6.0000000000000053E-2</v>
      </c>
      <c r="I7" s="40">
        <f>IF('Figure 7.14 --&gt; 7.23'!I66="","",'Figure 7.14 --&gt; 7.23'!I66)</f>
        <v>18735158.086400006</v>
      </c>
      <c r="J7" s="57">
        <f>IF('Figure 7.14 --&gt; 7.23'!J66="","",'Figure 7.14 --&gt; 7.23'!J66)</f>
        <v>6.0000000000000053E-2</v>
      </c>
    </row>
    <row r="8" spans="1:10" x14ac:dyDescent="0.25">
      <c r="A8" s="964"/>
      <c r="C8" s="55" t="str">
        <f>IF('Figure 7.14 --&gt; 7.23'!C67="","",'Figure 7.14 --&gt; 7.23'!C67)</f>
        <v>All Equity</v>
      </c>
      <c r="D8" s="40">
        <f>IF('Figure 7.14 --&gt; 7.23'!D67="","",'Figure 7.14 --&gt; 7.23'!D67)</f>
        <v>-4000000</v>
      </c>
      <c r="E8" s="40">
        <f>IF('Figure 7.14 --&gt; 7.23'!E67="","",'Figure 7.14 --&gt; 7.23'!E67)</f>
        <v>6764841.913599994</v>
      </c>
      <c r="F8" s="56">
        <f>IF('Figure 7.14 --&gt; 7.23'!F67="","",'Figure 7.14 --&gt; 7.23'!F67)</f>
        <v>0.11080936401668295</v>
      </c>
      <c r="G8" s="40">
        <f>IF('Figure 7.14 --&gt; 7.23'!G67="","",'Figure 7.14 --&gt; 7.23'!G67)</f>
        <v>9264841.913599994</v>
      </c>
      <c r="H8" s="56">
        <f>IF('Figure 7.14 --&gt; 7.23'!H67="","",'Figure 7.14 --&gt; 7.23'!H67)</f>
        <v>0.18292062590363178</v>
      </c>
      <c r="I8" s="40">
        <f>IF('Figure 7.14 --&gt; 7.23'!I67="","",'Figure 7.14 --&gt; 7.23'!I67)</f>
        <v>12264841.913599994</v>
      </c>
      <c r="J8" s="57">
        <f>IF('Figure 7.14 --&gt; 7.23'!J67="","",'Figure 7.14 --&gt; 7.23'!J67)</f>
        <v>0.25118172591538412</v>
      </c>
    </row>
    <row r="9" spans="1:10" x14ac:dyDescent="0.25">
      <c r="A9" s="964"/>
      <c r="C9" s="55" t="str">
        <f>IF('Figure 7.14 --&gt; 7.23'!C68="","",'Figure 7.14 --&gt; 7.23'!C68)</f>
        <v xml:space="preserve">Equity partner </v>
      </c>
      <c r="D9" s="58">
        <f>IF('Figure 7.14 --&gt; 7.23'!D68="","",'Figure 7.14 --&gt; 7.23'!D68)</f>
        <v>-3000000</v>
      </c>
      <c r="E9" s="59">
        <f>IF('Figure 7.14 --&gt; 7.23'!E68="","",'Figure 7.14 --&gt; 7.23'!E68)</f>
        <v>5510946.1865799967</v>
      </c>
      <c r="F9" s="60">
        <f>IF('Figure 7.14 --&gt; 7.23'!F68="","",'Figure 7.14 --&gt; 7.23'!F68)</f>
        <v>0.12933030691560488</v>
      </c>
      <c r="G9" s="59">
        <f>IF('Figure 7.14 --&gt; 7.23'!G68="","",'Figure 7.14 --&gt; 7.23'!G68)</f>
        <v>6789398.6684999978</v>
      </c>
      <c r="H9" s="60">
        <f>IF('Figure 7.14 --&gt; 7.23'!H68="","",'Figure 7.14 --&gt; 7.23'!H68)</f>
        <v>0.17744874527020649</v>
      </c>
      <c r="I9" s="59">
        <f>IF('Figure 7.14 --&gt; 7.23'!I68="","",'Figure 7.14 --&gt; 7.23'!I68)</f>
        <v>8289398.6684999978</v>
      </c>
      <c r="J9" s="61">
        <f>IF('Figure 7.14 --&gt; 7.23'!J68="","",'Figure 7.14 --&gt; 7.23'!J68)</f>
        <v>0.22540699321326163</v>
      </c>
    </row>
    <row r="10" spans="1:10" x14ac:dyDescent="0.25">
      <c r="A10" s="964"/>
      <c r="C10" s="62" t="str">
        <f>IF('Figure 7.14 --&gt; 7.23'!C69="","",'Figure 7.14 --&gt; 7.23'!C69)</f>
        <v xml:space="preserve">Developer </v>
      </c>
      <c r="D10" s="63">
        <f>IF('Figure 7.14 --&gt; 7.23'!D69="","",'Figure 7.14 --&gt; 7.23'!D69)</f>
        <v>-1000000</v>
      </c>
      <c r="E10" s="46">
        <f>IF('Figure 7.14 --&gt; 7.23'!E69="","",'Figure 7.14 --&gt; 7.23'!E69)</f>
        <v>1253895.7270199971</v>
      </c>
      <c r="F10" s="64">
        <f>IF('Figure 7.14 --&gt; 7.23'!F69="","",'Figure 7.14 --&gt; 7.23'!F69)</f>
        <v>4.6290505798101789E-2</v>
      </c>
      <c r="G10" s="46">
        <f>IF('Figure 7.14 --&gt; 7.23'!G69="","",'Figure 7.14 --&gt; 7.23'!G69)</f>
        <v>2475443.2450999962</v>
      </c>
      <c r="H10" s="64"/>
      <c r="I10" s="46">
        <f>IF('Figure 7.14 --&gt; 7.23'!I69="","",'Figure 7.14 --&gt; 7.23'!I69)</f>
        <v>3975443.2450999962</v>
      </c>
      <c r="J10" s="65">
        <f>IF('Figure 7.14 --&gt; 7.23'!J69="","",'Figure 7.14 --&gt; 7.23'!J69)</f>
        <v>0.3178837758948736</v>
      </c>
    </row>
    <row r="11" spans="1:10" x14ac:dyDescent="0.25">
      <c r="A11" s="964"/>
    </row>
    <row r="12" spans="1:10" x14ac:dyDescent="0.25">
      <c r="A12" s="964"/>
    </row>
    <row r="13" spans="1:10" x14ac:dyDescent="0.25">
      <c r="A13" s="964"/>
    </row>
    <row r="14" spans="1:10" ht="16.5" customHeight="1" x14ac:dyDescent="0.25">
      <c r="A14" s="964"/>
    </row>
    <row r="15" spans="1:10" x14ac:dyDescent="0.25">
      <c r="A15" s="964"/>
    </row>
    <row r="16" spans="1:10" x14ac:dyDescent="0.25">
      <c r="A16" s="964"/>
    </row>
    <row r="17" spans="1:1" x14ac:dyDescent="0.25">
      <c r="A17" s="964"/>
    </row>
    <row r="18" spans="1:1" x14ac:dyDescent="0.25">
      <c r="A18" s="964"/>
    </row>
    <row r="19" spans="1:1" x14ac:dyDescent="0.25">
      <c r="A19" s="964"/>
    </row>
    <row r="20" spans="1:1" x14ac:dyDescent="0.25">
      <c r="A20" s="964"/>
    </row>
    <row r="21" spans="1:1" x14ac:dyDescent="0.25">
      <c r="A21" s="964"/>
    </row>
    <row r="22" spans="1:1" x14ac:dyDescent="0.25">
      <c r="A22" s="964"/>
    </row>
    <row r="23" spans="1:1" x14ac:dyDescent="0.25">
      <c r="A23" s="964"/>
    </row>
    <row r="24" spans="1:1" x14ac:dyDescent="0.25">
      <c r="A24" s="964"/>
    </row>
  </sheetData>
  <sheetProtection algorithmName="SHA-512" hashValue="vBYAps2lbf3Z978qXSvvXhVLegDnLu9fLbYXuQYWpzkdVbtAw6RATiIvt0soPrkfbzNBLYONUnMXVVfDAFTs0w==" saltValue="JkrwqTfFH6277ZTn0+Bl6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J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4:J9 C10:G10 I10:J10" unlocked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13.7109375" style="43" bestFit="1" customWidth="1"/>
    <col min="4" max="4" width="7.42578125" style="43" bestFit="1" customWidth="1"/>
    <col min="5" max="5" width="15" style="43" bestFit="1" customWidth="1"/>
    <col min="6" max="6" width="8.42578125" style="43" bestFit="1" customWidth="1"/>
    <col min="7" max="7" width="11.5703125" style="43" bestFit="1" customWidth="1"/>
    <col min="8" max="8" width="10.7109375" style="43" bestFit="1" customWidth="1"/>
    <col min="9" max="9" width="14.28515625" style="42" bestFit="1" customWidth="1"/>
    <col min="10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23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962"/>
      <c r="I1" s="814"/>
    </row>
    <row r="2" spans="1:23" s="979" customFormat="1" ht="15" customHeight="1" x14ac:dyDescent="0.25">
      <c r="A2" s="34"/>
      <c r="B2" s="978"/>
      <c r="C2" s="978"/>
      <c r="D2" s="978"/>
      <c r="E2" s="978"/>
      <c r="F2" s="978"/>
      <c r="G2" s="978"/>
      <c r="H2" s="978"/>
    </row>
    <row r="3" spans="1:23" s="979" customFormat="1" ht="15" customHeight="1" x14ac:dyDescent="0.25">
      <c r="A3" s="963" t="s">
        <v>589</v>
      </c>
      <c r="C3" s="980" t="s">
        <v>576</v>
      </c>
      <c r="D3" s="978"/>
      <c r="E3" s="978"/>
      <c r="F3" s="978"/>
      <c r="G3" s="978"/>
      <c r="H3" s="978"/>
    </row>
    <row r="4" spans="1:23" s="979" customFormat="1" ht="15" customHeight="1" x14ac:dyDescent="0.25">
      <c r="A4" s="964"/>
      <c r="C4" s="978"/>
      <c r="D4" s="978"/>
      <c r="E4" s="978"/>
      <c r="F4" s="978"/>
      <c r="G4" s="978"/>
      <c r="H4" s="978"/>
    </row>
    <row r="5" spans="1:23" s="38" customFormat="1" ht="45" x14ac:dyDescent="0.25">
      <c r="A5" s="964"/>
      <c r="B5" s="981"/>
      <c r="C5" s="35" t="str">
        <f>IF('Figure 7.14 --&gt; 7.23'!S11="","",'Figure 7.14 --&gt; 7.23'!S11)</f>
        <v>Sale Price</v>
      </c>
      <c r="D5" s="36" t="str">
        <f>IF('Figure 7.14 --&gt; 7.23'!T11="","",'Figure 7.14 --&gt; 7.23'!T11)</f>
        <v>Equity</v>
      </c>
      <c r="E5" s="36" t="str">
        <f>IF('Figure 7.14 --&gt; 7.23'!U11="","",'Figure 7.14 --&gt; 7.23'!U11)</f>
        <v>Equity Partner Traditional</v>
      </c>
      <c r="F5" s="36" t="str">
        <f>IF('Figure 7.14 --&gt; 7.23'!V11="","",'Figure 7.14 --&gt; 7.23'!V11)</f>
        <v>Equity Partner WPA</v>
      </c>
      <c r="G5" s="36" t="str">
        <f>IF('Figure 7.14 --&gt; 7.23'!W11="","",'Figure 7.14 --&gt; 7.23'!W11)</f>
        <v>Developer Traditional</v>
      </c>
      <c r="H5" s="37" t="str">
        <f>IF('Figure 7.14 --&gt; 7.23'!X11="","",'Figure 7.14 --&gt; 7.23'!X11)</f>
        <v>Developer WPA</v>
      </c>
    </row>
    <row r="6" spans="1:23" x14ac:dyDescent="0.25">
      <c r="A6" s="964"/>
      <c r="C6" s="39">
        <f>IF('Figure 7.14 --&gt; 7.23'!S12="","",'Figure 7.14 --&gt; 7.23'!S12)</f>
        <v>25500000</v>
      </c>
      <c r="D6" s="48">
        <f>IF('Figure 7.14 --&gt; 7.23'!T12="","",'Figure 7.14 --&gt; 7.23'!T12)</f>
        <v>0.11080936401668318</v>
      </c>
      <c r="E6" s="48">
        <f>IF('Figure 7.14 --&gt; 7.23'!U12="","",'Figure 7.14 --&gt; 7.23'!U12)</f>
        <v>0.11505903812606766</v>
      </c>
      <c r="F6" s="48">
        <f>IF('Figure 7.14 --&gt; 7.23'!V12="","",'Figure 7.14 --&gt; 7.23'!V12)</f>
        <v>0.12933030691561198</v>
      </c>
      <c r="G6" s="48">
        <f>IF('Figure 7.14 --&gt; 7.23'!W12="","",'Figure 7.14 --&gt; 7.23'!W12)</f>
        <v>9.765451194190744E-2</v>
      </c>
      <c r="H6" s="49">
        <f>IF('Figure 7.14 --&gt; 7.23'!X12="","",'Figure 7.14 --&gt; 7.23'!X12)</f>
        <v>4.6290505798101789E-2</v>
      </c>
    </row>
    <row r="7" spans="1:23" x14ac:dyDescent="0.25">
      <c r="A7" s="964"/>
      <c r="C7" s="39">
        <f>IF('Figure 7.14 --&gt; 7.23'!S13="","",'Figure 7.14 --&gt; 7.23'!S13)</f>
        <v>26000000</v>
      </c>
      <c r="D7" s="48">
        <f>IF('Figure 7.14 --&gt; 7.23'!T13="","",'Figure 7.14 --&gt; 7.23'!T13)</f>
        <v>0.12676470705049714</v>
      </c>
      <c r="E7" s="48">
        <f>IF('Figure 7.14 --&gt; 7.23'!U13="","",'Figure 7.14 --&gt; 7.23'!U13)</f>
        <v>0.13179838273450573</v>
      </c>
      <c r="F7" s="48">
        <f>IF('Figure 7.14 --&gt; 7.23'!V13="","",'Figure 7.14 --&gt; 7.23'!V13)</f>
        <v>0.14051877892124343</v>
      </c>
      <c r="G7" s="48">
        <f>IF('Figure 7.14 --&gt; 7.23'!W13="","",'Figure 7.14 --&gt; 7.23'!W13)</f>
        <v>0.11109853212394039</v>
      </c>
      <c r="H7" s="49">
        <f>IF('Figure 7.14 --&gt; 7.23'!X13="","",'Figure 7.14 --&gt; 7.23'!X13)</f>
        <v>8.0897473421164934E-2</v>
      </c>
    </row>
    <row r="8" spans="1:23" x14ac:dyDescent="0.25">
      <c r="A8" s="964"/>
      <c r="C8" s="39">
        <f>IF('Figure 7.14 --&gt; 7.23'!S14="","",'Figure 7.14 --&gt; 7.23'!S14)</f>
        <v>26500000</v>
      </c>
      <c r="D8" s="48">
        <f>IF('Figure 7.14 --&gt; 7.23'!T14="","",'Figure 7.14 --&gt; 7.23'!T14)</f>
        <v>0.14186437962574128</v>
      </c>
      <c r="E8" s="48">
        <f>IF('Figure 7.14 --&gt; 7.23'!U14="","",'Figure 7.14 --&gt; 7.23'!U14)</f>
        <v>0.14760228296415612</v>
      </c>
      <c r="F8" s="48">
        <f>IF('Figure 7.14 --&gt; 7.23'!V14="","",'Figure 7.14 --&gt; 7.23'!V14)</f>
        <v>0.15020298100927487</v>
      </c>
      <c r="G8" s="48">
        <f>IF('Figure 7.14 --&gt; 7.23'!W14="","",'Figure 7.14 --&gt; 7.23'!W14)</f>
        <v>0.12392170646382961</v>
      </c>
      <c r="H8" s="49">
        <f>IF('Figure 7.14 --&gt; 7.23'!X14="","",'Figure 7.14 --&gt; 7.23'!X14)</f>
        <v>0.11527029684837031</v>
      </c>
    </row>
    <row r="9" spans="1:23" x14ac:dyDescent="0.25">
      <c r="A9" s="964"/>
      <c r="C9" s="39">
        <f>IF('Figure 7.14 --&gt; 7.23'!S15="","",'Figure 7.14 --&gt; 7.23'!S15)</f>
        <v>27000000</v>
      </c>
      <c r="D9" s="48">
        <f>IF('Figure 7.14 --&gt; 7.23'!T15="","",'Figure 7.14 --&gt; 7.23'!T15)</f>
        <v>0.15620518312391241</v>
      </c>
      <c r="E9" s="48">
        <f>IF('Figure 7.14 --&gt; 7.23'!U15="","",'Figure 7.14 --&gt; 7.23'!U15)</f>
        <v>0.16258072563498271</v>
      </c>
      <c r="F9" s="48">
        <f>IF('Figure 7.14 --&gt; 7.23'!V15="","",'Figure 7.14 --&gt; 7.23'!V15)</f>
        <v>0.15957161008220999</v>
      </c>
      <c r="G9" s="48">
        <f>IF('Figure 7.14 --&gt; 7.23'!W15="","",'Figure 7.14 --&gt; 7.23'!W15)</f>
        <v>0.13618504164417811</v>
      </c>
      <c r="H9" s="49">
        <f>IF('Figure 7.14 --&gt; 7.23'!X15="","",'Figure 7.14 --&gt; 7.23'!X15)</f>
        <v>0.14586356756421393</v>
      </c>
      <c r="K9" s="44"/>
      <c r="O9" s="44"/>
      <c r="U9" s="44"/>
      <c r="V9" s="44"/>
      <c r="W9" s="44"/>
    </row>
    <row r="10" spans="1:23" x14ac:dyDescent="0.25">
      <c r="A10" s="964"/>
      <c r="C10" s="39">
        <f>IF('Figure 7.14 --&gt; 7.23'!S16="","",'Figure 7.14 --&gt; 7.23'!S16)</f>
        <v>27500000</v>
      </c>
      <c r="D10" s="48">
        <f>IF('Figure 7.14 --&gt; 7.23'!T16="","",'Figure 7.14 --&gt; 7.23'!T16)</f>
        <v>0.16986788566456612</v>
      </c>
      <c r="E10" s="48">
        <f>IF('Figure 7.14 --&gt; 7.23'!U16="","",'Figure 7.14 --&gt; 7.23'!U16)</f>
        <v>0.17682480758697672</v>
      </c>
      <c r="F10" s="48">
        <f>IF('Figure 7.14 --&gt; 7.23'!V16="","",'Figure 7.14 --&gt; 7.23'!V16)</f>
        <v>0.16864690157332474</v>
      </c>
      <c r="G10" s="48">
        <f>IF('Figure 7.14 --&gt; 7.23'!W16="","",'Figure 7.14 --&gt; 7.23'!W16)</f>
        <v>0.1479406995330339</v>
      </c>
      <c r="H10" s="49"/>
      <c r="L10" s="44"/>
      <c r="M10" s="44"/>
      <c r="N10" s="44"/>
      <c r="P10" s="44"/>
      <c r="Q10" s="44"/>
      <c r="R10" s="44"/>
    </row>
    <row r="11" spans="1:23" x14ac:dyDescent="0.25">
      <c r="A11" s="964"/>
      <c r="C11" s="39">
        <f>IF('Figure 7.14 --&gt; 7.23'!S17="","",'Figure 7.14 --&gt; 7.23'!S17)</f>
        <v>28000000</v>
      </c>
      <c r="D11" s="48">
        <f>IF('Figure 7.14 --&gt; 7.23'!T17="","",'Figure 7.14 --&gt; 7.23'!T17)</f>
        <v>0.18292062590363178</v>
      </c>
      <c r="E11" s="48">
        <f>IF('Figure 7.14 --&gt; 7.23'!U17="","",'Figure 7.14 --&gt; 7.23'!U17)</f>
        <v>0.19041088558924302</v>
      </c>
      <c r="F11" s="48">
        <f>IF('Figure 7.14 --&gt; 7.23'!V17="","",'Figure 7.14 --&gt; 7.23'!V17)</f>
        <v>0.17744874527020649</v>
      </c>
      <c r="G11" s="48">
        <f>IF('Figure 7.14 --&gt; 7.23'!W17="","",'Figure 7.14 --&gt; 7.23'!W17)</f>
        <v>0.15923365221495334</v>
      </c>
      <c r="H11" s="49">
        <f>IF('Figure 7.14 --&gt; 7.23'!X17="","",'Figure 7.14 --&gt; 7.23'!X17)</f>
        <v>0.19875545021027219</v>
      </c>
    </row>
    <row r="12" spans="1:23" x14ac:dyDescent="0.25">
      <c r="A12" s="964"/>
      <c r="C12" s="39">
        <f>IF('Figure 7.14 --&gt; 7.23'!S18="","",'Figure 7.14 --&gt; 7.23'!S18)</f>
        <v>28500000</v>
      </c>
      <c r="D12" s="48">
        <f>IF('Figure 7.14 --&gt; 7.23'!T18="","",'Figure 7.14 --&gt; 7.23'!T18)</f>
        <v>0.19542145211268358</v>
      </c>
      <c r="E12" s="48">
        <f>IF('Figure 7.14 --&gt; 7.23'!U18="","",'Figure 7.14 --&gt; 7.23'!U18)</f>
        <v>0.20340363725988442</v>
      </c>
      <c r="F12" s="48">
        <f>IF('Figure 7.14 --&gt; 7.23'!V18="","",'Figure 7.14 --&gt; 7.23'!V18)</f>
        <v>0.1859950089832425</v>
      </c>
      <c r="G12" s="48">
        <f>IF('Figure 7.14 --&gt; 7.23'!W18="","",'Figure 7.14 --&gt; 7.23'!W18)</f>
        <v>0.17010296411471937</v>
      </c>
      <c r="H12" s="49">
        <f>IF('Figure 7.14 --&gt; 7.23'!X18="","",'Figure 7.14 --&gt; 7.23'!X18)</f>
        <v>0.22204564741439548</v>
      </c>
    </row>
    <row r="13" spans="1:23" x14ac:dyDescent="0.25">
      <c r="A13" s="964"/>
      <c r="C13" s="39">
        <f>IF('Figure 7.14 --&gt; 7.23'!S19="","",'Figure 7.14 --&gt; 7.23'!S19)</f>
        <v>29000000</v>
      </c>
      <c r="D13" s="48">
        <f>IF('Figure 7.14 --&gt; 7.23'!T19="","",'Figure 7.14 --&gt; 7.23'!T19)</f>
        <v>0.20742024870375975</v>
      </c>
      <c r="E13" s="48">
        <f>IF('Figure 7.14 --&gt; 7.23'!U19="","",'Figure 7.14 --&gt; 7.23'!U19)</f>
        <v>0.21585836048428919</v>
      </c>
      <c r="F13" s="48">
        <f>IF('Figure 7.14 --&gt; 7.23'!V19="","",'Figure 7.14 --&gt; 7.23'!V19)</f>
        <v>0.19430180776903438</v>
      </c>
      <c r="G13" s="48">
        <f>IF('Figure 7.14 --&gt; 7.23'!W19="","",'Figure 7.14 --&gt; 7.23'!W19)</f>
        <v>0.18058279820821155</v>
      </c>
      <c r="H13" s="49">
        <f>IF('Figure 7.14 --&gt; 7.23'!X19="","",'Figure 7.14 --&gt; 7.23'!X19)</f>
        <v>0.24368482184386675</v>
      </c>
    </row>
    <row r="14" spans="1:23" ht="16.5" customHeight="1" x14ac:dyDescent="0.25">
      <c r="A14" s="964"/>
      <c r="C14" s="39">
        <f>IF('Figure 7.14 --&gt; 7.23'!S20="","",'Figure 7.14 --&gt; 7.23'!S20)</f>
        <v>29500000</v>
      </c>
      <c r="D14" s="48">
        <f>IF('Figure 7.14 --&gt; 7.23'!T20="","",'Figure 7.14 --&gt; 7.23'!T20)</f>
        <v>0.21896022025955153</v>
      </c>
      <c r="E14" s="48">
        <f>IF('Figure 7.14 --&gt; 7.23'!U20="","",'Figure 7.14 --&gt; 7.23'!U20)</f>
        <v>0.22782272902050194</v>
      </c>
      <c r="F14" s="48">
        <f>IF('Figure 7.14 --&gt; 7.23'!V20="","",'Figure 7.14 --&gt; 7.23'!V20)</f>
        <v>0.20238372940160088</v>
      </c>
      <c r="G14" s="48">
        <f>IF('Figure 7.14 --&gt; 7.23'!W20="","",'Figure 7.14 --&gt; 7.23'!W20)</f>
        <v>0.19070321500089538</v>
      </c>
      <c r="H14" s="49">
        <f>IF('Figure 7.14 --&gt; 7.23'!X20="","",'Figure 7.14 --&gt; 7.23'!X20)</f>
        <v>0.26391503741302125</v>
      </c>
    </row>
    <row r="15" spans="1:23" x14ac:dyDescent="0.25">
      <c r="A15" s="964"/>
      <c r="C15" s="39">
        <f>IF('Figure 7.14 --&gt; 7.23'!S21="","",'Figure 7.14 --&gt; 7.23'!S21)</f>
        <v>30000000</v>
      </c>
      <c r="D15" s="48">
        <f>IF('Figure 7.14 --&gt; 7.23'!T21="","",'Figure 7.14 --&gt; 7.23'!T21)</f>
        <v>0.2300790502935377</v>
      </c>
      <c r="E15" s="48">
        <f>IF('Figure 7.14 --&gt; 7.23'!U21="","",'Figure 7.14 --&gt; 7.23'!U21)</f>
        <v>0.23933815243272671</v>
      </c>
      <c r="F15" s="48">
        <f>IF('Figure 7.14 --&gt; 7.23'!V21="","",'Figure 7.14 --&gt; 7.23'!V21)</f>
        <v>0.2102540244025064</v>
      </c>
      <c r="G15" s="48">
        <f>IF('Figure 7.14 --&gt; 7.23'!W21="","",'Figure 7.14 --&gt; 7.23'!W21)</f>
        <v>0.20049081373240152</v>
      </c>
      <c r="H15" s="49">
        <f>IF('Figure 7.14 --&gt; 7.23'!X21="","",'Figure 7.14 --&gt; 7.23'!X21)</f>
        <v>0.28292728040512682</v>
      </c>
    </row>
    <row r="16" spans="1:23" x14ac:dyDescent="0.25">
      <c r="A16" s="964"/>
      <c r="C16" s="39">
        <f>IF('Figure 7.14 --&gt; 7.23'!S22="","",'Figure 7.14 --&gt; 7.23'!S22)</f>
        <v>30500000</v>
      </c>
      <c r="D16" s="48">
        <f>IF('Figure 7.14 --&gt; 7.23'!T22="","",'Figure 7.14 --&gt; 7.23'!T22)</f>
        <v>0.24080981713927607</v>
      </c>
      <c r="E16" s="48">
        <f>IF('Figure 7.14 --&gt; 7.23'!U22="","",'Figure 7.14 --&gt; 7.23'!U22)</f>
        <v>0.25044084329428995</v>
      </c>
      <c r="F16" s="48">
        <f>IF('Figure 7.14 --&gt; 7.23'!V22="","",'Figure 7.14 --&gt; 7.23'!V22)</f>
        <v>0.21792476714857689</v>
      </c>
      <c r="G16" s="48">
        <f>IF('Figure 7.14 --&gt; 7.23'!W22="","",'Figure 7.14 --&gt; 7.23'!W22)</f>
        <v>0.20996925197154348</v>
      </c>
      <c r="H16" s="49">
        <f>IF('Figure 7.14 --&gt; 7.23'!X22="","",'Figure 7.14 --&gt; 7.23'!X22)</f>
        <v>0.30087506812585274</v>
      </c>
    </row>
    <row r="17" spans="1:8" x14ac:dyDescent="0.25">
      <c r="A17" s="964"/>
      <c r="C17" s="45">
        <f>IF('Figure 7.14 --&gt; 7.23'!S23="","",'Figure 7.14 --&gt; 7.23'!S23)</f>
        <v>31000000</v>
      </c>
      <c r="D17" s="50">
        <f>IF('Figure 7.14 --&gt; 7.23'!T23="","",'Figure 7.14 --&gt; 7.23'!T23)</f>
        <v>0.25118172591538412</v>
      </c>
      <c r="E17" s="50">
        <f>IF('Figure 7.14 --&gt; 7.23'!U23="","",'Figure 7.14 --&gt; 7.23'!U23)</f>
        <v>0.26116266454422177</v>
      </c>
      <c r="F17" s="50">
        <f>IF('Figure 7.14 --&gt; 7.23'!V23="","",'Figure 7.14 --&gt; 7.23'!V23)</f>
        <v>0.22540699321326163</v>
      </c>
      <c r="G17" s="50">
        <f>IF('Figure 7.14 --&gt; 7.23'!W23="","",'Figure 7.14 --&gt; 7.23'!W23)</f>
        <v>0.21915967041558804</v>
      </c>
      <c r="H17" s="51">
        <f>IF('Figure 7.14 --&gt; 7.23'!X23="","",'Figure 7.14 --&gt; 7.23'!X23)</f>
        <v>0.3178837758948736</v>
      </c>
    </row>
    <row r="18" spans="1:8" x14ac:dyDescent="0.25">
      <c r="A18" s="964"/>
    </row>
    <row r="19" spans="1:8" x14ac:dyDescent="0.25">
      <c r="A19" s="964"/>
    </row>
    <row r="20" spans="1:8" x14ac:dyDescent="0.25">
      <c r="A20" s="964"/>
    </row>
    <row r="21" spans="1:8" x14ac:dyDescent="0.25">
      <c r="A21" s="964"/>
    </row>
    <row r="22" spans="1:8" x14ac:dyDescent="0.25">
      <c r="A22" s="964"/>
    </row>
    <row r="23" spans="1:8" x14ac:dyDescent="0.25">
      <c r="A23" s="964"/>
    </row>
    <row r="24" spans="1:8" x14ac:dyDescent="0.25">
      <c r="A24" s="964"/>
    </row>
  </sheetData>
  <sheetProtection algorithmName="SHA-512" hashValue="d+Za7RLZd6GYi4OgohOyDjuT6FnPkp6kY5YB5u6hHQGC4DB7IpmR+7+rLPzpRoBjEFsoo2c5WQboTLhTrvX0bw==" saltValue="bu034KE2rpkrcfgkHf8Iy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H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H9 C11:H17 C10:G10" unlockedFormula="1"/>
  </ignoredError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34" customWidth="1"/>
    <col min="2" max="2" width="2" style="979" customWidth="1"/>
    <col min="3" max="3" width="13.7109375" style="43" bestFit="1" customWidth="1"/>
    <col min="4" max="4" width="11.7109375" style="43" bestFit="1" customWidth="1"/>
    <col min="5" max="5" width="11.5703125" style="43" bestFit="1" customWidth="1"/>
    <col min="6" max="6" width="10.7109375" style="43" bestFit="1" customWidth="1"/>
    <col min="7" max="7" width="11.5703125" style="43" bestFit="1" customWidth="1"/>
    <col min="8" max="8" width="10.7109375" style="43" bestFit="1" customWidth="1"/>
    <col min="9" max="9" width="14.28515625" style="42" bestFit="1" customWidth="1"/>
    <col min="10" max="11" width="32" style="42" bestFit="1" customWidth="1"/>
    <col min="12" max="12" width="9.5703125" style="42" bestFit="1" customWidth="1"/>
    <col min="13" max="13" width="9.140625" style="42"/>
    <col min="14" max="15" width="28.5703125" style="42" bestFit="1" customWidth="1"/>
    <col min="16" max="16" width="9.5703125" style="42" bestFit="1" customWidth="1"/>
    <col min="17" max="17" width="3.28515625" style="42" customWidth="1"/>
    <col min="18" max="18" width="9.140625" style="42"/>
    <col min="19" max="20" width="11.140625" style="42" bestFit="1" customWidth="1"/>
    <col min="21" max="22" width="14.140625" style="42" bestFit="1" customWidth="1"/>
    <col min="23" max="24" width="13.140625" style="42" bestFit="1" customWidth="1"/>
    <col min="25" max="25" width="9.5703125" style="42" bestFit="1" customWidth="1"/>
    <col min="26" max="26" width="10.5703125" style="42" customWidth="1"/>
    <col min="27" max="27" width="7.140625" style="42" bestFit="1" customWidth="1"/>
    <col min="28" max="16384" width="9.140625" style="42"/>
  </cols>
  <sheetData>
    <row r="1" spans="1:25" s="34" customFormat="1" ht="51.75" customHeight="1" x14ac:dyDescent="0.25">
      <c r="A1" s="2"/>
      <c r="B1" s="962" t="s">
        <v>578</v>
      </c>
      <c r="C1" s="962"/>
      <c r="D1" s="962"/>
      <c r="E1" s="962"/>
      <c r="F1" s="962"/>
      <c r="G1" s="962"/>
      <c r="H1" s="962"/>
      <c r="I1" s="814"/>
    </row>
    <row r="2" spans="1:25" s="979" customFormat="1" ht="15" customHeight="1" x14ac:dyDescent="0.25">
      <c r="A2" s="34"/>
      <c r="B2" s="978"/>
      <c r="C2" s="978"/>
      <c r="D2" s="978"/>
      <c r="E2" s="978"/>
      <c r="F2" s="978"/>
      <c r="G2" s="978"/>
      <c r="H2" s="978"/>
    </row>
    <row r="3" spans="1:25" s="979" customFormat="1" ht="15" customHeight="1" x14ac:dyDescent="0.25">
      <c r="A3" s="967" t="s">
        <v>589</v>
      </c>
      <c r="C3" s="980" t="s">
        <v>577</v>
      </c>
      <c r="D3" s="978"/>
      <c r="E3" s="978"/>
      <c r="F3" s="978"/>
      <c r="G3" s="978"/>
      <c r="H3" s="978"/>
    </row>
    <row r="4" spans="1:25" s="979" customFormat="1" ht="15" customHeight="1" x14ac:dyDescent="0.25">
      <c r="A4" s="968"/>
      <c r="C4" s="978"/>
      <c r="D4" s="978"/>
      <c r="E4" s="978"/>
      <c r="F4" s="978"/>
      <c r="G4" s="978"/>
      <c r="H4" s="978"/>
    </row>
    <row r="5" spans="1:25" s="38" customFormat="1" ht="45" x14ac:dyDescent="0.25">
      <c r="A5" s="968"/>
      <c r="B5" s="981"/>
      <c r="C5" s="35" t="str">
        <f>IF('Figure 7.14 --&gt; 7.23'!T77="","",'Figure 7.14 --&gt; 7.23'!T77)</f>
        <v>Sale Price</v>
      </c>
      <c r="D5" s="36" t="str">
        <f>IF('Figure 7.14 --&gt; 7.23'!U77="","",'Figure 7.14 --&gt; 7.23'!U77)</f>
        <v>Equity</v>
      </c>
      <c r="E5" s="36" t="str">
        <f>IF('Figure 7.14 --&gt; 7.23'!V77="","",'Figure 7.14 --&gt; 7.23'!V77)</f>
        <v>Equity Partner Traditional</v>
      </c>
      <c r="F5" s="36" t="str">
        <f>IF('Figure 7.14 --&gt; 7.23'!W77="","",'Figure 7.14 --&gt; 7.23'!W77)</f>
        <v>Equity Partner WPA</v>
      </c>
      <c r="G5" s="36" t="str">
        <f>IF('Figure 7.14 --&gt; 7.23'!X77="","",'Figure 7.14 --&gt; 7.23'!X77)</f>
        <v>Developer Traditional</v>
      </c>
      <c r="H5" s="37" t="str">
        <f>IF('Figure 7.14 --&gt; 7.23'!Y77="","",'Figure 7.14 --&gt; 7.23'!Y77)</f>
        <v>Developer WPA</v>
      </c>
    </row>
    <row r="6" spans="1:25" x14ac:dyDescent="0.25">
      <c r="A6" s="968"/>
      <c r="C6" s="39">
        <f>IF('Figure 7.14 --&gt; 7.23'!T78="","",'Figure 7.14 --&gt; 7.23'!T78)</f>
        <v>25500000</v>
      </c>
      <c r="D6" s="40">
        <f>IF('Figure 7.14 --&gt; 7.23'!U78="","",'Figure 7.14 --&gt; 7.23'!U78)</f>
        <v>6764841.913599994</v>
      </c>
      <c r="E6" s="40">
        <f>IF('Figure 7.14 --&gt; 7.23'!V78="","",'Figure 7.14 --&gt; 7.23'!V78)</f>
        <v>5171428.9923999952</v>
      </c>
      <c r="F6" s="40">
        <f>IF('Figure 7.14 --&gt; 7.23'!W78="","",'Figure 7.14 --&gt; 7.23'!W78)</f>
        <v>5510946.1865799967</v>
      </c>
      <c r="G6" s="40">
        <f>IF('Figure 7.14 --&gt; 7.23'!X78="","",'Figure 7.14 --&gt; 7.23'!X78)</f>
        <v>1593412.9211999988</v>
      </c>
      <c r="H6" s="41">
        <f>IF('Figure 7.14 --&gt; 7.23'!Y78="","",'Figure 7.14 --&gt; 7.23'!Y78)</f>
        <v>1253895.7270199971</v>
      </c>
    </row>
    <row r="7" spans="1:25" x14ac:dyDescent="0.25">
      <c r="A7" s="968"/>
      <c r="C7" s="39">
        <f>IF('Figure 7.14 --&gt; 7.23'!T79="","",'Figure 7.14 --&gt; 7.23'!T79)</f>
        <v>26000000</v>
      </c>
      <c r="D7" s="40">
        <f>IF('Figure 7.14 --&gt; 7.23'!U79="","",'Figure 7.14 --&gt; 7.23'!U79)</f>
        <v>7264841.913599994</v>
      </c>
      <c r="E7" s="40">
        <f>IF('Figure 7.14 --&gt; 7.23'!V79="","",'Figure 7.14 --&gt; 7.23'!V79)</f>
        <v>5571428.9923999952</v>
      </c>
      <c r="F7" s="40">
        <f>IF('Figure 7.14 --&gt; 7.23'!W79="","",'Figure 7.14 --&gt; 7.23'!W79)</f>
        <v>5789398.6684999969</v>
      </c>
      <c r="G7" s="40">
        <f>IF('Figure 7.14 --&gt; 7.23'!X79="","",'Figure 7.14 --&gt; 7.23'!X79)</f>
        <v>1693412.9211999988</v>
      </c>
      <c r="H7" s="41">
        <f>IF('Figure 7.14 --&gt; 7.23'!Y79="","",'Figure 7.14 --&gt; 7.23'!Y79)</f>
        <v>1475443.2450999948</v>
      </c>
    </row>
    <row r="8" spans="1:25" x14ac:dyDescent="0.25">
      <c r="A8" s="968"/>
      <c r="C8" s="39">
        <f>IF('Figure 7.14 --&gt; 7.23'!T80="","",'Figure 7.14 --&gt; 7.23'!T80)</f>
        <v>26500000</v>
      </c>
      <c r="D8" s="40">
        <f>IF('Figure 7.14 --&gt; 7.23'!U80="","",'Figure 7.14 --&gt; 7.23'!U80)</f>
        <v>7764841.913599994</v>
      </c>
      <c r="E8" s="40">
        <f>IF('Figure 7.14 --&gt; 7.23'!V80="","",'Figure 7.14 --&gt; 7.23'!V80)</f>
        <v>5971428.9923999952</v>
      </c>
      <c r="F8" s="40">
        <f>IF('Figure 7.14 --&gt; 7.23'!W80="","",'Figure 7.14 --&gt; 7.23'!W80)</f>
        <v>6039398.6684999969</v>
      </c>
      <c r="G8" s="40">
        <f>IF('Figure 7.14 --&gt; 7.23'!X80="","",'Figure 7.14 --&gt; 7.23'!X80)</f>
        <v>1793412.9211999988</v>
      </c>
      <c r="H8" s="41">
        <f>IF('Figure 7.14 --&gt; 7.23'!Y80="","",'Figure 7.14 --&gt; 7.23'!Y80)</f>
        <v>1725443.2450999953</v>
      </c>
    </row>
    <row r="9" spans="1:25" x14ac:dyDescent="0.25">
      <c r="A9" s="968"/>
      <c r="C9" s="39">
        <f>IF('Figure 7.14 --&gt; 7.23'!T81="","",'Figure 7.14 --&gt; 7.23'!T81)</f>
        <v>27000000</v>
      </c>
      <c r="D9" s="40">
        <f>IF('Figure 7.14 --&gt; 7.23'!U81="","",'Figure 7.14 --&gt; 7.23'!U81)</f>
        <v>8264841.913599994</v>
      </c>
      <c r="E9" s="40">
        <f>IF('Figure 7.14 --&gt; 7.23'!V81="","",'Figure 7.14 --&gt; 7.23'!V81)</f>
        <v>6371428.9923999952</v>
      </c>
      <c r="F9" s="40">
        <f>IF('Figure 7.14 --&gt; 7.23'!W81="","",'Figure 7.14 --&gt; 7.23'!W81)</f>
        <v>6289398.6684999978</v>
      </c>
      <c r="G9" s="40">
        <f>IF('Figure 7.14 --&gt; 7.23'!X81="","",'Figure 7.14 --&gt; 7.23'!X81)</f>
        <v>1893412.9211999988</v>
      </c>
      <c r="H9" s="41">
        <f>IF('Figure 7.14 --&gt; 7.23'!Y81="","",'Figure 7.14 --&gt; 7.23'!Y81)</f>
        <v>1975443.2450999962</v>
      </c>
    </row>
    <row r="10" spans="1:25" x14ac:dyDescent="0.25">
      <c r="A10" s="968"/>
      <c r="C10" s="39">
        <f>IF('Figure 7.14 --&gt; 7.23'!T82="","",'Figure 7.14 --&gt; 7.23'!T82)</f>
        <v>27500000</v>
      </c>
      <c r="D10" s="40">
        <f>IF('Figure 7.14 --&gt; 7.23'!U82="","",'Figure 7.14 --&gt; 7.23'!U82)</f>
        <v>8764841.913599994</v>
      </c>
      <c r="E10" s="40">
        <f>IF('Figure 7.14 --&gt; 7.23'!V82="","",'Figure 7.14 --&gt; 7.23'!V82)</f>
        <v>6771428.9923999952</v>
      </c>
      <c r="F10" s="40">
        <f>IF('Figure 7.14 --&gt; 7.23'!W82="","",'Figure 7.14 --&gt; 7.23'!W82)</f>
        <v>6539398.668499996</v>
      </c>
      <c r="G10" s="40">
        <f>IF('Figure 7.14 --&gt; 7.23'!X82="","",'Figure 7.14 --&gt; 7.23'!X82)</f>
        <v>1993412.9211999988</v>
      </c>
      <c r="H10" s="74"/>
      <c r="K10" s="44"/>
      <c r="O10" s="44"/>
      <c r="T10" s="44"/>
    </row>
    <row r="11" spans="1:25" x14ac:dyDescent="0.25">
      <c r="A11" s="968"/>
      <c r="C11" s="39">
        <f>IF('Figure 7.14 --&gt; 7.23'!T83="","",'Figure 7.14 --&gt; 7.23'!T83)</f>
        <v>28000000</v>
      </c>
      <c r="D11" s="40">
        <f>IF('Figure 7.14 --&gt; 7.23'!U83="","",'Figure 7.14 --&gt; 7.23'!U83)</f>
        <v>9264841.913599994</v>
      </c>
      <c r="E11" s="40">
        <f>IF('Figure 7.14 --&gt; 7.23'!V83="","",'Figure 7.14 --&gt; 7.23'!V83)</f>
        <v>7171428.9923999952</v>
      </c>
      <c r="F11" s="40">
        <f>IF('Figure 7.14 --&gt; 7.23'!W83="","",'Figure 7.14 --&gt; 7.23'!W83)</f>
        <v>6789398.6684999978</v>
      </c>
      <c r="G11" s="40">
        <f>IF('Figure 7.14 --&gt; 7.23'!X83="","",'Figure 7.14 --&gt; 7.23'!X83)</f>
        <v>2093412.9211999988</v>
      </c>
      <c r="H11" s="41">
        <f>IF('Figure 7.14 --&gt; 7.23'!Y83="","",'Figure 7.14 --&gt; 7.23'!Y83)</f>
        <v>2475443.2450999962</v>
      </c>
      <c r="L11" s="44"/>
      <c r="M11" s="44"/>
      <c r="N11" s="44"/>
      <c r="P11" s="44"/>
      <c r="Q11" s="44"/>
      <c r="R11" s="44"/>
      <c r="S11" s="44"/>
      <c r="U11" s="44"/>
      <c r="V11" s="44"/>
      <c r="W11" s="44"/>
      <c r="X11" s="44"/>
      <c r="Y11" s="44"/>
    </row>
    <row r="12" spans="1:25" x14ac:dyDescent="0.25">
      <c r="A12" s="968"/>
      <c r="C12" s="39">
        <f>IF('Figure 7.14 --&gt; 7.23'!T84="","",'Figure 7.14 --&gt; 7.23'!T84)</f>
        <v>28500000</v>
      </c>
      <c r="D12" s="40">
        <f>IF('Figure 7.14 --&gt; 7.23'!U84="","",'Figure 7.14 --&gt; 7.23'!U84)</f>
        <v>9764841.913599994</v>
      </c>
      <c r="E12" s="40">
        <f>IF('Figure 7.14 --&gt; 7.23'!V84="","",'Figure 7.14 --&gt; 7.23'!V84)</f>
        <v>7571428.9923999952</v>
      </c>
      <c r="F12" s="40">
        <f>IF('Figure 7.14 --&gt; 7.23'!W84="","",'Figure 7.14 --&gt; 7.23'!W84)</f>
        <v>7039398.6684999978</v>
      </c>
      <c r="G12" s="40">
        <f>IF('Figure 7.14 --&gt; 7.23'!X84="","",'Figure 7.14 --&gt; 7.23'!X84)</f>
        <v>2193412.9211999988</v>
      </c>
      <c r="H12" s="41">
        <f>IF('Figure 7.14 --&gt; 7.23'!Y84="","",'Figure 7.14 --&gt; 7.23'!Y84)</f>
        <v>2725443.2450999962</v>
      </c>
    </row>
    <row r="13" spans="1:25" x14ac:dyDescent="0.25">
      <c r="A13" s="968"/>
      <c r="C13" s="39">
        <f>IF('Figure 7.14 --&gt; 7.23'!T85="","",'Figure 7.14 --&gt; 7.23'!T85)</f>
        <v>29000000</v>
      </c>
      <c r="D13" s="40">
        <f>IF('Figure 7.14 --&gt; 7.23'!U85="","",'Figure 7.14 --&gt; 7.23'!U85)</f>
        <v>10264841.913599994</v>
      </c>
      <c r="E13" s="40">
        <f>IF('Figure 7.14 --&gt; 7.23'!V85="","",'Figure 7.14 --&gt; 7.23'!V85)</f>
        <v>7971428.9923999952</v>
      </c>
      <c r="F13" s="40">
        <f>IF('Figure 7.14 --&gt; 7.23'!W85="","",'Figure 7.14 --&gt; 7.23'!W85)</f>
        <v>7289398.6684999978</v>
      </c>
      <c r="G13" s="40">
        <f>IF('Figure 7.14 --&gt; 7.23'!X85="","",'Figure 7.14 --&gt; 7.23'!X85)</f>
        <v>2293412.9211999988</v>
      </c>
      <c r="H13" s="41">
        <f>IF('Figure 7.14 --&gt; 7.23'!Y85="","",'Figure 7.14 --&gt; 7.23'!Y85)</f>
        <v>2975443.2450999962</v>
      </c>
    </row>
    <row r="14" spans="1:25" ht="16.5" customHeight="1" x14ac:dyDescent="0.25">
      <c r="A14" s="968"/>
      <c r="C14" s="39">
        <f>IF('Figure 7.14 --&gt; 7.23'!T86="","",'Figure 7.14 --&gt; 7.23'!T86)</f>
        <v>29500000</v>
      </c>
      <c r="D14" s="40">
        <f>IF('Figure 7.14 --&gt; 7.23'!U86="","",'Figure 7.14 --&gt; 7.23'!U86)</f>
        <v>10764841.913599994</v>
      </c>
      <c r="E14" s="40">
        <f>IF('Figure 7.14 --&gt; 7.23'!V86="","",'Figure 7.14 --&gt; 7.23'!V86)</f>
        <v>8371428.9923999952</v>
      </c>
      <c r="F14" s="40">
        <f>IF('Figure 7.14 --&gt; 7.23'!W86="","",'Figure 7.14 --&gt; 7.23'!W86)</f>
        <v>7539398.668499995</v>
      </c>
      <c r="G14" s="40">
        <f>IF('Figure 7.14 --&gt; 7.23'!X86="","",'Figure 7.14 --&gt; 7.23'!X86)</f>
        <v>2393412.9211999988</v>
      </c>
      <c r="H14" s="41">
        <f>IF('Figure 7.14 --&gt; 7.23'!Y86="","",'Figure 7.14 --&gt; 7.23'!Y86)</f>
        <v>3225443.2450999934</v>
      </c>
    </row>
    <row r="15" spans="1:25" x14ac:dyDescent="0.25">
      <c r="A15" s="968"/>
      <c r="C15" s="39">
        <f>IF('Figure 7.14 --&gt; 7.23'!T87="","",'Figure 7.14 --&gt; 7.23'!T87)</f>
        <v>30000000</v>
      </c>
      <c r="D15" s="40">
        <f>IF('Figure 7.14 --&gt; 7.23'!U87="","",'Figure 7.14 --&gt; 7.23'!U87)</f>
        <v>11264841.913599994</v>
      </c>
      <c r="E15" s="40">
        <f>IF('Figure 7.14 --&gt; 7.23'!V87="","",'Figure 7.14 --&gt; 7.23'!V87)</f>
        <v>8771428.9923999943</v>
      </c>
      <c r="F15" s="40">
        <f>IF('Figure 7.14 --&gt; 7.23'!W87="","",'Figure 7.14 --&gt; 7.23'!W87)</f>
        <v>7789398.668499995</v>
      </c>
      <c r="G15" s="40">
        <f>IF('Figure 7.14 --&gt; 7.23'!X87="","",'Figure 7.14 --&gt; 7.23'!X87)</f>
        <v>2493412.9211999988</v>
      </c>
      <c r="H15" s="41">
        <f>IF('Figure 7.14 --&gt; 7.23'!Y87="","",'Figure 7.14 --&gt; 7.23'!Y87)</f>
        <v>3475443.2450999934</v>
      </c>
    </row>
    <row r="16" spans="1:25" x14ac:dyDescent="0.25">
      <c r="A16" s="968"/>
      <c r="C16" s="39">
        <f>IF('Figure 7.14 --&gt; 7.23'!T88="","",'Figure 7.14 --&gt; 7.23'!T88)</f>
        <v>30500000</v>
      </c>
      <c r="D16" s="40">
        <f>IF('Figure 7.14 --&gt; 7.23'!U88="","",'Figure 7.14 --&gt; 7.23'!U88)</f>
        <v>11764841.913599994</v>
      </c>
      <c r="E16" s="40">
        <f>IF('Figure 7.14 --&gt; 7.23'!V88="","",'Figure 7.14 --&gt; 7.23'!V88)</f>
        <v>9171428.9923999943</v>
      </c>
      <c r="F16" s="40">
        <f>IF('Figure 7.14 --&gt; 7.23'!W88="","",'Figure 7.14 --&gt; 7.23'!W88)</f>
        <v>8039398.6684999969</v>
      </c>
      <c r="G16" s="40">
        <f>IF('Figure 7.14 --&gt; 7.23'!X88="","",'Figure 7.14 --&gt; 7.23'!X88)</f>
        <v>2593412.9211999988</v>
      </c>
      <c r="H16" s="41">
        <f>IF('Figure 7.14 --&gt; 7.23'!Y88="","",'Figure 7.14 --&gt; 7.23'!Y88)</f>
        <v>3725443.2450999953</v>
      </c>
    </row>
    <row r="17" spans="1:8" x14ac:dyDescent="0.25">
      <c r="A17" s="968"/>
      <c r="C17" s="45">
        <f>IF('Figure 7.14 --&gt; 7.23'!T89="","",'Figure 7.14 --&gt; 7.23'!T89)</f>
        <v>31000000</v>
      </c>
      <c r="D17" s="46">
        <f>IF('Figure 7.14 --&gt; 7.23'!U89="","",'Figure 7.14 --&gt; 7.23'!U89)</f>
        <v>12264841.913599994</v>
      </c>
      <c r="E17" s="46">
        <f>IF('Figure 7.14 --&gt; 7.23'!V89="","",'Figure 7.14 --&gt; 7.23'!V89)</f>
        <v>9571428.9923999943</v>
      </c>
      <c r="F17" s="46">
        <f>IF('Figure 7.14 --&gt; 7.23'!W89="","",'Figure 7.14 --&gt; 7.23'!W89)</f>
        <v>8289398.6684999978</v>
      </c>
      <c r="G17" s="46">
        <f>IF('Figure 7.14 --&gt; 7.23'!X89="","",'Figure 7.14 --&gt; 7.23'!X89)</f>
        <v>2693412.9211999988</v>
      </c>
      <c r="H17" s="47">
        <f>IF('Figure 7.14 --&gt; 7.23'!Y89="","",'Figure 7.14 --&gt; 7.23'!Y89)</f>
        <v>3975443.2450999962</v>
      </c>
    </row>
    <row r="18" spans="1:8" x14ac:dyDescent="0.25">
      <c r="A18" s="968"/>
    </row>
    <row r="19" spans="1:8" x14ac:dyDescent="0.25">
      <c r="A19" s="968"/>
    </row>
    <row r="20" spans="1:8" x14ac:dyDescent="0.25">
      <c r="A20" s="968"/>
    </row>
    <row r="21" spans="1:8" x14ac:dyDescent="0.25">
      <c r="A21" s="968"/>
    </row>
    <row r="22" spans="1:8" x14ac:dyDescent="0.25">
      <c r="A22" s="968"/>
    </row>
    <row r="23" spans="1:8" x14ac:dyDescent="0.25">
      <c r="A23" s="968"/>
    </row>
    <row r="24" spans="1:8" x14ac:dyDescent="0.25">
      <c r="A24" s="968"/>
    </row>
  </sheetData>
  <sheetProtection algorithmName="SHA-512" hashValue="aXgN+jf5Z10GOIJYc6hK6R/k4mSlr4qEVxEj7M+XCdmZkg46O6hnA6EC1Zdy69tsGQUejX0VxguPZ+xz3XVhGw==" saltValue="Q7h0IZsSX/CR0Kst6o1Btg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H1"/>
  </mergeCells>
  <hyperlinks>
    <hyperlink ref="A3" r:id="rId1" display="www.propertyfinance.it/it/it/opere/property-finance/"/>
  </hyperlinks>
  <pageMargins left="0.7" right="0.7" top="0.75" bottom="0.75" header="0.3" footer="0.3"/>
  <ignoredErrors>
    <ignoredError sqref="C5:H9 C11:H17 C10:G10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3"/>
  <sheetViews>
    <sheetView showGridLines="0" zoomScaleNormal="100" workbookViewId="0">
      <selection activeCell="F4" sqref="F4"/>
    </sheetView>
  </sheetViews>
  <sheetFormatPr defaultColWidth="9.140625" defaultRowHeight="15" x14ac:dyDescent="0.25"/>
  <cols>
    <col min="1" max="1" width="12.140625" style="4" customWidth="1"/>
    <col min="2" max="2" width="2" style="9" customWidth="1"/>
    <col min="3" max="3" width="47.5703125" style="9" customWidth="1"/>
    <col min="4" max="8" width="10.7109375" style="33" bestFit="1" customWidth="1"/>
    <col min="9" max="9" width="12.42578125" style="33" bestFit="1" customWidth="1"/>
    <col min="10" max="10" width="12.85546875" style="9" customWidth="1"/>
    <col min="11" max="16384" width="9.140625" style="9"/>
  </cols>
  <sheetData>
    <row r="1" spans="1:10" s="4" customFormat="1" ht="51.75" customHeight="1" x14ac:dyDescent="0.25">
      <c r="A1" s="2"/>
      <c r="B1" s="930" t="s">
        <v>578</v>
      </c>
      <c r="C1" s="930"/>
      <c r="D1" s="930"/>
      <c r="E1" s="930"/>
      <c r="F1" s="930"/>
      <c r="G1" s="930"/>
      <c r="H1" s="930"/>
      <c r="I1" s="930"/>
      <c r="J1" s="740"/>
    </row>
    <row r="2" spans="1:10" ht="15" customHeight="1" x14ac:dyDescent="0.25">
      <c r="B2" s="1025"/>
      <c r="C2" s="1025"/>
      <c r="D2" s="1025"/>
      <c r="E2" s="1025"/>
      <c r="F2" s="1025"/>
      <c r="G2" s="1025"/>
      <c r="J2" s="1024"/>
    </row>
    <row r="3" spans="1:10" ht="15" customHeight="1" x14ac:dyDescent="0.25">
      <c r="A3" s="924" t="s">
        <v>589</v>
      </c>
      <c r="C3" s="980" t="s">
        <v>524</v>
      </c>
      <c r="J3" s="1024"/>
    </row>
    <row r="4" spans="1:10" x14ac:dyDescent="0.25">
      <c r="A4" s="928"/>
      <c r="J4" s="1024"/>
    </row>
    <row r="5" spans="1:10" x14ac:dyDescent="0.25">
      <c r="A5" s="928"/>
      <c r="C5" s="9" t="s">
        <v>367</v>
      </c>
      <c r="D5" s="821">
        <v>1000000</v>
      </c>
    </row>
    <row r="6" spans="1:10" x14ac:dyDescent="0.25">
      <c r="A6" s="928"/>
      <c r="C6" s="9" t="s">
        <v>31</v>
      </c>
      <c r="D6" s="822">
        <v>0.06</v>
      </c>
    </row>
    <row r="7" spans="1:10" x14ac:dyDescent="0.25">
      <c r="A7" s="928"/>
      <c r="C7" s="9" t="s">
        <v>350</v>
      </c>
      <c r="D7" s="823">
        <v>5</v>
      </c>
    </row>
    <row r="8" spans="1:10" x14ac:dyDescent="0.25">
      <c r="A8" s="928"/>
    </row>
    <row r="9" spans="1:10" x14ac:dyDescent="0.25">
      <c r="A9" s="928"/>
      <c r="C9" s="741" t="s">
        <v>351</v>
      </c>
      <c r="D9" s="735"/>
      <c r="E9" s="735">
        <v>1</v>
      </c>
      <c r="F9" s="735">
        <v>2</v>
      </c>
      <c r="G9" s="735">
        <v>3</v>
      </c>
      <c r="H9" s="735"/>
      <c r="I9" s="735">
        <v>5</v>
      </c>
    </row>
    <row r="10" spans="1:10" x14ac:dyDescent="0.25">
      <c r="A10" s="928"/>
      <c r="C10" s="9" t="s">
        <v>420</v>
      </c>
      <c r="D10" s="742"/>
      <c r="E10" s="742">
        <f>D16</f>
        <v>1000000</v>
      </c>
      <c r="F10" s="742">
        <f t="shared" ref="F10:I10" si="0">E16</f>
        <v>1000000</v>
      </c>
      <c r="G10" s="742">
        <f t="shared" si="0"/>
        <v>1000000</v>
      </c>
      <c r="H10" s="742">
        <f t="shared" si="0"/>
        <v>1000000</v>
      </c>
      <c r="I10" s="742">
        <f t="shared" si="0"/>
        <v>1000000</v>
      </c>
    </row>
    <row r="11" spans="1:10" x14ac:dyDescent="0.25">
      <c r="A11" s="928"/>
      <c r="C11" s="9" t="s">
        <v>60</v>
      </c>
      <c r="D11" s="742">
        <f>D5</f>
        <v>1000000</v>
      </c>
      <c r="E11" s="742"/>
      <c r="F11" s="742"/>
      <c r="G11" s="742"/>
      <c r="H11" s="742"/>
      <c r="I11" s="742"/>
    </row>
    <row r="12" spans="1:10" x14ac:dyDescent="0.25">
      <c r="A12" s="928"/>
      <c r="C12" s="9" t="s">
        <v>185</v>
      </c>
      <c r="D12" s="742"/>
      <c r="E12" s="742">
        <f>E10*$D$6</f>
        <v>60000</v>
      </c>
      <c r="F12" s="742">
        <f t="shared" ref="F12:I12" si="1">F10*$D$6</f>
        <v>60000</v>
      </c>
      <c r="G12" s="742">
        <f t="shared" si="1"/>
        <v>60000</v>
      </c>
      <c r="H12" s="742">
        <f t="shared" si="1"/>
        <v>60000</v>
      </c>
      <c r="I12" s="742">
        <f t="shared" si="1"/>
        <v>60000</v>
      </c>
    </row>
    <row r="13" spans="1:10" ht="16.5" customHeight="1" x14ac:dyDescent="0.25">
      <c r="A13" s="928"/>
      <c r="C13" s="737" t="s">
        <v>62</v>
      </c>
      <c r="D13" s="743"/>
      <c r="E13" s="743">
        <f>E12</f>
        <v>60000</v>
      </c>
      <c r="F13" s="743">
        <f t="shared" ref="F13:I13" si="2">F12</f>
        <v>60000</v>
      </c>
      <c r="G13" s="743">
        <f t="shared" si="2"/>
        <v>60000</v>
      </c>
      <c r="H13" s="743">
        <f t="shared" si="2"/>
        <v>60000</v>
      </c>
      <c r="I13" s="743">
        <f t="shared" si="2"/>
        <v>60000</v>
      </c>
    </row>
    <row r="14" spans="1:10" x14ac:dyDescent="0.25">
      <c r="A14" s="928"/>
      <c r="C14" s="737" t="s">
        <v>375</v>
      </c>
      <c r="D14" s="743"/>
      <c r="E14" s="743"/>
      <c r="F14" s="743"/>
      <c r="G14" s="743"/>
      <c r="H14" s="743"/>
      <c r="I14" s="743">
        <f>I10</f>
        <v>1000000</v>
      </c>
    </row>
    <row r="15" spans="1:10" x14ac:dyDescent="0.25">
      <c r="A15" s="928"/>
      <c r="C15" s="9" t="s">
        <v>398</v>
      </c>
      <c r="D15" s="742"/>
      <c r="E15" s="742">
        <f>E14+E13</f>
        <v>60000</v>
      </c>
      <c r="F15" s="742">
        <f t="shared" ref="F15:I15" si="3">F14+F13</f>
        <v>60000</v>
      </c>
      <c r="G15" s="742">
        <f t="shared" si="3"/>
        <v>60000</v>
      </c>
      <c r="H15" s="742">
        <f t="shared" si="3"/>
        <v>60000</v>
      </c>
      <c r="I15" s="742">
        <f t="shared" si="3"/>
        <v>1060000</v>
      </c>
    </row>
    <row r="16" spans="1:10" x14ac:dyDescent="0.25">
      <c r="A16" s="928"/>
      <c r="C16" s="9" t="s">
        <v>421</v>
      </c>
      <c r="D16" s="742">
        <f t="shared" ref="D16:E16" si="4">D10+D11-D14</f>
        <v>1000000</v>
      </c>
      <c r="E16" s="742">
        <f t="shared" si="4"/>
        <v>1000000</v>
      </c>
      <c r="F16" s="742">
        <f t="shared" ref="F16:I16" si="5">F10+F11-F14</f>
        <v>1000000</v>
      </c>
      <c r="G16" s="742">
        <f t="shared" si="5"/>
        <v>1000000</v>
      </c>
      <c r="H16" s="742">
        <f t="shared" si="5"/>
        <v>1000000</v>
      </c>
      <c r="I16" s="742">
        <f t="shared" si="5"/>
        <v>0</v>
      </c>
    </row>
    <row r="17" spans="1:9" x14ac:dyDescent="0.25">
      <c r="A17" s="928"/>
      <c r="D17" s="744"/>
      <c r="E17" s="744"/>
      <c r="F17" s="744"/>
      <c r="G17" s="744"/>
      <c r="H17" s="744"/>
      <c r="I17" s="744"/>
    </row>
    <row r="18" spans="1:9" x14ac:dyDescent="0.25">
      <c r="A18" s="928"/>
      <c r="C18" s="737" t="s">
        <v>376</v>
      </c>
      <c r="D18" s="744"/>
      <c r="E18" s="744"/>
      <c r="F18" s="744"/>
      <c r="G18" s="744"/>
      <c r="H18" s="744"/>
      <c r="I18" s="744"/>
    </row>
    <row r="19" spans="1:9" x14ac:dyDescent="0.25">
      <c r="A19" s="928"/>
      <c r="D19" s="745"/>
      <c r="E19" s="745"/>
      <c r="F19" s="745"/>
      <c r="G19" s="745"/>
      <c r="H19" s="745"/>
      <c r="I19" s="745"/>
    </row>
    <row r="20" spans="1:9" x14ac:dyDescent="0.25">
      <c r="A20" s="928"/>
      <c r="D20" s="745"/>
      <c r="E20" s="745"/>
      <c r="F20" s="745"/>
      <c r="G20" s="745"/>
      <c r="H20" s="745"/>
      <c r="I20" s="746"/>
    </row>
    <row r="21" spans="1:9" x14ac:dyDescent="0.25">
      <c r="A21" s="928"/>
    </row>
    <row r="22" spans="1:9" x14ac:dyDescent="0.25">
      <c r="A22" s="928"/>
    </row>
    <row r="23" spans="1:9" x14ac:dyDescent="0.25">
      <c r="A23" s="928"/>
    </row>
  </sheetData>
  <sheetProtection algorithmName="SHA-512" hashValue="y/2ikZ2k/CtXqg1TQf7WaLtthgjT+KVkf4L61OcpQjETCwKUYNIRrDUqUS4pGE7Q7Pzhv/7HUq8J4bMkTx54GQ==" saltValue="YI5IsI0xv8pTbRJ+CQkkX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3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D10:I16" unlockedFormula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4"/>
  <sheetViews>
    <sheetView showGridLines="0" zoomScaleNormal="100" workbookViewId="0">
      <selection activeCell="B2" sqref="B2"/>
    </sheetView>
  </sheetViews>
  <sheetFormatPr defaultRowHeight="15" x14ac:dyDescent="0.25"/>
  <cols>
    <col min="1" max="1" width="12.140625" style="4" customWidth="1"/>
    <col min="2" max="2" width="2" style="9" customWidth="1"/>
    <col min="3" max="3" width="27.7109375" style="9" bestFit="1" customWidth="1"/>
    <col min="4" max="9" width="10.7109375" style="33" bestFit="1" customWidth="1"/>
    <col min="10" max="16384" width="9.140625" style="9"/>
  </cols>
  <sheetData>
    <row r="1" spans="1:9" s="4" customFormat="1" ht="51.75" customHeight="1" x14ac:dyDescent="0.25">
      <c r="A1" s="2"/>
      <c r="B1" s="929" t="s">
        <v>578</v>
      </c>
      <c r="C1" s="929"/>
      <c r="D1" s="929"/>
      <c r="E1" s="929"/>
      <c r="F1" s="929"/>
      <c r="G1" s="929"/>
      <c r="H1" s="929"/>
      <c r="I1" s="929"/>
    </row>
    <row r="2" spans="1:9" ht="15" customHeight="1" x14ac:dyDescent="0.25">
      <c r="B2" s="33"/>
      <c r="C2" s="33"/>
    </row>
    <row r="3" spans="1:9" ht="15" customHeight="1" x14ac:dyDescent="0.25">
      <c r="A3" s="924" t="s">
        <v>589</v>
      </c>
      <c r="C3" s="980" t="s">
        <v>525</v>
      </c>
    </row>
    <row r="4" spans="1:9" ht="15" customHeight="1" x14ac:dyDescent="0.25">
      <c r="A4" s="928"/>
    </row>
    <row r="5" spans="1:9" x14ac:dyDescent="0.25">
      <c r="A5" s="928"/>
      <c r="C5" s="9" t="s">
        <v>367</v>
      </c>
      <c r="D5" s="821">
        <v>1000000</v>
      </c>
    </row>
    <row r="6" spans="1:9" x14ac:dyDescent="0.25">
      <c r="A6" s="928"/>
      <c r="C6" s="9" t="s">
        <v>31</v>
      </c>
      <c r="D6" s="822">
        <v>0.06</v>
      </c>
    </row>
    <row r="7" spans="1:9" x14ac:dyDescent="0.25">
      <c r="A7" s="928"/>
      <c r="D7" s="733"/>
    </row>
    <row r="8" spans="1:9" x14ac:dyDescent="0.25">
      <c r="A8" s="928"/>
      <c r="C8" s="9" t="s">
        <v>353</v>
      </c>
      <c r="D8" s="823">
        <v>3</v>
      </c>
    </row>
    <row r="9" spans="1:9" x14ac:dyDescent="0.25">
      <c r="A9" s="928"/>
      <c r="C9" s="9" t="s">
        <v>350</v>
      </c>
      <c r="D9" s="823">
        <v>5</v>
      </c>
    </row>
    <row r="10" spans="1:9" x14ac:dyDescent="0.25">
      <c r="A10" s="928"/>
    </row>
    <row r="11" spans="1:9" x14ac:dyDescent="0.25">
      <c r="A11" s="928"/>
      <c r="C11" s="741" t="s">
        <v>385</v>
      </c>
      <c r="D11" s="735"/>
      <c r="E11" s="735">
        <v>1</v>
      </c>
      <c r="F11" s="735">
        <v>2</v>
      </c>
      <c r="G11" s="735">
        <v>3</v>
      </c>
      <c r="H11" s="735">
        <v>4</v>
      </c>
      <c r="I11" s="735">
        <v>5</v>
      </c>
    </row>
    <row r="12" spans="1:9" x14ac:dyDescent="0.25">
      <c r="A12" s="928"/>
      <c r="C12" s="9" t="s">
        <v>420</v>
      </c>
      <c r="D12" s="742"/>
      <c r="E12" s="742">
        <f>D18</f>
        <v>1000000</v>
      </c>
      <c r="F12" s="742">
        <f t="shared" ref="F12:I12" si="0">E18</f>
        <v>1000000</v>
      </c>
      <c r="G12" s="742">
        <f t="shared" si="0"/>
        <v>1000000</v>
      </c>
      <c r="H12" s="742">
        <f t="shared" si="0"/>
        <v>1000000</v>
      </c>
      <c r="I12" s="742">
        <f t="shared" si="0"/>
        <v>500000</v>
      </c>
    </row>
    <row r="13" spans="1:9" x14ac:dyDescent="0.25">
      <c r="A13" s="928"/>
      <c r="C13" s="9" t="s">
        <v>60</v>
      </c>
      <c r="D13" s="742">
        <f>$D$5</f>
        <v>1000000</v>
      </c>
      <c r="E13" s="742"/>
      <c r="F13" s="742"/>
      <c r="G13" s="742"/>
      <c r="H13" s="742"/>
      <c r="I13" s="742"/>
    </row>
    <row r="14" spans="1:9" ht="16.5" customHeight="1" x14ac:dyDescent="0.25">
      <c r="A14" s="928"/>
      <c r="C14" s="9" t="s">
        <v>185</v>
      </c>
      <c r="D14" s="742"/>
      <c r="E14" s="742">
        <f>E12*$D$6</f>
        <v>60000</v>
      </c>
      <c r="F14" s="742">
        <f>F12*$D$6</f>
        <v>60000</v>
      </c>
      <c r="G14" s="742">
        <f>G12*$D$6</f>
        <v>60000</v>
      </c>
      <c r="H14" s="742">
        <f>H12*$D$6</f>
        <v>60000</v>
      </c>
      <c r="I14" s="742">
        <f>I12*$D$6</f>
        <v>30000</v>
      </c>
    </row>
    <row r="15" spans="1:9" x14ac:dyDescent="0.25">
      <c r="A15" s="928"/>
      <c r="C15" s="737" t="s">
        <v>62</v>
      </c>
      <c r="D15" s="743"/>
      <c r="E15" s="743">
        <f>E14</f>
        <v>60000</v>
      </c>
      <c r="F15" s="743">
        <f t="shared" ref="F15:I15" si="1">F14</f>
        <v>60000</v>
      </c>
      <c r="G15" s="743">
        <f t="shared" si="1"/>
        <v>60000</v>
      </c>
      <c r="H15" s="743">
        <f t="shared" si="1"/>
        <v>60000</v>
      </c>
      <c r="I15" s="743">
        <f t="shared" si="1"/>
        <v>30000</v>
      </c>
    </row>
    <row r="16" spans="1:9" x14ac:dyDescent="0.25">
      <c r="A16" s="928"/>
      <c r="C16" s="737" t="s">
        <v>375</v>
      </c>
      <c r="D16" s="743"/>
      <c r="E16" s="743">
        <f>IF(E11&lt;(1+$D$8),0,$D$5/(($D$9-$D$8)))</f>
        <v>0</v>
      </c>
      <c r="F16" s="743">
        <f t="shared" ref="F16:I16" si="2">IF(F11&lt;(1+$D$8),0,$D$5/(($D$9-$D$8)))</f>
        <v>0</v>
      </c>
      <c r="G16" s="743">
        <f t="shared" si="2"/>
        <v>0</v>
      </c>
      <c r="H16" s="743">
        <f t="shared" si="2"/>
        <v>500000</v>
      </c>
      <c r="I16" s="743">
        <f t="shared" si="2"/>
        <v>500000</v>
      </c>
    </row>
    <row r="17" spans="1:9" x14ac:dyDescent="0.25">
      <c r="A17" s="928"/>
      <c r="C17" s="9" t="s">
        <v>398</v>
      </c>
      <c r="D17" s="742"/>
      <c r="E17" s="742">
        <f>E16+E15</f>
        <v>60000</v>
      </c>
      <c r="F17" s="742">
        <f>F16+F15</f>
        <v>60000</v>
      </c>
      <c r="G17" s="742">
        <f>G16+G15</f>
        <v>60000</v>
      </c>
      <c r="H17" s="742">
        <f>H16+H15</f>
        <v>560000</v>
      </c>
      <c r="I17" s="742">
        <f>I16+I15</f>
        <v>530000</v>
      </c>
    </row>
    <row r="18" spans="1:9" x14ac:dyDescent="0.25">
      <c r="A18" s="928"/>
      <c r="C18" s="9" t="s">
        <v>421</v>
      </c>
      <c r="D18" s="742">
        <f t="shared" ref="D18:I18" si="3">D12+D13-D16</f>
        <v>1000000</v>
      </c>
      <c r="E18" s="742">
        <f t="shared" si="3"/>
        <v>1000000</v>
      </c>
      <c r="F18" s="742">
        <f t="shared" si="3"/>
        <v>1000000</v>
      </c>
      <c r="G18" s="742">
        <f t="shared" si="3"/>
        <v>1000000</v>
      </c>
      <c r="H18" s="742">
        <f t="shared" si="3"/>
        <v>500000</v>
      </c>
      <c r="I18" s="742">
        <f t="shared" si="3"/>
        <v>0</v>
      </c>
    </row>
    <row r="19" spans="1:9" x14ac:dyDescent="0.25">
      <c r="A19" s="928"/>
    </row>
    <row r="20" spans="1:9" x14ac:dyDescent="0.25">
      <c r="A20" s="928"/>
    </row>
    <row r="21" spans="1:9" x14ac:dyDescent="0.25">
      <c r="A21" s="928"/>
    </row>
    <row r="22" spans="1:9" x14ac:dyDescent="0.25">
      <c r="A22" s="928"/>
    </row>
    <row r="23" spans="1:9" x14ac:dyDescent="0.25">
      <c r="A23" s="928"/>
    </row>
    <row r="24" spans="1:9" x14ac:dyDescent="0.25">
      <c r="A24" s="928"/>
    </row>
  </sheetData>
  <sheetProtection algorithmName="SHA-512" hashValue="acgoiMhiil2QvFK6n65d0gYjDtHQcivDRe5qarXc8/+BjUBOymfLfzmhk1FkyAErh5w4na7WHO6yPS+qx9O7jw==" saltValue="cmDcKpdRXzsuHfcXvTPTjA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D12:I18" unlocked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4"/>
  <sheetViews>
    <sheetView showGridLines="0" zoomScaleNormal="100" workbookViewId="0">
      <selection activeCell="G7" sqref="G7"/>
    </sheetView>
  </sheetViews>
  <sheetFormatPr defaultColWidth="9.140625" defaultRowHeight="15" x14ac:dyDescent="0.25"/>
  <cols>
    <col min="1" max="1" width="12.140625" style="4" customWidth="1"/>
    <col min="2" max="2" width="2" style="9" customWidth="1"/>
    <col min="3" max="3" width="24" style="9" customWidth="1"/>
    <col min="4" max="8" width="10.7109375" style="33" bestFit="1" customWidth="1"/>
    <col min="9" max="9" width="9.5703125" style="33" bestFit="1" customWidth="1"/>
    <col min="10" max="10" width="12.85546875" style="9" customWidth="1"/>
    <col min="11" max="16384" width="9.140625" style="9"/>
  </cols>
  <sheetData>
    <row r="1" spans="1:10" s="4" customFormat="1" ht="51.75" customHeight="1" x14ac:dyDescent="0.25">
      <c r="A1" s="2"/>
      <c r="B1" s="929" t="s">
        <v>578</v>
      </c>
      <c r="C1" s="929"/>
      <c r="D1" s="929"/>
      <c r="E1" s="929"/>
      <c r="F1" s="929"/>
      <c r="G1" s="929"/>
      <c r="H1" s="929"/>
      <c r="I1" s="929"/>
      <c r="J1" s="740"/>
    </row>
    <row r="2" spans="1:10" ht="15" customHeight="1" x14ac:dyDescent="0.25">
      <c r="B2" s="33"/>
      <c r="C2" s="33"/>
      <c r="J2" s="1024"/>
    </row>
    <row r="3" spans="1:10" ht="15" customHeight="1" x14ac:dyDescent="0.25">
      <c r="A3" s="924" t="s">
        <v>589</v>
      </c>
      <c r="C3" s="980" t="s">
        <v>526</v>
      </c>
      <c r="J3" s="1024"/>
    </row>
    <row r="4" spans="1:10" ht="15" customHeight="1" x14ac:dyDescent="0.25">
      <c r="A4" s="928"/>
      <c r="J4" s="1024"/>
    </row>
    <row r="5" spans="1:10" x14ac:dyDescent="0.25">
      <c r="A5" s="928"/>
      <c r="C5" s="9" t="s">
        <v>367</v>
      </c>
      <c r="D5" s="821">
        <v>1000000</v>
      </c>
    </row>
    <row r="6" spans="1:10" x14ac:dyDescent="0.25">
      <c r="A6" s="928"/>
      <c r="C6" s="9" t="s">
        <v>31</v>
      </c>
      <c r="D6" s="822">
        <v>0.06</v>
      </c>
    </row>
    <row r="7" spans="1:10" x14ac:dyDescent="0.25">
      <c r="A7" s="928"/>
      <c r="C7" s="9" t="s">
        <v>377</v>
      </c>
      <c r="D7" s="822">
        <v>0.5</v>
      </c>
    </row>
    <row r="8" spans="1:10" x14ac:dyDescent="0.25">
      <c r="A8" s="928"/>
      <c r="C8" s="9" t="s">
        <v>350</v>
      </c>
      <c r="D8" s="823">
        <v>5</v>
      </c>
    </row>
    <row r="9" spans="1:10" x14ac:dyDescent="0.25">
      <c r="A9" s="928"/>
    </row>
    <row r="10" spans="1:10" x14ac:dyDescent="0.25">
      <c r="A10" s="928"/>
      <c r="C10" s="741" t="s">
        <v>352</v>
      </c>
      <c r="D10" s="735"/>
      <c r="E10" s="735">
        <v>1</v>
      </c>
      <c r="F10" s="735">
        <v>2</v>
      </c>
      <c r="G10" s="735">
        <v>3</v>
      </c>
      <c r="H10" s="735"/>
      <c r="I10" s="735">
        <v>5</v>
      </c>
    </row>
    <row r="11" spans="1:10" x14ac:dyDescent="0.25">
      <c r="A11" s="928"/>
      <c r="C11" s="9" t="s">
        <v>420</v>
      </c>
      <c r="D11" s="742"/>
      <c r="E11" s="742">
        <f>D17</f>
        <v>1000000</v>
      </c>
      <c r="F11" s="742">
        <f t="shared" ref="F11:I11" si="0">E17</f>
        <v>875000</v>
      </c>
      <c r="G11" s="742">
        <f t="shared" si="0"/>
        <v>750000</v>
      </c>
      <c r="H11" s="742">
        <f t="shared" si="0"/>
        <v>625000</v>
      </c>
      <c r="I11" s="742">
        <f t="shared" si="0"/>
        <v>500000</v>
      </c>
    </row>
    <row r="12" spans="1:10" x14ac:dyDescent="0.25">
      <c r="A12" s="928"/>
      <c r="C12" s="9" t="s">
        <v>60</v>
      </c>
      <c r="D12" s="742">
        <f>D5</f>
        <v>1000000</v>
      </c>
      <c r="E12" s="742"/>
      <c r="F12" s="742"/>
      <c r="G12" s="742"/>
      <c r="H12" s="742"/>
      <c r="I12" s="742"/>
    </row>
    <row r="13" spans="1:10" x14ac:dyDescent="0.25">
      <c r="A13" s="928"/>
      <c r="C13" s="9" t="s">
        <v>185</v>
      </c>
      <c r="D13" s="742"/>
      <c r="E13" s="742">
        <f>E11*$D$6</f>
        <v>60000</v>
      </c>
      <c r="F13" s="742">
        <f t="shared" ref="F13:I13" si="1">F11*$D$6</f>
        <v>52500</v>
      </c>
      <c r="G13" s="742">
        <f t="shared" si="1"/>
        <v>45000</v>
      </c>
      <c r="H13" s="742">
        <f t="shared" si="1"/>
        <v>37500</v>
      </c>
      <c r="I13" s="742">
        <f t="shared" si="1"/>
        <v>30000</v>
      </c>
    </row>
    <row r="14" spans="1:10" ht="16.5" customHeight="1" x14ac:dyDescent="0.25">
      <c r="A14" s="928"/>
      <c r="C14" s="737" t="s">
        <v>62</v>
      </c>
      <c r="D14" s="743"/>
      <c r="E14" s="743">
        <f>E13</f>
        <v>60000</v>
      </c>
      <c r="F14" s="743">
        <f t="shared" ref="F14:I14" si="2">F13</f>
        <v>52500</v>
      </c>
      <c r="G14" s="743">
        <f t="shared" si="2"/>
        <v>45000</v>
      </c>
      <c r="H14" s="743">
        <f t="shared" si="2"/>
        <v>37500</v>
      </c>
      <c r="I14" s="743">
        <f t="shared" si="2"/>
        <v>30000</v>
      </c>
    </row>
    <row r="15" spans="1:10" x14ac:dyDescent="0.25">
      <c r="A15" s="928"/>
      <c r="C15" s="737" t="s">
        <v>375</v>
      </c>
      <c r="D15" s="743"/>
      <c r="E15" s="743">
        <f>$D$7/($I$10-$E$10)*$D$5</f>
        <v>125000</v>
      </c>
      <c r="F15" s="743">
        <f t="shared" ref="F15:H15" si="3">$D$7/($I$10-$E$10)*$D$5</f>
        <v>125000</v>
      </c>
      <c r="G15" s="743">
        <f t="shared" si="3"/>
        <v>125000</v>
      </c>
      <c r="H15" s="743">
        <f t="shared" si="3"/>
        <v>125000</v>
      </c>
      <c r="I15" s="742">
        <f>I11</f>
        <v>500000</v>
      </c>
    </row>
    <row r="16" spans="1:10" x14ac:dyDescent="0.25">
      <c r="A16" s="928"/>
      <c r="C16" s="9" t="s">
        <v>398</v>
      </c>
      <c r="D16" s="742"/>
      <c r="E16" s="742">
        <f>E15+E14</f>
        <v>185000</v>
      </c>
      <c r="F16" s="742">
        <f t="shared" ref="F16:I16" si="4">F15+F14</f>
        <v>177500</v>
      </c>
      <c r="G16" s="742">
        <f t="shared" si="4"/>
        <v>170000</v>
      </c>
      <c r="H16" s="742">
        <f t="shared" si="4"/>
        <v>162500</v>
      </c>
      <c r="I16" s="742">
        <f t="shared" si="4"/>
        <v>530000</v>
      </c>
    </row>
    <row r="17" spans="1:9" x14ac:dyDescent="0.25">
      <c r="A17" s="928"/>
      <c r="C17" s="9" t="s">
        <v>421</v>
      </c>
      <c r="D17" s="742">
        <f t="shared" ref="D17:I17" si="5">D11+D12-D15</f>
        <v>1000000</v>
      </c>
      <c r="E17" s="742">
        <f t="shared" si="5"/>
        <v>875000</v>
      </c>
      <c r="F17" s="742">
        <f t="shared" si="5"/>
        <v>750000</v>
      </c>
      <c r="G17" s="742">
        <f t="shared" si="5"/>
        <v>625000</v>
      </c>
      <c r="H17" s="742">
        <f t="shared" si="5"/>
        <v>500000</v>
      </c>
      <c r="I17" s="742">
        <f t="shared" si="5"/>
        <v>0</v>
      </c>
    </row>
    <row r="18" spans="1:9" x14ac:dyDescent="0.25">
      <c r="A18" s="928"/>
      <c r="D18" s="744"/>
      <c r="E18" s="744"/>
      <c r="F18" s="744"/>
      <c r="G18" s="744"/>
      <c r="H18" s="744"/>
      <c r="I18" s="744"/>
    </row>
    <row r="19" spans="1:9" x14ac:dyDescent="0.25">
      <c r="A19" s="928"/>
      <c r="C19" s="737"/>
      <c r="D19" s="744"/>
      <c r="E19" s="744"/>
      <c r="F19" s="744"/>
      <c r="G19" s="744"/>
      <c r="H19" s="744"/>
      <c r="I19" s="744"/>
    </row>
    <row r="20" spans="1:9" x14ac:dyDescent="0.25">
      <c r="A20" s="928"/>
      <c r="D20" s="745"/>
      <c r="E20" s="745"/>
      <c r="F20" s="745"/>
      <c r="G20" s="745"/>
      <c r="H20" s="745"/>
      <c r="I20" s="745"/>
    </row>
    <row r="21" spans="1:9" x14ac:dyDescent="0.25">
      <c r="A21" s="928"/>
      <c r="D21" s="745"/>
      <c r="E21" s="745"/>
      <c r="F21" s="745"/>
      <c r="G21" s="745"/>
      <c r="H21" s="745"/>
      <c r="I21" s="746"/>
    </row>
    <row r="22" spans="1:9" x14ac:dyDescent="0.25">
      <c r="A22" s="928"/>
    </row>
    <row r="23" spans="1:9" x14ac:dyDescent="0.25">
      <c r="A23" s="928"/>
    </row>
    <row r="24" spans="1:9" x14ac:dyDescent="0.25">
      <c r="A24" s="928"/>
    </row>
  </sheetData>
  <sheetProtection algorithmName="SHA-512" hashValue="w4p3E1u28VPXSojC6HFyWJFfCBv4EW+ognycpK1msZmh/keAFPLYciJINuvEut0MEBDsOW6f34SF548bilAkzg==" saltValue="fwY7gLI4IdL7jf9+Xks1jw==" spinCount="100000" sheet="1" formatCells="0" formatColumns="0" formatRows="0" insertColumns="0" insertRows="0" insertHyperlinks="0" deleteColumns="0" deleteRows="0" selectLockedCells="1" sort="0" autoFilter="0" pivotTables="0"/>
  <mergeCells count="2">
    <mergeCell ref="A3:A24"/>
    <mergeCell ref="B1:I1"/>
  </mergeCells>
  <hyperlinks>
    <hyperlink ref="A3" r:id="rId1" display="www.propertyfinance.it/it/it/opere/property-finance/"/>
  </hyperlinks>
  <pageMargins left="0.7" right="0.7" top="0.75" bottom="0.75" header="0.3" footer="0.3"/>
  <pageSetup paperSize="9" orientation="portrait" horizontalDpi="300" verticalDpi="300" r:id="rId2"/>
  <ignoredErrors>
    <ignoredError sqref="D11:I1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68</vt:i4>
      </vt:variant>
      <vt:variant>
        <vt:lpstr>Intervalli denominati</vt:lpstr>
      </vt:variant>
      <vt:variant>
        <vt:i4>3</vt:i4>
      </vt:variant>
    </vt:vector>
  </HeadingPairs>
  <TitlesOfParts>
    <vt:vector size="71" baseType="lpstr">
      <vt:lpstr>Disclaimer</vt:lpstr>
      <vt:lpstr>Figure 3.3</vt:lpstr>
      <vt:lpstr>Figure 3.4 </vt:lpstr>
      <vt:lpstr>Figure 3.5</vt:lpstr>
      <vt:lpstr>Figure 3.6 </vt:lpstr>
      <vt:lpstr>Figure 3.7</vt:lpstr>
      <vt:lpstr>Figure 4.1</vt:lpstr>
      <vt:lpstr>Figure 4.2</vt:lpstr>
      <vt:lpstr>Figure 4.3</vt:lpstr>
      <vt:lpstr>Figure 4.4</vt:lpstr>
      <vt:lpstr>Figure 4.5</vt:lpstr>
      <vt:lpstr>Figure 4.6</vt:lpstr>
      <vt:lpstr>Figure 4.8</vt:lpstr>
      <vt:lpstr>Figure 4.10</vt:lpstr>
      <vt:lpstr>Figure 4.11</vt:lpstr>
      <vt:lpstr>Figure 4.12</vt:lpstr>
      <vt:lpstr>Figure 5.1</vt:lpstr>
      <vt:lpstr>Figure 6.1 --&gt; 6.6</vt:lpstr>
      <vt:lpstr>Figure 6.1</vt:lpstr>
      <vt:lpstr>Figure 6.2</vt:lpstr>
      <vt:lpstr>Figure 6.3</vt:lpstr>
      <vt:lpstr>Figure 6.4</vt:lpstr>
      <vt:lpstr>Figure 6.5</vt:lpstr>
      <vt:lpstr>Figure 6.6</vt:lpstr>
      <vt:lpstr>Figure 6.7 --&gt; 6.16</vt:lpstr>
      <vt:lpstr>Figure 6.7</vt:lpstr>
      <vt:lpstr>Figure 6.8</vt:lpstr>
      <vt:lpstr>Figure 6.9</vt:lpstr>
      <vt:lpstr>Figure 6.10</vt:lpstr>
      <vt:lpstr>Figure 6.11</vt:lpstr>
      <vt:lpstr>Figure 6.12</vt:lpstr>
      <vt:lpstr>Figure 6.13</vt:lpstr>
      <vt:lpstr>Figure 6.14</vt:lpstr>
      <vt:lpstr>Figure 6.15</vt:lpstr>
      <vt:lpstr>Figure 6.16</vt:lpstr>
      <vt:lpstr>Figure 6.17 --&gt; 6.22</vt:lpstr>
      <vt:lpstr>Figure 6.17</vt:lpstr>
      <vt:lpstr>Figure 6.18</vt:lpstr>
      <vt:lpstr>Figure 6.19</vt:lpstr>
      <vt:lpstr>Figure 6.20</vt:lpstr>
      <vt:lpstr>Figure 6.21</vt:lpstr>
      <vt:lpstr>Figure 6.22</vt:lpstr>
      <vt:lpstr>Figure 6.25</vt:lpstr>
      <vt:lpstr>Figure 6.26</vt:lpstr>
      <vt:lpstr>Figure 6.27</vt:lpstr>
      <vt:lpstr>Figure 7.2 --&gt;</vt:lpstr>
      <vt:lpstr>Figure 7.2</vt:lpstr>
      <vt:lpstr>Figure 7.3</vt:lpstr>
      <vt:lpstr>Figure 7.4 --&gt; 7.7</vt:lpstr>
      <vt:lpstr>Figure 7.4</vt:lpstr>
      <vt:lpstr>Figure 7.5</vt:lpstr>
      <vt:lpstr>Figure 7.6</vt:lpstr>
      <vt:lpstr>Figure 7.7</vt:lpstr>
      <vt:lpstr>Figure 7.8</vt:lpstr>
      <vt:lpstr>Figure 7.9 --&gt; 7.11</vt:lpstr>
      <vt:lpstr>Figure 7.9</vt:lpstr>
      <vt:lpstr>Figure 7.10</vt:lpstr>
      <vt:lpstr>Figure 7.11</vt:lpstr>
      <vt:lpstr>Figure 7.13</vt:lpstr>
      <vt:lpstr>Figure 7.14 --&gt; 7.23</vt:lpstr>
      <vt:lpstr>Figure 7.14</vt:lpstr>
      <vt:lpstr>Figure 7.15</vt:lpstr>
      <vt:lpstr>Figure 7.16</vt:lpstr>
      <vt:lpstr>Figure 7.17</vt:lpstr>
      <vt:lpstr>Figure 7.18</vt:lpstr>
      <vt:lpstr>Figure 7.19</vt:lpstr>
      <vt:lpstr>Figure 7.22</vt:lpstr>
      <vt:lpstr>Figure 7.23</vt:lpstr>
      <vt:lpstr>'Figure 6.1 --&gt; 6.6'!Area_stampa</vt:lpstr>
      <vt:lpstr>'Figure 6.17 --&gt; 6.22'!Area_stampa</vt:lpstr>
      <vt:lpstr>'Figure 6.7 --&gt; 6.16'!Area_stampa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2015-07-13T14:36:49Z</dcterms:modified>
</cp:coreProperties>
</file>